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lih\Downloads\"/>
    </mc:Choice>
  </mc:AlternateContent>
  <xr:revisionPtr revIDLastSave="0" documentId="13_ncr:1_{335B5EFE-B212-4A44-BE64-AFC0A537BABD}" xr6:coauthVersionLast="47" xr6:coauthVersionMax="47" xr10:uidLastSave="{00000000-0000-0000-0000-000000000000}"/>
  <bookViews>
    <workbookView xWindow="-110" yWindow="-110" windowWidth="19420" windowHeight="10420" tabRatio="850" firstSheet="10" activeTab="18" xr2:uid="{EF26CBC6-1AD9-483D-A105-E53A9A44B9DC}"/>
  </bookViews>
  <sheets>
    <sheet name="Criteria &amp; Weight" sheetId="22" r:id="rId1"/>
    <sheet name="SM" sheetId="3" r:id="rId2"/>
    <sheet name="DM" sheetId="4" r:id="rId3"/>
    <sheet name="FF" sheetId="5" r:id="rId4"/>
    <sheet name="Sales Ach" sheetId="8" r:id="rId5"/>
    <sheet name="Sheet1" sheetId="29" r:id="rId6"/>
    <sheet name="Sheet2" sheetId="30" r:id="rId7"/>
    <sheet name="Outgoing List" sheetId="28" r:id="rId8"/>
    <sheet name="Increment Range" sheetId="26" r:id="rId9"/>
    <sheet name="Analysis" sheetId="25" r:id="rId10"/>
    <sheet name="UA" sheetId="9" r:id="rId11"/>
    <sheet name="New Product" sheetId="11" r:id="rId12"/>
    <sheet name="Basket Brand" sheetId="10" r:id="rId13"/>
    <sheet name="No of Month Ach." sheetId="17" r:id="rId14"/>
    <sheet name="Rx Share" sheetId="21" r:id="rId15"/>
    <sheet name="Call Achv" sheetId="18" r:id="rId16"/>
    <sheet name="FF-Written" sheetId="12" r:id="rId17"/>
    <sheet name="FF-Detailing" sheetId="13" r:id="rId18"/>
    <sheet name="DM-Won-Written" sheetId="14" r:id="rId19"/>
    <sheet name="Portfolio Ach." sheetId="15" r:id="rId20"/>
    <sheet name="Sygk DM Syk Ach" sheetId="16" r:id="rId21"/>
    <sheet name="DM Coaching" sheetId="19" r:id="rId22"/>
    <sheet name="Territory Month" sheetId="20" r:id="rId23"/>
    <sheet name="FF Qualitative" sheetId="23" r:id="rId24"/>
    <sheet name="DM Qualitative" sheetId="24" r:id="rId25"/>
  </sheets>
  <externalReferences>
    <externalReference r:id="rId26"/>
  </externalReferences>
  <definedNames>
    <definedName name="_xlnm._FilterDatabase" localSheetId="9" hidden="1">Analysis!$I$14:$M$14</definedName>
    <definedName name="_xlnm._FilterDatabase" localSheetId="2" hidden="1">DM!$A$3:$BH$156</definedName>
    <definedName name="_xlnm._FilterDatabase" localSheetId="3" hidden="1">FF!$A$3:$AV$788</definedName>
    <definedName name="_xlnm._FilterDatabase" localSheetId="23" hidden="1">'FF Qualitative'!$A$6:$R$418</definedName>
    <definedName name="_xlnm._FilterDatabase" localSheetId="4" hidden="1">'Sales Ach'!$A$19:$R$682</definedName>
    <definedName name="_xlnm._FilterDatabase" localSheetId="1" hidden="1">SM!$A$3:$BF$30</definedName>
  </definedNames>
  <calcPr calcId="191029"/>
  <pivotCaches>
    <pivotCache cacheId="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2" i="4" l="1"/>
  <c r="AM53" i="4"/>
  <c r="AI53" i="4"/>
  <c r="AH53" i="4"/>
  <c r="AF53" i="4"/>
  <c r="AO55" i="4"/>
  <c r="E681" i="8"/>
  <c r="E680" i="8"/>
  <c r="E679" i="8"/>
  <c r="E678" i="8"/>
  <c r="E677" i="8"/>
  <c r="E675" i="8"/>
  <c r="E674" i="8"/>
  <c r="E673" i="8"/>
  <c r="E672" i="8"/>
  <c r="E671" i="8"/>
  <c r="E669" i="8"/>
  <c r="E668" i="8"/>
  <c r="E667" i="8"/>
  <c r="E666" i="8"/>
  <c r="E665" i="8"/>
  <c r="E664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1" i="8"/>
  <c r="E640" i="8"/>
  <c r="E639" i="8"/>
  <c r="E638" i="8"/>
  <c r="E637" i="8"/>
  <c r="E636" i="8"/>
  <c r="E635" i="8"/>
  <c r="E634" i="8"/>
  <c r="E633" i="8"/>
  <c r="E632" i="8"/>
  <c r="E630" i="8"/>
  <c r="E629" i="8"/>
  <c r="E628" i="8"/>
  <c r="E627" i="8"/>
  <c r="E626" i="8"/>
  <c r="E625" i="8"/>
  <c r="E624" i="8"/>
  <c r="E623" i="8"/>
  <c r="E622" i="8"/>
  <c r="E621" i="8"/>
  <c r="E620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09" i="8"/>
  <c r="E505" i="8"/>
  <c r="E482" i="8"/>
  <c r="E427" i="8"/>
  <c r="E415" i="8"/>
  <c r="E408" i="8"/>
  <c r="E407" i="8"/>
  <c r="E396" i="8"/>
  <c r="E376" i="8"/>
  <c r="E373" i="8"/>
  <c r="E369" i="8"/>
  <c r="E352" i="8"/>
  <c r="E343" i="8"/>
  <c r="E340" i="8"/>
  <c r="E327" i="8"/>
  <c r="E326" i="8"/>
  <c r="E318" i="8"/>
  <c r="E317" i="8"/>
  <c r="E311" i="8"/>
  <c r="E296" i="8"/>
  <c r="E293" i="8"/>
  <c r="E292" i="8"/>
  <c r="E285" i="8"/>
  <c r="E272" i="8"/>
  <c r="E238" i="8"/>
  <c r="E236" i="8"/>
  <c r="E226" i="8"/>
  <c r="E225" i="8"/>
  <c r="E216" i="8"/>
  <c r="E213" i="8"/>
  <c r="E181" i="8"/>
  <c r="E172" i="8"/>
  <c r="E153" i="8"/>
  <c r="E147" i="8"/>
  <c r="E119" i="8"/>
  <c r="E113" i="8"/>
  <c r="E99" i="8"/>
  <c r="B68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C523" i="8"/>
  <c r="D523" i="8" s="1"/>
  <c r="C524" i="8"/>
  <c r="D524" i="8" s="1"/>
  <c r="C525" i="8"/>
  <c r="D525" i="8" s="1"/>
  <c r="C526" i="8"/>
  <c r="C527" i="8"/>
  <c r="C528" i="8"/>
  <c r="C529" i="8"/>
  <c r="C530" i="8"/>
  <c r="C531" i="8"/>
  <c r="D531" i="8" s="1"/>
  <c r="C532" i="8"/>
  <c r="D532" i="8" s="1"/>
  <c r="C533" i="8"/>
  <c r="D533" i="8" s="1"/>
  <c r="C534" i="8"/>
  <c r="C535" i="8"/>
  <c r="C536" i="8"/>
  <c r="C537" i="8"/>
  <c r="C538" i="8"/>
  <c r="C539" i="8"/>
  <c r="D539" i="8" s="1"/>
  <c r="C540" i="8"/>
  <c r="D540" i="8" s="1"/>
  <c r="C541" i="8"/>
  <c r="D541" i="8" s="1"/>
  <c r="C542" i="8"/>
  <c r="C543" i="8"/>
  <c r="C544" i="8"/>
  <c r="C545" i="8"/>
  <c r="C546" i="8"/>
  <c r="C547" i="8"/>
  <c r="D547" i="8" s="1"/>
  <c r="C548" i="8"/>
  <c r="D548" i="8" s="1"/>
  <c r="C549" i="8"/>
  <c r="D549" i="8" s="1"/>
  <c r="C550" i="8"/>
  <c r="C551" i="8"/>
  <c r="C552" i="8"/>
  <c r="C553" i="8"/>
  <c r="C554" i="8"/>
  <c r="C555" i="8"/>
  <c r="D555" i="8" s="1"/>
  <c r="C556" i="8"/>
  <c r="D556" i="8" s="1"/>
  <c r="C557" i="8"/>
  <c r="D557" i="8" s="1"/>
  <c r="C558" i="8"/>
  <c r="C559" i="8"/>
  <c r="C560" i="8"/>
  <c r="C561" i="8"/>
  <c r="C562" i="8"/>
  <c r="C563" i="8"/>
  <c r="D563" i="8" s="1"/>
  <c r="C564" i="8"/>
  <c r="D564" i="8" s="1"/>
  <c r="C565" i="8"/>
  <c r="D565" i="8" s="1"/>
  <c r="C566" i="8"/>
  <c r="C567" i="8"/>
  <c r="C568" i="8"/>
  <c r="C569" i="8"/>
  <c r="C570" i="8"/>
  <c r="C571" i="8"/>
  <c r="D571" i="8" s="1"/>
  <c r="C572" i="8"/>
  <c r="D572" i="8" s="1"/>
  <c r="C573" i="8"/>
  <c r="D573" i="8" s="1"/>
  <c r="C574" i="8"/>
  <c r="C575" i="8"/>
  <c r="C576" i="8"/>
  <c r="C577" i="8"/>
  <c r="C578" i="8"/>
  <c r="C579" i="8"/>
  <c r="D579" i="8" s="1"/>
  <c r="C580" i="8"/>
  <c r="D580" i="8" s="1"/>
  <c r="C581" i="8"/>
  <c r="D581" i="8" s="1"/>
  <c r="C582" i="8"/>
  <c r="C583" i="8"/>
  <c r="C584" i="8"/>
  <c r="C585" i="8"/>
  <c r="C586" i="8"/>
  <c r="C587" i="8"/>
  <c r="D587" i="8" s="1"/>
  <c r="C588" i="8"/>
  <c r="D588" i="8" s="1"/>
  <c r="C589" i="8"/>
  <c r="D589" i="8" s="1"/>
  <c r="C590" i="8"/>
  <c r="C591" i="8"/>
  <c r="C592" i="8"/>
  <c r="C593" i="8"/>
  <c r="C594" i="8"/>
  <c r="C595" i="8"/>
  <c r="D595" i="8" s="1"/>
  <c r="C596" i="8"/>
  <c r="D596" i="8" s="1"/>
  <c r="C597" i="8"/>
  <c r="D597" i="8" s="1"/>
  <c r="C598" i="8"/>
  <c r="C599" i="8"/>
  <c r="C600" i="8"/>
  <c r="C601" i="8"/>
  <c r="C602" i="8"/>
  <c r="C603" i="8"/>
  <c r="D603" i="8" s="1"/>
  <c r="C604" i="8"/>
  <c r="D604" i="8" s="1"/>
  <c r="C605" i="8"/>
  <c r="C606" i="8"/>
  <c r="C607" i="8"/>
  <c r="C608" i="8"/>
  <c r="C609" i="8"/>
  <c r="C610" i="8"/>
  <c r="C611" i="8"/>
  <c r="D611" i="8" s="1"/>
  <c r="C612" i="8"/>
  <c r="D612" i="8" s="1"/>
  <c r="C613" i="8"/>
  <c r="C614" i="8"/>
  <c r="C615" i="8"/>
  <c r="C616" i="8"/>
  <c r="C617" i="8"/>
  <c r="C618" i="8"/>
  <c r="C619" i="8"/>
  <c r="D619" i="8" s="1"/>
  <c r="C620" i="8"/>
  <c r="D620" i="8" s="1"/>
  <c r="C621" i="8"/>
  <c r="C622" i="8"/>
  <c r="C623" i="8"/>
  <c r="C624" i="8"/>
  <c r="C625" i="8"/>
  <c r="C626" i="8"/>
  <c r="C627" i="8"/>
  <c r="D627" i="8" s="1"/>
  <c r="C628" i="8"/>
  <c r="D628" i="8" s="1"/>
  <c r="C629" i="8"/>
  <c r="C630" i="8"/>
  <c r="C631" i="8"/>
  <c r="C632" i="8"/>
  <c r="C633" i="8"/>
  <c r="C634" i="8"/>
  <c r="C635" i="8"/>
  <c r="D635" i="8" s="1"/>
  <c r="C636" i="8"/>
  <c r="D636" i="8" s="1"/>
  <c r="C637" i="8"/>
  <c r="C638" i="8"/>
  <c r="C639" i="8"/>
  <c r="C640" i="8"/>
  <c r="C641" i="8"/>
  <c r="C642" i="8"/>
  <c r="C643" i="8"/>
  <c r="D643" i="8" s="1"/>
  <c r="C644" i="8"/>
  <c r="D644" i="8" s="1"/>
  <c r="C645" i="8"/>
  <c r="C646" i="8"/>
  <c r="C647" i="8"/>
  <c r="C648" i="8"/>
  <c r="D648" i="8" s="1"/>
  <c r="C649" i="8"/>
  <c r="C650" i="8"/>
  <c r="C651" i="8"/>
  <c r="D651" i="8" s="1"/>
  <c r="C652" i="8"/>
  <c r="D652" i="8" s="1"/>
  <c r="C653" i="8"/>
  <c r="C654" i="8"/>
  <c r="C655" i="8"/>
  <c r="C656" i="8"/>
  <c r="C657" i="8"/>
  <c r="C658" i="8"/>
  <c r="C659" i="8"/>
  <c r="D659" i="8" s="1"/>
  <c r="C660" i="8"/>
  <c r="D660" i="8" s="1"/>
  <c r="C661" i="8"/>
  <c r="C662" i="8"/>
  <c r="C663" i="8"/>
  <c r="C664" i="8"/>
  <c r="C665" i="8"/>
  <c r="C666" i="8"/>
  <c r="C667" i="8"/>
  <c r="D667" i="8" s="1"/>
  <c r="C668" i="8"/>
  <c r="D668" i="8" s="1"/>
  <c r="C669" i="8"/>
  <c r="C670" i="8"/>
  <c r="C671" i="8"/>
  <c r="C672" i="8"/>
  <c r="C673" i="8"/>
  <c r="C674" i="8"/>
  <c r="C675" i="8"/>
  <c r="D675" i="8" s="1"/>
  <c r="C676" i="8"/>
  <c r="D676" i="8" s="1"/>
  <c r="C677" i="8"/>
  <c r="C678" i="8"/>
  <c r="C679" i="8"/>
  <c r="C680" i="8"/>
  <c r="C681" i="8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D640" i="8" l="1"/>
  <c r="D632" i="8"/>
  <c r="D624" i="8"/>
  <c r="D616" i="8"/>
  <c r="D608" i="8"/>
  <c r="D600" i="8"/>
  <c r="D592" i="8"/>
  <c r="D584" i="8"/>
  <c r="D576" i="8"/>
  <c r="D568" i="8"/>
  <c r="D560" i="8"/>
  <c r="D552" i="8"/>
  <c r="D544" i="8"/>
  <c r="D536" i="8"/>
  <c r="D528" i="8"/>
  <c r="D664" i="8"/>
  <c r="D680" i="8"/>
  <c r="D656" i="8"/>
  <c r="D672" i="8"/>
  <c r="D598" i="8"/>
  <c r="D590" i="8"/>
  <c r="D582" i="8"/>
  <c r="D574" i="8"/>
  <c r="D566" i="8"/>
  <c r="D558" i="8"/>
  <c r="D550" i="8"/>
  <c r="D542" i="8"/>
  <c r="D534" i="8"/>
  <c r="D526" i="8"/>
  <c r="D649" i="8"/>
  <c r="D641" i="8"/>
  <c r="D633" i="8"/>
  <c r="D625" i="8"/>
  <c r="D617" i="8"/>
  <c r="D609" i="8"/>
  <c r="D601" i="8"/>
  <c r="D593" i="8"/>
  <c r="D585" i="8"/>
  <c r="D577" i="8"/>
  <c r="D569" i="8"/>
  <c r="D561" i="8"/>
  <c r="D553" i="8"/>
  <c r="D545" i="8"/>
  <c r="D537" i="8"/>
  <c r="D529" i="8"/>
  <c r="D673" i="8"/>
  <c r="D657" i="8"/>
  <c r="D681" i="8"/>
  <c r="D665" i="8"/>
  <c r="D674" i="8"/>
  <c r="D666" i="8"/>
  <c r="D658" i="8"/>
  <c r="D650" i="8"/>
  <c r="D642" i="8"/>
  <c r="D634" i="8"/>
  <c r="D626" i="8"/>
  <c r="D618" i="8"/>
  <c r="D610" i="8"/>
  <c r="D602" i="8"/>
  <c r="D594" i="8"/>
  <c r="D586" i="8"/>
  <c r="D578" i="8"/>
  <c r="D570" i="8"/>
  <c r="D562" i="8"/>
  <c r="D554" i="8"/>
  <c r="D546" i="8"/>
  <c r="D538" i="8"/>
  <c r="D530" i="8"/>
  <c r="D663" i="8"/>
  <c r="D559" i="8"/>
  <c r="D671" i="8"/>
  <c r="D647" i="8"/>
  <c r="D623" i="8"/>
  <c r="D607" i="8"/>
  <c r="D591" i="8"/>
  <c r="D575" i="8"/>
  <c r="D551" i="8"/>
  <c r="D535" i="8"/>
  <c r="D527" i="8"/>
  <c r="D678" i="8"/>
  <c r="D662" i="8"/>
  <c r="D614" i="8"/>
  <c r="D679" i="8"/>
  <c r="D655" i="8"/>
  <c r="D639" i="8"/>
  <c r="D631" i="8"/>
  <c r="D615" i="8"/>
  <c r="D599" i="8"/>
  <c r="D583" i="8"/>
  <c r="D567" i="8"/>
  <c r="D543" i="8"/>
  <c r="D670" i="8"/>
  <c r="D654" i="8"/>
  <c r="D646" i="8"/>
  <c r="D638" i="8"/>
  <c r="D630" i="8"/>
  <c r="D622" i="8"/>
  <c r="D606" i="8"/>
  <c r="D677" i="8"/>
  <c r="D669" i="8"/>
  <c r="D661" i="8"/>
  <c r="D653" i="8"/>
  <c r="D645" i="8"/>
  <c r="D637" i="8"/>
  <c r="D629" i="8"/>
  <c r="D621" i="8"/>
  <c r="D613" i="8"/>
  <c r="D605" i="8"/>
  <c r="P68" i="8"/>
  <c r="O12" i="5"/>
  <c r="O19" i="5"/>
  <c r="O20" i="5"/>
  <c r="O27" i="5"/>
  <c r="O28" i="5"/>
  <c r="O35" i="5"/>
  <c r="O36" i="5"/>
  <c r="O43" i="5"/>
  <c r="O44" i="5"/>
  <c r="O51" i="5"/>
  <c r="O52" i="5"/>
  <c r="O59" i="5"/>
  <c r="O60" i="5"/>
  <c r="O67" i="5"/>
  <c r="O68" i="5"/>
  <c r="O76" i="5"/>
  <c r="O84" i="5"/>
  <c r="O91" i="5"/>
  <c r="O92" i="5"/>
  <c r="O99" i="5"/>
  <c r="O100" i="5"/>
  <c r="O107" i="5"/>
  <c r="O108" i="5"/>
  <c r="O115" i="5"/>
  <c r="O116" i="5"/>
  <c r="O123" i="5"/>
  <c r="O124" i="5"/>
  <c r="O131" i="5"/>
  <c r="O132" i="5"/>
  <c r="O140" i="5"/>
  <c r="O148" i="5"/>
  <c r="O155" i="5"/>
  <c r="O156" i="5"/>
  <c r="O163" i="5"/>
  <c r="O164" i="5"/>
  <c r="O171" i="5"/>
  <c r="O172" i="5"/>
  <c r="O179" i="5"/>
  <c r="O180" i="5"/>
  <c r="O187" i="5"/>
  <c r="O188" i="5"/>
  <c r="O195" i="5"/>
  <c r="O196" i="5"/>
  <c r="O204" i="5"/>
  <c r="O212" i="5"/>
  <c r="O219" i="5"/>
  <c r="O220" i="5"/>
  <c r="O227" i="5"/>
  <c r="O228" i="5"/>
  <c r="O235" i="5"/>
  <c r="O236" i="5"/>
  <c r="O243" i="5"/>
  <c r="O244" i="5"/>
  <c r="O251" i="5"/>
  <c r="O252" i="5"/>
  <c r="O259" i="5"/>
  <c r="O260" i="5"/>
  <c r="O268" i="5"/>
  <c r="O276" i="5"/>
  <c r="O283" i="5"/>
  <c r="O284" i="5"/>
  <c r="O291" i="5"/>
  <c r="O292" i="5"/>
  <c r="O299" i="5"/>
  <c r="O300" i="5"/>
  <c r="O307" i="5"/>
  <c r="O308" i="5"/>
  <c r="O315" i="5"/>
  <c r="O316" i="5"/>
  <c r="O323" i="5"/>
  <c r="O324" i="5"/>
  <c r="O332" i="5"/>
  <c r="O340" i="5"/>
  <c r="O347" i="5"/>
  <c r="O348" i="5"/>
  <c r="O355" i="5"/>
  <c r="O356" i="5"/>
  <c r="O363" i="5"/>
  <c r="O364" i="5"/>
  <c r="O371" i="5"/>
  <c r="O372" i="5"/>
  <c r="O379" i="5"/>
  <c r="O380" i="5"/>
  <c r="O387" i="5"/>
  <c r="O388" i="5"/>
  <c r="O396" i="5"/>
  <c r="O404" i="5"/>
  <c r="O411" i="5"/>
  <c r="O412" i="5"/>
  <c r="O419" i="5"/>
  <c r="O420" i="5"/>
  <c r="O427" i="5"/>
  <c r="O428" i="5"/>
  <c r="O435" i="5"/>
  <c r="O436" i="5"/>
  <c r="O443" i="5"/>
  <c r="O444" i="5"/>
  <c r="O451" i="5"/>
  <c r="O452" i="5"/>
  <c r="O460" i="5"/>
  <c r="O468" i="5"/>
  <c r="O475" i="5"/>
  <c r="O476" i="5"/>
  <c r="O483" i="5"/>
  <c r="O484" i="5"/>
  <c r="O491" i="5"/>
  <c r="O492" i="5"/>
  <c r="O499" i="5"/>
  <c r="O500" i="5"/>
  <c r="O507" i="5"/>
  <c r="O508" i="5"/>
  <c r="O515" i="5"/>
  <c r="O516" i="5"/>
  <c r="O524" i="5"/>
  <c r="O532" i="5"/>
  <c r="O539" i="5"/>
  <c r="O540" i="5"/>
  <c r="O547" i="5"/>
  <c r="O548" i="5"/>
  <c r="O555" i="5"/>
  <c r="O556" i="5"/>
  <c r="O563" i="5"/>
  <c r="O564" i="5"/>
  <c r="O571" i="5"/>
  <c r="O572" i="5"/>
  <c r="O579" i="5"/>
  <c r="O580" i="5"/>
  <c r="O588" i="5"/>
  <c r="O596" i="5"/>
  <c r="O603" i="5"/>
  <c r="O604" i="5"/>
  <c r="O611" i="5"/>
  <c r="O612" i="5"/>
  <c r="O619" i="5"/>
  <c r="O620" i="5"/>
  <c r="O627" i="5"/>
  <c r="O628" i="5"/>
  <c r="O635" i="5"/>
  <c r="O636" i="5"/>
  <c r="O643" i="5"/>
  <c r="O644" i="5"/>
  <c r="O652" i="5"/>
  <c r="O660" i="5"/>
  <c r="O667" i="5"/>
  <c r="O668" i="5"/>
  <c r="O675" i="5"/>
  <c r="O676" i="5"/>
  <c r="O683" i="5"/>
  <c r="O684" i="5"/>
  <c r="O691" i="5"/>
  <c r="O692" i="5"/>
  <c r="O699" i="5"/>
  <c r="O700" i="5"/>
  <c r="O707" i="5"/>
  <c r="O708" i="5"/>
  <c r="O715" i="5"/>
  <c r="O716" i="5"/>
  <c r="O723" i="5"/>
  <c r="O724" i="5"/>
  <c r="O731" i="5"/>
  <c r="O732" i="5"/>
  <c r="O739" i="5"/>
  <c r="O740" i="5"/>
  <c r="O747" i="5"/>
  <c r="O748" i="5"/>
  <c r="O755" i="5"/>
  <c r="O756" i="5"/>
  <c r="O763" i="5"/>
  <c r="O764" i="5"/>
  <c r="O771" i="5"/>
  <c r="O772" i="5"/>
  <c r="O779" i="5"/>
  <c r="O780" i="5"/>
  <c r="O787" i="5"/>
  <c r="O788" i="5"/>
  <c r="O5" i="5"/>
  <c r="O6" i="5"/>
  <c r="O7" i="5"/>
  <c r="O8" i="5"/>
  <c r="O9" i="5"/>
  <c r="O10" i="5"/>
  <c r="O11" i="5"/>
  <c r="O13" i="5"/>
  <c r="O14" i="5"/>
  <c r="O15" i="5"/>
  <c r="O16" i="5"/>
  <c r="O17" i="5"/>
  <c r="O18" i="5"/>
  <c r="O21" i="5"/>
  <c r="O22" i="5"/>
  <c r="O23" i="5"/>
  <c r="O24" i="5"/>
  <c r="O25" i="5"/>
  <c r="O26" i="5"/>
  <c r="O29" i="5"/>
  <c r="O30" i="5"/>
  <c r="O31" i="5"/>
  <c r="O32" i="5"/>
  <c r="O33" i="5"/>
  <c r="O34" i="5"/>
  <c r="O37" i="5"/>
  <c r="O38" i="5"/>
  <c r="O39" i="5"/>
  <c r="O40" i="5"/>
  <c r="O41" i="5"/>
  <c r="O42" i="5"/>
  <c r="O45" i="5"/>
  <c r="O46" i="5"/>
  <c r="O47" i="5"/>
  <c r="O48" i="5"/>
  <c r="O49" i="5"/>
  <c r="O50" i="5"/>
  <c r="O53" i="5"/>
  <c r="O54" i="5"/>
  <c r="O55" i="5"/>
  <c r="O56" i="5"/>
  <c r="O57" i="5"/>
  <c r="O58" i="5"/>
  <c r="O61" i="5"/>
  <c r="O62" i="5"/>
  <c r="O63" i="5"/>
  <c r="O64" i="5"/>
  <c r="O65" i="5"/>
  <c r="O66" i="5"/>
  <c r="O69" i="5"/>
  <c r="O70" i="5"/>
  <c r="O71" i="5"/>
  <c r="O72" i="5"/>
  <c r="O73" i="5"/>
  <c r="O74" i="5"/>
  <c r="O75" i="5"/>
  <c r="O77" i="5"/>
  <c r="O78" i="5"/>
  <c r="O79" i="5"/>
  <c r="O80" i="5"/>
  <c r="O81" i="5"/>
  <c r="O82" i="5"/>
  <c r="O83" i="5"/>
  <c r="O85" i="5"/>
  <c r="O86" i="5"/>
  <c r="O87" i="5"/>
  <c r="O88" i="5"/>
  <c r="O89" i="5"/>
  <c r="O90" i="5"/>
  <c r="O93" i="5"/>
  <c r="O94" i="5"/>
  <c r="O95" i="5"/>
  <c r="O96" i="5"/>
  <c r="O97" i="5"/>
  <c r="O98" i="5"/>
  <c r="O101" i="5"/>
  <c r="O102" i="5"/>
  <c r="O103" i="5"/>
  <c r="O104" i="5"/>
  <c r="O105" i="5"/>
  <c r="O106" i="5"/>
  <c r="O109" i="5"/>
  <c r="O110" i="5"/>
  <c r="O111" i="5"/>
  <c r="O112" i="5"/>
  <c r="O113" i="5"/>
  <c r="O114" i="5"/>
  <c r="O117" i="5"/>
  <c r="O118" i="5"/>
  <c r="O119" i="5"/>
  <c r="O120" i="5"/>
  <c r="O121" i="5"/>
  <c r="O122" i="5"/>
  <c r="O125" i="5"/>
  <c r="O126" i="5"/>
  <c r="O127" i="5"/>
  <c r="O128" i="5"/>
  <c r="O129" i="5"/>
  <c r="O130" i="5"/>
  <c r="O133" i="5"/>
  <c r="O134" i="5"/>
  <c r="O135" i="5"/>
  <c r="O136" i="5"/>
  <c r="O137" i="5"/>
  <c r="O138" i="5"/>
  <c r="O139" i="5"/>
  <c r="O141" i="5"/>
  <c r="O142" i="5"/>
  <c r="O143" i="5"/>
  <c r="O144" i="5"/>
  <c r="O145" i="5"/>
  <c r="O146" i="5"/>
  <c r="O147" i="5"/>
  <c r="O149" i="5"/>
  <c r="O150" i="5"/>
  <c r="O151" i="5"/>
  <c r="O152" i="5"/>
  <c r="O153" i="5"/>
  <c r="O154" i="5"/>
  <c r="O157" i="5"/>
  <c r="O158" i="5"/>
  <c r="O159" i="5"/>
  <c r="O160" i="5"/>
  <c r="O161" i="5"/>
  <c r="O162" i="5"/>
  <c r="O165" i="5"/>
  <c r="O166" i="5"/>
  <c r="O167" i="5"/>
  <c r="O168" i="5"/>
  <c r="O169" i="5"/>
  <c r="O170" i="5"/>
  <c r="O173" i="5"/>
  <c r="O174" i="5"/>
  <c r="O175" i="5"/>
  <c r="O176" i="5"/>
  <c r="O177" i="5"/>
  <c r="O178" i="5"/>
  <c r="O181" i="5"/>
  <c r="O182" i="5"/>
  <c r="O183" i="5"/>
  <c r="O184" i="5"/>
  <c r="O185" i="5"/>
  <c r="O186" i="5"/>
  <c r="O189" i="5"/>
  <c r="O190" i="5"/>
  <c r="O191" i="5"/>
  <c r="O192" i="5"/>
  <c r="O193" i="5"/>
  <c r="O194" i="5"/>
  <c r="O197" i="5"/>
  <c r="O198" i="5"/>
  <c r="O199" i="5"/>
  <c r="O200" i="5"/>
  <c r="O201" i="5"/>
  <c r="O202" i="5"/>
  <c r="O203" i="5"/>
  <c r="O205" i="5"/>
  <c r="O206" i="5"/>
  <c r="O207" i="5"/>
  <c r="O208" i="5"/>
  <c r="O209" i="5"/>
  <c r="O210" i="5"/>
  <c r="O211" i="5"/>
  <c r="O213" i="5"/>
  <c r="O214" i="5"/>
  <c r="O215" i="5"/>
  <c r="O216" i="5"/>
  <c r="O217" i="5"/>
  <c r="O218" i="5"/>
  <c r="O221" i="5"/>
  <c r="O222" i="5"/>
  <c r="O223" i="5"/>
  <c r="O224" i="5"/>
  <c r="O225" i="5"/>
  <c r="O226" i="5"/>
  <c r="O229" i="5"/>
  <c r="O230" i="5"/>
  <c r="O231" i="5"/>
  <c r="O232" i="5"/>
  <c r="O233" i="5"/>
  <c r="O234" i="5"/>
  <c r="O237" i="5"/>
  <c r="O238" i="5"/>
  <c r="O239" i="5"/>
  <c r="O240" i="5"/>
  <c r="O241" i="5"/>
  <c r="O242" i="5"/>
  <c r="O245" i="5"/>
  <c r="O246" i="5"/>
  <c r="O247" i="5"/>
  <c r="O248" i="5"/>
  <c r="O249" i="5"/>
  <c r="O250" i="5"/>
  <c r="O253" i="5"/>
  <c r="O254" i="5"/>
  <c r="O255" i="5"/>
  <c r="O256" i="5"/>
  <c r="O257" i="5"/>
  <c r="O258" i="5"/>
  <c r="O261" i="5"/>
  <c r="O262" i="5"/>
  <c r="O263" i="5"/>
  <c r="O264" i="5"/>
  <c r="O265" i="5"/>
  <c r="O266" i="5"/>
  <c r="O267" i="5"/>
  <c r="O269" i="5"/>
  <c r="O270" i="5"/>
  <c r="O271" i="5"/>
  <c r="O272" i="5"/>
  <c r="O273" i="5"/>
  <c r="O274" i="5"/>
  <c r="O275" i="5"/>
  <c r="O277" i="5"/>
  <c r="O278" i="5"/>
  <c r="O279" i="5"/>
  <c r="O280" i="5"/>
  <c r="O281" i="5"/>
  <c r="O282" i="5"/>
  <c r="O285" i="5"/>
  <c r="O286" i="5"/>
  <c r="O287" i="5"/>
  <c r="O288" i="5"/>
  <c r="O289" i="5"/>
  <c r="O290" i="5"/>
  <c r="O293" i="5"/>
  <c r="O294" i="5"/>
  <c r="O295" i="5"/>
  <c r="O296" i="5"/>
  <c r="O297" i="5"/>
  <c r="O298" i="5"/>
  <c r="O301" i="5"/>
  <c r="O302" i="5"/>
  <c r="O303" i="5"/>
  <c r="O304" i="5"/>
  <c r="O305" i="5"/>
  <c r="O306" i="5"/>
  <c r="O309" i="5"/>
  <c r="O310" i="5"/>
  <c r="O311" i="5"/>
  <c r="O312" i="5"/>
  <c r="O313" i="5"/>
  <c r="O314" i="5"/>
  <c r="O317" i="5"/>
  <c r="O318" i="5"/>
  <c r="O319" i="5"/>
  <c r="O320" i="5"/>
  <c r="O321" i="5"/>
  <c r="O322" i="5"/>
  <c r="O325" i="5"/>
  <c r="O326" i="5"/>
  <c r="O327" i="5"/>
  <c r="O328" i="5"/>
  <c r="O329" i="5"/>
  <c r="O330" i="5"/>
  <c r="O331" i="5"/>
  <c r="O333" i="5"/>
  <c r="O334" i="5"/>
  <c r="O335" i="5"/>
  <c r="O336" i="5"/>
  <c r="O337" i="5"/>
  <c r="O338" i="5"/>
  <c r="O339" i="5"/>
  <c r="O341" i="5"/>
  <c r="O342" i="5"/>
  <c r="O343" i="5"/>
  <c r="O344" i="5"/>
  <c r="O345" i="5"/>
  <c r="O346" i="5"/>
  <c r="O349" i="5"/>
  <c r="O350" i="5"/>
  <c r="O351" i="5"/>
  <c r="O352" i="5"/>
  <c r="O353" i="5"/>
  <c r="O354" i="5"/>
  <c r="O357" i="5"/>
  <c r="O358" i="5"/>
  <c r="O359" i="5"/>
  <c r="O360" i="5"/>
  <c r="O361" i="5"/>
  <c r="O362" i="5"/>
  <c r="O365" i="5"/>
  <c r="O366" i="5"/>
  <c r="O367" i="5"/>
  <c r="O368" i="5"/>
  <c r="O369" i="5"/>
  <c r="O370" i="5"/>
  <c r="O373" i="5"/>
  <c r="O374" i="5"/>
  <c r="O375" i="5"/>
  <c r="O376" i="5"/>
  <c r="O377" i="5"/>
  <c r="O378" i="5"/>
  <c r="O381" i="5"/>
  <c r="O382" i="5"/>
  <c r="O383" i="5"/>
  <c r="O384" i="5"/>
  <c r="O385" i="5"/>
  <c r="O386" i="5"/>
  <c r="O389" i="5"/>
  <c r="O390" i="5"/>
  <c r="O391" i="5"/>
  <c r="O392" i="5"/>
  <c r="O393" i="5"/>
  <c r="O394" i="5"/>
  <c r="O395" i="5"/>
  <c r="O397" i="5"/>
  <c r="O398" i="5"/>
  <c r="O399" i="5"/>
  <c r="O400" i="5"/>
  <c r="O401" i="5"/>
  <c r="O402" i="5"/>
  <c r="O403" i="5"/>
  <c r="O405" i="5"/>
  <c r="O406" i="5"/>
  <c r="O407" i="5"/>
  <c r="O408" i="5"/>
  <c r="O409" i="5"/>
  <c r="O410" i="5"/>
  <c r="O413" i="5"/>
  <c r="O414" i="5"/>
  <c r="O415" i="5"/>
  <c r="O416" i="5"/>
  <c r="O417" i="5"/>
  <c r="O418" i="5"/>
  <c r="O421" i="5"/>
  <c r="O422" i="5"/>
  <c r="O423" i="5"/>
  <c r="O424" i="5"/>
  <c r="O425" i="5"/>
  <c r="O426" i="5"/>
  <c r="O429" i="5"/>
  <c r="O430" i="5"/>
  <c r="O431" i="5"/>
  <c r="O432" i="5"/>
  <c r="O433" i="5"/>
  <c r="O434" i="5"/>
  <c r="O437" i="5"/>
  <c r="O438" i="5"/>
  <c r="O439" i="5"/>
  <c r="O440" i="5"/>
  <c r="O441" i="5"/>
  <c r="O442" i="5"/>
  <c r="O445" i="5"/>
  <c r="O446" i="5"/>
  <c r="O447" i="5"/>
  <c r="O448" i="5"/>
  <c r="O449" i="5"/>
  <c r="O450" i="5"/>
  <c r="O453" i="5"/>
  <c r="O454" i="5"/>
  <c r="O455" i="5"/>
  <c r="O456" i="5"/>
  <c r="O457" i="5"/>
  <c r="O458" i="5"/>
  <c r="O459" i="5"/>
  <c r="O461" i="5"/>
  <c r="O462" i="5"/>
  <c r="O463" i="5"/>
  <c r="O464" i="5"/>
  <c r="O465" i="5"/>
  <c r="O466" i="5"/>
  <c r="O467" i="5"/>
  <c r="O469" i="5"/>
  <c r="O470" i="5"/>
  <c r="O471" i="5"/>
  <c r="O472" i="5"/>
  <c r="O473" i="5"/>
  <c r="O474" i="5"/>
  <c r="O477" i="5"/>
  <c r="O478" i="5"/>
  <c r="O479" i="5"/>
  <c r="O480" i="5"/>
  <c r="O481" i="5"/>
  <c r="O482" i="5"/>
  <c r="O485" i="5"/>
  <c r="O486" i="5"/>
  <c r="O487" i="5"/>
  <c r="O488" i="5"/>
  <c r="O489" i="5"/>
  <c r="O490" i="5"/>
  <c r="O493" i="5"/>
  <c r="O494" i="5"/>
  <c r="O495" i="5"/>
  <c r="O496" i="5"/>
  <c r="O497" i="5"/>
  <c r="O498" i="5"/>
  <c r="O501" i="5"/>
  <c r="O502" i="5"/>
  <c r="O503" i="5"/>
  <c r="O504" i="5"/>
  <c r="O505" i="5"/>
  <c r="O506" i="5"/>
  <c r="O509" i="5"/>
  <c r="O510" i="5"/>
  <c r="O511" i="5"/>
  <c r="O512" i="5"/>
  <c r="O513" i="5"/>
  <c r="O514" i="5"/>
  <c r="O517" i="5"/>
  <c r="O518" i="5"/>
  <c r="O519" i="5"/>
  <c r="O520" i="5"/>
  <c r="O521" i="5"/>
  <c r="O522" i="5"/>
  <c r="O523" i="5"/>
  <c r="O525" i="5"/>
  <c r="O526" i="5"/>
  <c r="O527" i="5"/>
  <c r="O528" i="5"/>
  <c r="O529" i="5"/>
  <c r="O530" i="5"/>
  <c r="O531" i="5"/>
  <c r="O533" i="5"/>
  <c r="O534" i="5"/>
  <c r="O535" i="5"/>
  <c r="O536" i="5"/>
  <c r="O537" i="5"/>
  <c r="O538" i="5"/>
  <c r="O541" i="5"/>
  <c r="O542" i="5"/>
  <c r="O543" i="5"/>
  <c r="O544" i="5"/>
  <c r="O545" i="5"/>
  <c r="O546" i="5"/>
  <c r="O549" i="5"/>
  <c r="O550" i="5"/>
  <c r="O551" i="5"/>
  <c r="O552" i="5"/>
  <c r="O553" i="5"/>
  <c r="O554" i="5"/>
  <c r="O557" i="5"/>
  <c r="O558" i="5"/>
  <c r="O559" i="5"/>
  <c r="O560" i="5"/>
  <c r="O561" i="5"/>
  <c r="O562" i="5"/>
  <c r="O565" i="5"/>
  <c r="O566" i="5"/>
  <c r="O567" i="5"/>
  <c r="O568" i="5"/>
  <c r="O569" i="5"/>
  <c r="O570" i="5"/>
  <c r="O573" i="5"/>
  <c r="O574" i="5"/>
  <c r="O575" i="5"/>
  <c r="O576" i="5"/>
  <c r="O577" i="5"/>
  <c r="O578" i="5"/>
  <c r="O581" i="5"/>
  <c r="O582" i="5"/>
  <c r="O583" i="5"/>
  <c r="O584" i="5"/>
  <c r="O585" i="5"/>
  <c r="O586" i="5"/>
  <c r="O587" i="5"/>
  <c r="O589" i="5"/>
  <c r="O590" i="5"/>
  <c r="O591" i="5"/>
  <c r="O592" i="5"/>
  <c r="O593" i="5"/>
  <c r="O594" i="5"/>
  <c r="O595" i="5"/>
  <c r="O597" i="5"/>
  <c r="O598" i="5"/>
  <c r="O599" i="5"/>
  <c r="O600" i="5"/>
  <c r="O601" i="5"/>
  <c r="O602" i="5"/>
  <c r="O605" i="5"/>
  <c r="O606" i="5"/>
  <c r="O607" i="5"/>
  <c r="O608" i="5"/>
  <c r="O609" i="5"/>
  <c r="O610" i="5"/>
  <c r="O613" i="5"/>
  <c r="O614" i="5"/>
  <c r="O615" i="5"/>
  <c r="O616" i="5"/>
  <c r="O617" i="5"/>
  <c r="O618" i="5"/>
  <c r="O621" i="5"/>
  <c r="O622" i="5"/>
  <c r="O623" i="5"/>
  <c r="O624" i="5"/>
  <c r="O625" i="5"/>
  <c r="O626" i="5"/>
  <c r="O629" i="5"/>
  <c r="O630" i="5"/>
  <c r="O631" i="5"/>
  <c r="O632" i="5"/>
  <c r="O633" i="5"/>
  <c r="O634" i="5"/>
  <c r="O637" i="5"/>
  <c r="O638" i="5"/>
  <c r="O639" i="5"/>
  <c r="O640" i="5"/>
  <c r="O641" i="5"/>
  <c r="O642" i="5"/>
  <c r="O645" i="5"/>
  <c r="O646" i="5"/>
  <c r="O647" i="5"/>
  <c r="O648" i="5"/>
  <c r="O649" i="5"/>
  <c r="O650" i="5"/>
  <c r="O651" i="5"/>
  <c r="O653" i="5"/>
  <c r="O654" i="5"/>
  <c r="O655" i="5"/>
  <c r="O656" i="5"/>
  <c r="O657" i="5"/>
  <c r="O658" i="5"/>
  <c r="O659" i="5"/>
  <c r="O661" i="5"/>
  <c r="O662" i="5"/>
  <c r="O663" i="5"/>
  <c r="O664" i="5"/>
  <c r="O665" i="5"/>
  <c r="O666" i="5"/>
  <c r="O669" i="5"/>
  <c r="O670" i="5"/>
  <c r="O671" i="5"/>
  <c r="O672" i="5"/>
  <c r="O673" i="5"/>
  <c r="O674" i="5"/>
  <c r="O677" i="5"/>
  <c r="O678" i="5"/>
  <c r="O679" i="5"/>
  <c r="O680" i="5"/>
  <c r="O681" i="5"/>
  <c r="O682" i="5"/>
  <c r="O685" i="5"/>
  <c r="O686" i="5"/>
  <c r="O687" i="5"/>
  <c r="O688" i="5"/>
  <c r="O689" i="5"/>
  <c r="O690" i="5"/>
  <c r="O693" i="5"/>
  <c r="O694" i="5"/>
  <c r="O695" i="5"/>
  <c r="O696" i="5"/>
  <c r="O697" i="5"/>
  <c r="O698" i="5"/>
  <c r="O701" i="5"/>
  <c r="O702" i="5"/>
  <c r="O703" i="5"/>
  <c r="O704" i="5"/>
  <c r="O705" i="5"/>
  <c r="O706" i="5"/>
  <c r="O709" i="5"/>
  <c r="O710" i="5"/>
  <c r="O711" i="5"/>
  <c r="O712" i="5"/>
  <c r="O713" i="5"/>
  <c r="O714" i="5"/>
  <c r="O717" i="5"/>
  <c r="O718" i="5"/>
  <c r="O719" i="5"/>
  <c r="O720" i="5"/>
  <c r="O721" i="5"/>
  <c r="O722" i="5"/>
  <c r="O725" i="5"/>
  <c r="O726" i="5"/>
  <c r="O727" i="5"/>
  <c r="O728" i="5"/>
  <c r="O729" i="5"/>
  <c r="O730" i="5"/>
  <c r="O733" i="5"/>
  <c r="O734" i="5"/>
  <c r="O735" i="5"/>
  <c r="O736" i="5"/>
  <c r="O737" i="5"/>
  <c r="O738" i="5"/>
  <c r="O741" i="5"/>
  <c r="O742" i="5"/>
  <c r="O743" i="5"/>
  <c r="O744" i="5"/>
  <c r="O745" i="5"/>
  <c r="O746" i="5"/>
  <c r="O749" i="5"/>
  <c r="O750" i="5"/>
  <c r="O751" i="5"/>
  <c r="O752" i="5"/>
  <c r="O753" i="5"/>
  <c r="O754" i="5"/>
  <c r="O757" i="5"/>
  <c r="O758" i="5"/>
  <c r="O759" i="5"/>
  <c r="O760" i="5"/>
  <c r="O761" i="5"/>
  <c r="O762" i="5"/>
  <c r="O765" i="5"/>
  <c r="O766" i="5"/>
  <c r="O767" i="5"/>
  <c r="O768" i="5"/>
  <c r="O769" i="5"/>
  <c r="O770" i="5"/>
  <c r="O773" i="5"/>
  <c r="O774" i="5"/>
  <c r="O775" i="5"/>
  <c r="O776" i="5"/>
  <c r="O777" i="5"/>
  <c r="O778" i="5"/>
  <c r="O781" i="5"/>
  <c r="O782" i="5"/>
  <c r="O783" i="5"/>
  <c r="O784" i="5"/>
  <c r="O785" i="5"/>
  <c r="O786" i="5"/>
  <c r="O4" i="5"/>
  <c r="AB4" i="5"/>
  <c r="R7" i="8"/>
  <c r="P5" i="5" l="1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4" i="5"/>
  <c r="AL7" i="3"/>
  <c r="AI28" i="3"/>
  <c r="AJ28" i="3"/>
  <c r="AK28" i="3"/>
  <c r="AI29" i="3"/>
  <c r="AJ29" i="3"/>
  <c r="AK29" i="3"/>
  <c r="AI30" i="3"/>
  <c r="AJ30" i="3"/>
  <c r="AK30" i="3"/>
  <c r="AL5" i="3"/>
  <c r="AL6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C12" i="21"/>
  <c r="AI4" i="3"/>
  <c r="B14" i="22" l="1"/>
  <c r="H21" i="22"/>
  <c r="M20" i="22"/>
  <c r="AK4" i="3"/>
  <c r="AJ4" i="3"/>
  <c r="AS8" i="4"/>
  <c r="AR8" i="4"/>
  <c r="AQ8" i="4"/>
  <c r="AP8" i="4"/>
  <c r="AO8" i="4"/>
  <c r="AM8" i="4"/>
  <c r="AL8" i="4"/>
  <c r="AK8" i="4"/>
  <c r="AJ8" i="4"/>
  <c r="AI8" i="4"/>
  <c r="AH8" i="4"/>
  <c r="AG8" i="4"/>
  <c r="AF8" i="4"/>
  <c r="AI4" i="4"/>
  <c r="AP27" i="3"/>
  <c r="AG27" i="3"/>
  <c r="AC27" i="3"/>
  <c r="AN26" i="3"/>
  <c r="AE26" i="3"/>
  <c r="AO27" i="3"/>
  <c r="AN27" i="3"/>
  <c r="AM27" i="3"/>
  <c r="AH27" i="3"/>
  <c r="AF27" i="3"/>
  <c r="AE27" i="3"/>
  <c r="AD27" i="3"/>
  <c r="AB27" i="3"/>
  <c r="AP26" i="3"/>
  <c r="AO26" i="3"/>
  <c r="AM26" i="3"/>
  <c r="AH26" i="3"/>
  <c r="AG26" i="3"/>
  <c r="AF26" i="3"/>
  <c r="AD26" i="3"/>
  <c r="AC26" i="3"/>
  <c r="AB26" i="3"/>
  <c r="AS10" i="4"/>
  <c r="AS9" i="4"/>
  <c r="AS7" i="4"/>
  <c r="AS6" i="4"/>
  <c r="AS102" i="4"/>
  <c r="AQ102" i="4"/>
  <c r="AP102" i="4"/>
  <c r="AO102" i="4"/>
  <c r="AM102" i="4"/>
  <c r="AJ102" i="4"/>
  <c r="AI102" i="4"/>
  <c r="AG102" i="4"/>
  <c r="AF102" i="4"/>
  <c r="AE102" i="4"/>
  <c r="AS101" i="4"/>
  <c r="AR101" i="4"/>
  <c r="AQ101" i="4"/>
  <c r="AO101" i="4"/>
  <c r="AL101" i="4"/>
  <c r="AI101" i="4"/>
  <c r="AH101" i="4"/>
  <c r="AG101" i="4"/>
  <c r="AF101" i="4"/>
  <c r="AE101" i="4"/>
  <c r="AS100" i="4"/>
  <c r="AR100" i="4"/>
  <c r="AP100" i="4"/>
  <c r="AO100" i="4"/>
  <c r="AL100" i="4"/>
  <c r="AK100" i="4"/>
  <c r="AH100" i="4"/>
  <c r="AG100" i="4"/>
  <c r="AF100" i="4"/>
  <c r="AS99" i="4"/>
  <c r="AR99" i="4"/>
  <c r="AQ99" i="4"/>
  <c r="AP99" i="4"/>
  <c r="AO99" i="4"/>
  <c r="AM99" i="4"/>
  <c r="AJ99" i="4"/>
  <c r="AI99" i="4"/>
  <c r="AG99" i="4"/>
  <c r="AF99" i="4"/>
  <c r="AE99" i="4"/>
  <c r="AS98" i="4"/>
  <c r="AR98" i="4"/>
  <c r="AQ98" i="4"/>
  <c r="AO98" i="4"/>
  <c r="AM98" i="4"/>
  <c r="AJ98" i="4"/>
  <c r="AI98" i="4"/>
  <c r="AH98" i="4"/>
  <c r="AG98" i="4"/>
  <c r="AF98" i="4"/>
  <c r="AE98" i="4"/>
  <c r="AS97" i="4"/>
  <c r="AR97" i="4"/>
  <c r="AP97" i="4"/>
  <c r="AO97" i="4"/>
  <c r="AL97" i="4"/>
  <c r="AK97" i="4"/>
  <c r="AH97" i="4"/>
  <c r="AG97" i="4"/>
  <c r="AF97" i="4"/>
  <c r="AS96" i="4"/>
  <c r="AS95" i="4"/>
  <c r="AS94" i="4"/>
  <c r="AS93" i="4"/>
  <c r="AS92" i="4"/>
  <c r="AS91" i="4"/>
  <c r="AS90" i="4"/>
  <c r="AS89" i="4"/>
  <c r="AS88" i="4"/>
  <c r="AS87" i="4"/>
  <c r="AS86" i="4"/>
  <c r="AS85" i="4"/>
  <c r="AS84" i="4"/>
  <c r="AS83" i="4"/>
  <c r="AS82" i="4"/>
  <c r="AS81" i="4"/>
  <c r="AS80" i="4"/>
  <c r="AS79" i="4"/>
  <c r="AS78" i="4"/>
  <c r="AS77" i="4"/>
  <c r="AS76" i="4"/>
  <c r="AS75" i="4"/>
  <c r="AS74" i="4"/>
  <c r="AS73" i="4"/>
  <c r="AS72" i="4"/>
  <c r="AS71" i="4"/>
  <c r="AS70" i="4"/>
  <c r="AS69" i="4"/>
  <c r="AS68" i="4"/>
  <c r="AS67" i="4"/>
  <c r="AS66" i="4"/>
  <c r="AS65" i="4"/>
  <c r="AS64" i="4"/>
  <c r="AS63" i="4"/>
  <c r="AS62" i="4"/>
  <c r="AS61" i="4"/>
  <c r="AS60" i="4"/>
  <c r="AS59" i="4"/>
  <c r="AS58" i="4"/>
  <c r="AS57" i="4"/>
  <c r="AS56" i="4"/>
  <c r="AS55" i="4"/>
  <c r="AS54" i="4"/>
  <c r="AS53" i="4"/>
  <c r="AS52" i="4"/>
  <c r="AS51" i="4"/>
  <c r="AS50" i="4"/>
  <c r="AS49" i="4"/>
  <c r="AS48" i="4"/>
  <c r="AS47" i="4"/>
  <c r="AS46" i="4"/>
  <c r="AS45" i="4"/>
  <c r="AS44" i="4"/>
  <c r="AS43" i="4"/>
  <c r="AS42" i="4"/>
  <c r="AS41" i="4"/>
  <c r="AS40" i="4"/>
  <c r="AS39" i="4"/>
  <c r="AS38" i="4"/>
  <c r="AS37" i="4"/>
  <c r="AS36" i="4"/>
  <c r="AS35" i="4"/>
  <c r="AS34" i="4"/>
  <c r="AS33" i="4"/>
  <c r="AS32" i="4"/>
  <c r="AS31" i="4"/>
  <c r="AS30" i="4"/>
  <c r="AS29" i="4"/>
  <c r="AS28" i="4"/>
  <c r="AS27" i="4"/>
  <c r="AS26" i="4"/>
  <c r="AS25" i="4"/>
  <c r="AS24" i="4"/>
  <c r="AS23" i="4"/>
  <c r="AS22" i="4"/>
  <c r="AS21" i="4"/>
  <c r="AS20" i="4"/>
  <c r="AS19" i="4"/>
  <c r="AS18" i="4"/>
  <c r="AS17" i="4"/>
  <c r="AS16" i="4"/>
  <c r="AS15" i="4"/>
  <c r="AS14" i="4"/>
  <c r="AS13" i="4"/>
  <c r="AS12" i="4"/>
  <c r="AS11" i="4"/>
  <c r="AS5" i="4"/>
  <c r="B10" i="26"/>
  <c r="D10" i="26" s="1"/>
  <c r="AR102" i="4"/>
  <c r="AH102" i="4"/>
  <c r="AP101" i="4"/>
  <c r="AK101" i="4"/>
  <c r="AQ100" i="4"/>
  <c r="AM100" i="4"/>
  <c r="AI100" i="4"/>
  <c r="AE100" i="4"/>
  <c r="AK99" i="4"/>
  <c r="AH99" i="4"/>
  <c r="AP98" i="4"/>
  <c r="AQ97" i="4"/>
  <c r="AM97" i="4"/>
  <c r="AI97" i="4"/>
  <c r="AE97" i="4"/>
  <c r="AJ581" i="5"/>
  <c r="AI581" i="5"/>
  <c r="AH581" i="5"/>
  <c r="AG581" i="5"/>
  <c r="AF581" i="5"/>
  <c r="AE581" i="5"/>
  <c r="AD581" i="5"/>
  <c r="AC581" i="5"/>
  <c r="AJ580" i="5"/>
  <c r="AI580" i="5"/>
  <c r="AH580" i="5"/>
  <c r="AG580" i="5"/>
  <c r="AF580" i="5"/>
  <c r="AE580" i="5"/>
  <c r="AD580" i="5"/>
  <c r="AC580" i="5"/>
  <c r="AJ579" i="5"/>
  <c r="AI579" i="5"/>
  <c r="AH579" i="5"/>
  <c r="AG579" i="5"/>
  <c r="AF579" i="5"/>
  <c r="AE579" i="5"/>
  <c r="AD579" i="5"/>
  <c r="AC579" i="5"/>
  <c r="C521" i="8" l="1"/>
  <c r="D521" i="8" s="1"/>
  <c r="C522" i="8"/>
  <c r="D522" i="8" s="1"/>
  <c r="AQ26" i="3"/>
  <c r="AQ27" i="3"/>
  <c r="AL98" i="4"/>
  <c r="AJ97" i="4"/>
  <c r="AL99" i="4"/>
  <c r="AL102" i="4"/>
  <c r="AJ101" i="4"/>
  <c r="AJ100" i="4"/>
  <c r="AK98" i="4"/>
  <c r="AM101" i="4"/>
  <c r="AK102" i="4"/>
  <c r="BD25" i="3" l="1"/>
  <c r="BC25" i="3"/>
  <c r="BB25" i="3"/>
  <c r="BA25" i="3"/>
  <c r="AZ25" i="3"/>
  <c r="AY25" i="3"/>
  <c r="BD24" i="3"/>
  <c r="BC24" i="3"/>
  <c r="BB24" i="3"/>
  <c r="BA24" i="3"/>
  <c r="AZ24" i="3"/>
  <c r="AY24" i="3"/>
  <c r="BD23" i="3"/>
  <c r="BC23" i="3"/>
  <c r="BB23" i="3"/>
  <c r="BA23" i="3"/>
  <c r="AZ23" i="3"/>
  <c r="AY23" i="3"/>
  <c r="AY22" i="3"/>
  <c r="AY21" i="3"/>
  <c r="BD20" i="3"/>
  <c r="BC20" i="3"/>
  <c r="BB20" i="3"/>
  <c r="BA20" i="3"/>
  <c r="AZ20" i="3"/>
  <c r="AY20" i="3"/>
  <c r="BD19" i="3"/>
  <c r="BC19" i="3"/>
  <c r="BB19" i="3"/>
  <c r="BA19" i="3"/>
  <c r="AZ19" i="3"/>
  <c r="AY19" i="3"/>
  <c r="BD18" i="3"/>
  <c r="BC18" i="3"/>
  <c r="BB18" i="3"/>
  <c r="BA18" i="3"/>
  <c r="AZ18" i="3"/>
  <c r="AY18" i="3"/>
  <c r="BD17" i="3"/>
  <c r="BC17" i="3"/>
  <c r="BB17" i="3"/>
  <c r="BA17" i="3"/>
  <c r="AZ17" i="3"/>
  <c r="AY17" i="3"/>
  <c r="BD16" i="3"/>
  <c r="BC16" i="3"/>
  <c r="BB16" i="3"/>
  <c r="BA16" i="3"/>
  <c r="AZ16" i="3"/>
  <c r="AY16" i="3"/>
  <c r="AY15" i="3"/>
  <c r="BD14" i="3"/>
  <c r="BC14" i="3"/>
  <c r="BB14" i="3"/>
  <c r="BA14" i="3"/>
  <c r="AZ14" i="3"/>
  <c r="AY14" i="3"/>
  <c r="AY13" i="3"/>
  <c r="BD12" i="3"/>
  <c r="BC12" i="3"/>
  <c r="BB12" i="3"/>
  <c r="BA12" i="3"/>
  <c r="AZ12" i="3"/>
  <c r="AY12" i="3"/>
  <c r="BD11" i="3"/>
  <c r="BC11" i="3"/>
  <c r="BB11" i="3"/>
  <c r="BA11" i="3"/>
  <c r="AZ11" i="3"/>
  <c r="AY11" i="3"/>
  <c r="BD10" i="3"/>
  <c r="BC10" i="3"/>
  <c r="BB10" i="3"/>
  <c r="BA10" i="3"/>
  <c r="AZ10" i="3"/>
  <c r="AY10" i="3"/>
  <c r="AY9" i="3"/>
  <c r="BD8" i="3"/>
  <c r="BC8" i="3"/>
  <c r="BB8" i="3"/>
  <c r="BA8" i="3"/>
  <c r="AZ8" i="3"/>
  <c r="AY8" i="3"/>
  <c r="BD7" i="3"/>
  <c r="BC7" i="3"/>
  <c r="BB7" i="3"/>
  <c r="BA7" i="3"/>
  <c r="AZ7" i="3"/>
  <c r="AY7" i="3"/>
  <c r="BD6" i="3"/>
  <c r="BC6" i="3"/>
  <c r="BB6" i="3"/>
  <c r="BA6" i="3"/>
  <c r="AZ6" i="3"/>
  <c r="AY6" i="3"/>
  <c r="BD5" i="3"/>
  <c r="BC5" i="3"/>
  <c r="BB5" i="3"/>
  <c r="BA5" i="3"/>
  <c r="AZ5" i="3"/>
  <c r="AY5" i="3"/>
  <c r="AY4" i="3"/>
  <c r="AX25" i="3"/>
  <c r="AW25" i="3"/>
  <c r="AV25" i="3"/>
  <c r="AU25" i="3"/>
  <c r="AT25" i="3"/>
  <c r="AX24" i="3"/>
  <c r="AW24" i="3"/>
  <c r="AV24" i="3"/>
  <c r="AU24" i="3"/>
  <c r="AT24" i="3"/>
  <c r="AX23" i="3"/>
  <c r="AW23" i="3"/>
  <c r="AV23" i="3"/>
  <c r="AU23" i="3"/>
  <c r="AT23" i="3"/>
  <c r="AX22" i="3"/>
  <c r="BD22" i="3" s="1"/>
  <c r="AW22" i="3"/>
  <c r="AV22" i="3"/>
  <c r="AU22" i="3"/>
  <c r="AT22" i="3"/>
  <c r="AX21" i="3"/>
  <c r="BD21" i="3" s="1"/>
  <c r="AW21" i="3"/>
  <c r="AV21" i="3"/>
  <c r="AU21" i="3"/>
  <c r="AT21" i="3"/>
  <c r="AX20" i="3"/>
  <c r="AW20" i="3"/>
  <c r="AV20" i="3"/>
  <c r="AU20" i="3"/>
  <c r="AT20" i="3"/>
  <c r="AX19" i="3"/>
  <c r="AW19" i="3"/>
  <c r="AV19" i="3"/>
  <c r="AU19" i="3"/>
  <c r="AT19" i="3"/>
  <c r="AX18" i="3"/>
  <c r="AW18" i="3"/>
  <c r="AV18" i="3"/>
  <c r="AU18" i="3"/>
  <c r="AT18" i="3"/>
  <c r="AX17" i="3"/>
  <c r="AW17" i="3"/>
  <c r="AV17" i="3"/>
  <c r="AU17" i="3"/>
  <c r="AT17" i="3"/>
  <c r="AX16" i="3"/>
  <c r="AW16" i="3"/>
  <c r="AV16" i="3"/>
  <c r="AU16" i="3"/>
  <c r="AT16" i="3"/>
  <c r="AX15" i="3"/>
  <c r="AW15" i="3"/>
  <c r="AV15" i="3"/>
  <c r="AU15" i="3"/>
  <c r="AT15" i="3"/>
  <c r="AX14" i="3"/>
  <c r="AW14" i="3"/>
  <c r="AV14" i="3"/>
  <c r="AU14" i="3"/>
  <c r="AT14" i="3"/>
  <c r="AX13" i="3"/>
  <c r="BD13" i="3" s="1"/>
  <c r="AW13" i="3"/>
  <c r="AV13" i="3"/>
  <c r="AU13" i="3"/>
  <c r="AT13" i="3"/>
  <c r="AX12" i="3"/>
  <c r="AW12" i="3"/>
  <c r="AV12" i="3"/>
  <c r="AU12" i="3"/>
  <c r="AT12" i="3"/>
  <c r="AX11" i="3"/>
  <c r="AW11" i="3"/>
  <c r="AV11" i="3"/>
  <c r="AU11" i="3"/>
  <c r="AT11" i="3"/>
  <c r="AX10" i="3"/>
  <c r="AW10" i="3"/>
  <c r="AV10" i="3"/>
  <c r="AU10" i="3"/>
  <c r="AT10" i="3"/>
  <c r="AX9" i="3"/>
  <c r="BD9" i="3" s="1"/>
  <c r="AW9" i="3"/>
  <c r="AV9" i="3"/>
  <c r="AU9" i="3"/>
  <c r="AT9" i="3"/>
  <c r="AX8" i="3"/>
  <c r="AW8" i="3"/>
  <c r="AV8" i="3"/>
  <c r="AU8" i="3"/>
  <c r="AT8" i="3"/>
  <c r="AX7" i="3"/>
  <c r="AW7" i="3"/>
  <c r="AV7" i="3"/>
  <c r="AU7" i="3"/>
  <c r="AT7" i="3"/>
  <c r="AX6" i="3"/>
  <c r="AW6" i="3"/>
  <c r="AV6" i="3"/>
  <c r="AU6" i="3"/>
  <c r="AT6" i="3"/>
  <c r="AX5" i="3"/>
  <c r="AW5" i="3"/>
  <c r="AV5" i="3"/>
  <c r="AU5" i="3"/>
  <c r="AT5" i="3"/>
  <c r="AX4" i="3"/>
  <c r="AW4" i="3"/>
  <c r="AV4" i="3"/>
  <c r="AU4" i="3"/>
  <c r="AT4" i="3"/>
  <c r="AZ22" i="3" l="1"/>
  <c r="BB22" i="3"/>
  <c r="BB13" i="3"/>
  <c r="BB9" i="3"/>
  <c r="BC22" i="3"/>
  <c r="BC9" i="3"/>
  <c r="AZ9" i="3"/>
  <c r="AZ13" i="3"/>
  <c r="BA22" i="3"/>
  <c r="BA13" i="3"/>
  <c r="BA9" i="3"/>
  <c r="BC13" i="3"/>
  <c r="BB21" i="3"/>
  <c r="BA21" i="3"/>
  <c r="BC21" i="3"/>
  <c r="AZ21" i="3"/>
  <c r="AZ4" i="3"/>
  <c r="BA4" i="3"/>
  <c r="BD4" i="3"/>
  <c r="BB4" i="3"/>
  <c r="BB15" i="3"/>
  <c r="BA15" i="3"/>
  <c r="BC15" i="3"/>
  <c r="BD15" i="3"/>
  <c r="BC4" i="3"/>
  <c r="AZ15" i="3"/>
  <c r="AZ89" i="4"/>
  <c r="AZ86" i="4"/>
  <c r="AZ81" i="4"/>
  <c r="AZ78" i="4"/>
  <c r="AZ73" i="4"/>
  <c r="AZ69" i="4"/>
  <c r="AZ65" i="4"/>
  <c r="AZ62" i="4"/>
  <c r="AZ46" i="4"/>
  <c r="AZ30" i="4"/>
  <c r="AZ29" i="4"/>
  <c r="AZ7" i="4"/>
  <c r="AZ4" i="4"/>
  <c r="BG96" i="4"/>
  <c r="BG95" i="4"/>
  <c r="BG94" i="4"/>
  <c r="BG91" i="4"/>
  <c r="BG90" i="4"/>
  <c r="BG87" i="4"/>
  <c r="BG80" i="4"/>
  <c r="BG79" i="4"/>
  <c r="BG77" i="4"/>
  <c r="BG71" i="4"/>
  <c r="BG70" i="4"/>
  <c r="BG68" i="4"/>
  <c r="BG66" i="4"/>
  <c r="BG64" i="4"/>
  <c r="BG61" i="4"/>
  <c r="BG60" i="4"/>
  <c r="BG59" i="4"/>
  <c r="BG57" i="4"/>
  <c r="BG56" i="4"/>
  <c r="BG54" i="4"/>
  <c r="BG52" i="4"/>
  <c r="BG51" i="4"/>
  <c r="BG47" i="4"/>
  <c r="BG45" i="4"/>
  <c r="BG42" i="4"/>
  <c r="BG41" i="4"/>
  <c r="BG40" i="4"/>
  <c r="BG39" i="4"/>
  <c r="BG38" i="4"/>
  <c r="BG37" i="4"/>
  <c r="BG36" i="4"/>
  <c r="BG35" i="4"/>
  <c r="BG34" i="4"/>
  <c r="BG28" i="4"/>
  <c r="BG26" i="4"/>
  <c r="BG25" i="4"/>
  <c r="BG24" i="4"/>
  <c r="BG22" i="4"/>
  <c r="BG21" i="4"/>
  <c r="BG19" i="4"/>
  <c r="BG18" i="4"/>
  <c r="BG16" i="4"/>
  <c r="BG15" i="4"/>
  <c r="BG14" i="4"/>
  <c r="BG13" i="4"/>
  <c r="BG12" i="4"/>
  <c r="BG10" i="4"/>
  <c r="BG5" i="4"/>
  <c r="BA96" i="4"/>
  <c r="BA95" i="4"/>
  <c r="BA94" i="4"/>
  <c r="BA93" i="4"/>
  <c r="BA92" i="4"/>
  <c r="BA91" i="4"/>
  <c r="BA90" i="4"/>
  <c r="BA89" i="4"/>
  <c r="BA88" i="4"/>
  <c r="BA87" i="4"/>
  <c r="BA86" i="4"/>
  <c r="BA85" i="4"/>
  <c r="BA84" i="4"/>
  <c r="BA83" i="4"/>
  <c r="BA82" i="4"/>
  <c r="BA81" i="4"/>
  <c r="BA80" i="4"/>
  <c r="BA79" i="4"/>
  <c r="BA78" i="4"/>
  <c r="BA77" i="4"/>
  <c r="BA76" i="4"/>
  <c r="BA75" i="4"/>
  <c r="BA74" i="4"/>
  <c r="BA73" i="4"/>
  <c r="BA72" i="4"/>
  <c r="BA71" i="4"/>
  <c r="BA70" i="4"/>
  <c r="BA69" i="4"/>
  <c r="BA68" i="4"/>
  <c r="BA67" i="4"/>
  <c r="BA66" i="4"/>
  <c r="BA65" i="4"/>
  <c r="BA64" i="4"/>
  <c r="BA63" i="4"/>
  <c r="BA62" i="4"/>
  <c r="BA61" i="4"/>
  <c r="BA60" i="4"/>
  <c r="BA59" i="4"/>
  <c r="BA58" i="4"/>
  <c r="BA57" i="4"/>
  <c r="BA56" i="4"/>
  <c r="BA55" i="4"/>
  <c r="BA54" i="4"/>
  <c r="BA53" i="4"/>
  <c r="BA52" i="4"/>
  <c r="BA51" i="4"/>
  <c r="BA50" i="4"/>
  <c r="BA49" i="4"/>
  <c r="BA48" i="4"/>
  <c r="BA47" i="4"/>
  <c r="BA46" i="4"/>
  <c r="BA45" i="4"/>
  <c r="BA44" i="4"/>
  <c r="BA43" i="4"/>
  <c r="BA42" i="4"/>
  <c r="BA41" i="4"/>
  <c r="BA40" i="4"/>
  <c r="BA39" i="4"/>
  <c r="BA38" i="4"/>
  <c r="BA37" i="4"/>
  <c r="BA36" i="4"/>
  <c r="BA35" i="4"/>
  <c r="BA34" i="4"/>
  <c r="BA33" i="4"/>
  <c r="BA32" i="4"/>
  <c r="BA31" i="4"/>
  <c r="BA30" i="4"/>
  <c r="BA29" i="4"/>
  <c r="BA28" i="4"/>
  <c r="BA27" i="4"/>
  <c r="BA26" i="4"/>
  <c r="BA25" i="4"/>
  <c r="BA24" i="4"/>
  <c r="BA23" i="4"/>
  <c r="BA22" i="4"/>
  <c r="BA21" i="4"/>
  <c r="BA20" i="4"/>
  <c r="BA19" i="4"/>
  <c r="BA18" i="4"/>
  <c r="BA17" i="4"/>
  <c r="BA16" i="4"/>
  <c r="BA15" i="4"/>
  <c r="BA14" i="4"/>
  <c r="BA13" i="4"/>
  <c r="BA12" i="4"/>
  <c r="BA11" i="4"/>
  <c r="BA10" i="4"/>
  <c r="BA9" i="4"/>
  <c r="BA8" i="4"/>
  <c r="BA7" i="4"/>
  <c r="BA6" i="4"/>
  <c r="BA5" i="4"/>
  <c r="BA4" i="4"/>
  <c r="BF96" i="4"/>
  <c r="BE96" i="4"/>
  <c r="BD96" i="4"/>
  <c r="BF95" i="4"/>
  <c r="BE95" i="4"/>
  <c r="BD95" i="4"/>
  <c r="BF94" i="4"/>
  <c r="BE94" i="4"/>
  <c r="BD94" i="4"/>
  <c r="BF91" i="4"/>
  <c r="BE91" i="4"/>
  <c r="BD91" i="4"/>
  <c r="BF90" i="4"/>
  <c r="BE90" i="4"/>
  <c r="BD90" i="4"/>
  <c r="BF87" i="4"/>
  <c r="BE87" i="4"/>
  <c r="BD87" i="4"/>
  <c r="BF80" i="4"/>
  <c r="BE80" i="4"/>
  <c r="BD80" i="4"/>
  <c r="BF79" i="4"/>
  <c r="BE79" i="4"/>
  <c r="BD79" i="4"/>
  <c r="BF77" i="4"/>
  <c r="BE77" i="4"/>
  <c r="BD77" i="4"/>
  <c r="BF71" i="4"/>
  <c r="BE71" i="4"/>
  <c r="BD71" i="4"/>
  <c r="BF70" i="4"/>
  <c r="BE70" i="4"/>
  <c r="BD70" i="4"/>
  <c r="BF68" i="4"/>
  <c r="BE68" i="4"/>
  <c r="BD68" i="4"/>
  <c r="BF66" i="4"/>
  <c r="BE66" i="4"/>
  <c r="BD66" i="4"/>
  <c r="BF64" i="4"/>
  <c r="BE64" i="4"/>
  <c r="BD64" i="4"/>
  <c r="BF61" i="4"/>
  <c r="BE61" i="4"/>
  <c r="BD61" i="4"/>
  <c r="BF60" i="4"/>
  <c r="BE60" i="4"/>
  <c r="BD60" i="4"/>
  <c r="BF59" i="4"/>
  <c r="BE59" i="4"/>
  <c r="BD59" i="4"/>
  <c r="BF57" i="4"/>
  <c r="BE57" i="4"/>
  <c r="BD57" i="4"/>
  <c r="BF56" i="4"/>
  <c r="BE56" i="4"/>
  <c r="BD56" i="4"/>
  <c r="BF54" i="4"/>
  <c r="BE54" i="4"/>
  <c r="BD54" i="4"/>
  <c r="BF52" i="4"/>
  <c r="BE52" i="4"/>
  <c r="BD52" i="4"/>
  <c r="BF51" i="4"/>
  <c r="BE51" i="4"/>
  <c r="BD51" i="4"/>
  <c r="BF47" i="4"/>
  <c r="BE47" i="4"/>
  <c r="BD47" i="4"/>
  <c r="BF45" i="4"/>
  <c r="BE45" i="4"/>
  <c r="BD45" i="4"/>
  <c r="BF42" i="4"/>
  <c r="BE42" i="4"/>
  <c r="BD42" i="4"/>
  <c r="BF41" i="4"/>
  <c r="BE41" i="4"/>
  <c r="BD41" i="4"/>
  <c r="BF40" i="4"/>
  <c r="BE40" i="4"/>
  <c r="BD40" i="4"/>
  <c r="BF39" i="4"/>
  <c r="BE39" i="4"/>
  <c r="BD39" i="4"/>
  <c r="BF38" i="4"/>
  <c r="BE38" i="4"/>
  <c r="BD38" i="4"/>
  <c r="BF37" i="4"/>
  <c r="BE37" i="4"/>
  <c r="BD37" i="4"/>
  <c r="BF36" i="4"/>
  <c r="BE36" i="4"/>
  <c r="BD36" i="4"/>
  <c r="BF35" i="4"/>
  <c r="BE35" i="4"/>
  <c r="BD35" i="4"/>
  <c r="BF34" i="4"/>
  <c r="BE34" i="4"/>
  <c r="BD34" i="4"/>
  <c r="BF28" i="4"/>
  <c r="BE28" i="4"/>
  <c r="BD28" i="4"/>
  <c r="BF26" i="4"/>
  <c r="BE26" i="4"/>
  <c r="BD26" i="4"/>
  <c r="BF25" i="4"/>
  <c r="BE25" i="4"/>
  <c r="BD25" i="4"/>
  <c r="BF24" i="4"/>
  <c r="BE24" i="4"/>
  <c r="BD24" i="4"/>
  <c r="BF22" i="4"/>
  <c r="BE22" i="4"/>
  <c r="BD22" i="4"/>
  <c r="BF21" i="4"/>
  <c r="BE21" i="4"/>
  <c r="BD21" i="4"/>
  <c r="BF19" i="4"/>
  <c r="BE19" i="4"/>
  <c r="BD19" i="4"/>
  <c r="BF18" i="4"/>
  <c r="BE18" i="4"/>
  <c r="BD18" i="4"/>
  <c r="BF16" i="4"/>
  <c r="BE16" i="4"/>
  <c r="BD16" i="4"/>
  <c r="BF15" i="4"/>
  <c r="BE15" i="4"/>
  <c r="BD15" i="4"/>
  <c r="BF14" i="4"/>
  <c r="BE14" i="4"/>
  <c r="BD14" i="4"/>
  <c r="BF13" i="4"/>
  <c r="BE13" i="4"/>
  <c r="BD13" i="4"/>
  <c r="BF12" i="4"/>
  <c r="BE12" i="4"/>
  <c r="BD12" i="4"/>
  <c r="BF10" i="4"/>
  <c r="BE10" i="4"/>
  <c r="BD10" i="4"/>
  <c r="BF5" i="4"/>
  <c r="BE5" i="4"/>
  <c r="BD5" i="4"/>
  <c r="AV93" i="4"/>
  <c r="AV96" i="4"/>
  <c r="AV95" i="4"/>
  <c r="AV94" i="4"/>
  <c r="AV92" i="4"/>
  <c r="AV91" i="4"/>
  <c r="AV90" i="4"/>
  <c r="AV89" i="4"/>
  <c r="AV88" i="4"/>
  <c r="AV87" i="4"/>
  <c r="AV86" i="4"/>
  <c r="AV85" i="4"/>
  <c r="AV84" i="4"/>
  <c r="AV83" i="4"/>
  <c r="AV82" i="4"/>
  <c r="AV81" i="4"/>
  <c r="AV80" i="4"/>
  <c r="AV79" i="4"/>
  <c r="AV78" i="4"/>
  <c r="AV77" i="4"/>
  <c r="AV76" i="4"/>
  <c r="AV75" i="4"/>
  <c r="AV74" i="4"/>
  <c r="AV73" i="4"/>
  <c r="AV72" i="4"/>
  <c r="AV71" i="4"/>
  <c r="AV70" i="4"/>
  <c r="AV69" i="4"/>
  <c r="AV68" i="4"/>
  <c r="AV67" i="4"/>
  <c r="AV66" i="4"/>
  <c r="AV65" i="4"/>
  <c r="AV64" i="4"/>
  <c r="AV63" i="4"/>
  <c r="AV62" i="4"/>
  <c r="AV61" i="4"/>
  <c r="AV60" i="4"/>
  <c r="AV59" i="4"/>
  <c r="AV58" i="4"/>
  <c r="AV57" i="4"/>
  <c r="AV56" i="4"/>
  <c r="AV55" i="4"/>
  <c r="AV54" i="4"/>
  <c r="AV53" i="4"/>
  <c r="AV52" i="4"/>
  <c r="AV51" i="4"/>
  <c r="AV50" i="4"/>
  <c r="AV49" i="4"/>
  <c r="AV48" i="4"/>
  <c r="AV47" i="4"/>
  <c r="AV46" i="4"/>
  <c r="AV45" i="4"/>
  <c r="AV44" i="4"/>
  <c r="AV43" i="4"/>
  <c r="AV42" i="4"/>
  <c r="AV41" i="4"/>
  <c r="AV40" i="4"/>
  <c r="AV39" i="4"/>
  <c r="AV38" i="4"/>
  <c r="AV37" i="4"/>
  <c r="AV36" i="4"/>
  <c r="AV35" i="4"/>
  <c r="AV34" i="4"/>
  <c r="AV33" i="4"/>
  <c r="AV32" i="4"/>
  <c r="AV31" i="4"/>
  <c r="AV30" i="4"/>
  <c r="AV29" i="4"/>
  <c r="AV28" i="4"/>
  <c r="AV27" i="4"/>
  <c r="AV26" i="4"/>
  <c r="AV25" i="4"/>
  <c r="AV24" i="4"/>
  <c r="AV23" i="4"/>
  <c r="AV22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BC96" i="4"/>
  <c r="BB96" i="4"/>
  <c r="BC95" i="4"/>
  <c r="BB95" i="4"/>
  <c r="BC94" i="4"/>
  <c r="BB94" i="4"/>
  <c r="BC91" i="4"/>
  <c r="BB91" i="4"/>
  <c r="BC90" i="4"/>
  <c r="BB90" i="4"/>
  <c r="BC87" i="4"/>
  <c r="BB87" i="4"/>
  <c r="BC80" i="4"/>
  <c r="BB80" i="4"/>
  <c r="BC79" i="4"/>
  <c r="BB79" i="4"/>
  <c r="BC77" i="4"/>
  <c r="BB77" i="4"/>
  <c r="BC71" i="4"/>
  <c r="BB71" i="4"/>
  <c r="BC70" i="4"/>
  <c r="BB70" i="4"/>
  <c r="BC68" i="4"/>
  <c r="BB68" i="4"/>
  <c r="BC66" i="4"/>
  <c r="BB66" i="4"/>
  <c r="BC64" i="4"/>
  <c r="BB64" i="4"/>
  <c r="BC61" i="4"/>
  <c r="BB61" i="4"/>
  <c r="BC60" i="4"/>
  <c r="BB60" i="4"/>
  <c r="BC59" i="4"/>
  <c r="BB59" i="4"/>
  <c r="BC57" i="4"/>
  <c r="BB57" i="4"/>
  <c r="BC56" i="4"/>
  <c r="BB56" i="4"/>
  <c r="BC54" i="4"/>
  <c r="BB54" i="4"/>
  <c r="BC52" i="4"/>
  <c r="BB52" i="4"/>
  <c r="BC51" i="4"/>
  <c r="BB51" i="4"/>
  <c r="BC47" i="4"/>
  <c r="BB47" i="4"/>
  <c r="BC45" i="4"/>
  <c r="BB45" i="4"/>
  <c r="BC42" i="4"/>
  <c r="BB42" i="4"/>
  <c r="BC41" i="4"/>
  <c r="BB41" i="4"/>
  <c r="BC40" i="4"/>
  <c r="BB40" i="4"/>
  <c r="BC39" i="4"/>
  <c r="BB39" i="4"/>
  <c r="BC38" i="4"/>
  <c r="BB38" i="4"/>
  <c r="BC37" i="4"/>
  <c r="BB37" i="4"/>
  <c r="BC36" i="4"/>
  <c r="BB36" i="4"/>
  <c r="BC35" i="4"/>
  <c r="BB35" i="4"/>
  <c r="BC34" i="4"/>
  <c r="BB34" i="4"/>
  <c r="BC28" i="4"/>
  <c r="BB28" i="4"/>
  <c r="BC26" i="4"/>
  <c r="BB26" i="4"/>
  <c r="BC25" i="4"/>
  <c r="BB25" i="4"/>
  <c r="BC24" i="4"/>
  <c r="BB24" i="4"/>
  <c r="BC22" i="4"/>
  <c r="BB22" i="4"/>
  <c r="BC21" i="4"/>
  <c r="BB21" i="4"/>
  <c r="BC19" i="4"/>
  <c r="BB19" i="4"/>
  <c r="BC18" i="4"/>
  <c r="BB18" i="4"/>
  <c r="BC16" i="4"/>
  <c r="BB16" i="4"/>
  <c r="BC15" i="4"/>
  <c r="BB15" i="4"/>
  <c r="BC14" i="4"/>
  <c r="BB14" i="4"/>
  <c r="BC13" i="4"/>
  <c r="BB13" i="4"/>
  <c r="BC12" i="4"/>
  <c r="BB12" i="4"/>
  <c r="BC10" i="4"/>
  <c r="BB10" i="4"/>
  <c r="BC5" i="4"/>
  <c r="BB5" i="4"/>
  <c r="AZ96" i="4"/>
  <c r="AY96" i="4"/>
  <c r="AX96" i="4"/>
  <c r="AZ95" i="4"/>
  <c r="AY95" i="4"/>
  <c r="AX95" i="4"/>
  <c r="AZ94" i="4"/>
  <c r="AY94" i="4"/>
  <c r="AX94" i="4"/>
  <c r="AZ93" i="4"/>
  <c r="AY93" i="4"/>
  <c r="AX93" i="4"/>
  <c r="AZ92" i="4"/>
  <c r="AY92" i="4"/>
  <c r="AX92" i="4"/>
  <c r="AZ91" i="4"/>
  <c r="AY91" i="4"/>
  <c r="AX91" i="4"/>
  <c r="AZ90" i="4"/>
  <c r="AY90" i="4"/>
  <c r="AX90" i="4"/>
  <c r="AY89" i="4"/>
  <c r="AX89" i="4"/>
  <c r="AZ88" i="4"/>
  <c r="AY88" i="4"/>
  <c r="AX88" i="4"/>
  <c r="AZ87" i="4"/>
  <c r="AY87" i="4"/>
  <c r="AX87" i="4"/>
  <c r="AY86" i="4"/>
  <c r="AX86" i="4"/>
  <c r="AZ85" i="4"/>
  <c r="AY85" i="4"/>
  <c r="AX85" i="4"/>
  <c r="AZ84" i="4"/>
  <c r="AY84" i="4"/>
  <c r="AX84" i="4"/>
  <c r="AZ83" i="4"/>
  <c r="AY83" i="4"/>
  <c r="AX83" i="4"/>
  <c r="AZ82" i="4"/>
  <c r="AY82" i="4"/>
  <c r="AX82" i="4"/>
  <c r="AY81" i="4"/>
  <c r="AX81" i="4"/>
  <c r="AZ80" i="4"/>
  <c r="AY80" i="4"/>
  <c r="AX80" i="4"/>
  <c r="AZ79" i="4"/>
  <c r="AY79" i="4"/>
  <c r="AX79" i="4"/>
  <c r="AY78" i="4"/>
  <c r="AX78" i="4"/>
  <c r="AZ77" i="4"/>
  <c r="AY77" i="4"/>
  <c r="AX77" i="4"/>
  <c r="AZ76" i="4"/>
  <c r="AY76" i="4"/>
  <c r="AX76" i="4"/>
  <c r="AZ75" i="4"/>
  <c r="AY75" i="4"/>
  <c r="AX75" i="4"/>
  <c r="AZ74" i="4"/>
  <c r="AY74" i="4"/>
  <c r="AX74" i="4"/>
  <c r="AY73" i="4"/>
  <c r="AX73" i="4"/>
  <c r="AZ72" i="4"/>
  <c r="AY72" i="4"/>
  <c r="AX72" i="4"/>
  <c r="AZ71" i="4"/>
  <c r="AY71" i="4"/>
  <c r="AX71" i="4"/>
  <c r="AZ70" i="4"/>
  <c r="AY70" i="4"/>
  <c r="AX70" i="4"/>
  <c r="AY69" i="4"/>
  <c r="AX69" i="4"/>
  <c r="AZ68" i="4"/>
  <c r="AY68" i="4"/>
  <c r="AX68" i="4"/>
  <c r="AZ67" i="4"/>
  <c r="AY67" i="4"/>
  <c r="AX67" i="4"/>
  <c r="AZ66" i="4"/>
  <c r="AY66" i="4"/>
  <c r="AX66" i="4"/>
  <c r="AY65" i="4"/>
  <c r="AX65" i="4"/>
  <c r="AZ64" i="4"/>
  <c r="AY64" i="4"/>
  <c r="AX64" i="4"/>
  <c r="AZ63" i="4"/>
  <c r="AY63" i="4"/>
  <c r="AX63" i="4"/>
  <c r="AY62" i="4"/>
  <c r="AX62" i="4"/>
  <c r="AZ61" i="4"/>
  <c r="AY61" i="4"/>
  <c r="AX61" i="4"/>
  <c r="AZ60" i="4"/>
  <c r="AY60" i="4"/>
  <c r="AX60" i="4"/>
  <c r="AZ59" i="4"/>
  <c r="AY59" i="4"/>
  <c r="AX59" i="4"/>
  <c r="AZ58" i="4"/>
  <c r="AY58" i="4"/>
  <c r="AX58" i="4"/>
  <c r="AZ57" i="4"/>
  <c r="AY57" i="4"/>
  <c r="AX57" i="4"/>
  <c r="AZ56" i="4"/>
  <c r="AY56" i="4"/>
  <c r="AX56" i="4"/>
  <c r="AZ55" i="4"/>
  <c r="AY55" i="4"/>
  <c r="AX55" i="4"/>
  <c r="AZ54" i="4"/>
  <c r="AY54" i="4"/>
  <c r="AX54" i="4"/>
  <c r="AZ53" i="4"/>
  <c r="AY53" i="4"/>
  <c r="AX53" i="4"/>
  <c r="AZ52" i="4"/>
  <c r="AY52" i="4"/>
  <c r="AX52" i="4"/>
  <c r="AZ51" i="4"/>
  <c r="AY51" i="4"/>
  <c r="AX51" i="4"/>
  <c r="AZ50" i="4"/>
  <c r="AY50" i="4"/>
  <c r="AX50" i="4"/>
  <c r="AZ49" i="4"/>
  <c r="AY49" i="4"/>
  <c r="AX49" i="4"/>
  <c r="AZ48" i="4"/>
  <c r="AY48" i="4"/>
  <c r="AX48" i="4"/>
  <c r="AZ47" i="4"/>
  <c r="AY47" i="4"/>
  <c r="AX47" i="4"/>
  <c r="AY46" i="4"/>
  <c r="AX46" i="4"/>
  <c r="AZ45" i="4"/>
  <c r="AY45" i="4"/>
  <c r="AX45" i="4"/>
  <c r="AZ44" i="4"/>
  <c r="AY44" i="4"/>
  <c r="AX44" i="4"/>
  <c r="AZ43" i="4"/>
  <c r="AY43" i="4"/>
  <c r="AX43" i="4"/>
  <c r="AZ42" i="4"/>
  <c r="AY42" i="4"/>
  <c r="AX42" i="4"/>
  <c r="AZ41" i="4"/>
  <c r="AY41" i="4"/>
  <c r="AX41" i="4"/>
  <c r="AZ40" i="4"/>
  <c r="AY40" i="4"/>
  <c r="AX40" i="4"/>
  <c r="AZ39" i="4"/>
  <c r="AY39" i="4"/>
  <c r="AX39" i="4"/>
  <c r="AZ38" i="4"/>
  <c r="AY38" i="4"/>
  <c r="AX38" i="4"/>
  <c r="AZ37" i="4"/>
  <c r="AY37" i="4"/>
  <c r="AX37" i="4"/>
  <c r="AZ36" i="4"/>
  <c r="AY36" i="4"/>
  <c r="AX36" i="4"/>
  <c r="AZ35" i="4"/>
  <c r="AY35" i="4"/>
  <c r="AX35" i="4"/>
  <c r="AZ34" i="4"/>
  <c r="AY34" i="4"/>
  <c r="AX34" i="4"/>
  <c r="AZ33" i="4"/>
  <c r="AY33" i="4"/>
  <c r="AX33" i="4"/>
  <c r="AZ32" i="4"/>
  <c r="AY32" i="4"/>
  <c r="AX32" i="4"/>
  <c r="AZ31" i="4"/>
  <c r="AY31" i="4"/>
  <c r="AX31" i="4"/>
  <c r="AY30" i="4"/>
  <c r="AX30" i="4"/>
  <c r="AY29" i="4"/>
  <c r="AX29" i="4"/>
  <c r="AZ28" i="4"/>
  <c r="AY28" i="4"/>
  <c r="AX28" i="4"/>
  <c r="AZ27" i="4"/>
  <c r="AY27" i="4"/>
  <c r="AX27" i="4"/>
  <c r="AZ26" i="4"/>
  <c r="AY26" i="4"/>
  <c r="AX26" i="4"/>
  <c r="AZ25" i="4"/>
  <c r="AY25" i="4"/>
  <c r="AX25" i="4"/>
  <c r="AZ24" i="4"/>
  <c r="AY24" i="4"/>
  <c r="AX24" i="4"/>
  <c r="AZ23" i="4"/>
  <c r="AY23" i="4"/>
  <c r="AX23" i="4"/>
  <c r="AZ22" i="4"/>
  <c r="AY22" i="4"/>
  <c r="AX22" i="4"/>
  <c r="AZ21" i="4"/>
  <c r="AY21" i="4"/>
  <c r="AX21" i="4"/>
  <c r="AZ20" i="4"/>
  <c r="AY20" i="4"/>
  <c r="AX20" i="4"/>
  <c r="AZ19" i="4"/>
  <c r="AY19" i="4"/>
  <c r="AX19" i="4"/>
  <c r="AZ18" i="4"/>
  <c r="AY18" i="4"/>
  <c r="AX18" i="4"/>
  <c r="AZ17" i="4"/>
  <c r="AY17" i="4"/>
  <c r="AX17" i="4"/>
  <c r="AZ16" i="4"/>
  <c r="AY16" i="4"/>
  <c r="AX16" i="4"/>
  <c r="AZ15" i="4"/>
  <c r="AY15" i="4"/>
  <c r="AX15" i="4"/>
  <c r="AZ14" i="4"/>
  <c r="AY14" i="4"/>
  <c r="AX14" i="4"/>
  <c r="AZ13" i="4"/>
  <c r="AY13" i="4"/>
  <c r="AX13" i="4"/>
  <c r="AZ12" i="4"/>
  <c r="AY12" i="4"/>
  <c r="AX12" i="4"/>
  <c r="AZ11" i="4"/>
  <c r="AY11" i="4"/>
  <c r="AX11" i="4"/>
  <c r="AZ10" i="4"/>
  <c r="AY10" i="4"/>
  <c r="AX10" i="4"/>
  <c r="AZ9" i="4"/>
  <c r="AY9" i="4"/>
  <c r="AX9" i="4"/>
  <c r="AZ8" i="4"/>
  <c r="AY8" i="4"/>
  <c r="AX8" i="4"/>
  <c r="AY7" i="4"/>
  <c r="AX7" i="4"/>
  <c r="AZ6" i="4"/>
  <c r="AY6" i="4"/>
  <c r="AX6" i="4"/>
  <c r="AZ5" i="4"/>
  <c r="AY5" i="4"/>
  <c r="AX5" i="4"/>
  <c r="AY4" i="4"/>
  <c r="AX4" i="4"/>
  <c r="AW4" i="4"/>
  <c r="AW96" i="4"/>
  <c r="AW95" i="4"/>
  <c r="AW94" i="4"/>
  <c r="AW93" i="4"/>
  <c r="AW92" i="4"/>
  <c r="AW91" i="4"/>
  <c r="AW90" i="4"/>
  <c r="AW89" i="4"/>
  <c r="AW88" i="4"/>
  <c r="AW87" i="4"/>
  <c r="AW86" i="4"/>
  <c r="AW85" i="4"/>
  <c r="AW84" i="4"/>
  <c r="AW83" i="4"/>
  <c r="AW82" i="4"/>
  <c r="AW81" i="4"/>
  <c r="AW80" i="4"/>
  <c r="AW79" i="4"/>
  <c r="AW78" i="4"/>
  <c r="AW77" i="4"/>
  <c r="AW76" i="4"/>
  <c r="AW75" i="4"/>
  <c r="AW74" i="4"/>
  <c r="BC74" i="4" s="1"/>
  <c r="AW73" i="4"/>
  <c r="AW72" i="4"/>
  <c r="AW71" i="4"/>
  <c r="AW70" i="4"/>
  <c r="AW69" i="4"/>
  <c r="AW68" i="4"/>
  <c r="AW67" i="4"/>
  <c r="AW66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BC53" i="4" s="1"/>
  <c r="AW52" i="4"/>
  <c r="AW51" i="4"/>
  <c r="AW50" i="4"/>
  <c r="AW49" i="4"/>
  <c r="AW48" i="4"/>
  <c r="AW47" i="4"/>
  <c r="AW46" i="4"/>
  <c r="AW45" i="4"/>
  <c r="AW44" i="4"/>
  <c r="AW43" i="4"/>
  <c r="AW42" i="4"/>
  <c r="AW41" i="4"/>
  <c r="AW40" i="4"/>
  <c r="AW39" i="4"/>
  <c r="AW38" i="4"/>
  <c r="AW37" i="4"/>
  <c r="AW36" i="4"/>
  <c r="AW35" i="4"/>
  <c r="AW34" i="4"/>
  <c r="AW33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BC17" i="4" s="1"/>
  <c r="AW16" i="4"/>
  <c r="AW15" i="4"/>
  <c r="AW14" i="4"/>
  <c r="AW13" i="4"/>
  <c r="AW12" i="4"/>
  <c r="AW11" i="4"/>
  <c r="AW10" i="4"/>
  <c r="AW9" i="4"/>
  <c r="AW8" i="4"/>
  <c r="AW7" i="4"/>
  <c r="AW6" i="4"/>
  <c r="AW5" i="4"/>
  <c r="AL24" i="4"/>
  <c r="AJ24" i="4"/>
  <c r="AG14" i="3"/>
  <c r="BG32" i="4" l="1"/>
  <c r="BG49" i="4"/>
  <c r="BG74" i="4"/>
  <c r="BG44" i="4"/>
  <c r="BG76" i="4"/>
  <c r="BG92" i="4"/>
  <c r="BG53" i="4"/>
  <c r="BG17" i="4"/>
  <c r="BG23" i="4"/>
  <c r="BG55" i="4"/>
  <c r="BB92" i="4"/>
  <c r="BB53" i="4"/>
  <c r="BB74" i="4"/>
  <c r="BB23" i="4"/>
  <c r="BB44" i="4"/>
  <c r="BB76" i="4"/>
  <c r="BB32" i="4"/>
  <c r="BE74" i="4"/>
  <c r="BE92" i="4"/>
  <c r="BE44" i="4"/>
  <c r="BE55" i="4"/>
  <c r="BE17" i="4"/>
  <c r="BE53" i="4"/>
  <c r="BE23" i="4"/>
  <c r="BE76" i="4"/>
  <c r="BE32" i="4"/>
  <c r="BF32" i="4"/>
  <c r="BF49" i="4"/>
  <c r="BF92" i="4"/>
  <c r="BF44" i="4"/>
  <c r="BF55" i="4"/>
  <c r="BF74" i="4"/>
  <c r="BF17" i="4"/>
  <c r="BF53" i="4"/>
  <c r="BF23" i="4"/>
  <c r="BF76" i="4"/>
  <c r="BC44" i="4"/>
  <c r="BC76" i="4"/>
  <c r="BC92" i="4"/>
  <c r="BC23" i="4"/>
  <c r="BC55" i="4"/>
  <c r="BC32" i="4"/>
  <c r="BC49" i="4"/>
  <c r="BD44" i="4"/>
  <c r="BD55" i="4"/>
  <c r="BD49" i="4"/>
  <c r="BD92" i="4"/>
  <c r="BD17" i="4"/>
  <c r="BD32" i="4"/>
  <c r="BD53" i="4"/>
  <c r="BD23" i="4"/>
  <c r="BD76" i="4"/>
  <c r="BD74" i="4"/>
  <c r="BB49" i="4"/>
  <c r="BE49" i="4"/>
  <c r="BB17" i="4"/>
  <c r="BB55" i="4"/>
  <c r="BB9" i="4"/>
  <c r="BG6" i="4"/>
  <c r="BB63" i="4"/>
  <c r="BB8" i="4"/>
  <c r="BB50" i="4"/>
  <c r="BE9" i="4"/>
  <c r="BC8" i="4"/>
  <c r="BE6" i="4"/>
  <c r="BG50" i="4"/>
  <c r="BG82" i="4"/>
  <c r="BC9" i="4"/>
  <c r="BC33" i="4"/>
  <c r="BC85" i="4"/>
  <c r="BC93" i="4"/>
  <c r="BE8" i="4"/>
  <c r="BF9" i="4"/>
  <c r="BF31" i="4"/>
  <c r="BD33" i="4"/>
  <c r="BF43" i="4"/>
  <c r="BD63" i="4"/>
  <c r="BE67" i="4"/>
  <c r="BD82" i="4"/>
  <c r="BE93" i="4"/>
  <c r="BG31" i="4"/>
  <c r="BG43" i="4"/>
  <c r="BG63" i="4"/>
  <c r="BG67" i="4"/>
  <c r="BD8" i="4"/>
  <c r="BE50" i="4"/>
  <c r="BD93" i="4"/>
  <c r="BC50" i="4"/>
  <c r="BC82" i="4"/>
  <c r="BD67" i="4"/>
  <c r="BF85" i="4"/>
  <c r="BF8" i="4"/>
  <c r="BE43" i="4"/>
  <c r="BE33" i="4"/>
  <c r="BE63" i="4"/>
  <c r="BF67" i="4"/>
  <c r="BE82" i="4"/>
  <c r="BD85" i="4"/>
  <c r="BF93" i="4"/>
  <c r="BB6" i="4"/>
  <c r="BB67" i="4"/>
  <c r="BB93" i="4"/>
  <c r="BG8" i="4"/>
  <c r="BB82" i="4"/>
  <c r="BC6" i="4"/>
  <c r="BC31" i="4"/>
  <c r="BC43" i="4"/>
  <c r="BC63" i="4"/>
  <c r="BC67" i="4"/>
  <c r="BD6" i="4"/>
  <c r="BD31" i="4"/>
  <c r="BF33" i="4"/>
  <c r="BD43" i="4"/>
  <c r="BD50" i="4"/>
  <c r="BF63" i="4"/>
  <c r="BF82" i="4"/>
  <c r="BE85" i="4"/>
  <c r="BB85" i="4"/>
  <c r="BG9" i="4"/>
  <c r="BG33" i="4"/>
  <c r="BG93" i="4"/>
  <c r="BD9" i="4"/>
  <c r="BF50" i="4"/>
  <c r="BG85" i="4"/>
  <c r="BF6" i="4"/>
  <c r="BB31" i="4"/>
  <c r="BB33" i="4"/>
  <c r="BB43" i="4"/>
  <c r="BE31" i="4"/>
  <c r="BG7" i="4"/>
  <c r="BG81" i="4"/>
  <c r="BB4" i="4"/>
  <c r="BG75" i="4"/>
  <c r="BG4" i="4"/>
  <c r="BG20" i="4"/>
  <c r="BG84" i="4"/>
  <c r="BG89" i="4"/>
  <c r="BG58" i="4"/>
  <c r="BG83" i="4"/>
  <c r="BG65" i="4"/>
  <c r="BG73" i="4"/>
  <c r="BG11" i="4"/>
  <c r="BG27" i="4"/>
  <c r="BG69" i="4"/>
  <c r="BG30" i="4"/>
  <c r="BG46" i="4"/>
  <c r="BG62" i="4"/>
  <c r="BG78" i="4"/>
  <c r="BG86" i="4"/>
  <c r="BG88" i="4"/>
  <c r="BG29" i="4"/>
  <c r="BG48" i="4"/>
  <c r="BG72" i="4"/>
  <c r="BC4" i="4"/>
  <c r="BF11" i="4"/>
  <c r="BF27" i="4"/>
  <c r="BE30" i="4"/>
  <c r="BE46" i="4"/>
  <c r="BE62" i="4"/>
  <c r="BD65" i="4"/>
  <c r="BD73" i="4"/>
  <c r="BF75" i="4"/>
  <c r="BE78" i="4"/>
  <c r="BD81" i="4"/>
  <c r="BF83" i="4"/>
  <c r="BE86" i="4"/>
  <c r="BD89" i="4"/>
  <c r="BD20" i="4"/>
  <c r="BF46" i="4"/>
  <c r="BF78" i="4"/>
  <c r="BE4" i="4"/>
  <c r="BD7" i="4"/>
  <c r="BE20" i="4"/>
  <c r="BF65" i="4"/>
  <c r="BF73" i="4"/>
  <c r="BF81" i="4"/>
  <c r="BE84" i="4"/>
  <c r="BF89" i="4"/>
  <c r="BD58" i="4"/>
  <c r="BF30" i="4"/>
  <c r="BE73" i="4"/>
  <c r="BE89" i="4"/>
  <c r="BE65" i="4"/>
  <c r="BF86" i="4"/>
  <c r="BD84" i="4"/>
  <c r="BE7" i="4"/>
  <c r="BD78" i="4"/>
  <c r="BF7" i="4"/>
  <c r="BE29" i="4"/>
  <c r="BD48" i="4"/>
  <c r="BF58" i="4"/>
  <c r="BE69" i="4"/>
  <c r="BD72" i="4"/>
  <c r="BD88" i="4"/>
  <c r="BF62" i="4"/>
  <c r="BE81" i="4"/>
  <c r="BF84" i="4"/>
  <c r="BD11" i="4"/>
  <c r="BD27" i="4"/>
  <c r="BF29" i="4"/>
  <c r="BE48" i="4"/>
  <c r="BF69" i="4"/>
  <c r="BE72" i="4"/>
  <c r="BD75" i="4"/>
  <c r="BD83" i="4"/>
  <c r="BE88" i="4"/>
  <c r="BD29" i="4"/>
  <c r="BD69" i="4"/>
  <c r="BD30" i="4"/>
  <c r="BF48" i="4"/>
  <c r="BD62" i="4"/>
  <c r="BF72" i="4"/>
  <c r="BE83" i="4"/>
  <c r="BD46" i="4"/>
  <c r="BE75" i="4"/>
  <c r="BF88" i="4"/>
  <c r="BD4" i="4"/>
  <c r="BE58" i="4"/>
  <c r="BE27" i="4"/>
  <c r="BD86" i="4"/>
  <c r="BE11" i="4"/>
  <c r="BF4" i="4"/>
  <c r="BF20" i="4"/>
  <c r="BC48" i="4"/>
  <c r="BC72" i="4"/>
  <c r="BC88" i="4"/>
  <c r="BC81" i="4"/>
  <c r="BC86" i="4"/>
  <c r="BB29" i="4"/>
  <c r="BC58" i="4"/>
  <c r="BC27" i="4"/>
  <c r="BC30" i="4"/>
  <c r="BC62" i="4"/>
  <c r="BB20" i="4"/>
  <c r="BC46" i="4"/>
  <c r="BB69" i="4"/>
  <c r="BC29" i="4"/>
  <c r="BC69" i="4"/>
  <c r="BC75" i="4"/>
  <c r="BC73" i="4"/>
  <c r="BC83" i="4"/>
  <c r="BC20" i="4"/>
  <c r="BB48" i="4"/>
  <c r="BB65" i="4"/>
  <c r="BB73" i="4"/>
  <c r="BC89" i="4"/>
  <c r="BB7" i="4"/>
  <c r="BC65" i="4"/>
  <c r="BB88" i="4"/>
  <c r="BB89" i="4"/>
  <c r="BC11" i="4"/>
  <c r="BC78" i="4"/>
  <c r="BC7" i="4"/>
  <c r="BC84" i="4"/>
  <c r="BB72" i="4"/>
  <c r="BB81" i="4"/>
  <c r="BB30" i="4"/>
  <c r="BB62" i="4"/>
  <c r="BB78" i="4"/>
  <c r="BB27" i="4"/>
  <c r="BB83" i="4"/>
  <c r="BB84" i="4"/>
  <c r="BB46" i="4"/>
  <c r="BB58" i="4"/>
  <c r="BB86" i="4"/>
  <c r="BB11" i="4"/>
  <c r="BB75" i="4"/>
  <c r="AH25" i="3" l="1"/>
  <c r="AH24" i="3"/>
  <c r="AH23" i="3"/>
  <c r="AH22" i="3"/>
  <c r="AH21" i="3"/>
  <c r="AH17" i="3"/>
  <c r="AH16" i="3"/>
  <c r="AH15" i="3"/>
  <c r="AH14" i="3"/>
  <c r="AH13" i="3"/>
  <c r="AH9" i="3"/>
  <c r="AH8" i="3"/>
  <c r="AH7" i="3"/>
  <c r="AH6" i="3"/>
  <c r="AH5" i="3"/>
  <c r="AG20" i="3"/>
  <c r="AF16" i="3"/>
  <c r="AF15" i="3"/>
  <c r="AF14" i="3"/>
  <c r="AF8" i="3"/>
  <c r="AF7" i="3"/>
  <c r="AF6" i="3"/>
  <c r="AF11" i="3"/>
  <c r="AF10" i="3"/>
  <c r="AF9" i="3"/>
  <c r="AF20" i="3"/>
  <c r="AF19" i="3"/>
  <c r="AF18" i="3"/>
  <c r="AF17" i="3"/>
  <c r="AF12" i="3"/>
  <c r="AF4" i="3"/>
  <c r="AF25" i="3"/>
  <c r="AF24" i="3"/>
  <c r="AF22" i="3"/>
  <c r="AF23" i="3"/>
  <c r="AE25" i="3"/>
  <c r="AE24" i="3"/>
  <c r="AE23" i="3"/>
  <c r="AE22" i="3"/>
  <c r="AE17" i="3"/>
  <c r="AE16" i="3"/>
  <c r="AE15" i="3"/>
  <c r="AE14" i="3"/>
  <c r="AE7" i="3"/>
  <c r="AE6" i="3"/>
  <c r="AE9" i="3"/>
  <c r="AE8" i="3"/>
  <c r="AD25" i="3"/>
  <c r="AD24" i="3"/>
  <c r="AD23" i="3"/>
  <c r="AD22" i="3"/>
  <c r="AD21" i="3"/>
  <c r="AD20" i="3"/>
  <c r="AD19" i="3"/>
  <c r="AD18" i="3"/>
  <c r="AD15" i="3"/>
  <c r="AD14" i="3"/>
  <c r="AD13" i="3"/>
  <c r="AD12" i="3"/>
  <c r="AD11" i="3"/>
  <c r="AD10" i="3"/>
  <c r="AD9" i="3"/>
  <c r="AD7" i="3"/>
  <c r="AD6" i="3"/>
  <c r="AD5" i="3"/>
  <c r="AD4" i="3"/>
  <c r="AD17" i="3"/>
  <c r="AD16" i="3"/>
  <c r="AG4" i="4"/>
  <c r="AC25" i="3"/>
  <c r="AC24" i="3"/>
  <c r="AC23" i="3"/>
  <c r="AC22" i="3"/>
  <c r="AC20" i="3"/>
  <c r="AC19" i="3"/>
  <c r="AC18" i="3"/>
  <c r="AC17" i="3"/>
  <c r="AC16" i="3"/>
  <c r="AC15" i="3"/>
  <c r="AC14" i="3"/>
  <c r="AC12" i="3"/>
  <c r="AC11" i="3"/>
  <c r="AC10" i="3"/>
  <c r="AC9" i="3"/>
  <c r="AC8" i="3"/>
  <c r="AC7" i="3"/>
  <c r="AC6" i="3"/>
  <c r="AC5" i="3"/>
  <c r="AC4" i="3"/>
  <c r="AB12" i="3"/>
  <c r="AB13" i="3"/>
  <c r="AB14" i="3"/>
  <c r="AB20" i="3"/>
  <c r="AB21" i="3"/>
  <c r="AB22" i="3"/>
  <c r="AB23" i="3"/>
  <c r="AB24" i="3"/>
  <c r="AB25" i="3"/>
  <c r="AB4" i="3"/>
  <c r="AE4" i="4"/>
  <c r="AB19" i="3"/>
  <c r="AB6" i="3"/>
  <c r="AB5" i="3"/>
  <c r="AC13" i="3"/>
  <c r="AC21" i="3"/>
  <c r="AB17" i="3"/>
  <c r="AB11" i="3"/>
  <c r="AB10" i="3"/>
  <c r="AB9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AP4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G9" i="19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H20" i="3"/>
  <c r="AH19" i="3"/>
  <c r="AH18" i="3"/>
  <c r="AH12" i="3"/>
  <c r="AH11" i="3"/>
  <c r="AH10" i="3"/>
  <c r="AH4" i="3"/>
  <c r="B9" i="15"/>
  <c r="AG25" i="3"/>
  <c r="AG24" i="3"/>
  <c r="AG23" i="3"/>
  <c r="AG22" i="3"/>
  <c r="AG21" i="3"/>
  <c r="AG19" i="3"/>
  <c r="AG18" i="3"/>
  <c r="AG17" i="3"/>
  <c r="AG16" i="3"/>
  <c r="AG15" i="3"/>
  <c r="AG13" i="3"/>
  <c r="AG12" i="3"/>
  <c r="AG11" i="3"/>
  <c r="AG10" i="3"/>
  <c r="AG9" i="3"/>
  <c r="AG8" i="3"/>
  <c r="AG7" i="3"/>
  <c r="AG6" i="3"/>
  <c r="AG5" i="3"/>
  <c r="AG4" i="3"/>
  <c r="AF21" i="3"/>
  <c r="AF13" i="3"/>
  <c r="AF5" i="3"/>
  <c r="G9" i="20"/>
  <c r="AE21" i="3"/>
  <c r="AE20" i="3"/>
  <c r="AE19" i="3"/>
  <c r="AE18" i="3"/>
  <c r="AE13" i="3"/>
  <c r="AE12" i="3"/>
  <c r="AE11" i="3"/>
  <c r="AE10" i="3"/>
  <c r="AE5" i="3"/>
  <c r="AE4" i="3"/>
  <c r="AH4" i="4"/>
  <c r="AD8" i="3"/>
  <c r="AB15" i="3"/>
  <c r="AB16" i="3"/>
  <c r="AB18" i="3"/>
  <c r="AB7" i="3"/>
  <c r="AB8" i="3"/>
  <c r="AQ16" i="3" l="1"/>
  <c r="AQ25" i="3"/>
  <c r="AQ11" i="3"/>
  <c r="AQ10" i="3"/>
  <c r="AQ12" i="3"/>
  <c r="AQ8" i="3"/>
  <c r="AQ22" i="3"/>
  <c r="AQ7" i="3"/>
  <c r="AQ5" i="3"/>
  <c r="AQ15" i="3"/>
  <c r="AQ13" i="3"/>
  <c r="AQ17" i="3"/>
  <c r="AQ23" i="3"/>
  <c r="AQ14" i="3"/>
  <c r="AQ24" i="3"/>
  <c r="AQ6" i="3"/>
  <c r="AQ21" i="3"/>
  <c r="AQ18" i="3"/>
  <c r="AQ9" i="3"/>
  <c r="AQ19" i="3"/>
  <c r="AQ20" i="3"/>
  <c r="AQ4" i="3"/>
  <c r="AS4" i="4"/>
  <c r="AR96" i="4" l="1"/>
  <c r="AR95" i="4"/>
  <c r="AR94" i="4"/>
  <c r="AR93" i="4"/>
  <c r="AR92" i="4"/>
  <c r="AR91" i="4"/>
  <c r="AR90" i="4"/>
  <c r="AR89" i="4"/>
  <c r="AR88" i="4"/>
  <c r="AR87" i="4"/>
  <c r="AR86" i="4"/>
  <c r="AR85" i="4"/>
  <c r="AR84" i="4"/>
  <c r="AR83" i="4"/>
  <c r="AR82" i="4"/>
  <c r="AR81" i="4"/>
  <c r="AR80" i="4"/>
  <c r="AR79" i="4"/>
  <c r="AR78" i="4"/>
  <c r="AR77" i="4"/>
  <c r="AR76" i="4"/>
  <c r="AR75" i="4"/>
  <c r="AR74" i="4"/>
  <c r="AR73" i="4"/>
  <c r="AR72" i="4"/>
  <c r="AR71" i="4"/>
  <c r="AR70" i="4"/>
  <c r="AR69" i="4"/>
  <c r="AR68" i="4"/>
  <c r="AR67" i="4"/>
  <c r="AR66" i="4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7" i="4"/>
  <c r="AR6" i="4"/>
  <c r="AR5" i="4"/>
  <c r="AR4" i="4"/>
  <c r="AQ96" i="4"/>
  <c r="AQ95" i="4"/>
  <c r="AQ94" i="4"/>
  <c r="AQ93" i="4"/>
  <c r="AQ92" i="4"/>
  <c r="AQ91" i="4"/>
  <c r="AQ90" i="4"/>
  <c r="AQ89" i="4"/>
  <c r="AQ88" i="4"/>
  <c r="AQ87" i="4"/>
  <c r="AQ86" i="4"/>
  <c r="AQ85" i="4"/>
  <c r="AQ84" i="4"/>
  <c r="AQ83" i="4"/>
  <c r="AQ82" i="4"/>
  <c r="AQ81" i="4"/>
  <c r="AQ80" i="4"/>
  <c r="AQ79" i="4"/>
  <c r="AQ78" i="4"/>
  <c r="AQ77" i="4"/>
  <c r="AQ76" i="4"/>
  <c r="AQ75" i="4"/>
  <c r="AQ74" i="4"/>
  <c r="AQ73" i="4"/>
  <c r="AQ72" i="4"/>
  <c r="AQ71" i="4"/>
  <c r="AQ70" i="4"/>
  <c r="AQ69" i="4"/>
  <c r="AQ68" i="4"/>
  <c r="AQ67" i="4"/>
  <c r="AQ66" i="4"/>
  <c r="AQ65" i="4"/>
  <c r="AQ64" i="4"/>
  <c r="AQ63" i="4"/>
  <c r="AQ62" i="4"/>
  <c r="AQ61" i="4"/>
  <c r="AQ60" i="4"/>
  <c r="AQ59" i="4"/>
  <c r="AQ58" i="4"/>
  <c r="AQ57" i="4"/>
  <c r="AQ56" i="4"/>
  <c r="AQ55" i="4"/>
  <c r="AQ54" i="4"/>
  <c r="AQ53" i="4"/>
  <c r="AQ52" i="4"/>
  <c r="AQ51" i="4"/>
  <c r="AQ50" i="4"/>
  <c r="AQ49" i="4"/>
  <c r="AQ48" i="4"/>
  <c r="AQ47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AQ10" i="4"/>
  <c r="AQ9" i="4"/>
  <c r="AQ7" i="4"/>
  <c r="AQ6" i="4"/>
  <c r="AQ5" i="4"/>
  <c r="AQ4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7" i="4"/>
  <c r="AP6" i="4"/>
  <c r="AP5" i="4"/>
  <c r="AP4" i="4"/>
  <c r="AO96" i="4" l="1"/>
  <c r="AO95" i="4"/>
  <c r="AO94" i="4"/>
  <c r="AO93" i="4"/>
  <c r="AO92" i="4"/>
  <c r="AO91" i="4"/>
  <c r="AO90" i="4"/>
  <c r="AO89" i="4"/>
  <c r="AO88" i="4"/>
  <c r="AO87" i="4"/>
  <c r="AO86" i="4"/>
  <c r="AO85" i="4"/>
  <c r="AO84" i="4"/>
  <c r="AO83" i="4"/>
  <c r="AO82" i="4"/>
  <c r="AO81" i="4"/>
  <c r="AO80" i="4"/>
  <c r="AO79" i="4"/>
  <c r="AO78" i="4"/>
  <c r="AO77" i="4"/>
  <c r="AO76" i="4"/>
  <c r="AO75" i="4"/>
  <c r="AO74" i="4"/>
  <c r="AO73" i="4"/>
  <c r="AO72" i="4"/>
  <c r="AO71" i="4"/>
  <c r="AO70" i="4"/>
  <c r="AO69" i="4"/>
  <c r="AO68" i="4"/>
  <c r="AO67" i="4"/>
  <c r="AO66" i="4"/>
  <c r="AO65" i="4"/>
  <c r="AO64" i="4"/>
  <c r="AO63" i="4"/>
  <c r="AO62" i="4"/>
  <c r="AO61" i="4"/>
  <c r="AO60" i="4"/>
  <c r="AO59" i="4"/>
  <c r="AO58" i="4"/>
  <c r="AO57" i="4"/>
  <c r="AO56" i="4"/>
  <c r="AO54" i="4"/>
  <c r="AO53" i="4"/>
  <c r="AO52" i="4"/>
  <c r="AO51" i="4"/>
  <c r="AO50" i="4"/>
  <c r="AO49" i="4"/>
  <c r="AO48" i="4"/>
  <c r="AO47" i="4"/>
  <c r="AO46" i="4"/>
  <c r="AO45" i="4"/>
  <c r="AO44" i="4"/>
  <c r="AO43" i="4"/>
  <c r="AO42" i="4"/>
  <c r="AO41" i="4"/>
  <c r="AO40" i="4"/>
  <c r="AO39" i="4"/>
  <c r="AO38" i="4"/>
  <c r="AO37" i="4"/>
  <c r="AO36" i="4"/>
  <c r="AO35" i="4"/>
  <c r="AO34" i="4"/>
  <c r="AO33" i="4"/>
  <c r="AO32" i="4"/>
  <c r="AO31" i="4"/>
  <c r="AO30" i="4"/>
  <c r="AO29" i="4"/>
  <c r="AO28" i="4"/>
  <c r="AO27" i="4"/>
  <c r="AO26" i="4"/>
  <c r="AO25" i="4"/>
  <c r="AO24" i="4"/>
  <c r="AO23" i="4"/>
  <c r="AO22" i="4"/>
  <c r="AO21" i="4"/>
  <c r="AO20" i="4"/>
  <c r="AO19" i="4"/>
  <c r="AO18" i="4"/>
  <c r="AO17" i="4"/>
  <c r="AO16" i="4"/>
  <c r="AO15" i="4"/>
  <c r="AO14" i="4"/>
  <c r="AO13" i="4"/>
  <c r="AO12" i="4"/>
  <c r="AO11" i="4"/>
  <c r="AO10" i="4"/>
  <c r="AO9" i="4"/>
  <c r="AO7" i="4"/>
  <c r="AO6" i="4"/>
  <c r="AO5" i="4"/>
  <c r="AO4" i="4"/>
  <c r="B9" i="19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7" i="4"/>
  <c r="AM6" i="4"/>
  <c r="AM5" i="4"/>
  <c r="AM4" i="4"/>
  <c r="B9" i="16"/>
  <c r="AL96" i="4"/>
  <c r="AL95" i="4"/>
  <c r="AL94" i="4"/>
  <c r="AL93" i="4"/>
  <c r="AL92" i="4"/>
  <c r="AL91" i="4"/>
  <c r="AL90" i="4"/>
  <c r="AL89" i="4"/>
  <c r="AL88" i="4"/>
  <c r="AL87" i="4"/>
  <c r="AL86" i="4"/>
  <c r="AL85" i="4"/>
  <c r="AL84" i="4"/>
  <c r="AL83" i="4"/>
  <c r="AL82" i="4"/>
  <c r="AL81" i="4"/>
  <c r="AL80" i="4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48" i="4"/>
  <c r="AL47" i="4"/>
  <c r="AL46" i="4"/>
  <c r="AL45" i="4"/>
  <c r="AL44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7" i="4"/>
  <c r="AL6" i="4"/>
  <c r="AL5" i="4"/>
  <c r="AL4" i="4"/>
  <c r="AJ4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7" i="4"/>
  <c r="AJ6" i="4"/>
  <c r="AJ5" i="4"/>
  <c r="B9" i="20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7" i="4"/>
  <c r="AK6" i="4"/>
  <c r="AK5" i="4"/>
  <c r="AK4" i="4"/>
  <c r="AI96" i="4"/>
  <c r="AI95" i="4"/>
  <c r="AI94" i="4"/>
  <c r="AI93" i="4"/>
  <c r="AI92" i="4"/>
  <c r="AI91" i="4"/>
  <c r="AI90" i="4"/>
  <c r="AI89" i="4"/>
  <c r="AI88" i="4"/>
  <c r="AI87" i="4"/>
  <c r="AI86" i="4"/>
  <c r="AI85" i="4"/>
  <c r="AI84" i="4"/>
  <c r="AI83" i="4"/>
  <c r="AI82" i="4"/>
  <c r="AI81" i="4"/>
  <c r="AI80" i="4"/>
  <c r="AI79" i="4"/>
  <c r="AI78" i="4"/>
  <c r="AI77" i="4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7" i="4"/>
  <c r="AI6" i="4"/>
  <c r="AI5" i="4"/>
  <c r="AH96" i="4"/>
  <c r="AH95" i="4"/>
  <c r="AH94" i="4"/>
  <c r="AH93" i="4"/>
  <c r="AH92" i="4"/>
  <c r="AH91" i="4"/>
  <c r="AH90" i="4"/>
  <c r="AH89" i="4"/>
  <c r="AH88" i="4"/>
  <c r="AH87" i="4"/>
  <c r="AH86" i="4"/>
  <c r="AH85" i="4"/>
  <c r="AH84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7" i="4"/>
  <c r="AH6" i="4"/>
  <c r="AH5" i="4"/>
  <c r="AG5" i="4"/>
  <c r="AG6" i="4"/>
  <c r="AG7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F5" i="4"/>
  <c r="AF6" i="4"/>
  <c r="AF7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4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6" i="4"/>
  <c r="AE7" i="4"/>
  <c r="AE8" i="4"/>
  <c r="AE9" i="4"/>
  <c r="AE5" i="4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F481" i="5"/>
  <c r="AF482" i="5"/>
  <c r="AF483" i="5"/>
  <c r="AF484" i="5"/>
  <c r="AF485" i="5"/>
  <c r="AF486" i="5"/>
  <c r="AF487" i="5"/>
  <c r="AF488" i="5"/>
  <c r="AF489" i="5"/>
  <c r="AF490" i="5"/>
  <c r="AF491" i="5"/>
  <c r="AF492" i="5"/>
  <c r="AF493" i="5"/>
  <c r="AF494" i="5"/>
  <c r="AF495" i="5"/>
  <c r="AF496" i="5"/>
  <c r="AF497" i="5"/>
  <c r="AF498" i="5"/>
  <c r="AF499" i="5"/>
  <c r="AF500" i="5"/>
  <c r="AF501" i="5"/>
  <c r="AF502" i="5"/>
  <c r="AF503" i="5"/>
  <c r="AF504" i="5"/>
  <c r="AF505" i="5"/>
  <c r="AF506" i="5"/>
  <c r="AF507" i="5"/>
  <c r="AF508" i="5"/>
  <c r="AF509" i="5"/>
  <c r="AF510" i="5"/>
  <c r="AF511" i="5"/>
  <c r="AF512" i="5"/>
  <c r="AF513" i="5"/>
  <c r="AF514" i="5"/>
  <c r="AF515" i="5"/>
  <c r="AF516" i="5"/>
  <c r="AF517" i="5"/>
  <c r="AF518" i="5"/>
  <c r="AF519" i="5"/>
  <c r="AF520" i="5"/>
  <c r="AF521" i="5"/>
  <c r="AF522" i="5"/>
  <c r="AF523" i="5"/>
  <c r="AF524" i="5"/>
  <c r="AF525" i="5"/>
  <c r="AF526" i="5"/>
  <c r="AF527" i="5"/>
  <c r="AF528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E331" i="5"/>
  <c r="AE332" i="5"/>
  <c r="AE333" i="5"/>
  <c r="AE334" i="5"/>
  <c r="AE335" i="5"/>
  <c r="AE336" i="5"/>
  <c r="AE337" i="5"/>
  <c r="AE338" i="5"/>
  <c r="AE339" i="5"/>
  <c r="AE340" i="5"/>
  <c r="AE341" i="5"/>
  <c r="AE342" i="5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E367" i="5"/>
  <c r="AE368" i="5"/>
  <c r="AE369" i="5"/>
  <c r="AE370" i="5"/>
  <c r="AE371" i="5"/>
  <c r="AE372" i="5"/>
  <c r="AE373" i="5"/>
  <c r="AE374" i="5"/>
  <c r="AE375" i="5"/>
  <c r="AE376" i="5"/>
  <c r="AE377" i="5"/>
  <c r="AE378" i="5"/>
  <c r="AE379" i="5"/>
  <c r="AE380" i="5"/>
  <c r="AE381" i="5"/>
  <c r="AE382" i="5"/>
  <c r="AE383" i="5"/>
  <c r="AE384" i="5"/>
  <c r="AE385" i="5"/>
  <c r="AE386" i="5"/>
  <c r="AE387" i="5"/>
  <c r="AE388" i="5"/>
  <c r="AE389" i="5"/>
  <c r="AE390" i="5"/>
  <c r="AE391" i="5"/>
  <c r="AE392" i="5"/>
  <c r="AE393" i="5"/>
  <c r="AE394" i="5"/>
  <c r="AE395" i="5"/>
  <c r="AE396" i="5"/>
  <c r="AE397" i="5"/>
  <c r="AE398" i="5"/>
  <c r="AE399" i="5"/>
  <c r="AE400" i="5"/>
  <c r="AE401" i="5"/>
  <c r="AE402" i="5"/>
  <c r="AE403" i="5"/>
  <c r="AE404" i="5"/>
  <c r="AE405" i="5"/>
  <c r="AE406" i="5"/>
  <c r="AE407" i="5"/>
  <c r="AE408" i="5"/>
  <c r="AE409" i="5"/>
  <c r="AE410" i="5"/>
  <c r="AE411" i="5"/>
  <c r="AE412" i="5"/>
  <c r="AE413" i="5"/>
  <c r="AE414" i="5"/>
  <c r="AE415" i="5"/>
  <c r="AE416" i="5"/>
  <c r="AE417" i="5"/>
  <c r="AE418" i="5"/>
  <c r="AE419" i="5"/>
  <c r="AE420" i="5"/>
  <c r="AE421" i="5"/>
  <c r="AE422" i="5"/>
  <c r="AE423" i="5"/>
  <c r="AE424" i="5"/>
  <c r="AE425" i="5"/>
  <c r="AE426" i="5"/>
  <c r="AE427" i="5"/>
  <c r="AE428" i="5"/>
  <c r="AE429" i="5"/>
  <c r="AE430" i="5"/>
  <c r="AE431" i="5"/>
  <c r="AE432" i="5"/>
  <c r="AE433" i="5"/>
  <c r="AE434" i="5"/>
  <c r="AE435" i="5"/>
  <c r="AE436" i="5"/>
  <c r="AE437" i="5"/>
  <c r="AE438" i="5"/>
  <c r="AE439" i="5"/>
  <c r="AE440" i="5"/>
  <c r="AE441" i="5"/>
  <c r="AE442" i="5"/>
  <c r="AE443" i="5"/>
  <c r="AE444" i="5"/>
  <c r="AE445" i="5"/>
  <c r="AE446" i="5"/>
  <c r="AE447" i="5"/>
  <c r="AE448" i="5"/>
  <c r="AE449" i="5"/>
  <c r="AE450" i="5"/>
  <c r="AE451" i="5"/>
  <c r="AE452" i="5"/>
  <c r="AE453" i="5"/>
  <c r="AE454" i="5"/>
  <c r="AE455" i="5"/>
  <c r="AE456" i="5"/>
  <c r="AE457" i="5"/>
  <c r="AE458" i="5"/>
  <c r="AE459" i="5"/>
  <c r="AE460" i="5"/>
  <c r="AE461" i="5"/>
  <c r="AE462" i="5"/>
  <c r="AE463" i="5"/>
  <c r="AE464" i="5"/>
  <c r="AE465" i="5"/>
  <c r="AE466" i="5"/>
  <c r="AE467" i="5"/>
  <c r="AE468" i="5"/>
  <c r="AE469" i="5"/>
  <c r="AE470" i="5"/>
  <c r="AE471" i="5"/>
  <c r="AE472" i="5"/>
  <c r="AE473" i="5"/>
  <c r="AE474" i="5"/>
  <c r="AE475" i="5"/>
  <c r="AE476" i="5"/>
  <c r="AE477" i="5"/>
  <c r="AE478" i="5"/>
  <c r="AE479" i="5"/>
  <c r="AE480" i="5"/>
  <c r="AE481" i="5"/>
  <c r="AE482" i="5"/>
  <c r="AE483" i="5"/>
  <c r="AE484" i="5"/>
  <c r="AE485" i="5"/>
  <c r="AE486" i="5"/>
  <c r="AE487" i="5"/>
  <c r="AE488" i="5"/>
  <c r="AE489" i="5"/>
  <c r="AE490" i="5"/>
  <c r="AE491" i="5"/>
  <c r="AE492" i="5"/>
  <c r="AE493" i="5"/>
  <c r="AE494" i="5"/>
  <c r="AE495" i="5"/>
  <c r="AE496" i="5"/>
  <c r="AE497" i="5"/>
  <c r="AE498" i="5"/>
  <c r="AE499" i="5"/>
  <c r="AE500" i="5"/>
  <c r="AE501" i="5"/>
  <c r="AE502" i="5"/>
  <c r="AE503" i="5"/>
  <c r="AE504" i="5"/>
  <c r="AE505" i="5"/>
  <c r="AE506" i="5"/>
  <c r="AE507" i="5"/>
  <c r="AE508" i="5"/>
  <c r="AE509" i="5"/>
  <c r="AE510" i="5"/>
  <c r="AE511" i="5"/>
  <c r="AE512" i="5"/>
  <c r="AE513" i="5"/>
  <c r="AE514" i="5"/>
  <c r="AE515" i="5"/>
  <c r="AE516" i="5"/>
  <c r="AE517" i="5"/>
  <c r="AE518" i="5"/>
  <c r="AE519" i="5"/>
  <c r="AE520" i="5"/>
  <c r="AE521" i="5"/>
  <c r="AE522" i="5"/>
  <c r="AE523" i="5"/>
  <c r="AE524" i="5"/>
  <c r="AE525" i="5"/>
  <c r="AE526" i="5"/>
  <c r="AE527" i="5"/>
  <c r="AE528" i="5"/>
  <c r="AE529" i="5"/>
  <c r="AE530" i="5"/>
  <c r="AE531" i="5"/>
  <c r="AE532" i="5"/>
  <c r="AE533" i="5"/>
  <c r="AE534" i="5"/>
  <c r="AE535" i="5"/>
  <c r="AE536" i="5"/>
  <c r="AE537" i="5"/>
  <c r="AE538" i="5"/>
  <c r="AE539" i="5"/>
  <c r="AE540" i="5"/>
  <c r="AE541" i="5"/>
  <c r="AE542" i="5"/>
  <c r="AE543" i="5"/>
  <c r="AE544" i="5"/>
  <c r="AE545" i="5"/>
  <c r="AE546" i="5"/>
  <c r="AE547" i="5"/>
  <c r="AE548" i="5"/>
  <c r="AE549" i="5"/>
  <c r="AE550" i="5"/>
  <c r="AE551" i="5"/>
  <c r="AE552" i="5"/>
  <c r="AE553" i="5"/>
  <c r="AE554" i="5"/>
  <c r="AE555" i="5"/>
  <c r="AE556" i="5"/>
  <c r="AE557" i="5"/>
  <c r="AE558" i="5"/>
  <c r="AE559" i="5"/>
  <c r="AE560" i="5"/>
  <c r="AE561" i="5"/>
  <c r="AE562" i="5"/>
  <c r="AE563" i="5"/>
  <c r="AE564" i="5"/>
  <c r="AE565" i="5"/>
  <c r="AE566" i="5"/>
  <c r="AE567" i="5"/>
  <c r="AE568" i="5"/>
  <c r="AE569" i="5"/>
  <c r="AE570" i="5"/>
  <c r="AE571" i="5"/>
  <c r="AE572" i="5"/>
  <c r="AE573" i="5"/>
  <c r="AE574" i="5"/>
  <c r="AE575" i="5"/>
  <c r="AE576" i="5"/>
  <c r="AE577" i="5"/>
  <c r="AE578" i="5"/>
  <c r="AE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4" i="5"/>
  <c r="AD578" i="5"/>
  <c r="AD577" i="5"/>
  <c r="AD576" i="5"/>
  <c r="AD575" i="5"/>
  <c r="AD574" i="5"/>
  <c r="AD573" i="5"/>
  <c r="AD572" i="5"/>
  <c r="AD571" i="5"/>
  <c r="AD570" i="5"/>
  <c r="AD569" i="5"/>
  <c r="AD568" i="5"/>
  <c r="AD567" i="5"/>
  <c r="AD566" i="5"/>
  <c r="AD565" i="5"/>
  <c r="AD564" i="5"/>
  <c r="AD563" i="5"/>
  <c r="AD562" i="5"/>
  <c r="AD561" i="5"/>
  <c r="AD560" i="5"/>
  <c r="AD559" i="5"/>
  <c r="AD558" i="5"/>
  <c r="AD557" i="5"/>
  <c r="AD556" i="5"/>
  <c r="AD555" i="5"/>
  <c r="AD554" i="5"/>
  <c r="AD553" i="5"/>
  <c r="AD552" i="5"/>
  <c r="AD551" i="5"/>
  <c r="AD550" i="5"/>
  <c r="AD549" i="5"/>
  <c r="AD548" i="5"/>
  <c r="AD547" i="5"/>
  <c r="AD546" i="5"/>
  <c r="AD545" i="5"/>
  <c r="AD544" i="5"/>
  <c r="AD543" i="5"/>
  <c r="AD542" i="5"/>
  <c r="AD541" i="5"/>
  <c r="AD540" i="5"/>
  <c r="AD539" i="5"/>
  <c r="AD538" i="5"/>
  <c r="AD537" i="5"/>
  <c r="AD536" i="5"/>
  <c r="AD535" i="5"/>
  <c r="AD534" i="5"/>
  <c r="AD533" i="5"/>
  <c r="AD532" i="5"/>
  <c r="AD531" i="5"/>
  <c r="AD530" i="5"/>
  <c r="AD529" i="5"/>
  <c r="AD528" i="5"/>
  <c r="AD527" i="5"/>
  <c r="AD526" i="5"/>
  <c r="AD525" i="5"/>
  <c r="AD524" i="5"/>
  <c r="AD523" i="5"/>
  <c r="AD522" i="5"/>
  <c r="AD521" i="5"/>
  <c r="AD520" i="5"/>
  <c r="AD519" i="5"/>
  <c r="AD518" i="5"/>
  <c r="AD517" i="5"/>
  <c r="AD516" i="5"/>
  <c r="AD515" i="5"/>
  <c r="AD514" i="5"/>
  <c r="AD513" i="5"/>
  <c r="AD512" i="5"/>
  <c r="AD511" i="5"/>
  <c r="AD510" i="5"/>
  <c r="AD509" i="5"/>
  <c r="AD508" i="5"/>
  <c r="AD507" i="5"/>
  <c r="AD506" i="5"/>
  <c r="AD505" i="5"/>
  <c r="AD504" i="5"/>
  <c r="AD503" i="5"/>
  <c r="AD502" i="5"/>
  <c r="AD501" i="5"/>
  <c r="AD500" i="5"/>
  <c r="AD499" i="5"/>
  <c r="AD498" i="5"/>
  <c r="AD497" i="5"/>
  <c r="AD496" i="5"/>
  <c r="AD495" i="5"/>
  <c r="AD494" i="5"/>
  <c r="AD493" i="5"/>
  <c r="AD492" i="5"/>
  <c r="AD491" i="5"/>
  <c r="AD490" i="5"/>
  <c r="AD489" i="5"/>
  <c r="AD488" i="5"/>
  <c r="AD487" i="5"/>
  <c r="AD486" i="5"/>
  <c r="AD485" i="5"/>
  <c r="AD484" i="5"/>
  <c r="AD483" i="5"/>
  <c r="AD482" i="5"/>
  <c r="AD481" i="5"/>
  <c r="AD480" i="5"/>
  <c r="AD479" i="5"/>
  <c r="AD478" i="5"/>
  <c r="AD477" i="5"/>
  <c r="AD476" i="5"/>
  <c r="AD475" i="5"/>
  <c r="AD474" i="5"/>
  <c r="AD473" i="5"/>
  <c r="AD472" i="5"/>
  <c r="AD471" i="5"/>
  <c r="AD470" i="5"/>
  <c r="AD469" i="5"/>
  <c r="AD468" i="5"/>
  <c r="AD467" i="5"/>
  <c r="AD466" i="5"/>
  <c r="AD465" i="5"/>
  <c r="AD464" i="5"/>
  <c r="AD463" i="5"/>
  <c r="AD462" i="5"/>
  <c r="AD461" i="5"/>
  <c r="AD460" i="5"/>
  <c r="AD459" i="5"/>
  <c r="AD458" i="5"/>
  <c r="AD457" i="5"/>
  <c r="AD456" i="5"/>
  <c r="AD455" i="5"/>
  <c r="AD454" i="5"/>
  <c r="AD453" i="5"/>
  <c r="AD452" i="5"/>
  <c r="AD451" i="5"/>
  <c r="AD450" i="5"/>
  <c r="AD449" i="5"/>
  <c r="AD448" i="5"/>
  <c r="AD447" i="5"/>
  <c r="AD446" i="5"/>
  <c r="AD445" i="5"/>
  <c r="AD444" i="5"/>
  <c r="AD443" i="5"/>
  <c r="AD442" i="5"/>
  <c r="AD441" i="5"/>
  <c r="AD440" i="5"/>
  <c r="AD439" i="5"/>
  <c r="AD438" i="5"/>
  <c r="AD437" i="5"/>
  <c r="AD436" i="5"/>
  <c r="AD435" i="5"/>
  <c r="AD434" i="5"/>
  <c r="AD433" i="5"/>
  <c r="AD432" i="5"/>
  <c r="AD431" i="5"/>
  <c r="AD430" i="5"/>
  <c r="AD429" i="5"/>
  <c r="AD428" i="5"/>
  <c r="AD427" i="5"/>
  <c r="AD426" i="5"/>
  <c r="AD425" i="5"/>
  <c r="AD424" i="5"/>
  <c r="AD423" i="5"/>
  <c r="AD422" i="5"/>
  <c r="AD421" i="5"/>
  <c r="AD420" i="5"/>
  <c r="AD419" i="5"/>
  <c r="AD418" i="5"/>
  <c r="AD417" i="5"/>
  <c r="AD416" i="5"/>
  <c r="AD415" i="5"/>
  <c r="AD414" i="5"/>
  <c r="AD413" i="5"/>
  <c r="AD412" i="5"/>
  <c r="AD411" i="5"/>
  <c r="AD410" i="5"/>
  <c r="AD409" i="5"/>
  <c r="AD408" i="5"/>
  <c r="AD407" i="5"/>
  <c r="AD406" i="5"/>
  <c r="AD405" i="5"/>
  <c r="AD404" i="5"/>
  <c r="AD403" i="5"/>
  <c r="AD402" i="5"/>
  <c r="AD401" i="5"/>
  <c r="AD400" i="5"/>
  <c r="AD399" i="5"/>
  <c r="AD398" i="5"/>
  <c r="AD397" i="5"/>
  <c r="AD396" i="5"/>
  <c r="AD395" i="5"/>
  <c r="AD394" i="5"/>
  <c r="AD393" i="5"/>
  <c r="AD392" i="5"/>
  <c r="AD391" i="5"/>
  <c r="AD390" i="5"/>
  <c r="AD389" i="5"/>
  <c r="AD388" i="5"/>
  <c r="AD387" i="5"/>
  <c r="AD386" i="5"/>
  <c r="AD385" i="5"/>
  <c r="AD384" i="5"/>
  <c r="AD383" i="5"/>
  <c r="AD382" i="5"/>
  <c r="AD381" i="5"/>
  <c r="AD380" i="5"/>
  <c r="AD379" i="5"/>
  <c r="AD378" i="5"/>
  <c r="AD377" i="5"/>
  <c r="AD376" i="5"/>
  <c r="AD375" i="5"/>
  <c r="AD374" i="5"/>
  <c r="AD373" i="5"/>
  <c r="AD372" i="5"/>
  <c r="AD371" i="5"/>
  <c r="AD370" i="5"/>
  <c r="AD369" i="5"/>
  <c r="AD368" i="5"/>
  <c r="AD367" i="5"/>
  <c r="AD366" i="5"/>
  <c r="AD365" i="5"/>
  <c r="AD364" i="5"/>
  <c r="AD363" i="5"/>
  <c r="AD362" i="5"/>
  <c r="AD361" i="5"/>
  <c r="AD360" i="5"/>
  <c r="AD359" i="5"/>
  <c r="AD358" i="5"/>
  <c r="AD357" i="5"/>
  <c r="AD356" i="5"/>
  <c r="AD355" i="5"/>
  <c r="AD354" i="5"/>
  <c r="AD353" i="5"/>
  <c r="AD352" i="5"/>
  <c r="AD351" i="5"/>
  <c r="AD350" i="5"/>
  <c r="AD349" i="5"/>
  <c r="AD348" i="5"/>
  <c r="AD347" i="5"/>
  <c r="AD346" i="5"/>
  <c r="AD345" i="5"/>
  <c r="AD344" i="5"/>
  <c r="AD343" i="5"/>
  <c r="AD342" i="5"/>
  <c r="AD341" i="5"/>
  <c r="AD340" i="5"/>
  <c r="AD339" i="5"/>
  <c r="AD338" i="5"/>
  <c r="AD337" i="5"/>
  <c r="AD336" i="5"/>
  <c r="AD335" i="5"/>
  <c r="AD334" i="5"/>
  <c r="AD333" i="5"/>
  <c r="AD332" i="5"/>
  <c r="AD331" i="5"/>
  <c r="AD330" i="5"/>
  <c r="AD329" i="5"/>
  <c r="AD328" i="5"/>
  <c r="AD327" i="5"/>
  <c r="AD326" i="5"/>
  <c r="AD325" i="5"/>
  <c r="AD324" i="5"/>
  <c r="AD323" i="5"/>
  <c r="AD322" i="5"/>
  <c r="AD321" i="5"/>
  <c r="AD320" i="5"/>
  <c r="AD319" i="5"/>
  <c r="AD318" i="5"/>
  <c r="AD317" i="5"/>
  <c r="AD316" i="5"/>
  <c r="AD315" i="5"/>
  <c r="AD314" i="5"/>
  <c r="AD313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6" i="5"/>
  <c r="AD265" i="5"/>
  <c r="AD264" i="5"/>
  <c r="AD263" i="5"/>
  <c r="AD262" i="5"/>
  <c r="AD261" i="5"/>
  <c r="AD260" i="5"/>
  <c r="AD259" i="5"/>
  <c r="AD258" i="5"/>
  <c r="AD257" i="5"/>
  <c r="AD256" i="5"/>
  <c r="AD255" i="5"/>
  <c r="AD254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42" i="5"/>
  <c r="AH5" i="5"/>
  <c r="AI5" i="5"/>
  <c r="AJ5" i="5"/>
  <c r="AH6" i="5"/>
  <c r="AI6" i="5"/>
  <c r="AJ6" i="5"/>
  <c r="AH7" i="5"/>
  <c r="AI7" i="5"/>
  <c r="AJ7" i="5"/>
  <c r="AH8" i="5"/>
  <c r="AI8" i="5"/>
  <c r="AJ8" i="5"/>
  <c r="AH9" i="5"/>
  <c r="AI9" i="5"/>
  <c r="AJ9" i="5"/>
  <c r="AH10" i="5"/>
  <c r="AI10" i="5"/>
  <c r="AJ10" i="5"/>
  <c r="AH11" i="5"/>
  <c r="AI11" i="5"/>
  <c r="AJ11" i="5"/>
  <c r="AH12" i="5"/>
  <c r="AI12" i="5"/>
  <c r="AJ12" i="5"/>
  <c r="AH13" i="5"/>
  <c r="AI13" i="5"/>
  <c r="AJ13" i="5"/>
  <c r="AH14" i="5"/>
  <c r="AI14" i="5"/>
  <c r="AJ14" i="5"/>
  <c r="AH15" i="5"/>
  <c r="AI15" i="5"/>
  <c r="AJ15" i="5"/>
  <c r="AH16" i="5"/>
  <c r="AI16" i="5"/>
  <c r="AJ16" i="5"/>
  <c r="AH17" i="5"/>
  <c r="AI17" i="5"/>
  <c r="AJ17" i="5"/>
  <c r="AH18" i="5"/>
  <c r="AI18" i="5"/>
  <c r="AJ18" i="5"/>
  <c r="AH19" i="5"/>
  <c r="AI19" i="5"/>
  <c r="AJ19" i="5"/>
  <c r="AH20" i="5"/>
  <c r="AI20" i="5"/>
  <c r="AJ20" i="5"/>
  <c r="AH21" i="5"/>
  <c r="AI21" i="5"/>
  <c r="AJ21" i="5"/>
  <c r="AH22" i="5"/>
  <c r="AI22" i="5"/>
  <c r="AJ22" i="5"/>
  <c r="AH23" i="5"/>
  <c r="AI23" i="5"/>
  <c r="AJ23" i="5"/>
  <c r="AH24" i="5"/>
  <c r="AI24" i="5"/>
  <c r="AJ24" i="5"/>
  <c r="AH25" i="5"/>
  <c r="AI25" i="5"/>
  <c r="AJ25" i="5"/>
  <c r="AH26" i="5"/>
  <c r="AI26" i="5"/>
  <c r="AJ26" i="5"/>
  <c r="AH27" i="5"/>
  <c r="AI27" i="5"/>
  <c r="AJ27" i="5"/>
  <c r="AH28" i="5"/>
  <c r="AI28" i="5"/>
  <c r="AJ28" i="5"/>
  <c r="AH29" i="5"/>
  <c r="AI29" i="5"/>
  <c r="AJ29" i="5"/>
  <c r="AH30" i="5"/>
  <c r="AI30" i="5"/>
  <c r="AJ30" i="5"/>
  <c r="AH31" i="5"/>
  <c r="AI31" i="5"/>
  <c r="AJ31" i="5"/>
  <c r="AH32" i="5"/>
  <c r="AI32" i="5"/>
  <c r="AJ32" i="5"/>
  <c r="AH33" i="5"/>
  <c r="AI33" i="5"/>
  <c r="AJ33" i="5"/>
  <c r="AH34" i="5"/>
  <c r="AI34" i="5"/>
  <c r="AJ34" i="5"/>
  <c r="AH35" i="5"/>
  <c r="AI35" i="5"/>
  <c r="AJ35" i="5"/>
  <c r="AH36" i="5"/>
  <c r="AI36" i="5"/>
  <c r="AJ36" i="5"/>
  <c r="AH37" i="5"/>
  <c r="AI37" i="5"/>
  <c r="AJ37" i="5"/>
  <c r="AH38" i="5"/>
  <c r="AI38" i="5"/>
  <c r="AJ38" i="5"/>
  <c r="AH39" i="5"/>
  <c r="AI39" i="5"/>
  <c r="AJ39" i="5"/>
  <c r="AH40" i="5"/>
  <c r="AI40" i="5"/>
  <c r="AJ40" i="5"/>
  <c r="AH41" i="5"/>
  <c r="AI41" i="5"/>
  <c r="AJ41" i="5"/>
  <c r="AH42" i="5"/>
  <c r="AI42" i="5"/>
  <c r="AJ42" i="5"/>
  <c r="AH43" i="5"/>
  <c r="AI43" i="5"/>
  <c r="AJ43" i="5"/>
  <c r="AH44" i="5"/>
  <c r="AI44" i="5"/>
  <c r="AJ44" i="5"/>
  <c r="AH45" i="5"/>
  <c r="AI45" i="5"/>
  <c r="AJ45" i="5"/>
  <c r="AH46" i="5"/>
  <c r="AI46" i="5"/>
  <c r="AJ46" i="5"/>
  <c r="AH47" i="5"/>
  <c r="AI47" i="5"/>
  <c r="AJ47" i="5"/>
  <c r="AH48" i="5"/>
  <c r="AI48" i="5"/>
  <c r="AJ48" i="5"/>
  <c r="AH49" i="5"/>
  <c r="AI49" i="5"/>
  <c r="AJ49" i="5"/>
  <c r="AH50" i="5"/>
  <c r="AI50" i="5"/>
  <c r="AJ50" i="5"/>
  <c r="AH51" i="5"/>
  <c r="AI51" i="5"/>
  <c r="AJ51" i="5"/>
  <c r="AH52" i="5"/>
  <c r="AI52" i="5"/>
  <c r="AJ52" i="5"/>
  <c r="AH53" i="5"/>
  <c r="AI53" i="5"/>
  <c r="AJ53" i="5"/>
  <c r="AH54" i="5"/>
  <c r="AI54" i="5"/>
  <c r="AJ54" i="5"/>
  <c r="AH55" i="5"/>
  <c r="AI55" i="5"/>
  <c r="AJ55" i="5"/>
  <c r="AH56" i="5"/>
  <c r="AI56" i="5"/>
  <c r="AJ56" i="5"/>
  <c r="AH57" i="5"/>
  <c r="AI57" i="5"/>
  <c r="AJ57" i="5"/>
  <c r="AH58" i="5"/>
  <c r="AI58" i="5"/>
  <c r="AJ58" i="5"/>
  <c r="AH59" i="5"/>
  <c r="AI59" i="5"/>
  <c r="AJ59" i="5"/>
  <c r="AH60" i="5"/>
  <c r="AI60" i="5"/>
  <c r="AJ60" i="5"/>
  <c r="AH61" i="5"/>
  <c r="AI61" i="5"/>
  <c r="AJ61" i="5"/>
  <c r="AH62" i="5"/>
  <c r="AI62" i="5"/>
  <c r="AJ62" i="5"/>
  <c r="AH63" i="5"/>
  <c r="AI63" i="5"/>
  <c r="AJ63" i="5"/>
  <c r="AH64" i="5"/>
  <c r="AI64" i="5"/>
  <c r="AJ64" i="5"/>
  <c r="AH65" i="5"/>
  <c r="AI65" i="5"/>
  <c r="AJ65" i="5"/>
  <c r="AH66" i="5"/>
  <c r="AI66" i="5"/>
  <c r="AJ66" i="5"/>
  <c r="AH67" i="5"/>
  <c r="AI67" i="5"/>
  <c r="AJ67" i="5"/>
  <c r="AH68" i="5"/>
  <c r="AI68" i="5"/>
  <c r="AJ68" i="5"/>
  <c r="AH69" i="5"/>
  <c r="AI69" i="5"/>
  <c r="AJ69" i="5"/>
  <c r="AH70" i="5"/>
  <c r="AI70" i="5"/>
  <c r="AJ70" i="5"/>
  <c r="AH71" i="5"/>
  <c r="AI71" i="5"/>
  <c r="AJ71" i="5"/>
  <c r="AH72" i="5"/>
  <c r="AI72" i="5"/>
  <c r="AJ72" i="5"/>
  <c r="AH73" i="5"/>
  <c r="AI73" i="5"/>
  <c r="AJ73" i="5"/>
  <c r="AH74" i="5"/>
  <c r="AI74" i="5"/>
  <c r="AJ74" i="5"/>
  <c r="AH75" i="5"/>
  <c r="AI75" i="5"/>
  <c r="AJ75" i="5"/>
  <c r="AH76" i="5"/>
  <c r="AI76" i="5"/>
  <c r="AJ76" i="5"/>
  <c r="AH77" i="5"/>
  <c r="AI77" i="5"/>
  <c r="AJ77" i="5"/>
  <c r="AH78" i="5"/>
  <c r="AI78" i="5"/>
  <c r="AJ78" i="5"/>
  <c r="AH79" i="5"/>
  <c r="AI79" i="5"/>
  <c r="AJ79" i="5"/>
  <c r="AH80" i="5"/>
  <c r="AI80" i="5"/>
  <c r="AJ80" i="5"/>
  <c r="AH81" i="5"/>
  <c r="AI81" i="5"/>
  <c r="AJ81" i="5"/>
  <c r="AH82" i="5"/>
  <c r="AI82" i="5"/>
  <c r="AJ82" i="5"/>
  <c r="AH83" i="5"/>
  <c r="AI83" i="5"/>
  <c r="AJ83" i="5"/>
  <c r="AH84" i="5"/>
  <c r="AI84" i="5"/>
  <c r="AJ84" i="5"/>
  <c r="AH85" i="5"/>
  <c r="AI85" i="5"/>
  <c r="AJ85" i="5"/>
  <c r="AH86" i="5"/>
  <c r="AI86" i="5"/>
  <c r="AJ86" i="5"/>
  <c r="AH87" i="5"/>
  <c r="AI87" i="5"/>
  <c r="AJ87" i="5"/>
  <c r="AH88" i="5"/>
  <c r="AI88" i="5"/>
  <c r="AJ88" i="5"/>
  <c r="AH89" i="5"/>
  <c r="AI89" i="5"/>
  <c r="AJ89" i="5"/>
  <c r="AH90" i="5"/>
  <c r="AI90" i="5"/>
  <c r="AJ90" i="5"/>
  <c r="AH91" i="5"/>
  <c r="AI91" i="5"/>
  <c r="AJ91" i="5"/>
  <c r="AH92" i="5"/>
  <c r="AI92" i="5"/>
  <c r="AJ92" i="5"/>
  <c r="AH93" i="5"/>
  <c r="AI93" i="5"/>
  <c r="AJ93" i="5"/>
  <c r="AH94" i="5"/>
  <c r="AI94" i="5"/>
  <c r="AJ94" i="5"/>
  <c r="AH95" i="5"/>
  <c r="AI95" i="5"/>
  <c r="AJ95" i="5"/>
  <c r="AH96" i="5"/>
  <c r="AI96" i="5"/>
  <c r="AJ96" i="5"/>
  <c r="AH97" i="5"/>
  <c r="AI97" i="5"/>
  <c r="AJ97" i="5"/>
  <c r="AH98" i="5"/>
  <c r="AI98" i="5"/>
  <c r="AJ98" i="5"/>
  <c r="AH99" i="5"/>
  <c r="AI99" i="5"/>
  <c r="AJ99" i="5"/>
  <c r="AH100" i="5"/>
  <c r="AI100" i="5"/>
  <c r="AJ100" i="5"/>
  <c r="AH101" i="5"/>
  <c r="AI101" i="5"/>
  <c r="AJ101" i="5"/>
  <c r="AH102" i="5"/>
  <c r="AI102" i="5"/>
  <c r="AJ102" i="5"/>
  <c r="AH103" i="5"/>
  <c r="AI103" i="5"/>
  <c r="AJ103" i="5"/>
  <c r="AH104" i="5"/>
  <c r="AI104" i="5"/>
  <c r="AJ104" i="5"/>
  <c r="AH105" i="5"/>
  <c r="AI105" i="5"/>
  <c r="AJ105" i="5"/>
  <c r="AH106" i="5"/>
  <c r="AI106" i="5"/>
  <c r="AJ106" i="5"/>
  <c r="AH107" i="5"/>
  <c r="AI107" i="5"/>
  <c r="AJ107" i="5"/>
  <c r="AH108" i="5"/>
  <c r="AI108" i="5"/>
  <c r="AJ108" i="5"/>
  <c r="AH109" i="5"/>
  <c r="AI109" i="5"/>
  <c r="AJ109" i="5"/>
  <c r="AH110" i="5"/>
  <c r="AI110" i="5"/>
  <c r="AJ110" i="5"/>
  <c r="AH111" i="5"/>
  <c r="AI111" i="5"/>
  <c r="AJ111" i="5"/>
  <c r="AH112" i="5"/>
  <c r="AI112" i="5"/>
  <c r="AJ112" i="5"/>
  <c r="AH113" i="5"/>
  <c r="AI113" i="5"/>
  <c r="AJ113" i="5"/>
  <c r="AH114" i="5"/>
  <c r="AI114" i="5"/>
  <c r="AJ114" i="5"/>
  <c r="AH115" i="5"/>
  <c r="AI115" i="5"/>
  <c r="AJ115" i="5"/>
  <c r="AH116" i="5"/>
  <c r="AI116" i="5"/>
  <c r="AJ116" i="5"/>
  <c r="AH117" i="5"/>
  <c r="AI117" i="5"/>
  <c r="AJ117" i="5"/>
  <c r="AH118" i="5"/>
  <c r="AI118" i="5"/>
  <c r="AJ118" i="5"/>
  <c r="AH119" i="5"/>
  <c r="AI119" i="5"/>
  <c r="AJ119" i="5"/>
  <c r="AH120" i="5"/>
  <c r="AI120" i="5"/>
  <c r="AJ120" i="5"/>
  <c r="AH121" i="5"/>
  <c r="AI121" i="5"/>
  <c r="AJ121" i="5"/>
  <c r="AH122" i="5"/>
  <c r="AI122" i="5"/>
  <c r="AJ122" i="5"/>
  <c r="AH123" i="5"/>
  <c r="AI123" i="5"/>
  <c r="AJ123" i="5"/>
  <c r="AH124" i="5"/>
  <c r="AI124" i="5"/>
  <c r="AJ124" i="5"/>
  <c r="AH125" i="5"/>
  <c r="AI125" i="5"/>
  <c r="AJ125" i="5"/>
  <c r="AH126" i="5"/>
  <c r="AI126" i="5"/>
  <c r="AJ126" i="5"/>
  <c r="AH127" i="5"/>
  <c r="AI127" i="5"/>
  <c r="AJ127" i="5"/>
  <c r="AH128" i="5"/>
  <c r="AI128" i="5"/>
  <c r="AJ128" i="5"/>
  <c r="AH129" i="5"/>
  <c r="AI129" i="5"/>
  <c r="AJ129" i="5"/>
  <c r="AH130" i="5"/>
  <c r="AI130" i="5"/>
  <c r="AJ130" i="5"/>
  <c r="AH131" i="5"/>
  <c r="AI131" i="5"/>
  <c r="AJ131" i="5"/>
  <c r="AH132" i="5"/>
  <c r="AI132" i="5"/>
  <c r="AJ132" i="5"/>
  <c r="AH133" i="5"/>
  <c r="AI133" i="5"/>
  <c r="AJ133" i="5"/>
  <c r="AH134" i="5"/>
  <c r="AI134" i="5"/>
  <c r="AJ134" i="5"/>
  <c r="AH135" i="5"/>
  <c r="AI135" i="5"/>
  <c r="AJ135" i="5"/>
  <c r="AH136" i="5"/>
  <c r="AI136" i="5"/>
  <c r="AJ136" i="5"/>
  <c r="AH137" i="5"/>
  <c r="AI137" i="5"/>
  <c r="AJ137" i="5"/>
  <c r="AH138" i="5"/>
  <c r="AI138" i="5"/>
  <c r="AJ138" i="5"/>
  <c r="AH139" i="5"/>
  <c r="AI139" i="5"/>
  <c r="AJ139" i="5"/>
  <c r="AH140" i="5"/>
  <c r="AI140" i="5"/>
  <c r="AJ140" i="5"/>
  <c r="AH141" i="5"/>
  <c r="AI141" i="5"/>
  <c r="AJ141" i="5"/>
  <c r="AH142" i="5"/>
  <c r="AI142" i="5"/>
  <c r="AJ142" i="5"/>
  <c r="AH143" i="5"/>
  <c r="AI143" i="5"/>
  <c r="AJ143" i="5"/>
  <c r="AH144" i="5"/>
  <c r="AI144" i="5"/>
  <c r="AJ144" i="5"/>
  <c r="AH145" i="5"/>
  <c r="AI145" i="5"/>
  <c r="AJ145" i="5"/>
  <c r="AH146" i="5"/>
  <c r="AI146" i="5"/>
  <c r="AJ146" i="5"/>
  <c r="AH147" i="5"/>
  <c r="AI147" i="5"/>
  <c r="AJ147" i="5"/>
  <c r="AH148" i="5"/>
  <c r="AI148" i="5"/>
  <c r="AJ148" i="5"/>
  <c r="AH149" i="5"/>
  <c r="AI149" i="5"/>
  <c r="AJ149" i="5"/>
  <c r="AH150" i="5"/>
  <c r="AI150" i="5"/>
  <c r="AJ150" i="5"/>
  <c r="AH151" i="5"/>
  <c r="AI151" i="5"/>
  <c r="AJ151" i="5"/>
  <c r="AH152" i="5"/>
  <c r="AI152" i="5"/>
  <c r="AJ152" i="5"/>
  <c r="AH153" i="5"/>
  <c r="AI153" i="5"/>
  <c r="AJ153" i="5"/>
  <c r="AH154" i="5"/>
  <c r="AI154" i="5"/>
  <c r="AJ154" i="5"/>
  <c r="AH155" i="5"/>
  <c r="AI155" i="5"/>
  <c r="AJ155" i="5"/>
  <c r="AH156" i="5"/>
  <c r="AI156" i="5"/>
  <c r="AJ156" i="5"/>
  <c r="AH157" i="5"/>
  <c r="AI157" i="5"/>
  <c r="AJ157" i="5"/>
  <c r="AH158" i="5"/>
  <c r="AI158" i="5"/>
  <c r="AJ158" i="5"/>
  <c r="AH159" i="5"/>
  <c r="AI159" i="5"/>
  <c r="AJ159" i="5"/>
  <c r="AH160" i="5"/>
  <c r="AI160" i="5"/>
  <c r="AJ160" i="5"/>
  <c r="AH161" i="5"/>
  <c r="AI161" i="5"/>
  <c r="AJ161" i="5"/>
  <c r="AH162" i="5"/>
  <c r="AI162" i="5"/>
  <c r="AJ162" i="5"/>
  <c r="AH163" i="5"/>
  <c r="AI163" i="5"/>
  <c r="AJ163" i="5"/>
  <c r="AH164" i="5"/>
  <c r="AI164" i="5"/>
  <c r="AJ164" i="5"/>
  <c r="AH165" i="5"/>
  <c r="AI165" i="5"/>
  <c r="AJ165" i="5"/>
  <c r="AH166" i="5"/>
  <c r="AI166" i="5"/>
  <c r="AJ166" i="5"/>
  <c r="AH167" i="5"/>
  <c r="AI167" i="5"/>
  <c r="AJ167" i="5"/>
  <c r="AH168" i="5"/>
  <c r="AI168" i="5"/>
  <c r="AJ168" i="5"/>
  <c r="AH169" i="5"/>
  <c r="AI169" i="5"/>
  <c r="AJ169" i="5"/>
  <c r="AH170" i="5"/>
  <c r="AI170" i="5"/>
  <c r="AJ170" i="5"/>
  <c r="AH171" i="5"/>
  <c r="AI171" i="5"/>
  <c r="AJ171" i="5"/>
  <c r="AH172" i="5"/>
  <c r="AI172" i="5"/>
  <c r="AJ172" i="5"/>
  <c r="AH173" i="5"/>
  <c r="AI173" i="5"/>
  <c r="AJ173" i="5"/>
  <c r="AH174" i="5"/>
  <c r="AI174" i="5"/>
  <c r="AJ174" i="5"/>
  <c r="AH175" i="5"/>
  <c r="AI175" i="5"/>
  <c r="AJ175" i="5"/>
  <c r="AH176" i="5"/>
  <c r="AI176" i="5"/>
  <c r="AJ176" i="5"/>
  <c r="AH177" i="5"/>
  <c r="AI177" i="5"/>
  <c r="AJ177" i="5"/>
  <c r="AH178" i="5"/>
  <c r="AI178" i="5"/>
  <c r="AJ178" i="5"/>
  <c r="AH179" i="5"/>
  <c r="AI179" i="5"/>
  <c r="AJ179" i="5"/>
  <c r="AH180" i="5"/>
  <c r="AI180" i="5"/>
  <c r="AJ180" i="5"/>
  <c r="AH181" i="5"/>
  <c r="AI181" i="5"/>
  <c r="AJ181" i="5"/>
  <c r="AH182" i="5"/>
  <c r="AI182" i="5"/>
  <c r="AJ182" i="5"/>
  <c r="AH183" i="5"/>
  <c r="AI183" i="5"/>
  <c r="AJ183" i="5"/>
  <c r="AH184" i="5"/>
  <c r="AI184" i="5"/>
  <c r="AJ184" i="5"/>
  <c r="AH185" i="5"/>
  <c r="AI185" i="5"/>
  <c r="AJ185" i="5"/>
  <c r="AH186" i="5"/>
  <c r="AI186" i="5"/>
  <c r="AJ186" i="5"/>
  <c r="AH187" i="5"/>
  <c r="AI187" i="5"/>
  <c r="AJ187" i="5"/>
  <c r="AH188" i="5"/>
  <c r="AI188" i="5"/>
  <c r="AJ188" i="5"/>
  <c r="AH189" i="5"/>
  <c r="AI189" i="5"/>
  <c r="AJ189" i="5"/>
  <c r="AH190" i="5"/>
  <c r="AI190" i="5"/>
  <c r="AJ190" i="5"/>
  <c r="AH191" i="5"/>
  <c r="AI191" i="5"/>
  <c r="AJ191" i="5"/>
  <c r="AH192" i="5"/>
  <c r="AI192" i="5"/>
  <c r="AJ192" i="5"/>
  <c r="AH193" i="5"/>
  <c r="AI193" i="5"/>
  <c r="AJ193" i="5"/>
  <c r="AH194" i="5"/>
  <c r="AI194" i="5"/>
  <c r="AJ194" i="5"/>
  <c r="AH195" i="5"/>
  <c r="AI195" i="5"/>
  <c r="AJ195" i="5"/>
  <c r="AH196" i="5"/>
  <c r="AI196" i="5"/>
  <c r="AJ196" i="5"/>
  <c r="AH197" i="5"/>
  <c r="AI197" i="5"/>
  <c r="AJ197" i="5"/>
  <c r="AH198" i="5"/>
  <c r="AI198" i="5"/>
  <c r="AJ198" i="5"/>
  <c r="AH199" i="5"/>
  <c r="AI199" i="5"/>
  <c r="AJ199" i="5"/>
  <c r="AH200" i="5"/>
  <c r="AI200" i="5"/>
  <c r="AJ200" i="5"/>
  <c r="AH201" i="5"/>
  <c r="AI201" i="5"/>
  <c r="AJ201" i="5"/>
  <c r="AH202" i="5"/>
  <c r="AI202" i="5"/>
  <c r="AJ202" i="5"/>
  <c r="AH203" i="5"/>
  <c r="AI203" i="5"/>
  <c r="AJ203" i="5"/>
  <c r="AH204" i="5"/>
  <c r="AI204" i="5"/>
  <c r="AJ204" i="5"/>
  <c r="AH205" i="5"/>
  <c r="AI205" i="5"/>
  <c r="AJ205" i="5"/>
  <c r="AH206" i="5"/>
  <c r="AI206" i="5"/>
  <c r="AJ206" i="5"/>
  <c r="AH207" i="5"/>
  <c r="AI207" i="5"/>
  <c r="AJ207" i="5"/>
  <c r="AH208" i="5"/>
  <c r="AI208" i="5"/>
  <c r="AJ208" i="5"/>
  <c r="AH209" i="5"/>
  <c r="AI209" i="5"/>
  <c r="AJ209" i="5"/>
  <c r="AH210" i="5"/>
  <c r="AI210" i="5"/>
  <c r="AJ210" i="5"/>
  <c r="AH211" i="5"/>
  <c r="AI211" i="5"/>
  <c r="AJ211" i="5"/>
  <c r="AH212" i="5"/>
  <c r="AI212" i="5"/>
  <c r="AJ212" i="5"/>
  <c r="AH213" i="5"/>
  <c r="AI213" i="5"/>
  <c r="AJ213" i="5"/>
  <c r="AH214" i="5"/>
  <c r="AI214" i="5"/>
  <c r="AJ214" i="5"/>
  <c r="AH215" i="5"/>
  <c r="AI215" i="5"/>
  <c r="AJ215" i="5"/>
  <c r="AH216" i="5"/>
  <c r="AI216" i="5"/>
  <c r="AJ216" i="5"/>
  <c r="AH217" i="5"/>
  <c r="AI217" i="5"/>
  <c r="AJ217" i="5"/>
  <c r="AH218" i="5"/>
  <c r="AI218" i="5"/>
  <c r="AJ218" i="5"/>
  <c r="AH219" i="5"/>
  <c r="AI219" i="5"/>
  <c r="AJ219" i="5"/>
  <c r="AH220" i="5"/>
  <c r="AI220" i="5"/>
  <c r="AJ220" i="5"/>
  <c r="AH221" i="5"/>
  <c r="AI221" i="5"/>
  <c r="AJ221" i="5"/>
  <c r="AH222" i="5"/>
  <c r="AI222" i="5"/>
  <c r="AJ222" i="5"/>
  <c r="AH223" i="5"/>
  <c r="AI223" i="5"/>
  <c r="AJ223" i="5"/>
  <c r="AH224" i="5"/>
  <c r="AI224" i="5"/>
  <c r="AJ224" i="5"/>
  <c r="AH225" i="5"/>
  <c r="AI225" i="5"/>
  <c r="AJ225" i="5"/>
  <c r="AH226" i="5"/>
  <c r="AI226" i="5"/>
  <c r="AJ226" i="5"/>
  <c r="AH227" i="5"/>
  <c r="AI227" i="5"/>
  <c r="AJ227" i="5"/>
  <c r="AH228" i="5"/>
  <c r="AI228" i="5"/>
  <c r="AJ228" i="5"/>
  <c r="AH229" i="5"/>
  <c r="AI229" i="5"/>
  <c r="AJ229" i="5"/>
  <c r="AH230" i="5"/>
  <c r="AI230" i="5"/>
  <c r="AJ230" i="5"/>
  <c r="AH231" i="5"/>
  <c r="AI231" i="5"/>
  <c r="AJ231" i="5"/>
  <c r="AH232" i="5"/>
  <c r="AI232" i="5"/>
  <c r="AJ232" i="5"/>
  <c r="AH233" i="5"/>
  <c r="AI233" i="5"/>
  <c r="AJ233" i="5"/>
  <c r="AH234" i="5"/>
  <c r="AI234" i="5"/>
  <c r="AJ234" i="5"/>
  <c r="AH235" i="5"/>
  <c r="AI235" i="5"/>
  <c r="AJ235" i="5"/>
  <c r="AH236" i="5"/>
  <c r="AI236" i="5"/>
  <c r="AJ236" i="5"/>
  <c r="AH237" i="5"/>
  <c r="AI237" i="5"/>
  <c r="AJ237" i="5"/>
  <c r="AH238" i="5"/>
  <c r="AI238" i="5"/>
  <c r="AJ238" i="5"/>
  <c r="AH239" i="5"/>
  <c r="AI239" i="5"/>
  <c r="AJ239" i="5"/>
  <c r="AH240" i="5"/>
  <c r="AI240" i="5"/>
  <c r="AJ240" i="5"/>
  <c r="AH241" i="5"/>
  <c r="AI241" i="5"/>
  <c r="AJ241" i="5"/>
  <c r="AH242" i="5"/>
  <c r="AI242" i="5"/>
  <c r="AJ242" i="5"/>
  <c r="AH243" i="5"/>
  <c r="AI243" i="5"/>
  <c r="AJ243" i="5"/>
  <c r="AH244" i="5"/>
  <c r="AI244" i="5"/>
  <c r="AJ244" i="5"/>
  <c r="AH245" i="5"/>
  <c r="AI245" i="5"/>
  <c r="AJ245" i="5"/>
  <c r="AH246" i="5"/>
  <c r="AI246" i="5"/>
  <c r="AJ246" i="5"/>
  <c r="AH247" i="5"/>
  <c r="AI247" i="5"/>
  <c r="AJ247" i="5"/>
  <c r="AH248" i="5"/>
  <c r="AI248" i="5"/>
  <c r="AJ248" i="5"/>
  <c r="AH249" i="5"/>
  <c r="AI249" i="5"/>
  <c r="AJ249" i="5"/>
  <c r="AH250" i="5"/>
  <c r="AI250" i="5"/>
  <c r="AJ250" i="5"/>
  <c r="AH251" i="5"/>
  <c r="AI251" i="5"/>
  <c r="AJ251" i="5"/>
  <c r="AH252" i="5"/>
  <c r="AI252" i="5"/>
  <c r="AJ252" i="5"/>
  <c r="AH253" i="5"/>
  <c r="AI253" i="5"/>
  <c r="AJ253" i="5"/>
  <c r="AH254" i="5"/>
  <c r="AI254" i="5"/>
  <c r="AJ254" i="5"/>
  <c r="AH255" i="5"/>
  <c r="AI255" i="5"/>
  <c r="AJ255" i="5"/>
  <c r="AH256" i="5"/>
  <c r="AI256" i="5"/>
  <c r="AJ256" i="5"/>
  <c r="AH257" i="5"/>
  <c r="AI257" i="5"/>
  <c r="AJ257" i="5"/>
  <c r="AH258" i="5"/>
  <c r="AI258" i="5"/>
  <c r="AJ258" i="5"/>
  <c r="AH259" i="5"/>
  <c r="AI259" i="5"/>
  <c r="AJ259" i="5"/>
  <c r="AH260" i="5"/>
  <c r="AI260" i="5"/>
  <c r="AJ260" i="5"/>
  <c r="AH261" i="5"/>
  <c r="AI261" i="5"/>
  <c r="AJ261" i="5"/>
  <c r="AH262" i="5"/>
  <c r="AI262" i="5"/>
  <c r="AJ262" i="5"/>
  <c r="AH263" i="5"/>
  <c r="AI263" i="5"/>
  <c r="AJ263" i="5"/>
  <c r="AH264" i="5"/>
  <c r="AI264" i="5"/>
  <c r="AJ264" i="5"/>
  <c r="AH265" i="5"/>
  <c r="AI265" i="5"/>
  <c r="AJ265" i="5"/>
  <c r="AH266" i="5"/>
  <c r="AI266" i="5"/>
  <c r="AJ266" i="5"/>
  <c r="AH267" i="5"/>
  <c r="AI267" i="5"/>
  <c r="AJ267" i="5"/>
  <c r="AH268" i="5"/>
  <c r="AI268" i="5"/>
  <c r="AJ268" i="5"/>
  <c r="AH269" i="5"/>
  <c r="AI269" i="5"/>
  <c r="AJ269" i="5"/>
  <c r="AH270" i="5"/>
  <c r="AI270" i="5"/>
  <c r="AJ270" i="5"/>
  <c r="AH271" i="5"/>
  <c r="AI271" i="5"/>
  <c r="AJ271" i="5"/>
  <c r="AH272" i="5"/>
  <c r="AI272" i="5"/>
  <c r="AJ272" i="5"/>
  <c r="AH273" i="5"/>
  <c r="AI273" i="5"/>
  <c r="AJ273" i="5"/>
  <c r="AH274" i="5"/>
  <c r="AI274" i="5"/>
  <c r="AJ274" i="5"/>
  <c r="AH275" i="5"/>
  <c r="AI275" i="5"/>
  <c r="AJ275" i="5"/>
  <c r="AH276" i="5"/>
  <c r="AI276" i="5"/>
  <c r="AJ276" i="5"/>
  <c r="AH277" i="5"/>
  <c r="AI277" i="5"/>
  <c r="AJ277" i="5"/>
  <c r="AH278" i="5"/>
  <c r="AI278" i="5"/>
  <c r="AJ278" i="5"/>
  <c r="AH279" i="5"/>
  <c r="AI279" i="5"/>
  <c r="AJ279" i="5"/>
  <c r="AH280" i="5"/>
  <c r="AI280" i="5"/>
  <c r="AJ280" i="5"/>
  <c r="AH281" i="5"/>
  <c r="AI281" i="5"/>
  <c r="AJ281" i="5"/>
  <c r="AH282" i="5"/>
  <c r="AI282" i="5"/>
  <c r="AJ282" i="5"/>
  <c r="AH283" i="5"/>
  <c r="AI283" i="5"/>
  <c r="AJ283" i="5"/>
  <c r="AH284" i="5"/>
  <c r="AI284" i="5"/>
  <c r="AJ284" i="5"/>
  <c r="AH285" i="5"/>
  <c r="AI285" i="5"/>
  <c r="AJ285" i="5"/>
  <c r="AH286" i="5"/>
  <c r="AI286" i="5"/>
  <c r="AJ286" i="5"/>
  <c r="AH287" i="5"/>
  <c r="AI287" i="5"/>
  <c r="AJ287" i="5"/>
  <c r="AH288" i="5"/>
  <c r="AI288" i="5"/>
  <c r="AJ288" i="5"/>
  <c r="AH289" i="5"/>
  <c r="AI289" i="5"/>
  <c r="AJ289" i="5"/>
  <c r="AH290" i="5"/>
  <c r="AI290" i="5"/>
  <c r="AJ290" i="5"/>
  <c r="AH291" i="5"/>
  <c r="AI291" i="5"/>
  <c r="AJ291" i="5"/>
  <c r="AH292" i="5"/>
  <c r="AI292" i="5"/>
  <c r="AJ292" i="5"/>
  <c r="AH293" i="5"/>
  <c r="AI293" i="5"/>
  <c r="AJ293" i="5"/>
  <c r="AH294" i="5"/>
  <c r="AI294" i="5"/>
  <c r="AJ294" i="5"/>
  <c r="AH295" i="5"/>
  <c r="AI295" i="5"/>
  <c r="AJ295" i="5"/>
  <c r="AH296" i="5"/>
  <c r="AI296" i="5"/>
  <c r="AJ296" i="5"/>
  <c r="AH297" i="5"/>
  <c r="AI297" i="5"/>
  <c r="AJ297" i="5"/>
  <c r="AH298" i="5"/>
  <c r="AI298" i="5"/>
  <c r="AJ298" i="5"/>
  <c r="AH299" i="5"/>
  <c r="AI299" i="5"/>
  <c r="AJ299" i="5"/>
  <c r="AH300" i="5"/>
  <c r="AI300" i="5"/>
  <c r="AJ300" i="5"/>
  <c r="AH301" i="5"/>
  <c r="AI301" i="5"/>
  <c r="AJ301" i="5"/>
  <c r="AH302" i="5"/>
  <c r="AI302" i="5"/>
  <c r="AJ302" i="5"/>
  <c r="AH303" i="5"/>
  <c r="AI303" i="5"/>
  <c r="AJ303" i="5"/>
  <c r="AH304" i="5"/>
  <c r="AI304" i="5"/>
  <c r="AJ304" i="5"/>
  <c r="AH305" i="5"/>
  <c r="AI305" i="5"/>
  <c r="AJ305" i="5"/>
  <c r="AH306" i="5"/>
  <c r="AI306" i="5"/>
  <c r="AJ306" i="5"/>
  <c r="AH307" i="5"/>
  <c r="AI307" i="5"/>
  <c r="AJ307" i="5"/>
  <c r="AH308" i="5"/>
  <c r="AI308" i="5"/>
  <c r="AJ308" i="5"/>
  <c r="AH309" i="5"/>
  <c r="AI309" i="5"/>
  <c r="AJ309" i="5"/>
  <c r="AH310" i="5"/>
  <c r="AI310" i="5"/>
  <c r="AJ310" i="5"/>
  <c r="AH311" i="5"/>
  <c r="AI311" i="5"/>
  <c r="AJ311" i="5"/>
  <c r="AH312" i="5"/>
  <c r="AI312" i="5"/>
  <c r="AJ312" i="5"/>
  <c r="AH313" i="5"/>
  <c r="AI313" i="5"/>
  <c r="AJ313" i="5"/>
  <c r="AH314" i="5"/>
  <c r="AI314" i="5"/>
  <c r="AJ314" i="5"/>
  <c r="AH315" i="5"/>
  <c r="AI315" i="5"/>
  <c r="AJ315" i="5"/>
  <c r="AH316" i="5"/>
  <c r="AI316" i="5"/>
  <c r="AJ316" i="5"/>
  <c r="AH317" i="5"/>
  <c r="AI317" i="5"/>
  <c r="AJ317" i="5"/>
  <c r="AH318" i="5"/>
  <c r="AI318" i="5"/>
  <c r="AJ318" i="5"/>
  <c r="AH319" i="5"/>
  <c r="AI319" i="5"/>
  <c r="AJ319" i="5"/>
  <c r="AH320" i="5"/>
  <c r="AI320" i="5"/>
  <c r="AJ320" i="5"/>
  <c r="AH321" i="5"/>
  <c r="AI321" i="5"/>
  <c r="AJ321" i="5"/>
  <c r="AH322" i="5"/>
  <c r="AI322" i="5"/>
  <c r="AJ322" i="5"/>
  <c r="AH323" i="5"/>
  <c r="AI323" i="5"/>
  <c r="AJ323" i="5"/>
  <c r="AH324" i="5"/>
  <c r="AI324" i="5"/>
  <c r="AJ324" i="5"/>
  <c r="AH325" i="5"/>
  <c r="AI325" i="5"/>
  <c r="AJ325" i="5"/>
  <c r="AH326" i="5"/>
  <c r="AI326" i="5"/>
  <c r="AJ326" i="5"/>
  <c r="AH327" i="5"/>
  <c r="AI327" i="5"/>
  <c r="AJ327" i="5"/>
  <c r="AH328" i="5"/>
  <c r="AI328" i="5"/>
  <c r="AJ328" i="5"/>
  <c r="AH329" i="5"/>
  <c r="AI329" i="5"/>
  <c r="AJ329" i="5"/>
  <c r="AH330" i="5"/>
  <c r="AI330" i="5"/>
  <c r="AJ330" i="5"/>
  <c r="AH331" i="5"/>
  <c r="AI331" i="5"/>
  <c r="AJ331" i="5"/>
  <c r="AH332" i="5"/>
  <c r="AI332" i="5"/>
  <c r="AJ332" i="5"/>
  <c r="AH333" i="5"/>
  <c r="AI333" i="5"/>
  <c r="AJ333" i="5"/>
  <c r="AH334" i="5"/>
  <c r="AI334" i="5"/>
  <c r="AJ334" i="5"/>
  <c r="AH335" i="5"/>
  <c r="AI335" i="5"/>
  <c r="AJ335" i="5"/>
  <c r="AH336" i="5"/>
  <c r="AI336" i="5"/>
  <c r="AJ336" i="5"/>
  <c r="AH337" i="5"/>
  <c r="AI337" i="5"/>
  <c r="AJ337" i="5"/>
  <c r="AH338" i="5"/>
  <c r="AI338" i="5"/>
  <c r="AJ338" i="5"/>
  <c r="AH339" i="5"/>
  <c r="AI339" i="5"/>
  <c r="AJ339" i="5"/>
  <c r="AH340" i="5"/>
  <c r="AI340" i="5"/>
  <c r="AJ340" i="5"/>
  <c r="AH341" i="5"/>
  <c r="AI341" i="5"/>
  <c r="AJ341" i="5"/>
  <c r="AH342" i="5"/>
  <c r="AI342" i="5"/>
  <c r="AJ342" i="5"/>
  <c r="AH343" i="5"/>
  <c r="AI343" i="5"/>
  <c r="AJ343" i="5"/>
  <c r="AH344" i="5"/>
  <c r="AI344" i="5"/>
  <c r="AJ344" i="5"/>
  <c r="AH345" i="5"/>
  <c r="AI345" i="5"/>
  <c r="AJ345" i="5"/>
  <c r="AH346" i="5"/>
  <c r="AI346" i="5"/>
  <c r="AJ346" i="5"/>
  <c r="AH347" i="5"/>
  <c r="AI347" i="5"/>
  <c r="AJ347" i="5"/>
  <c r="AH348" i="5"/>
  <c r="AI348" i="5"/>
  <c r="AJ348" i="5"/>
  <c r="AH349" i="5"/>
  <c r="AI349" i="5"/>
  <c r="AJ349" i="5"/>
  <c r="AH350" i="5"/>
  <c r="AI350" i="5"/>
  <c r="AJ350" i="5"/>
  <c r="AH351" i="5"/>
  <c r="AI351" i="5"/>
  <c r="AJ351" i="5"/>
  <c r="AH352" i="5"/>
  <c r="AI352" i="5"/>
  <c r="AJ352" i="5"/>
  <c r="AH353" i="5"/>
  <c r="AI353" i="5"/>
  <c r="AJ353" i="5"/>
  <c r="AH354" i="5"/>
  <c r="AI354" i="5"/>
  <c r="AJ354" i="5"/>
  <c r="AH355" i="5"/>
  <c r="AI355" i="5"/>
  <c r="AJ355" i="5"/>
  <c r="AH356" i="5"/>
  <c r="AI356" i="5"/>
  <c r="AJ356" i="5"/>
  <c r="AH357" i="5"/>
  <c r="AI357" i="5"/>
  <c r="AJ357" i="5"/>
  <c r="AH358" i="5"/>
  <c r="AI358" i="5"/>
  <c r="AJ358" i="5"/>
  <c r="AH359" i="5"/>
  <c r="AI359" i="5"/>
  <c r="AJ359" i="5"/>
  <c r="AH360" i="5"/>
  <c r="AI360" i="5"/>
  <c r="AJ360" i="5"/>
  <c r="AH361" i="5"/>
  <c r="AI361" i="5"/>
  <c r="AJ361" i="5"/>
  <c r="AH362" i="5"/>
  <c r="AI362" i="5"/>
  <c r="AJ362" i="5"/>
  <c r="AH363" i="5"/>
  <c r="AI363" i="5"/>
  <c r="AJ363" i="5"/>
  <c r="AH364" i="5"/>
  <c r="AI364" i="5"/>
  <c r="AJ364" i="5"/>
  <c r="AH365" i="5"/>
  <c r="AI365" i="5"/>
  <c r="AJ365" i="5"/>
  <c r="AH366" i="5"/>
  <c r="AI366" i="5"/>
  <c r="AJ366" i="5"/>
  <c r="AH367" i="5"/>
  <c r="AI367" i="5"/>
  <c r="AJ367" i="5"/>
  <c r="AH368" i="5"/>
  <c r="AI368" i="5"/>
  <c r="AJ368" i="5"/>
  <c r="AH369" i="5"/>
  <c r="AI369" i="5"/>
  <c r="AJ369" i="5"/>
  <c r="AH370" i="5"/>
  <c r="AI370" i="5"/>
  <c r="AJ370" i="5"/>
  <c r="AH371" i="5"/>
  <c r="AI371" i="5"/>
  <c r="AJ371" i="5"/>
  <c r="AH372" i="5"/>
  <c r="AI372" i="5"/>
  <c r="AJ372" i="5"/>
  <c r="AH373" i="5"/>
  <c r="AI373" i="5"/>
  <c r="AJ373" i="5"/>
  <c r="AH374" i="5"/>
  <c r="AI374" i="5"/>
  <c r="AJ374" i="5"/>
  <c r="AH375" i="5"/>
  <c r="AI375" i="5"/>
  <c r="AJ375" i="5"/>
  <c r="AH376" i="5"/>
  <c r="AI376" i="5"/>
  <c r="AJ376" i="5"/>
  <c r="AH377" i="5"/>
  <c r="AI377" i="5"/>
  <c r="AJ377" i="5"/>
  <c r="AH378" i="5"/>
  <c r="AI378" i="5"/>
  <c r="AJ378" i="5"/>
  <c r="AH379" i="5"/>
  <c r="AI379" i="5"/>
  <c r="AJ379" i="5"/>
  <c r="AH380" i="5"/>
  <c r="AI380" i="5"/>
  <c r="AJ380" i="5"/>
  <c r="AH381" i="5"/>
  <c r="AI381" i="5"/>
  <c r="AJ381" i="5"/>
  <c r="AH382" i="5"/>
  <c r="AI382" i="5"/>
  <c r="AJ382" i="5"/>
  <c r="AH383" i="5"/>
  <c r="AI383" i="5"/>
  <c r="AJ383" i="5"/>
  <c r="AH384" i="5"/>
  <c r="AI384" i="5"/>
  <c r="AJ384" i="5"/>
  <c r="AH385" i="5"/>
  <c r="AI385" i="5"/>
  <c r="AJ385" i="5"/>
  <c r="AH386" i="5"/>
  <c r="AI386" i="5"/>
  <c r="AJ386" i="5"/>
  <c r="AH387" i="5"/>
  <c r="AI387" i="5"/>
  <c r="AJ387" i="5"/>
  <c r="AH388" i="5"/>
  <c r="AI388" i="5"/>
  <c r="AJ388" i="5"/>
  <c r="AH389" i="5"/>
  <c r="AI389" i="5"/>
  <c r="AJ389" i="5"/>
  <c r="AH390" i="5"/>
  <c r="AI390" i="5"/>
  <c r="AJ390" i="5"/>
  <c r="AH391" i="5"/>
  <c r="AI391" i="5"/>
  <c r="AJ391" i="5"/>
  <c r="AH392" i="5"/>
  <c r="AI392" i="5"/>
  <c r="AJ392" i="5"/>
  <c r="AH393" i="5"/>
  <c r="AI393" i="5"/>
  <c r="AJ393" i="5"/>
  <c r="AH394" i="5"/>
  <c r="AI394" i="5"/>
  <c r="AJ394" i="5"/>
  <c r="AH395" i="5"/>
  <c r="AI395" i="5"/>
  <c r="AJ395" i="5"/>
  <c r="AH396" i="5"/>
  <c r="AI396" i="5"/>
  <c r="AJ396" i="5"/>
  <c r="AH397" i="5"/>
  <c r="AI397" i="5"/>
  <c r="AJ397" i="5"/>
  <c r="AH398" i="5"/>
  <c r="AI398" i="5"/>
  <c r="AJ398" i="5"/>
  <c r="AH399" i="5"/>
  <c r="AI399" i="5"/>
  <c r="AJ399" i="5"/>
  <c r="AH400" i="5"/>
  <c r="AI400" i="5"/>
  <c r="AJ400" i="5"/>
  <c r="AH401" i="5"/>
  <c r="AI401" i="5"/>
  <c r="AJ401" i="5"/>
  <c r="AH402" i="5"/>
  <c r="AI402" i="5"/>
  <c r="AJ402" i="5"/>
  <c r="AH403" i="5"/>
  <c r="AI403" i="5"/>
  <c r="AJ403" i="5"/>
  <c r="AH404" i="5"/>
  <c r="AI404" i="5"/>
  <c r="AJ404" i="5"/>
  <c r="AH405" i="5"/>
  <c r="AI405" i="5"/>
  <c r="AJ405" i="5"/>
  <c r="AH406" i="5"/>
  <c r="AI406" i="5"/>
  <c r="AJ406" i="5"/>
  <c r="AH407" i="5"/>
  <c r="AI407" i="5"/>
  <c r="AJ407" i="5"/>
  <c r="AH408" i="5"/>
  <c r="AI408" i="5"/>
  <c r="AJ408" i="5"/>
  <c r="AH409" i="5"/>
  <c r="AI409" i="5"/>
  <c r="AJ409" i="5"/>
  <c r="AH410" i="5"/>
  <c r="AI410" i="5"/>
  <c r="AJ410" i="5"/>
  <c r="AH411" i="5"/>
  <c r="AI411" i="5"/>
  <c r="AJ411" i="5"/>
  <c r="AH412" i="5"/>
  <c r="AI412" i="5"/>
  <c r="AJ412" i="5"/>
  <c r="AH413" i="5"/>
  <c r="AI413" i="5"/>
  <c r="AJ413" i="5"/>
  <c r="AH414" i="5"/>
  <c r="AI414" i="5"/>
  <c r="AJ414" i="5"/>
  <c r="AH415" i="5"/>
  <c r="AI415" i="5"/>
  <c r="AJ415" i="5"/>
  <c r="AH416" i="5"/>
  <c r="AI416" i="5"/>
  <c r="AJ416" i="5"/>
  <c r="AH417" i="5"/>
  <c r="AI417" i="5"/>
  <c r="AJ417" i="5"/>
  <c r="AH418" i="5"/>
  <c r="AI418" i="5"/>
  <c r="AJ418" i="5"/>
  <c r="AH419" i="5"/>
  <c r="AI419" i="5"/>
  <c r="AJ419" i="5"/>
  <c r="AH420" i="5"/>
  <c r="AI420" i="5"/>
  <c r="AJ420" i="5"/>
  <c r="AH421" i="5"/>
  <c r="AI421" i="5"/>
  <c r="AJ421" i="5"/>
  <c r="AH422" i="5"/>
  <c r="AI422" i="5"/>
  <c r="AJ422" i="5"/>
  <c r="AH423" i="5"/>
  <c r="AI423" i="5"/>
  <c r="AJ423" i="5"/>
  <c r="AH424" i="5"/>
  <c r="AI424" i="5"/>
  <c r="AJ424" i="5"/>
  <c r="AH425" i="5"/>
  <c r="AI425" i="5"/>
  <c r="AJ425" i="5"/>
  <c r="AH426" i="5"/>
  <c r="AI426" i="5"/>
  <c r="AJ426" i="5"/>
  <c r="AH427" i="5"/>
  <c r="AI427" i="5"/>
  <c r="AJ427" i="5"/>
  <c r="AH428" i="5"/>
  <c r="AI428" i="5"/>
  <c r="AJ428" i="5"/>
  <c r="AH429" i="5"/>
  <c r="AI429" i="5"/>
  <c r="AJ429" i="5"/>
  <c r="AH430" i="5"/>
  <c r="AI430" i="5"/>
  <c r="AJ430" i="5"/>
  <c r="AH431" i="5"/>
  <c r="AI431" i="5"/>
  <c r="AJ431" i="5"/>
  <c r="AH432" i="5"/>
  <c r="AI432" i="5"/>
  <c r="AJ432" i="5"/>
  <c r="AH433" i="5"/>
  <c r="AI433" i="5"/>
  <c r="AJ433" i="5"/>
  <c r="AH434" i="5"/>
  <c r="AI434" i="5"/>
  <c r="AJ434" i="5"/>
  <c r="AH435" i="5"/>
  <c r="AI435" i="5"/>
  <c r="AJ435" i="5"/>
  <c r="AH436" i="5"/>
  <c r="AI436" i="5"/>
  <c r="AJ436" i="5"/>
  <c r="AH437" i="5"/>
  <c r="AI437" i="5"/>
  <c r="AJ437" i="5"/>
  <c r="AH438" i="5"/>
  <c r="AI438" i="5"/>
  <c r="AJ438" i="5"/>
  <c r="AH439" i="5"/>
  <c r="AI439" i="5"/>
  <c r="AJ439" i="5"/>
  <c r="AH440" i="5"/>
  <c r="AI440" i="5"/>
  <c r="AJ440" i="5"/>
  <c r="AH441" i="5"/>
  <c r="AI441" i="5"/>
  <c r="AJ441" i="5"/>
  <c r="AH442" i="5"/>
  <c r="AI442" i="5"/>
  <c r="AJ442" i="5"/>
  <c r="AH443" i="5"/>
  <c r="AI443" i="5"/>
  <c r="AJ443" i="5"/>
  <c r="AH444" i="5"/>
  <c r="AI444" i="5"/>
  <c r="AJ444" i="5"/>
  <c r="AH445" i="5"/>
  <c r="AI445" i="5"/>
  <c r="AJ445" i="5"/>
  <c r="AH446" i="5"/>
  <c r="AI446" i="5"/>
  <c r="AJ446" i="5"/>
  <c r="AH447" i="5"/>
  <c r="AI447" i="5"/>
  <c r="AJ447" i="5"/>
  <c r="AH448" i="5"/>
  <c r="AI448" i="5"/>
  <c r="AJ448" i="5"/>
  <c r="AH449" i="5"/>
  <c r="AI449" i="5"/>
  <c r="AJ449" i="5"/>
  <c r="AH450" i="5"/>
  <c r="AI450" i="5"/>
  <c r="AJ450" i="5"/>
  <c r="AH451" i="5"/>
  <c r="AI451" i="5"/>
  <c r="AJ451" i="5"/>
  <c r="AH452" i="5"/>
  <c r="AI452" i="5"/>
  <c r="AJ452" i="5"/>
  <c r="AH453" i="5"/>
  <c r="AI453" i="5"/>
  <c r="AJ453" i="5"/>
  <c r="AH454" i="5"/>
  <c r="AI454" i="5"/>
  <c r="AJ454" i="5"/>
  <c r="AH455" i="5"/>
  <c r="AI455" i="5"/>
  <c r="AJ455" i="5"/>
  <c r="AH456" i="5"/>
  <c r="AI456" i="5"/>
  <c r="AJ456" i="5"/>
  <c r="AH457" i="5"/>
  <c r="AI457" i="5"/>
  <c r="AJ457" i="5"/>
  <c r="AH458" i="5"/>
  <c r="AI458" i="5"/>
  <c r="AJ458" i="5"/>
  <c r="AH459" i="5"/>
  <c r="AI459" i="5"/>
  <c r="AJ459" i="5"/>
  <c r="AH460" i="5"/>
  <c r="AI460" i="5"/>
  <c r="AJ460" i="5"/>
  <c r="AH461" i="5"/>
  <c r="AI461" i="5"/>
  <c r="AJ461" i="5"/>
  <c r="AH462" i="5"/>
  <c r="AI462" i="5"/>
  <c r="AJ462" i="5"/>
  <c r="AH463" i="5"/>
  <c r="AI463" i="5"/>
  <c r="AJ463" i="5"/>
  <c r="AH464" i="5"/>
  <c r="AI464" i="5"/>
  <c r="AJ464" i="5"/>
  <c r="AH465" i="5"/>
  <c r="AI465" i="5"/>
  <c r="AJ465" i="5"/>
  <c r="AH466" i="5"/>
  <c r="AI466" i="5"/>
  <c r="AJ466" i="5"/>
  <c r="AH467" i="5"/>
  <c r="AI467" i="5"/>
  <c r="AJ467" i="5"/>
  <c r="AH468" i="5"/>
  <c r="AI468" i="5"/>
  <c r="AJ468" i="5"/>
  <c r="AH469" i="5"/>
  <c r="AI469" i="5"/>
  <c r="AJ469" i="5"/>
  <c r="AH470" i="5"/>
  <c r="AI470" i="5"/>
  <c r="AJ470" i="5"/>
  <c r="AH471" i="5"/>
  <c r="AI471" i="5"/>
  <c r="AJ471" i="5"/>
  <c r="AH472" i="5"/>
  <c r="AI472" i="5"/>
  <c r="AJ472" i="5"/>
  <c r="AH473" i="5"/>
  <c r="AI473" i="5"/>
  <c r="AJ473" i="5"/>
  <c r="AH474" i="5"/>
  <c r="AI474" i="5"/>
  <c r="AJ474" i="5"/>
  <c r="AH475" i="5"/>
  <c r="AI475" i="5"/>
  <c r="AJ475" i="5"/>
  <c r="AH476" i="5"/>
  <c r="AI476" i="5"/>
  <c r="AJ476" i="5"/>
  <c r="AH477" i="5"/>
  <c r="AI477" i="5"/>
  <c r="AJ477" i="5"/>
  <c r="AH478" i="5"/>
  <c r="AI478" i="5"/>
  <c r="AJ478" i="5"/>
  <c r="AH479" i="5"/>
  <c r="AI479" i="5"/>
  <c r="AJ479" i="5"/>
  <c r="AH480" i="5"/>
  <c r="AI480" i="5"/>
  <c r="AJ480" i="5"/>
  <c r="AH481" i="5"/>
  <c r="AI481" i="5"/>
  <c r="AJ481" i="5"/>
  <c r="AH482" i="5"/>
  <c r="AI482" i="5"/>
  <c r="AJ482" i="5"/>
  <c r="AH483" i="5"/>
  <c r="AI483" i="5"/>
  <c r="AJ483" i="5"/>
  <c r="AH484" i="5"/>
  <c r="AI484" i="5"/>
  <c r="AJ484" i="5"/>
  <c r="AH485" i="5"/>
  <c r="AI485" i="5"/>
  <c r="AJ485" i="5"/>
  <c r="AH486" i="5"/>
  <c r="AI486" i="5"/>
  <c r="AJ486" i="5"/>
  <c r="AH487" i="5"/>
  <c r="AI487" i="5"/>
  <c r="AJ487" i="5"/>
  <c r="AH488" i="5"/>
  <c r="AI488" i="5"/>
  <c r="AJ488" i="5"/>
  <c r="AH489" i="5"/>
  <c r="AI489" i="5"/>
  <c r="AJ489" i="5"/>
  <c r="AH490" i="5"/>
  <c r="AI490" i="5"/>
  <c r="AJ490" i="5"/>
  <c r="AH491" i="5"/>
  <c r="AI491" i="5"/>
  <c r="AJ491" i="5"/>
  <c r="AH492" i="5"/>
  <c r="AI492" i="5"/>
  <c r="AJ492" i="5"/>
  <c r="AH493" i="5"/>
  <c r="AI493" i="5"/>
  <c r="AJ493" i="5"/>
  <c r="AH494" i="5"/>
  <c r="AI494" i="5"/>
  <c r="AJ494" i="5"/>
  <c r="AH495" i="5"/>
  <c r="AI495" i="5"/>
  <c r="AJ495" i="5"/>
  <c r="AH496" i="5"/>
  <c r="AI496" i="5"/>
  <c r="AJ496" i="5"/>
  <c r="AH497" i="5"/>
  <c r="AI497" i="5"/>
  <c r="AJ497" i="5"/>
  <c r="AH498" i="5"/>
  <c r="AI498" i="5"/>
  <c r="AJ498" i="5"/>
  <c r="AH499" i="5"/>
  <c r="AI499" i="5"/>
  <c r="AJ499" i="5"/>
  <c r="AH500" i="5"/>
  <c r="AI500" i="5"/>
  <c r="AJ500" i="5"/>
  <c r="AH501" i="5"/>
  <c r="AI501" i="5"/>
  <c r="AJ501" i="5"/>
  <c r="AH502" i="5"/>
  <c r="AI502" i="5"/>
  <c r="AJ502" i="5"/>
  <c r="AH503" i="5"/>
  <c r="AI503" i="5"/>
  <c r="AJ503" i="5"/>
  <c r="AH504" i="5"/>
  <c r="AI504" i="5"/>
  <c r="AJ504" i="5"/>
  <c r="AH505" i="5"/>
  <c r="AI505" i="5"/>
  <c r="AJ505" i="5"/>
  <c r="AH506" i="5"/>
  <c r="AI506" i="5"/>
  <c r="AJ506" i="5"/>
  <c r="AH507" i="5"/>
  <c r="AI507" i="5"/>
  <c r="AJ507" i="5"/>
  <c r="AH508" i="5"/>
  <c r="AI508" i="5"/>
  <c r="AJ508" i="5"/>
  <c r="AH509" i="5"/>
  <c r="AI509" i="5"/>
  <c r="AJ509" i="5"/>
  <c r="AH510" i="5"/>
  <c r="AI510" i="5"/>
  <c r="AJ510" i="5"/>
  <c r="AH511" i="5"/>
  <c r="AI511" i="5"/>
  <c r="AJ511" i="5"/>
  <c r="AH512" i="5"/>
  <c r="AI512" i="5"/>
  <c r="AJ512" i="5"/>
  <c r="AH513" i="5"/>
  <c r="AI513" i="5"/>
  <c r="AJ513" i="5"/>
  <c r="AH514" i="5"/>
  <c r="AI514" i="5"/>
  <c r="AJ514" i="5"/>
  <c r="AH515" i="5"/>
  <c r="AI515" i="5"/>
  <c r="AJ515" i="5"/>
  <c r="AH516" i="5"/>
  <c r="AI516" i="5"/>
  <c r="AJ516" i="5"/>
  <c r="AH517" i="5"/>
  <c r="AI517" i="5"/>
  <c r="AJ517" i="5"/>
  <c r="AH518" i="5"/>
  <c r="AI518" i="5"/>
  <c r="AJ518" i="5"/>
  <c r="AH519" i="5"/>
  <c r="AI519" i="5"/>
  <c r="AJ519" i="5"/>
  <c r="AH520" i="5"/>
  <c r="AI520" i="5"/>
  <c r="AJ520" i="5"/>
  <c r="AH521" i="5"/>
  <c r="AI521" i="5"/>
  <c r="AJ521" i="5"/>
  <c r="AH522" i="5"/>
  <c r="AI522" i="5"/>
  <c r="AJ522" i="5"/>
  <c r="AH523" i="5"/>
  <c r="AI523" i="5"/>
  <c r="AJ523" i="5"/>
  <c r="AH524" i="5"/>
  <c r="AI524" i="5"/>
  <c r="AJ524" i="5"/>
  <c r="AH525" i="5"/>
  <c r="AI525" i="5"/>
  <c r="AJ525" i="5"/>
  <c r="AH526" i="5"/>
  <c r="AI526" i="5"/>
  <c r="AJ526" i="5"/>
  <c r="AH527" i="5"/>
  <c r="AI527" i="5"/>
  <c r="AJ527" i="5"/>
  <c r="AH528" i="5"/>
  <c r="AI528" i="5"/>
  <c r="AJ528" i="5"/>
  <c r="AH529" i="5"/>
  <c r="AI529" i="5"/>
  <c r="AJ529" i="5"/>
  <c r="AH530" i="5"/>
  <c r="AI530" i="5"/>
  <c r="AJ530" i="5"/>
  <c r="AH531" i="5"/>
  <c r="AI531" i="5"/>
  <c r="AJ531" i="5"/>
  <c r="AH532" i="5"/>
  <c r="AI532" i="5"/>
  <c r="AJ532" i="5"/>
  <c r="AH533" i="5"/>
  <c r="AI533" i="5"/>
  <c r="AJ533" i="5"/>
  <c r="AH534" i="5"/>
  <c r="AI534" i="5"/>
  <c r="AJ534" i="5"/>
  <c r="AH535" i="5"/>
  <c r="AI535" i="5"/>
  <c r="AJ535" i="5"/>
  <c r="AH536" i="5"/>
  <c r="AI536" i="5"/>
  <c r="AJ536" i="5"/>
  <c r="AH537" i="5"/>
  <c r="AI537" i="5"/>
  <c r="AJ537" i="5"/>
  <c r="AH538" i="5"/>
  <c r="AI538" i="5"/>
  <c r="AJ538" i="5"/>
  <c r="AH539" i="5"/>
  <c r="AI539" i="5"/>
  <c r="AJ539" i="5"/>
  <c r="AH540" i="5"/>
  <c r="AI540" i="5"/>
  <c r="AJ540" i="5"/>
  <c r="AH541" i="5"/>
  <c r="AI541" i="5"/>
  <c r="AJ541" i="5"/>
  <c r="AH542" i="5"/>
  <c r="AI542" i="5"/>
  <c r="AJ542" i="5"/>
  <c r="AH543" i="5"/>
  <c r="AI543" i="5"/>
  <c r="AJ543" i="5"/>
  <c r="AH544" i="5"/>
  <c r="AI544" i="5"/>
  <c r="AJ544" i="5"/>
  <c r="AH545" i="5"/>
  <c r="AI545" i="5"/>
  <c r="AJ545" i="5"/>
  <c r="AH546" i="5"/>
  <c r="AI546" i="5"/>
  <c r="AJ546" i="5"/>
  <c r="AH547" i="5"/>
  <c r="AI547" i="5"/>
  <c r="AJ547" i="5"/>
  <c r="AH548" i="5"/>
  <c r="AI548" i="5"/>
  <c r="AJ548" i="5"/>
  <c r="AH549" i="5"/>
  <c r="AI549" i="5"/>
  <c r="AJ549" i="5"/>
  <c r="AH550" i="5"/>
  <c r="AI550" i="5"/>
  <c r="AJ550" i="5"/>
  <c r="AH551" i="5"/>
  <c r="AI551" i="5"/>
  <c r="AJ551" i="5"/>
  <c r="AH552" i="5"/>
  <c r="AI552" i="5"/>
  <c r="AJ552" i="5"/>
  <c r="AH553" i="5"/>
  <c r="AI553" i="5"/>
  <c r="AJ553" i="5"/>
  <c r="AH554" i="5"/>
  <c r="AI554" i="5"/>
  <c r="AJ554" i="5"/>
  <c r="AH555" i="5"/>
  <c r="AI555" i="5"/>
  <c r="AJ555" i="5"/>
  <c r="AH556" i="5"/>
  <c r="AI556" i="5"/>
  <c r="AJ556" i="5"/>
  <c r="AH557" i="5"/>
  <c r="AI557" i="5"/>
  <c r="AJ557" i="5"/>
  <c r="AH558" i="5"/>
  <c r="AI558" i="5"/>
  <c r="AJ558" i="5"/>
  <c r="AH559" i="5"/>
  <c r="AI559" i="5"/>
  <c r="AJ559" i="5"/>
  <c r="AH560" i="5"/>
  <c r="AI560" i="5"/>
  <c r="AJ560" i="5"/>
  <c r="AH561" i="5"/>
  <c r="AI561" i="5"/>
  <c r="AJ561" i="5"/>
  <c r="AH562" i="5"/>
  <c r="AI562" i="5"/>
  <c r="AJ562" i="5"/>
  <c r="AH563" i="5"/>
  <c r="AI563" i="5"/>
  <c r="AJ563" i="5"/>
  <c r="AH564" i="5"/>
  <c r="AI564" i="5"/>
  <c r="AJ564" i="5"/>
  <c r="AH565" i="5"/>
  <c r="AI565" i="5"/>
  <c r="AJ565" i="5"/>
  <c r="AH566" i="5"/>
  <c r="AI566" i="5"/>
  <c r="AJ566" i="5"/>
  <c r="AH567" i="5"/>
  <c r="AI567" i="5"/>
  <c r="AJ567" i="5"/>
  <c r="AH568" i="5"/>
  <c r="AI568" i="5"/>
  <c r="AJ568" i="5"/>
  <c r="AH569" i="5"/>
  <c r="AI569" i="5"/>
  <c r="AJ569" i="5"/>
  <c r="AH570" i="5"/>
  <c r="AI570" i="5"/>
  <c r="AJ570" i="5"/>
  <c r="AH571" i="5"/>
  <c r="AI571" i="5"/>
  <c r="AJ571" i="5"/>
  <c r="AH572" i="5"/>
  <c r="AI572" i="5"/>
  <c r="AJ572" i="5"/>
  <c r="AH573" i="5"/>
  <c r="AI573" i="5"/>
  <c r="AJ573" i="5"/>
  <c r="AH574" i="5"/>
  <c r="AI574" i="5"/>
  <c r="AJ574" i="5"/>
  <c r="AH575" i="5"/>
  <c r="AI575" i="5"/>
  <c r="AJ575" i="5"/>
  <c r="AH576" i="5"/>
  <c r="AI576" i="5"/>
  <c r="AJ576" i="5"/>
  <c r="AH577" i="5"/>
  <c r="AI577" i="5"/>
  <c r="AJ577" i="5"/>
  <c r="AH578" i="5"/>
  <c r="AI578" i="5"/>
  <c r="AJ578" i="5"/>
  <c r="AJ4" i="5"/>
  <c r="AI4" i="5"/>
  <c r="AH4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C497" i="8" l="1"/>
  <c r="D497" i="8" s="1"/>
  <c r="C477" i="8"/>
  <c r="D477" i="8" s="1"/>
  <c r="C465" i="8"/>
  <c r="D465" i="8" s="1"/>
  <c r="C433" i="8"/>
  <c r="D433" i="8" s="1"/>
  <c r="C420" i="8"/>
  <c r="D420" i="8" s="1"/>
  <c r="C401" i="8"/>
  <c r="D401" i="8" s="1"/>
  <c r="C379" i="8"/>
  <c r="D379" i="8" s="1"/>
  <c r="C357" i="8"/>
  <c r="D357" i="8" s="1"/>
  <c r="C336" i="8"/>
  <c r="D336" i="8" s="1"/>
  <c r="C323" i="8"/>
  <c r="D323" i="8" s="1"/>
  <c r="C304" i="8"/>
  <c r="D304" i="8" s="1"/>
  <c r="C281" i="8"/>
  <c r="D281" i="8" s="1"/>
  <c r="C268" i="8"/>
  <c r="D268" i="8" s="1"/>
  <c r="C246" i="8"/>
  <c r="D246" i="8" s="1"/>
  <c r="C238" i="8"/>
  <c r="D238" i="8" s="1"/>
  <c r="C217" i="8"/>
  <c r="D217" i="8" s="1"/>
  <c r="C201" i="8"/>
  <c r="D201" i="8" s="1"/>
  <c r="C162" i="8"/>
  <c r="D162" i="8" s="1"/>
  <c r="C149" i="8"/>
  <c r="D149" i="8" s="1"/>
  <c r="C127" i="8"/>
  <c r="D127" i="8" s="1"/>
  <c r="C105" i="8"/>
  <c r="D105" i="8" s="1"/>
  <c r="C90" i="8"/>
  <c r="D90" i="8" s="1"/>
  <c r="C66" i="8"/>
  <c r="D66" i="8" s="1"/>
  <c r="C52" i="8"/>
  <c r="D52" i="8" s="1"/>
  <c r="C30" i="8"/>
  <c r="D30" i="8" s="1"/>
  <c r="C517" i="8"/>
  <c r="D517" i="8" s="1"/>
  <c r="C511" i="8"/>
  <c r="D511" i="8" s="1"/>
  <c r="C504" i="8"/>
  <c r="D504" i="8" s="1"/>
  <c r="C496" i="8"/>
  <c r="D496" i="8" s="1"/>
  <c r="C490" i="8"/>
  <c r="D490" i="8" s="1"/>
  <c r="C483" i="8"/>
  <c r="D483" i="8" s="1"/>
  <c r="C476" i="8"/>
  <c r="D476" i="8" s="1"/>
  <c r="C469" i="8"/>
  <c r="D469" i="8" s="1"/>
  <c r="C458" i="8"/>
  <c r="D458" i="8" s="1"/>
  <c r="C453" i="8"/>
  <c r="D453" i="8" s="1"/>
  <c r="C446" i="8"/>
  <c r="D446" i="8" s="1"/>
  <c r="C440" i="8"/>
  <c r="D440" i="8" s="1"/>
  <c r="C432" i="8"/>
  <c r="D432" i="8" s="1"/>
  <c r="C425" i="8"/>
  <c r="D425" i="8" s="1"/>
  <c r="C419" i="8"/>
  <c r="D419" i="8" s="1"/>
  <c r="C413" i="8"/>
  <c r="D413" i="8" s="1"/>
  <c r="C406" i="8"/>
  <c r="D406" i="8" s="1"/>
  <c r="C400" i="8"/>
  <c r="D400" i="8" s="1"/>
  <c r="C392" i="8"/>
  <c r="D392" i="8" s="1"/>
  <c r="C385" i="8"/>
  <c r="D385" i="8" s="1"/>
  <c r="C378" i="8"/>
  <c r="D378" i="8" s="1"/>
  <c r="C371" i="8"/>
  <c r="D371" i="8" s="1"/>
  <c r="C364" i="8"/>
  <c r="D364" i="8" s="1"/>
  <c r="C356" i="8"/>
  <c r="D356" i="8" s="1"/>
  <c r="C348" i="8"/>
  <c r="D348" i="8" s="1"/>
  <c r="C342" i="8"/>
  <c r="D342" i="8" s="1"/>
  <c r="C335" i="8"/>
  <c r="D335" i="8" s="1"/>
  <c r="C328" i="8"/>
  <c r="D328" i="8" s="1"/>
  <c r="C322" i="8"/>
  <c r="D322" i="8" s="1"/>
  <c r="C303" i="8"/>
  <c r="D303" i="8" s="1"/>
  <c r="C295" i="8"/>
  <c r="D295" i="8" s="1"/>
  <c r="C288" i="8"/>
  <c r="D288" i="8" s="1"/>
  <c r="C274" i="8"/>
  <c r="D274" i="8" s="1"/>
  <c r="C267" i="8"/>
  <c r="D267" i="8" s="1"/>
  <c r="C259" i="8"/>
  <c r="D259" i="8" s="1"/>
  <c r="C252" i="8"/>
  <c r="D252" i="8" s="1"/>
  <c r="C245" i="8"/>
  <c r="D245" i="8" s="1"/>
  <c r="C237" i="8"/>
  <c r="D237" i="8" s="1"/>
  <c r="C224" i="8"/>
  <c r="D224" i="8" s="1"/>
  <c r="C216" i="8"/>
  <c r="D216" i="8" s="1"/>
  <c r="C208" i="8"/>
  <c r="D208" i="8" s="1"/>
  <c r="C200" i="8"/>
  <c r="D200" i="8" s="1"/>
  <c r="C193" i="8"/>
  <c r="D193" i="8" s="1"/>
  <c r="C188" i="8"/>
  <c r="D188" i="8" s="1"/>
  <c r="C181" i="8"/>
  <c r="D181" i="8" s="1"/>
  <c r="C174" i="8"/>
  <c r="D174" i="8" s="1"/>
  <c r="C168" i="8"/>
  <c r="D168" i="8" s="1"/>
  <c r="C161" i="8"/>
  <c r="D161" i="8" s="1"/>
  <c r="C155" i="8"/>
  <c r="D155" i="8" s="1"/>
  <c r="C148" i="8"/>
  <c r="D148" i="8" s="1"/>
  <c r="C133" i="8"/>
  <c r="D133" i="8" s="1"/>
  <c r="C126" i="8"/>
  <c r="D126" i="8" s="1"/>
  <c r="C111" i="8"/>
  <c r="D111" i="8" s="1"/>
  <c r="C104" i="8"/>
  <c r="D104" i="8" s="1"/>
  <c r="C97" i="8"/>
  <c r="D97" i="8" s="1"/>
  <c r="C89" i="8"/>
  <c r="D89" i="8" s="1"/>
  <c r="C81" i="8"/>
  <c r="D81" i="8" s="1"/>
  <c r="C73" i="8"/>
  <c r="D73" i="8" s="1"/>
  <c r="C65" i="8"/>
  <c r="D65" i="8" s="1"/>
  <c r="C59" i="8"/>
  <c r="D59" i="8" s="1"/>
  <c r="C51" i="8"/>
  <c r="D51" i="8" s="1"/>
  <c r="C43" i="8"/>
  <c r="D43" i="8" s="1"/>
  <c r="C35" i="8"/>
  <c r="D35" i="8" s="1"/>
  <c r="C29" i="8"/>
  <c r="D29" i="8" s="1"/>
  <c r="C21" i="8"/>
  <c r="D21" i="8" s="1"/>
  <c r="C518" i="8"/>
  <c r="D518" i="8" s="1"/>
  <c r="C491" i="8"/>
  <c r="D491" i="8" s="1"/>
  <c r="C470" i="8"/>
  <c r="D470" i="8" s="1"/>
  <c r="C459" i="8"/>
  <c r="D459" i="8" s="1"/>
  <c r="C447" i="8"/>
  <c r="D447" i="8" s="1"/>
  <c r="C441" i="8"/>
  <c r="D441" i="8" s="1"/>
  <c r="C426" i="8"/>
  <c r="D426" i="8" s="1"/>
  <c r="C407" i="8"/>
  <c r="D407" i="8" s="1"/>
  <c r="C393" i="8"/>
  <c r="D393" i="8" s="1"/>
  <c r="C386" i="8"/>
  <c r="D386" i="8" s="1"/>
  <c r="C365" i="8"/>
  <c r="D365" i="8" s="1"/>
  <c r="C349" i="8"/>
  <c r="D349" i="8" s="1"/>
  <c r="C343" i="8"/>
  <c r="D343" i="8" s="1"/>
  <c r="C317" i="8"/>
  <c r="D317" i="8" s="1"/>
  <c r="C311" i="8"/>
  <c r="D311" i="8" s="1"/>
  <c r="C296" i="8"/>
  <c r="D296" i="8" s="1"/>
  <c r="C289" i="8"/>
  <c r="D289" i="8" s="1"/>
  <c r="C260" i="8"/>
  <c r="D260" i="8" s="1"/>
  <c r="C253" i="8"/>
  <c r="D253" i="8" s="1"/>
  <c r="C231" i="8"/>
  <c r="D231" i="8" s="1"/>
  <c r="C209" i="8"/>
  <c r="D209" i="8" s="1"/>
  <c r="C194" i="8"/>
  <c r="D194" i="8" s="1"/>
  <c r="C175" i="8"/>
  <c r="D175" i="8" s="1"/>
  <c r="C169" i="8"/>
  <c r="D169" i="8" s="1"/>
  <c r="C156" i="8"/>
  <c r="D156" i="8" s="1"/>
  <c r="C141" i="8"/>
  <c r="D141" i="8" s="1"/>
  <c r="C134" i="8"/>
  <c r="D134" i="8" s="1"/>
  <c r="C119" i="8"/>
  <c r="D119" i="8" s="1"/>
  <c r="C112" i="8"/>
  <c r="D112" i="8" s="1"/>
  <c r="C98" i="8"/>
  <c r="D98" i="8" s="1"/>
  <c r="C82" i="8"/>
  <c r="D82" i="8" s="1"/>
  <c r="C74" i="8"/>
  <c r="D74" i="8" s="1"/>
  <c r="C60" i="8"/>
  <c r="D60" i="8" s="1"/>
  <c r="C44" i="8"/>
  <c r="D44" i="8" s="1"/>
  <c r="C36" i="8"/>
  <c r="D36" i="8" s="1"/>
  <c r="C22" i="8"/>
  <c r="D22" i="8" s="1"/>
  <c r="C516" i="8"/>
  <c r="D516" i="8" s="1"/>
  <c r="C510" i="8"/>
  <c r="D510" i="8" s="1"/>
  <c r="C503" i="8"/>
  <c r="D503" i="8" s="1"/>
  <c r="C495" i="8"/>
  <c r="D495" i="8" s="1"/>
  <c r="C489" i="8"/>
  <c r="D489" i="8" s="1"/>
  <c r="C482" i="8"/>
  <c r="D482" i="8" s="1"/>
  <c r="C475" i="8"/>
  <c r="D475" i="8" s="1"/>
  <c r="C464" i="8"/>
  <c r="D464" i="8" s="1"/>
  <c r="C457" i="8"/>
  <c r="D457" i="8" s="1"/>
  <c r="C445" i="8"/>
  <c r="D445" i="8" s="1"/>
  <c r="C439" i="8"/>
  <c r="D439" i="8" s="1"/>
  <c r="C431" i="8"/>
  <c r="D431" i="8" s="1"/>
  <c r="C424" i="8"/>
  <c r="D424" i="8" s="1"/>
  <c r="C418" i="8"/>
  <c r="D418" i="8" s="1"/>
  <c r="C412" i="8"/>
  <c r="D412" i="8" s="1"/>
  <c r="C399" i="8"/>
  <c r="D399" i="8" s="1"/>
  <c r="C391" i="8"/>
  <c r="D391" i="8" s="1"/>
  <c r="C384" i="8"/>
  <c r="D384" i="8" s="1"/>
  <c r="C377" i="8"/>
  <c r="D377" i="8" s="1"/>
  <c r="C370" i="8"/>
  <c r="D370" i="8" s="1"/>
  <c r="C363" i="8"/>
  <c r="D363" i="8" s="1"/>
  <c r="C355" i="8"/>
  <c r="D355" i="8" s="1"/>
  <c r="C347" i="8"/>
  <c r="D347" i="8" s="1"/>
  <c r="C341" i="8"/>
  <c r="D341" i="8" s="1"/>
  <c r="C334" i="8"/>
  <c r="D334" i="8" s="1"/>
  <c r="C327" i="8"/>
  <c r="D327" i="8" s="1"/>
  <c r="C321" i="8"/>
  <c r="D321" i="8" s="1"/>
  <c r="C316" i="8"/>
  <c r="D316" i="8" s="1"/>
  <c r="C310" i="8"/>
  <c r="D310" i="8" s="1"/>
  <c r="C302" i="8"/>
  <c r="D302" i="8" s="1"/>
  <c r="C294" i="8"/>
  <c r="D294" i="8" s="1"/>
  <c r="C287" i="8"/>
  <c r="D287" i="8" s="1"/>
  <c r="C280" i="8"/>
  <c r="D280" i="8" s="1"/>
  <c r="C266" i="8"/>
  <c r="D266" i="8" s="1"/>
  <c r="C258" i="8"/>
  <c r="D258" i="8" s="1"/>
  <c r="C244" i="8"/>
  <c r="D244" i="8" s="1"/>
  <c r="C236" i="8"/>
  <c r="D236" i="8" s="1"/>
  <c r="C230" i="8"/>
  <c r="D230" i="8" s="1"/>
  <c r="C223" i="8"/>
  <c r="D223" i="8" s="1"/>
  <c r="C215" i="8"/>
  <c r="D215" i="8" s="1"/>
  <c r="C207" i="8"/>
  <c r="D207" i="8" s="1"/>
  <c r="C199" i="8"/>
  <c r="D199" i="8" s="1"/>
  <c r="C187" i="8"/>
  <c r="D187" i="8" s="1"/>
  <c r="C167" i="8"/>
  <c r="D167" i="8" s="1"/>
  <c r="C154" i="8"/>
  <c r="D154" i="8" s="1"/>
  <c r="C147" i="8"/>
  <c r="D147" i="8" s="1"/>
  <c r="C140" i="8"/>
  <c r="D140" i="8" s="1"/>
  <c r="C132" i="8"/>
  <c r="D132" i="8" s="1"/>
  <c r="C125" i="8"/>
  <c r="D125" i="8" s="1"/>
  <c r="C118" i="8"/>
  <c r="D118" i="8" s="1"/>
  <c r="C110" i="8"/>
  <c r="D110" i="8" s="1"/>
  <c r="C103" i="8"/>
  <c r="D103" i="8" s="1"/>
  <c r="C96" i="8"/>
  <c r="D96" i="8" s="1"/>
  <c r="C88" i="8"/>
  <c r="D88" i="8" s="1"/>
  <c r="C80" i="8"/>
  <c r="D80" i="8" s="1"/>
  <c r="C72" i="8"/>
  <c r="D72" i="8" s="1"/>
  <c r="C64" i="8"/>
  <c r="D64" i="8" s="1"/>
  <c r="C58" i="8"/>
  <c r="D58" i="8" s="1"/>
  <c r="C50" i="8"/>
  <c r="D50" i="8" s="1"/>
  <c r="C42" i="8"/>
  <c r="D42" i="8" s="1"/>
  <c r="C20" i="8"/>
  <c r="D20" i="8" s="1"/>
  <c r="C509" i="8"/>
  <c r="D509" i="8" s="1"/>
  <c r="C502" i="8"/>
  <c r="D502" i="8" s="1"/>
  <c r="C494" i="8"/>
  <c r="D494" i="8" s="1"/>
  <c r="C488" i="8"/>
  <c r="D488" i="8" s="1"/>
  <c r="C481" i="8"/>
  <c r="D481" i="8" s="1"/>
  <c r="C474" i="8"/>
  <c r="D474" i="8" s="1"/>
  <c r="C468" i="8"/>
  <c r="D468" i="8" s="1"/>
  <c r="C463" i="8"/>
  <c r="D463" i="8" s="1"/>
  <c r="C456" i="8"/>
  <c r="D456" i="8" s="1"/>
  <c r="C452" i="8"/>
  <c r="D452" i="8" s="1"/>
  <c r="C438" i="8"/>
  <c r="D438" i="8" s="1"/>
  <c r="C430" i="8"/>
  <c r="D430" i="8" s="1"/>
  <c r="C417" i="8"/>
  <c r="D417" i="8" s="1"/>
  <c r="C405" i="8"/>
  <c r="D405" i="8" s="1"/>
  <c r="C398" i="8"/>
  <c r="D398" i="8" s="1"/>
  <c r="C390" i="8"/>
  <c r="D390" i="8" s="1"/>
  <c r="C383" i="8"/>
  <c r="D383" i="8" s="1"/>
  <c r="C376" i="8"/>
  <c r="D376" i="8" s="1"/>
  <c r="C369" i="8"/>
  <c r="D369" i="8" s="1"/>
  <c r="C362" i="8"/>
  <c r="D362" i="8" s="1"/>
  <c r="C354" i="8"/>
  <c r="D354" i="8" s="1"/>
  <c r="C346" i="8"/>
  <c r="D346" i="8" s="1"/>
  <c r="C340" i="8"/>
  <c r="D340" i="8" s="1"/>
  <c r="C333" i="8"/>
  <c r="D333" i="8" s="1"/>
  <c r="C326" i="8"/>
  <c r="D326" i="8" s="1"/>
  <c r="C320" i="8"/>
  <c r="D320" i="8" s="1"/>
  <c r="C315" i="8"/>
  <c r="D315" i="8" s="1"/>
  <c r="C309" i="8"/>
  <c r="D309" i="8" s="1"/>
  <c r="C301" i="8"/>
  <c r="D301" i="8" s="1"/>
  <c r="C293" i="8"/>
  <c r="D293" i="8" s="1"/>
  <c r="C286" i="8"/>
  <c r="D286" i="8" s="1"/>
  <c r="C279" i="8"/>
  <c r="D279" i="8" s="1"/>
  <c r="C273" i="8"/>
  <c r="D273" i="8" s="1"/>
  <c r="C265" i="8"/>
  <c r="D265" i="8" s="1"/>
  <c r="C257" i="8"/>
  <c r="D257" i="8" s="1"/>
  <c r="C251" i="8"/>
  <c r="D251" i="8" s="1"/>
  <c r="C243" i="8"/>
  <c r="D243" i="8" s="1"/>
  <c r="C229" i="8"/>
  <c r="D229" i="8" s="1"/>
  <c r="C222" i="8"/>
  <c r="D222" i="8" s="1"/>
  <c r="C214" i="8"/>
  <c r="D214" i="8" s="1"/>
  <c r="C206" i="8"/>
  <c r="D206" i="8" s="1"/>
  <c r="C198" i="8"/>
  <c r="D198" i="8" s="1"/>
  <c r="C186" i="8"/>
  <c r="D186" i="8" s="1"/>
  <c r="C180" i="8"/>
  <c r="D180" i="8" s="1"/>
  <c r="C166" i="8"/>
  <c r="D166" i="8" s="1"/>
  <c r="C160" i="8"/>
  <c r="D160" i="8" s="1"/>
  <c r="C153" i="8"/>
  <c r="D153" i="8" s="1"/>
  <c r="C146" i="8"/>
  <c r="D146" i="8" s="1"/>
  <c r="C139" i="8"/>
  <c r="D139" i="8" s="1"/>
  <c r="C124" i="8"/>
  <c r="D124" i="8" s="1"/>
  <c r="C117" i="8"/>
  <c r="D117" i="8" s="1"/>
  <c r="C109" i="8"/>
  <c r="D109" i="8" s="1"/>
  <c r="C95" i="8"/>
  <c r="D95" i="8" s="1"/>
  <c r="C87" i="8"/>
  <c r="D87" i="8" s="1"/>
  <c r="C79" i="8"/>
  <c r="D79" i="8" s="1"/>
  <c r="C71" i="8"/>
  <c r="D71" i="8" s="1"/>
  <c r="C63" i="8"/>
  <c r="D63" i="8" s="1"/>
  <c r="C57" i="8"/>
  <c r="D57" i="8" s="1"/>
  <c r="C49" i="8"/>
  <c r="D49" i="8" s="1"/>
  <c r="C41" i="8"/>
  <c r="D41" i="8" s="1"/>
  <c r="C34" i="8"/>
  <c r="D34" i="8" s="1"/>
  <c r="C27" i="8"/>
  <c r="D27" i="8" s="1"/>
  <c r="C19" i="8"/>
  <c r="D19" i="8" s="1"/>
  <c r="C515" i="8"/>
  <c r="D515" i="8" s="1"/>
  <c r="C508" i="8"/>
  <c r="D508" i="8" s="1"/>
  <c r="C501" i="8"/>
  <c r="D501" i="8" s="1"/>
  <c r="C493" i="8"/>
  <c r="D493" i="8" s="1"/>
  <c r="C487" i="8"/>
  <c r="D487" i="8" s="1"/>
  <c r="C480" i="8"/>
  <c r="D480" i="8" s="1"/>
  <c r="C467" i="8"/>
  <c r="D467" i="8" s="1"/>
  <c r="C455" i="8"/>
  <c r="D455" i="8" s="1"/>
  <c r="C451" i="8"/>
  <c r="D451" i="8" s="1"/>
  <c r="C444" i="8"/>
  <c r="D444" i="8" s="1"/>
  <c r="C437" i="8"/>
  <c r="D437" i="8" s="1"/>
  <c r="C429" i="8"/>
  <c r="D429" i="8" s="1"/>
  <c r="C423" i="8"/>
  <c r="D423" i="8" s="1"/>
  <c r="C416" i="8"/>
  <c r="D416" i="8" s="1"/>
  <c r="C411" i="8"/>
  <c r="D411" i="8" s="1"/>
  <c r="C404" i="8"/>
  <c r="D404" i="8" s="1"/>
  <c r="C397" i="8"/>
  <c r="D397" i="8" s="1"/>
  <c r="C389" i="8"/>
  <c r="D389" i="8" s="1"/>
  <c r="C375" i="8"/>
  <c r="D375" i="8" s="1"/>
  <c r="C361" i="8"/>
  <c r="D361" i="8" s="1"/>
  <c r="C353" i="8"/>
  <c r="D353" i="8" s="1"/>
  <c r="C345" i="8"/>
  <c r="D345" i="8" s="1"/>
  <c r="C339" i="8"/>
  <c r="D339" i="8" s="1"/>
  <c r="C332" i="8"/>
  <c r="D332" i="8" s="1"/>
  <c r="C325" i="8"/>
  <c r="D325" i="8" s="1"/>
  <c r="C314" i="8"/>
  <c r="D314" i="8" s="1"/>
  <c r="C308" i="8"/>
  <c r="D308" i="8" s="1"/>
  <c r="C300" i="8"/>
  <c r="D300" i="8" s="1"/>
  <c r="C292" i="8"/>
  <c r="D292" i="8" s="1"/>
  <c r="C285" i="8"/>
  <c r="D285" i="8" s="1"/>
  <c r="C278" i="8"/>
  <c r="D278" i="8" s="1"/>
  <c r="C272" i="8"/>
  <c r="D272" i="8" s="1"/>
  <c r="C264" i="8"/>
  <c r="D264" i="8" s="1"/>
  <c r="C256" i="8"/>
  <c r="D256" i="8" s="1"/>
  <c r="C250" i="8"/>
  <c r="D250" i="8" s="1"/>
  <c r="C242" i="8"/>
  <c r="D242" i="8" s="1"/>
  <c r="C235" i="8"/>
  <c r="D235" i="8" s="1"/>
  <c r="C228" i="8"/>
  <c r="D228" i="8" s="1"/>
  <c r="C221" i="8"/>
  <c r="D221" i="8" s="1"/>
  <c r="C213" i="8"/>
  <c r="D213" i="8" s="1"/>
  <c r="C205" i="8"/>
  <c r="D205" i="8" s="1"/>
  <c r="C192" i="8"/>
  <c r="D192" i="8" s="1"/>
  <c r="C185" i="8"/>
  <c r="D185" i="8" s="1"/>
  <c r="C179" i="8"/>
  <c r="D179" i="8" s="1"/>
  <c r="C173" i="8"/>
  <c r="D173" i="8" s="1"/>
  <c r="C165" i="8"/>
  <c r="D165" i="8" s="1"/>
  <c r="C159" i="8"/>
  <c r="D159" i="8" s="1"/>
  <c r="C145" i="8"/>
  <c r="D145" i="8" s="1"/>
  <c r="C138" i="8"/>
  <c r="D138" i="8" s="1"/>
  <c r="C131" i="8"/>
  <c r="D131" i="8" s="1"/>
  <c r="C123" i="8"/>
  <c r="D123" i="8" s="1"/>
  <c r="C116" i="8"/>
  <c r="D116" i="8" s="1"/>
  <c r="C102" i="8"/>
  <c r="D102" i="8" s="1"/>
  <c r="C94" i="8"/>
  <c r="D94" i="8" s="1"/>
  <c r="C86" i="8"/>
  <c r="D86" i="8" s="1"/>
  <c r="C78" i="8"/>
  <c r="D78" i="8" s="1"/>
  <c r="C70" i="8"/>
  <c r="D70" i="8" s="1"/>
  <c r="C62" i="8"/>
  <c r="D62" i="8" s="1"/>
  <c r="C56" i="8"/>
  <c r="D56" i="8" s="1"/>
  <c r="C48" i="8"/>
  <c r="D48" i="8" s="1"/>
  <c r="C40" i="8"/>
  <c r="D40" i="8" s="1"/>
  <c r="C33" i="8"/>
  <c r="D33" i="8" s="1"/>
  <c r="C26" i="8"/>
  <c r="D26" i="8" s="1"/>
  <c r="C514" i="8"/>
  <c r="D514" i="8" s="1"/>
  <c r="C507" i="8"/>
  <c r="D507" i="8" s="1"/>
  <c r="C500" i="8"/>
  <c r="D500" i="8" s="1"/>
  <c r="C492" i="8"/>
  <c r="D492" i="8" s="1"/>
  <c r="C486" i="8"/>
  <c r="D486" i="8" s="1"/>
  <c r="C479" i="8"/>
  <c r="D479" i="8" s="1"/>
  <c r="C473" i="8"/>
  <c r="D473" i="8" s="1"/>
  <c r="C466" i="8"/>
  <c r="D466" i="8" s="1"/>
  <c r="C462" i="8"/>
  <c r="D462" i="8" s="1"/>
  <c r="C454" i="8"/>
  <c r="D454" i="8" s="1"/>
  <c r="C450" i="8"/>
  <c r="D450" i="8" s="1"/>
  <c r="C443" i="8"/>
  <c r="D443" i="8" s="1"/>
  <c r="C436" i="8"/>
  <c r="D436" i="8" s="1"/>
  <c r="C428" i="8"/>
  <c r="D428" i="8" s="1"/>
  <c r="C422" i="8"/>
  <c r="D422" i="8" s="1"/>
  <c r="C410" i="8"/>
  <c r="D410" i="8" s="1"/>
  <c r="C403" i="8"/>
  <c r="D403" i="8" s="1"/>
  <c r="C396" i="8"/>
  <c r="D396" i="8" s="1"/>
  <c r="C388" i="8"/>
  <c r="D388" i="8" s="1"/>
  <c r="C382" i="8"/>
  <c r="D382" i="8" s="1"/>
  <c r="C374" i="8"/>
  <c r="D374" i="8" s="1"/>
  <c r="C368" i="8"/>
  <c r="D368" i="8" s="1"/>
  <c r="C360" i="8"/>
  <c r="D360" i="8" s="1"/>
  <c r="C352" i="8"/>
  <c r="D352" i="8" s="1"/>
  <c r="C344" i="8"/>
  <c r="D344" i="8" s="1"/>
  <c r="C338" i="8"/>
  <c r="D338" i="8" s="1"/>
  <c r="C331" i="8"/>
  <c r="D331" i="8" s="1"/>
  <c r="C307" i="8"/>
  <c r="D307" i="8" s="1"/>
  <c r="C299" i="8"/>
  <c r="D299" i="8" s="1"/>
  <c r="C284" i="8"/>
  <c r="D284" i="8" s="1"/>
  <c r="C277" i="8"/>
  <c r="D277" i="8" s="1"/>
  <c r="C271" i="8"/>
  <c r="D271" i="8" s="1"/>
  <c r="C263" i="8"/>
  <c r="D263" i="8" s="1"/>
  <c r="C249" i="8"/>
  <c r="D249" i="8" s="1"/>
  <c r="C241" i="8"/>
  <c r="D241" i="8" s="1"/>
  <c r="C234" i="8"/>
  <c r="D234" i="8" s="1"/>
  <c r="C227" i="8"/>
  <c r="D227" i="8" s="1"/>
  <c r="C220" i="8"/>
  <c r="D220" i="8" s="1"/>
  <c r="C212" i="8"/>
  <c r="D212" i="8" s="1"/>
  <c r="C204" i="8"/>
  <c r="D204" i="8" s="1"/>
  <c r="C197" i="8"/>
  <c r="D197" i="8" s="1"/>
  <c r="C191" i="8"/>
  <c r="D191" i="8" s="1"/>
  <c r="C184" i="8"/>
  <c r="D184" i="8" s="1"/>
  <c r="C178" i="8"/>
  <c r="D178" i="8" s="1"/>
  <c r="C172" i="8"/>
  <c r="D172" i="8" s="1"/>
  <c r="C158" i="8"/>
  <c r="D158" i="8" s="1"/>
  <c r="C152" i="8"/>
  <c r="D152" i="8" s="1"/>
  <c r="C144" i="8"/>
  <c r="D144" i="8" s="1"/>
  <c r="C137" i="8"/>
  <c r="D137" i="8" s="1"/>
  <c r="C130" i="8"/>
  <c r="D130" i="8" s="1"/>
  <c r="C122" i="8"/>
  <c r="D122" i="8" s="1"/>
  <c r="C115" i="8"/>
  <c r="D115" i="8" s="1"/>
  <c r="C108" i="8"/>
  <c r="D108" i="8" s="1"/>
  <c r="C101" i="8"/>
  <c r="D101" i="8" s="1"/>
  <c r="C93" i="8"/>
  <c r="D93" i="8" s="1"/>
  <c r="C85" i="8"/>
  <c r="D85" i="8" s="1"/>
  <c r="C77" i="8"/>
  <c r="D77" i="8" s="1"/>
  <c r="C69" i="8"/>
  <c r="D69" i="8" s="1"/>
  <c r="C61" i="8"/>
  <c r="D61" i="8" s="1"/>
  <c r="C55" i="8"/>
  <c r="D55" i="8" s="1"/>
  <c r="C47" i="8"/>
  <c r="D47" i="8" s="1"/>
  <c r="C39" i="8"/>
  <c r="D39" i="8" s="1"/>
  <c r="C25" i="8"/>
  <c r="D25" i="8" s="1"/>
  <c r="C520" i="8"/>
  <c r="D520" i="8" s="1"/>
  <c r="C513" i="8"/>
  <c r="D513" i="8" s="1"/>
  <c r="C506" i="8"/>
  <c r="D506" i="8" s="1"/>
  <c r="C499" i="8"/>
  <c r="D499" i="8" s="1"/>
  <c r="C485" i="8"/>
  <c r="D485" i="8" s="1"/>
  <c r="C478" i="8"/>
  <c r="D478" i="8" s="1"/>
  <c r="C472" i="8"/>
  <c r="D472" i="8" s="1"/>
  <c r="C461" i="8"/>
  <c r="D461" i="8" s="1"/>
  <c r="C449" i="8"/>
  <c r="D449" i="8" s="1"/>
  <c r="C435" i="8"/>
  <c r="D435" i="8" s="1"/>
  <c r="C415" i="8"/>
  <c r="D415" i="8" s="1"/>
  <c r="C409" i="8"/>
  <c r="D409" i="8" s="1"/>
  <c r="C395" i="8"/>
  <c r="D395" i="8" s="1"/>
  <c r="C381" i="8"/>
  <c r="D381" i="8" s="1"/>
  <c r="C373" i="8"/>
  <c r="D373" i="8" s="1"/>
  <c r="C367" i="8"/>
  <c r="D367" i="8" s="1"/>
  <c r="C359" i="8"/>
  <c r="D359" i="8" s="1"/>
  <c r="C351" i="8"/>
  <c r="D351" i="8" s="1"/>
  <c r="C330" i="8"/>
  <c r="D330" i="8" s="1"/>
  <c r="C324" i="8"/>
  <c r="D324" i="8" s="1"/>
  <c r="C319" i="8"/>
  <c r="D319" i="8" s="1"/>
  <c r="C313" i="8"/>
  <c r="D313" i="8" s="1"/>
  <c r="C306" i="8"/>
  <c r="D306" i="8" s="1"/>
  <c r="C298" i="8"/>
  <c r="D298" i="8" s="1"/>
  <c r="C291" i="8"/>
  <c r="D291" i="8" s="1"/>
  <c r="C283" i="8"/>
  <c r="D283" i="8" s="1"/>
  <c r="C276" i="8"/>
  <c r="D276" i="8" s="1"/>
  <c r="C270" i="8"/>
  <c r="D270" i="8" s="1"/>
  <c r="C262" i="8"/>
  <c r="D262" i="8" s="1"/>
  <c r="C255" i="8"/>
  <c r="D255" i="8" s="1"/>
  <c r="C248" i="8"/>
  <c r="D248" i="8" s="1"/>
  <c r="C240" i="8"/>
  <c r="D240" i="8" s="1"/>
  <c r="C233" i="8"/>
  <c r="D233" i="8" s="1"/>
  <c r="C226" i="8"/>
  <c r="D226" i="8" s="1"/>
  <c r="C219" i="8"/>
  <c r="D219" i="8" s="1"/>
  <c r="C211" i="8"/>
  <c r="D211" i="8" s="1"/>
  <c r="C203" i="8"/>
  <c r="D203" i="8" s="1"/>
  <c r="C196" i="8"/>
  <c r="D196" i="8" s="1"/>
  <c r="C190" i="8"/>
  <c r="D190" i="8" s="1"/>
  <c r="C183" i="8"/>
  <c r="D183" i="8" s="1"/>
  <c r="C177" i="8"/>
  <c r="D177" i="8" s="1"/>
  <c r="C171" i="8"/>
  <c r="D171" i="8" s="1"/>
  <c r="C164" i="8"/>
  <c r="D164" i="8" s="1"/>
  <c r="C157" i="8"/>
  <c r="D157" i="8" s="1"/>
  <c r="C151" i="8"/>
  <c r="D151" i="8" s="1"/>
  <c r="C143" i="8"/>
  <c r="D143" i="8" s="1"/>
  <c r="C136" i="8"/>
  <c r="D136" i="8" s="1"/>
  <c r="C129" i="8"/>
  <c r="D129" i="8" s="1"/>
  <c r="C121" i="8"/>
  <c r="D121" i="8" s="1"/>
  <c r="C114" i="8"/>
  <c r="D114" i="8" s="1"/>
  <c r="C107" i="8"/>
  <c r="D107" i="8" s="1"/>
  <c r="C100" i="8"/>
  <c r="D100" i="8" s="1"/>
  <c r="C92" i="8"/>
  <c r="D92" i="8" s="1"/>
  <c r="C84" i="8"/>
  <c r="D84" i="8" s="1"/>
  <c r="C76" i="8"/>
  <c r="D76" i="8" s="1"/>
  <c r="C68" i="8"/>
  <c r="D68" i="8" s="1"/>
  <c r="C54" i="8"/>
  <c r="D54" i="8" s="1"/>
  <c r="C46" i="8"/>
  <c r="D46" i="8" s="1"/>
  <c r="C38" i="8"/>
  <c r="D38" i="8" s="1"/>
  <c r="C32" i="8"/>
  <c r="D32" i="8" s="1"/>
  <c r="C24" i="8"/>
  <c r="D24" i="8" s="1"/>
  <c r="C519" i="8"/>
  <c r="D519" i="8" s="1"/>
  <c r="C512" i="8"/>
  <c r="D512" i="8" s="1"/>
  <c r="C505" i="8"/>
  <c r="D505" i="8" s="1"/>
  <c r="C498" i="8"/>
  <c r="D498" i="8" s="1"/>
  <c r="C484" i="8"/>
  <c r="D484" i="8" s="1"/>
  <c r="C471" i="8"/>
  <c r="D471" i="8" s="1"/>
  <c r="C460" i="8"/>
  <c r="D460" i="8" s="1"/>
  <c r="C448" i="8"/>
  <c r="D448" i="8" s="1"/>
  <c r="C442" i="8"/>
  <c r="D442" i="8" s="1"/>
  <c r="C434" i="8"/>
  <c r="D434" i="8" s="1"/>
  <c r="C427" i="8"/>
  <c r="D427" i="8" s="1"/>
  <c r="C421" i="8"/>
  <c r="D421" i="8" s="1"/>
  <c r="C414" i="8"/>
  <c r="D414" i="8" s="1"/>
  <c r="C408" i="8"/>
  <c r="D408" i="8" s="1"/>
  <c r="C402" i="8"/>
  <c r="D402" i="8" s="1"/>
  <c r="C394" i="8"/>
  <c r="D394" i="8" s="1"/>
  <c r="C387" i="8"/>
  <c r="D387" i="8" s="1"/>
  <c r="C380" i="8"/>
  <c r="D380" i="8" s="1"/>
  <c r="C372" i="8"/>
  <c r="D372" i="8" s="1"/>
  <c r="C366" i="8"/>
  <c r="D366" i="8" s="1"/>
  <c r="C358" i="8"/>
  <c r="D358" i="8" s="1"/>
  <c r="C350" i="8"/>
  <c r="D350" i="8" s="1"/>
  <c r="C337" i="8"/>
  <c r="D337" i="8" s="1"/>
  <c r="C329" i="8"/>
  <c r="D329" i="8" s="1"/>
  <c r="C318" i="8"/>
  <c r="D318" i="8" s="1"/>
  <c r="C312" i="8"/>
  <c r="D312" i="8" s="1"/>
  <c r="C305" i="8"/>
  <c r="D305" i="8" s="1"/>
  <c r="C297" i="8"/>
  <c r="D297" i="8" s="1"/>
  <c r="C290" i="8"/>
  <c r="D290" i="8" s="1"/>
  <c r="C282" i="8"/>
  <c r="D282" i="8" s="1"/>
  <c r="C275" i="8"/>
  <c r="D275" i="8" s="1"/>
  <c r="C269" i="8"/>
  <c r="D269" i="8" s="1"/>
  <c r="C261" i="8"/>
  <c r="D261" i="8" s="1"/>
  <c r="C254" i="8"/>
  <c r="D254" i="8" s="1"/>
  <c r="C247" i="8"/>
  <c r="D247" i="8" s="1"/>
  <c r="C239" i="8"/>
  <c r="D239" i="8" s="1"/>
  <c r="C232" i="8"/>
  <c r="D232" i="8" s="1"/>
  <c r="C225" i="8"/>
  <c r="D225" i="8" s="1"/>
  <c r="C218" i="8"/>
  <c r="D218" i="8" s="1"/>
  <c r="C210" i="8"/>
  <c r="D210" i="8" s="1"/>
  <c r="C202" i="8"/>
  <c r="D202" i="8" s="1"/>
  <c r="C195" i="8"/>
  <c r="D195" i="8" s="1"/>
  <c r="C189" i="8"/>
  <c r="D189" i="8" s="1"/>
  <c r="C182" i="8"/>
  <c r="D182" i="8" s="1"/>
  <c r="C176" i="8"/>
  <c r="D176" i="8" s="1"/>
  <c r="C170" i="8"/>
  <c r="D170" i="8" s="1"/>
  <c r="C163" i="8"/>
  <c r="D163" i="8" s="1"/>
  <c r="C150" i="8"/>
  <c r="D150" i="8" s="1"/>
  <c r="C142" i="8"/>
  <c r="D142" i="8" s="1"/>
  <c r="C135" i="8"/>
  <c r="D135" i="8" s="1"/>
  <c r="C128" i="8"/>
  <c r="D128" i="8" s="1"/>
  <c r="C120" i="8"/>
  <c r="D120" i="8" s="1"/>
  <c r="C113" i="8"/>
  <c r="D113" i="8" s="1"/>
  <c r="C106" i="8"/>
  <c r="D106" i="8" s="1"/>
  <c r="C99" i="8"/>
  <c r="D99" i="8" s="1"/>
  <c r="C91" i="8"/>
  <c r="D91" i="8" s="1"/>
  <c r="C83" i="8"/>
  <c r="D83" i="8" s="1"/>
  <c r="C75" i="8"/>
  <c r="D75" i="8" s="1"/>
  <c r="C67" i="8"/>
  <c r="D67" i="8" s="1"/>
  <c r="C53" i="8"/>
  <c r="D53" i="8" s="1"/>
  <c r="C45" i="8"/>
  <c r="D45" i="8" s="1"/>
  <c r="C37" i="8"/>
  <c r="D37" i="8" s="1"/>
  <c r="C31" i="8"/>
  <c r="D31" i="8" s="1"/>
  <c r="C23" i="8"/>
  <c r="D23" i="8" s="1"/>
  <c r="C28" i="8"/>
  <c r="D28" i="8" s="1"/>
  <c r="C7" i="26"/>
  <c r="B432" i="26"/>
  <c r="D432" i="26" s="1"/>
  <c r="B431" i="26"/>
  <c r="D431" i="26" s="1"/>
  <c r="B430" i="26"/>
  <c r="D430" i="26" s="1"/>
  <c r="B429" i="26"/>
  <c r="D429" i="26" s="1"/>
  <c r="B428" i="26"/>
  <c r="D428" i="26" s="1"/>
  <c r="B427" i="26"/>
  <c r="D427" i="26" s="1"/>
  <c r="B426" i="26"/>
  <c r="D426" i="26" s="1"/>
  <c r="B425" i="26"/>
  <c r="D425" i="26" s="1"/>
  <c r="B424" i="26"/>
  <c r="D424" i="26" s="1"/>
  <c r="B423" i="26"/>
  <c r="D423" i="26" s="1"/>
  <c r="B422" i="26"/>
  <c r="D422" i="26" s="1"/>
  <c r="B421" i="26"/>
  <c r="D421" i="26" s="1"/>
  <c r="B420" i="26"/>
  <c r="D420" i="26" s="1"/>
  <c r="B419" i="26"/>
  <c r="D419" i="26" s="1"/>
  <c r="B418" i="26"/>
  <c r="D418" i="26" s="1"/>
  <c r="B417" i="26"/>
  <c r="D417" i="26" s="1"/>
  <c r="B416" i="26"/>
  <c r="D416" i="26" s="1"/>
  <c r="B415" i="26"/>
  <c r="D415" i="26" s="1"/>
  <c r="B414" i="26"/>
  <c r="D414" i="26" s="1"/>
  <c r="B413" i="26"/>
  <c r="D413" i="26" s="1"/>
  <c r="D7" i="26" s="1"/>
  <c r="B7" i="26" l="1"/>
  <c r="G30" i="19" l="1"/>
  <c r="G30" i="20"/>
  <c r="B105" i="19"/>
  <c r="B104" i="19"/>
  <c r="B103" i="19"/>
  <c r="B102" i="19"/>
  <c r="B105" i="20"/>
  <c r="B104" i="20"/>
  <c r="B103" i="20"/>
  <c r="B102" i="20"/>
  <c r="G102" i="26"/>
  <c r="I102" i="26" s="1"/>
  <c r="G101" i="26"/>
  <c r="I101" i="26" s="1"/>
  <c r="G100" i="26"/>
  <c r="I100" i="26" s="1"/>
  <c r="G99" i="26"/>
  <c r="I99" i="26" s="1"/>
  <c r="G98" i="26"/>
  <c r="I98" i="26" s="1"/>
  <c r="G97" i="26"/>
  <c r="I97" i="26" s="1"/>
  <c r="G96" i="26"/>
  <c r="I96" i="26" s="1"/>
  <c r="G95" i="26"/>
  <c r="I95" i="26" s="1"/>
  <c r="G94" i="26"/>
  <c r="I94" i="26" s="1"/>
  <c r="G93" i="26"/>
  <c r="I93" i="26" s="1"/>
  <c r="G92" i="26"/>
  <c r="I92" i="26" s="1"/>
  <c r="G91" i="26"/>
  <c r="I91" i="26" s="1"/>
  <c r="G90" i="26"/>
  <c r="I90" i="26" s="1"/>
  <c r="G89" i="26"/>
  <c r="I89" i="26" s="1"/>
  <c r="G88" i="26"/>
  <c r="I88" i="26" s="1"/>
  <c r="G87" i="26"/>
  <c r="I87" i="26" s="1"/>
  <c r="G86" i="26"/>
  <c r="I86" i="26" s="1"/>
  <c r="G85" i="26"/>
  <c r="I85" i="26" s="1"/>
  <c r="G84" i="26"/>
  <c r="I84" i="26" s="1"/>
  <c r="G83" i="26"/>
  <c r="I83" i="26" s="1"/>
  <c r="G82" i="26"/>
  <c r="I82" i="26" s="1"/>
  <c r="G81" i="26"/>
  <c r="I81" i="26" s="1"/>
  <c r="G80" i="26"/>
  <c r="I80" i="26" s="1"/>
  <c r="G79" i="26"/>
  <c r="I79" i="26" s="1"/>
  <c r="G78" i="26"/>
  <c r="I78" i="26" s="1"/>
  <c r="G77" i="26"/>
  <c r="I77" i="26" s="1"/>
  <c r="G76" i="26"/>
  <c r="I76" i="26" s="1"/>
  <c r="G75" i="26"/>
  <c r="I75" i="26" s="1"/>
  <c r="G74" i="26"/>
  <c r="I74" i="26" s="1"/>
  <c r="G73" i="26"/>
  <c r="I73" i="26" s="1"/>
  <c r="G72" i="26"/>
  <c r="I72" i="26" s="1"/>
  <c r="G71" i="26"/>
  <c r="I71" i="26" s="1"/>
  <c r="G70" i="26"/>
  <c r="I70" i="26" s="1"/>
  <c r="G69" i="26"/>
  <c r="I69" i="26" s="1"/>
  <c r="G68" i="26"/>
  <c r="I68" i="26" s="1"/>
  <c r="G67" i="26"/>
  <c r="I67" i="26" s="1"/>
  <c r="G66" i="26"/>
  <c r="I66" i="26" s="1"/>
  <c r="G65" i="26"/>
  <c r="I65" i="26" s="1"/>
  <c r="G64" i="26"/>
  <c r="I64" i="26" s="1"/>
  <c r="G63" i="26"/>
  <c r="I63" i="26" s="1"/>
  <c r="G62" i="26"/>
  <c r="I62" i="26" s="1"/>
  <c r="G61" i="26"/>
  <c r="I61" i="26" s="1"/>
  <c r="G60" i="26"/>
  <c r="I60" i="26" s="1"/>
  <c r="G59" i="26"/>
  <c r="I59" i="26" s="1"/>
  <c r="G58" i="26"/>
  <c r="I58" i="26" s="1"/>
  <c r="G57" i="26"/>
  <c r="I57" i="26" s="1"/>
  <c r="G56" i="26"/>
  <c r="I56" i="26" s="1"/>
  <c r="G55" i="26"/>
  <c r="I55" i="26" s="1"/>
  <c r="G54" i="26"/>
  <c r="I54" i="26" s="1"/>
  <c r="G53" i="26"/>
  <c r="I53" i="26" s="1"/>
  <c r="G52" i="26"/>
  <c r="I52" i="26" s="1"/>
  <c r="G51" i="26"/>
  <c r="I51" i="26" s="1"/>
  <c r="G50" i="26"/>
  <c r="I50" i="26" s="1"/>
  <c r="G49" i="26"/>
  <c r="I49" i="26" s="1"/>
  <c r="G48" i="26"/>
  <c r="I48" i="26" s="1"/>
  <c r="G47" i="26"/>
  <c r="I47" i="26" s="1"/>
  <c r="G46" i="26"/>
  <c r="I46" i="26" s="1"/>
  <c r="G45" i="26"/>
  <c r="I45" i="26" s="1"/>
  <c r="G44" i="26"/>
  <c r="I44" i="26" s="1"/>
  <c r="G43" i="26"/>
  <c r="I43" i="26" s="1"/>
  <c r="G42" i="26"/>
  <c r="I42" i="26" s="1"/>
  <c r="G41" i="26"/>
  <c r="I41" i="26" s="1"/>
  <c r="G40" i="26"/>
  <c r="I40" i="26" s="1"/>
  <c r="G39" i="26"/>
  <c r="I39" i="26" s="1"/>
  <c r="G38" i="26"/>
  <c r="I38" i="26" s="1"/>
  <c r="G37" i="26"/>
  <c r="I37" i="26" s="1"/>
  <c r="G36" i="26"/>
  <c r="I36" i="26" s="1"/>
  <c r="G35" i="26"/>
  <c r="I35" i="26" s="1"/>
  <c r="G34" i="26"/>
  <c r="I34" i="26" s="1"/>
  <c r="G33" i="26"/>
  <c r="I33" i="26" s="1"/>
  <c r="G32" i="26"/>
  <c r="I32" i="26" s="1"/>
  <c r="G31" i="26"/>
  <c r="I31" i="26" s="1"/>
  <c r="G30" i="26"/>
  <c r="I30" i="26" s="1"/>
  <c r="G29" i="26"/>
  <c r="I29" i="26" s="1"/>
  <c r="G28" i="26"/>
  <c r="I28" i="26" s="1"/>
  <c r="G27" i="26"/>
  <c r="I27" i="26" s="1"/>
  <c r="G26" i="26"/>
  <c r="I26" i="26" s="1"/>
  <c r="G25" i="26"/>
  <c r="I25" i="26" s="1"/>
  <c r="G24" i="26"/>
  <c r="I24" i="26" s="1"/>
  <c r="G23" i="26"/>
  <c r="I23" i="26" s="1"/>
  <c r="G22" i="26"/>
  <c r="I22" i="26" s="1"/>
  <c r="G21" i="26"/>
  <c r="I21" i="26" s="1"/>
  <c r="G20" i="26"/>
  <c r="I20" i="26" s="1"/>
  <c r="G19" i="26"/>
  <c r="I19" i="26" s="1"/>
  <c r="G18" i="26"/>
  <c r="I18" i="26" s="1"/>
  <c r="G17" i="26"/>
  <c r="I17" i="26" s="1"/>
  <c r="G16" i="26"/>
  <c r="I16" i="26" s="1"/>
  <c r="G15" i="26"/>
  <c r="I15" i="26" s="1"/>
  <c r="G14" i="26"/>
  <c r="I14" i="26" s="1"/>
  <c r="G13" i="26"/>
  <c r="I13" i="26" s="1"/>
  <c r="G12" i="26"/>
  <c r="I12" i="26" s="1"/>
  <c r="G11" i="26"/>
  <c r="I11" i="26" s="1"/>
  <c r="G10" i="26"/>
  <c r="I10" i="26" s="1"/>
  <c r="H8" i="26"/>
  <c r="C8" i="26"/>
  <c r="B412" i="26"/>
  <c r="D412" i="26" s="1"/>
  <c r="B411" i="26"/>
  <c r="D411" i="26" s="1"/>
  <c r="B410" i="26"/>
  <c r="D410" i="26" s="1"/>
  <c r="B409" i="26"/>
  <c r="D409" i="26" s="1"/>
  <c r="B408" i="26"/>
  <c r="D408" i="26" s="1"/>
  <c r="B407" i="26"/>
  <c r="D407" i="26" s="1"/>
  <c r="B406" i="26"/>
  <c r="D406" i="26" s="1"/>
  <c r="B405" i="26"/>
  <c r="D405" i="26" s="1"/>
  <c r="B404" i="26"/>
  <c r="D404" i="26" s="1"/>
  <c r="B403" i="26"/>
  <c r="D403" i="26" s="1"/>
  <c r="B402" i="26"/>
  <c r="D402" i="26" s="1"/>
  <c r="B401" i="26"/>
  <c r="D401" i="26" s="1"/>
  <c r="B400" i="26"/>
  <c r="D400" i="26" s="1"/>
  <c r="B399" i="26"/>
  <c r="D399" i="26" s="1"/>
  <c r="B398" i="26"/>
  <c r="D398" i="26" s="1"/>
  <c r="B397" i="26"/>
  <c r="D397" i="26" s="1"/>
  <c r="B396" i="26"/>
  <c r="D396" i="26" s="1"/>
  <c r="B395" i="26"/>
  <c r="D395" i="26" s="1"/>
  <c r="B394" i="26"/>
  <c r="D394" i="26" s="1"/>
  <c r="B393" i="26"/>
  <c r="D393" i="26" s="1"/>
  <c r="B392" i="26"/>
  <c r="D392" i="26" s="1"/>
  <c r="B391" i="26"/>
  <c r="D391" i="26" s="1"/>
  <c r="B390" i="26"/>
  <c r="D390" i="26" s="1"/>
  <c r="B389" i="26"/>
  <c r="D389" i="26" s="1"/>
  <c r="B388" i="26"/>
  <c r="D388" i="26" s="1"/>
  <c r="B387" i="26"/>
  <c r="D387" i="26" s="1"/>
  <c r="B386" i="26"/>
  <c r="D386" i="26" s="1"/>
  <c r="B385" i="26"/>
  <c r="D385" i="26" s="1"/>
  <c r="B384" i="26"/>
  <c r="D384" i="26" s="1"/>
  <c r="B383" i="26"/>
  <c r="D383" i="26" s="1"/>
  <c r="B382" i="26"/>
  <c r="D382" i="26" s="1"/>
  <c r="B381" i="26"/>
  <c r="D381" i="26" s="1"/>
  <c r="B380" i="26"/>
  <c r="D380" i="26" s="1"/>
  <c r="B379" i="26"/>
  <c r="D379" i="26" s="1"/>
  <c r="B378" i="26"/>
  <c r="D378" i="26" s="1"/>
  <c r="B377" i="26"/>
  <c r="D377" i="26" s="1"/>
  <c r="B376" i="26"/>
  <c r="D376" i="26" s="1"/>
  <c r="B375" i="26"/>
  <c r="D375" i="26" s="1"/>
  <c r="B374" i="26"/>
  <c r="D374" i="26" s="1"/>
  <c r="B373" i="26"/>
  <c r="D373" i="26" s="1"/>
  <c r="B372" i="26"/>
  <c r="D372" i="26" s="1"/>
  <c r="B371" i="26"/>
  <c r="D371" i="26" s="1"/>
  <c r="B370" i="26"/>
  <c r="D370" i="26" s="1"/>
  <c r="B369" i="26"/>
  <c r="D369" i="26" s="1"/>
  <c r="B368" i="26"/>
  <c r="D368" i="26" s="1"/>
  <c r="B367" i="26"/>
  <c r="D367" i="26" s="1"/>
  <c r="B366" i="26"/>
  <c r="D366" i="26" s="1"/>
  <c r="B365" i="26"/>
  <c r="D365" i="26" s="1"/>
  <c r="B364" i="26"/>
  <c r="D364" i="26" s="1"/>
  <c r="B363" i="26"/>
  <c r="D363" i="26" s="1"/>
  <c r="B362" i="26"/>
  <c r="D362" i="26" s="1"/>
  <c r="B361" i="26"/>
  <c r="D361" i="26" s="1"/>
  <c r="B360" i="26"/>
  <c r="D360" i="26" s="1"/>
  <c r="B359" i="26"/>
  <c r="D359" i="26" s="1"/>
  <c r="B358" i="26"/>
  <c r="D358" i="26" s="1"/>
  <c r="B357" i="26"/>
  <c r="D357" i="26" s="1"/>
  <c r="B356" i="26"/>
  <c r="D356" i="26" s="1"/>
  <c r="B355" i="26"/>
  <c r="D355" i="26" s="1"/>
  <c r="B354" i="26"/>
  <c r="D354" i="26" s="1"/>
  <c r="B353" i="26"/>
  <c r="D353" i="26" s="1"/>
  <c r="B352" i="26"/>
  <c r="D352" i="26" s="1"/>
  <c r="B351" i="26"/>
  <c r="D351" i="26" s="1"/>
  <c r="B350" i="26"/>
  <c r="D350" i="26" s="1"/>
  <c r="B349" i="26"/>
  <c r="D349" i="26" s="1"/>
  <c r="B348" i="26"/>
  <c r="D348" i="26" s="1"/>
  <c r="B347" i="26"/>
  <c r="D347" i="26" s="1"/>
  <c r="B346" i="26"/>
  <c r="D346" i="26" s="1"/>
  <c r="B345" i="26"/>
  <c r="D345" i="26" s="1"/>
  <c r="B344" i="26"/>
  <c r="D344" i="26" s="1"/>
  <c r="B343" i="26"/>
  <c r="D343" i="26" s="1"/>
  <c r="B342" i="26"/>
  <c r="D342" i="26" s="1"/>
  <c r="B341" i="26"/>
  <c r="D341" i="26" s="1"/>
  <c r="B340" i="26"/>
  <c r="D340" i="26" s="1"/>
  <c r="B339" i="26"/>
  <c r="D339" i="26" s="1"/>
  <c r="B338" i="26"/>
  <c r="D338" i="26" s="1"/>
  <c r="B337" i="26"/>
  <c r="D337" i="26" s="1"/>
  <c r="B336" i="26"/>
  <c r="D336" i="26" s="1"/>
  <c r="B335" i="26"/>
  <c r="D335" i="26" s="1"/>
  <c r="B334" i="26"/>
  <c r="D334" i="26" s="1"/>
  <c r="B333" i="26"/>
  <c r="D333" i="26" s="1"/>
  <c r="B332" i="26"/>
  <c r="D332" i="26" s="1"/>
  <c r="B331" i="26"/>
  <c r="D331" i="26" s="1"/>
  <c r="B330" i="26"/>
  <c r="D330" i="26" s="1"/>
  <c r="B329" i="26"/>
  <c r="D329" i="26" s="1"/>
  <c r="B328" i="26"/>
  <c r="D328" i="26" s="1"/>
  <c r="B327" i="26"/>
  <c r="D327" i="26" s="1"/>
  <c r="B326" i="26"/>
  <c r="D326" i="26" s="1"/>
  <c r="B325" i="26"/>
  <c r="D325" i="26" s="1"/>
  <c r="B324" i="26"/>
  <c r="D324" i="26" s="1"/>
  <c r="B323" i="26"/>
  <c r="D323" i="26" s="1"/>
  <c r="B322" i="26"/>
  <c r="D322" i="26" s="1"/>
  <c r="B321" i="26"/>
  <c r="D321" i="26" s="1"/>
  <c r="B320" i="26"/>
  <c r="D320" i="26" s="1"/>
  <c r="B319" i="26"/>
  <c r="D319" i="26" s="1"/>
  <c r="B318" i="26"/>
  <c r="D318" i="26" s="1"/>
  <c r="B317" i="26"/>
  <c r="D317" i="26" s="1"/>
  <c r="B316" i="26"/>
  <c r="D316" i="26" s="1"/>
  <c r="B315" i="26"/>
  <c r="D315" i="26" s="1"/>
  <c r="B314" i="26"/>
  <c r="D314" i="26" s="1"/>
  <c r="B313" i="26"/>
  <c r="D313" i="26" s="1"/>
  <c r="B312" i="26"/>
  <c r="D312" i="26" s="1"/>
  <c r="B311" i="26"/>
  <c r="D311" i="26" s="1"/>
  <c r="B310" i="26"/>
  <c r="D310" i="26" s="1"/>
  <c r="B309" i="26"/>
  <c r="D309" i="26" s="1"/>
  <c r="B308" i="26"/>
  <c r="D308" i="26" s="1"/>
  <c r="B307" i="26"/>
  <c r="D307" i="26" s="1"/>
  <c r="B306" i="26"/>
  <c r="D306" i="26" s="1"/>
  <c r="B305" i="26"/>
  <c r="D305" i="26" s="1"/>
  <c r="B304" i="26"/>
  <c r="D304" i="26" s="1"/>
  <c r="B303" i="26"/>
  <c r="D303" i="26" s="1"/>
  <c r="B302" i="26"/>
  <c r="D302" i="26" s="1"/>
  <c r="B301" i="26"/>
  <c r="D301" i="26" s="1"/>
  <c r="B300" i="26"/>
  <c r="D300" i="26" s="1"/>
  <c r="B299" i="26"/>
  <c r="D299" i="26" s="1"/>
  <c r="B298" i="26"/>
  <c r="D298" i="26" s="1"/>
  <c r="B297" i="26"/>
  <c r="D297" i="26" s="1"/>
  <c r="B296" i="26"/>
  <c r="D296" i="26" s="1"/>
  <c r="B295" i="26"/>
  <c r="D295" i="26" s="1"/>
  <c r="B294" i="26"/>
  <c r="D294" i="26" s="1"/>
  <c r="B293" i="26"/>
  <c r="D293" i="26" s="1"/>
  <c r="B292" i="26"/>
  <c r="D292" i="26" s="1"/>
  <c r="B291" i="26"/>
  <c r="D291" i="26" s="1"/>
  <c r="B290" i="26"/>
  <c r="D290" i="26" s="1"/>
  <c r="B289" i="26"/>
  <c r="D289" i="26" s="1"/>
  <c r="B288" i="26"/>
  <c r="D288" i="26" s="1"/>
  <c r="B287" i="26"/>
  <c r="D287" i="26" s="1"/>
  <c r="B286" i="26"/>
  <c r="D286" i="26" s="1"/>
  <c r="B285" i="26"/>
  <c r="D285" i="26" s="1"/>
  <c r="B284" i="26"/>
  <c r="D284" i="26" s="1"/>
  <c r="B283" i="26"/>
  <c r="D283" i="26" s="1"/>
  <c r="B282" i="26"/>
  <c r="D282" i="26" s="1"/>
  <c r="B281" i="26"/>
  <c r="D281" i="26" s="1"/>
  <c r="B280" i="26"/>
  <c r="D280" i="26" s="1"/>
  <c r="B279" i="26"/>
  <c r="D279" i="26" s="1"/>
  <c r="B278" i="26"/>
  <c r="D278" i="26" s="1"/>
  <c r="B277" i="26"/>
  <c r="D277" i="26" s="1"/>
  <c r="B276" i="26"/>
  <c r="D276" i="26" s="1"/>
  <c r="B275" i="26"/>
  <c r="D275" i="26" s="1"/>
  <c r="B274" i="26"/>
  <c r="D274" i="26" s="1"/>
  <c r="B273" i="26"/>
  <c r="D273" i="26" s="1"/>
  <c r="B272" i="26"/>
  <c r="D272" i="26" s="1"/>
  <c r="B271" i="26"/>
  <c r="D271" i="26" s="1"/>
  <c r="B270" i="26"/>
  <c r="D270" i="26" s="1"/>
  <c r="B269" i="26"/>
  <c r="D269" i="26" s="1"/>
  <c r="B268" i="26"/>
  <c r="D268" i="26" s="1"/>
  <c r="B267" i="26"/>
  <c r="D267" i="26" s="1"/>
  <c r="B266" i="26"/>
  <c r="D266" i="26" s="1"/>
  <c r="B265" i="26"/>
  <c r="D265" i="26" s="1"/>
  <c r="B264" i="26"/>
  <c r="D264" i="26" s="1"/>
  <c r="B263" i="26"/>
  <c r="D263" i="26" s="1"/>
  <c r="B262" i="26"/>
  <c r="D262" i="26" s="1"/>
  <c r="B261" i="26"/>
  <c r="D261" i="26" s="1"/>
  <c r="B260" i="26"/>
  <c r="D260" i="26" s="1"/>
  <c r="B259" i="26"/>
  <c r="D259" i="26" s="1"/>
  <c r="B258" i="26"/>
  <c r="D258" i="26" s="1"/>
  <c r="B257" i="26"/>
  <c r="D257" i="26" s="1"/>
  <c r="B256" i="26"/>
  <c r="D256" i="26" s="1"/>
  <c r="B255" i="26"/>
  <c r="D255" i="26" s="1"/>
  <c r="B254" i="26"/>
  <c r="D254" i="26" s="1"/>
  <c r="B253" i="26"/>
  <c r="D253" i="26" s="1"/>
  <c r="B252" i="26"/>
  <c r="D252" i="26" s="1"/>
  <c r="B251" i="26"/>
  <c r="D251" i="26" s="1"/>
  <c r="B250" i="26"/>
  <c r="D250" i="26" s="1"/>
  <c r="B249" i="26"/>
  <c r="D249" i="26" s="1"/>
  <c r="B248" i="26"/>
  <c r="D248" i="26" s="1"/>
  <c r="B247" i="26"/>
  <c r="D247" i="26" s="1"/>
  <c r="B246" i="26"/>
  <c r="D246" i="26" s="1"/>
  <c r="B245" i="26"/>
  <c r="D245" i="26" s="1"/>
  <c r="B244" i="26"/>
  <c r="D244" i="26" s="1"/>
  <c r="B243" i="26"/>
  <c r="D243" i="26" s="1"/>
  <c r="B242" i="26"/>
  <c r="D242" i="26" s="1"/>
  <c r="B241" i="26"/>
  <c r="D241" i="26" s="1"/>
  <c r="B240" i="26"/>
  <c r="D240" i="26" s="1"/>
  <c r="B239" i="26"/>
  <c r="D239" i="26" s="1"/>
  <c r="B238" i="26"/>
  <c r="D238" i="26" s="1"/>
  <c r="B237" i="26"/>
  <c r="D237" i="26" s="1"/>
  <c r="B236" i="26"/>
  <c r="D236" i="26" s="1"/>
  <c r="B235" i="26"/>
  <c r="D235" i="26" s="1"/>
  <c r="B234" i="26"/>
  <c r="D234" i="26" s="1"/>
  <c r="B233" i="26"/>
  <c r="D233" i="26" s="1"/>
  <c r="B232" i="26"/>
  <c r="D232" i="26" s="1"/>
  <c r="B231" i="26"/>
  <c r="D231" i="26" s="1"/>
  <c r="B230" i="26"/>
  <c r="D230" i="26" s="1"/>
  <c r="B229" i="26"/>
  <c r="D229" i="26" s="1"/>
  <c r="B228" i="26"/>
  <c r="D228" i="26" s="1"/>
  <c r="B227" i="26"/>
  <c r="D227" i="26" s="1"/>
  <c r="B226" i="26"/>
  <c r="D226" i="26" s="1"/>
  <c r="B225" i="26"/>
  <c r="D225" i="26" s="1"/>
  <c r="B224" i="26"/>
  <c r="D224" i="26" s="1"/>
  <c r="B223" i="26"/>
  <c r="D223" i="26" s="1"/>
  <c r="B222" i="26"/>
  <c r="D222" i="26" s="1"/>
  <c r="B221" i="26"/>
  <c r="D221" i="26" s="1"/>
  <c r="B220" i="26"/>
  <c r="D220" i="26" s="1"/>
  <c r="B219" i="26"/>
  <c r="D219" i="26" s="1"/>
  <c r="B218" i="26"/>
  <c r="D218" i="26" s="1"/>
  <c r="B217" i="26"/>
  <c r="D217" i="26" s="1"/>
  <c r="B216" i="26"/>
  <c r="D216" i="26" s="1"/>
  <c r="B215" i="26"/>
  <c r="D215" i="26" s="1"/>
  <c r="B214" i="26"/>
  <c r="D214" i="26" s="1"/>
  <c r="B213" i="26"/>
  <c r="D213" i="26" s="1"/>
  <c r="B212" i="26"/>
  <c r="D212" i="26" s="1"/>
  <c r="B211" i="26"/>
  <c r="D211" i="26" s="1"/>
  <c r="B210" i="26"/>
  <c r="D210" i="26" s="1"/>
  <c r="B209" i="26"/>
  <c r="D209" i="26" s="1"/>
  <c r="B208" i="26"/>
  <c r="D208" i="26" s="1"/>
  <c r="B207" i="26"/>
  <c r="D207" i="26" s="1"/>
  <c r="B206" i="26"/>
  <c r="D206" i="26" s="1"/>
  <c r="B205" i="26"/>
  <c r="D205" i="26" s="1"/>
  <c r="B204" i="26"/>
  <c r="D204" i="26" s="1"/>
  <c r="B203" i="26"/>
  <c r="D203" i="26" s="1"/>
  <c r="B202" i="26"/>
  <c r="D202" i="26" s="1"/>
  <c r="B201" i="26"/>
  <c r="D201" i="26" s="1"/>
  <c r="B200" i="26"/>
  <c r="D200" i="26" s="1"/>
  <c r="B199" i="26"/>
  <c r="D199" i="26" s="1"/>
  <c r="B198" i="26"/>
  <c r="D198" i="26" s="1"/>
  <c r="B197" i="26"/>
  <c r="D197" i="26" s="1"/>
  <c r="B196" i="26"/>
  <c r="D196" i="26" s="1"/>
  <c r="B195" i="26"/>
  <c r="D195" i="26" s="1"/>
  <c r="B194" i="26"/>
  <c r="D194" i="26" s="1"/>
  <c r="B193" i="26"/>
  <c r="D193" i="26" s="1"/>
  <c r="B192" i="26"/>
  <c r="D192" i="26" s="1"/>
  <c r="B191" i="26"/>
  <c r="D191" i="26" s="1"/>
  <c r="B190" i="26"/>
  <c r="D190" i="26" s="1"/>
  <c r="B189" i="26"/>
  <c r="D189" i="26" s="1"/>
  <c r="B188" i="26"/>
  <c r="D188" i="26" s="1"/>
  <c r="B187" i="26"/>
  <c r="D187" i="26" s="1"/>
  <c r="B186" i="26"/>
  <c r="D186" i="26" s="1"/>
  <c r="B185" i="26"/>
  <c r="D185" i="26" s="1"/>
  <c r="B184" i="26"/>
  <c r="D184" i="26" s="1"/>
  <c r="B183" i="26"/>
  <c r="D183" i="26" s="1"/>
  <c r="B182" i="26"/>
  <c r="D182" i="26" s="1"/>
  <c r="B181" i="26"/>
  <c r="D181" i="26" s="1"/>
  <c r="B180" i="26"/>
  <c r="D180" i="26" s="1"/>
  <c r="B179" i="26"/>
  <c r="D179" i="26" s="1"/>
  <c r="B178" i="26"/>
  <c r="D178" i="26" s="1"/>
  <c r="B177" i="26"/>
  <c r="D177" i="26" s="1"/>
  <c r="B176" i="26"/>
  <c r="D176" i="26" s="1"/>
  <c r="B175" i="26"/>
  <c r="D175" i="26" s="1"/>
  <c r="B174" i="26"/>
  <c r="D174" i="26" s="1"/>
  <c r="B173" i="26"/>
  <c r="D173" i="26" s="1"/>
  <c r="B172" i="26"/>
  <c r="D172" i="26" s="1"/>
  <c r="B171" i="26"/>
  <c r="D171" i="26" s="1"/>
  <c r="B170" i="26"/>
  <c r="D170" i="26" s="1"/>
  <c r="B169" i="26"/>
  <c r="D169" i="26" s="1"/>
  <c r="B168" i="26"/>
  <c r="D168" i="26" s="1"/>
  <c r="B167" i="26"/>
  <c r="D167" i="26" s="1"/>
  <c r="B166" i="26"/>
  <c r="D166" i="26" s="1"/>
  <c r="B165" i="26"/>
  <c r="D165" i="26" s="1"/>
  <c r="B164" i="26"/>
  <c r="D164" i="26" s="1"/>
  <c r="B163" i="26"/>
  <c r="D163" i="26" s="1"/>
  <c r="B162" i="26"/>
  <c r="D162" i="26" s="1"/>
  <c r="B161" i="26"/>
  <c r="D161" i="26" s="1"/>
  <c r="B160" i="26"/>
  <c r="D160" i="26" s="1"/>
  <c r="B159" i="26"/>
  <c r="D159" i="26" s="1"/>
  <c r="B158" i="26"/>
  <c r="D158" i="26" s="1"/>
  <c r="B157" i="26"/>
  <c r="D157" i="26" s="1"/>
  <c r="B156" i="26"/>
  <c r="D156" i="26" s="1"/>
  <c r="B155" i="26"/>
  <c r="D155" i="26" s="1"/>
  <c r="B154" i="26"/>
  <c r="D154" i="26" s="1"/>
  <c r="B153" i="26"/>
  <c r="D153" i="26" s="1"/>
  <c r="B152" i="26"/>
  <c r="D152" i="26" s="1"/>
  <c r="B151" i="26"/>
  <c r="D151" i="26" s="1"/>
  <c r="B150" i="26"/>
  <c r="D150" i="26" s="1"/>
  <c r="B149" i="26"/>
  <c r="D149" i="26" s="1"/>
  <c r="B148" i="26"/>
  <c r="D148" i="26" s="1"/>
  <c r="B147" i="26"/>
  <c r="D147" i="26" s="1"/>
  <c r="B146" i="26"/>
  <c r="D146" i="26" s="1"/>
  <c r="B145" i="26"/>
  <c r="D145" i="26" s="1"/>
  <c r="B144" i="26"/>
  <c r="D144" i="26" s="1"/>
  <c r="B143" i="26"/>
  <c r="D143" i="26" s="1"/>
  <c r="B142" i="26"/>
  <c r="D142" i="26" s="1"/>
  <c r="B141" i="26"/>
  <c r="D141" i="26" s="1"/>
  <c r="B140" i="26"/>
  <c r="D140" i="26" s="1"/>
  <c r="B139" i="26"/>
  <c r="D139" i="26" s="1"/>
  <c r="B138" i="26"/>
  <c r="D138" i="26" s="1"/>
  <c r="B137" i="26"/>
  <c r="D137" i="26" s="1"/>
  <c r="B136" i="26"/>
  <c r="D136" i="26" s="1"/>
  <c r="B135" i="26"/>
  <c r="D135" i="26" s="1"/>
  <c r="B134" i="26"/>
  <c r="D134" i="26" s="1"/>
  <c r="B133" i="26"/>
  <c r="D133" i="26" s="1"/>
  <c r="B132" i="26"/>
  <c r="D132" i="26" s="1"/>
  <c r="B131" i="26"/>
  <c r="D131" i="26" s="1"/>
  <c r="B130" i="26"/>
  <c r="D130" i="26" s="1"/>
  <c r="B129" i="26"/>
  <c r="D129" i="26" s="1"/>
  <c r="B128" i="26"/>
  <c r="D128" i="26" s="1"/>
  <c r="B127" i="26"/>
  <c r="D127" i="26" s="1"/>
  <c r="B126" i="26"/>
  <c r="D126" i="26" s="1"/>
  <c r="B125" i="26"/>
  <c r="D125" i="26" s="1"/>
  <c r="B124" i="26"/>
  <c r="D124" i="26" s="1"/>
  <c r="B123" i="26"/>
  <c r="D123" i="26" s="1"/>
  <c r="B122" i="26"/>
  <c r="D122" i="26" s="1"/>
  <c r="B121" i="26"/>
  <c r="D121" i="26" s="1"/>
  <c r="B120" i="26"/>
  <c r="D120" i="26" s="1"/>
  <c r="B119" i="26"/>
  <c r="D119" i="26" s="1"/>
  <c r="B118" i="26"/>
  <c r="D118" i="26" s="1"/>
  <c r="B117" i="26"/>
  <c r="D117" i="26" s="1"/>
  <c r="B116" i="26"/>
  <c r="D116" i="26" s="1"/>
  <c r="B115" i="26"/>
  <c r="D115" i="26" s="1"/>
  <c r="B114" i="26"/>
  <c r="D114" i="26" s="1"/>
  <c r="B113" i="26"/>
  <c r="D113" i="26" s="1"/>
  <c r="B112" i="26"/>
  <c r="D112" i="26" s="1"/>
  <c r="B111" i="26"/>
  <c r="D111" i="26" s="1"/>
  <c r="B110" i="26"/>
  <c r="D110" i="26" s="1"/>
  <c r="B109" i="26"/>
  <c r="D109" i="26" s="1"/>
  <c r="B108" i="26"/>
  <c r="D108" i="26" s="1"/>
  <c r="B107" i="26"/>
  <c r="D107" i="26" s="1"/>
  <c r="B106" i="26"/>
  <c r="D106" i="26" s="1"/>
  <c r="B105" i="26"/>
  <c r="D105" i="26" s="1"/>
  <c r="B104" i="26"/>
  <c r="D104" i="26" s="1"/>
  <c r="B103" i="26"/>
  <c r="D103" i="26" s="1"/>
  <c r="B102" i="26"/>
  <c r="D102" i="26" s="1"/>
  <c r="B101" i="26"/>
  <c r="D101" i="26" s="1"/>
  <c r="B100" i="26"/>
  <c r="D100" i="26" s="1"/>
  <c r="B99" i="26"/>
  <c r="D99" i="26" s="1"/>
  <c r="B98" i="26"/>
  <c r="D98" i="26" s="1"/>
  <c r="B97" i="26"/>
  <c r="D97" i="26" s="1"/>
  <c r="B96" i="26"/>
  <c r="D96" i="26" s="1"/>
  <c r="B95" i="26"/>
  <c r="D95" i="26" s="1"/>
  <c r="B94" i="26"/>
  <c r="D94" i="26" s="1"/>
  <c r="B93" i="26"/>
  <c r="D93" i="26" s="1"/>
  <c r="B92" i="26"/>
  <c r="D92" i="26" s="1"/>
  <c r="B91" i="26"/>
  <c r="D91" i="26" s="1"/>
  <c r="B90" i="26"/>
  <c r="D90" i="26" s="1"/>
  <c r="B89" i="26"/>
  <c r="D89" i="26" s="1"/>
  <c r="B88" i="26"/>
  <c r="D88" i="26" s="1"/>
  <c r="B87" i="26"/>
  <c r="D87" i="26" s="1"/>
  <c r="B86" i="26"/>
  <c r="D86" i="26" s="1"/>
  <c r="B85" i="26"/>
  <c r="D85" i="26" s="1"/>
  <c r="B84" i="26"/>
  <c r="D84" i="26" s="1"/>
  <c r="B83" i="26"/>
  <c r="D83" i="26" s="1"/>
  <c r="B82" i="26"/>
  <c r="D82" i="26" s="1"/>
  <c r="B81" i="26"/>
  <c r="D81" i="26" s="1"/>
  <c r="B80" i="26"/>
  <c r="D80" i="26" s="1"/>
  <c r="B79" i="26"/>
  <c r="D79" i="26" s="1"/>
  <c r="B78" i="26"/>
  <c r="D78" i="26" s="1"/>
  <c r="B77" i="26"/>
  <c r="D77" i="26" s="1"/>
  <c r="B76" i="26"/>
  <c r="D76" i="26" s="1"/>
  <c r="B75" i="26"/>
  <c r="D75" i="26" s="1"/>
  <c r="B74" i="26"/>
  <c r="D74" i="26" s="1"/>
  <c r="B73" i="26"/>
  <c r="D73" i="26" s="1"/>
  <c r="B72" i="26"/>
  <c r="D72" i="26" s="1"/>
  <c r="B71" i="26"/>
  <c r="D71" i="26" s="1"/>
  <c r="B70" i="26"/>
  <c r="D70" i="26" s="1"/>
  <c r="B69" i="26"/>
  <c r="D69" i="26" s="1"/>
  <c r="B68" i="26"/>
  <c r="D68" i="26" s="1"/>
  <c r="B67" i="26"/>
  <c r="D67" i="26" s="1"/>
  <c r="B66" i="26"/>
  <c r="D66" i="26" s="1"/>
  <c r="B65" i="26"/>
  <c r="D65" i="26" s="1"/>
  <c r="B64" i="26"/>
  <c r="D64" i="26" s="1"/>
  <c r="B63" i="26"/>
  <c r="D63" i="26" s="1"/>
  <c r="B62" i="26"/>
  <c r="D62" i="26" s="1"/>
  <c r="B61" i="26"/>
  <c r="D61" i="26" s="1"/>
  <c r="B60" i="26"/>
  <c r="D60" i="26" s="1"/>
  <c r="B59" i="26"/>
  <c r="D59" i="26" s="1"/>
  <c r="B58" i="26"/>
  <c r="D58" i="26" s="1"/>
  <c r="B57" i="26"/>
  <c r="D57" i="26" s="1"/>
  <c r="B56" i="26"/>
  <c r="D56" i="26" s="1"/>
  <c r="B55" i="26"/>
  <c r="D55" i="26" s="1"/>
  <c r="B54" i="26"/>
  <c r="D54" i="26" s="1"/>
  <c r="B53" i="26"/>
  <c r="D53" i="26" s="1"/>
  <c r="B52" i="26"/>
  <c r="D52" i="26" s="1"/>
  <c r="B51" i="26"/>
  <c r="D51" i="26" s="1"/>
  <c r="B50" i="26"/>
  <c r="D50" i="26" s="1"/>
  <c r="B49" i="26"/>
  <c r="D49" i="26" s="1"/>
  <c r="B48" i="26"/>
  <c r="D48" i="26" s="1"/>
  <c r="B47" i="26"/>
  <c r="D47" i="26" s="1"/>
  <c r="B46" i="26"/>
  <c r="D46" i="26" s="1"/>
  <c r="B45" i="26"/>
  <c r="D45" i="26" s="1"/>
  <c r="B44" i="26"/>
  <c r="D44" i="26" s="1"/>
  <c r="B43" i="26"/>
  <c r="D43" i="26" s="1"/>
  <c r="B42" i="26"/>
  <c r="D42" i="26" s="1"/>
  <c r="B41" i="26"/>
  <c r="D41" i="26" s="1"/>
  <c r="B40" i="26"/>
  <c r="D40" i="26" s="1"/>
  <c r="B39" i="26"/>
  <c r="D39" i="26" s="1"/>
  <c r="B38" i="26"/>
  <c r="D38" i="26" s="1"/>
  <c r="B37" i="26"/>
  <c r="D37" i="26" s="1"/>
  <c r="B36" i="26"/>
  <c r="D36" i="26" s="1"/>
  <c r="B35" i="26"/>
  <c r="D35" i="26" s="1"/>
  <c r="B34" i="26"/>
  <c r="D34" i="26" s="1"/>
  <c r="B33" i="26"/>
  <c r="D33" i="26" s="1"/>
  <c r="B32" i="26"/>
  <c r="D32" i="26" s="1"/>
  <c r="B31" i="26"/>
  <c r="D31" i="26" s="1"/>
  <c r="B30" i="26"/>
  <c r="D30" i="26" s="1"/>
  <c r="B29" i="26"/>
  <c r="D29" i="26" s="1"/>
  <c r="B28" i="26"/>
  <c r="D28" i="26" s="1"/>
  <c r="B27" i="26"/>
  <c r="D27" i="26" s="1"/>
  <c r="B26" i="26"/>
  <c r="D26" i="26" s="1"/>
  <c r="B25" i="26"/>
  <c r="D25" i="26" s="1"/>
  <c r="B24" i="26"/>
  <c r="D24" i="26" s="1"/>
  <c r="B23" i="26"/>
  <c r="D23" i="26" s="1"/>
  <c r="B22" i="26"/>
  <c r="D22" i="26" s="1"/>
  <c r="B21" i="26"/>
  <c r="D21" i="26" s="1"/>
  <c r="B20" i="26"/>
  <c r="D20" i="26" s="1"/>
  <c r="B19" i="26"/>
  <c r="D19" i="26" s="1"/>
  <c r="B18" i="26"/>
  <c r="D18" i="26" s="1"/>
  <c r="B17" i="26"/>
  <c r="D17" i="26" s="1"/>
  <c r="B16" i="26"/>
  <c r="D16" i="26" s="1"/>
  <c r="B15" i="26"/>
  <c r="D15" i="26" s="1"/>
  <c r="B14" i="26"/>
  <c r="D14" i="26" s="1"/>
  <c r="B13" i="26"/>
  <c r="D13" i="26" s="1"/>
  <c r="B12" i="26"/>
  <c r="D12" i="26" s="1"/>
  <c r="B11" i="26"/>
  <c r="D11" i="26" s="1"/>
  <c r="Q10" i="26"/>
  <c r="L10" i="26"/>
  <c r="I8" i="26" l="1"/>
  <c r="G8" i="26" s="1"/>
  <c r="D8" i="26"/>
  <c r="B8" i="26" s="1"/>
  <c r="L11" i="26"/>
  <c r="Q11" i="26"/>
  <c r="L12" i="26"/>
  <c r="Q12" i="26"/>
  <c r="L13" i="26"/>
  <c r="Q13" i="26"/>
  <c r="M78" i="25" l="1"/>
  <c r="M85" i="25"/>
  <c r="M49" i="25"/>
  <c r="M15" i="25"/>
  <c r="M74" i="25"/>
  <c r="M97" i="25"/>
  <c r="M105" i="25"/>
  <c r="M51" i="25"/>
  <c r="M90" i="25"/>
  <c r="M26" i="25"/>
  <c r="M69" i="25"/>
  <c r="M95" i="25"/>
  <c r="M52" i="25"/>
  <c r="M46" i="25"/>
  <c r="M28" i="25"/>
  <c r="M72" i="25"/>
  <c r="M19" i="25"/>
  <c r="M92" i="25"/>
  <c r="M53" i="25"/>
  <c r="M83" i="25"/>
  <c r="M39" i="25"/>
  <c r="M73" i="25"/>
  <c r="M41" i="25"/>
  <c r="M24" i="25"/>
  <c r="L78" i="25"/>
  <c r="L103" i="25"/>
  <c r="M103" i="25" s="1"/>
  <c r="L65" i="25"/>
  <c r="M65" i="25" s="1"/>
  <c r="L48" i="25"/>
  <c r="M48" i="25" s="1"/>
  <c r="L85" i="25"/>
  <c r="L35" i="25"/>
  <c r="M35" i="25" s="1"/>
  <c r="L59" i="25"/>
  <c r="M59" i="25" s="1"/>
  <c r="L77" i="25"/>
  <c r="M77" i="25" s="1"/>
  <c r="L49" i="25"/>
  <c r="L101" i="25"/>
  <c r="M101" i="25" s="1"/>
  <c r="L62" i="25"/>
  <c r="M62" i="25" s="1"/>
  <c r="L84" i="25"/>
  <c r="M84" i="25" s="1"/>
  <c r="L15" i="25"/>
  <c r="L100" i="25"/>
  <c r="M100" i="25" s="1"/>
  <c r="L93" i="25"/>
  <c r="M93" i="25" s="1"/>
  <c r="L79" i="25"/>
  <c r="M79" i="25" s="1"/>
  <c r="L74" i="25"/>
  <c r="L81" i="25"/>
  <c r="M81" i="25" s="1"/>
  <c r="L104" i="25"/>
  <c r="M104" i="25" s="1"/>
  <c r="L47" i="25"/>
  <c r="M47" i="25" s="1"/>
  <c r="L97" i="25"/>
  <c r="L88" i="25"/>
  <c r="M88" i="25" s="1"/>
  <c r="L70" i="25"/>
  <c r="M70" i="25" s="1"/>
  <c r="L67" i="25"/>
  <c r="M67" i="25" s="1"/>
  <c r="L105" i="25"/>
  <c r="L96" i="25"/>
  <c r="M96" i="25" s="1"/>
  <c r="L54" i="25"/>
  <c r="M54" i="25" s="1"/>
  <c r="L98" i="25"/>
  <c r="M98" i="25" s="1"/>
  <c r="L51" i="25"/>
  <c r="L107" i="25"/>
  <c r="M107" i="25" s="1"/>
  <c r="L76" i="25"/>
  <c r="M76" i="25" s="1"/>
  <c r="L29" i="25"/>
  <c r="M29" i="25" s="1"/>
  <c r="L90" i="25"/>
  <c r="L43" i="25"/>
  <c r="M43" i="25" s="1"/>
  <c r="L86" i="25"/>
  <c r="M86" i="25" s="1"/>
  <c r="L42" i="25"/>
  <c r="M42" i="25" s="1"/>
  <c r="L26" i="25"/>
  <c r="L40" i="25"/>
  <c r="M40" i="25" s="1"/>
  <c r="L56" i="25"/>
  <c r="M56" i="25" s="1"/>
  <c r="L55" i="25"/>
  <c r="M55" i="25" s="1"/>
  <c r="L69" i="25"/>
  <c r="L89" i="25"/>
  <c r="M89" i="25" s="1"/>
  <c r="L30" i="25"/>
  <c r="M30" i="25" s="1"/>
  <c r="L21" i="25"/>
  <c r="M21" i="25" s="1"/>
  <c r="L95" i="25"/>
  <c r="L63" i="25"/>
  <c r="M63" i="25" s="1"/>
  <c r="L27" i="25"/>
  <c r="M27" i="25" s="1"/>
  <c r="L38" i="25"/>
  <c r="M38" i="25" s="1"/>
  <c r="L52" i="25"/>
  <c r="L61" i="25"/>
  <c r="M61" i="25" s="1"/>
  <c r="L60" i="25"/>
  <c r="M60" i="25" s="1"/>
  <c r="L16" i="25"/>
  <c r="M16" i="25" s="1"/>
  <c r="L46" i="25"/>
  <c r="L91" i="25"/>
  <c r="M91" i="25" s="1"/>
  <c r="L37" i="25"/>
  <c r="M37" i="25" s="1"/>
  <c r="L66" i="25"/>
  <c r="M66" i="25" s="1"/>
  <c r="L28" i="25"/>
  <c r="L99" i="25"/>
  <c r="M99" i="25" s="1"/>
  <c r="L106" i="25"/>
  <c r="M106" i="25" s="1"/>
  <c r="L36" i="25"/>
  <c r="M36" i="25" s="1"/>
  <c r="L72" i="25"/>
  <c r="L18" i="25"/>
  <c r="M18" i="25" s="1"/>
  <c r="L50" i="25"/>
  <c r="M50" i="25" s="1"/>
  <c r="L33" i="25"/>
  <c r="M33" i="25" s="1"/>
  <c r="L19" i="25"/>
  <c r="L75" i="25"/>
  <c r="M75" i="25" s="1"/>
  <c r="L22" i="25"/>
  <c r="M22" i="25" s="1"/>
  <c r="L23" i="25"/>
  <c r="M23" i="25" s="1"/>
  <c r="L92" i="25"/>
  <c r="L94" i="25"/>
  <c r="M94" i="25" s="1"/>
  <c r="L68" i="25"/>
  <c r="M68" i="25" s="1"/>
  <c r="L82" i="25"/>
  <c r="M82" i="25" s="1"/>
  <c r="L53" i="25"/>
  <c r="L64" i="25"/>
  <c r="M64" i="25" s="1"/>
  <c r="L57" i="25"/>
  <c r="M57" i="25" s="1"/>
  <c r="L25" i="25"/>
  <c r="M25" i="25" s="1"/>
  <c r="L83" i="25"/>
  <c r="L102" i="25"/>
  <c r="M102" i="25" s="1"/>
  <c r="L44" i="25"/>
  <c r="M44" i="25" s="1"/>
  <c r="L58" i="25"/>
  <c r="M58" i="25" s="1"/>
  <c r="L39" i="25"/>
  <c r="L87" i="25"/>
  <c r="M87" i="25" s="1"/>
  <c r="L34" i="25"/>
  <c r="M34" i="25" s="1"/>
  <c r="L20" i="25"/>
  <c r="M20" i="25" s="1"/>
  <c r="L73" i="25"/>
  <c r="L71" i="25"/>
  <c r="M71" i="25" s="1"/>
  <c r="L17" i="25"/>
  <c r="M17" i="25" s="1"/>
  <c r="L31" i="25"/>
  <c r="M31" i="25" s="1"/>
  <c r="L41" i="25"/>
  <c r="L45" i="25"/>
  <c r="M45" i="25" s="1"/>
  <c r="L80" i="25"/>
  <c r="M80" i="25" s="1"/>
  <c r="L32" i="25"/>
  <c r="M32" i="25" s="1"/>
  <c r="L24" i="25"/>
  <c r="P6" i="25" l="1"/>
  <c r="P7" i="25" s="1"/>
  <c r="P8" i="25" s="1"/>
  <c r="P9" i="25" s="1"/>
  <c r="P10" i="25" s="1"/>
  <c r="G406" i="25"/>
  <c r="G405" i="25"/>
  <c r="G404" i="25"/>
  <c r="G403" i="25"/>
  <c r="G402" i="25"/>
  <c r="G401" i="25"/>
  <c r="G400" i="25"/>
  <c r="G399" i="25"/>
  <c r="G398" i="25"/>
  <c r="G397" i="25"/>
  <c r="G396" i="25"/>
  <c r="G395" i="25"/>
  <c r="G394" i="25"/>
  <c r="G393" i="25"/>
  <c r="G392" i="25"/>
  <c r="G391" i="25"/>
  <c r="G390" i="25"/>
  <c r="G389" i="25"/>
  <c r="G388" i="25"/>
  <c r="G387" i="25"/>
  <c r="G386" i="25"/>
  <c r="G385" i="25"/>
  <c r="G384" i="25"/>
  <c r="G383" i="25"/>
  <c r="G382" i="25"/>
  <c r="G381" i="25"/>
  <c r="G380" i="25"/>
  <c r="G379" i="25"/>
  <c r="G378" i="25"/>
  <c r="G377" i="25"/>
  <c r="G376" i="25"/>
  <c r="G375" i="25"/>
  <c r="G374" i="25"/>
  <c r="G373" i="25"/>
  <c r="G372" i="25"/>
  <c r="G371" i="25"/>
  <c r="G370" i="25"/>
  <c r="G369" i="25"/>
  <c r="G368" i="25"/>
  <c r="G367" i="25"/>
  <c r="G366" i="25"/>
  <c r="G365" i="25"/>
  <c r="G364" i="25"/>
  <c r="G363" i="25"/>
  <c r="G362" i="25"/>
  <c r="G361" i="25"/>
  <c r="G360" i="25"/>
  <c r="G359" i="25"/>
  <c r="G358" i="25"/>
  <c r="G357" i="25"/>
  <c r="G356" i="25"/>
  <c r="G355" i="25"/>
  <c r="G354" i="25"/>
  <c r="G353" i="25"/>
  <c r="G352" i="25"/>
  <c r="G351" i="25"/>
  <c r="G350" i="25"/>
  <c r="G349" i="25"/>
  <c r="G348" i="25"/>
  <c r="G347" i="25"/>
  <c r="G346" i="25"/>
  <c r="G345" i="25"/>
  <c r="G344" i="25"/>
  <c r="G343" i="25"/>
  <c r="G342" i="25"/>
  <c r="G341" i="25"/>
  <c r="G340" i="25"/>
  <c r="G339" i="25"/>
  <c r="G338" i="25"/>
  <c r="G337" i="25"/>
  <c r="G336" i="25"/>
  <c r="G335" i="25"/>
  <c r="G334" i="25"/>
  <c r="G333" i="25"/>
  <c r="G332" i="25"/>
  <c r="G331" i="25"/>
  <c r="G330" i="25"/>
  <c r="G329" i="25"/>
  <c r="G328" i="25"/>
  <c r="G327" i="25"/>
  <c r="G326" i="25"/>
  <c r="G325" i="25"/>
  <c r="G324" i="25"/>
  <c r="G323" i="25"/>
  <c r="G322" i="25"/>
  <c r="G321" i="25"/>
  <c r="G320" i="25"/>
  <c r="G319" i="25"/>
  <c r="G318" i="25"/>
  <c r="G317" i="25"/>
  <c r="G316" i="25"/>
  <c r="G315" i="25"/>
  <c r="G314" i="25"/>
  <c r="G313" i="25"/>
  <c r="G312" i="25"/>
  <c r="G311" i="25"/>
  <c r="G310" i="25"/>
  <c r="G309" i="25"/>
  <c r="G308" i="25"/>
  <c r="G307" i="25"/>
  <c r="G306" i="25"/>
  <c r="G305" i="25"/>
  <c r="G304" i="25"/>
  <c r="G303" i="25"/>
  <c r="G302" i="25"/>
  <c r="G301" i="25"/>
  <c r="G300" i="25"/>
  <c r="G299" i="25"/>
  <c r="G298" i="25"/>
  <c r="G297" i="25"/>
  <c r="G296" i="25"/>
  <c r="G295" i="25"/>
  <c r="G294" i="25"/>
  <c r="G293" i="25"/>
  <c r="G292" i="25"/>
  <c r="G291" i="25"/>
  <c r="G290" i="25"/>
  <c r="G289" i="25"/>
  <c r="G288" i="25"/>
  <c r="G287" i="25"/>
  <c r="G286" i="25"/>
  <c r="G285" i="25"/>
  <c r="G284" i="25"/>
  <c r="G283" i="25"/>
  <c r="G282" i="25"/>
  <c r="G281" i="25"/>
  <c r="G280" i="25"/>
  <c r="G279" i="25"/>
  <c r="G278" i="25"/>
  <c r="G277" i="25"/>
  <c r="G276" i="25"/>
  <c r="G275" i="25"/>
  <c r="G274" i="25"/>
  <c r="G273" i="25"/>
  <c r="G272" i="25"/>
  <c r="G271" i="25"/>
  <c r="G270" i="25"/>
  <c r="G269" i="25"/>
  <c r="G268" i="25"/>
  <c r="G267" i="25"/>
  <c r="G266" i="25"/>
  <c r="G265" i="25"/>
  <c r="G264" i="25"/>
  <c r="G263" i="25"/>
  <c r="G262" i="25"/>
  <c r="G261" i="25"/>
  <c r="G260" i="25"/>
  <c r="G259" i="25"/>
  <c r="G258" i="25"/>
  <c r="G257" i="25"/>
  <c r="G256" i="25"/>
  <c r="G255" i="25"/>
  <c r="G254" i="25"/>
  <c r="G253" i="25"/>
  <c r="G252" i="25"/>
  <c r="G251" i="25"/>
  <c r="G250" i="25"/>
  <c r="G249" i="25"/>
  <c r="G248" i="25"/>
  <c r="G247" i="25"/>
  <c r="G246" i="25"/>
  <c r="G245" i="25"/>
  <c r="G244" i="25"/>
  <c r="G243" i="25"/>
  <c r="G242" i="25"/>
  <c r="G241" i="25"/>
  <c r="G240" i="25"/>
  <c r="G239" i="25"/>
  <c r="G238" i="25"/>
  <c r="G237" i="25"/>
  <c r="G236" i="25"/>
  <c r="G235" i="25"/>
  <c r="G234" i="25"/>
  <c r="G233" i="25"/>
  <c r="G232" i="25"/>
  <c r="G231" i="25"/>
  <c r="G230" i="25"/>
  <c r="G229" i="25"/>
  <c r="G228" i="25"/>
  <c r="G227" i="25"/>
  <c r="G226" i="25"/>
  <c r="G225" i="25"/>
  <c r="G224" i="25"/>
  <c r="G223" i="25"/>
  <c r="G222" i="25"/>
  <c r="G221" i="25"/>
  <c r="G220" i="25"/>
  <c r="G219" i="25"/>
  <c r="G218" i="25"/>
  <c r="G217" i="25"/>
  <c r="G216" i="25"/>
  <c r="G215" i="25"/>
  <c r="G214" i="25"/>
  <c r="G213" i="25"/>
  <c r="G212" i="25"/>
  <c r="G211" i="25"/>
  <c r="G210" i="25"/>
  <c r="G209" i="25"/>
  <c r="G208" i="25"/>
  <c r="G207" i="25"/>
  <c r="G206" i="25"/>
  <c r="G205" i="25"/>
  <c r="G204" i="25"/>
  <c r="G203" i="25"/>
  <c r="G202" i="25"/>
  <c r="G201" i="25"/>
  <c r="G200" i="25"/>
  <c r="G199" i="25"/>
  <c r="G198" i="25"/>
  <c r="G197" i="25"/>
  <c r="G196" i="25"/>
  <c r="G195" i="25"/>
  <c r="G194" i="25"/>
  <c r="G193" i="25"/>
  <c r="G192" i="25"/>
  <c r="G191" i="25"/>
  <c r="G190" i="25"/>
  <c r="G189" i="25"/>
  <c r="G188" i="25"/>
  <c r="G187" i="25"/>
  <c r="G186" i="25"/>
  <c r="G185" i="25"/>
  <c r="G184" i="25"/>
  <c r="G183" i="25"/>
  <c r="G182" i="25"/>
  <c r="G181" i="25"/>
  <c r="G180" i="25"/>
  <c r="G179" i="25"/>
  <c r="G178" i="25"/>
  <c r="G177" i="25"/>
  <c r="G176" i="25"/>
  <c r="G175" i="25"/>
  <c r="G174" i="25"/>
  <c r="G173" i="25"/>
  <c r="G172" i="25"/>
  <c r="G171" i="25"/>
  <c r="G170" i="25"/>
  <c r="G169" i="25"/>
  <c r="G168" i="25"/>
  <c r="G167" i="25"/>
  <c r="G166" i="25"/>
  <c r="G165" i="25"/>
  <c r="G164" i="25"/>
  <c r="G163" i="25"/>
  <c r="G162" i="25"/>
  <c r="G161" i="25"/>
  <c r="G160" i="25"/>
  <c r="G159" i="25"/>
  <c r="G158" i="25"/>
  <c r="G157" i="25"/>
  <c r="G156" i="25"/>
  <c r="G155" i="25"/>
  <c r="G154" i="25"/>
  <c r="G153" i="25"/>
  <c r="G152" i="25"/>
  <c r="G151" i="25"/>
  <c r="G150" i="25"/>
  <c r="G149" i="25"/>
  <c r="G148" i="25"/>
  <c r="G147" i="25"/>
  <c r="G146" i="25"/>
  <c r="G145" i="25"/>
  <c r="G144" i="25"/>
  <c r="G143" i="25"/>
  <c r="G142" i="25"/>
  <c r="G141" i="25"/>
  <c r="G140" i="25"/>
  <c r="G139" i="25"/>
  <c r="G138" i="25"/>
  <c r="G137" i="25"/>
  <c r="G136" i="25"/>
  <c r="G135" i="25"/>
  <c r="G134" i="25"/>
  <c r="G133" i="25"/>
  <c r="G132" i="25"/>
  <c r="G131" i="25"/>
  <c r="G130" i="25"/>
  <c r="G129" i="25"/>
  <c r="G128" i="25"/>
  <c r="G127" i="25"/>
  <c r="G126" i="25"/>
  <c r="G125" i="25"/>
  <c r="G124" i="25"/>
  <c r="G123" i="25"/>
  <c r="G122" i="25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03" i="25"/>
  <c r="G102" i="25"/>
  <c r="G101" i="25"/>
  <c r="G100" i="25"/>
  <c r="G99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K6" i="25" l="1"/>
  <c r="K7" i="25" s="1"/>
  <c r="K8" i="25" s="1"/>
  <c r="K9" i="25" s="1"/>
  <c r="K10" i="25" s="1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B101" i="19" l="1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D163" i="23" l="1"/>
  <c r="D418" i="23"/>
  <c r="D417" i="23"/>
  <c r="D416" i="23"/>
  <c r="D415" i="23"/>
  <c r="D414" i="23"/>
  <c r="D413" i="23"/>
  <c r="D412" i="23"/>
  <c r="D411" i="23"/>
  <c r="D410" i="23"/>
  <c r="D409" i="23"/>
  <c r="D408" i="23"/>
  <c r="D407" i="23"/>
  <c r="D406" i="23"/>
  <c r="D405" i="23"/>
  <c r="D404" i="23"/>
  <c r="D403" i="23"/>
  <c r="D402" i="23"/>
  <c r="D401" i="23"/>
  <c r="D400" i="23"/>
  <c r="D399" i="23"/>
  <c r="D398" i="23"/>
  <c r="D397" i="23"/>
  <c r="D396" i="23"/>
  <c r="D395" i="23"/>
  <c r="D394" i="23"/>
  <c r="D393" i="23"/>
  <c r="D392" i="23"/>
  <c r="D391" i="23"/>
  <c r="D390" i="23"/>
  <c r="D389" i="23"/>
  <c r="D388" i="23"/>
  <c r="D387" i="23"/>
  <c r="D386" i="23"/>
  <c r="D385" i="23"/>
  <c r="D384" i="23"/>
  <c r="D383" i="23"/>
  <c r="D382" i="23"/>
  <c r="D381" i="23"/>
  <c r="D380" i="23"/>
  <c r="D379" i="23"/>
  <c r="D378" i="23"/>
  <c r="D377" i="23"/>
  <c r="D376" i="23"/>
  <c r="D375" i="23"/>
  <c r="D374" i="23"/>
  <c r="D373" i="23"/>
  <c r="D372" i="23"/>
  <c r="D371" i="23"/>
  <c r="D370" i="23"/>
  <c r="D369" i="23"/>
  <c r="D368" i="23"/>
  <c r="D367" i="23"/>
  <c r="D366" i="23"/>
  <c r="D365" i="23"/>
  <c r="D364" i="23"/>
  <c r="D363" i="23"/>
  <c r="D362" i="23"/>
  <c r="D361" i="23"/>
  <c r="D360" i="23"/>
  <c r="D359" i="23"/>
  <c r="D358" i="23"/>
  <c r="D357" i="23"/>
  <c r="D356" i="23"/>
  <c r="D355" i="23"/>
  <c r="D354" i="23"/>
  <c r="D353" i="23"/>
  <c r="D352" i="23"/>
  <c r="D351" i="23"/>
  <c r="D350" i="23"/>
  <c r="D349" i="23"/>
  <c r="D348" i="23"/>
  <c r="D347" i="23"/>
  <c r="D346" i="23"/>
  <c r="D345" i="23"/>
  <c r="D344" i="23"/>
  <c r="D343" i="23"/>
  <c r="D342" i="23"/>
  <c r="D341" i="23"/>
  <c r="D340" i="23"/>
  <c r="D339" i="23"/>
  <c r="D338" i="23"/>
  <c r="D337" i="23"/>
  <c r="D336" i="23"/>
  <c r="D335" i="23"/>
  <c r="D334" i="23"/>
  <c r="D333" i="23"/>
  <c r="D332" i="23"/>
  <c r="D331" i="23"/>
  <c r="D330" i="23"/>
  <c r="D329" i="23"/>
  <c r="D328" i="23"/>
  <c r="D327" i="23"/>
  <c r="D326" i="23"/>
  <c r="D325" i="23"/>
  <c r="D324" i="23"/>
  <c r="D323" i="23"/>
  <c r="D322" i="23"/>
  <c r="D321" i="23"/>
  <c r="D320" i="23"/>
  <c r="D319" i="23"/>
  <c r="D318" i="23"/>
  <c r="D317" i="23"/>
  <c r="D316" i="23"/>
  <c r="D315" i="23"/>
  <c r="D314" i="23"/>
  <c r="D313" i="23"/>
  <c r="D312" i="23"/>
  <c r="D311" i="23"/>
  <c r="D310" i="23"/>
  <c r="D309" i="23"/>
  <c r="D308" i="23"/>
  <c r="D307" i="23"/>
  <c r="D306" i="23"/>
  <c r="D305" i="23"/>
  <c r="D304" i="23"/>
  <c r="D303" i="23"/>
  <c r="D302" i="23"/>
  <c r="D301" i="23"/>
  <c r="D300" i="23"/>
  <c r="D299" i="23"/>
  <c r="D298" i="23"/>
  <c r="D297" i="23"/>
  <c r="D296" i="23"/>
  <c r="D295" i="23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I418" i="23"/>
  <c r="I417" i="23"/>
  <c r="I416" i="23"/>
  <c r="I415" i="23"/>
  <c r="I414" i="23"/>
  <c r="I413" i="23"/>
  <c r="I412" i="23"/>
  <c r="I411" i="23"/>
  <c r="I410" i="23"/>
  <c r="I409" i="23"/>
  <c r="I408" i="23"/>
  <c r="I407" i="23"/>
  <c r="I406" i="23"/>
  <c r="I405" i="23"/>
  <c r="I404" i="23"/>
  <c r="I403" i="23"/>
  <c r="I402" i="23"/>
  <c r="I401" i="23"/>
  <c r="I400" i="23"/>
  <c r="I399" i="23"/>
  <c r="I398" i="23"/>
  <c r="I397" i="23"/>
  <c r="I396" i="23"/>
  <c r="I395" i="23"/>
  <c r="I394" i="23"/>
  <c r="I393" i="23"/>
  <c r="I392" i="23"/>
  <c r="I391" i="23"/>
  <c r="I390" i="23"/>
  <c r="I389" i="23"/>
  <c r="I388" i="23"/>
  <c r="I387" i="23"/>
  <c r="I386" i="23"/>
  <c r="I385" i="23"/>
  <c r="I384" i="23"/>
  <c r="I383" i="23"/>
  <c r="I382" i="23"/>
  <c r="I381" i="23"/>
  <c r="I380" i="23"/>
  <c r="I379" i="23"/>
  <c r="I378" i="23"/>
  <c r="I377" i="23"/>
  <c r="I376" i="23"/>
  <c r="I375" i="23"/>
  <c r="I374" i="23"/>
  <c r="I373" i="23"/>
  <c r="I372" i="23"/>
  <c r="I371" i="23"/>
  <c r="I370" i="23"/>
  <c r="I369" i="23"/>
  <c r="I368" i="23"/>
  <c r="I367" i="23"/>
  <c r="I366" i="23"/>
  <c r="I365" i="23"/>
  <c r="I364" i="23"/>
  <c r="I363" i="23"/>
  <c r="I362" i="23"/>
  <c r="I361" i="23"/>
  <c r="I360" i="23"/>
  <c r="I359" i="23"/>
  <c r="I358" i="23"/>
  <c r="I357" i="23"/>
  <c r="I356" i="23"/>
  <c r="I355" i="23"/>
  <c r="I354" i="23"/>
  <c r="I353" i="23"/>
  <c r="I352" i="23"/>
  <c r="I351" i="23"/>
  <c r="I350" i="23"/>
  <c r="I349" i="23"/>
  <c r="I348" i="23"/>
  <c r="I347" i="23"/>
  <c r="I346" i="23"/>
  <c r="I345" i="23"/>
  <c r="I344" i="23"/>
  <c r="I343" i="23"/>
  <c r="I342" i="23"/>
  <c r="I341" i="23"/>
  <c r="I340" i="23"/>
  <c r="I339" i="23"/>
  <c r="I338" i="23"/>
  <c r="I337" i="23"/>
  <c r="I336" i="23"/>
  <c r="I335" i="23"/>
  <c r="I334" i="23"/>
  <c r="I333" i="23"/>
  <c r="I332" i="23"/>
  <c r="I331" i="23"/>
  <c r="I330" i="23"/>
  <c r="I329" i="23"/>
  <c r="I328" i="23"/>
  <c r="I327" i="23"/>
  <c r="I326" i="23"/>
  <c r="I325" i="23"/>
  <c r="I324" i="23"/>
  <c r="I323" i="23"/>
  <c r="I322" i="23"/>
  <c r="I321" i="23"/>
  <c r="I320" i="23"/>
  <c r="I319" i="23"/>
  <c r="I317" i="23"/>
  <c r="I316" i="23"/>
  <c r="I313" i="23"/>
  <c r="I308" i="23"/>
  <c r="I307" i="23"/>
  <c r="I306" i="23"/>
  <c r="I305" i="23"/>
  <c r="I304" i="23"/>
  <c r="I303" i="23"/>
  <c r="I302" i="23"/>
  <c r="I301" i="23"/>
  <c r="I300" i="23"/>
  <c r="I299" i="23"/>
  <c r="I298" i="23"/>
  <c r="I297" i="23"/>
  <c r="I296" i="23"/>
  <c r="I295" i="23"/>
  <c r="I294" i="23"/>
  <c r="I293" i="23"/>
  <c r="I292" i="23"/>
  <c r="I291" i="23"/>
  <c r="I290" i="23"/>
  <c r="I289" i="23"/>
  <c r="I288" i="23"/>
  <c r="I287" i="23"/>
  <c r="I286" i="23"/>
  <c r="I285" i="23"/>
  <c r="I284" i="23"/>
  <c r="I283" i="23"/>
  <c r="I282" i="23"/>
  <c r="I281" i="23"/>
  <c r="I280" i="23"/>
  <c r="I279" i="23"/>
  <c r="I278" i="23"/>
  <c r="I277" i="23"/>
  <c r="I276" i="23"/>
  <c r="I275" i="23"/>
  <c r="I274" i="23"/>
  <c r="I273" i="23"/>
  <c r="I272" i="23"/>
  <c r="I271" i="23"/>
  <c r="I270" i="23"/>
  <c r="I269" i="23"/>
  <c r="I268" i="23"/>
  <c r="I267" i="23"/>
  <c r="I266" i="23"/>
  <c r="I265" i="23"/>
  <c r="I264" i="23"/>
  <c r="I263" i="23"/>
  <c r="I262" i="23"/>
  <c r="I261" i="23"/>
  <c r="I260" i="23"/>
  <c r="I259" i="23"/>
  <c r="I258" i="23"/>
  <c r="I257" i="23"/>
  <c r="I256" i="23"/>
  <c r="I255" i="23"/>
  <c r="I254" i="23"/>
  <c r="I253" i="23"/>
  <c r="I252" i="23"/>
  <c r="I251" i="23"/>
  <c r="I250" i="23"/>
  <c r="I249" i="23"/>
  <c r="I248" i="23"/>
  <c r="I247" i="23"/>
  <c r="I246" i="23"/>
  <c r="I245" i="23"/>
  <c r="I244" i="23"/>
  <c r="I243" i="23"/>
  <c r="I242" i="23"/>
  <c r="I241" i="23"/>
  <c r="I240" i="23"/>
  <c r="I239" i="23"/>
  <c r="I238" i="23"/>
  <c r="I237" i="23"/>
  <c r="I236" i="23"/>
  <c r="I235" i="23"/>
  <c r="I234" i="23"/>
  <c r="I233" i="23"/>
  <c r="I232" i="23"/>
  <c r="I231" i="23"/>
  <c r="I230" i="23"/>
  <c r="I229" i="23"/>
  <c r="I228" i="23"/>
  <c r="I227" i="23"/>
  <c r="I226" i="23"/>
  <c r="I225" i="23"/>
  <c r="I224" i="23"/>
  <c r="I223" i="23"/>
  <c r="I222" i="23"/>
  <c r="I221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B101" i="16" l="1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L9" i="19"/>
  <c r="L9" i="14"/>
  <c r="G9" i="14"/>
  <c r="Q9" i="13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Q9" i="8" l="1"/>
  <c r="D46" i="20"/>
  <c r="C46" i="20"/>
  <c r="C44" i="20"/>
  <c r="D44" i="20" s="1"/>
  <c r="C46" i="19"/>
  <c r="D46" i="19" s="1"/>
  <c r="C44" i="19"/>
  <c r="D44" i="19" s="1"/>
  <c r="D46" i="16"/>
  <c r="C46" i="16"/>
  <c r="D44" i="16"/>
  <c r="C44" i="16"/>
  <c r="C46" i="15"/>
  <c r="D46" i="15" s="1"/>
  <c r="D44" i="15"/>
  <c r="C44" i="15"/>
  <c r="C46" i="14"/>
  <c r="D46" i="14" s="1"/>
  <c r="C44" i="14"/>
  <c r="D44" i="14" s="1"/>
  <c r="AR4" i="3" l="1"/>
  <c r="AR22" i="3"/>
  <c r="AR21" i="3"/>
  <c r="AR24" i="3"/>
  <c r="AR25" i="3"/>
  <c r="AR23" i="3"/>
  <c r="AR7" i="3" l="1"/>
  <c r="AR6" i="3"/>
  <c r="AR11" i="3"/>
  <c r="AR5" i="3"/>
  <c r="AR10" i="3"/>
  <c r="AR13" i="3"/>
  <c r="AR20" i="3"/>
  <c r="AR12" i="3"/>
  <c r="AR14" i="3"/>
  <c r="AR17" i="3"/>
  <c r="AR9" i="3"/>
  <c r="AR19" i="3"/>
  <c r="AR16" i="3"/>
  <c r="AR8" i="3"/>
  <c r="AR18" i="3"/>
  <c r="AR15" i="3"/>
  <c r="AN101" i="4" l="1"/>
  <c r="AT101" i="4" s="1"/>
  <c r="AN80" i="4"/>
  <c r="AT80" i="4" s="1"/>
  <c r="AN32" i="4"/>
  <c r="AT32" i="4" s="1"/>
  <c r="AN41" i="4"/>
  <c r="AT41" i="4" s="1"/>
  <c r="AN93" i="4"/>
  <c r="AT93" i="4" s="1"/>
  <c r="AN63" i="4"/>
  <c r="AT63" i="4" s="1"/>
  <c r="AN28" i="4"/>
  <c r="AT28" i="4" s="1"/>
  <c r="AN8" i="4"/>
  <c r="AT8" i="4" s="1"/>
  <c r="AN92" i="4"/>
  <c r="AT92" i="4" s="1"/>
  <c r="AN27" i="4"/>
  <c r="AT27" i="4" s="1"/>
  <c r="AN37" i="4"/>
  <c r="AT37" i="4" s="1"/>
  <c r="AN29" i="4"/>
  <c r="AT29" i="4" s="1"/>
  <c r="AN12" i="4"/>
  <c r="AT12" i="4" s="1"/>
  <c r="AN61" i="4"/>
  <c r="AT61" i="4" s="1"/>
  <c r="AN84" i="4"/>
  <c r="AT84" i="4" s="1"/>
  <c r="AN42" i="4"/>
  <c r="AT42" i="4" s="1"/>
  <c r="AN50" i="4"/>
  <c r="AT50" i="4" s="1"/>
  <c r="AN88" i="4"/>
  <c r="AT88" i="4" s="1"/>
  <c r="AN34" i="4"/>
  <c r="AT34" i="4" s="1"/>
  <c r="AN65" i="4"/>
  <c r="AT65" i="4" s="1"/>
  <c r="AN67" i="4"/>
  <c r="AT67" i="4" s="1"/>
  <c r="AN38" i="4"/>
  <c r="AT38" i="4" s="1"/>
  <c r="AN24" i="4"/>
  <c r="AT24" i="4" s="1"/>
  <c r="AN70" i="4"/>
  <c r="AT70" i="4" s="1"/>
  <c r="AN94" i="4"/>
  <c r="AT94" i="4" s="1"/>
  <c r="AN11" i="4"/>
  <c r="AT11" i="4" s="1"/>
  <c r="AN13" i="4"/>
  <c r="AT13" i="4" s="1"/>
  <c r="AN95" i="4"/>
  <c r="AT95" i="4" s="1"/>
  <c r="AN90" i="4"/>
  <c r="AT90" i="4" s="1"/>
  <c r="AN56" i="4"/>
  <c r="AT56" i="4" s="1"/>
  <c r="AN14" i="4"/>
  <c r="AT14" i="4" s="1"/>
  <c r="AN97" i="4"/>
  <c r="AT97" i="4" s="1"/>
  <c r="AN39" i="4"/>
  <c r="AT39" i="4" s="1"/>
  <c r="AN23" i="4"/>
  <c r="AT23" i="4" s="1"/>
  <c r="AN60" i="4"/>
  <c r="AT60" i="4" s="1"/>
  <c r="AN22" i="4"/>
  <c r="AT22" i="4" s="1"/>
  <c r="AN21" i="4"/>
  <c r="AT21" i="4" s="1"/>
  <c r="AN47" i="4"/>
  <c r="AT47" i="4" s="1"/>
  <c r="AN86" i="4"/>
  <c r="AT86" i="4" s="1"/>
  <c r="AN96" i="4"/>
  <c r="AT96" i="4" s="1"/>
  <c r="AN18" i="4"/>
  <c r="AT18" i="4" s="1"/>
  <c r="AN16" i="4"/>
  <c r="AT16" i="4" s="1"/>
  <c r="AN19" i="4"/>
  <c r="AT19" i="4" s="1"/>
  <c r="AN30" i="4"/>
  <c r="AT30" i="4" s="1"/>
  <c r="AN5" i="4"/>
  <c r="AT5" i="4" s="1"/>
  <c r="AN26" i="4"/>
  <c r="AT26" i="4" s="1"/>
  <c r="AN82" i="4"/>
  <c r="AT82" i="4" s="1"/>
  <c r="AN9" i="4"/>
  <c r="AT9" i="4" s="1"/>
  <c r="AN98" i="4"/>
  <c r="AT98" i="4" s="1"/>
  <c r="AN10" i="4"/>
  <c r="AT10" i="4" s="1"/>
  <c r="AN40" i="4"/>
  <c r="AT40" i="4" s="1"/>
  <c r="AN99" i="4"/>
  <c r="AT99" i="4" s="1"/>
  <c r="AN102" i="4"/>
  <c r="AT102" i="4" s="1"/>
  <c r="AN77" i="4"/>
  <c r="AT77" i="4" s="1"/>
  <c r="AN100" i="4"/>
  <c r="AT100" i="4" s="1"/>
  <c r="AN4" i="4"/>
  <c r="AT4" i="4" s="1"/>
  <c r="AN59" i="4"/>
  <c r="AT59" i="4" s="1"/>
  <c r="AN31" i="4"/>
  <c r="AT31" i="4" s="1"/>
  <c r="AN20" i="4"/>
  <c r="AT20" i="4" s="1"/>
  <c r="AN45" i="4"/>
  <c r="AT45" i="4" s="1"/>
  <c r="AN33" i="4"/>
  <c r="AT33" i="4" s="1"/>
  <c r="AN15" i="4"/>
  <c r="AT15" i="4" s="1"/>
  <c r="AN55" i="4"/>
  <c r="AT55" i="4" s="1"/>
  <c r="AN69" i="4"/>
  <c r="AT69" i="4" s="1"/>
  <c r="AN87" i="4"/>
  <c r="AT87" i="4" s="1"/>
  <c r="AN58" i="4"/>
  <c r="AT58" i="4" s="1"/>
  <c r="AN68" i="4"/>
  <c r="AT68" i="4" s="1"/>
  <c r="AN46" i="4"/>
  <c r="AT46" i="4" s="1"/>
  <c r="AN53" i="4"/>
  <c r="AT53" i="4" s="1"/>
  <c r="AN52" i="4"/>
  <c r="AT52" i="4" s="1"/>
  <c r="AN78" i="4"/>
  <c r="AT78" i="4" s="1"/>
  <c r="AN57" i="4"/>
  <c r="AT57" i="4" s="1"/>
  <c r="AN71" i="4"/>
  <c r="AT71" i="4" s="1"/>
  <c r="AN6" i="4"/>
  <c r="AT6" i="4" s="1"/>
  <c r="AN66" i="4"/>
  <c r="AT66" i="4" s="1"/>
  <c r="AN36" i="4"/>
  <c r="AT36" i="4" s="1"/>
  <c r="AN54" i="4"/>
  <c r="AT54" i="4" s="1"/>
  <c r="AN64" i="4"/>
  <c r="AT64" i="4" s="1"/>
  <c r="AN83" i="4"/>
  <c r="AT83" i="4" s="1"/>
  <c r="AN25" i="4"/>
  <c r="AT25" i="4" s="1"/>
  <c r="AN91" i="4"/>
  <c r="AT91" i="4" s="1"/>
  <c r="AN49" i="4"/>
  <c r="AT49" i="4" s="1"/>
  <c r="AN76" i="4"/>
  <c r="AT76" i="4" s="1"/>
  <c r="AN62" i="4"/>
  <c r="AT62" i="4" s="1"/>
  <c r="AN73" i="4"/>
  <c r="AT73" i="4" s="1"/>
  <c r="AN17" i="4"/>
  <c r="AT17" i="4" s="1"/>
  <c r="AN74" i="4"/>
  <c r="AT74" i="4" s="1"/>
  <c r="AN44" i="4"/>
  <c r="AT44" i="4" s="1"/>
  <c r="AN85" i="4"/>
  <c r="AT85" i="4" s="1"/>
  <c r="AN75" i="4"/>
  <c r="AT75" i="4" s="1"/>
  <c r="AN35" i="4"/>
  <c r="AT35" i="4" s="1"/>
  <c r="AN89" i="4"/>
  <c r="AT89" i="4" s="1"/>
  <c r="AN51" i="4"/>
  <c r="AT51" i="4" s="1"/>
  <c r="AN72" i="4"/>
  <c r="AT72" i="4" s="1"/>
  <c r="AN43" i="4"/>
  <c r="AT43" i="4" s="1"/>
  <c r="AN48" i="4"/>
  <c r="AT48" i="4" s="1"/>
  <c r="AN7" i="4"/>
  <c r="AT7" i="4" s="1"/>
  <c r="AN81" i="4"/>
  <c r="AT81" i="4" s="1"/>
  <c r="AN79" i="4"/>
  <c r="AT79" i="4" s="1"/>
  <c r="AU16" i="4" l="1"/>
  <c r="AU21" i="4"/>
  <c r="AU67" i="4"/>
  <c r="AU79" i="4"/>
  <c r="AU7" i="4"/>
  <c r="AU75" i="4"/>
  <c r="AU83" i="4"/>
  <c r="AU46" i="4"/>
  <c r="AU33" i="4"/>
  <c r="AU28" i="4"/>
  <c r="AU48" i="4"/>
  <c r="AU62" i="4"/>
  <c r="AU64" i="4"/>
  <c r="AU57" i="4"/>
  <c r="AU68" i="4"/>
  <c r="AU45" i="4"/>
  <c r="AU77" i="4"/>
  <c r="AU9" i="4"/>
  <c r="AU14" i="4"/>
  <c r="AU13" i="4"/>
  <c r="AU65" i="4"/>
  <c r="AU29" i="4"/>
  <c r="AU63" i="4"/>
  <c r="AU12" i="4"/>
  <c r="AU81" i="4"/>
  <c r="AU43" i="4"/>
  <c r="AU85" i="4"/>
  <c r="AU76" i="4"/>
  <c r="AU54" i="4"/>
  <c r="AU78" i="4"/>
  <c r="AU58" i="4"/>
  <c r="AU20" i="4"/>
  <c r="AU18" i="4"/>
  <c r="AU22" i="4"/>
  <c r="AU11" i="4"/>
  <c r="AU34" i="4"/>
  <c r="AU72" i="4"/>
  <c r="AU51" i="4"/>
  <c r="AU49" i="4"/>
  <c r="AU36" i="4"/>
  <c r="AU87" i="4"/>
  <c r="AU31" i="4"/>
  <c r="AU82" i="4"/>
  <c r="AU96" i="4"/>
  <c r="AU60" i="4"/>
  <c r="AU94" i="4"/>
  <c r="AU88" i="4"/>
  <c r="AU93" i="4"/>
  <c r="AU44" i="4"/>
  <c r="AU66" i="4"/>
  <c r="AU52" i="4"/>
  <c r="AU69" i="4"/>
  <c r="AU40" i="4"/>
  <c r="AU26" i="4"/>
  <c r="AU86" i="4"/>
  <c r="AU23" i="4"/>
  <c r="AU56" i="4"/>
  <c r="AU70" i="4"/>
  <c r="AU50" i="4"/>
  <c r="AU37" i="4"/>
  <c r="AU41" i="4"/>
  <c r="AU89" i="4"/>
  <c r="AU74" i="4"/>
  <c r="AU91" i="4"/>
  <c r="AU59" i="4"/>
  <c r="AU5" i="4"/>
  <c r="AU39" i="4"/>
  <c r="AU90" i="4"/>
  <c r="AU42" i="4"/>
  <c r="AU27" i="4"/>
  <c r="AU32" i="4"/>
  <c r="AU35" i="4"/>
  <c r="AU17" i="4"/>
  <c r="AU6" i="4"/>
  <c r="AU53" i="4"/>
  <c r="AU55" i="4"/>
  <c r="AU4" i="4"/>
  <c r="AU10" i="4"/>
  <c r="AU30" i="4"/>
  <c r="AU47" i="4"/>
  <c r="AU95" i="4"/>
  <c r="AU24" i="4"/>
  <c r="AU84" i="4"/>
  <c r="AU92" i="4"/>
  <c r="AU80" i="4"/>
  <c r="AU73" i="4"/>
  <c r="AU25" i="4"/>
  <c r="AU71" i="4"/>
  <c r="AU15" i="4"/>
  <c r="AU19" i="4"/>
  <c r="AU38" i="4"/>
  <c r="AU61" i="4"/>
  <c r="AU8" i="4"/>
  <c r="AQ539" i="5" l="1"/>
  <c r="AP539" i="5"/>
  <c r="AO539" i="5"/>
  <c r="AR539" i="5"/>
  <c r="AB539" i="5"/>
  <c r="AQ499" i="5"/>
  <c r="AP499" i="5"/>
  <c r="AO499" i="5"/>
  <c r="AR499" i="5"/>
  <c r="AB499" i="5"/>
  <c r="AQ475" i="5"/>
  <c r="AP475" i="5"/>
  <c r="AO475" i="5"/>
  <c r="AR475" i="5"/>
  <c r="AB475" i="5"/>
  <c r="AQ443" i="5"/>
  <c r="AO443" i="5"/>
  <c r="AR443" i="5"/>
  <c r="AP443" i="5"/>
  <c r="AB443" i="5"/>
  <c r="AQ403" i="5"/>
  <c r="AO403" i="5"/>
  <c r="AR403" i="5"/>
  <c r="AP403" i="5"/>
  <c r="AB403" i="5"/>
  <c r="AQ379" i="5"/>
  <c r="AO379" i="5"/>
  <c r="AR379" i="5"/>
  <c r="AP379" i="5"/>
  <c r="AB379" i="5"/>
  <c r="AQ339" i="5"/>
  <c r="AO339" i="5"/>
  <c r="AS339" i="5" s="1"/>
  <c r="AR339" i="5"/>
  <c r="AP339" i="5"/>
  <c r="AB339" i="5"/>
  <c r="AR315" i="5"/>
  <c r="AQ315" i="5"/>
  <c r="AP315" i="5"/>
  <c r="AO315" i="5"/>
  <c r="AB315" i="5"/>
  <c r="AR291" i="5"/>
  <c r="AQ291" i="5"/>
  <c r="AP291" i="5"/>
  <c r="AO291" i="5"/>
  <c r="AB291" i="5"/>
  <c r="AR259" i="5"/>
  <c r="AP259" i="5"/>
  <c r="AQ259" i="5"/>
  <c r="AO259" i="5"/>
  <c r="AB259" i="5"/>
  <c r="AR235" i="5"/>
  <c r="AP235" i="5"/>
  <c r="AQ235" i="5"/>
  <c r="AO235" i="5"/>
  <c r="AB235" i="5"/>
  <c r="AR211" i="5"/>
  <c r="AP211" i="5"/>
  <c r="AQ211" i="5"/>
  <c r="AO211" i="5"/>
  <c r="AB211" i="5"/>
  <c r="AR187" i="5"/>
  <c r="AQ187" i="5"/>
  <c r="AP187" i="5"/>
  <c r="AO187" i="5"/>
  <c r="AB187" i="5"/>
  <c r="AR171" i="5"/>
  <c r="AQ171" i="5"/>
  <c r="AP171" i="5"/>
  <c r="AO171" i="5"/>
  <c r="AB171" i="5"/>
  <c r="AR131" i="5"/>
  <c r="AQ131" i="5"/>
  <c r="AP131" i="5"/>
  <c r="AO131" i="5"/>
  <c r="AB131" i="5"/>
  <c r="AR59" i="5"/>
  <c r="AQ59" i="5"/>
  <c r="AP59" i="5"/>
  <c r="AO59" i="5"/>
  <c r="AB59" i="5"/>
  <c r="AR51" i="5"/>
  <c r="AQ51" i="5"/>
  <c r="AP51" i="5"/>
  <c r="AO51" i="5"/>
  <c r="AB51" i="5"/>
  <c r="AR450" i="5"/>
  <c r="AQ450" i="5"/>
  <c r="AP450" i="5"/>
  <c r="AO450" i="5"/>
  <c r="AS450" i="5" s="1"/>
  <c r="AB450" i="5"/>
  <c r="AR418" i="5"/>
  <c r="AQ418" i="5"/>
  <c r="AP418" i="5"/>
  <c r="AO418" i="5"/>
  <c r="AB418" i="5"/>
  <c r="AP394" i="5"/>
  <c r="AO394" i="5"/>
  <c r="AR394" i="5"/>
  <c r="AQ394" i="5"/>
  <c r="AB394" i="5"/>
  <c r="AP386" i="5"/>
  <c r="AO386" i="5"/>
  <c r="AR386" i="5"/>
  <c r="AQ386" i="5"/>
  <c r="AB386" i="5"/>
  <c r="AP378" i="5"/>
  <c r="AO378" i="5"/>
  <c r="AR378" i="5"/>
  <c r="AQ378" i="5"/>
  <c r="AB378" i="5"/>
  <c r="AP370" i="5"/>
  <c r="AO370" i="5"/>
  <c r="AR370" i="5"/>
  <c r="AQ370" i="5"/>
  <c r="AB370" i="5"/>
  <c r="AP362" i="5"/>
  <c r="AO362" i="5"/>
  <c r="AR362" i="5"/>
  <c r="AQ362" i="5"/>
  <c r="AB362" i="5"/>
  <c r="AP354" i="5"/>
  <c r="AO354" i="5"/>
  <c r="AR354" i="5"/>
  <c r="AQ354" i="5"/>
  <c r="AB354" i="5"/>
  <c r="AP346" i="5"/>
  <c r="AO346" i="5"/>
  <c r="AR346" i="5"/>
  <c r="AQ346" i="5"/>
  <c r="AB346" i="5"/>
  <c r="AP338" i="5"/>
  <c r="AO338" i="5"/>
  <c r="AS338" i="5" s="1"/>
  <c r="AR338" i="5"/>
  <c r="AQ338" i="5"/>
  <c r="AB338" i="5"/>
  <c r="AP330" i="5"/>
  <c r="AO330" i="5"/>
  <c r="AS330" i="5" s="1"/>
  <c r="AR330" i="5"/>
  <c r="AQ330" i="5"/>
  <c r="AB330" i="5"/>
  <c r="AP322" i="5"/>
  <c r="AO322" i="5"/>
  <c r="AR322" i="5"/>
  <c r="AQ322" i="5"/>
  <c r="AB322" i="5"/>
  <c r="AR314" i="5"/>
  <c r="AQ314" i="5"/>
  <c r="AP314" i="5"/>
  <c r="AO314" i="5"/>
  <c r="AB314" i="5"/>
  <c r="AR306" i="5"/>
  <c r="AQ306" i="5"/>
  <c r="AP306" i="5"/>
  <c r="AO306" i="5"/>
  <c r="AB306" i="5"/>
  <c r="AR298" i="5"/>
  <c r="AQ298" i="5"/>
  <c r="AP298" i="5"/>
  <c r="AO298" i="5"/>
  <c r="AB298" i="5"/>
  <c r="AR290" i="5"/>
  <c r="AQ290" i="5"/>
  <c r="AP290" i="5"/>
  <c r="AO290" i="5"/>
  <c r="AB290" i="5"/>
  <c r="AR282" i="5"/>
  <c r="AQ282" i="5"/>
  <c r="AP282" i="5"/>
  <c r="AO282" i="5"/>
  <c r="AB282" i="5"/>
  <c r="AR274" i="5"/>
  <c r="AP274" i="5"/>
  <c r="AO274" i="5"/>
  <c r="AQ274" i="5"/>
  <c r="AB274" i="5"/>
  <c r="AP266" i="5"/>
  <c r="AO266" i="5"/>
  <c r="AS266" i="5" s="1"/>
  <c r="AR266" i="5"/>
  <c r="AQ266" i="5"/>
  <c r="AB266" i="5"/>
  <c r="AP258" i="5"/>
  <c r="AO258" i="5"/>
  <c r="AS258" i="5" s="1"/>
  <c r="AR258" i="5"/>
  <c r="AQ258" i="5"/>
  <c r="AB258" i="5"/>
  <c r="AP250" i="5"/>
  <c r="AO250" i="5"/>
  <c r="AR250" i="5"/>
  <c r="AQ250" i="5"/>
  <c r="AB250" i="5"/>
  <c r="AP242" i="5"/>
  <c r="AO242" i="5"/>
  <c r="AR242" i="5"/>
  <c r="AQ242" i="5"/>
  <c r="AB242" i="5"/>
  <c r="AP234" i="5"/>
  <c r="AO234" i="5"/>
  <c r="AR234" i="5"/>
  <c r="AQ234" i="5"/>
  <c r="AB234" i="5"/>
  <c r="AP226" i="5"/>
  <c r="AO226" i="5"/>
  <c r="AR226" i="5"/>
  <c r="AQ226" i="5"/>
  <c r="AB226" i="5"/>
  <c r="AP218" i="5"/>
  <c r="AO218" i="5"/>
  <c r="AR218" i="5"/>
  <c r="AQ218" i="5"/>
  <c r="AB218" i="5"/>
  <c r="AP210" i="5"/>
  <c r="AO210" i="5"/>
  <c r="AR210" i="5"/>
  <c r="AQ210" i="5"/>
  <c r="AB210" i="5"/>
  <c r="AP202" i="5"/>
  <c r="AO202" i="5"/>
  <c r="AR202" i="5"/>
  <c r="AQ202" i="5"/>
  <c r="AB202" i="5"/>
  <c r="AR194" i="5"/>
  <c r="AP194" i="5"/>
  <c r="AQ194" i="5"/>
  <c r="AO194" i="5"/>
  <c r="AB194" i="5"/>
  <c r="AR186" i="5"/>
  <c r="AP186" i="5"/>
  <c r="AQ186" i="5"/>
  <c r="AO186" i="5"/>
  <c r="AB186" i="5"/>
  <c r="AR178" i="5"/>
  <c r="AP178" i="5"/>
  <c r="AQ178" i="5"/>
  <c r="AO178" i="5"/>
  <c r="AB178" i="5"/>
  <c r="AR170" i="5"/>
  <c r="AP170" i="5"/>
  <c r="AO170" i="5"/>
  <c r="AQ170" i="5"/>
  <c r="AB170" i="5"/>
  <c r="AR162" i="5"/>
  <c r="AP162" i="5"/>
  <c r="AQ162" i="5"/>
  <c r="AO162" i="5"/>
  <c r="AB162" i="5"/>
  <c r="AR154" i="5"/>
  <c r="AP154" i="5"/>
  <c r="AQ154" i="5"/>
  <c r="AO154" i="5"/>
  <c r="AB154" i="5"/>
  <c r="AR146" i="5"/>
  <c r="AP146" i="5"/>
  <c r="AO146" i="5"/>
  <c r="AQ146" i="5"/>
  <c r="AB146" i="5"/>
  <c r="AR138" i="5"/>
  <c r="AP138" i="5"/>
  <c r="AQ138" i="5"/>
  <c r="AO138" i="5"/>
  <c r="AB138" i="5"/>
  <c r="AR130" i="5"/>
  <c r="AP130" i="5"/>
  <c r="AO130" i="5"/>
  <c r="AQ130" i="5"/>
  <c r="AB130" i="5"/>
  <c r="AR122" i="5"/>
  <c r="AP122" i="5"/>
  <c r="AQ122" i="5"/>
  <c r="AO122" i="5"/>
  <c r="AB122" i="5"/>
  <c r="AR114" i="5"/>
  <c r="AP114" i="5"/>
  <c r="AQ114" i="5"/>
  <c r="AO114" i="5"/>
  <c r="AB114" i="5"/>
  <c r="AR106" i="5"/>
  <c r="AP106" i="5"/>
  <c r="AO106" i="5"/>
  <c r="AQ106" i="5"/>
  <c r="AB106" i="5"/>
  <c r="AR98" i="5"/>
  <c r="AP98" i="5"/>
  <c r="AQ98" i="5"/>
  <c r="AO98" i="5"/>
  <c r="AB98" i="5"/>
  <c r="AR90" i="5"/>
  <c r="AP90" i="5"/>
  <c r="AT90" i="5" s="1"/>
  <c r="AQ90" i="5"/>
  <c r="AO90" i="5"/>
  <c r="AS90" i="5" s="1"/>
  <c r="AB90" i="5"/>
  <c r="AR82" i="5"/>
  <c r="AP82" i="5"/>
  <c r="AQ82" i="5"/>
  <c r="AO82" i="5"/>
  <c r="AB82" i="5"/>
  <c r="AR74" i="5"/>
  <c r="AP74" i="5"/>
  <c r="AQ74" i="5"/>
  <c r="AO74" i="5"/>
  <c r="AB74" i="5"/>
  <c r="AR66" i="5"/>
  <c r="AP66" i="5"/>
  <c r="AQ66" i="5"/>
  <c r="AO66" i="5"/>
  <c r="AB66" i="5"/>
  <c r="AR58" i="5"/>
  <c r="AP58" i="5"/>
  <c r="AQ58" i="5"/>
  <c r="AO58" i="5"/>
  <c r="AB58" i="5"/>
  <c r="AR50" i="5"/>
  <c r="AP50" i="5"/>
  <c r="AQ50" i="5"/>
  <c r="AO50" i="5"/>
  <c r="AB50" i="5"/>
  <c r="AR42" i="5"/>
  <c r="AP42" i="5"/>
  <c r="AQ42" i="5"/>
  <c r="AO42" i="5"/>
  <c r="AB42" i="5"/>
  <c r="AR34" i="5"/>
  <c r="AP34" i="5"/>
  <c r="AQ34" i="5"/>
  <c r="AO34" i="5"/>
  <c r="AB34" i="5"/>
  <c r="AR26" i="5"/>
  <c r="AP26" i="5"/>
  <c r="AQ26" i="5"/>
  <c r="AO26" i="5"/>
  <c r="AB26" i="5"/>
  <c r="AR18" i="5"/>
  <c r="AP18" i="5"/>
  <c r="AQ18" i="5"/>
  <c r="AO18" i="5"/>
  <c r="AB18" i="5"/>
  <c r="AR10" i="5"/>
  <c r="AP10" i="5"/>
  <c r="AQ10" i="5"/>
  <c r="AO10" i="5"/>
  <c r="AB10" i="5"/>
  <c r="AR577" i="5"/>
  <c r="AQ577" i="5"/>
  <c r="AP577" i="5"/>
  <c r="AO577" i="5"/>
  <c r="AB577" i="5"/>
  <c r="AQ569" i="5"/>
  <c r="AP569" i="5"/>
  <c r="AO569" i="5"/>
  <c r="AR569" i="5"/>
  <c r="AB569" i="5"/>
  <c r="AQ561" i="5"/>
  <c r="AP561" i="5"/>
  <c r="AO561" i="5"/>
  <c r="AR561" i="5"/>
  <c r="AB561" i="5"/>
  <c r="AQ553" i="5"/>
  <c r="AP553" i="5"/>
  <c r="AO553" i="5"/>
  <c r="AR553" i="5"/>
  <c r="AB553" i="5"/>
  <c r="AQ545" i="5"/>
  <c r="AP545" i="5"/>
  <c r="AO545" i="5"/>
  <c r="AR545" i="5"/>
  <c r="AB545" i="5"/>
  <c r="AQ537" i="5"/>
  <c r="AP537" i="5"/>
  <c r="AO537" i="5"/>
  <c r="AR537" i="5"/>
  <c r="AB537" i="5"/>
  <c r="AQ529" i="5"/>
  <c r="AP529" i="5"/>
  <c r="AO529" i="5"/>
  <c r="AR529" i="5"/>
  <c r="AB529" i="5"/>
  <c r="AQ521" i="5"/>
  <c r="AP521" i="5"/>
  <c r="AO521" i="5"/>
  <c r="AR521" i="5"/>
  <c r="AB521" i="5"/>
  <c r="AQ513" i="5"/>
  <c r="AP513" i="5"/>
  <c r="AT513" i="5" s="1"/>
  <c r="AO513" i="5"/>
  <c r="AR513" i="5"/>
  <c r="AB513" i="5"/>
  <c r="AQ505" i="5"/>
  <c r="AP505" i="5"/>
  <c r="AO505" i="5"/>
  <c r="AR505" i="5"/>
  <c r="AB505" i="5"/>
  <c r="AQ497" i="5"/>
  <c r="AP497" i="5"/>
  <c r="AO497" i="5"/>
  <c r="AS497" i="5" s="1"/>
  <c r="AR497" i="5"/>
  <c r="AB497" i="5"/>
  <c r="AQ489" i="5"/>
  <c r="AP489" i="5"/>
  <c r="AO489" i="5"/>
  <c r="AR489" i="5"/>
  <c r="AB489" i="5"/>
  <c r="AQ481" i="5"/>
  <c r="AP481" i="5"/>
  <c r="AO481" i="5"/>
  <c r="AR481" i="5"/>
  <c r="AB481" i="5"/>
  <c r="AQ473" i="5"/>
  <c r="AP473" i="5"/>
  <c r="AO473" i="5"/>
  <c r="AR473" i="5"/>
  <c r="AB473" i="5"/>
  <c r="AQ465" i="5"/>
  <c r="AP465" i="5"/>
  <c r="AO465" i="5"/>
  <c r="AR465" i="5"/>
  <c r="AB465" i="5"/>
  <c r="AQ457" i="5"/>
  <c r="AP457" i="5"/>
  <c r="AO457" i="5"/>
  <c r="AS457" i="5" s="1"/>
  <c r="AR457" i="5"/>
  <c r="AB457" i="5"/>
  <c r="AQ449" i="5"/>
  <c r="AP449" i="5"/>
  <c r="AO449" i="5"/>
  <c r="AS449" i="5" s="1"/>
  <c r="AR449" i="5"/>
  <c r="AB449" i="5"/>
  <c r="AQ441" i="5"/>
  <c r="AO441" i="5"/>
  <c r="AR441" i="5"/>
  <c r="AP441" i="5"/>
  <c r="AB441" i="5"/>
  <c r="AQ433" i="5"/>
  <c r="AO433" i="5"/>
  <c r="AR433" i="5"/>
  <c r="AP433" i="5"/>
  <c r="AB433" i="5"/>
  <c r="AQ425" i="5"/>
  <c r="AO425" i="5"/>
  <c r="AR425" i="5"/>
  <c r="AP425" i="5"/>
  <c r="AB425" i="5"/>
  <c r="AQ417" i="5"/>
  <c r="AO417" i="5"/>
  <c r="AP417" i="5"/>
  <c r="AR417" i="5"/>
  <c r="AB417" i="5"/>
  <c r="AQ409" i="5"/>
  <c r="AO409" i="5"/>
  <c r="AR409" i="5"/>
  <c r="AP409" i="5"/>
  <c r="AB409" i="5"/>
  <c r="AQ401" i="5"/>
  <c r="AO401" i="5"/>
  <c r="AS401" i="5" s="1"/>
  <c r="AR401" i="5"/>
  <c r="AP401" i="5"/>
  <c r="AB401" i="5"/>
  <c r="AQ393" i="5"/>
  <c r="AO393" i="5"/>
  <c r="AR393" i="5"/>
  <c r="AP393" i="5"/>
  <c r="AB393" i="5"/>
  <c r="AQ385" i="5"/>
  <c r="AO385" i="5"/>
  <c r="AR385" i="5"/>
  <c r="AP385" i="5"/>
  <c r="AB385" i="5"/>
  <c r="AQ377" i="5"/>
  <c r="AO377" i="5"/>
  <c r="AR377" i="5"/>
  <c r="AP377" i="5"/>
  <c r="AB377" i="5"/>
  <c r="AQ369" i="5"/>
  <c r="AO369" i="5"/>
  <c r="AR369" i="5"/>
  <c r="AP369" i="5"/>
  <c r="AB369" i="5"/>
  <c r="AQ361" i="5"/>
  <c r="AO361" i="5"/>
  <c r="AS361" i="5" s="1"/>
  <c r="AR361" i="5"/>
  <c r="AP361" i="5"/>
  <c r="AT361" i="5" s="1"/>
  <c r="AB361" i="5"/>
  <c r="AQ353" i="5"/>
  <c r="AO353" i="5"/>
  <c r="AR353" i="5"/>
  <c r="AP353" i="5"/>
  <c r="AB353" i="5"/>
  <c r="AQ345" i="5"/>
  <c r="AO345" i="5"/>
  <c r="AR345" i="5"/>
  <c r="AP345" i="5"/>
  <c r="AB345" i="5"/>
  <c r="AQ337" i="5"/>
  <c r="AO337" i="5"/>
  <c r="AR337" i="5"/>
  <c r="AP337" i="5"/>
  <c r="AB337" i="5"/>
  <c r="AQ329" i="5"/>
  <c r="AO329" i="5"/>
  <c r="AR329" i="5"/>
  <c r="AP329" i="5"/>
  <c r="AB329" i="5"/>
  <c r="AQ321" i="5"/>
  <c r="AO321" i="5"/>
  <c r="AR321" i="5"/>
  <c r="AP321" i="5"/>
  <c r="AB321" i="5"/>
  <c r="AR313" i="5"/>
  <c r="AQ313" i="5"/>
  <c r="AP313" i="5"/>
  <c r="AO313" i="5"/>
  <c r="AB313" i="5"/>
  <c r="AR305" i="5"/>
  <c r="AQ305" i="5"/>
  <c r="AP305" i="5"/>
  <c r="AO305" i="5"/>
  <c r="AB305" i="5"/>
  <c r="AR297" i="5"/>
  <c r="AQ297" i="5"/>
  <c r="AP297" i="5"/>
  <c r="AO297" i="5"/>
  <c r="AB297" i="5"/>
  <c r="AR289" i="5"/>
  <c r="AQ289" i="5"/>
  <c r="AP289" i="5"/>
  <c r="AO289" i="5"/>
  <c r="AB289" i="5"/>
  <c r="AR281" i="5"/>
  <c r="AQ281" i="5"/>
  <c r="AP281" i="5"/>
  <c r="AO281" i="5"/>
  <c r="AB281" i="5"/>
  <c r="AR273" i="5"/>
  <c r="AQ273" i="5"/>
  <c r="AP273" i="5"/>
  <c r="AO273" i="5"/>
  <c r="AB273" i="5"/>
  <c r="AR265" i="5"/>
  <c r="AP265" i="5"/>
  <c r="AQ265" i="5"/>
  <c r="AO265" i="5"/>
  <c r="AB265" i="5"/>
  <c r="AR257" i="5"/>
  <c r="AP257" i="5"/>
  <c r="AT257" i="5" s="1"/>
  <c r="AQ257" i="5"/>
  <c r="AO257" i="5"/>
  <c r="AS257" i="5" s="1"/>
  <c r="AB257" i="5"/>
  <c r="AR249" i="5"/>
  <c r="AP249" i="5"/>
  <c r="AQ249" i="5"/>
  <c r="AO249" i="5"/>
  <c r="AB249" i="5"/>
  <c r="AR241" i="5"/>
  <c r="AP241" i="5"/>
  <c r="AQ241" i="5"/>
  <c r="AO241" i="5"/>
  <c r="AB241" i="5"/>
  <c r="AR233" i="5"/>
  <c r="AP233" i="5"/>
  <c r="AQ233" i="5"/>
  <c r="AO233" i="5"/>
  <c r="AB233" i="5"/>
  <c r="AR225" i="5"/>
  <c r="AP225" i="5"/>
  <c r="AQ225" i="5"/>
  <c r="AO225" i="5"/>
  <c r="AB225" i="5"/>
  <c r="AR217" i="5"/>
  <c r="AP217" i="5"/>
  <c r="AQ217" i="5"/>
  <c r="AO217" i="5"/>
  <c r="AB217" i="5"/>
  <c r="AR209" i="5"/>
  <c r="AP209" i="5"/>
  <c r="AQ209" i="5"/>
  <c r="AO209" i="5"/>
  <c r="AB209" i="5"/>
  <c r="AR201" i="5"/>
  <c r="AP201" i="5"/>
  <c r="AQ201" i="5"/>
  <c r="AO201" i="5"/>
  <c r="AB201" i="5"/>
  <c r="AP193" i="5"/>
  <c r="AO193" i="5"/>
  <c r="AR193" i="5"/>
  <c r="AQ193" i="5"/>
  <c r="AB193" i="5"/>
  <c r="AP185" i="5"/>
  <c r="AO185" i="5"/>
  <c r="AR185" i="5"/>
  <c r="AQ185" i="5"/>
  <c r="AB185" i="5"/>
  <c r="AP177" i="5"/>
  <c r="AO177" i="5"/>
  <c r="AR177" i="5"/>
  <c r="AQ177" i="5"/>
  <c r="AB177" i="5"/>
  <c r="AP169" i="5"/>
  <c r="AO169" i="5"/>
  <c r="AR169" i="5"/>
  <c r="AQ169" i="5"/>
  <c r="AB169" i="5"/>
  <c r="AP161" i="5"/>
  <c r="AO161" i="5"/>
  <c r="AR161" i="5"/>
  <c r="AQ161" i="5"/>
  <c r="AB161" i="5"/>
  <c r="AP153" i="5"/>
  <c r="AO153" i="5"/>
  <c r="AR153" i="5"/>
  <c r="AQ153" i="5"/>
  <c r="AB153" i="5"/>
  <c r="AP145" i="5"/>
  <c r="AO145" i="5"/>
  <c r="AQ145" i="5"/>
  <c r="AR145" i="5"/>
  <c r="AB145" i="5"/>
  <c r="AP137" i="5"/>
  <c r="AO137" i="5"/>
  <c r="AR137" i="5"/>
  <c r="AQ137" i="5"/>
  <c r="AB137" i="5"/>
  <c r="AP129" i="5"/>
  <c r="AO129" i="5"/>
  <c r="AR129" i="5"/>
  <c r="AQ129" i="5"/>
  <c r="AB129" i="5"/>
  <c r="AP121" i="5"/>
  <c r="AO121" i="5"/>
  <c r="AR121" i="5"/>
  <c r="AQ121" i="5"/>
  <c r="AB121" i="5"/>
  <c r="AP113" i="5"/>
  <c r="AO113" i="5"/>
  <c r="AR113" i="5"/>
  <c r="AQ113" i="5"/>
  <c r="AB113" i="5"/>
  <c r="AP105" i="5"/>
  <c r="AO105" i="5"/>
  <c r="AR105" i="5"/>
  <c r="AQ105" i="5"/>
  <c r="AB105" i="5"/>
  <c r="AP97" i="5"/>
  <c r="AO97" i="5"/>
  <c r="AR97" i="5"/>
  <c r="AQ97" i="5"/>
  <c r="AB97" i="5"/>
  <c r="AP89" i="5"/>
  <c r="AO89" i="5"/>
  <c r="AR89" i="5"/>
  <c r="AQ89" i="5"/>
  <c r="AB89" i="5"/>
  <c r="AP81" i="5"/>
  <c r="AO81" i="5"/>
  <c r="AQ81" i="5"/>
  <c r="AR81" i="5"/>
  <c r="AB81" i="5"/>
  <c r="AP73" i="5"/>
  <c r="AO73" i="5"/>
  <c r="AR73" i="5"/>
  <c r="AQ73" i="5"/>
  <c r="AB73" i="5"/>
  <c r="AP65" i="5"/>
  <c r="AO65" i="5"/>
  <c r="AR65" i="5"/>
  <c r="AQ65" i="5"/>
  <c r="AB65" i="5"/>
  <c r="AP57" i="5"/>
  <c r="AO57" i="5"/>
  <c r="AR57" i="5"/>
  <c r="AQ57" i="5"/>
  <c r="AB57" i="5"/>
  <c r="AP49" i="5"/>
  <c r="AO49" i="5"/>
  <c r="AR49" i="5"/>
  <c r="AQ49" i="5"/>
  <c r="AB49" i="5"/>
  <c r="AP41" i="5"/>
  <c r="AO41" i="5"/>
  <c r="AR41" i="5"/>
  <c r="AQ41" i="5"/>
  <c r="AB41" i="5"/>
  <c r="AP33" i="5"/>
  <c r="AO33" i="5"/>
  <c r="AR33" i="5"/>
  <c r="AQ33" i="5"/>
  <c r="AB33" i="5"/>
  <c r="AP25" i="5"/>
  <c r="AO25" i="5"/>
  <c r="AR25" i="5"/>
  <c r="AQ25" i="5"/>
  <c r="AB25" i="5"/>
  <c r="AP17" i="5"/>
  <c r="AO17" i="5"/>
  <c r="AQ17" i="5"/>
  <c r="AR17" i="5"/>
  <c r="AB17" i="5"/>
  <c r="AP9" i="5"/>
  <c r="AO9" i="5"/>
  <c r="AR9" i="5"/>
  <c r="AQ9" i="5"/>
  <c r="AB9" i="5"/>
  <c r="AQ563" i="5"/>
  <c r="AP563" i="5"/>
  <c r="AO563" i="5"/>
  <c r="AR563" i="5"/>
  <c r="AB563" i="5"/>
  <c r="AQ531" i="5"/>
  <c r="AP531" i="5"/>
  <c r="AO531" i="5"/>
  <c r="AS531" i="5" s="1"/>
  <c r="AR531" i="5"/>
  <c r="AB531" i="5"/>
  <c r="AQ515" i="5"/>
  <c r="AP515" i="5"/>
  <c r="AO515" i="5"/>
  <c r="AR515" i="5"/>
  <c r="AB515" i="5"/>
  <c r="AQ483" i="5"/>
  <c r="AP483" i="5"/>
  <c r="AO483" i="5"/>
  <c r="AR483" i="5"/>
  <c r="AB483" i="5"/>
  <c r="AQ451" i="5"/>
  <c r="AP451" i="5"/>
  <c r="AO451" i="5"/>
  <c r="AS451" i="5" s="1"/>
  <c r="AR451" i="5"/>
  <c r="AB451" i="5"/>
  <c r="AQ411" i="5"/>
  <c r="AO411" i="5"/>
  <c r="AS411" i="5" s="1"/>
  <c r="AR411" i="5"/>
  <c r="AP411" i="5"/>
  <c r="AB411" i="5"/>
  <c r="AQ355" i="5"/>
  <c r="AO355" i="5"/>
  <c r="AR355" i="5"/>
  <c r="AP355" i="5"/>
  <c r="AB355" i="5"/>
  <c r="AR67" i="5"/>
  <c r="AQ67" i="5"/>
  <c r="AP67" i="5"/>
  <c r="AO67" i="5"/>
  <c r="AB67" i="5"/>
  <c r="AR43" i="5"/>
  <c r="AQ43" i="5"/>
  <c r="AP43" i="5"/>
  <c r="AO43" i="5"/>
  <c r="AB43" i="5"/>
  <c r="AR506" i="5"/>
  <c r="AQ506" i="5"/>
  <c r="AP506" i="5"/>
  <c r="AO506" i="5"/>
  <c r="AB506" i="5"/>
  <c r="AR442" i="5"/>
  <c r="AQ442" i="5"/>
  <c r="AP442" i="5"/>
  <c r="AO442" i="5"/>
  <c r="AB442" i="5"/>
  <c r="AP576" i="5"/>
  <c r="AR576" i="5"/>
  <c r="AQ576" i="5"/>
  <c r="AO576" i="5"/>
  <c r="AB576" i="5"/>
  <c r="AR568" i="5"/>
  <c r="AQ568" i="5"/>
  <c r="AP568" i="5"/>
  <c r="AO568" i="5"/>
  <c r="AB568" i="5"/>
  <c r="AR560" i="5"/>
  <c r="AQ560" i="5"/>
  <c r="AP560" i="5"/>
  <c r="AO560" i="5"/>
  <c r="AB560" i="5"/>
  <c r="AR552" i="5"/>
  <c r="AQ552" i="5"/>
  <c r="AP552" i="5"/>
  <c r="AO552" i="5"/>
  <c r="AB552" i="5"/>
  <c r="AR544" i="5"/>
  <c r="AQ544" i="5"/>
  <c r="AP544" i="5"/>
  <c r="AO544" i="5"/>
  <c r="AS544" i="5" s="1"/>
  <c r="AB544" i="5"/>
  <c r="AR536" i="5"/>
  <c r="AQ536" i="5"/>
  <c r="AP536" i="5"/>
  <c r="AO536" i="5"/>
  <c r="AB536" i="5"/>
  <c r="AR528" i="5"/>
  <c r="AQ528" i="5"/>
  <c r="AP528" i="5"/>
  <c r="AO528" i="5"/>
  <c r="AB528" i="5"/>
  <c r="AR520" i="5"/>
  <c r="AQ520" i="5"/>
  <c r="AP520" i="5"/>
  <c r="AO520" i="5"/>
  <c r="AB520" i="5"/>
  <c r="AR512" i="5"/>
  <c r="AQ512" i="5"/>
  <c r="AP512" i="5"/>
  <c r="AO512" i="5"/>
  <c r="AS512" i="5" s="1"/>
  <c r="AB512" i="5"/>
  <c r="AR504" i="5"/>
  <c r="AQ504" i="5"/>
  <c r="AP504" i="5"/>
  <c r="AO504" i="5"/>
  <c r="AB504" i="5"/>
  <c r="AR496" i="5"/>
  <c r="AQ496" i="5"/>
  <c r="AP496" i="5"/>
  <c r="AO496" i="5"/>
  <c r="AB496" i="5"/>
  <c r="AR488" i="5"/>
  <c r="AQ488" i="5"/>
  <c r="AP488" i="5"/>
  <c r="AO488" i="5"/>
  <c r="AS488" i="5" s="1"/>
  <c r="AB488" i="5"/>
  <c r="AR480" i="5"/>
  <c r="AQ480" i="5"/>
  <c r="AP480" i="5"/>
  <c r="AO480" i="5"/>
  <c r="AB480" i="5"/>
  <c r="AR472" i="5"/>
  <c r="AQ472" i="5"/>
  <c r="AP472" i="5"/>
  <c r="AO472" i="5"/>
  <c r="AB472" i="5"/>
  <c r="AR464" i="5"/>
  <c r="AQ464" i="5"/>
  <c r="AP464" i="5"/>
  <c r="AO464" i="5"/>
  <c r="AB464" i="5"/>
  <c r="AR456" i="5"/>
  <c r="AQ456" i="5"/>
  <c r="AP456" i="5"/>
  <c r="AO456" i="5"/>
  <c r="AB456" i="5"/>
  <c r="AR448" i="5"/>
  <c r="AQ448" i="5"/>
  <c r="AP448" i="5"/>
  <c r="AO448" i="5"/>
  <c r="AS448" i="5" s="1"/>
  <c r="AB448" i="5"/>
  <c r="AR440" i="5"/>
  <c r="AQ440" i="5"/>
  <c r="AP440" i="5"/>
  <c r="AO440" i="5"/>
  <c r="AB440" i="5"/>
  <c r="AR432" i="5"/>
  <c r="AQ432" i="5"/>
  <c r="AP432" i="5"/>
  <c r="AO432" i="5"/>
  <c r="AB432" i="5"/>
  <c r="AR424" i="5"/>
  <c r="AQ424" i="5"/>
  <c r="AP424" i="5"/>
  <c r="AO424" i="5"/>
  <c r="AB424" i="5"/>
  <c r="AR416" i="5"/>
  <c r="AQ416" i="5"/>
  <c r="AP416" i="5"/>
  <c r="AO416" i="5"/>
  <c r="AB416" i="5"/>
  <c r="AR408" i="5"/>
  <c r="AQ408" i="5"/>
  <c r="AP408" i="5"/>
  <c r="AO408" i="5"/>
  <c r="AB408" i="5"/>
  <c r="AR400" i="5"/>
  <c r="AQ400" i="5"/>
  <c r="AP400" i="5"/>
  <c r="AO400" i="5"/>
  <c r="AB400" i="5"/>
  <c r="AR392" i="5"/>
  <c r="AQ392" i="5"/>
  <c r="AP392" i="5"/>
  <c r="AO392" i="5"/>
  <c r="AB392" i="5"/>
  <c r="AR384" i="5"/>
  <c r="AQ384" i="5"/>
  <c r="AP384" i="5"/>
  <c r="AO384" i="5"/>
  <c r="AB384" i="5"/>
  <c r="AR376" i="5"/>
  <c r="AQ376" i="5"/>
  <c r="AP376" i="5"/>
  <c r="AO376" i="5"/>
  <c r="AB376" i="5"/>
  <c r="AR368" i="5"/>
  <c r="AQ368" i="5"/>
  <c r="AP368" i="5"/>
  <c r="AO368" i="5"/>
  <c r="AS368" i="5" s="1"/>
  <c r="AB368" i="5"/>
  <c r="AR360" i="5"/>
  <c r="AQ360" i="5"/>
  <c r="AP360" i="5"/>
  <c r="AO360" i="5"/>
  <c r="AB360" i="5"/>
  <c r="AR352" i="5"/>
  <c r="AQ352" i="5"/>
  <c r="AP352" i="5"/>
  <c r="AO352" i="5"/>
  <c r="AB352" i="5"/>
  <c r="AR344" i="5"/>
  <c r="AQ344" i="5"/>
  <c r="AP344" i="5"/>
  <c r="AO344" i="5"/>
  <c r="AB344" i="5"/>
  <c r="AR336" i="5"/>
  <c r="AQ336" i="5"/>
  <c r="AP336" i="5"/>
  <c r="AO336" i="5"/>
  <c r="AB336" i="5"/>
  <c r="AR328" i="5"/>
  <c r="AQ328" i="5"/>
  <c r="AP328" i="5"/>
  <c r="AO328" i="5"/>
  <c r="AB328" i="5"/>
  <c r="AR320" i="5"/>
  <c r="AQ320" i="5"/>
  <c r="AP320" i="5"/>
  <c r="AO320" i="5"/>
  <c r="AB320" i="5"/>
  <c r="AR312" i="5"/>
  <c r="AQ312" i="5"/>
  <c r="AP312" i="5"/>
  <c r="AT312" i="5" s="1"/>
  <c r="AO312" i="5"/>
  <c r="AS312" i="5" s="1"/>
  <c r="AB312" i="5"/>
  <c r="AR304" i="5"/>
  <c r="AQ304" i="5"/>
  <c r="AP304" i="5"/>
  <c r="AO304" i="5"/>
  <c r="AB304" i="5"/>
  <c r="AR296" i="5"/>
  <c r="AQ296" i="5"/>
  <c r="AP296" i="5"/>
  <c r="AO296" i="5"/>
  <c r="AB296" i="5"/>
  <c r="AR288" i="5"/>
  <c r="AQ288" i="5"/>
  <c r="AP288" i="5"/>
  <c r="AO288" i="5"/>
  <c r="AB288" i="5"/>
  <c r="AR280" i="5"/>
  <c r="AQ280" i="5"/>
  <c r="AP280" i="5"/>
  <c r="AO280" i="5"/>
  <c r="AB280" i="5"/>
  <c r="AR272" i="5"/>
  <c r="AQ272" i="5"/>
  <c r="AP272" i="5"/>
  <c r="AO272" i="5"/>
  <c r="AB272" i="5"/>
  <c r="AP264" i="5"/>
  <c r="AR264" i="5"/>
  <c r="AQ264" i="5"/>
  <c r="AO264" i="5"/>
  <c r="AB264" i="5"/>
  <c r="AR256" i="5"/>
  <c r="AP256" i="5"/>
  <c r="AQ256" i="5"/>
  <c r="AO256" i="5"/>
  <c r="AB256" i="5"/>
  <c r="AR248" i="5"/>
  <c r="AP248" i="5"/>
  <c r="AQ248" i="5"/>
  <c r="AO248" i="5"/>
  <c r="AB248" i="5"/>
  <c r="AP240" i="5"/>
  <c r="AR240" i="5"/>
  <c r="AQ240" i="5"/>
  <c r="AO240" i="5"/>
  <c r="AS240" i="5" s="1"/>
  <c r="AB240" i="5"/>
  <c r="AR232" i="5"/>
  <c r="AP232" i="5"/>
  <c r="AQ232" i="5"/>
  <c r="AO232" i="5"/>
  <c r="AB232" i="5"/>
  <c r="AR224" i="5"/>
  <c r="AP224" i="5"/>
  <c r="AQ224" i="5"/>
  <c r="AO224" i="5"/>
  <c r="AB224" i="5"/>
  <c r="AR216" i="5"/>
  <c r="AQ216" i="5"/>
  <c r="AP216" i="5"/>
  <c r="AO216" i="5"/>
  <c r="AB216" i="5"/>
  <c r="AP208" i="5"/>
  <c r="AR208" i="5"/>
  <c r="AQ208" i="5"/>
  <c r="AO208" i="5"/>
  <c r="AB208" i="5"/>
  <c r="AP200" i="5"/>
  <c r="AR200" i="5"/>
  <c r="AQ200" i="5"/>
  <c r="AO200" i="5"/>
  <c r="AB200" i="5"/>
  <c r="AR192" i="5"/>
  <c r="AP192" i="5"/>
  <c r="AQ192" i="5"/>
  <c r="AO192" i="5"/>
  <c r="AB192" i="5"/>
  <c r="AR184" i="5"/>
  <c r="AP184" i="5"/>
  <c r="AQ184" i="5"/>
  <c r="AO184" i="5"/>
  <c r="AB184" i="5"/>
  <c r="AR176" i="5"/>
  <c r="AP176" i="5"/>
  <c r="AQ176" i="5"/>
  <c r="AO176" i="5"/>
  <c r="AB176" i="5"/>
  <c r="AR168" i="5"/>
  <c r="AP168" i="5"/>
  <c r="AQ168" i="5"/>
  <c r="AO168" i="5"/>
  <c r="AB168" i="5"/>
  <c r="AR160" i="5"/>
  <c r="AP160" i="5"/>
  <c r="AQ160" i="5"/>
  <c r="AO160" i="5"/>
  <c r="AB160" i="5"/>
  <c r="AR152" i="5"/>
  <c r="AP152" i="5"/>
  <c r="AQ152" i="5"/>
  <c r="AO152" i="5"/>
  <c r="AB152" i="5"/>
  <c r="AR144" i="5"/>
  <c r="AP144" i="5"/>
  <c r="AQ144" i="5"/>
  <c r="AO144" i="5"/>
  <c r="AB144" i="5"/>
  <c r="AR136" i="5"/>
  <c r="AP136" i="5"/>
  <c r="AQ136" i="5"/>
  <c r="AO136" i="5"/>
  <c r="AB136" i="5"/>
  <c r="AR128" i="5"/>
  <c r="AP128" i="5"/>
  <c r="AQ128" i="5"/>
  <c r="AO128" i="5"/>
  <c r="AB128" i="5"/>
  <c r="AR120" i="5"/>
  <c r="AP120" i="5"/>
  <c r="AQ120" i="5"/>
  <c r="AO120" i="5"/>
  <c r="AB120" i="5"/>
  <c r="AR112" i="5"/>
  <c r="AP112" i="5"/>
  <c r="AQ112" i="5"/>
  <c r="AO112" i="5"/>
  <c r="AB112" i="5"/>
  <c r="AR104" i="5"/>
  <c r="AP104" i="5"/>
  <c r="AQ104" i="5"/>
  <c r="AO104" i="5"/>
  <c r="AB104" i="5"/>
  <c r="AR96" i="5"/>
  <c r="AP96" i="5"/>
  <c r="AQ96" i="5"/>
  <c r="AO96" i="5"/>
  <c r="AB96" i="5"/>
  <c r="AR88" i="5"/>
  <c r="AP88" i="5"/>
  <c r="AQ88" i="5"/>
  <c r="AO88" i="5"/>
  <c r="AB88" i="5"/>
  <c r="AR80" i="5"/>
  <c r="AP80" i="5"/>
  <c r="AQ80" i="5"/>
  <c r="AO80" i="5"/>
  <c r="AB80" i="5"/>
  <c r="AR72" i="5"/>
  <c r="AP72" i="5"/>
  <c r="AQ72" i="5"/>
  <c r="AO72" i="5"/>
  <c r="AB72" i="5"/>
  <c r="AR64" i="5"/>
  <c r="AP64" i="5"/>
  <c r="AQ64" i="5"/>
  <c r="AO64" i="5"/>
  <c r="AB64" i="5"/>
  <c r="AR56" i="5"/>
  <c r="AP56" i="5"/>
  <c r="AQ56" i="5"/>
  <c r="AO56" i="5"/>
  <c r="AB56" i="5"/>
  <c r="AR48" i="5"/>
  <c r="AP48" i="5"/>
  <c r="AQ48" i="5"/>
  <c r="AO48" i="5"/>
  <c r="AB48" i="5"/>
  <c r="AR40" i="5"/>
  <c r="AP40" i="5"/>
  <c r="AQ40" i="5"/>
  <c r="AO40" i="5"/>
  <c r="AB40" i="5"/>
  <c r="AR32" i="5"/>
  <c r="AP32" i="5"/>
  <c r="AQ32" i="5"/>
  <c r="AO32" i="5"/>
  <c r="AB32" i="5"/>
  <c r="AR24" i="5"/>
  <c r="AP24" i="5"/>
  <c r="AQ24" i="5"/>
  <c r="AO24" i="5"/>
  <c r="AB24" i="5"/>
  <c r="AR16" i="5"/>
  <c r="AP16" i="5"/>
  <c r="AQ16" i="5"/>
  <c r="AO16" i="5"/>
  <c r="AB16" i="5"/>
  <c r="AR8" i="5"/>
  <c r="AP8" i="5"/>
  <c r="AT8" i="5" s="1"/>
  <c r="AQ8" i="5"/>
  <c r="AO8" i="5"/>
  <c r="AS8" i="5" s="1"/>
  <c r="AB8" i="5"/>
  <c r="AB579" i="5"/>
  <c r="AQ523" i="5"/>
  <c r="AP523" i="5"/>
  <c r="AO523" i="5"/>
  <c r="AR523" i="5"/>
  <c r="AB523" i="5"/>
  <c r="AQ467" i="5"/>
  <c r="AP467" i="5"/>
  <c r="AO467" i="5"/>
  <c r="AR467" i="5"/>
  <c r="AB467" i="5"/>
  <c r="AQ427" i="5"/>
  <c r="AO427" i="5"/>
  <c r="AR427" i="5"/>
  <c r="AP427" i="5"/>
  <c r="AB427" i="5"/>
  <c r="AQ371" i="5"/>
  <c r="AO371" i="5"/>
  <c r="AR371" i="5"/>
  <c r="AP371" i="5"/>
  <c r="AB371" i="5"/>
  <c r="AR307" i="5"/>
  <c r="AQ307" i="5"/>
  <c r="AP307" i="5"/>
  <c r="AO307" i="5"/>
  <c r="AB307" i="5"/>
  <c r="AR267" i="5"/>
  <c r="AP267" i="5"/>
  <c r="AQ267" i="5"/>
  <c r="AO267" i="5"/>
  <c r="AB267" i="5"/>
  <c r="AR227" i="5"/>
  <c r="AP227" i="5"/>
  <c r="AQ227" i="5"/>
  <c r="AO227" i="5"/>
  <c r="AB227" i="5"/>
  <c r="AR203" i="5"/>
  <c r="AP203" i="5"/>
  <c r="AQ203" i="5"/>
  <c r="AO203" i="5"/>
  <c r="AB203" i="5"/>
  <c r="AR179" i="5"/>
  <c r="AQ179" i="5"/>
  <c r="AP179" i="5"/>
  <c r="AO179" i="5"/>
  <c r="AB179" i="5"/>
  <c r="AR139" i="5"/>
  <c r="AQ139" i="5"/>
  <c r="AP139" i="5"/>
  <c r="AO139" i="5"/>
  <c r="AB139" i="5"/>
  <c r="AR83" i="5"/>
  <c r="AQ83" i="5"/>
  <c r="AP83" i="5"/>
  <c r="AO83" i="5"/>
  <c r="AB83" i="5"/>
  <c r="AR27" i="5"/>
  <c r="AQ27" i="5"/>
  <c r="AP27" i="5"/>
  <c r="AO27" i="5"/>
  <c r="AB27" i="5"/>
  <c r="AR562" i="5"/>
  <c r="AQ562" i="5"/>
  <c r="AP562" i="5"/>
  <c r="AO562" i="5"/>
  <c r="AB562" i="5"/>
  <c r="AR514" i="5"/>
  <c r="AQ514" i="5"/>
  <c r="AP514" i="5"/>
  <c r="AO514" i="5"/>
  <c r="AB514" i="5"/>
  <c r="AR474" i="5"/>
  <c r="AQ474" i="5"/>
  <c r="AP474" i="5"/>
  <c r="AO474" i="5"/>
  <c r="AB474" i="5"/>
  <c r="AR434" i="5"/>
  <c r="AQ434" i="5"/>
  <c r="AP434" i="5"/>
  <c r="AO434" i="5"/>
  <c r="AB434" i="5"/>
  <c r="AQ559" i="5"/>
  <c r="AP559" i="5"/>
  <c r="AO559" i="5"/>
  <c r="AR559" i="5"/>
  <c r="AB559" i="5"/>
  <c r="AQ551" i="5"/>
  <c r="AP551" i="5"/>
  <c r="AO551" i="5"/>
  <c r="AR551" i="5"/>
  <c r="AB551" i="5"/>
  <c r="AQ543" i="5"/>
  <c r="AP543" i="5"/>
  <c r="AO543" i="5"/>
  <c r="AR543" i="5"/>
  <c r="AB543" i="5"/>
  <c r="AQ535" i="5"/>
  <c r="AP535" i="5"/>
  <c r="AO535" i="5"/>
  <c r="AS535" i="5" s="1"/>
  <c r="AR535" i="5"/>
  <c r="AB535" i="5"/>
  <c r="AQ527" i="5"/>
  <c r="AP527" i="5"/>
  <c r="AO527" i="5"/>
  <c r="AR527" i="5"/>
  <c r="AB527" i="5"/>
  <c r="AQ519" i="5"/>
  <c r="AP519" i="5"/>
  <c r="AO519" i="5"/>
  <c r="AR519" i="5"/>
  <c r="AB519" i="5"/>
  <c r="AQ511" i="5"/>
  <c r="AP511" i="5"/>
  <c r="AO511" i="5"/>
  <c r="AR511" i="5"/>
  <c r="AB511" i="5"/>
  <c r="AQ503" i="5"/>
  <c r="AP503" i="5"/>
  <c r="AO503" i="5"/>
  <c r="AR503" i="5"/>
  <c r="AB503" i="5"/>
  <c r="AQ495" i="5"/>
  <c r="AP495" i="5"/>
  <c r="AO495" i="5"/>
  <c r="AR495" i="5"/>
  <c r="AB495" i="5"/>
  <c r="AQ487" i="5"/>
  <c r="AP487" i="5"/>
  <c r="AO487" i="5"/>
  <c r="AS487" i="5" s="1"/>
  <c r="AR487" i="5"/>
  <c r="AB487" i="5"/>
  <c r="AQ479" i="5"/>
  <c r="AP479" i="5"/>
  <c r="AO479" i="5"/>
  <c r="AR479" i="5"/>
  <c r="AB479" i="5"/>
  <c r="AQ471" i="5"/>
  <c r="AP471" i="5"/>
  <c r="AO471" i="5"/>
  <c r="AR471" i="5"/>
  <c r="AB471" i="5"/>
  <c r="AQ463" i="5"/>
  <c r="AP463" i="5"/>
  <c r="AO463" i="5"/>
  <c r="AR463" i="5"/>
  <c r="AB463" i="5"/>
  <c r="AQ455" i="5"/>
  <c r="AP455" i="5"/>
  <c r="AO455" i="5"/>
  <c r="AR455" i="5"/>
  <c r="AB455" i="5"/>
  <c r="AQ447" i="5"/>
  <c r="AP447" i="5"/>
  <c r="AO447" i="5"/>
  <c r="AS447" i="5" s="1"/>
  <c r="AR447" i="5"/>
  <c r="AB447" i="5"/>
  <c r="AQ439" i="5"/>
  <c r="AO439" i="5"/>
  <c r="AR439" i="5"/>
  <c r="AP439" i="5"/>
  <c r="AB439" i="5"/>
  <c r="AQ431" i="5"/>
  <c r="AO431" i="5"/>
  <c r="AR431" i="5"/>
  <c r="AP431" i="5"/>
  <c r="AB431" i="5"/>
  <c r="AQ423" i="5"/>
  <c r="AO423" i="5"/>
  <c r="AR423" i="5"/>
  <c r="AP423" i="5"/>
  <c r="AB423" i="5"/>
  <c r="AQ415" i="5"/>
  <c r="AO415" i="5"/>
  <c r="AR415" i="5"/>
  <c r="AP415" i="5"/>
  <c r="AB415" i="5"/>
  <c r="AQ407" i="5"/>
  <c r="AO407" i="5"/>
  <c r="AR407" i="5"/>
  <c r="AP407" i="5"/>
  <c r="AB407" i="5"/>
  <c r="AQ399" i="5"/>
  <c r="AO399" i="5"/>
  <c r="AS399" i="5" s="1"/>
  <c r="AR399" i="5"/>
  <c r="AP399" i="5"/>
  <c r="AT399" i="5" s="1"/>
  <c r="AB399" i="5"/>
  <c r="AQ391" i="5"/>
  <c r="AO391" i="5"/>
  <c r="AR391" i="5"/>
  <c r="AP391" i="5"/>
  <c r="AB391" i="5"/>
  <c r="AQ383" i="5"/>
  <c r="AO383" i="5"/>
  <c r="AR383" i="5"/>
  <c r="AP383" i="5"/>
  <c r="AB383" i="5"/>
  <c r="AQ375" i="5"/>
  <c r="AO375" i="5"/>
  <c r="AR375" i="5"/>
  <c r="AP375" i="5"/>
  <c r="AB375" i="5"/>
  <c r="AQ367" i="5"/>
  <c r="AO367" i="5"/>
  <c r="AR367" i="5"/>
  <c r="AP367" i="5"/>
  <c r="AB367" i="5"/>
  <c r="AQ359" i="5"/>
  <c r="AO359" i="5"/>
  <c r="AR359" i="5"/>
  <c r="AP359" i="5"/>
  <c r="AB359" i="5"/>
  <c r="AQ351" i="5"/>
  <c r="AO351" i="5"/>
  <c r="AR351" i="5"/>
  <c r="AP351" i="5"/>
  <c r="AB351" i="5"/>
  <c r="AQ343" i="5"/>
  <c r="AO343" i="5"/>
  <c r="AR343" i="5"/>
  <c r="AP343" i="5"/>
  <c r="AB343" i="5"/>
  <c r="AQ335" i="5"/>
  <c r="AO335" i="5"/>
  <c r="AR335" i="5"/>
  <c r="AP335" i="5"/>
  <c r="AB335" i="5"/>
  <c r="AQ327" i="5"/>
  <c r="AO327" i="5"/>
  <c r="AR327" i="5"/>
  <c r="AP327" i="5"/>
  <c r="AB327" i="5"/>
  <c r="AR319" i="5"/>
  <c r="AQ319" i="5"/>
  <c r="AP319" i="5"/>
  <c r="AO319" i="5"/>
  <c r="AB319" i="5"/>
  <c r="AR311" i="5"/>
  <c r="AQ311" i="5"/>
  <c r="AP311" i="5"/>
  <c r="AO311" i="5"/>
  <c r="AB311" i="5"/>
  <c r="AR303" i="5"/>
  <c r="AQ303" i="5"/>
  <c r="AP303" i="5"/>
  <c r="AO303" i="5"/>
  <c r="AB303" i="5"/>
  <c r="AR295" i="5"/>
  <c r="AQ295" i="5"/>
  <c r="AP295" i="5"/>
  <c r="AO295" i="5"/>
  <c r="AB295" i="5"/>
  <c r="AR287" i="5"/>
  <c r="AQ287" i="5"/>
  <c r="AP287" i="5"/>
  <c r="AO287" i="5"/>
  <c r="AB287" i="5"/>
  <c r="AR279" i="5"/>
  <c r="AQ279" i="5"/>
  <c r="AP279" i="5"/>
  <c r="AO279" i="5"/>
  <c r="AB279" i="5"/>
  <c r="AR271" i="5"/>
  <c r="AQ271" i="5"/>
  <c r="AP271" i="5"/>
  <c r="AO271" i="5"/>
  <c r="AB271" i="5"/>
  <c r="AR263" i="5"/>
  <c r="AP263" i="5"/>
  <c r="AQ263" i="5"/>
  <c r="AO263" i="5"/>
  <c r="AB263" i="5"/>
  <c r="AR255" i="5"/>
  <c r="AP255" i="5"/>
  <c r="AQ255" i="5"/>
  <c r="AO255" i="5"/>
  <c r="AB255" i="5"/>
  <c r="AR247" i="5"/>
  <c r="AP247" i="5"/>
  <c r="AQ247" i="5"/>
  <c r="AO247" i="5"/>
  <c r="AB247" i="5"/>
  <c r="AR239" i="5"/>
  <c r="AP239" i="5"/>
  <c r="AQ239" i="5"/>
  <c r="AO239" i="5"/>
  <c r="AB239" i="5"/>
  <c r="AR231" i="5"/>
  <c r="AP231" i="5"/>
  <c r="AQ231" i="5"/>
  <c r="AO231" i="5"/>
  <c r="AB231" i="5"/>
  <c r="AR223" i="5"/>
  <c r="AP223" i="5"/>
  <c r="AQ223" i="5"/>
  <c r="AO223" i="5"/>
  <c r="AB223" i="5"/>
  <c r="AR215" i="5"/>
  <c r="AP215" i="5"/>
  <c r="AQ215" i="5"/>
  <c r="AO215" i="5"/>
  <c r="AB215" i="5"/>
  <c r="AR207" i="5"/>
  <c r="AP207" i="5"/>
  <c r="AQ207" i="5"/>
  <c r="AO207" i="5"/>
  <c r="AB207" i="5"/>
  <c r="AR191" i="5"/>
  <c r="AP191" i="5"/>
  <c r="AQ191" i="5"/>
  <c r="AO191" i="5"/>
  <c r="AS191" i="5" s="1"/>
  <c r="AB191" i="5"/>
  <c r="AR183" i="5"/>
  <c r="AP183" i="5"/>
  <c r="AQ183" i="5"/>
  <c r="AO183" i="5"/>
  <c r="AB183" i="5"/>
  <c r="AR175" i="5"/>
  <c r="AQ175" i="5"/>
  <c r="AP175" i="5"/>
  <c r="AO175" i="5"/>
  <c r="AB175" i="5"/>
  <c r="AR167" i="5"/>
  <c r="AQ167" i="5"/>
  <c r="AO167" i="5"/>
  <c r="AP167" i="5"/>
  <c r="AB167" i="5"/>
  <c r="AQ159" i="5"/>
  <c r="AR159" i="5"/>
  <c r="AP159" i="5"/>
  <c r="AO159" i="5"/>
  <c r="AB159" i="5"/>
  <c r="AQ151" i="5"/>
  <c r="AR151" i="5"/>
  <c r="AP151" i="5"/>
  <c r="AO151" i="5"/>
  <c r="AB151" i="5"/>
  <c r="AR143" i="5"/>
  <c r="AQ143" i="5"/>
  <c r="AP143" i="5"/>
  <c r="AO143" i="5"/>
  <c r="AB143" i="5"/>
  <c r="AQ135" i="5"/>
  <c r="AR135" i="5"/>
  <c r="AP135" i="5"/>
  <c r="AO135" i="5"/>
  <c r="AB135" i="5"/>
  <c r="AR127" i="5"/>
  <c r="AQ127" i="5"/>
  <c r="AP127" i="5"/>
  <c r="AO127" i="5"/>
  <c r="AB127" i="5"/>
  <c r="AR119" i="5"/>
  <c r="AQ119" i="5"/>
  <c r="AP119" i="5"/>
  <c r="AO119" i="5"/>
  <c r="AB119" i="5"/>
  <c r="AQ111" i="5"/>
  <c r="AR111" i="5"/>
  <c r="AP111" i="5"/>
  <c r="AO111" i="5"/>
  <c r="AB111" i="5"/>
  <c r="AR103" i="5"/>
  <c r="AQ103" i="5"/>
  <c r="AO103" i="5"/>
  <c r="AP103" i="5"/>
  <c r="AB103" i="5"/>
  <c r="AR95" i="5"/>
  <c r="AQ95" i="5"/>
  <c r="AP95" i="5"/>
  <c r="AO95" i="5"/>
  <c r="AB95" i="5"/>
  <c r="AR87" i="5"/>
  <c r="AQ87" i="5"/>
  <c r="AP87" i="5"/>
  <c r="AO87" i="5"/>
  <c r="AB87" i="5"/>
  <c r="AR79" i="5"/>
  <c r="AQ79" i="5"/>
  <c r="AP79" i="5"/>
  <c r="AO79" i="5"/>
  <c r="AB79" i="5"/>
  <c r="AR71" i="5"/>
  <c r="AQ71" i="5"/>
  <c r="AP71" i="5"/>
  <c r="AO71" i="5"/>
  <c r="AB71" i="5"/>
  <c r="AQ63" i="5"/>
  <c r="AR63" i="5"/>
  <c r="AP63" i="5"/>
  <c r="AO63" i="5"/>
  <c r="AB63" i="5"/>
  <c r="AR55" i="5"/>
  <c r="AQ55" i="5"/>
  <c r="AP55" i="5"/>
  <c r="AO55" i="5"/>
  <c r="AB55" i="5"/>
  <c r="AR47" i="5"/>
  <c r="AQ47" i="5"/>
  <c r="AP47" i="5"/>
  <c r="AO47" i="5"/>
  <c r="AS47" i="5" s="1"/>
  <c r="AB47" i="5"/>
  <c r="AR39" i="5"/>
  <c r="AQ39" i="5"/>
  <c r="AO39" i="5"/>
  <c r="AP39" i="5"/>
  <c r="AB39" i="5"/>
  <c r="AR31" i="5"/>
  <c r="AQ31" i="5"/>
  <c r="AP31" i="5"/>
  <c r="AO31" i="5"/>
  <c r="AB31" i="5"/>
  <c r="AR23" i="5"/>
  <c r="AQ23" i="5"/>
  <c r="AP23" i="5"/>
  <c r="AO23" i="5"/>
  <c r="AB23" i="5"/>
  <c r="AR15" i="5"/>
  <c r="AQ15" i="5"/>
  <c r="AP15" i="5"/>
  <c r="AO15" i="5"/>
  <c r="AB15" i="5"/>
  <c r="AR7" i="5"/>
  <c r="AQ7" i="5"/>
  <c r="AP7" i="5"/>
  <c r="AO7" i="5"/>
  <c r="AB7" i="5"/>
  <c r="AQ555" i="5"/>
  <c r="AP555" i="5"/>
  <c r="AO555" i="5"/>
  <c r="AR555" i="5"/>
  <c r="AB555" i="5"/>
  <c r="AQ507" i="5"/>
  <c r="AP507" i="5"/>
  <c r="AO507" i="5"/>
  <c r="AR507" i="5"/>
  <c r="AB507" i="5"/>
  <c r="AQ459" i="5"/>
  <c r="AP459" i="5"/>
  <c r="AO459" i="5"/>
  <c r="AR459" i="5"/>
  <c r="AB459" i="5"/>
  <c r="AQ435" i="5"/>
  <c r="AO435" i="5"/>
  <c r="AR435" i="5"/>
  <c r="AP435" i="5"/>
  <c r="AB435" i="5"/>
  <c r="AQ395" i="5"/>
  <c r="AO395" i="5"/>
  <c r="AS395" i="5" s="1"/>
  <c r="AR395" i="5"/>
  <c r="AP395" i="5"/>
  <c r="AB395" i="5"/>
  <c r="AQ363" i="5"/>
  <c r="AO363" i="5"/>
  <c r="AR363" i="5"/>
  <c r="AP363" i="5"/>
  <c r="AB363" i="5"/>
  <c r="AQ331" i="5"/>
  <c r="AO331" i="5"/>
  <c r="AR331" i="5"/>
  <c r="AP331" i="5"/>
  <c r="AB331" i="5"/>
  <c r="AR299" i="5"/>
  <c r="AQ299" i="5"/>
  <c r="AP299" i="5"/>
  <c r="AO299" i="5"/>
  <c r="AB299" i="5"/>
  <c r="AR283" i="5"/>
  <c r="AQ283" i="5"/>
  <c r="AP283" i="5"/>
  <c r="AO283" i="5"/>
  <c r="AB283" i="5"/>
  <c r="AR243" i="5"/>
  <c r="AP243" i="5"/>
  <c r="AQ243" i="5"/>
  <c r="AO243" i="5"/>
  <c r="AB243" i="5"/>
  <c r="AR195" i="5"/>
  <c r="AQ195" i="5"/>
  <c r="AP195" i="5"/>
  <c r="AO195" i="5"/>
  <c r="AB195" i="5"/>
  <c r="AR155" i="5"/>
  <c r="AQ155" i="5"/>
  <c r="AP155" i="5"/>
  <c r="AO155" i="5"/>
  <c r="AB155" i="5"/>
  <c r="AR123" i="5"/>
  <c r="AQ123" i="5"/>
  <c r="AP123" i="5"/>
  <c r="AO123" i="5"/>
  <c r="AB123" i="5"/>
  <c r="AR91" i="5"/>
  <c r="AQ91" i="5"/>
  <c r="AP91" i="5"/>
  <c r="AT91" i="5" s="1"/>
  <c r="AO91" i="5"/>
  <c r="AS91" i="5" s="1"/>
  <c r="AB91" i="5"/>
  <c r="AR11" i="5"/>
  <c r="AQ11" i="5"/>
  <c r="AP11" i="5"/>
  <c r="AO11" i="5"/>
  <c r="AB11" i="5"/>
  <c r="AR554" i="5"/>
  <c r="AQ554" i="5"/>
  <c r="AP554" i="5"/>
  <c r="AO554" i="5"/>
  <c r="AB554" i="5"/>
  <c r="AR530" i="5"/>
  <c r="AQ530" i="5"/>
  <c r="AP530" i="5"/>
  <c r="AT530" i="5" s="1"/>
  <c r="AO530" i="5"/>
  <c r="AS530" i="5" s="1"/>
  <c r="AB530" i="5"/>
  <c r="AR490" i="5"/>
  <c r="AQ490" i="5"/>
  <c r="AP490" i="5"/>
  <c r="AO490" i="5"/>
  <c r="AB490" i="5"/>
  <c r="AR410" i="5"/>
  <c r="AQ410" i="5"/>
  <c r="AP410" i="5"/>
  <c r="AO410" i="5"/>
  <c r="AB410" i="5"/>
  <c r="AR574" i="5"/>
  <c r="AQ574" i="5"/>
  <c r="AP574" i="5"/>
  <c r="AO574" i="5"/>
  <c r="AB574" i="5"/>
  <c r="AR566" i="5"/>
  <c r="AQ566" i="5"/>
  <c r="AP566" i="5"/>
  <c r="AO566" i="5"/>
  <c r="AB566" i="5"/>
  <c r="AR558" i="5"/>
  <c r="AQ558" i="5"/>
  <c r="AP558" i="5"/>
  <c r="AO558" i="5"/>
  <c r="AB558" i="5"/>
  <c r="AR550" i="5"/>
  <c r="AQ550" i="5"/>
  <c r="AP550" i="5"/>
  <c r="AO550" i="5"/>
  <c r="AB550" i="5"/>
  <c r="AR542" i="5"/>
  <c r="AQ542" i="5"/>
  <c r="AP542" i="5"/>
  <c r="AO542" i="5"/>
  <c r="AB542" i="5"/>
  <c r="AR534" i="5"/>
  <c r="AQ534" i="5"/>
  <c r="AP534" i="5"/>
  <c r="AO534" i="5"/>
  <c r="AB534" i="5"/>
  <c r="AR526" i="5"/>
  <c r="AQ526" i="5"/>
  <c r="AP526" i="5"/>
  <c r="AO526" i="5"/>
  <c r="AB526" i="5"/>
  <c r="AR518" i="5"/>
  <c r="AQ518" i="5"/>
  <c r="AP518" i="5"/>
  <c r="AO518" i="5"/>
  <c r="AB518" i="5"/>
  <c r="AR510" i="5"/>
  <c r="AQ510" i="5"/>
  <c r="AP510" i="5"/>
  <c r="AO510" i="5"/>
  <c r="AB510" i="5"/>
  <c r="AR502" i="5"/>
  <c r="AQ502" i="5"/>
  <c r="AP502" i="5"/>
  <c r="AO502" i="5"/>
  <c r="AB502" i="5"/>
  <c r="AR494" i="5"/>
  <c r="AQ494" i="5"/>
  <c r="AP494" i="5"/>
  <c r="AO494" i="5"/>
  <c r="AB494" i="5"/>
  <c r="AR486" i="5"/>
  <c r="AQ486" i="5"/>
  <c r="AP486" i="5"/>
  <c r="AO486" i="5"/>
  <c r="AS486" i="5" s="1"/>
  <c r="AB486" i="5"/>
  <c r="AR478" i="5"/>
  <c r="AQ478" i="5"/>
  <c r="AP478" i="5"/>
  <c r="AO478" i="5"/>
  <c r="AB478" i="5"/>
  <c r="AR470" i="5"/>
  <c r="AQ470" i="5"/>
  <c r="AP470" i="5"/>
  <c r="AO470" i="5"/>
  <c r="AB470" i="5"/>
  <c r="AR462" i="5"/>
  <c r="AQ462" i="5"/>
  <c r="AP462" i="5"/>
  <c r="AO462" i="5"/>
  <c r="AB462" i="5"/>
  <c r="AR454" i="5"/>
  <c r="AQ454" i="5"/>
  <c r="AP454" i="5"/>
  <c r="AO454" i="5"/>
  <c r="AB454" i="5"/>
  <c r="AR446" i="5"/>
  <c r="AQ446" i="5"/>
  <c r="AP446" i="5"/>
  <c r="AO446" i="5"/>
  <c r="AB446" i="5"/>
  <c r="AR438" i="5"/>
  <c r="AQ438" i="5"/>
  <c r="AP438" i="5"/>
  <c r="AO438" i="5"/>
  <c r="AB438" i="5"/>
  <c r="AR430" i="5"/>
  <c r="AQ430" i="5"/>
  <c r="AP430" i="5"/>
  <c r="AO430" i="5"/>
  <c r="AB430" i="5"/>
  <c r="AR422" i="5"/>
  <c r="AQ422" i="5"/>
  <c r="AP422" i="5"/>
  <c r="AO422" i="5"/>
  <c r="AB422" i="5"/>
  <c r="AR414" i="5"/>
  <c r="AO414" i="5"/>
  <c r="AQ414" i="5"/>
  <c r="AP414" i="5"/>
  <c r="AB414" i="5"/>
  <c r="AR406" i="5"/>
  <c r="AQ406" i="5"/>
  <c r="AP406" i="5"/>
  <c r="AO406" i="5"/>
  <c r="AB406" i="5"/>
  <c r="AR398" i="5"/>
  <c r="AQ398" i="5"/>
  <c r="AP398" i="5"/>
  <c r="AO398" i="5"/>
  <c r="AS398" i="5" s="1"/>
  <c r="AB398" i="5"/>
  <c r="AR390" i="5"/>
  <c r="AQ390" i="5"/>
  <c r="AP390" i="5"/>
  <c r="AO390" i="5"/>
  <c r="AB390" i="5"/>
  <c r="AR382" i="5"/>
  <c r="AQ382" i="5"/>
  <c r="AP382" i="5"/>
  <c r="AO382" i="5"/>
  <c r="AS382" i="5" s="1"/>
  <c r="AB382" i="5"/>
  <c r="AR374" i="5"/>
  <c r="AQ374" i="5"/>
  <c r="AP374" i="5"/>
  <c r="AO374" i="5"/>
  <c r="AB374" i="5"/>
  <c r="AR366" i="5"/>
  <c r="AQ366" i="5"/>
  <c r="AP366" i="5"/>
  <c r="AO366" i="5"/>
  <c r="AB366" i="5"/>
  <c r="AR358" i="5"/>
  <c r="AQ358" i="5"/>
  <c r="AP358" i="5"/>
  <c r="AO358" i="5"/>
  <c r="AB358" i="5"/>
  <c r="AR350" i="5"/>
  <c r="AQ350" i="5"/>
  <c r="AP350" i="5"/>
  <c r="AO350" i="5"/>
  <c r="AB350" i="5"/>
  <c r="AR342" i="5"/>
  <c r="AQ342" i="5"/>
  <c r="AP342" i="5"/>
  <c r="AO342" i="5"/>
  <c r="AB342" i="5"/>
  <c r="AR334" i="5"/>
  <c r="AQ334" i="5"/>
  <c r="AP334" i="5"/>
  <c r="AO334" i="5"/>
  <c r="AS334" i="5" s="1"/>
  <c r="AB334" i="5"/>
  <c r="AR326" i="5"/>
  <c r="AQ326" i="5"/>
  <c r="AP326" i="5"/>
  <c r="AO326" i="5"/>
  <c r="AB326" i="5"/>
  <c r="AR318" i="5"/>
  <c r="AQ318" i="5"/>
  <c r="AP318" i="5"/>
  <c r="AO318" i="5"/>
  <c r="AB318" i="5"/>
  <c r="AR310" i="5"/>
  <c r="AQ310" i="5"/>
  <c r="AP310" i="5"/>
  <c r="AO310" i="5"/>
  <c r="AB310" i="5"/>
  <c r="AR302" i="5"/>
  <c r="AQ302" i="5"/>
  <c r="AP302" i="5"/>
  <c r="AO302" i="5"/>
  <c r="AB302" i="5"/>
  <c r="AR294" i="5"/>
  <c r="AQ294" i="5"/>
  <c r="AP294" i="5"/>
  <c r="AO294" i="5"/>
  <c r="AB294" i="5"/>
  <c r="AR286" i="5"/>
  <c r="AQ286" i="5"/>
  <c r="AP286" i="5"/>
  <c r="AO286" i="5"/>
  <c r="AB286" i="5"/>
  <c r="AR278" i="5"/>
  <c r="AQ278" i="5"/>
  <c r="AP278" i="5"/>
  <c r="AO278" i="5"/>
  <c r="AB278" i="5"/>
  <c r="AR270" i="5"/>
  <c r="AP270" i="5"/>
  <c r="AQ270" i="5"/>
  <c r="AO270" i="5"/>
  <c r="AB270" i="5"/>
  <c r="AP262" i="5"/>
  <c r="AR262" i="5"/>
  <c r="AQ262" i="5"/>
  <c r="AO262" i="5"/>
  <c r="AB262" i="5"/>
  <c r="AR254" i="5"/>
  <c r="AQ254" i="5"/>
  <c r="AP254" i="5"/>
  <c r="AO254" i="5"/>
  <c r="AB254" i="5"/>
  <c r="AR246" i="5"/>
  <c r="AQ246" i="5"/>
  <c r="AP246" i="5"/>
  <c r="AO246" i="5"/>
  <c r="AB246" i="5"/>
  <c r="AP238" i="5"/>
  <c r="AR238" i="5"/>
  <c r="AQ238" i="5"/>
  <c r="AO238" i="5"/>
  <c r="AB238" i="5"/>
  <c r="AR230" i="5"/>
  <c r="AQ230" i="5"/>
  <c r="AP230" i="5"/>
  <c r="AO230" i="5"/>
  <c r="AB230" i="5"/>
  <c r="AP222" i="5"/>
  <c r="AT222" i="5" s="1"/>
  <c r="AR222" i="5"/>
  <c r="AQ222" i="5"/>
  <c r="AO222" i="5"/>
  <c r="AS222" i="5" s="1"/>
  <c r="AB222" i="5"/>
  <c r="AR214" i="5"/>
  <c r="AQ214" i="5"/>
  <c r="AP214" i="5"/>
  <c r="AO214" i="5"/>
  <c r="AB214" i="5"/>
  <c r="AR206" i="5"/>
  <c r="AQ206" i="5"/>
  <c r="AP206" i="5"/>
  <c r="AO206" i="5"/>
  <c r="AB206" i="5"/>
  <c r="AR198" i="5"/>
  <c r="AP198" i="5"/>
  <c r="AQ198" i="5"/>
  <c r="AO198" i="5"/>
  <c r="AB198" i="5"/>
  <c r="AR190" i="5"/>
  <c r="AP190" i="5"/>
  <c r="AQ190" i="5"/>
  <c r="AO190" i="5"/>
  <c r="AB190" i="5"/>
  <c r="AR182" i="5"/>
  <c r="AP182" i="5"/>
  <c r="AT182" i="5" s="1"/>
  <c r="AQ182" i="5"/>
  <c r="AO182" i="5"/>
  <c r="AS182" i="5" s="1"/>
  <c r="AB182" i="5"/>
  <c r="AR174" i="5"/>
  <c r="AP174" i="5"/>
  <c r="AQ174" i="5"/>
  <c r="AO174" i="5"/>
  <c r="AB174" i="5"/>
  <c r="AR166" i="5"/>
  <c r="AP166" i="5"/>
  <c r="AQ166" i="5"/>
  <c r="AO166" i="5"/>
  <c r="AB166" i="5"/>
  <c r="AR158" i="5"/>
  <c r="AP158" i="5"/>
  <c r="AT158" i="5" s="1"/>
  <c r="AQ158" i="5"/>
  <c r="AO158" i="5"/>
  <c r="AS158" i="5" s="1"/>
  <c r="AB158" i="5"/>
  <c r="AR150" i="5"/>
  <c r="AP150" i="5"/>
  <c r="AQ150" i="5"/>
  <c r="AO150" i="5"/>
  <c r="AB150" i="5"/>
  <c r="AR142" i="5"/>
  <c r="AP142" i="5"/>
  <c r="AQ142" i="5"/>
  <c r="AO142" i="5"/>
  <c r="AB142" i="5"/>
  <c r="AR134" i="5"/>
  <c r="AP134" i="5"/>
  <c r="AQ134" i="5"/>
  <c r="AO134" i="5"/>
  <c r="AS134" i="5" s="1"/>
  <c r="AB134" i="5"/>
  <c r="AR126" i="5"/>
  <c r="AP126" i="5"/>
  <c r="AQ126" i="5"/>
  <c r="AO126" i="5"/>
  <c r="AB126" i="5"/>
  <c r="AR118" i="5"/>
  <c r="AP118" i="5"/>
  <c r="AQ118" i="5"/>
  <c r="AO118" i="5"/>
  <c r="AB118" i="5"/>
  <c r="AR110" i="5"/>
  <c r="AP110" i="5"/>
  <c r="AQ110" i="5"/>
  <c r="AO110" i="5"/>
  <c r="AB110" i="5"/>
  <c r="AR102" i="5"/>
  <c r="AP102" i="5"/>
  <c r="AQ102" i="5"/>
  <c r="AO102" i="5"/>
  <c r="AB102" i="5"/>
  <c r="AR94" i="5"/>
  <c r="AP94" i="5"/>
  <c r="AQ94" i="5"/>
  <c r="AO94" i="5"/>
  <c r="AB94" i="5"/>
  <c r="AR86" i="5"/>
  <c r="AP86" i="5"/>
  <c r="AQ86" i="5"/>
  <c r="AO86" i="5"/>
  <c r="AB86" i="5"/>
  <c r="AR78" i="5"/>
  <c r="AP78" i="5"/>
  <c r="AQ78" i="5"/>
  <c r="AO78" i="5"/>
  <c r="AB78" i="5"/>
  <c r="AR70" i="5"/>
  <c r="AP70" i="5"/>
  <c r="AQ70" i="5"/>
  <c r="AO70" i="5"/>
  <c r="AB70" i="5"/>
  <c r="AR62" i="5"/>
  <c r="AP62" i="5"/>
  <c r="AQ62" i="5"/>
  <c r="AO62" i="5"/>
  <c r="AB62" i="5"/>
  <c r="AR54" i="5"/>
  <c r="AP54" i="5"/>
  <c r="AQ54" i="5"/>
  <c r="AO54" i="5"/>
  <c r="AB54" i="5"/>
  <c r="AR46" i="5"/>
  <c r="AP46" i="5"/>
  <c r="AQ46" i="5"/>
  <c r="AO46" i="5"/>
  <c r="AB46" i="5"/>
  <c r="AR38" i="5"/>
  <c r="AP38" i="5"/>
  <c r="AQ38" i="5"/>
  <c r="AO38" i="5"/>
  <c r="AB38" i="5"/>
  <c r="AR30" i="5"/>
  <c r="AP30" i="5"/>
  <c r="AQ30" i="5"/>
  <c r="AO30" i="5"/>
  <c r="AB30" i="5"/>
  <c r="AR22" i="5"/>
  <c r="AP22" i="5"/>
  <c r="AQ22" i="5"/>
  <c r="AO22" i="5"/>
  <c r="AB22" i="5"/>
  <c r="AR14" i="5"/>
  <c r="AP14" i="5"/>
  <c r="AQ14" i="5"/>
  <c r="AO14" i="5"/>
  <c r="AB14" i="5"/>
  <c r="AR6" i="5"/>
  <c r="AP6" i="5"/>
  <c r="AQ6" i="5"/>
  <c r="AO6" i="5"/>
  <c r="AB6" i="5"/>
  <c r="AQ571" i="5"/>
  <c r="AP571" i="5"/>
  <c r="AO571" i="5"/>
  <c r="AR571" i="5"/>
  <c r="AB571" i="5"/>
  <c r="AQ547" i="5"/>
  <c r="AP547" i="5"/>
  <c r="AO547" i="5"/>
  <c r="AR547" i="5"/>
  <c r="AB547" i="5"/>
  <c r="AQ491" i="5"/>
  <c r="AP491" i="5"/>
  <c r="AO491" i="5"/>
  <c r="AR491" i="5"/>
  <c r="AB491" i="5"/>
  <c r="AQ419" i="5"/>
  <c r="AO419" i="5"/>
  <c r="AR419" i="5"/>
  <c r="AP419" i="5"/>
  <c r="AB419" i="5"/>
  <c r="AQ387" i="5"/>
  <c r="AO387" i="5"/>
  <c r="AR387" i="5"/>
  <c r="AP387" i="5"/>
  <c r="AB387" i="5"/>
  <c r="AQ347" i="5"/>
  <c r="AO347" i="5"/>
  <c r="AR347" i="5"/>
  <c r="AP347" i="5"/>
  <c r="AB347" i="5"/>
  <c r="AQ323" i="5"/>
  <c r="AO323" i="5"/>
  <c r="AR323" i="5"/>
  <c r="AP323" i="5"/>
  <c r="AB323" i="5"/>
  <c r="AR275" i="5"/>
  <c r="AQ275" i="5"/>
  <c r="AP275" i="5"/>
  <c r="AO275" i="5"/>
  <c r="AB275" i="5"/>
  <c r="AR251" i="5"/>
  <c r="AP251" i="5"/>
  <c r="AQ251" i="5"/>
  <c r="AO251" i="5"/>
  <c r="AB251" i="5"/>
  <c r="AR219" i="5"/>
  <c r="AP219" i="5"/>
  <c r="AQ219" i="5"/>
  <c r="AO219" i="5"/>
  <c r="AB219" i="5"/>
  <c r="AR163" i="5"/>
  <c r="AQ163" i="5"/>
  <c r="AP163" i="5"/>
  <c r="AO163" i="5"/>
  <c r="AB163" i="5"/>
  <c r="AR115" i="5"/>
  <c r="AQ115" i="5"/>
  <c r="AP115" i="5"/>
  <c r="AO115" i="5"/>
  <c r="AB115" i="5"/>
  <c r="AR99" i="5"/>
  <c r="AQ99" i="5"/>
  <c r="AP99" i="5"/>
  <c r="AO99" i="5"/>
  <c r="AS99" i="5" s="1"/>
  <c r="AB99" i="5"/>
  <c r="AR19" i="5"/>
  <c r="AQ19" i="5"/>
  <c r="AP19" i="5"/>
  <c r="AO19" i="5"/>
  <c r="AB19" i="5"/>
  <c r="AR578" i="5"/>
  <c r="AQ578" i="5"/>
  <c r="AP578" i="5"/>
  <c r="AO578" i="5"/>
  <c r="AS578" i="5" s="1"/>
  <c r="AB578" i="5"/>
  <c r="AR538" i="5"/>
  <c r="AQ538" i="5"/>
  <c r="AP538" i="5"/>
  <c r="AO538" i="5"/>
  <c r="AB538" i="5"/>
  <c r="AR482" i="5"/>
  <c r="AQ482" i="5"/>
  <c r="AP482" i="5"/>
  <c r="AO482" i="5"/>
  <c r="AB482" i="5"/>
  <c r="AR458" i="5"/>
  <c r="AQ458" i="5"/>
  <c r="AP458" i="5"/>
  <c r="AO458" i="5"/>
  <c r="AB458" i="5"/>
  <c r="AP402" i="5"/>
  <c r="AO402" i="5"/>
  <c r="AR402" i="5"/>
  <c r="AQ402" i="5"/>
  <c r="AB402" i="5"/>
  <c r="AQ567" i="5"/>
  <c r="AP567" i="5"/>
  <c r="AO567" i="5"/>
  <c r="AR567" i="5"/>
  <c r="AB567" i="5"/>
  <c r="AB581" i="5"/>
  <c r="AB573" i="5"/>
  <c r="AQ573" i="5"/>
  <c r="AP573" i="5"/>
  <c r="AO573" i="5"/>
  <c r="AR573" i="5"/>
  <c r="AQ565" i="5"/>
  <c r="AP565" i="5"/>
  <c r="AO565" i="5"/>
  <c r="AR565" i="5"/>
  <c r="AB565" i="5"/>
  <c r="AQ557" i="5"/>
  <c r="AP557" i="5"/>
  <c r="AO557" i="5"/>
  <c r="AR557" i="5"/>
  <c r="AB557" i="5"/>
  <c r="AQ549" i="5"/>
  <c r="AP549" i="5"/>
  <c r="AO549" i="5"/>
  <c r="AR549" i="5"/>
  <c r="AB549" i="5"/>
  <c r="AQ541" i="5"/>
  <c r="AP541" i="5"/>
  <c r="AO541" i="5"/>
  <c r="AR541" i="5"/>
  <c r="AB541" i="5"/>
  <c r="AQ533" i="5"/>
  <c r="AP533" i="5"/>
  <c r="AO533" i="5"/>
  <c r="AR533" i="5"/>
  <c r="AB533" i="5"/>
  <c r="AQ525" i="5"/>
  <c r="AP525" i="5"/>
  <c r="AO525" i="5"/>
  <c r="AR525" i="5"/>
  <c r="AB525" i="5"/>
  <c r="AQ517" i="5"/>
  <c r="AP517" i="5"/>
  <c r="AO517" i="5"/>
  <c r="AS517" i="5" s="1"/>
  <c r="AR517" i="5"/>
  <c r="AB517" i="5"/>
  <c r="AQ509" i="5"/>
  <c r="AP509" i="5"/>
  <c r="AO509" i="5"/>
  <c r="AR509" i="5"/>
  <c r="AB509" i="5"/>
  <c r="AQ501" i="5"/>
  <c r="AP501" i="5"/>
  <c r="AO501" i="5"/>
  <c r="AR501" i="5"/>
  <c r="AB501" i="5"/>
  <c r="AQ493" i="5"/>
  <c r="AP493" i="5"/>
  <c r="AO493" i="5"/>
  <c r="AS493" i="5" s="1"/>
  <c r="AR493" i="5"/>
  <c r="AB493" i="5"/>
  <c r="AQ485" i="5"/>
  <c r="AP485" i="5"/>
  <c r="AO485" i="5"/>
  <c r="AR485" i="5"/>
  <c r="AB485" i="5"/>
  <c r="AQ477" i="5"/>
  <c r="AP477" i="5"/>
  <c r="AO477" i="5"/>
  <c r="AR477" i="5"/>
  <c r="AB477" i="5"/>
  <c r="AQ469" i="5"/>
  <c r="AP469" i="5"/>
  <c r="AO469" i="5"/>
  <c r="AR469" i="5"/>
  <c r="AB469" i="5"/>
  <c r="AQ461" i="5"/>
  <c r="AP461" i="5"/>
  <c r="AO461" i="5"/>
  <c r="AR461" i="5"/>
  <c r="AB461" i="5"/>
  <c r="AQ453" i="5"/>
  <c r="AP453" i="5"/>
  <c r="AO453" i="5"/>
  <c r="AR453" i="5"/>
  <c r="AB453" i="5"/>
  <c r="AQ445" i="5"/>
  <c r="AP445" i="5"/>
  <c r="AO445" i="5"/>
  <c r="AR445" i="5"/>
  <c r="AB445" i="5"/>
  <c r="AQ437" i="5"/>
  <c r="AO437" i="5"/>
  <c r="AS437" i="5" s="1"/>
  <c r="AR437" i="5"/>
  <c r="AP437" i="5"/>
  <c r="AB437" i="5"/>
  <c r="AQ429" i="5"/>
  <c r="AO429" i="5"/>
  <c r="AR429" i="5"/>
  <c r="AP429" i="5"/>
  <c r="AB429" i="5"/>
  <c r="AQ421" i="5"/>
  <c r="AO421" i="5"/>
  <c r="AR421" i="5"/>
  <c r="AP421" i="5"/>
  <c r="AB421" i="5"/>
  <c r="AQ413" i="5"/>
  <c r="AO413" i="5"/>
  <c r="AR413" i="5"/>
  <c r="AP413" i="5"/>
  <c r="AB413" i="5"/>
  <c r="AQ405" i="5"/>
  <c r="AO405" i="5"/>
  <c r="AR405" i="5"/>
  <c r="AP405" i="5"/>
  <c r="AB405" i="5"/>
  <c r="AQ397" i="5"/>
  <c r="AO397" i="5"/>
  <c r="AR397" i="5"/>
  <c r="AP397" i="5"/>
  <c r="AB397" i="5"/>
  <c r="AQ389" i="5"/>
  <c r="AO389" i="5"/>
  <c r="AR389" i="5"/>
  <c r="AP389" i="5"/>
  <c r="AB389" i="5"/>
  <c r="AQ381" i="5"/>
  <c r="AO381" i="5"/>
  <c r="AR381" i="5"/>
  <c r="AP381" i="5"/>
  <c r="AB381" i="5"/>
  <c r="AQ373" i="5"/>
  <c r="AO373" i="5"/>
  <c r="AR373" i="5"/>
  <c r="AP373" i="5"/>
  <c r="AB373" i="5"/>
  <c r="AQ365" i="5"/>
  <c r="AO365" i="5"/>
  <c r="AR365" i="5"/>
  <c r="AP365" i="5"/>
  <c r="AB365" i="5"/>
  <c r="AQ357" i="5"/>
  <c r="AO357" i="5"/>
  <c r="AR357" i="5"/>
  <c r="AP357" i="5"/>
  <c r="AB357" i="5"/>
  <c r="AQ349" i="5"/>
  <c r="AO349" i="5"/>
  <c r="AR349" i="5"/>
  <c r="AP349" i="5"/>
  <c r="AB349" i="5"/>
  <c r="AQ341" i="5"/>
  <c r="AO341" i="5"/>
  <c r="AR341" i="5"/>
  <c r="AP341" i="5"/>
  <c r="AB341" i="5"/>
  <c r="AQ333" i="5"/>
  <c r="AO333" i="5"/>
  <c r="AR333" i="5"/>
  <c r="AP333" i="5"/>
  <c r="AB333" i="5"/>
  <c r="AQ325" i="5"/>
  <c r="AO325" i="5"/>
  <c r="AR325" i="5"/>
  <c r="AP325" i="5"/>
  <c r="AB325" i="5"/>
  <c r="AR317" i="5"/>
  <c r="AQ317" i="5"/>
  <c r="AP317" i="5"/>
  <c r="AO317" i="5"/>
  <c r="AB317" i="5"/>
  <c r="AR309" i="5"/>
  <c r="AQ309" i="5"/>
  <c r="AP309" i="5"/>
  <c r="AO309" i="5"/>
  <c r="AB309" i="5"/>
  <c r="AR301" i="5"/>
  <c r="AQ301" i="5"/>
  <c r="AP301" i="5"/>
  <c r="AO301" i="5"/>
  <c r="AB301" i="5"/>
  <c r="AR293" i="5"/>
  <c r="AQ293" i="5"/>
  <c r="AP293" i="5"/>
  <c r="AO293" i="5"/>
  <c r="AB293" i="5"/>
  <c r="AR285" i="5"/>
  <c r="AQ285" i="5"/>
  <c r="AP285" i="5"/>
  <c r="AO285" i="5"/>
  <c r="AB285" i="5"/>
  <c r="AR277" i="5"/>
  <c r="AQ277" i="5"/>
  <c r="AP277" i="5"/>
  <c r="AO277" i="5"/>
  <c r="AB277" i="5"/>
  <c r="AR269" i="5"/>
  <c r="AQ269" i="5"/>
  <c r="AP269" i="5"/>
  <c r="AO269" i="5"/>
  <c r="AB269" i="5"/>
  <c r="AR261" i="5"/>
  <c r="AP261" i="5"/>
  <c r="AQ261" i="5"/>
  <c r="AO261" i="5"/>
  <c r="AB261" i="5"/>
  <c r="AR253" i="5"/>
  <c r="AP253" i="5"/>
  <c r="AQ253" i="5"/>
  <c r="AO253" i="5"/>
  <c r="AB253" i="5"/>
  <c r="AR245" i="5"/>
  <c r="AP245" i="5"/>
  <c r="AQ245" i="5"/>
  <c r="AO245" i="5"/>
  <c r="AB245" i="5"/>
  <c r="AR237" i="5"/>
  <c r="AP237" i="5"/>
  <c r="AQ237" i="5"/>
  <c r="AO237" i="5"/>
  <c r="AB237" i="5"/>
  <c r="AR229" i="5"/>
  <c r="AP229" i="5"/>
  <c r="AQ229" i="5"/>
  <c r="AO229" i="5"/>
  <c r="AB229" i="5"/>
  <c r="AR221" i="5"/>
  <c r="AP221" i="5"/>
  <c r="AQ221" i="5"/>
  <c r="AO221" i="5"/>
  <c r="AB221" i="5"/>
  <c r="AR213" i="5"/>
  <c r="AP213" i="5"/>
  <c r="AQ213" i="5"/>
  <c r="AO213" i="5"/>
  <c r="AB213" i="5"/>
  <c r="AR205" i="5"/>
  <c r="AP205" i="5"/>
  <c r="AQ205" i="5"/>
  <c r="AO205" i="5"/>
  <c r="AB205" i="5"/>
  <c r="AP197" i="5"/>
  <c r="AR197" i="5"/>
  <c r="AQ197" i="5"/>
  <c r="AO197" i="5"/>
  <c r="AS197" i="5" s="1"/>
  <c r="AB197" i="5"/>
  <c r="AP189" i="5"/>
  <c r="AR189" i="5"/>
  <c r="AQ189" i="5"/>
  <c r="AO189" i="5"/>
  <c r="AB189" i="5"/>
  <c r="AR181" i="5"/>
  <c r="AQ181" i="5"/>
  <c r="AP181" i="5"/>
  <c r="AO181" i="5"/>
  <c r="AS181" i="5" s="1"/>
  <c r="AB181" i="5"/>
  <c r="AP173" i="5"/>
  <c r="AR173" i="5"/>
  <c r="AQ173" i="5"/>
  <c r="AO173" i="5"/>
  <c r="AB173" i="5"/>
  <c r="AO165" i="5"/>
  <c r="AR165" i="5"/>
  <c r="AQ165" i="5"/>
  <c r="AP165" i="5"/>
  <c r="AB165" i="5"/>
  <c r="AP157" i="5"/>
  <c r="AR157" i="5"/>
  <c r="AQ157" i="5"/>
  <c r="AO157" i="5"/>
  <c r="AB157" i="5"/>
  <c r="AP149" i="5"/>
  <c r="AR149" i="5"/>
  <c r="AQ149" i="5"/>
  <c r="AO149" i="5"/>
  <c r="AB149" i="5"/>
  <c r="AO141" i="5"/>
  <c r="AR141" i="5"/>
  <c r="AQ141" i="5"/>
  <c r="AP141" i="5"/>
  <c r="AB141" i="5"/>
  <c r="AP133" i="5"/>
  <c r="AR133" i="5"/>
  <c r="AQ133" i="5"/>
  <c r="AO133" i="5"/>
  <c r="AB133" i="5"/>
  <c r="AR125" i="5"/>
  <c r="AQ125" i="5"/>
  <c r="AP125" i="5"/>
  <c r="AO125" i="5"/>
  <c r="AB125" i="5"/>
  <c r="AO117" i="5"/>
  <c r="AR117" i="5"/>
  <c r="AQ117" i="5"/>
  <c r="AP117" i="5"/>
  <c r="AB117" i="5"/>
  <c r="AP109" i="5"/>
  <c r="AR109" i="5"/>
  <c r="AQ109" i="5"/>
  <c r="AO109" i="5"/>
  <c r="AB109" i="5"/>
  <c r="AP101" i="5"/>
  <c r="AO101" i="5"/>
  <c r="AR101" i="5"/>
  <c r="AQ101" i="5"/>
  <c r="AB101" i="5"/>
  <c r="AR93" i="5"/>
  <c r="AQ93" i="5"/>
  <c r="AP93" i="5"/>
  <c r="AO93" i="5"/>
  <c r="AB93" i="5"/>
  <c r="AP85" i="5"/>
  <c r="AR85" i="5"/>
  <c r="AQ85" i="5"/>
  <c r="AO85" i="5"/>
  <c r="AB85" i="5"/>
  <c r="AO77" i="5"/>
  <c r="AR77" i="5"/>
  <c r="AQ77" i="5"/>
  <c r="AP77" i="5"/>
  <c r="AB77" i="5"/>
  <c r="AO69" i="5"/>
  <c r="AR69" i="5"/>
  <c r="AQ69" i="5"/>
  <c r="AP69" i="5"/>
  <c r="AB69" i="5"/>
  <c r="AP61" i="5"/>
  <c r="AR61" i="5"/>
  <c r="AQ61" i="5"/>
  <c r="AO61" i="5"/>
  <c r="AB61" i="5"/>
  <c r="AO53" i="5"/>
  <c r="AR53" i="5"/>
  <c r="AQ53" i="5"/>
  <c r="AP53" i="5"/>
  <c r="AB53" i="5"/>
  <c r="AP45" i="5"/>
  <c r="AR45" i="5"/>
  <c r="AQ45" i="5"/>
  <c r="AO45" i="5"/>
  <c r="AB45" i="5"/>
  <c r="AP37" i="5"/>
  <c r="AO37" i="5"/>
  <c r="AR37" i="5"/>
  <c r="AQ37" i="5"/>
  <c r="AB37" i="5"/>
  <c r="AR29" i="5"/>
  <c r="AQ29" i="5"/>
  <c r="AP29" i="5"/>
  <c r="AO29" i="5"/>
  <c r="AB29" i="5"/>
  <c r="AP21" i="5"/>
  <c r="AO21" i="5"/>
  <c r="AR21" i="5"/>
  <c r="AQ21" i="5"/>
  <c r="AB21" i="5"/>
  <c r="AO13" i="5"/>
  <c r="AR13" i="5"/>
  <c r="AQ13" i="5"/>
  <c r="AP13" i="5"/>
  <c r="AB13" i="5"/>
  <c r="AP5" i="5"/>
  <c r="AR5" i="5"/>
  <c r="AQ5" i="5"/>
  <c r="AO5" i="5"/>
  <c r="AB5" i="5"/>
  <c r="AR147" i="5"/>
  <c r="AQ147" i="5"/>
  <c r="AP147" i="5"/>
  <c r="AO147" i="5"/>
  <c r="AS147" i="5" s="1"/>
  <c r="AB147" i="5"/>
  <c r="AR107" i="5"/>
  <c r="AQ107" i="5"/>
  <c r="AP107" i="5"/>
  <c r="AO107" i="5"/>
  <c r="AB107" i="5"/>
  <c r="AR75" i="5"/>
  <c r="AQ75" i="5"/>
  <c r="AP75" i="5"/>
  <c r="AO75" i="5"/>
  <c r="AB75" i="5"/>
  <c r="AR35" i="5"/>
  <c r="AQ35" i="5"/>
  <c r="AP35" i="5"/>
  <c r="AO35" i="5"/>
  <c r="AB35" i="5"/>
  <c r="AR570" i="5"/>
  <c r="AQ570" i="5"/>
  <c r="AP570" i="5"/>
  <c r="AO570" i="5"/>
  <c r="AB570" i="5"/>
  <c r="AR546" i="5"/>
  <c r="AQ546" i="5"/>
  <c r="AP546" i="5"/>
  <c r="AO546" i="5"/>
  <c r="AB546" i="5"/>
  <c r="AR522" i="5"/>
  <c r="AQ522" i="5"/>
  <c r="AP522" i="5"/>
  <c r="AO522" i="5"/>
  <c r="AB522" i="5"/>
  <c r="AR498" i="5"/>
  <c r="AQ498" i="5"/>
  <c r="AP498" i="5"/>
  <c r="AO498" i="5"/>
  <c r="AB498" i="5"/>
  <c r="AR466" i="5"/>
  <c r="AQ466" i="5"/>
  <c r="AP466" i="5"/>
  <c r="AO466" i="5"/>
  <c r="AB466" i="5"/>
  <c r="AR426" i="5"/>
  <c r="AQ426" i="5"/>
  <c r="AP426" i="5"/>
  <c r="AO426" i="5"/>
  <c r="AB426" i="5"/>
  <c r="AQ575" i="5"/>
  <c r="AP575" i="5"/>
  <c r="AO575" i="5"/>
  <c r="AR575" i="5"/>
  <c r="AB575" i="5"/>
  <c r="AB580" i="5"/>
  <c r="AR572" i="5"/>
  <c r="AQ572" i="5"/>
  <c r="AP572" i="5"/>
  <c r="AO572" i="5"/>
  <c r="AB572" i="5"/>
  <c r="AR564" i="5"/>
  <c r="AQ564" i="5"/>
  <c r="AP564" i="5"/>
  <c r="AO564" i="5"/>
  <c r="AB564" i="5"/>
  <c r="AR556" i="5"/>
  <c r="AQ556" i="5"/>
  <c r="AP556" i="5"/>
  <c r="AO556" i="5"/>
  <c r="AB556" i="5"/>
  <c r="AR548" i="5"/>
  <c r="AQ548" i="5"/>
  <c r="AP548" i="5"/>
  <c r="AO548" i="5"/>
  <c r="AB548" i="5"/>
  <c r="AR540" i="5"/>
  <c r="AQ540" i="5"/>
  <c r="AP540" i="5"/>
  <c r="AO540" i="5"/>
  <c r="AB540" i="5"/>
  <c r="AR532" i="5"/>
  <c r="AQ532" i="5"/>
  <c r="AP532" i="5"/>
  <c r="AO532" i="5"/>
  <c r="AB532" i="5"/>
  <c r="AR524" i="5"/>
  <c r="AQ524" i="5"/>
  <c r="AP524" i="5"/>
  <c r="AO524" i="5"/>
  <c r="AB524" i="5"/>
  <c r="AR516" i="5"/>
  <c r="AQ516" i="5"/>
  <c r="AP516" i="5"/>
  <c r="AO516" i="5"/>
  <c r="AB516" i="5"/>
  <c r="AR508" i="5"/>
  <c r="AQ508" i="5"/>
  <c r="AP508" i="5"/>
  <c r="AO508" i="5"/>
  <c r="AB508" i="5"/>
  <c r="AR500" i="5"/>
  <c r="AQ500" i="5"/>
  <c r="AP500" i="5"/>
  <c r="AO500" i="5"/>
  <c r="AB500" i="5"/>
  <c r="AR492" i="5"/>
  <c r="AQ492" i="5"/>
  <c r="AP492" i="5"/>
  <c r="AO492" i="5"/>
  <c r="AB492" i="5"/>
  <c r="AR484" i="5"/>
  <c r="AQ484" i="5"/>
  <c r="AP484" i="5"/>
  <c r="AO484" i="5"/>
  <c r="AB484" i="5"/>
  <c r="AR476" i="5"/>
  <c r="AQ476" i="5"/>
  <c r="AP476" i="5"/>
  <c r="AO476" i="5"/>
  <c r="AB476" i="5"/>
  <c r="AR468" i="5"/>
  <c r="AQ468" i="5"/>
  <c r="AP468" i="5"/>
  <c r="AO468" i="5"/>
  <c r="AB468" i="5"/>
  <c r="AR460" i="5"/>
  <c r="AQ460" i="5"/>
  <c r="AP460" i="5"/>
  <c r="AO460" i="5"/>
  <c r="AS460" i="5" s="1"/>
  <c r="AB460" i="5"/>
  <c r="AR452" i="5"/>
  <c r="AQ452" i="5"/>
  <c r="AP452" i="5"/>
  <c r="AO452" i="5"/>
  <c r="AB452" i="5"/>
  <c r="AR444" i="5"/>
  <c r="AQ444" i="5"/>
  <c r="AP444" i="5"/>
  <c r="AO444" i="5"/>
  <c r="AS444" i="5" s="1"/>
  <c r="AB444" i="5"/>
  <c r="AR436" i="5"/>
  <c r="AQ436" i="5"/>
  <c r="AP436" i="5"/>
  <c r="AO436" i="5"/>
  <c r="AB436" i="5"/>
  <c r="AR428" i="5"/>
  <c r="AQ428" i="5"/>
  <c r="AP428" i="5"/>
  <c r="AO428" i="5"/>
  <c r="AB428" i="5"/>
  <c r="AR420" i="5"/>
  <c r="AQ420" i="5"/>
  <c r="AP420" i="5"/>
  <c r="AO420" i="5"/>
  <c r="AB420" i="5"/>
  <c r="AR412" i="5"/>
  <c r="AQ412" i="5"/>
  <c r="AP412" i="5"/>
  <c r="AO412" i="5"/>
  <c r="AB412" i="5"/>
  <c r="AR404" i="5"/>
  <c r="AQ404" i="5"/>
  <c r="AP404" i="5"/>
  <c r="AO404" i="5"/>
  <c r="AB404" i="5"/>
  <c r="AR396" i="5"/>
  <c r="AQ396" i="5"/>
  <c r="AP396" i="5"/>
  <c r="AO396" i="5"/>
  <c r="AB396" i="5"/>
  <c r="AR388" i="5"/>
  <c r="AQ388" i="5"/>
  <c r="AP388" i="5"/>
  <c r="AO388" i="5"/>
  <c r="AB388" i="5"/>
  <c r="AR380" i="5"/>
  <c r="AQ380" i="5"/>
  <c r="AP380" i="5"/>
  <c r="AO380" i="5"/>
  <c r="AB380" i="5"/>
  <c r="AR372" i="5"/>
  <c r="AQ372" i="5"/>
  <c r="AP372" i="5"/>
  <c r="AO372" i="5"/>
  <c r="AB372" i="5"/>
  <c r="AR364" i="5"/>
  <c r="AQ364" i="5"/>
  <c r="AP364" i="5"/>
  <c r="AO364" i="5"/>
  <c r="AB364" i="5"/>
  <c r="AR356" i="5"/>
  <c r="AQ356" i="5"/>
  <c r="AP356" i="5"/>
  <c r="AO356" i="5"/>
  <c r="AB356" i="5"/>
  <c r="AR348" i="5"/>
  <c r="AQ348" i="5"/>
  <c r="AP348" i="5"/>
  <c r="AO348" i="5"/>
  <c r="AB348" i="5"/>
  <c r="AR340" i="5"/>
  <c r="AQ340" i="5"/>
  <c r="AP340" i="5"/>
  <c r="AO340" i="5"/>
  <c r="AS340" i="5" s="1"/>
  <c r="AB340" i="5"/>
  <c r="AR332" i="5"/>
  <c r="AQ332" i="5"/>
  <c r="AP332" i="5"/>
  <c r="AO332" i="5"/>
  <c r="AB332" i="5"/>
  <c r="AR324" i="5"/>
  <c r="AQ324" i="5"/>
  <c r="AP324" i="5"/>
  <c r="AO324" i="5"/>
  <c r="AB324" i="5"/>
  <c r="AR316" i="5"/>
  <c r="AQ316" i="5"/>
  <c r="AP316" i="5"/>
  <c r="AO316" i="5"/>
  <c r="AB316" i="5"/>
  <c r="AR308" i="5"/>
  <c r="AQ308" i="5"/>
  <c r="AP308" i="5"/>
  <c r="AO308" i="5"/>
  <c r="AS308" i="5" s="1"/>
  <c r="AB308" i="5"/>
  <c r="AR300" i="5"/>
  <c r="AQ300" i="5"/>
  <c r="AP300" i="5"/>
  <c r="AO300" i="5"/>
  <c r="AB300" i="5"/>
  <c r="AR292" i="5"/>
  <c r="AQ292" i="5"/>
  <c r="AP292" i="5"/>
  <c r="AO292" i="5"/>
  <c r="AB292" i="5"/>
  <c r="AR284" i="5"/>
  <c r="AQ284" i="5"/>
  <c r="AP284" i="5"/>
  <c r="AO284" i="5"/>
  <c r="AB284" i="5"/>
  <c r="AR276" i="5"/>
  <c r="AQ276" i="5"/>
  <c r="AO276" i="5"/>
  <c r="AP276" i="5"/>
  <c r="AB276" i="5"/>
  <c r="AR268" i="5"/>
  <c r="AQ268" i="5"/>
  <c r="AP268" i="5"/>
  <c r="AO268" i="5"/>
  <c r="AB268" i="5"/>
  <c r="AR260" i="5"/>
  <c r="AQ260" i="5"/>
  <c r="AP260" i="5"/>
  <c r="AO260" i="5"/>
  <c r="AB260" i="5"/>
  <c r="AR252" i="5"/>
  <c r="AQ252" i="5"/>
  <c r="AP252" i="5"/>
  <c r="AO252" i="5"/>
  <c r="AB252" i="5"/>
  <c r="AR244" i="5"/>
  <c r="AQ244" i="5"/>
  <c r="AP244" i="5"/>
  <c r="AO244" i="5"/>
  <c r="AB244" i="5"/>
  <c r="AR236" i="5"/>
  <c r="AQ236" i="5"/>
  <c r="AP236" i="5"/>
  <c r="AO236" i="5"/>
  <c r="AB236" i="5"/>
  <c r="AR228" i="5"/>
  <c r="AQ228" i="5"/>
  <c r="AP228" i="5"/>
  <c r="AO228" i="5"/>
  <c r="AB228" i="5"/>
  <c r="AR220" i="5"/>
  <c r="AQ220" i="5"/>
  <c r="AP220" i="5"/>
  <c r="AO220" i="5"/>
  <c r="AB220" i="5"/>
  <c r="AR212" i="5"/>
  <c r="AQ212" i="5"/>
  <c r="AP212" i="5"/>
  <c r="AO212" i="5"/>
  <c r="AB212" i="5"/>
  <c r="AR204" i="5"/>
  <c r="AQ204" i="5"/>
  <c r="AP204" i="5"/>
  <c r="AO204" i="5"/>
  <c r="AB204" i="5"/>
  <c r="AR196" i="5"/>
  <c r="AP196" i="5"/>
  <c r="AT196" i="5" s="1"/>
  <c r="AQ196" i="5"/>
  <c r="AO196" i="5"/>
  <c r="AS196" i="5" s="1"/>
  <c r="AB196" i="5"/>
  <c r="AR188" i="5"/>
  <c r="AP188" i="5"/>
  <c r="AQ188" i="5"/>
  <c r="AO188" i="5"/>
  <c r="AB188" i="5"/>
  <c r="AR180" i="5"/>
  <c r="AP180" i="5"/>
  <c r="AQ180" i="5"/>
  <c r="AO180" i="5"/>
  <c r="AB180" i="5"/>
  <c r="AR172" i="5"/>
  <c r="AP172" i="5"/>
  <c r="AQ172" i="5"/>
  <c r="AO172" i="5"/>
  <c r="AB172" i="5"/>
  <c r="AR164" i="5"/>
  <c r="AP164" i="5"/>
  <c r="AQ164" i="5"/>
  <c r="AO164" i="5"/>
  <c r="AB164" i="5"/>
  <c r="AR156" i="5"/>
  <c r="AP156" i="5"/>
  <c r="AQ156" i="5"/>
  <c r="AO156" i="5"/>
  <c r="AB156" i="5"/>
  <c r="AR148" i="5"/>
  <c r="AP148" i="5"/>
  <c r="AQ148" i="5"/>
  <c r="AO148" i="5"/>
  <c r="AB148" i="5"/>
  <c r="AR140" i="5"/>
  <c r="AP140" i="5"/>
  <c r="AQ140" i="5"/>
  <c r="AO140" i="5"/>
  <c r="AB140" i="5"/>
  <c r="AR132" i="5"/>
  <c r="AP132" i="5"/>
  <c r="AQ132" i="5"/>
  <c r="AO132" i="5"/>
  <c r="AB132" i="5"/>
  <c r="AR124" i="5"/>
  <c r="AP124" i="5"/>
  <c r="AO124" i="5"/>
  <c r="AS124" i="5" s="1"/>
  <c r="AQ124" i="5"/>
  <c r="AB124" i="5"/>
  <c r="AR116" i="5"/>
  <c r="AP116" i="5"/>
  <c r="AQ116" i="5"/>
  <c r="AO116" i="5"/>
  <c r="AB116" i="5"/>
  <c r="AR108" i="5"/>
  <c r="AP108" i="5"/>
  <c r="AQ108" i="5"/>
  <c r="AO108" i="5"/>
  <c r="AB108" i="5"/>
  <c r="AR100" i="5"/>
  <c r="AP100" i="5"/>
  <c r="AQ100" i="5"/>
  <c r="AO100" i="5"/>
  <c r="AB100" i="5"/>
  <c r="AR92" i="5"/>
  <c r="AP92" i="5"/>
  <c r="AQ92" i="5"/>
  <c r="AO92" i="5"/>
  <c r="AB92" i="5"/>
  <c r="AR84" i="5"/>
  <c r="AP84" i="5"/>
  <c r="AQ84" i="5"/>
  <c r="AO84" i="5"/>
  <c r="AB84" i="5"/>
  <c r="AR76" i="5"/>
  <c r="AP76" i="5"/>
  <c r="AQ76" i="5"/>
  <c r="AO76" i="5"/>
  <c r="AB76" i="5"/>
  <c r="AR68" i="5"/>
  <c r="AP68" i="5"/>
  <c r="AQ68" i="5"/>
  <c r="AO68" i="5"/>
  <c r="AB68" i="5"/>
  <c r="AR60" i="5"/>
  <c r="AP60" i="5"/>
  <c r="AO60" i="5"/>
  <c r="AQ60" i="5"/>
  <c r="AB60" i="5"/>
  <c r="AR52" i="5"/>
  <c r="AP52" i="5"/>
  <c r="AQ52" i="5"/>
  <c r="AO52" i="5"/>
  <c r="AB52" i="5"/>
  <c r="AR44" i="5"/>
  <c r="AP44" i="5"/>
  <c r="AQ44" i="5"/>
  <c r="AO44" i="5"/>
  <c r="AB44" i="5"/>
  <c r="AR36" i="5"/>
  <c r="AP36" i="5"/>
  <c r="AQ36" i="5"/>
  <c r="AO36" i="5"/>
  <c r="AB36" i="5"/>
  <c r="AR28" i="5"/>
  <c r="AP28" i="5"/>
  <c r="AQ28" i="5"/>
  <c r="AO28" i="5"/>
  <c r="AB28" i="5"/>
  <c r="AR20" i="5"/>
  <c r="AP20" i="5"/>
  <c r="AQ20" i="5"/>
  <c r="AO20" i="5"/>
  <c r="AB20" i="5"/>
  <c r="AR12" i="5"/>
  <c r="AP12" i="5"/>
  <c r="AQ12" i="5"/>
  <c r="AO12" i="5"/>
  <c r="AB12" i="5"/>
  <c r="AR199" i="5"/>
  <c r="AK578" i="5" l="1"/>
  <c r="AK507" i="5"/>
  <c r="AK428" i="5"/>
  <c r="AK492" i="5"/>
  <c r="AK556" i="5"/>
  <c r="AK575" i="5"/>
  <c r="AK429" i="5"/>
  <c r="AK493" i="5"/>
  <c r="AK557" i="5"/>
  <c r="AK567" i="5"/>
  <c r="AK419" i="5"/>
  <c r="AK422" i="5"/>
  <c r="AK486" i="5"/>
  <c r="AK550" i="5"/>
  <c r="AK407" i="5"/>
  <c r="AK471" i="5"/>
  <c r="AK535" i="5"/>
  <c r="AK448" i="5"/>
  <c r="AK512" i="5"/>
  <c r="AK576" i="5"/>
  <c r="AK483" i="5"/>
  <c r="AK425" i="5"/>
  <c r="AK489" i="5"/>
  <c r="AK553" i="5"/>
  <c r="AK405" i="5"/>
  <c r="AK447" i="5"/>
  <c r="AK424" i="5"/>
  <c r="AK444" i="5"/>
  <c r="AK508" i="5"/>
  <c r="AK572" i="5"/>
  <c r="AK466" i="5"/>
  <c r="AK445" i="5"/>
  <c r="AK509" i="5"/>
  <c r="AK458" i="5"/>
  <c r="AK547" i="5"/>
  <c r="AK438" i="5"/>
  <c r="AK502" i="5"/>
  <c r="AK566" i="5"/>
  <c r="AK423" i="5"/>
  <c r="AK487" i="5"/>
  <c r="AK551" i="5"/>
  <c r="AK467" i="5"/>
  <c r="AK464" i="5"/>
  <c r="AK528" i="5"/>
  <c r="AK506" i="5"/>
  <c r="AK531" i="5"/>
  <c r="AK441" i="5"/>
  <c r="AK505" i="5"/>
  <c r="AK569" i="5"/>
  <c r="AK532" i="5"/>
  <c r="AK490" i="5"/>
  <c r="AK488" i="5"/>
  <c r="AK529" i="5"/>
  <c r="AK420" i="5"/>
  <c r="AK484" i="5"/>
  <c r="AK548" i="5"/>
  <c r="AK421" i="5"/>
  <c r="AK485" i="5"/>
  <c r="AK549" i="5"/>
  <c r="AK414" i="5"/>
  <c r="AK478" i="5"/>
  <c r="AK542" i="5"/>
  <c r="AK554" i="5"/>
  <c r="AK463" i="5"/>
  <c r="AK527" i="5"/>
  <c r="AK562" i="5"/>
  <c r="AK440" i="5"/>
  <c r="AK504" i="5"/>
  <c r="AK568" i="5"/>
  <c r="AK451" i="5"/>
  <c r="AK417" i="5"/>
  <c r="AK481" i="5"/>
  <c r="AK545" i="5"/>
  <c r="AK539" i="5"/>
  <c r="AK468" i="5"/>
  <c r="AK526" i="5"/>
  <c r="AK474" i="5"/>
  <c r="AK460" i="5"/>
  <c r="AK524" i="5"/>
  <c r="AK522" i="5"/>
  <c r="AK461" i="5"/>
  <c r="AK525" i="5"/>
  <c r="AK538" i="5"/>
  <c r="AK454" i="5"/>
  <c r="AK518" i="5"/>
  <c r="AK410" i="5"/>
  <c r="AK459" i="5"/>
  <c r="AK439" i="5"/>
  <c r="AK503" i="5"/>
  <c r="AK434" i="5"/>
  <c r="AK579" i="5"/>
  <c r="AK416" i="5"/>
  <c r="AK480" i="5"/>
  <c r="AK544" i="5"/>
  <c r="AK457" i="5"/>
  <c r="AK521" i="5"/>
  <c r="AK443" i="5"/>
  <c r="AK404" i="5"/>
  <c r="AK546" i="5"/>
  <c r="AK533" i="5"/>
  <c r="AK475" i="5"/>
  <c r="AK436" i="5"/>
  <c r="AK500" i="5"/>
  <c r="AK564" i="5"/>
  <c r="AK426" i="5"/>
  <c r="AK437" i="5"/>
  <c r="AK501" i="5"/>
  <c r="AK565" i="5"/>
  <c r="AK402" i="5"/>
  <c r="AK491" i="5"/>
  <c r="AK430" i="5"/>
  <c r="AK494" i="5"/>
  <c r="AK558" i="5"/>
  <c r="AK415" i="5"/>
  <c r="AK479" i="5"/>
  <c r="AK543" i="5"/>
  <c r="AK427" i="5"/>
  <c r="AK456" i="5"/>
  <c r="AK520" i="5"/>
  <c r="AK442" i="5"/>
  <c r="AK515" i="5"/>
  <c r="AK433" i="5"/>
  <c r="AK497" i="5"/>
  <c r="AK561" i="5"/>
  <c r="AK469" i="5"/>
  <c r="AK552" i="5"/>
  <c r="AK465" i="5"/>
  <c r="AK412" i="5"/>
  <c r="AK476" i="5"/>
  <c r="AK540" i="5"/>
  <c r="AK570" i="5"/>
  <c r="AK413" i="5"/>
  <c r="AK477" i="5"/>
  <c r="AK541" i="5"/>
  <c r="AK573" i="5"/>
  <c r="AK406" i="5"/>
  <c r="AK470" i="5"/>
  <c r="AK534" i="5"/>
  <c r="AK530" i="5"/>
  <c r="AK555" i="5"/>
  <c r="AK455" i="5"/>
  <c r="AK519" i="5"/>
  <c r="AK514" i="5"/>
  <c r="AK432" i="5"/>
  <c r="AK496" i="5"/>
  <c r="AK560" i="5"/>
  <c r="AK411" i="5"/>
  <c r="AK409" i="5"/>
  <c r="AK473" i="5"/>
  <c r="AK537" i="5"/>
  <c r="AK450" i="5"/>
  <c r="AK499" i="5"/>
  <c r="AK462" i="5"/>
  <c r="AK511" i="5"/>
  <c r="AK418" i="5"/>
  <c r="AK452" i="5"/>
  <c r="AK516" i="5"/>
  <c r="AK580" i="5"/>
  <c r="AK498" i="5"/>
  <c r="AK453" i="5"/>
  <c r="AK517" i="5"/>
  <c r="AK581" i="5"/>
  <c r="AK482" i="5"/>
  <c r="AK571" i="5"/>
  <c r="AK446" i="5"/>
  <c r="AK510" i="5"/>
  <c r="AK574" i="5"/>
  <c r="AK435" i="5"/>
  <c r="AK431" i="5"/>
  <c r="AK495" i="5"/>
  <c r="AK559" i="5"/>
  <c r="AK523" i="5"/>
  <c r="AK408" i="5"/>
  <c r="AK472" i="5"/>
  <c r="AK536" i="5"/>
  <c r="AK563" i="5"/>
  <c r="AK449" i="5"/>
  <c r="AK513" i="5"/>
  <c r="AK577" i="5"/>
  <c r="AK403" i="5"/>
  <c r="AO199" i="5"/>
  <c r="AP199" i="5"/>
  <c r="AB199" i="5"/>
  <c r="AK196" i="5"/>
  <c r="AM196" i="5"/>
  <c r="AK278" i="5"/>
  <c r="AM278" i="5"/>
  <c r="AK31" i="5"/>
  <c r="AM31" i="5"/>
  <c r="AK335" i="5"/>
  <c r="AM335" i="5"/>
  <c r="AK296" i="5"/>
  <c r="AM296" i="5"/>
  <c r="AK186" i="5"/>
  <c r="AM186" i="5"/>
  <c r="AK324" i="5"/>
  <c r="AM324" i="5"/>
  <c r="AK261" i="5"/>
  <c r="AM261" i="5"/>
  <c r="AK22" i="5"/>
  <c r="AM22" i="5"/>
  <c r="AK127" i="5"/>
  <c r="AM127" i="5"/>
  <c r="AK160" i="5"/>
  <c r="AM160" i="5"/>
  <c r="AQ199" i="5"/>
  <c r="AK28" i="5"/>
  <c r="AM28" i="5"/>
  <c r="AK60" i="5"/>
  <c r="AM60" i="5"/>
  <c r="AK92" i="5"/>
  <c r="AM92" i="5"/>
  <c r="AK124" i="5"/>
  <c r="AM124" i="5"/>
  <c r="AK156" i="5"/>
  <c r="AM156" i="5"/>
  <c r="AK188" i="5"/>
  <c r="AM188" i="5"/>
  <c r="AK220" i="5"/>
  <c r="AM220" i="5"/>
  <c r="AK252" i="5"/>
  <c r="AM252" i="5"/>
  <c r="AK284" i="5"/>
  <c r="AM284" i="5"/>
  <c r="AK356" i="5"/>
  <c r="AM356" i="5"/>
  <c r="AK388" i="5"/>
  <c r="AM388" i="5"/>
  <c r="AK29" i="5"/>
  <c r="AM29" i="5"/>
  <c r="AK61" i="5"/>
  <c r="AM61" i="5"/>
  <c r="AK93" i="5"/>
  <c r="AM93" i="5"/>
  <c r="AK125" i="5"/>
  <c r="AM125" i="5"/>
  <c r="AK157" i="5"/>
  <c r="AM157" i="5"/>
  <c r="AK150" i="5"/>
  <c r="AM150" i="5"/>
  <c r="AK198" i="5"/>
  <c r="AM198" i="5"/>
  <c r="AK238" i="5"/>
  <c r="AM238" i="5"/>
  <c r="AK270" i="5"/>
  <c r="AM270" i="5"/>
  <c r="AK302" i="5"/>
  <c r="AM302" i="5"/>
  <c r="AK334" i="5"/>
  <c r="AM334" i="5"/>
  <c r="AK23" i="5"/>
  <c r="AM23" i="5"/>
  <c r="AK231" i="5"/>
  <c r="AM231" i="5"/>
  <c r="AK263" i="5"/>
  <c r="AM263" i="5"/>
  <c r="AK295" i="5"/>
  <c r="AM295" i="5"/>
  <c r="AK327" i="5"/>
  <c r="AM327" i="5"/>
  <c r="AK359" i="5"/>
  <c r="AM359" i="5"/>
  <c r="AK391" i="5"/>
  <c r="AM391" i="5"/>
  <c r="AK256" i="5"/>
  <c r="AM256" i="5"/>
  <c r="AK288" i="5"/>
  <c r="AM288" i="5"/>
  <c r="AK328" i="5"/>
  <c r="AM328" i="5"/>
  <c r="AK360" i="5"/>
  <c r="AM360" i="5"/>
  <c r="AK10" i="5"/>
  <c r="AM10" i="5"/>
  <c r="AK42" i="5"/>
  <c r="AM42" i="5"/>
  <c r="AK74" i="5"/>
  <c r="AM74" i="5"/>
  <c r="AK114" i="5"/>
  <c r="AM114" i="5"/>
  <c r="AK146" i="5"/>
  <c r="AM146" i="5"/>
  <c r="AK178" i="5"/>
  <c r="AM178" i="5"/>
  <c r="AK210" i="5"/>
  <c r="AM210" i="5"/>
  <c r="AK242" i="5"/>
  <c r="AM242" i="5"/>
  <c r="AK51" i="5"/>
  <c r="AM51" i="5"/>
  <c r="AK187" i="5"/>
  <c r="AM187" i="5"/>
  <c r="AK291" i="5"/>
  <c r="AM291" i="5"/>
  <c r="AK154" i="5"/>
  <c r="AM154" i="5"/>
  <c r="AK147" i="5"/>
  <c r="AM147" i="5"/>
  <c r="AK197" i="5"/>
  <c r="AM197" i="5"/>
  <c r="AK357" i="5"/>
  <c r="AM357" i="5"/>
  <c r="AK374" i="5"/>
  <c r="AM374" i="5"/>
  <c r="AK243" i="5"/>
  <c r="AM243" i="5"/>
  <c r="AK227" i="5"/>
  <c r="AM227" i="5"/>
  <c r="AK96" i="5"/>
  <c r="AM96" i="5"/>
  <c r="AK73" i="5"/>
  <c r="AM73" i="5"/>
  <c r="AK201" i="5"/>
  <c r="AM201" i="5"/>
  <c r="AK337" i="5"/>
  <c r="AM337" i="5"/>
  <c r="AK386" i="5"/>
  <c r="AM386" i="5"/>
  <c r="AK316" i="5"/>
  <c r="AM316" i="5"/>
  <c r="AK107" i="5"/>
  <c r="AM107" i="5"/>
  <c r="AK189" i="5"/>
  <c r="AM189" i="5"/>
  <c r="AK221" i="5"/>
  <c r="AM221" i="5"/>
  <c r="AK253" i="5"/>
  <c r="AM253" i="5"/>
  <c r="AK285" i="5"/>
  <c r="AM285" i="5"/>
  <c r="AK317" i="5"/>
  <c r="AM317" i="5"/>
  <c r="AK349" i="5"/>
  <c r="AM349" i="5"/>
  <c r="AK381" i="5"/>
  <c r="AM381" i="5"/>
  <c r="AK163" i="5"/>
  <c r="AM163" i="5"/>
  <c r="AK323" i="5"/>
  <c r="AM323" i="5"/>
  <c r="AK14" i="5"/>
  <c r="AM14" i="5"/>
  <c r="AK46" i="5"/>
  <c r="AM46" i="5"/>
  <c r="AK78" i="5"/>
  <c r="AM78" i="5"/>
  <c r="AK110" i="5"/>
  <c r="AM110" i="5"/>
  <c r="AK366" i="5"/>
  <c r="AM366" i="5"/>
  <c r="AK195" i="5"/>
  <c r="AM195" i="5"/>
  <c r="AK331" i="5"/>
  <c r="AM331" i="5"/>
  <c r="AK55" i="5"/>
  <c r="AM55" i="5"/>
  <c r="AK87" i="5"/>
  <c r="AM87" i="5"/>
  <c r="AK119" i="5"/>
  <c r="AM119" i="5"/>
  <c r="AK151" i="5"/>
  <c r="AM151" i="5"/>
  <c r="AK183" i="5"/>
  <c r="AM183" i="5"/>
  <c r="AK27" i="5"/>
  <c r="AM27" i="5"/>
  <c r="AK203" i="5"/>
  <c r="AM203" i="5"/>
  <c r="AK371" i="5"/>
  <c r="AM371" i="5"/>
  <c r="AK24" i="5"/>
  <c r="AM24" i="5"/>
  <c r="AK56" i="5"/>
  <c r="AM56" i="5"/>
  <c r="AK88" i="5"/>
  <c r="AM88" i="5"/>
  <c r="AK120" i="5"/>
  <c r="AM120" i="5"/>
  <c r="AK152" i="5"/>
  <c r="AM152" i="5"/>
  <c r="AK184" i="5"/>
  <c r="AM184" i="5"/>
  <c r="AK216" i="5"/>
  <c r="AM216" i="5"/>
  <c r="AK392" i="5"/>
  <c r="AM392" i="5"/>
  <c r="AK33" i="5"/>
  <c r="AM33" i="5"/>
  <c r="AK65" i="5"/>
  <c r="AM65" i="5"/>
  <c r="AK97" i="5"/>
  <c r="AM97" i="5"/>
  <c r="AK129" i="5"/>
  <c r="AM129" i="5"/>
  <c r="AK161" i="5"/>
  <c r="AM161" i="5"/>
  <c r="AK193" i="5"/>
  <c r="AM193" i="5"/>
  <c r="AK225" i="5"/>
  <c r="AM225" i="5"/>
  <c r="AK257" i="5"/>
  <c r="AM257" i="5"/>
  <c r="AK265" i="5"/>
  <c r="AM265" i="5"/>
  <c r="AK297" i="5"/>
  <c r="AM297" i="5"/>
  <c r="AK329" i="5"/>
  <c r="AM329" i="5"/>
  <c r="AK361" i="5"/>
  <c r="AM361" i="5"/>
  <c r="AK369" i="5"/>
  <c r="AM369" i="5"/>
  <c r="AK401" i="5"/>
  <c r="AM401" i="5"/>
  <c r="AK274" i="5"/>
  <c r="AM274" i="5"/>
  <c r="AK306" i="5"/>
  <c r="AM306" i="5"/>
  <c r="AK346" i="5"/>
  <c r="AM346" i="5"/>
  <c r="AK378" i="5"/>
  <c r="AM378" i="5"/>
  <c r="AK132" i="5"/>
  <c r="AM132" i="5"/>
  <c r="AK292" i="5"/>
  <c r="AM292" i="5"/>
  <c r="AK364" i="5"/>
  <c r="AM364" i="5"/>
  <c r="AK101" i="5"/>
  <c r="AM101" i="5"/>
  <c r="AK158" i="5"/>
  <c r="AM158" i="5"/>
  <c r="AK246" i="5"/>
  <c r="AM246" i="5"/>
  <c r="AK239" i="5"/>
  <c r="AM239" i="5"/>
  <c r="AK264" i="5"/>
  <c r="AM264" i="5"/>
  <c r="AK368" i="5"/>
  <c r="AM368" i="5"/>
  <c r="AK82" i="5"/>
  <c r="AM82" i="5"/>
  <c r="AK250" i="5"/>
  <c r="AM250" i="5"/>
  <c r="AK315" i="5"/>
  <c r="AM315" i="5"/>
  <c r="AK325" i="5"/>
  <c r="AM325" i="5"/>
  <c r="AK118" i="5"/>
  <c r="AM118" i="5"/>
  <c r="AK11" i="5"/>
  <c r="AM11" i="5"/>
  <c r="AK63" i="5"/>
  <c r="AM63" i="5"/>
  <c r="AK159" i="5"/>
  <c r="AM159" i="5"/>
  <c r="AK64" i="5"/>
  <c r="AM64" i="5"/>
  <c r="AK224" i="5"/>
  <c r="AM224" i="5"/>
  <c r="AK400" i="5"/>
  <c r="AM400" i="5"/>
  <c r="AK105" i="5"/>
  <c r="AM105" i="5"/>
  <c r="AK314" i="5"/>
  <c r="AM314" i="5"/>
  <c r="AO4" i="5"/>
  <c r="AR4" i="5"/>
  <c r="AV53" i="5" s="1"/>
  <c r="AP4" i="5"/>
  <c r="AT46" i="5" s="1"/>
  <c r="AQ4" i="5"/>
  <c r="AU455" i="5" s="1"/>
  <c r="AK20" i="5"/>
  <c r="AM20" i="5"/>
  <c r="AK52" i="5"/>
  <c r="AM52" i="5"/>
  <c r="AK84" i="5"/>
  <c r="AM84" i="5"/>
  <c r="AK116" i="5"/>
  <c r="AM116" i="5"/>
  <c r="AK148" i="5"/>
  <c r="AM148" i="5"/>
  <c r="AK180" i="5"/>
  <c r="AM180" i="5"/>
  <c r="AK212" i="5"/>
  <c r="AM212" i="5"/>
  <c r="AK244" i="5"/>
  <c r="AM244" i="5"/>
  <c r="AK276" i="5"/>
  <c r="AM276" i="5"/>
  <c r="AK308" i="5"/>
  <c r="AM308" i="5"/>
  <c r="AK348" i="5"/>
  <c r="AM348" i="5"/>
  <c r="AK380" i="5"/>
  <c r="AM380" i="5"/>
  <c r="AK21" i="5"/>
  <c r="AM21" i="5"/>
  <c r="AK53" i="5"/>
  <c r="AM53" i="5"/>
  <c r="AK85" i="5"/>
  <c r="AM85" i="5"/>
  <c r="AK117" i="5"/>
  <c r="AM117" i="5"/>
  <c r="AK149" i="5"/>
  <c r="AM149" i="5"/>
  <c r="AK181" i="5"/>
  <c r="AM181" i="5"/>
  <c r="AK142" i="5"/>
  <c r="AM142" i="5"/>
  <c r="AK182" i="5"/>
  <c r="AM182" i="5"/>
  <c r="AK190" i="5"/>
  <c r="AM190" i="5"/>
  <c r="AK222" i="5"/>
  <c r="AM222" i="5"/>
  <c r="AK230" i="5"/>
  <c r="AM230" i="5"/>
  <c r="AK262" i="5"/>
  <c r="AM262" i="5"/>
  <c r="AK294" i="5"/>
  <c r="AM294" i="5"/>
  <c r="AK326" i="5"/>
  <c r="AM326" i="5"/>
  <c r="AK398" i="5"/>
  <c r="AM398" i="5"/>
  <c r="AK15" i="5"/>
  <c r="AM15" i="5"/>
  <c r="AK47" i="5"/>
  <c r="AM47" i="5"/>
  <c r="AK223" i="5"/>
  <c r="AM223" i="5"/>
  <c r="AK255" i="5"/>
  <c r="AM255" i="5"/>
  <c r="AK287" i="5"/>
  <c r="AM287" i="5"/>
  <c r="AK319" i="5"/>
  <c r="AM319" i="5"/>
  <c r="AK351" i="5"/>
  <c r="AM351" i="5"/>
  <c r="AK383" i="5"/>
  <c r="AM383" i="5"/>
  <c r="AK248" i="5"/>
  <c r="AM248" i="5"/>
  <c r="AK280" i="5"/>
  <c r="AM280" i="5"/>
  <c r="AK312" i="5"/>
  <c r="AM312" i="5"/>
  <c r="AK320" i="5"/>
  <c r="AM320" i="5"/>
  <c r="AK352" i="5"/>
  <c r="AM352" i="5"/>
  <c r="AK34" i="5"/>
  <c r="AM34" i="5"/>
  <c r="AK66" i="5"/>
  <c r="AM66" i="5"/>
  <c r="AK106" i="5"/>
  <c r="AM106" i="5"/>
  <c r="AK138" i="5"/>
  <c r="AM138" i="5"/>
  <c r="AK170" i="5"/>
  <c r="AM170" i="5"/>
  <c r="AK202" i="5"/>
  <c r="AM202" i="5"/>
  <c r="AK234" i="5"/>
  <c r="AM234" i="5"/>
  <c r="AK338" i="5"/>
  <c r="AM338" i="5"/>
  <c r="AK171" i="5"/>
  <c r="AM171" i="5"/>
  <c r="AK259" i="5"/>
  <c r="AM259" i="5"/>
  <c r="AK379" i="5"/>
  <c r="AM379" i="5"/>
  <c r="AK68" i="5"/>
  <c r="AM68" i="5"/>
  <c r="AK260" i="5"/>
  <c r="AM260" i="5"/>
  <c r="AK37" i="5"/>
  <c r="AM37" i="5"/>
  <c r="AK133" i="5"/>
  <c r="AM133" i="5"/>
  <c r="AK166" i="5"/>
  <c r="AM166" i="5"/>
  <c r="AK207" i="5"/>
  <c r="AM207" i="5"/>
  <c r="AK303" i="5"/>
  <c r="AM303" i="5"/>
  <c r="AK59" i="5"/>
  <c r="AM59" i="5"/>
  <c r="AK229" i="5"/>
  <c r="AM229" i="5"/>
  <c r="AK19" i="5"/>
  <c r="AM19" i="5"/>
  <c r="AK363" i="5"/>
  <c r="AM363" i="5"/>
  <c r="AK32" i="5"/>
  <c r="AM32" i="5"/>
  <c r="AK128" i="5"/>
  <c r="AM128" i="5"/>
  <c r="AK41" i="5"/>
  <c r="AM41" i="5"/>
  <c r="AK273" i="5"/>
  <c r="AM273" i="5"/>
  <c r="AK377" i="5"/>
  <c r="AM377" i="5"/>
  <c r="AK282" i="5"/>
  <c r="AM282" i="5"/>
  <c r="AK340" i="5"/>
  <c r="AM340" i="5"/>
  <c r="AK75" i="5"/>
  <c r="AM75" i="5"/>
  <c r="AK213" i="5"/>
  <c r="AM213" i="5"/>
  <c r="AK245" i="5"/>
  <c r="AM245" i="5"/>
  <c r="AK277" i="5"/>
  <c r="AM277" i="5"/>
  <c r="AK309" i="5"/>
  <c r="AM309" i="5"/>
  <c r="AK341" i="5"/>
  <c r="AM341" i="5"/>
  <c r="AK373" i="5"/>
  <c r="AM373" i="5"/>
  <c r="AK115" i="5"/>
  <c r="AM115" i="5"/>
  <c r="AK275" i="5"/>
  <c r="AM275" i="5"/>
  <c r="AK6" i="5"/>
  <c r="AM6" i="5"/>
  <c r="AK38" i="5"/>
  <c r="AM38" i="5"/>
  <c r="AK70" i="5"/>
  <c r="AM70" i="5"/>
  <c r="AK102" i="5"/>
  <c r="AM102" i="5"/>
  <c r="AK134" i="5"/>
  <c r="AM134" i="5"/>
  <c r="AK358" i="5"/>
  <c r="AM358" i="5"/>
  <c r="AK155" i="5"/>
  <c r="AM155" i="5"/>
  <c r="AK299" i="5"/>
  <c r="AM299" i="5"/>
  <c r="AK79" i="5"/>
  <c r="AM79" i="5"/>
  <c r="AK111" i="5"/>
  <c r="AM111" i="5"/>
  <c r="AK143" i="5"/>
  <c r="AM143" i="5"/>
  <c r="AK175" i="5"/>
  <c r="AM175" i="5"/>
  <c r="AK179" i="5"/>
  <c r="AM179" i="5"/>
  <c r="AK307" i="5"/>
  <c r="AM307" i="5"/>
  <c r="AK8" i="5"/>
  <c r="AM8" i="5"/>
  <c r="AK16" i="5"/>
  <c r="AM16" i="5"/>
  <c r="AK48" i="5"/>
  <c r="AM48" i="5"/>
  <c r="AK80" i="5"/>
  <c r="AM80" i="5"/>
  <c r="AK112" i="5"/>
  <c r="AM112" i="5"/>
  <c r="AK144" i="5"/>
  <c r="AM144" i="5"/>
  <c r="AK176" i="5"/>
  <c r="AM176" i="5"/>
  <c r="AK208" i="5"/>
  <c r="AM208" i="5"/>
  <c r="AK240" i="5"/>
  <c r="AM240" i="5"/>
  <c r="AK384" i="5"/>
  <c r="AM384" i="5"/>
  <c r="AK355" i="5"/>
  <c r="AM355" i="5"/>
  <c r="AK25" i="5"/>
  <c r="AM25" i="5"/>
  <c r="AK57" i="5"/>
  <c r="AM57" i="5"/>
  <c r="AK89" i="5"/>
  <c r="AM89" i="5"/>
  <c r="AK121" i="5"/>
  <c r="AM121" i="5"/>
  <c r="AK153" i="5"/>
  <c r="AM153" i="5"/>
  <c r="AK185" i="5"/>
  <c r="AM185" i="5"/>
  <c r="AK217" i="5"/>
  <c r="AM217" i="5"/>
  <c r="AK249" i="5"/>
  <c r="AM249" i="5"/>
  <c r="AK289" i="5"/>
  <c r="AM289" i="5"/>
  <c r="AK321" i="5"/>
  <c r="AM321" i="5"/>
  <c r="AK353" i="5"/>
  <c r="AM353" i="5"/>
  <c r="AK393" i="5"/>
  <c r="AM393" i="5"/>
  <c r="AK266" i="5"/>
  <c r="AM266" i="5"/>
  <c r="AK298" i="5"/>
  <c r="AM298" i="5"/>
  <c r="AK330" i="5"/>
  <c r="AM330" i="5"/>
  <c r="AK370" i="5"/>
  <c r="AM370" i="5"/>
  <c r="AK36" i="5"/>
  <c r="AM36" i="5"/>
  <c r="AK164" i="5"/>
  <c r="AM164" i="5"/>
  <c r="AK396" i="5"/>
  <c r="AM396" i="5"/>
  <c r="AK5" i="5"/>
  <c r="AM5" i="5"/>
  <c r="AK165" i="5"/>
  <c r="AM165" i="5"/>
  <c r="AK206" i="5"/>
  <c r="AM206" i="5"/>
  <c r="AK399" i="5"/>
  <c r="AM399" i="5"/>
  <c r="AK50" i="5"/>
  <c r="AM50" i="5"/>
  <c r="AK218" i="5"/>
  <c r="AM218" i="5"/>
  <c r="AK211" i="5"/>
  <c r="AM211" i="5"/>
  <c r="AK293" i="5"/>
  <c r="AM293" i="5"/>
  <c r="AK389" i="5"/>
  <c r="AM389" i="5"/>
  <c r="AK347" i="5"/>
  <c r="AM347" i="5"/>
  <c r="AK86" i="5"/>
  <c r="AM86" i="5"/>
  <c r="AK191" i="5"/>
  <c r="AM191" i="5"/>
  <c r="AK83" i="5"/>
  <c r="AM83" i="5"/>
  <c r="AK192" i="5"/>
  <c r="AM192" i="5"/>
  <c r="AK43" i="5"/>
  <c r="AM43" i="5"/>
  <c r="AK169" i="5"/>
  <c r="AM169" i="5"/>
  <c r="AS199" i="5"/>
  <c r="AK12" i="5"/>
  <c r="AM12" i="5"/>
  <c r="AK44" i="5"/>
  <c r="AM44" i="5"/>
  <c r="AK76" i="5"/>
  <c r="AM76" i="5"/>
  <c r="AK108" i="5"/>
  <c r="AM108" i="5"/>
  <c r="AK140" i="5"/>
  <c r="AM140" i="5"/>
  <c r="AK172" i="5"/>
  <c r="AM172" i="5"/>
  <c r="AK204" i="5"/>
  <c r="AM204" i="5"/>
  <c r="AK236" i="5"/>
  <c r="AM236" i="5"/>
  <c r="AK268" i="5"/>
  <c r="AM268" i="5"/>
  <c r="AK300" i="5"/>
  <c r="AM300" i="5"/>
  <c r="AK372" i="5"/>
  <c r="AM372" i="5"/>
  <c r="AK13" i="5"/>
  <c r="AM13" i="5"/>
  <c r="AK45" i="5"/>
  <c r="AM45" i="5"/>
  <c r="AK77" i="5"/>
  <c r="AM77" i="5"/>
  <c r="AK109" i="5"/>
  <c r="AM109" i="5"/>
  <c r="AK141" i="5"/>
  <c r="AM141" i="5"/>
  <c r="AK173" i="5"/>
  <c r="AM173" i="5"/>
  <c r="AK174" i="5"/>
  <c r="AM174" i="5"/>
  <c r="AK214" i="5"/>
  <c r="AM214" i="5"/>
  <c r="AK254" i="5"/>
  <c r="AM254" i="5"/>
  <c r="AK286" i="5"/>
  <c r="AM286" i="5"/>
  <c r="AK318" i="5"/>
  <c r="AM318" i="5"/>
  <c r="AK390" i="5"/>
  <c r="AM390" i="5"/>
  <c r="AK7" i="5"/>
  <c r="AM7" i="5"/>
  <c r="AK39" i="5"/>
  <c r="AM39" i="5"/>
  <c r="AK215" i="5"/>
  <c r="AM215" i="5"/>
  <c r="AK247" i="5"/>
  <c r="AM247" i="5"/>
  <c r="AK279" i="5"/>
  <c r="AM279" i="5"/>
  <c r="AK311" i="5"/>
  <c r="AM311" i="5"/>
  <c r="AK343" i="5"/>
  <c r="AM343" i="5"/>
  <c r="AK375" i="5"/>
  <c r="AM375" i="5"/>
  <c r="AK272" i="5"/>
  <c r="AM272" i="5"/>
  <c r="AK304" i="5"/>
  <c r="AM304" i="5"/>
  <c r="AK344" i="5"/>
  <c r="AM344" i="5"/>
  <c r="AK26" i="5"/>
  <c r="AM26" i="5"/>
  <c r="AK58" i="5"/>
  <c r="AM58" i="5"/>
  <c r="AK90" i="5"/>
  <c r="AM90" i="5"/>
  <c r="AK98" i="5"/>
  <c r="AM98" i="5"/>
  <c r="AK130" i="5"/>
  <c r="AM130" i="5"/>
  <c r="AK162" i="5"/>
  <c r="AM162" i="5"/>
  <c r="AK194" i="5"/>
  <c r="AM194" i="5"/>
  <c r="AK226" i="5"/>
  <c r="AM226" i="5"/>
  <c r="AK258" i="5"/>
  <c r="AM258" i="5"/>
  <c r="AK131" i="5"/>
  <c r="AM131" i="5"/>
  <c r="AK235" i="5"/>
  <c r="AM235" i="5"/>
  <c r="AK339" i="5"/>
  <c r="AM339" i="5"/>
  <c r="AK100" i="5"/>
  <c r="AM100" i="5"/>
  <c r="AK228" i="5"/>
  <c r="AM228" i="5"/>
  <c r="AK69" i="5"/>
  <c r="AM69" i="5"/>
  <c r="AK310" i="5"/>
  <c r="AM310" i="5"/>
  <c r="AK271" i="5"/>
  <c r="AM271" i="5"/>
  <c r="AK367" i="5"/>
  <c r="AM367" i="5"/>
  <c r="AK336" i="5"/>
  <c r="AM336" i="5"/>
  <c r="AK18" i="5"/>
  <c r="AM18" i="5"/>
  <c r="AK122" i="5"/>
  <c r="AM122" i="5"/>
  <c r="AK219" i="5"/>
  <c r="AM219" i="5"/>
  <c r="AK54" i="5"/>
  <c r="AM54" i="5"/>
  <c r="AK342" i="5"/>
  <c r="AM342" i="5"/>
  <c r="AK95" i="5"/>
  <c r="AM95" i="5"/>
  <c r="AK9" i="5"/>
  <c r="AM9" i="5"/>
  <c r="AK137" i="5"/>
  <c r="AM137" i="5"/>
  <c r="AK233" i="5"/>
  <c r="AM233" i="5"/>
  <c r="AK305" i="5"/>
  <c r="AM305" i="5"/>
  <c r="AK354" i="5"/>
  <c r="AM354" i="5"/>
  <c r="AK332" i="5"/>
  <c r="AM332" i="5"/>
  <c r="AK35" i="5"/>
  <c r="AM35" i="5"/>
  <c r="AK205" i="5"/>
  <c r="AM205" i="5"/>
  <c r="AK237" i="5"/>
  <c r="AM237" i="5"/>
  <c r="AK269" i="5"/>
  <c r="AM269" i="5"/>
  <c r="AK301" i="5"/>
  <c r="AM301" i="5"/>
  <c r="AK333" i="5"/>
  <c r="AM333" i="5"/>
  <c r="AK365" i="5"/>
  <c r="AM365" i="5"/>
  <c r="AK397" i="5"/>
  <c r="AM397" i="5"/>
  <c r="AK99" i="5"/>
  <c r="AM99" i="5"/>
  <c r="AK251" i="5"/>
  <c r="AM251" i="5"/>
  <c r="AK387" i="5"/>
  <c r="AM387" i="5"/>
  <c r="AK30" i="5"/>
  <c r="AM30" i="5"/>
  <c r="AK62" i="5"/>
  <c r="AM62" i="5"/>
  <c r="AK94" i="5"/>
  <c r="AM94" i="5"/>
  <c r="AK126" i="5"/>
  <c r="AM126" i="5"/>
  <c r="AK350" i="5"/>
  <c r="AM350" i="5"/>
  <c r="AK382" i="5"/>
  <c r="AM382" i="5"/>
  <c r="AK91" i="5"/>
  <c r="AM91" i="5"/>
  <c r="AK123" i="5"/>
  <c r="AM123" i="5"/>
  <c r="AK283" i="5"/>
  <c r="AM283" i="5"/>
  <c r="AK395" i="5"/>
  <c r="AM395" i="5"/>
  <c r="AK71" i="5"/>
  <c r="AM71" i="5"/>
  <c r="AK103" i="5"/>
  <c r="AM103" i="5"/>
  <c r="AK135" i="5"/>
  <c r="AM135" i="5"/>
  <c r="AK167" i="5"/>
  <c r="AM167" i="5"/>
  <c r="AK139" i="5"/>
  <c r="AM139" i="5"/>
  <c r="AK267" i="5"/>
  <c r="AM267" i="5"/>
  <c r="AK40" i="5"/>
  <c r="AM40" i="5"/>
  <c r="AK72" i="5"/>
  <c r="AM72" i="5"/>
  <c r="AK104" i="5"/>
  <c r="AM104" i="5"/>
  <c r="AK136" i="5"/>
  <c r="AM136" i="5"/>
  <c r="AK168" i="5"/>
  <c r="AM168" i="5"/>
  <c r="AK200" i="5"/>
  <c r="AM200" i="5"/>
  <c r="AK232" i="5"/>
  <c r="AM232" i="5"/>
  <c r="AK376" i="5"/>
  <c r="AM376" i="5"/>
  <c r="AK67" i="5"/>
  <c r="AM67" i="5"/>
  <c r="AK17" i="5"/>
  <c r="AM17" i="5"/>
  <c r="AK49" i="5"/>
  <c r="AM49" i="5"/>
  <c r="AK81" i="5"/>
  <c r="AM81" i="5"/>
  <c r="AK113" i="5"/>
  <c r="AM113" i="5"/>
  <c r="AK145" i="5"/>
  <c r="AM145" i="5"/>
  <c r="AK177" i="5"/>
  <c r="AM177" i="5"/>
  <c r="AK209" i="5"/>
  <c r="AM209" i="5"/>
  <c r="AK241" i="5"/>
  <c r="AM241" i="5"/>
  <c r="AK281" i="5"/>
  <c r="AM281" i="5"/>
  <c r="AK313" i="5"/>
  <c r="AM313" i="5"/>
  <c r="AK345" i="5"/>
  <c r="AM345" i="5"/>
  <c r="AK385" i="5"/>
  <c r="AM385" i="5"/>
  <c r="AK290" i="5"/>
  <c r="AM290" i="5"/>
  <c r="AK322" i="5"/>
  <c r="AM322" i="5"/>
  <c r="AK362" i="5"/>
  <c r="AM362" i="5"/>
  <c r="AK394" i="5"/>
  <c r="AM394" i="5"/>
  <c r="AV118" i="5"/>
  <c r="AS21" i="5"/>
  <c r="AS100" i="5"/>
  <c r="AS150" i="5"/>
  <c r="AS192" i="5"/>
  <c r="AS242" i="5"/>
  <c r="AS48" i="5"/>
  <c r="AS54" i="5"/>
  <c r="AS30" i="5"/>
  <c r="AS79" i="5"/>
  <c r="AS127" i="5"/>
  <c r="AS153" i="5"/>
  <c r="AS205" i="5"/>
  <c r="AS227" i="5"/>
  <c r="AS35" i="5"/>
  <c r="AS303" i="5"/>
  <c r="AS329" i="5"/>
  <c r="AS403" i="5"/>
  <c r="AS435" i="5"/>
  <c r="AS485" i="5"/>
  <c r="AS543" i="5"/>
  <c r="AS563" i="5"/>
  <c r="AS33" i="5"/>
  <c r="AS44" i="5"/>
  <c r="AS110" i="5"/>
  <c r="AS152" i="5"/>
  <c r="AS198" i="5"/>
  <c r="AS246" i="5"/>
  <c r="AS62" i="5"/>
  <c r="AS72" i="5"/>
  <c r="AS50" i="5"/>
  <c r="AS83" i="5"/>
  <c r="AS129" i="5"/>
  <c r="AS157" i="5"/>
  <c r="AS207" i="5"/>
  <c r="AS237" i="5"/>
  <c r="AS49" i="5"/>
  <c r="AS577" i="5"/>
  <c r="AS307" i="5"/>
  <c r="AS333" i="5"/>
  <c r="AS405" i="5"/>
  <c r="AS439" i="5"/>
  <c r="AS495" i="5"/>
  <c r="AS545" i="5"/>
  <c r="AS565" i="5"/>
  <c r="AS52" i="5"/>
  <c r="AS114" i="5"/>
  <c r="AS162" i="5"/>
  <c r="AS206" i="5"/>
  <c r="AS248" i="5"/>
  <c r="AS68" i="5"/>
  <c r="AS87" i="5"/>
  <c r="AS131" i="5"/>
  <c r="AS161" i="5"/>
  <c r="AS209" i="5"/>
  <c r="AS239" i="5"/>
  <c r="AS269" i="5"/>
  <c r="AS309" i="5"/>
  <c r="AS355" i="5"/>
  <c r="AS409" i="5"/>
  <c r="AS441" i="5"/>
  <c r="AS501" i="5"/>
  <c r="AS549" i="5"/>
  <c r="AS567" i="5"/>
  <c r="AS74" i="5"/>
  <c r="AS118" i="5"/>
  <c r="AS166" i="5"/>
  <c r="AS210" i="5"/>
  <c r="AS254" i="5"/>
  <c r="AS89" i="5"/>
  <c r="AS133" i="5"/>
  <c r="AS173" i="5"/>
  <c r="AS211" i="5"/>
  <c r="AS251" i="5"/>
  <c r="AS271" i="5"/>
  <c r="AS311" i="5"/>
  <c r="AS375" i="5"/>
  <c r="AS413" i="5"/>
  <c r="AS443" i="5"/>
  <c r="AS503" i="5"/>
  <c r="AS551" i="5"/>
  <c r="AS571" i="5"/>
  <c r="AS82" i="5"/>
  <c r="AS128" i="5"/>
  <c r="AS172" i="5"/>
  <c r="AS216" i="5"/>
  <c r="AS256" i="5"/>
  <c r="AS103" i="5"/>
  <c r="AS135" i="5"/>
  <c r="AS179" i="5"/>
  <c r="AS215" i="5"/>
  <c r="AS259" i="5"/>
  <c r="AS17" i="5"/>
  <c r="AS275" i="5"/>
  <c r="AS317" i="5"/>
  <c r="AS377" i="5"/>
  <c r="AS425" i="5"/>
  <c r="AS445" i="5"/>
  <c r="AS511" i="5"/>
  <c r="AS553" i="5"/>
  <c r="AS575" i="5"/>
  <c r="AS292" i="5"/>
  <c r="AS322" i="5"/>
  <c r="AS408" i="5"/>
  <c r="AS456" i="5"/>
  <c r="AS510" i="5"/>
  <c r="AS542" i="5"/>
  <c r="AS574" i="5"/>
  <c r="AS92" i="5"/>
  <c r="AS136" i="5"/>
  <c r="AS174" i="5"/>
  <c r="AS218" i="5"/>
  <c r="AS260" i="5"/>
  <c r="AS31" i="5"/>
  <c r="AS111" i="5"/>
  <c r="AS137" i="5"/>
  <c r="AS187" i="5"/>
  <c r="AS221" i="5"/>
  <c r="AS261" i="5"/>
  <c r="AS25" i="5"/>
  <c r="AS283" i="5"/>
  <c r="AS319" i="5"/>
  <c r="AS381" i="5"/>
  <c r="AS427" i="5"/>
  <c r="AS459" i="5"/>
  <c r="AS515" i="5"/>
  <c r="AS555" i="5"/>
  <c r="AS94" i="5"/>
  <c r="AS138" i="5"/>
  <c r="AS178" i="5"/>
  <c r="AS230" i="5"/>
  <c r="AS262" i="5"/>
  <c r="AS55" i="5"/>
  <c r="AS121" i="5"/>
  <c r="AS143" i="5"/>
  <c r="AS193" i="5"/>
  <c r="AS223" i="5"/>
  <c r="AS263" i="5"/>
  <c r="AS45" i="5"/>
  <c r="AS287" i="5"/>
  <c r="AS321" i="5"/>
  <c r="AS383" i="5"/>
  <c r="AS431" i="5"/>
  <c r="AS463" i="5"/>
  <c r="AS525" i="5"/>
  <c r="AS559" i="5"/>
  <c r="AS96" i="5"/>
  <c r="AS144" i="5"/>
  <c r="AS184" i="5"/>
  <c r="AS234" i="5"/>
  <c r="AS36" i="5"/>
  <c r="AS18" i="5"/>
  <c r="AS71" i="5"/>
  <c r="AS123" i="5"/>
  <c r="AS145" i="5"/>
  <c r="AS195" i="5"/>
  <c r="AS225" i="5"/>
  <c r="AS267" i="5"/>
  <c r="AS69" i="5"/>
  <c r="AS295" i="5"/>
  <c r="AS323" i="5"/>
  <c r="AS397" i="5"/>
  <c r="AS433" i="5"/>
  <c r="AS465" i="5"/>
  <c r="AS537" i="5"/>
  <c r="AS561" i="5"/>
  <c r="AS302" i="5"/>
  <c r="AS346" i="5"/>
  <c r="AS424" i="5"/>
  <c r="AS468" i="5"/>
  <c r="AS522" i="5"/>
  <c r="AS558" i="5"/>
  <c r="AS304" i="5"/>
  <c r="AS360" i="5"/>
  <c r="AS458" i="5"/>
  <c r="AS524" i="5"/>
  <c r="AS570" i="5"/>
  <c r="AS489" i="5"/>
  <c r="AS376" i="5"/>
  <c r="AS149" i="5"/>
  <c r="AS119" i="5"/>
  <c r="AS291" i="5"/>
  <c r="AS499" i="5"/>
  <c r="AS23" i="5"/>
  <c r="AS165" i="5"/>
  <c r="AS285" i="5"/>
  <c r="AS442" i="5"/>
  <c r="AS520" i="5"/>
  <c r="AS314" i="5"/>
  <c r="AS392" i="5"/>
  <c r="AS466" i="5"/>
  <c r="AS528" i="5"/>
  <c r="AS572" i="5"/>
  <c r="AS529" i="5"/>
  <c r="AS420" i="5"/>
  <c r="AS163" i="5"/>
  <c r="AS139" i="5"/>
  <c r="AS318" i="5"/>
  <c r="AS412" i="5"/>
  <c r="AS490" i="5"/>
  <c r="AS532" i="5"/>
  <c r="AS576" i="5"/>
  <c r="AS39" i="5"/>
  <c r="AS548" i="5"/>
  <c r="AS146" i="5"/>
  <c r="AS332" i="5"/>
  <c r="AS370" i="5"/>
  <c r="AS41" i="5"/>
  <c r="AS293" i="5"/>
  <c r="AS366" i="5"/>
  <c r="AS453" i="5"/>
  <c r="AS268" i="5"/>
  <c r="AS320" i="5"/>
  <c r="AS414" i="5"/>
  <c r="AS500" i="5"/>
  <c r="AS538" i="5"/>
  <c r="AS183" i="5"/>
  <c r="AS151" i="5"/>
  <c r="AS337" i="5"/>
  <c r="AS417" i="5"/>
  <c r="AS75" i="5"/>
  <c r="AS214" i="5"/>
  <c r="AS331" i="5"/>
  <c r="AS286" i="5"/>
  <c r="AS324" i="5"/>
  <c r="AS428" i="5"/>
  <c r="AS502" i="5"/>
  <c r="AS550" i="5"/>
  <c r="AS461" i="5"/>
  <c r="AS32" i="5"/>
  <c r="AS22" i="5"/>
  <c r="AS156" i="5"/>
  <c r="AS452" i="5"/>
  <c r="AS112" i="5"/>
  <c r="AS228" i="5"/>
  <c r="AS464" i="5"/>
  <c r="AS288" i="5"/>
  <c r="AS326" i="5"/>
  <c r="AS434" i="5"/>
  <c r="AS508" i="5"/>
  <c r="AS552" i="5"/>
  <c r="AS341" i="5"/>
  <c r="AS42" i="5"/>
  <c r="AS101" i="5"/>
  <c r="AS57" i="5"/>
  <c r="AS296" i="5"/>
  <c r="AS354" i="5"/>
  <c r="AS436" i="5"/>
  <c r="AS514" i="5"/>
  <c r="AS560" i="5"/>
  <c r="AS391" i="5"/>
  <c r="AS171" i="5"/>
  <c r="AS106" i="5"/>
  <c r="AS76" i="5"/>
  <c r="AS358" i="5"/>
  <c r="AS250" i="5"/>
  <c r="AS343" i="5"/>
  <c r="AS416" i="5"/>
  <c r="AS513" i="5"/>
  <c r="AS300" i="5"/>
  <c r="AS356" i="5"/>
  <c r="AS454" i="5"/>
  <c r="AS518" i="5"/>
  <c r="AS562" i="5"/>
  <c r="AS421" i="5"/>
  <c r="AS122" i="5"/>
  <c r="AS491" i="5"/>
  <c r="AS160" i="5"/>
  <c r="AS278" i="5"/>
  <c r="AS350" i="5"/>
  <c r="AS423" i="5"/>
  <c r="AS351" i="5"/>
  <c r="AS63" i="5"/>
  <c r="AS107" i="5"/>
  <c r="AS175" i="5"/>
  <c r="AS203" i="5"/>
  <c r="AS130" i="5"/>
  <c r="AS24" i="5"/>
  <c r="AS6" i="5"/>
  <c r="AS65" i="5"/>
  <c r="AS217" i="5"/>
  <c r="AS265" i="5"/>
  <c r="AS78" i="5"/>
  <c r="AS142" i="5"/>
  <c r="AS202" i="5"/>
  <c r="AS272" i="5"/>
  <c r="AS386" i="5"/>
  <c r="AS430" i="5"/>
  <c r="AS478" i="5"/>
  <c r="AS519" i="5"/>
  <c r="AS125" i="5"/>
  <c r="AS410" i="5"/>
  <c r="AS59" i="5"/>
  <c r="AS53" i="5"/>
  <c r="AS180" i="5"/>
  <c r="AS229" i="5"/>
  <c r="AS273" i="5"/>
  <c r="AS84" i="5"/>
  <c r="AS480" i="5"/>
  <c r="AS167" i="5"/>
  <c r="AS12" i="5"/>
  <c r="AS85" i="5"/>
  <c r="AS117" i="5"/>
  <c r="AS176" i="5"/>
  <c r="AS20" i="5"/>
  <c r="AS185" i="5"/>
  <c r="AS279" i="5"/>
  <c r="AS19" i="5"/>
  <c r="AS66" i="5"/>
  <c r="AS280" i="5"/>
  <c r="AS527" i="5"/>
  <c r="AS526" i="5"/>
  <c r="AS238" i="5"/>
  <c r="AS492" i="5"/>
  <c r="AS28" i="5"/>
  <c r="AS95" i="5"/>
  <c r="AS189" i="5"/>
  <c r="AS116" i="5"/>
  <c r="AS289" i="5"/>
  <c r="AS43" i="5"/>
  <c r="AS97" i="5"/>
  <c r="AS159" i="5"/>
  <c r="AS120" i="5"/>
  <c r="AS132" i="5"/>
  <c r="AS29" i="5"/>
  <c r="AS102" i="5"/>
  <c r="AS190" i="5"/>
  <c r="AS284" i="5"/>
  <c r="AS472" i="5"/>
  <c r="AS294" i="5"/>
  <c r="AS4" i="5"/>
  <c r="AS61" i="5"/>
  <c r="AS105" i="5"/>
  <c r="AS169" i="5"/>
  <c r="AS201" i="5"/>
  <c r="AS255" i="5"/>
  <c r="AS126" i="5"/>
  <c r="AS7" i="5"/>
  <c r="AS38" i="5"/>
  <c r="AS194" i="5"/>
  <c r="AS264" i="5"/>
  <c r="AS380" i="5"/>
  <c r="AS418" i="5"/>
  <c r="AS507" i="5"/>
  <c r="AS200" i="5"/>
  <c r="AS282" i="5"/>
  <c r="AS388" i="5"/>
  <c r="AS482" i="5"/>
  <c r="AS371" i="5"/>
  <c r="AS506" i="5"/>
  <c r="AS373" i="5"/>
  <c r="AS60" i="5"/>
  <c r="AS208" i="5"/>
  <c r="AS306" i="5"/>
  <c r="AS390" i="5"/>
  <c r="AS484" i="5"/>
  <c r="AS402" i="5"/>
  <c r="AS539" i="5"/>
  <c r="AS379" i="5"/>
  <c r="AS481" i="5"/>
  <c r="AS516" i="5"/>
  <c r="AS389" i="5"/>
  <c r="AS252" i="5"/>
  <c r="AS541" i="5"/>
  <c r="AS325" i="5"/>
  <c r="AS385" i="5"/>
  <c r="AS467" i="5"/>
  <c r="AS483" i="5"/>
  <c r="AS471" i="5"/>
  <c r="AS108" i="5"/>
  <c r="AS352" i="5"/>
  <c r="AS432" i="5"/>
  <c r="AS509" i="5"/>
  <c r="AS347" i="5"/>
  <c r="AS469" i="5"/>
  <c r="AS494" i="5"/>
  <c r="AS154" i="5"/>
  <c r="AS270" i="5"/>
  <c r="AS438" i="5"/>
  <c r="AS521" i="5"/>
  <c r="AS15" i="5"/>
  <c r="AS274" i="5"/>
  <c r="AS374" i="5"/>
  <c r="AS462" i="5"/>
  <c r="AS523" i="5"/>
  <c r="AS357" i="5"/>
  <c r="AS473" i="5"/>
  <c r="AS496" i="5"/>
  <c r="AS27" i="5"/>
  <c r="AS188" i="5"/>
  <c r="AS276" i="5"/>
  <c r="AS476" i="5"/>
  <c r="AS365" i="5"/>
  <c r="AS475" i="5"/>
  <c r="AS504" i="5"/>
  <c r="AS419" i="5"/>
  <c r="AT121" i="5"/>
  <c r="AT221" i="5"/>
  <c r="AT118" i="5"/>
  <c r="AT317" i="5"/>
  <c r="AT413" i="5"/>
  <c r="AT501" i="5"/>
  <c r="AT69" i="5"/>
  <c r="AT143" i="5"/>
  <c r="AT425" i="5"/>
  <c r="AT292" i="5"/>
  <c r="AT144" i="5"/>
  <c r="AT209" i="5"/>
  <c r="AT445" i="5"/>
  <c r="AT559" i="5"/>
  <c r="AT174" i="5"/>
  <c r="AT307" i="5"/>
  <c r="AT89" i="5"/>
  <c r="AT459" i="5"/>
  <c r="AT68" i="5"/>
  <c r="AT62" i="5"/>
  <c r="AT227" i="5"/>
  <c r="AT463" i="5"/>
  <c r="AT525" i="5"/>
  <c r="AT508" i="5"/>
  <c r="AT74" i="5"/>
  <c r="AT178" i="5"/>
  <c r="AT237" i="5"/>
  <c r="AT465" i="5"/>
  <c r="AT205" i="5"/>
  <c r="AT218" i="5"/>
  <c r="AT275" i="5"/>
  <c r="AT123" i="5"/>
  <c r="AT309" i="5"/>
  <c r="AT575" i="5"/>
  <c r="AT211" i="5"/>
  <c r="AT268" i="5"/>
  <c r="AT96" i="5"/>
  <c r="AT192" i="5"/>
  <c r="AT251" i="5"/>
  <c r="AT215" i="5"/>
  <c r="AT355" i="5"/>
  <c r="AT411" i="5"/>
  <c r="AT439" i="5"/>
  <c r="AT495" i="5"/>
  <c r="AT428" i="5"/>
  <c r="AT468" i="5"/>
  <c r="AT518" i="5"/>
  <c r="AT346" i="5"/>
  <c r="AT538" i="5"/>
  <c r="AT567" i="5"/>
  <c r="AT354" i="5"/>
  <c r="AT436" i="5"/>
  <c r="AT360" i="5"/>
  <c r="AT444" i="5"/>
  <c r="AT510" i="5"/>
  <c r="AT578" i="5"/>
  <c r="AT392" i="5"/>
  <c r="AT454" i="5"/>
  <c r="AT514" i="5"/>
  <c r="AT550" i="5"/>
  <c r="AT318" i="5"/>
  <c r="AT398" i="5"/>
  <c r="AT458" i="5"/>
  <c r="AT522" i="5"/>
  <c r="AT558" i="5"/>
  <c r="AT25" i="5"/>
  <c r="AT320" i="5"/>
  <c r="AT466" i="5"/>
  <c r="AT524" i="5"/>
  <c r="AT560" i="5"/>
  <c r="AT414" i="5"/>
  <c r="AT488" i="5"/>
  <c r="AT528" i="5"/>
  <c r="AT562" i="5"/>
  <c r="AT324" i="5"/>
  <c r="AT424" i="5"/>
  <c r="AT490" i="5"/>
  <c r="AT532" i="5"/>
  <c r="AT574" i="5"/>
  <c r="AT75" i="5"/>
  <c r="AT125" i="5"/>
  <c r="AT163" i="5"/>
  <c r="AT228" i="5"/>
  <c r="AT293" i="5"/>
  <c r="AT447" i="5"/>
  <c r="AT489" i="5"/>
  <c r="AT373" i="5"/>
  <c r="AT120" i="5"/>
  <c r="AT419" i="5"/>
  <c r="AT180" i="5"/>
  <c r="AT217" i="5"/>
  <c r="AT273" i="5"/>
  <c r="AT27" i="5"/>
  <c r="AT76" i="5"/>
  <c r="AT294" i="5"/>
  <c r="AT343" i="5"/>
  <c r="AT410" i="5"/>
  <c r="AT452" i="5"/>
  <c r="AT491" i="5"/>
  <c r="AT134" i="5"/>
  <c r="AT229" i="5"/>
  <c r="AT279" i="5"/>
  <c r="AT357" i="5"/>
  <c r="AT29" i="5"/>
  <c r="AT78" i="5"/>
  <c r="AT101" i="5"/>
  <c r="AT146" i="5"/>
  <c r="AT366" i="5"/>
  <c r="AT416" i="5"/>
  <c r="AT453" i="5"/>
  <c r="AT6" i="5"/>
  <c r="AT39" i="5"/>
  <c r="AT183" i="5"/>
  <c r="AT7" i="5"/>
  <c r="AT126" i="5"/>
  <c r="AT188" i="5"/>
  <c r="AT252" i="5"/>
  <c r="AT106" i="5"/>
  <c r="AT149" i="5"/>
  <c r="AT167" i="5"/>
  <c r="AT417" i="5"/>
  <c r="AT460" i="5"/>
  <c r="AT499" i="5"/>
  <c r="AT576" i="5"/>
  <c r="AT132" i="5"/>
  <c r="AT159" i="5"/>
  <c r="AT185" i="5"/>
  <c r="AT38" i="5"/>
  <c r="AT130" i="5"/>
  <c r="AT190" i="5"/>
  <c r="AT191" i="5"/>
  <c r="AT278" i="5"/>
  <c r="AT331" i="5"/>
  <c r="AT351" i="5"/>
  <c r="AT461" i="5"/>
  <c r="AT12" i="5"/>
  <c r="AT169" i="5"/>
  <c r="AT189" i="5"/>
  <c r="AT379" i="5"/>
  <c r="AT194" i="5"/>
  <c r="AT276" i="5"/>
  <c r="AT432" i="5"/>
  <c r="AT482" i="5"/>
  <c r="AT521" i="5"/>
  <c r="AT545" i="5"/>
  <c r="AT112" i="5"/>
  <c r="AT214" i="5"/>
  <c r="AT358" i="5"/>
  <c r="AT370" i="5"/>
  <c r="AT421" i="5"/>
  <c r="AT464" i="5"/>
  <c r="AT517" i="5"/>
  <c r="AT63" i="5"/>
  <c r="AT18" i="5"/>
  <c r="AT171" i="5"/>
  <c r="AT325" i="5"/>
  <c r="AT385" i="5"/>
  <c r="AT142" i="5"/>
  <c r="AT30" i="5"/>
  <c r="AT119" i="5"/>
  <c r="AT156" i="5"/>
  <c r="AT289" i="5"/>
  <c r="AT334" i="5"/>
  <c r="AT423" i="5"/>
  <c r="AT480" i="5"/>
  <c r="AT53" i="5"/>
  <c r="AT105" i="5"/>
  <c r="AT20" i="5"/>
  <c r="AT61" i="5"/>
  <c r="AT175" i="5"/>
  <c r="AT201" i="5"/>
  <c r="AT341" i="5"/>
  <c r="AT60" i="5"/>
  <c r="AT102" i="5"/>
  <c r="AT154" i="5"/>
  <c r="AT202" i="5"/>
  <c r="AT57" i="5"/>
  <c r="AT122" i="5"/>
  <c r="AT160" i="5"/>
  <c r="AT337" i="5"/>
  <c r="AT376" i="5"/>
  <c r="AT442" i="5"/>
  <c r="AT486" i="5"/>
  <c r="AT526" i="5"/>
  <c r="AT255" i="5"/>
  <c r="AT4" i="5"/>
  <c r="AT65" i="5"/>
  <c r="AT203" i="5"/>
  <c r="AT265" i="5"/>
  <c r="AT347" i="5"/>
  <c r="AT397" i="5"/>
  <c r="AT19" i="5"/>
  <c r="AT284" i="5"/>
  <c r="AT374" i="5"/>
  <c r="AT402" i="5"/>
  <c r="AT462" i="5"/>
  <c r="AT497" i="5"/>
  <c r="AT531" i="5"/>
  <c r="AT565" i="5"/>
  <c r="AT539" i="5"/>
  <c r="AT473" i="5"/>
  <c r="AT496" i="5"/>
  <c r="AT504" i="5"/>
  <c r="AT270" i="5"/>
  <c r="AT306" i="5"/>
  <c r="AT386" i="5"/>
  <c r="AT507" i="5"/>
  <c r="AT541" i="5"/>
  <c r="AT340" i="5"/>
  <c r="AT390" i="5"/>
  <c r="AT472" i="5"/>
  <c r="AT509" i="5"/>
  <c r="AT551" i="5"/>
  <c r="AT483" i="5"/>
  <c r="AT396" i="5"/>
  <c r="AT519" i="5"/>
  <c r="AT512" i="5"/>
  <c r="AT570" i="5"/>
  <c r="AT272" i="5"/>
  <c r="AT352" i="5"/>
  <c r="AT523" i="5"/>
  <c r="AT571" i="5"/>
  <c r="AT457" i="5"/>
  <c r="AT481" i="5"/>
  <c r="AT516" i="5"/>
  <c r="AT108" i="5"/>
  <c r="AT368" i="5"/>
  <c r="AT418" i="5"/>
  <c r="AT478" i="5"/>
  <c r="AT527" i="5"/>
  <c r="AT467" i="5"/>
  <c r="AT176" i="5"/>
  <c r="AT280" i="5"/>
  <c r="AT484" i="5"/>
  <c r="AT469" i="5"/>
  <c r="AT487" i="5"/>
  <c r="AT548" i="5"/>
  <c r="AT200" i="5"/>
  <c r="AT282" i="5"/>
  <c r="AT380" i="5"/>
  <c r="AT493" i="5"/>
  <c r="AT535" i="5"/>
  <c r="AT471" i="5"/>
  <c r="AT494" i="5"/>
  <c r="AT552" i="5"/>
  <c r="AT475" i="5"/>
  <c r="AU121" i="5"/>
  <c r="AU187" i="5"/>
  <c r="AU72" i="5"/>
  <c r="AU174" i="5"/>
  <c r="AU100" i="5"/>
  <c r="AU172" i="5"/>
  <c r="AU103" i="5"/>
  <c r="AU195" i="5"/>
  <c r="AU237" i="5"/>
  <c r="AU33" i="5"/>
  <c r="AU127" i="5"/>
  <c r="AU193" i="5"/>
  <c r="AU92" i="5"/>
  <c r="AU196" i="5"/>
  <c r="AU110" i="5"/>
  <c r="AU178" i="5"/>
  <c r="AU21" i="5"/>
  <c r="AU123" i="5"/>
  <c r="AU205" i="5"/>
  <c r="AU239" i="5"/>
  <c r="AU259" i="5"/>
  <c r="AU287" i="5"/>
  <c r="AU321" i="5"/>
  <c r="AU381" i="5"/>
  <c r="AU427" i="5"/>
  <c r="AU445" i="5"/>
  <c r="AU511" i="5"/>
  <c r="AU559" i="5"/>
  <c r="AU45" i="5"/>
  <c r="AU133" i="5"/>
  <c r="AU197" i="5"/>
  <c r="AU96" i="5"/>
  <c r="AU206" i="5"/>
  <c r="AU118" i="5"/>
  <c r="AU184" i="5"/>
  <c r="AU35" i="5"/>
  <c r="AU129" i="5"/>
  <c r="AU207" i="5"/>
  <c r="AU261" i="5"/>
  <c r="AU295" i="5"/>
  <c r="AU323" i="5"/>
  <c r="AU383" i="5"/>
  <c r="AU55" i="5"/>
  <c r="AU137" i="5"/>
  <c r="AU209" i="5"/>
  <c r="AU44" i="5"/>
  <c r="AU114" i="5"/>
  <c r="AU216" i="5"/>
  <c r="AU50" i="5"/>
  <c r="AU124" i="5"/>
  <c r="AU192" i="5"/>
  <c r="AU49" i="5"/>
  <c r="AU131" i="5"/>
  <c r="AU211" i="5"/>
  <c r="AU263" i="5"/>
  <c r="AU303" i="5"/>
  <c r="AU329" i="5"/>
  <c r="AU403" i="5"/>
  <c r="AU71" i="5"/>
  <c r="AU145" i="5"/>
  <c r="AU215" i="5"/>
  <c r="AU48" i="5"/>
  <c r="AU128" i="5"/>
  <c r="AU218" i="5"/>
  <c r="AU54" i="5"/>
  <c r="AU136" i="5"/>
  <c r="AU198" i="5"/>
  <c r="AU69" i="5"/>
  <c r="AU135" i="5"/>
  <c r="AU221" i="5"/>
  <c r="AU267" i="5"/>
  <c r="AU307" i="5"/>
  <c r="AU333" i="5"/>
  <c r="AU405" i="5"/>
  <c r="AU435" i="5"/>
  <c r="AU465" i="5"/>
  <c r="AU537" i="5"/>
  <c r="AU567" i="5"/>
  <c r="AU83" i="5"/>
  <c r="AU157" i="5"/>
  <c r="AU52" i="5"/>
  <c r="AU138" i="5"/>
  <c r="AU230" i="5"/>
  <c r="AU74" i="5"/>
  <c r="AU144" i="5"/>
  <c r="AU210" i="5"/>
  <c r="AU79" i="5"/>
  <c r="AU143" i="5"/>
  <c r="AU223" i="5"/>
  <c r="AU87" i="5"/>
  <c r="AU161" i="5"/>
  <c r="AU62" i="5"/>
  <c r="AU152" i="5"/>
  <c r="AU234" i="5"/>
  <c r="AU82" i="5"/>
  <c r="AU150" i="5"/>
  <c r="AU89" i="5"/>
  <c r="AU153" i="5"/>
  <c r="AU225" i="5"/>
  <c r="AU271" i="5"/>
  <c r="AU311" i="5"/>
  <c r="AU355" i="5"/>
  <c r="AU411" i="5"/>
  <c r="AU439" i="5"/>
  <c r="AU495" i="5"/>
  <c r="AU549" i="5"/>
  <c r="AU111" i="5"/>
  <c r="AU179" i="5"/>
  <c r="AU68" i="5"/>
  <c r="AU166" i="5"/>
  <c r="AU242" i="5"/>
  <c r="AU94" i="5"/>
  <c r="AU162" i="5"/>
  <c r="AU99" i="5"/>
  <c r="AU173" i="5"/>
  <c r="AU227" i="5"/>
  <c r="AU577" i="5"/>
  <c r="AU275" i="5"/>
  <c r="AU317" i="5"/>
  <c r="AU375" i="5"/>
  <c r="AU413" i="5"/>
  <c r="AU441" i="5"/>
  <c r="AU501" i="5"/>
  <c r="AU553" i="5"/>
  <c r="AU377" i="5"/>
  <c r="AU463" i="5"/>
  <c r="AU563" i="5"/>
  <c r="AU578" i="5"/>
  <c r="AU268" i="5"/>
  <c r="AU314" i="5"/>
  <c r="AU356" i="5"/>
  <c r="AU428" i="5"/>
  <c r="AU468" i="5"/>
  <c r="AU518" i="5"/>
  <c r="AU550" i="5"/>
  <c r="AU336" i="5"/>
  <c r="AU556" i="5"/>
  <c r="AU301" i="5"/>
  <c r="AU573" i="5"/>
  <c r="AU429" i="5"/>
  <c r="AU16" i="5"/>
  <c r="AU32" i="5"/>
  <c r="AU112" i="5"/>
  <c r="AU224" i="5"/>
  <c r="AU350" i="5"/>
  <c r="AU442" i="5"/>
  <c r="AU529" i="5"/>
  <c r="AU409" i="5"/>
  <c r="AU485" i="5"/>
  <c r="AU575" i="5"/>
  <c r="AU246" i="5"/>
  <c r="AU286" i="5"/>
  <c r="AU318" i="5"/>
  <c r="AU360" i="5"/>
  <c r="AU434" i="5"/>
  <c r="AU488" i="5"/>
  <c r="AU522" i="5"/>
  <c r="AU558" i="5"/>
  <c r="AU470" i="5"/>
  <c r="AU212" i="5"/>
  <c r="AU568" i="5"/>
  <c r="AU534" i="5"/>
  <c r="AU204" i="5"/>
  <c r="AU222" i="5"/>
  <c r="AU251" i="5"/>
  <c r="AU425" i="5"/>
  <c r="AU503" i="5"/>
  <c r="AU248" i="5"/>
  <c r="AU288" i="5"/>
  <c r="AU320" i="5"/>
  <c r="AU392" i="5"/>
  <c r="AU436" i="5"/>
  <c r="AU490" i="5"/>
  <c r="AU524" i="5"/>
  <c r="AU560" i="5"/>
  <c r="AU426" i="5"/>
  <c r="AU73" i="5"/>
  <c r="AU327" i="5"/>
  <c r="AU235" i="5"/>
  <c r="AU22" i="5"/>
  <c r="AU42" i="5"/>
  <c r="AU139" i="5"/>
  <c r="AU250" i="5"/>
  <c r="AU361" i="5"/>
  <c r="AU461" i="5"/>
  <c r="AU269" i="5"/>
  <c r="AU431" i="5"/>
  <c r="AU515" i="5"/>
  <c r="AU254" i="5"/>
  <c r="AU292" i="5"/>
  <c r="AU322" i="5"/>
  <c r="AU398" i="5"/>
  <c r="AU444" i="5"/>
  <c r="AU500" i="5"/>
  <c r="AU528" i="5"/>
  <c r="AU562" i="5"/>
  <c r="AU448" i="5"/>
  <c r="AU77" i="5"/>
  <c r="AU345" i="5"/>
  <c r="AU382" i="5"/>
  <c r="AU23" i="5"/>
  <c r="AU149" i="5"/>
  <c r="AU285" i="5"/>
  <c r="AU364" i="5"/>
  <c r="AU283" i="5"/>
  <c r="AU433" i="5"/>
  <c r="AU525" i="5"/>
  <c r="AU256" i="5"/>
  <c r="AU296" i="5"/>
  <c r="AU324" i="5"/>
  <c r="AU408" i="5"/>
  <c r="AU454" i="5"/>
  <c r="AU502" i="5"/>
  <c r="AU532" i="5"/>
  <c r="AU574" i="5"/>
  <c r="AU46" i="5"/>
  <c r="AU308" i="5"/>
  <c r="AU93" i="5"/>
  <c r="AU353" i="5"/>
  <c r="AU446" i="5"/>
  <c r="AU449" i="5"/>
  <c r="AU25" i="5"/>
  <c r="AU57" i="5"/>
  <c r="AU289" i="5"/>
  <c r="AU370" i="5"/>
  <c r="AU486" i="5"/>
  <c r="AU75" i="5"/>
  <c r="AU332" i="5"/>
  <c r="AU309" i="5"/>
  <c r="AU437" i="5"/>
  <c r="AU543" i="5"/>
  <c r="AU260" i="5"/>
  <c r="AU300" i="5"/>
  <c r="AU326" i="5"/>
  <c r="AU412" i="5"/>
  <c r="AU456" i="5"/>
  <c r="AU508" i="5"/>
  <c r="AU538" i="5"/>
  <c r="AU498" i="5"/>
  <c r="AU241" i="5"/>
  <c r="AU359" i="5"/>
  <c r="AU219" i="5"/>
  <c r="AU213" i="5"/>
  <c r="AU319" i="5"/>
  <c r="AU443" i="5"/>
  <c r="AU555" i="5"/>
  <c r="AU262" i="5"/>
  <c r="AU302" i="5"/>
  <c r="AU346" i="5"/>
  <c r="AU414" i="5"/>
  <c r="AU458" i="5"/>
  <c r="AU510" i="5"/>
  <c r="AU542" i="5"/>
  <c r="AU158" i="5"/>
  <c r="AU312" i="5"/>
  <c r="AU536" i="5"/>
  <c r="AU393" i="5"/>
  <c r="AU240" i="5"/>
  <c r="AU30" i="5"/>
  <c r="AU101" i="5"/>
  <c r="AU191" i="5"/>
  <c r="AU331" i="5"/>
  <c r="AU417" i="5"/>
  <c r="AU513" i="5"/>
  <c r="AU151" i="5"/>
  <c r="AU339" i="5"/>
  <c r="AU459" i="5"/>
  <c r="AU561" i="5"/>
  <c r="AU266" i="5"/>
  <c r="AU304" i="5"/>
  <c r="AU354" i="5"/>
  <c r="AU424" i="5"/>
  <c r="AU466" i="5"/>
  <c r="AU514" i="5"/>
  <c r="AU544" i="5"/>
  <c r="AU168" i="5"/>
  <c r="AU316" i="5"/>
  <c r="AU299" i="5"/>
  <c r="AU406" i="5"/>
  <c r="AU335" i="5"/>
  <c r="AU8" i="5"/>
  <c r="AU31" i="5"/>
  <c r="AU106" i="5"/>
  <c r="AU214" i="5"/>
  <c r="AU337" i="5"/>
  <c r="AU421" i="5"/>
  <c r="AU293" i="5"/>
  <c r="AU122" i="5"/>
  <c r="AU362" i="5"/>
  <c r="AU464" i="5"/>
  <c r="AU238" i="5"/>
  <c r="AU363" i="5"/>
  <c r="AU60" i="5"/>
  <c r="AU14" i="5"/>
  <c r="AU51" i="5"/>
  <c r="AU91" i="5"/>
  <c r="AU141" i="5"/>
  <c r="AU181" i="5"/>
  <c r="AU231" i="5"/>
  <c r="AU389" i="5"/>
  <c r="AU98" i="5"/>
  <c r="AU108" i="5"/>
  <c r="AU17" i="5"/>
  <c r="AU358" i="5"/>
  <c r="AU160" i="5"/>
  <c r="AU489" i="5"/>
  <c r="AU76" i="5"/>
  <c r="AU243" i="5"/>
  <c r="AU366" i="5"/>
  <c r="AU154" i="5"/>
  <c r="AU18" i="5"/>
  <c r="AU53" i="5"/>
  <c r="AU95" i="5"/>
  <c r="AU147" i="5"/>
  <c r="AU183" i="5"/>
  <c r="AU233" i="5"/>
  <c r="AU279" i="5"/>
  <c r="AU357" i="5"/>
  <c r="AU397" i="5"/>
  <c r="AU410" i="5"/>
  <c r="AU167" i="5"/>
  <c r="AU372" i="5"/>
  <c r="AU491" i="5"/>
  <c r="AU109" i="5"/>
  <c r="AU278" i="5"/>
  <c r="AU369" i="5"/>
  <c r="AU229" i="5"/>
  <c r="AU102" i="5"/>
  <c r="AU20" i="5"/>
  <c r="AU59" i="5"/>
  <c r="AU97" i="5"/>
  <c r="AU159" i="5"/>
  <c r="AU185" i="5"/>
  <c r="AU247" i="5"/>
  <c r="AU365" i="5"/>
  <c r="AU399" i="5"/>
  <c r="AU41" i="5"/>
  <c r="AU453" i="5"/>
  <c r="AU220" i="5"/>
  <c r="AU391" i="5"/>
  <c r="AU499" i="5"/>
  <c r="AU119" i="5"/>
  <c r="AU291" i="5"/>
  <c r="AU376" i="5"/>
  <c r="AU11" i="5"/>
  <c r="AU116" i="5"/>
  <c r="AU24" i="5"/>
  <c r="AU61" i="5"/>
  <c r="AU105" i="5"/>
  <c r="AU169" i="5"/>
  <c r="AU189" i="5"/>
  <c r="AU253" i="5"/>
  <c r="AU313" i="5"/>
  <c r="AU371" i="5"/>
  <c r="AU401" i="5"/>
  <c r="AU572" i="5"/>
  <c r="AU480" i="5"/>
  <c r="AU294" i="5"/>
  <c r="AU420" i="5"/>
  <c r="AU517" i="5"/>
  <c r="AU146" i="5"/>
  <c r="AU330" i="5"/>
  <c r="AU416" i="5"/>
  <c r="AU5" i="5"/>
  <c r="AU27" i="5"/>
  <c r="AU4" i="5"/>
  <c r="AU28" i="5"/>
  <c r="AU63" i="5"/>
  <c r="AU107" i="5"/>
  <c r="AU171" i="5"/>
  <c r="AU255" i="5"/>
  <c r="AU315" i="5"/>
  <c r="AU373" i="5"/>
  <c r="AU13" i="5"/>
  <c r="AU132" i="5"/>
  <c r="AU194" i="5"/>
  <c r="AU264" i="5"/>
  <c r="AU290" i="5"/>
  <c r="AU378" i="5"/>
  <c r="AU404" i="5"/>
  <c r="AU125" i="5"/>
  <c r="AU492" i="5"/>
  <c r="AU328" i="5"/>
  <c r="AU447" i="5"/>
  <c r="AU526" i="5"/>
  <c r="AU156" i="5"/>
  <c r="AU334" i="5"/>
  <c r="AU423" i="5"/>
  <c r="AU7" i="5"/>
  <c r="AU142" i="5"/>
  <c r="AU56" i="5"/>
  <c r="AU6" i="5"/>
  <c r="AU37" i="5"/>
  <c r="AU65" i="5"/>
  <c r="AU113" i="5"/>
  <c r="AU175" i="5"/>
  <c r="AU201" i="5"/>
  <c r="AU257" i="5"/>
  <c r="AU325" i="5"/>
  <c r="AU379" i="5"/>
  <c r="AU29" i="5"/>
  <c r="AU164" i="5"/>
  <c r="AU520" i="5"/>
  <c r="AU338" i="5"/>
  <c r="AU452" i="5"/>
  <c r="AU163" i="5"/>
  <c r="AU344" i="5"/>
  <c r="AU38" i="5"/>
  <c r="AU66" i="5"/>
  <c r="AU10" i="5"/>
  <c r="AU39" i="5"/>
  <c r="AU67" i="5"/>
  <c r="AU115" i="5"/>
  <c r="AU177" i="5"/>
  <c r="AU203" i="5"/>
  <c r="AU265" i="5"/>
  <c r="AU341" i="5"/>
  <c r="AU385" i="5"/>
  <c r="AU19" i="5"/>
  <c r="AU9" i="5"/>
  <c r="AU64" i="5"/>
  <c r="AU228" i="5"/>
  <c r="AU569" i="5"/>
  <c r="AU343" i="5"/>
  <c r="AU460" i="5"/>
  <c r="AU165" i="5"/>
  <c r="AU351" i="5"/>
  <c r="AU104" i="5"/>
  <c r="AU15" i="5"/>
  <c r="AU84" i="5"/>
  <c r="AU12" i="5"/>
  <c r="AU43" i="5"/>
  <c r="AU85" i="5"/>
  <c r="AU117" i="5"/>
  <c r="AU180" i="5"/>
  <c r="AU217" i="5"/>
  <c r="AU273" i="5"/>
  <c r="AU347" i="5"/>
  <c r="AU387" i="5"/>
  <c r="AU36" i="5"/>
  <c r="AU40" i="5"/>
  <c r="AU78" i="5"/>
  <c r="AU170" i="5"/>
  <c r="AU208" i="5"/>
  <c r="AU274" i="5"/>
  <c r="AU134" i="5"/>
  <c r="AU226" i="5"/>
  <c r="AU282" i="5"/>
  <c r="AU374" i="5"/>
  <c r="AU418" i="5"/>
  <c r="AU432" i="5"/>
  <c r="AU482" i="5"/>
  <c r="AU521" i="5"/>
  <c r="AU545" i="5"/>
  <c r="AU469" i="5"/>
  <c r="AU548" i="5"/>
  <c r="AU494" i="5"/>
  <c r="AU140" i="5"/>
  <c r="AU232" i="5"/>
  <c r="AU284" i="5"/>
  <c r="AU380" i="5"/>
  <c r="AU422" i="5"/>
  <c r="AU438" i="5"/>
  <c r="AU484" i="5"/>
  <c r="AU523" i="5"/>
  <c r="AU551" i="5"/>
  <c r="AU176" i="5"/>
  <c r="AU252" i="5"/>
  <c r="AU306" i="5"/>
  <c r="AU384" i="5"/>
  <c r="AU430" i="5"/>
  <c r="AU440" i="5"/>
  <c r="AU493" i="5"/>
  <c r="AU527" i="5"/>
  <c r="AU557" i="5"/>
  <c r="AU473" i="5"/>
  <c r="AU496" i="5"/>
  <c r="AU554" i="5"/>
  <c r="AU419" i="5"/>
  <c r="AU186" i="5"/>
  <c r="AU258" i="5"/>
  <c r="AU340" i="5"/>
  <c r="AU386" i="5"/>
  <c r="AU462" i="5"/>
  <c r="AU497" i="5"/>
  <c r="AU531" i="5"/>
  <c r="AU565" i="5"/>
  <c r="AU475" i="5"/>
  <c r="AU504" i="5"/>
  <c r="AU564" i="5"/>
  <c r="AU566" i="5"/>
  <c r="AU479" i="5"/>
  <c r="AU188" i="5"/>
  <c r="AU270" i="5"/>
  <c r="AU342" i="5"/>
  <c r="AU388" i="5"/>
  <c r="AU472" i="5"/>
  <c r="AU505" i="5"/>
  <c r="AU533" i="5"/>
  <c r="AU571" i="5"/>
  <c r="AU415" i="5"/>
  <c r="AU477" i="5"/>
  <c r="AU506" i="5"/>
  <c r="AU570" i="5"/>
  <c r="AU120" i="5"/>
  <c r="AU190" i="5"/>
  <c r="AU272" i="5"/>
  <c r="AU348" i="5"/>
  <c r="AU390" i="5"/>
  <c r="AU474" i="5"/>
  <c r="AU507" i="5"/>
  <c r="AU535" i="5"/>
  <c r="AU512" i="5"/>
  <c r="AU126" i="5"/>
  <c r="AU200" i="5"/>
  <c r="AU276" i="5"/>
  <c r="AU352" i="5"/>
  <c r="AU396" i="5"/>
  <c r="AU476" i="5"/>
  <c r="AU509" i="5"/>
  <c r="AU539" i="5"/>
  <c r="AU457" i="5"/>
  <c r="AU481" i="5"/>
  <c r="AU516" i="5"/>
  <c r="AU576" i="5"/>
  <c r="AU471" i="5"/>
  <c r="AU130" i="5"/>
  <c r="AU202" i="5"/>
  <c r="AU280" i="5"/>
  <c r="AU368" i="5"/>
  <c r="AU402" i="5"/>
  <c r="AU478" i="5"/>
  <c r="AU519" i="5"/>
  <c r="AU541" i="5"/>
  <c r="AU467" i="5"/>
  <c r="AU483" i="5"/>
  <c r="AU540" i="5"/>
  <c r="AU487" i="5"/>
  <c r="AU552" i="5"/>
  <c r="AT372" i="5" l="1"/>
  <c r="AT540" i="5"/>
  <c r="AT568" i="5"/>
  <c r="AT359" i="5"/>
  <c r="AS40" i="5"/>
  <c r="AM199" i="5"/>
  <c r="AS213" i="5"/>
  <c r="AS415" i="5"/>
  <c r="AS67" i="5"/>
  <c r="AS281" i="5"/>
  <c r="AS344" i="5"/>
  <c r="AS104" i="5"/>
  <c r="AS364" i="5"/>
  <c r="AK199" i="5"/>
  <c r="AT245" i="5"/>
  <c r="AU349" i="5"/>
  <c r="AU86" i="5"/>
  <c r="AU451" i="5"/>
  <c r="AU245" i="5"/>
  <c r="AU310" i="5"/>
  <c r="AU450" i="5"/>
  <c r="AU244" i="5"/>
  <c r="AU236" i="5"/>
  <c r="AU547" i="5"/>
  <c r="AU88" i="5"/>
  <c r="AU182" i="5"/>
  <c r="AT140" i="5"/>
  <c r="AU407" i="5"/>
  <c r="AU297" i="5"/>
  <c r="AU26" i="5"/>
  <c r="AU367" i="5"/>
  <c r="AU277" i="5"/>
  <c r="AU395" i="5"/>
  <c r="AU281" i="5"/>
  <c r="AU530" i="5"/>
  <c r="AU80" i="5"/>
  <c r="AU155" i="5"/>
  <c r="AU47" i="5"/>
  <c r="AU34" i="5"/>
  <c r="AU58" i="5"/>
  <c r="AU305" i="5"/>
  <c r="AU70" i="5"/>
  <c r="AU81" i="5"/>
  <c r="AT64" i="5"/>
  <c r="AU90" i="5"/>
  <c r="AU546" i="5"/>
  <c r="AU249" i="5"/>
  <c r="AU148" i="5"/>
  <c r="AU394" i="5"/>
  <c r="AU298" i="5"/>
  <c r="AU400" i="5"/>
  <c r="AT556" i="5"/>
  <c r="AT253" i="5"/>
  <c r="AS249" i="5"/>
  <c r="AT297" i="5"/>
  <c r="AT310" i="5"/>
  <c r="AS148" i="5"/>
  <c r="AS297" i="5"/>
  <c r="AS498" i="5"/>
  <c r="AS446" i="5"/>
  <c r="AS348" i="5"/>
  <c r="AS474" i="5"/>
  <c r="AS140" i="5"/>
  <c r="AS232" i="5"/>
  <c r="AS566" i="5"/>
  <c r="AS81" i="5"/>
  <c r="AS235" i="5"/>
  <c r="AS204" i="5"/>
  <c r="AS34" i="5"/>
  <c r="AS310" i="5"/>
  <c r="AS86" i="5"/>
  <c r="AS16" i="5"/>
  <c r="AS224" i="5"/>
  <c r="AV104" i="5"/>
  <c r="AV419" i="5"/>
  <c r="AV100" i="5"/>
  <c r="AV107" i="5"/>
  <c r="AV551" i="5"/>
  <c r="AV251" i="5"/>
  <c r="AV232" i="5"/>
  <c r="AV245" i="5"/>
  <c r="AV205" i="5"/>
  <c r="AV384" i="5"/>
  <c r="AV404" i="5"/>
  <c r="AV273" i="5"/>
  <c r="AV243" i="5"/>
  <c r="AV132" i="5"/>
  <c r="AV300" i="5"/>
  <c r="AV233" i="5"/>
  <c r="AV329" i="5"/>
  <c r="AT136" i="5"/>
  <c r="AV478" i="5"/>
  <c r="AV397" i="5"/>
  <c r="AV564" i="5"/>
  <c r="AV109" i="5"/>
  <c r="AV435" i="5"/>
  <c r="AV80" i="5"/>
  <c r="AV437" i="5"/>
  <c r="AV215" i="5"/>
  <c r="AV89" i="5"/>
  <c r="AV297" i="5"/>
  <c r="AV572" i="5"/>
  <c r="AV253" i="5"/>
  <c r="AV228" i="5"/>
  <c r="AV163" i="5"/>
  <c r="AV563" i="5"/>
  <c r="AV494" i="5"/>
  <c r="AV428" i="5"/>
  <c r="AV302" i="5"/>
  <c r="AV527" i="5"/>
  <c r="AV507" i="5"/>
  <c r="AV387" i="5"/>
  <c r="AV442" i="5"/>
  <c r="AV455" i="5"/>
  <c r="AV26" i="5"/>
  <c r="AV336" i="5"/>
  <c r="AV33" i="5"/>
  <c r="AV510" i="5"/>
  <c r="AV134" i="5"/>
  <c r="AV399" i="5"/>
  <c r="AV369" i="5"/>
  <c r="AV279" i="5"/>
  <c r="AV420" i="5"/>
  <c r="AV235" i="5"/>
  <c r="AV295" i="5"/>
  <c r="AV254" i="5"/>
  <c r="AV178" i="5"/>
  <c r="AV422" i="5"/>
  <c r="AV274" i="5"/>
  <c r="AV40" i="5"/>
  <c r="AV513" i="5"/>
  <c r="AV236" i="5"/>
  <c r="AV391" i="5"/>
  <c r="AV271" i="5"/>
  <c r="AV121" i="5"/>
  <c r="AV199" i="5"/>
  <c r="AV157" i="5"/>
  <c r="AV262" i="5"/>
  <c r="AV49" i="5"/>
  <c r="AV174" i="5"/>
  <c r="AV538" i="5"/>
  <c r="AV553" i="5"/>
  <c r="AV138" i="5"/>
  <c r="AV466" i="5"/>
  <c r="AV62" i="5"/>
  <c r="AV360" i="5"/>
  <c r="AV187" i="5"/>
  <c r="AV288" i="5"/>
  <c r="AV303" i="5"/>
  <c r="AV71" i="5"/>
  <c r="AV196" i="5"/>
  <c r="AV558" i="5"/>
  <c r="AV74" i="5"/>
  <c r="AV444" i="5"/>
  <c r="AV409" i="5"/>
  <c r="AV153" i="5"/>
  <c r="AV260" i="5"/>
  <c r="AV237" i="5"/>
  <c r="AV567" i="5"/>
  <c r="AV219" i="5"/>
  <c r="AV125" i="5"/>
  <c r="AV465" i="5"/>
  <c r="AV470" i="5"/>
  <c r="AV575" i="5"/>
  <c r="AV88" i="5"/>
  <c r="AV361" i="5"/>
  <c r="AV395" i="5"/>
  <c r="AV338" i="5"/>
  <c r="AV249" i="5"/>
  <c r="AV106" i="5"/>
  <c r="AV333" i="5"/>
  <c r="AV308" i="5"/>
  <c r="AV441" i="5"/>
  <c r="AV546" i="5"/>
  <c r="AV367" i="5"/>
  <c r="AV345" i="5"/>
  <c r="AV42" i="5"/>
  <c r="AV75" i="5"/>
  <c r="AV231" i="5"/>
  <c r="AV11" i="5"/>
  <c r="AV181" i="5"/>
  <c r="AV421" i="5"/>
  <c r="AV12" i="5"/>
  <c r="AV358" i="5"/>
  <c r="AV29" i="5"/>
  <c r="AV185" i="5"/>
  <c r="AV5" i="5"/>
  <c r="AV37" i="5"/>
  <c r="AV570" i="5"/>
  <c r="AV330" i="5"/>
  <c r="AV191" i="5"/>
  <c r="AV60" i="5"/>
  <c r="AV203" i="5"/>
  <c r="AV489" i="5"/>
  <c r="AV201" i="5"/>
  <c r="AV467" i="5"/>
  <c r="AV340" i="5"/>
  <c r="AV208" i="5"/>
  <c r="AV229" i="5"/>
  <c r="AV474" i="5"/>
  <c r="AV176" i="5"/>
  <c r="AV59" i="5"/>
  <c r="AV402" i="5"/>
  <c r="AV188" i="5"/>
  <c r="AV545" i="5"/>
  <c r="AV378" i="5"/>
  <c r="AV504" i="5"/>
  <c r="AV493" i="5"/>
  <c r="AV227" i="5"/>
  <c r="AV346" i="5"/>
  <c r="AV131" i="5"/>
  <c r="AV266" i="5"/>
  <c r="AV283" i="5"/>
  <c r="AV99" i="5"/>
  <c r="AV218" i="5"/>
  <c r="AV542" i="5"/>
  <c r="AV144" i="5"/>
  <c r="AV468" i="5"/>
  <c r="AV68" i="5"/>
  <c r="AV390" i="5"/>
  <c r="AV403" i="5"/>
  <c r="AV143" i="5"/>
  <c r="AV292" i="5"/>
  <c r="AV79" i="5"/>
  <c r="AV162" i="5"/>
  <c r="AV524" i="5"/>
  <c r="AV485" i="5"/>
  <c r="AV225" i="5"/>
  <c r="AV326" i="5"/>
  <c r="AV311" i="5"/>
  <c r="AV383" i="5"/>
  <c r="AV450" i="5"/>
  <c r="AV350" i="5"/>
  <c r="AV70" i="5"/>
  <c r="AV312" i="5"/>
  <c r="AV393" i="5"/>
  <c r="AV328" i="5"/>
  <c r="AV447" i="5"/>
  <c r="AV93" i="5"/>
  <c r="AV261" i="5"/>
  <c r="AV335" i="5"/>
  <c r="AV293" i="5"/>
  <c r="AV537" i="5"/>
  <c r="AV536" i="5"/>
  <c r="AV240" i="5"/>
  <c r="AV25" i="5"/>
  <c r="AV464" i="5"/>
  <c r="AV34" i="5"/>
  <c r="AV41" i="5"/>
  <c r="AV343" i="5"/>
  <c r="AV331" i="5"/>
  <c r="AV477" i="5"/>
  <c r="AV315" i="5"/>
  <c r="AV151" i="5"/>
  <c r="AV24" i="5"/>
  <c r="AV520" i="5"/>
  <c r="AV475" i="5"/>
  <c r="AV156" i="5"/>
  <c r="AV36" i="5"/>
  <c r="AV159" i="5"/>
  <c r="AV190" i="5"/>
  <c r="AV56" i="5"/>
  <c r="AV480" i="5"/>
  <c r="AV64" i="5"/>
  <c r="AV365" i="5"/>
  <c r="AV57" i="5"/>
  <c r="AV51" i="5"/>
  <c r="AV180" i="5"/>
  <c r="AV462" i="5"/>
  <c r="AV342" i="5"/>
  <c r="AV554" i="5"/>
  <c r="AV535" i="5"/>
  <c r="AV280" i="5"/>
  <c r="AV471" i="5"/>
  <c r="AV519" i="5"/>
  <c r="AV284" i="5"/>
  <c r="AV341" i="5"/>
  <c r="AV438" i="5"/>
  <c r="AV200" i="5"/>
  <c r="AV571" i="5"/>
  <c r="AV50" i="5"/>
  <c r="AV412" i="5"/>
  <c r="AV161" i="5"/>
  <c r="AV304" i="5"/>
  <c r="AV319" i="5"/>
  <c r="AV133" i="5"/>
  <c r="AV242" i="5"/>
  <c r="AV55" i="5"/>
  <c r="AV184" i="5"/>
  <c r="AV514" i="5"/>
  <c r="AV110" i="5"/>
  <c r="AV434" i="5"/>
  <c r="AV433" i="5"/>
  <c r="AV193" i="5"/>
  <c r="AV322" i="5"/>
  <c r="AV123" i="5"/>
  <c r="AV198" i="5"/>
  <c r="AV560" i="5"/>
  <c r="AV543" i="5"/>
  <c r="AV48" i="5"/>
  <c r="AV408" i="5"/>
  <c r="AV355" i="5"/>
  <c r="AV459" i="5"/>
  <c r="AV568" i="5"/>
  <c r="AV370" i="5"/>
  <c r="AV359" i="5"/>
  <c r="AV165" i="5"/>
  <c r="AV213" i="5"/>
  <c r="AV16" i="5"/>
  <c r="AV259" i="5"/>
  <c r="AV301" i="5"/>
  <c r="AV323" i="5"/>
  <c r="AV406" i="5"/>
  <c r="AV364" i="5"/>
  <c r="AV578" i="5"/>
  <c r="AV212" i="5"/>
  <c r="AV451" i="5"/>
  <c r="AV376" i="5"/>
  <c r="AV517" i="5"/>
  <c r="AV73" i="5"/>
  <c r="AV31" i="5"/>
  <c r="AV9" i="5"/>
  <c r="AV417" i="5"/>
  <c r="AV10" i="5"/>
  <c r="AV385" i="5"/>
  <c r="AV250" i="5"/>
  <c r="AV63" i="5"/>
  <c r="AV155" i="5"/>
  <c r="AV14" i="5"/>
  <c r="AV362" i="5"/>
  <c r="AV38" i="5"/>
  <c r="AV189" i="5"/>
  <c r="AV164" i="5"/>
  <c r="AV171" i="5"/>
  <c r="AV569" i="5"/>
  <c r="AV487" i="5"/>
  <c r="AV457" i="5"/>
  <c r="AV224" i="5"/>
  <c r="AV105" i="5"/>
  <c r="AV373" i="5"/>
  <c r="AV497" i="5"/>
  <c r="AV386" i="5"/>
  <c r="AV170" i="5"/>
  <c r="AV39" i="5"/>
  <c r="AV352" i="5"/>
  <c r="AV120" i="5"/>
  <c r="AV541" i="5"/>
  <c r="AV374" i="5"/>
  <c r="AV481" i="5"/>
  <c r="AV484" i="5"/>
  <c r="AV270" i="5"/>
  <c r="AV92" i="5"/>
  <c r="AV456" i="5"/>
  <c r="AV207" i="5"/>
  <c r="AV354" i="5"/>
  <c r="AV377" i="5"/>
  <c r="AV173" i="5"/>
  <c r="AV268" i="5"/>
  <c r="AV103" i="5"/>
  <c r="AV230" i="5"/>
  <c r="AV544" i="5"/>
  <c r="AV150" i="5"/>
  <c r="AV488" i="5"/>
  <c r="AV463" i="5"/>
  <c r="AV221" i="5"/>
  <c r="AV392" i="5"/>
  <c r="AV145" i="5"/>
  <c r="AV256" i="5"/>
  <c r="AV577" i="5"/>
  <c r="AV565" i="5"/>
  <c r="AV82" i="5"/>
  <c r="AV454" i="5"/>
  <c r="AV411" i="5"/>
  <c r="AV559" i="5"/>
  <c r="AV298" i="5"/>
  <c r="AV423" i="5"/>
  <c r="AV573" i="5"/>
  <c r="AV239" i="5"/>
  <c r="AV81" i="5"/>
  <c r="AV23" i="5"/>
  <c r="AV321" i="5"/>
  <c r="AV400" i="5"/>
  <c r="AV431" i="5"/>
  <c r="AV534" i="5"/>
  <c r="AV416" i="5"/>
  <c r="AV222" i="5"/>
  <c r="AV17" i="5"/>
  <c r="AV327" i="5"/>
  <c r="AV32" i="5"/>
  <c r="AV287" i="5"/>
  <c r="AV316" i="5"/>
  <c r="AV101" i="5"/>
  <c r="AV86" i="5"/>
  <c r="AV492" i="5"/>
  <c r="AV257" i="5"/>
  <c r="AV473" i="5"/>
  <c r="AV19" i="5"/>
  <c r="AV141" i="5"/>
  <c r="AV291" i="5"/>
  <c r="AV313" i="5"/>
  <c r="AV452" i="5"/>
  <c r="AV108" i="5"/>
  <c r="AV255" i="5"/>
  <c r="AV366" i="5"/>
  <c r="AV154" i="5"/>
  <c r="AV47" i="5"/>
  <c r="AV115" i="5"/>
  <c r="AV506" i="5"/>
  <c r="AV337" i="5"/>
  <c r="AV177" i="5"/>
  <c r="AV516" i="5"/>
  <c r="AV531" i="5"/>
  <c r="AV472" i="5"/>
  <c r="AV226" i="5"/>
  <c r="AV265" i="5"/>
  <c r="AV396" i="5"/>
  <c r="AV186" i="5"/>
  <c r="AV95" i="5"/>
  <c r="AV418" i="5"/>
  <c r="AV130" i="5"/>
  <c r="AV523" i="5"/>
  <c r="AV306" i="5"/>
  <c r="AV45" i="5"/>
  <c r="AV128" i="5"/>
  <c r="AV502" i="5"/>
  <c r="AV52" i="5"/>
  <c r="AV414" i="5"/>
  <c r="AV425" i="5"/>
  <c r="AV209" i="5"/>
  <c r="AV314" i="5"/>
  <c r="AV135" i="5"/>
  <c r="AV246" i="5"/>
  <c r="AV69" i="5"/>
  <c r="AV192" i="5"/>
  <c r="AV518" i="5"/>
  <c r="AV525" i="5"/>
  <c r="AV72" i="5"/>
  <c r="AV436" i="5"/>
  <c r="AV195" i="5"/>
  <c r="AV296" i="5"/>
  <c r="AV269" i="5"/>
  <c r="AV35" i="5"/>
  <c r="AV124" i="5"/>
  <c r="AV500" i="5"/>
  <c r="AV439" i="5"/>
  <c r="AV353" i="5"/>
  <c r="AV112" i="5"/>
  <c r="AV486" i="5"/>
  <c r="AV77" i="5"/>
  <c r="AV317" i="5"/>
  <c r="AV281" i="5"/>
  <c r="AV76" i="5"/>
  <c r="AV427" i="5"/>
  <c r="AV530" i="5"/>
  <c r="AV515" i="5"/>
  <c r="AV204" i="5"/>
  <c r="AV453" i="5"/>
  <c r="AV449" i="5"/>
  <c r="AV363" i="5"/>
  <c r="AV46" i="5"/>
  <c r="AV119" i="5"/>
  <c r="AV381" i="5"/>
  <c r="AV448" i="5"/>
  <c r="AV289" i="5"/>
  <c r="AV84" i="5"/>
  <c r="AV146" i="5"/>
  <c r="AV20" i="5"/>
  <c r="AV540" i="5"/>
  <c r="AV15" i="5"/>
  <c r="AV183" i="5"/>
  <c r="AV7" i="5"/>
  <c r="AV28" i="5"/>
  <c r="AV526" i="5"/>
  <c r="AV379" i="5"/>
  <c r="AV349" i="5"/>
  <c r="AV460" i="5"/>
  <c r="AV347" i="5"/>
  <c r="AV220" i="5"/>
  <c r="AV43" i="5"/>
  <c r="AV22" i="5"/>
  <c r="AV66" i="5"/>
  <c r="AV217" i="5"/>
  <c r="AV140" i="5"/>
  <c r="AV389" i="5"/>
  <c r="AV505" i="5"/>
  <c r="AV276" i="5"/>
  <c r="AV407" i="5"/>
  <c r="AV476" i="5"/>
  <c r="AV252" i="5"/>
  <c r="AV325" i="5"/>
  <c r="AV432" i="5"/>
  <c r="AV194" i="5"/>
  <c r="AV557" i="5"/>
  <c r="AV380" i="5"/>
  <c r="AV87" i="5"/>
  <c r="AV172" i="5"/>
  <c r="AV532" i="5"/>
  <c r="AV94" i="5"/>
  <c r="AV458" i="5"/>
  <c r="AV443" i="5"/>
  <c r="AV54" i="5"/>
  <c r="AV356" i="5"/>
  <c r="AV179" i="5"/>
  <c r="AV286" i="5"/>
  <c r="AV111" i="5"/>
  <c r="AV234" i="5"/>
  <c r="AV550" i="5"/>
  <c r="AV561" i="5"/>
  <c r="AV114" i="5"/>
  <c r="AV490" i="5"/>
  <c r="AV223" i="5"/>
  <c r="AV324" i="5"/>
  <c r="AV309" i="5"/>
  <c r="AV83" i="5"/>
  <c r="AV166" i="5"/>
  <c r="AV528" i="5"/>
  <c r="AV495" i="5"/>
  <c r="AV547" i="5"/>
  <c r="AV461" i="5"/>
  <c r="AV307" i="5"/>
  <c r="AV241" i="5"/>
  <c r="AV413" i="5"/>
  <c r="AV394" i="5"/>
  <c r="AV149" i="5"/>
  <c r="AV511" i="5"/>
  <c r="AV168" i="5"/>
  <c r="AV182" i="5"/>
  <c r="AV351" i="5"/>
  <c r="AV499" i="5"/>
  <c r="AV299" i="5"/>
  <c r="AV275" i="5"/>
  <c r="AV310" i="5"/>
  <c r="AV167" i="5"/>
  <c r="AV445" i="5"/>
  <c r="AV556" i="5"/>
  <c r="AV410" i="5"/>
  <c r="AV4" i="5"/>
  <c r="AV238" i="5"/>
  <c r="AV61" i="5"/>
  <c r="AV122" i="5"/>
  <c r="AV98" i="5"/>
  <c r="AV247" i="5"/>
  <c r="AV415" i="5"/>
  <c r="AV85" i="5"/>
  <c r="AV160" i="5"/>
  <c r="AV65" i="5"/>
  <c r="AV401" i="5"/>
  <c r="AV529" i="5"/>
  <c r="AV67" i="5"/>
  <c r="AV332" i="5"/>
  <c r="AV97" i="5"/>
  <c r="AV278" i="5"/>
  <c r="AV78" i="5"/>
  <c r="AV277" i="5"/>
  <c r="AV202" i="5"/>
  <c r="AV552" i="5"/>
  <c r="AV533" i="5"/>
  <c r="AV348" i="5"/>
  <c r="AV576" i="5"/>
  <c r="AV509" i="5"/>
  <c r="AV282" i="5"/>
  <c r="AV479" i="5"/>
  <c r="AV482" i="5"/>
  <c r="AV264" i="5"/>
  <c r="AV169" i="5"/>
  <c r="AV430" i="5"/>
  <c r="AV129" i="5"/>
  <c r="AV210" i="5"/>
  <c r="AV574" i="5"/>
  <c r="AV136" i="5"/>
  <c r="AV508" i="5"/>
  <c r="AV503" i="5"/>
  <c r="AV96" i="5"/>
  <c r="AV424" i="5"/>
  <c r="AV211" i="5"/>
  <c r="AV318" i="5"/>
  <c r="AV137" i="5"/>
  <c r="AV248" i="5"/>
  <c r="AV263" i="5"/>
  <c r="AV21" i="5"/>
  <c r="AV152" i="5"/>
  <c r="AV522" i="5"/>
  <c r="AV44" i="5"/>
  <c r="AV398" i="5"/>
  <c r="AV339" i="5"/>
  <c r="AV127" i="5"/>
  <c r="AV206" i="5"/>
  <c r="AV562" i="5"/>
  <c r="AV549" i="5"/>
  <c r="AV58" i="5"/>
  <c r="AV8" i="5"/>
  <c r="AV405" i="5"/>
  <c r="AV382" i="5"/>
  <c r="AV501" i="5"/>
  <c r="AV498" i="5"/>
  <c r="AV285" i="5"/>
  <c r="AV158" i="5"/>
  <c r="AV566" i="5"/>
  <c r="AV429" i="5"/>
  <c r="AV30" i="5"/>
  <c r="AV267" i="5"/>
  <c r="AV305" i="5"/>
  <c r="AV375" i="5"/>
  <c r="AV446" i="5"/>
  <c r="AV334" i="5"/>
  <c r="AV555" i="5"/>
  <c r="AV244" i="5"/>
  <c r="AV491" i="5"/>
  <c r="AV6" i="5"/>
  <c r="AV13" i="5"/>
  <c r="AV117" i="5"/>
  <c r="AV344" i="5"/>
  <c r="AV548" i="5"/>
  <c r="AV139" i="5"/>
  <c r="AV27" i="5"/>
  <c r="AV147" i="5"/>
  <c r="AV294" i="5"/>
  <c r="AV113" i="5"/>
  <c r="AV496" i="5"/>
  <c r="AV214" i="5"/>
  <c r="AV469" i="5"/>
  <c r="AV102" i="5"/>
  <c r="AV175" i="5"/>
  <c r="AV372" i="5"/>
  <c r="AV483" i="5"/>
  <c r="AV371" i="5"/>
  <c r="AV272" i="5"/>
  <c r="AV142" i="5"/>
  <c r="AV18" i="5"/>
  <c r="AV388" i="5"/>
  <c r="AV116" i="5"/>
  <c r="AV539" i="5"/>
  <c r="AV368" i="5"/>
  <c r="AV126" i="5"/>
  <c r="AV521" i="5"/>
  <c r="AV290" i="5"/>
  <c r="AV357" i="5"/>
  <c r="AV440" i="5"/>
  <c r="AV258" i="5"/>
  <c r="AV512" i="5"/>
  <c r="AV91" i="5"/>
  <c r="AV90" i="5"/>
  <c r="AV426" i="5"/>
  <c r="AV148" i="5"/>
  <c r="AV197" i="5"/>
  <c r="AV320" i="5"/>
  <c r="AV216" i="5"/>
  <c r="AT553" i="5"/>
  <c r="AT311" i="5"/>
  <c r="AT103" i="5"/>
  <c r="AT239" i="5"/>
  <c r="AT405" i="5"/>
  <c r="AT302" i="5"/>
  <c r="AT433" i="5"/>
  <c r="AT72" i="5"/>
  <c r="AT267" i="5"/>
  <c r="AT427" i="5"/>
  <c r="AT166" i="5"/>
  <c r="AT195" i="5"/>
  <c r="AT223" i="5"/>
  <c r="AT94" i="5"/>
  <c r="AT333" i="5"/>
  <c r="AT100" i="5"/>
  <c r="AT403" i="5"/>
  <c r="AT173" i="5"/>
  <c r="AT54" i="5"/>
  <c r="AT381" i="5"/>
  <c r="AT44" i="5"/>
  <c r="AT128" i="5"/>
  <c r="AT287" i="5"/>
  <c r="AT485" i="5"/>
  <c r="AT304" i="5"/>
  <c r="AT577" i="5"/>
  <c r="AT197" i="5"/>
  <c r="AT329" i="5"/>
  <c r="AT45" i="5"/>
  <c r="AT52" i="5"/>
  <c r="AT303" i="5"/>
  <c r="AT133" i="5"/>
  <c r="AT162" i="5"/>
  <c r="AT187" i="5"/>
  <c r="AT437" i="5"/>
  <c r="AT266" i="5"/>
  <c r="AT193" i="5"/>
  <c r="AT79" i="5"/>
  <c r="AT179" i="5"/>
  <c r="AT515" i="5"/>
  <c r="AT296" i="5"/>
  <c r="AT263" i="5"/>
  <c r="AT443" i="5"/>
  <c r="AT288" i="5"/>
  <c r="AT206" i="5"/>
  <c r="AT110" i="5"/>
  <c r="AT207" i="5"/>
  <c r="AT114" i="5"/>
  <c r="AT127" i="5"/>
  <c r="AT456" i="5"/>
  <c r="AT172" i="5"/>
  <c r="AT323" i="5"/>
  <c r="AT50" i="5"/>
  <c r="AT246" i="5"/>
  <c r="AT377" i="5"/>
  <c r="AT441" i="5"/>
  <c r="AT138" i="5"/>
  <c r="AT300" i="5"/>
  <c r="AT157" i="5"/>
  <c r="AT256" i="5"/>
  <c r="AT321" i="5"/>
  <c r="AT254" i="5"/>
  <c r="AT319" i="5"/>
  <c r="AT248" i="5"/>
  <c r="AT259" i="5"/>
  <c r="AT107" i="5"/>
  <c r="AT285" i="5"/>
  <c r="AT264" i="5"/>
  <c r="AT420" i="5"/>
  <c r="AT371" i="5"/>
  <c r="AT350" i="5"/>
  <c r="AT365" i="5"/>
  <c r="AT165" i="5"/>
  <c r="AT181" i="5"/>
  <c r="AT66" i="5"/>
  <c r="AT529" i="5"/>
  <c r="AT31" i="5"/>
  <c r="AT73" i="5"/>
  <c r="AT408" i="5"/>
  <c r="AT22" i="5"/>
  <c r="AT544" i="5"/>
  <c r="AT236" i="5"/>
  <c r="AT356" i="5"/>
  <c r="AT145" i="5"/>
  <c r="AT543" i="5"/>
  <c r="AT135" i="5"/>
  <c r="AT435" i="5"/>
  <c r="AT82" i="5"/>
  <c r="AT412" i="5"/>
  <c r="AT71" i="5"/>
  <c r="AT561" i="5"/>
  <c r="AT225" i="5"/>
  <c r="AT511" i="5"/>
  <c r="AT35" i="5"/>
  <c r="AT21" i="5"/>
  <c r="AT216" i="5"/>
  <c r="AT375" i="5"/>
  <c r="AT426" i="5"/>
  <c r="AT234" i="5"/>
  <c r="AT49" i="5"/>
  <c r="AT129" i="5"/>
  <c r="AT261" i="5"/>
  <c r="AT503" i="5"/>
  <c r="AT48" i="5"/>
  <c r="AT83" i="5"/>
  <c r="AT33" i="5"/>
  <c r="AT152" i="5"/>
  <c r="AT383" i="5"/>
  <c r="AT198" i="5"/>
  <c r="AT269" i="5"/>
  <c r="AT563" i="5"/>
  <c r="AT210" i="5"/>
  <c r="AT271" i="5"/>
  <c r="AT537" i="5"/>
  <c r="AT92" i="5"/>
  <c r="AT339" i="5"/>
  <c r="AT124" i="5"/>
  <c r="AT283" i="5"/>
  <c r="AT549" i="5"/>
  <c r="AT434" i="5"/>
  <c r="AT502" i="5"/>
  <c r="AT450" i="5"/>
  <c r="AT451" i="5"/>
  <c r="AT534" i="5"/>
  <c r="AT235" i="5"/>
  <c r="AT32" i="5"/>
  <c r="AT70" i="5"/>
  <c r="AT338" i="5"/>
  <c r="AT28" i="5"/>
  <c r="AT139" i="5"/>
  <c r="AT389" i="5"/>
  <c r="AT116" i="5"/>
  <c r="AT492" i="5"/>
  <c r="AT36" i="5"/>
  <c r="AT250" i="5"/>
  <c r="AT43" i="5"/>
  <c r="AT151" i="5"/>
  <c r="AT97" i="5"/>
  <c r="AT388" i="5"/>
  <c r="AT332" i="5"/>
  <c r="AT59" i="5"/>
  <c r="AT47" i="5"/>
  <c r="AT520" i="5"/>
  <c r="AT15" i="5"/>
  <c r="AT291" i="5"/>
  <c r="AT24" i="5"/>
  <c r="AT208" i="5"/>
  <c r="AT438" i="5"/>
  <c r="AT440" i="5"/>
  <c r="AT506" i="5"/>
  <c r="AT476" i="5"/>
  <c r="AT274" i="5"/>
  <c r="AT378" i="5"/>
  <c r="AT430" i="5"/>
  <c r="AT137" i="5"/>
  <c r="AT295" i="5"/>
  <c r="AT555" i="5"/>
  <c r="AT242" i="5"/>
  <c r="AT161" i="5"/>
  <c r="AT55" i="5"/>
  <c r="AT431" i="5"/>
  <c r="AT260" i="5"/>
  <c r="AT326" i="5"/>
  <c r="AT262" i="5"/>
  <c r="AT111" i="5"/>
  <c r="AT184" i="5"/>
  <c r="AT409" i="5"/>
  <c r="AT230" i="5"/>
  <c r="AT314" i="5"/>
  <c r="AT500" i="5"/>
  <c r="AT542" i="5"/>
  <c r="AT17" i="5"/>
  <c r="AT148" i="5"/>
  <c r="AT322" i="5"/>
  <c r="AT41" i="5"/>
  <c r="AT391" i="5"/>
  <c r="AT117" i="5"/>
  <c r="AT85" i="5"/>
  <c r="AT186" i="5"/>
  <c r="AT572" i="5"/>
  <c r="AT330" i="5"/>
  <c r="AT95" i="5"/>
  <c r="AT286" i="5"/>
  <c r="AT150" i="5"/>
  <c r="AT153" i="5"/>
  <c r="AT99" i="5"/>
  <c r="AT87" i="5"/>
  <c r="AT131" i="5"/>
  <c r="AT23" i="5"/>
  <c r="AT42" i="5"/>
  <c r="AT238" i="5"/>
  <c r="AT84" i="5"/>
  <c r="AU199" i="5"/>
  <c r="AT199" i="5"/>
  <c r="AS301" i="5"/>
  <c r="AT404" i="5"/>
  <c r="AT474" i="5"/>
  <c r="AT505" i="5"/>
  <c r="AT362" i="5"/>
  <c r="AT113" i="5"/>
  <c r="AT86" i="5"/>
  <c r="AT367" i="5"/>
  <c r="AT231" i="5"/>
  <c r="AT232" i="5"/>
  <c r="AT569" i="5"/>
  <c r="AT164" i="5"/>
  <c r="AT88" i="5"/>
  <c r="AT336" i="5"/>
  <c r="AT281" i="5"/>
  <c r="AT470" i="5"/>
  <c r="AT498" i="5"/>
  <c r="AT308" i="5"/>
  <c r="AT240" i="5"/>
  <c r="AT547" i="5"/>
  <c r="AS170" i="5"/>
  <c r="AS349" i="5"/>
  <c r="AS9" i="5"/>
  <c r="AS422" i="5"/>
  <c r="AS315" i="5"/>
  <c r="AS186" i="5"/>
  <c r="AS10" i="5"/>
  <c r="AS26" i="5"/>
  <c r="AS328" i="5"/>
  <c r="AS155" i="5"/>
  <c r="AS564" i="5"/>
  <c r="AS557" i="5"/>
  <c r="AS299" i="5"/>
  <c r="AS316" i="5"/>
  <c r="AS335" i="5"/>
  <c r="AS219" i="5"/>
  <c r="AS429" i="5"/>
  <c r="AT342" i="5"/>
  <c r="AT384" i="5"/>
  <c r="AT98" i="5"/>
  <c r="AT40" i="5"/>
  <c r="AT51" i="5"/>
  <c r="AT9" i="5"/>
  <c r="AT10" i="5"/>
  <c r="AT147" i="5"/>
  <c r="AT344" i="5"/>
  <c r="AT67" i="5"/>
  <c r="AT400" i="5"/>
  <c r="AT345" i="5"/>
  <c r="AT546" i="5"/>
  <c r="AT536" i="5"/>
  <c r="AT80" i="5"/>
  <c r="AT16" i="5"/>
  <c r="AT395" i="5"/>
  <c r="AT298" i="5"/>
  <c r="AS387" i="5"/>
  <c r="AS540" i="5"/>
  <c r="AS533" i="5"/>
  <c r="AS505" i="5"/>
  <c r="AS5" i="5"/>
  <c r="AS164" i="5"/>
  <c r="AS277" i="5"/>
  <c r="AS177" i="5"/>
  <c r="AS298" i="5"/>
  <c r="AS220" i="5"/>
  <c r="AS393" i="5"/>
  <c r="AS573" i="5"/>
  <c r="AS536" i="5"/>
  <c r="AS369" i="5"/>
  <c r="AS342" i="5"/>
  <c r="AS168" i="5"/>
  <c r="AS88" i="5"/>
  <c r="AS236" i="5"/>
  <c r="AS363" i="5"/>
  <c r="AS569" i="5"/>
  <c r="AT290" i="5"/>
  <c r="AT277" i="5"/>
  <c r="AT224" i="5"/>
  <c r="AT407" i="5"/>
  <c r="AT56" i="5"/>
  <c r="AT11" i="5"/>
  <c r="AT328" i="5"/>
  <c r="AT141" i="5"/>
  <c r="AT363" i="5"/>
  <c r="AT212" i="5"/>
  <c r="AT316" i="5"/>
  <c r="AT249" i="5"/>
  <c r="AT93" i="5"/>
  <c r="AT77" i="5"/>
  <c r="AT448" i="5"/>
  <c r="AS98" i="5"/>
  <c r="AS226" i="5"/>
  <c r="AS231" i="5"/>
  <c r="AS113" i="5"/>
  <c r="AS245" i="5"/>
  <c r="AS46" i="5"/>
  <c r="AS547" i="5"/>
  <c r="AS244" i="5"/>
  <c r="AS359" i="5"/>
  <c r="AS305" i="5"/>
  <c r="AS80" i="5"/>
  <c r="AS212" i="5"/>
  <c r="AT533" i="5"/>
  <c r="AT566" i="5"/>
  <c r="AT564" i="5"/>
  <c r="AT554" i="5"/>
  <c r="AT226" i="5"/>
  <c r="AT387" i="5"/>
  <c r="AT220" i="5"/>
  <c r="AT13" i="5"/>
  <c r="AT109" i="5"/>
  <c r="AT313" i="5"/>
  <c r="AT243" i="5"/>
  <c r="AT364" i="5"/>
  <c r="AT446" i="5"/>
  <c r="AT299" i="5"/>
  <c r="AT168" i="5"/>
  <c r="AT301" i="5"/>
  <c r="AT81" i="5"/>
  <c r="AT241" i="5"/>
  <c r="AT335" i="5"/>
  <c r="AT244" i="5"/>
  <c r="AT204" i="5"/>
  <c r="AS64" i="5"/>
  <c r="AS290" i="5"/>
  <c r="AS404" i="5"/>
  <c r="AS247" i="5"/>
  <c r="AS440" i="5"/>
  <c r="AS233" i="5"/>
  <c r="AS568" i="5"/>
  <c r="AS556" i="5"/>
  <c r="AS345" i="5"/>
  <c r="AS77" i="5"/>
  <c r="AS51" i="5"/>
  <c r="AS70" i="5"/>
  <c r="AS554" i="5"/>
  <c r="AS58" i="5"/>
  <c r="AS353" i="5"/>
  <c r="AS534" i="5"/>
  <c r="AT479" i="5"/>
  <c r="AT170" i="5"/>
  <c r="AT177" i="5"/>
  <c r="AT14" i="5"/>
  <c r="AT348" i="5"/>
  <c r="AT315" i="5"/>
  <c r="AT258" i="5"/>
  <c r="AT233" i="5"/>
  <c r="AT415" i="5"/>
  <c r="AT5" i="5"/>
  <c r="AT37" i="5"/>
  <c r="AT349" i="5"/>
  <c r="AT573" i="5"/>
  <c r="AT353" i="5"/>
  <c r="AT394" i="5"/>
  <c r="AT305" i="5"/>
  <c r="AT26" i="5"/>
  <c r="AT429" i="5"/>
  <c r="AT382" i="5"/>
  <c r="AT34" i="5"/>
  <c r="AT213" i="5"/>
  <c r="AS384" i="5"/>
  <c r="AS479" i="5"/>
  <c r="AS378" i="5"/>
  <c r="AS253" i="5"/>
  <c r="AS396" i="5"/>
  <c r="AS367" i="5"/>
  <c r="AS56" i="5"/>
  <c r="AS243" i="5"/>
  <c r="AS400" i="5"/>
  <c r="AS336" i="5"/>
  <c r="AS546" i="5"/>
  <c r="AS372" i="5"/>
  <c r="AS406" i="5"/>
  <c r="AS470" i="5"/>
  <c r="AS241" i="5"/>
  <c r="AS362" i="5"/>
  <c r="AS426" i="5"/>
  <c r="AK4" i="5"/>
  <c r="AM4" i="5"/>
  <c r="AN376" i="5" s="1"/>
  <c r="AT422" i="5"/>
  <c r="AT557" i="5"/>
  <c r="AT477" i="5"/>
  <c r="AT104" i="5"/>
  <c r="AT115" i="5"/>
  <c r="AT155" i="5"/>
  <c r="AT247" i="5"/>
  <c r="AT369" i="5"/>
  <c r="AT401" i="5"/>
  <c r="AT58" i="5"/>
  <c r="AT455" i="5"/>
  <c r="AT327" i="5"/>
  <c r="AT219" i="5"/>
  <c r="AT449" i="5"/>
  <c r="AT406" i="5"/>
  <c r="AT393" i="5"/>
  <c r="AS13" i="5"/>
  <c r="AS313" i="5"/>
  <c r="AS477" i="5"/>
  <c r="AS141" i="5"/>
  <c r="AS115" i="5"/>
  <c r="AS11" i="5"/>
  <c r="AS14" i="5"/>
  <c r="AS109" i="5"/>
  <c r="AS73" i="5"/>
  <c r="AS327" i="5"/>
  <c r="AS93" i="5"/>
  <c r="AS407" i="5"/>
  <c r="AS394" i="5"/>
  <c r="AS37" i="5"/>
  <c r="AS455" i="5"/>
  <c r="AL303" i="5" l="1"/>
  <c r="AL472" i="5"/>
  <c r="AL454" i="5"/>
  <c r="AL499" i="5"/>
  <c r="AL23" i="5"/>
  <c r="AL248" i="5"/>
  <c r="AN11" i="5"/>
  <c r="AL62" i="5"/>
  <c r="AL486" i="5"/>
  <c r="AN319" i="5"/>
  <c r="AN172" i="5"/>
  <c r="AN46" i="5"/>
  <c r="AL273" i="5"/>
  <c r="AL400" i="5"/>
  <c r="AN248" i="5"/>
  <c r="AL432" i="5"/>
  <c r="AN275" i="5"/>
  <c r="AL37" i="5"/>
  <c r="AL402" i="5"/>
  <c r="AN210" i="5"/>
  <c r="AL130" i="5"/>
  <c r="AL453" i="5"/>
  <c r="AN306" i="5"/>
  <c r="AN140" i="5"/>
  <c r="AN31" i="5"/>
  <c r="AN253" i="5"/>
  <c r="AN254" i="5"/>
  <c r="AN337" i="5"/>
  <c r="AN251" i="5"/>
  <c r="AN170" i="5"/>
  <c r="AN67" i="5"/>
  <c r="AN162" i="5"/>
  <c r="AN17" i="5"/>
  <c r="AL312" i="5"/>
  <c r="AL72" i="5"/>
  <c r="AN185" i="5"/>
  <c r="AN145" i="5"/>
  <c r="AN233" i="5"/>
  <c r="AL133" i="5"/>
  <c r="AL166" i="5"/>
  <c r="AN195" i="5"/>
  <c r="AN16" i="5"/>
  <c r="AN164" i="5"/>
  <c r="AN252" i="5"/>
  <c r="AL196" i="5"/>
  <c r="AL29" i="5"/>
  <c r="AL88" i="5"/>
  <c r="AN326" i="5"/>
  <c r="AN101" i="5"/>
  <c r="AN365" i="5"/>
  <c r="AN115" i="5"/>
  <c r="AL420" i="5"/>
  <c r="AL162" i="5"/>
  <c r="AL167" i="5"/>
  <c r="AN13" i="5"/>
  <c r="AN393" i="5"/>
  <c r="AN277" i="5"/>
  <c r="AN380" i="5"/>
  <c r="AN201" i="5"/>
  <c r="AL513" i="5"/>
  <c r="AL190" i="5"/>
  <c r="AL575" i="5"/>
  <c r="AL43" i="5"/>
  <c r="AL198" i="5"/>
  <c r="AL236" i="5"/>
  <c r="AL18" i="5"/>
  <c r="AL325" i="5"/>
  <c r="AN315" i="5"/>
  <c r="AN110" i="5"/>
  <c r="AN256" i="5"/>
  <c r="AN129" i="5"/>
  <c r="AN316" i="5"/>
  <c r="AN176" i="5"/>
  <c r="AN178" i="5"/>
  <c r="AN223" i="5"/>
  <c r="AN345" i="5"/>
  <c r="AN330" i="5"/>
  <c r="AN211" i="5"/>
  <c r="AN154" i="5"/>
  <c r="AN369" i="5"/>
  <c r="AN325" i="5"/>
  <c r="AN241" i="5"/>
  <c r="AN228" i="5"/>
  <c r="AN357" i="5"/>
  <c r="AN396" i="5"/>
  <c r="AN301" i="5"/>
  <c r="AN394" i="5"/>
  <c r="AN231" i="5"/>
  <c r="AN304" i="5"/>
  <c r="AN24" i="5"/>
  <c r="AN27" i="5"/>
  <c r="AN388" i="5"/>
  <c r="AN197" i="5"/>
  <c r="AN128" i="5"/>
  <c r="AN307" i="5"/>
  <c r="AN302" i="5"/>
  <c r="AN98" i="5"/>
  <c r="AN70" i="5"/>
  <c r="AN268" i="5"/>
  <c r="AN69" i="5"/>
  <c r="AN400" i="5"/>
  <c r="AN104" i="5"/>
  <c r="AN353" i="5"/>
  <c r="AN208" i="5"/>
  <c r="AN134" i="5"/>
  <c r="AN313" i="5"/>
  <c r="AN18" i="5"/>
  <c r="AN30" i="5"/>
  <c r="AN209" i="5"/>
  <c r="AN190" i="5"/>
  <c r="AN314" i="5"/>
  <c r="AN92" i="5"/>
  <c r="AN107" i="5"/>
  <c r="AN82" i="5"/>
  <c r="AN106" i="5"/>
  <c r="AN294" i="5"/>
  <c r="AN295" i="5"/>
  <c r="AN240" i="5"/>
  <c r="AN184" i="5"/>
  <c r="AN336" i="5"/>
  <c r="AN346" i="5"/>
  <c r="AN131" i="5"/>
  <c r="AN247" i="5"/>
  <c r="AN367" i="5"/>
  <c r="AN4" i="5"/>
  <c r="AN38" i="5"/>
  <c r="AN34" i="5"/>
  <c r="AN139" i="5"/>
  <c r="AN259" i="5"/>
  <c r="AN216" i="5"/>
  <c r="AN49" i="5"/>
  <c r="AN383" i="5"/>
  <c r="AN358" i="5"/>
  <c r="AN334" i="5"/>
  <c r="AN177" i="5"/>
  <c r="AN50" i="5"/>
  <c r="AN200" i="5"/>
  <c r="AN14" i="5"/>
  <c r="AN310" i="5"/>
  <c r="AN262" i="5"/>
  <c r="AN289" i="5"/>
  <c r="AN167" i="5"/>
  <c r="AN379" i="5"/>
  <c r="AN158" i="5"/>
  <c r="AN239" i="5"/>
  <c r="AN78" i="5"/>
  <c r="AN108" i="5"/>
  <c r="AN203" i="5"/>
  <c r="AN119" i="5"/>
  <c r="AN125" i="5"/>
  <c r="AN102" i="5"/>
  <c r="AN232" i="5"/>
  <c r="AL67" i="5"/>
  <c r="AL438" i="5"/>
  <c r="AL334" i="5"/>
  <c r="AL480" i="5"/>
  <c r="AL457" i="5"/>
  <c r="AL188" i="5"/>
  <c r="AL178" i="5"/>
  <c r="AL101" i="5"/>
  <c r="AL156" i="5"/>
  <c r="AL326" i="5"/>
  <c r="AL282" i="5"/>
  <c r="AL241" i="5"/>
  <c r="AL353" i="5"/>
  <c r="AL387" i="5"/>
  <c r="AL31" i="5"/>
  <c r="AL455" i="5"/>
  <c r="AL404" i="5"/>
  <c r="AL321" i="5"/>
  <c r="AL416" i="5"/>
  <c r="AL264" i="5"/>
  <c r="AL268" i="5"/>
  <c r="AL147" i="5"/>
  <c r="AL83" i="5"/>
  <c r="AL289" i="5"/>
  <c r="AL293" i="5"/>
  <c r="AL96" i="5"/>
  <c r="AL216" i="5"/>
  <c r="AL12" i="5"/>
  <c r="AL558" i="5"/>
  <c r="AL500" i="5"/>
  <c r="AL250" i="5"/>
  <c r="AL320" i="5"/>
  <c r="AL385" i="5"/>
  <c r="AL355" i="5"/>
  <c r="AL414" i="5"/>
  <c r="AL573" i="5"/>
  <c r="AL208" i="5"/>
  <c r="AL410" i="5"/>
  <c r="AL158" i="5"/>
  <c r="AL204" i="5"/>
  <c r="AL107" i="5"/>
  <c r="AL10" i="5"/>
  <c r="AL431" i="5"/>
  <c r="AL150" i="5"/>
  <c r="AL8" i="5"/>
  <c r="AL538" i="5"/>
  <c r="AL337" i="5"/>
  <c r="AL492" i="5"/>
  <c r="AL549" i="5"/>
  <c r="AL322" i="5"/>
  <c r="AL471" i="5"/>
  <c r="AL427" i="5"/>
  <c r="AL209" i="5"/>
  <c r="AL430" i="5"/>
  <c r="AL477" i="5"/>
  <c r="AL434" i="5"/>
  <c r="AL275" i="5"/>
  <c r="AL125" i="5"/>
  <c r="AL181" i="5"/>
  <c r="AL574" i="5"/>
  <c r="AL249" i="5"/>
  <c r="AL336" i="5"/>
  <c r="AL491" i="5"/>
  <c r="AL544" i="5"/>
  <c r="AL118" i="5"/>
  <c r="AL114" i="5"/>
  <c r="AL52" i="5"/>
  <c r="AL316" i="5"/>
  <c r="AL144" i="5"/>
  <c r="AL292" i="5"/>
  <c r="AL437" i="5"/>
  <c r="AL70" i="5"/>
  <c r="AL294" i="5"/>
  <c r="AL139" i="5"/>
  <c r="AL213" i="5"/>
  <c r="AL175" i="5"/>
  <c r="AL447" i="5"/>
  <c r="AL104" i="5"/>
  <c r="AL19" i="5"/>
  <c r="AL123" i="5"/>
  <c r="AL197" i="5"/>
  <c r="AL225" i="5"/>
  <c r="AL25" i="5"/>
  <c r="AL395" i="5"/>
  <c r="AL311" i="5"/>
  <c r="AL53" i="5"/>
  <c r="AL207" i="5"/>
  <c r="AL504" i="5"/>
  <c r="AL66" i="5"/>
  <c r="AL572" i="5"/>
  <c r="AL570" i="5"/>
  <c r="AL295" i="5"/>
  <c r="AL116" i="5"/>
  <c r="AL296" i="5"/>
  <c r="AL254" i="5"/>
  <c r="AL38" i="5"/>
  <c r="AL63" i="5"/>
  <c r="AL11" i="5"/>
  <c r="AL449" i="5"/>
  <c r="AL75" i="5"/>
  <c r="AL76" i="5"/>
  <c r="AL521" i="5"/>
  <c r="AL394" i="5"/>
  <c r="AL149" i="5"/>
  <c r="AL497" i="5"/>
  <c r="AL344" i="5"/>
  <c r="AL493" i="5"/>
  <c r="AL425" i="5"/>
  <c r="AL378" i="5"/>
  <c r="AL117" i="5"/>
  <c r="AL271" i="5"/>
  <c r="AL87" i="5"/>
  <c r="AL524" i="5"/>
  <c r="AL411" i="5"/>
  <c r="AL50" i="5"/>
  <c r="AL85" i="5"/>
  <c r="AL239" i="5"/>
  <c r="AL71" i="5"/>
  <c r="AL108" i="5"/>
  <c r="AL14" i="5"/>
  <c r="AL267" i="5"/>
  <c r="AL57" i="5"/>
  <c r="AL324" i="5"/>
  <c r="AL526" i="5"/>
  <c r="AL546" i="5"/>
  <c r="AL560" i="5"/>
  <c r="AL189" i="5"/>
  <c r="AL443" i="5"/>
  <c r="AL169" i="5"/>
  <c r="AL317" i="5"/>
  <c r="AL231" i="5"/>
  <c r="AL553" i="5"/>
  <c r="AL571" i="5"/>
  <c r="AL490" i="5"/>
  <c r="AL365" i="5"/>
  <c r="AL99" i="5"/>
  <c r="AL106" i="5"/>
  <c r="AL488" i="5"/>
  <c r="AL252" i="5"/>
  <c r="AL429" i="5"/>
  <c r="AL170" i="5"/>
  <c r="AL157" i="5"/>
  <c r="AL518" i="5"/>
  <c r="AL418" i="5"/>
  <c r="AL192" i="5"/>
  <c r="AL228" i="5"/>
  <c r="AL540" i="5"/>
  <c r="AL564" i="5"/>
  <c r="AL244" i="5"/>
  <c r="AL332" i="5"/>
  <c r="AL128" i="5"/>
  <c r="AL450" i="5"/>
  <c r="AL306" i="5"/>
  <c r="AL351" i="5"/>
  <c r="AL537" i="5"/>
  <c r="AL503" i="5"/>
  <c r="AL487" i="5"/>
  <c r="AL20" i="5"/>
  <c r="AL217" i="5"/>
  <c r="AL174" i="5"/>
  <c r="AL126" i="5"/>
  <c r="AL366" i="5"/>
  <c r="AL46" i="5"/>
  <c r="AL319" i="5"/>
  <c r="AL305" i="5"/>
  <c r="AL235" i="5"/>
  <c r="AL56" i="5"/>
  <c r="AL358" i="5"/>
  <c r="AL64" i="5"/>
  <c r="AL463" i="5"/>
  <c r="AL151" i="5"/>
  <c r="AL237" i="5"/>
  <c r="AL401" i="5"/>
  <c r="AL347" i="5"/>
  <c r="AL168" i="5"/>
  <c r="AL531" i="5"/>
  <c r="AL290" i="5"/>
  <c r="AL113" i="5"/>
  <c r="AL261" i="5"/>
  <c r="AL541" i="5"/>
  <c r="AL47" i="5"/>
  <c r="AL458" i="5"/>
  <c r="AL331" i="5"/>
  <c r="AL152" i="5"/>
  <c r="AL495" i="5"/>
  <c r="AL258" i="5"/>
  <c r="AL81" i="5"/>
  <c r="AL245" i="5"/>
  <c r="AL525" i="5"/>
  <c r="AL146" i="5"/>
  <c r="AL194" i="5"/>
  <c r="AL193" i="5"/>
  <c r="AL475" i="5"/>
  <c r="AL364" i="5"/>
  <c r="AL60" i="5"/>
  <c r="AL338" i="5"/>
  <c r="AL548" i="5"/>
  <c r="AL543" i="5"/>
  <c r="AL328" i="5"/>
  <c r="AL48" i="5"/>
  <c r="AL95" i="5"/>
  <c r="AL330" i="5"/>
  <c r="AL260" i="5"/>
  <c r="AL539" i="5"/>
  <c r="AL274" i="5"/>
  <c r="AL565" i="5"/>
  <c r="AL270" i="5"/>
  <c r="AL109" i="5"/>
  <c r="AL407" i="5"/>
  <c r="AL470" i="5"/>
  <c r="AL555" i="5"/>
  <c r="AL140" i="5"/>
  <c r="AL444" i="5"/>
  <c r="AL40" i="5"/>
  <c r="AL240" i="5"/>
  <c r="AL105" i="5"/>
  <c r="AL357" i="5"/>
  <c r="AL32" i="5"/>
  <c r="AL348" i="5"/>
  <c r="AL304" i="5"/>
  <c r="AL215" i="5"/>
  <c r="AL92" i="5"/>
  <c r="AL485" i="5"/>
  <c r="AL160" i="5"/>
  <c r="AL143" i="5"/>
  <c r="AL102" i="5"/>
  <c r="AL224" i="5"/>
  <c r="AL129" i="5"/>
  <c r="AL300" i="5"/>
  <c r="AL421" i="5"/>
  <c r="AL433" i="5"/>
  <c r="AL441" i="5"/>
  <c r="AL230" i="5"/>
  <c r="AL26" i="5"/>
  <c r="AL219" i="5"/>
  <c r="AL342" i="5"/>
  <c r="AL9" i="5"/>
  <c r="AL423" i="5"/>
  <c r="AL409" i="5"/>
  <c r="AL323" i="5"/>
  <c r="AL333" i="5"/>
  <c r="AL442" i="5"/>
  <c r="AL523" i="5"/>
  <c r="AL396" i="5"/>
  <c r="AL533" i="5"/>
  <c r="AL288" i="5"/>
  <c r="AL161" i="5"/>
  <c r="AL97" i="5"/>
  <c r="AL13" i="5"/>
  <c r="AL134" i="5"/>
  <c r="AL517" i="5"/>
  <c r="AL256" i="5"/>
  <c r="AL80" i="5"/>
  <c r="AL397" i="5"/>
  <c r="AL413" i="5"/>
  <c r="AL346" i="5"/>
  <c r="AL390" i="5"/>
  <c r="AL361" i="5"/>
  <c r="AL452" i="5"/>
  <c r="AL462" i="5"/>
  <c r="AL302" i="5"/>
  <c r="AL379" i="5"/>
  <c r="AL202" i="5"/>
  <c r="AL58" i="5"/>
  <c r="AL354" i="5"/>
  <c r="AL177" i="5"/>
  <c r="AL187" i="5"/>
  <c r="AL184" i="5"/>
  <c r="AL281" i="5"/>
  <c r="AL69" i="5"/>
  <c r="AL122" i="5"/>
  <c r="AL238" i="5"/>
  <c r="AL299" i="5"/>
  <c r="AL154" i="5"/>
  <c r="AL86" i="5"/>
  <c r="AL527" i="5"/>
  <c r="AL111" i="5"/>
  <c r="AL127" i="5"/>
  <c r="AL362" i="5"/>
  <c r="AL406" i="5"/>
  <c r="AL42" i="5"/>
  <c r="AL484" i="5"/>
  <c r="AL478" i="5"/>
  <c r="AL415" i="5"/>
  <c r="AL474" i="5"/>
  <c r="AL218" i="5"/>
  <c r="AL132" i="5"/>
  <c r="AL233" i="5"/>
  <c r="AL309" i="5"/>
  <c r="AL461" i="5"/>
  <c r="AL568" i="5"/>
  <c r="AL380" i="5"/>
  <c r="AL94" i="5"/>
  <c r="AL439" i="5"/>
  <c r="AL138" i="5"/>
  <c r="AL285" i="5"/>
  <c r="AL426" i="5"/>
  <c r="AL512" i="5"/>
  <c r="AL135" i="5"/>
  <c r="AL367" i="5"/>
  <c r="AL530" i="5"/>
  <c r="AL137" i="5"/>
  <c r="AL93" i="5"/>
  <c r="AL51" i="5"/>
  <c r="AL242" i="5"/>
  <c r="AL222" i="5"/>
  <c r="AL200" i="5"/>
  <c r="AL24" i="5"/>
  <c r="AL554" i="5"/>
  <c r="AL172" i="5"/>
  <c r="AL165" i="5"/>
  <c r="AL446" i="5"/>
  <c r="AL569" i="5"/>
  <c r="AL561" i="5"/>
  <c r="AL251" i="5"/>
  <c r="AL286" i="5"/>
  <c r="AL223" i="5"/>
  <c r="AL388" i="5"/>
  <c r="AL35" i="5"/>
  <c r="AL448" i="5"/>
  <c r="AL467" i="5"/>
  <c r="AL119" i="5"/>
  <c r="AL372" i="5"/>
  <c r="AL389" i="5"/>
  <c r="AL211" i="5"/>
  <c r="AL263" i="5"/>
  <c r="AL110" i="5"/>
  <c r="AL33" i="5"/>
  <c r="AL483" i="5"/>
  <c r="AL145" i="5"/>
  <c r="AL562" i="5"/>
  <c r="AL153" i="5"/>
  <c r="AL363" i="5"/>
  <c r="AL301" i="5"/>
  <c r="AL191" i="5"/>
  <c r="AL15" i="5"/>
  <c r="AL82" i="5"/>
  <c r="AL246" i="5"/>
  <c r="AL468" i="5"/>
  <c r="AL74" i="5"/>
  <c r="AL115" i="5"/>
  <c r="AL278" i="5"/>
  <c r="AL341" i="5"/>
  <c r="AL469" i="5"/>
  <c r="AL310" i="5"/>
  <c r="AL532" i="5"/>
  <c r="AL498" i="5"/>
  <c r="AL98" i="5"/>
  <c r="AL376" i="5"/>
  <c r="AL180" i="5"/>
  <c r="AL473" i="5"/>
  <c r="AL78" i="5"/>
  <c r="AL391" i="5"/>
  <c r="AL398" i="5"/>
  <c r="AL419" i="5"/>
  <c r="AL399" i="5"/>
  <c r="AL279" i="5"/>
  <c r="AL255" i="5"/>
  <c r="AL479" i="5"/>
  <c r="AL507" i="5"/>
  <c r="AL514" i="5"/>
  <c r="AL494" i="5"/>
  <c r="AL374" i="5"/>
  <c r="AL383" i="5"/>
  <c r="AL386" i="5"/>
  <c r="AL287" i="5"/>
  <c r="AL199" i="5"/>
  <c r="AL16" i="5"/>
  <c r="AL476" i="5"/>
  <c r="AL266" i="5"/>
  <c r="AL335" i="5"/>
  <c r="AL59" i="5"/>
  <c r="AL185" i="5"/>
  <c r="AL171" i="5"/>
  <c r="AL522" i="5"/>
  <c r="AL269" i="5"/>
  <c r="AL313" i="5"/>
  <c r="AL206" i="5"/>
  <c r="AL176" i="5"/>
  <c r="AL212" i="5"/>
  <c r="AL481" i="5"/>
  <c r="AL179" i="5"/>
  <c r="AL131" i="5"/>
  <c r="AL566" i="5"/>
  <c r="AL408" i="5"/>
  <c r="AL373" i="5"/>
  <c r="AL121" i="5"/>
  <c r="AL210" i="5"/>
  <c r="AL90" i="5"/>
  <c r="AL243" i="5"/>
  <c r="AL36" i="5"/>
  <c r="AL297" i="5"/>
  <c r="AL551" i="5"/>
  <c r="AL247" i="5"/>
  <c r="AL77" i="5"/>
  <c r="AL465" i="5"/>
  <c r="AL519" i="5"/>
  <c r="AL384" i="5"/>
  <c r="AL460" i="5"/>
  <c r="AL84" i="5"/>
  <c r="AL298" i="5"/>
  <c r="AL54" i="5"/>
  <c r="AL277" i="5"/>
  <c r="AL201" i="5"/>
  <c r="AL545" i="5"/>
  <c r="AL186" i="5"/>
  <c r="AL547" i="5"/>
  <c r="AL17" i="5"/>
  <c r="AL205" i="5"/>
  <c r="AL195" i="5"/>
  <c r="AL345" i="5"/>
  <c r="AL41" i="5"/>
  <c r="AL307" i="5"/>
  <c r="AL445" i="5"/>
  <c r="AL234" i="5"/>
  <c r="AL265" i="5"/>
  <c r="AL291" i="5"/>
  <c r="AL340" i="5"/>
  <c r="AL456" i="5"/>
  <c r="AL352" i="5"/>
  <c r="AL428" i="5"/>
  <c r="AL68" i="5"/>
  <c r="AL375" i="5"/>
  <c r="AL203" i="5"/>
  <c r="AL515" i="5"/>
  <c r="AL284" i="5"/>
  <c r="AL451" i="5"/>
  <c r="AL529" i="5"/>
  <c r="AL232" i="5"/>
  <c r="AL214" i="5"/>
  <c r="AL440" i="5"/>
  <c r="AL253" i="5"/>
  <c r="AL21" i="5"/>
  <c r="AL405" i="5"/>
  <c r="AL329" i="5"/>
  <c r="AL100" i="5"/>
  <c r="AL314" i="5"/>
  <c r="AL221" i="5"/>
  <c r="AL30" i="5"/>
  <c r="AL6" i="5"/>
  <c r="AL39" i="5"/>
  <c r="AL535" i="5"/>
  <c r="AL424" i="5"/>
  <c r="AL368" i="5"/>
  <c r="AL502" i="5"/>
  <c r="AL259" i="5"/>
  <c r="AL283" i="5"/>
  <c r="AL435" i="5"/>
  <c r="AL163" i="5"/>
  <c r="AL79" i="5"/>
  <c r="AN10" i="5"/>
  <c r="AN196" i="5"/>
  <c r="AN283" i="5"/>
  <c r="AN352" i="5"/>
  <c r="AN83" i="5"/>
  <c r="AN355" i="5"/>
  <c r="AN127" i="5"/>
  <c r="AN320" i="5"/>
  <c r="AN238" i="5"/>
  <c r="AN71" i="5"/>
  <c r="AN243" i="5"/>
  <c r="AN264" i="5"/>
  <c r="AN359" i="5"/>
  <c r="AN186" i="5"/>
  <c r="AN87" i="5"/>
  <c r="AN156" i="5"/>
  <c r="AN168" i="5"/>
  <c r="AN85" i="5"/>
  <c r="AN6" i="5"/>
  <c r="AN361" i="5"/>
  <c r="AN244" i="5"/>
  <c r="AN344" i="5"/>
  <c r="AN371" i="5"/>
  <c r="AN282" i="5"/>
  <c r="AN58" i="5"/>
  <c r="AN63" i="5"/>
  <c r="AN311" i="5"/>
  <c r="AN147" i="5"/>
  <c r="AN74" i="5"/>
  <c r="AN97" i="5"/>
  <c r="AN284" i="5"/>
  <c r="AN182" i="5"/>
  <c r="AN181" i="5"/>
  <c r="AN122" i="5"/>
  <c r="AN297" i="5"/>
  <c r="AN103" i="5"/>
  <c r="AN328" i="5"/>
  <c r="AN116" i="5"/>
  <c r="AN375" i="5"/>
  <c r="AN363" i="5"/>
  <c r="AN175" i="5"/>
  <c r="AN237" i="5"/>
  <c r="AN136" i="5"/>
  <c r="AN273" i="5"/>
  <c r="AN395" i="5"/>
  <c r="AN153" i="5"/>
  <c r="AN43" i="5"/>
  <c r="AN105" i="5"/>
  <c r="AN245" i="5"/>
  <c r="AN276" i="5"/>
  <c r="AN59" i="5"/>
  <c r="AN189" i="5"/>
  <c r="AN155" i="5"/>
  <c r="AN157" i="5"/>
  <c r="AN60" i="5"/>
  <c r="AN339" i="5"/>
  <c r="AN312" i="5"/>
  <c r="AN350" i="5"/>
  <c r="AN213" i="5"/>
  <c r="AN133" i="5"/>
  <c r="AN187" i="5"/>
  <c r="AN258" i="5"/>
  <c r="AN93" i="5"/>
  <c r="AN40" i="5"/>
  <c r="AN163" i="5"/>
  <c r="AN205" i="5"/>
  <c r="AN121" i="5"/>
  <c r="AN66" i="5"/>
  <c r="AN84" i="5"/>
  <c r="AN266" i="5"/>
  <c r="AN372" i="5"/>
  <c r="AN327" i="5"/>
  <c r="AN366" i="5"/>
  <c r="AN7" i="5"/>
  <c r="AN333" i="5"/>
  <c r="AN348" i="5"/>
  <c r="AN55" i="5"/>
  <c r="AN292" i="5"/>
  <c r="AN255" i="5"/>
  <c r="AN8" i="5"/>
  <c r="AN79" i="5"/>
  <c r="AN12" i="5"/>
  <c r="AN137" i="5"/>
  <c r="AN398" i="5"/>
  <c r="AN174" i="5"/>
  <c r="AN274" i="5"/>
  <c r="AN204" i="5"/>
  <c r="AN95" i="5"/>
  <c r="AN385" i="5"/>
  <c r="AN340" i="5"/>
  <c r="AN35" i="5"/>
  <c r="AN120" i="5"/>
  <c r="AN15" i="5"/>
  <c r="AN381" i="5"/>
  <c r="AN165" i="5"/>
  <c r="AN291" i="5"/>
  <c r="AN76" i="5"/>
  <c r="AN227" i="5"/>
  <c r="AN25" i="5"/>
  <c r="AN249" i="5"/>
  <c r="AN261" i="5"/>
  <c r="AN143" i="5"/>
  <c r="AN309" i="5"/>
  <c r="AN373" i="5"/>
  <c r="AN52" i="5"/>
  <c r="AL534" i="5"/>
  <c r="AL173" i="5"/>
  <c r="AL44" i="5"/>
  <c r="AL516" i="5"/>
  <c r="AL496" i="5"/>
  <c r="AL356" i="5"/>
  <c r="AL124" i="5"/>
  <c r="AL563" i="5"/>
  <c r="AL550" i="5"/>
  <c r="AL506" i="5"/>
  <c r="AL280" i="5"/>
  <c r="AN148" i="5"/>
  <c r="AN179" i="5"/>
  <c r="AN386" i="5"/>
  <c r="AN242" i="5"/>
  <c r="AN324" i="5"/>
  <c r="AN132" i="5"/>
  <c r="AN206" i="5"/>
  <c r="AN214" i="5"/>
  <c r="AN287" i="5"/>
  <c r="AN215" i="5"/>
  <c r="AN225" i="5"/>
  <c r="AN220" i="5"/>
  <c r="AN199" i="5"/>
  <c r="AN392" i="5"/>
  <c r="AN265" i="5"/>
  <c r="AN308" i="5"/>
  <c r="AN387" i="5"/>
  <c r="AN20" i="5"/>
  <c r="AN299" i="5"/>
  <c r="AN378" i="5"/>
  <c r="AN290" i="5"/>
  <c r="AN356" i="5"/>
  <c r="AN146" i="5"/>
  <c r="AN142" i="5"/>
  <c r="AN391" i="5"/>
  <c r="AN368" i="5"/>
  <c r="AN54" i="5"/>
  <c r="AN80" i="5"/>
  <c r="AN65" i="5"/>
  <c r="AN305" i="5"/>
  <c r="AN56" i="5"/>
  <c r="AN218" i="5"/>
  <c r="AN331" i="5"/>
  <c r="AN21" i="5"/>
  <c r="AN138" i="5"/>
  <c r="AN33" i="5"/>
  <c r="AN285" i="5"/>
  <c r="AL34" i="5"/>
  <c r="AL120" i="5"/>
  <c r="AL220" i="5"/>
  <c r="AL65" i="5"/>
  <c r="AL370" i="5"/>
  <c r="AL417" i="5"/>
  <c r="AL103" i="5"/>
  <c r="AL155" i="5"/>
  <c r="AL403" i="5"/>
  <c r="AL7" i="5"/>
  <c r="AL511" i="5"/>
  <c r="AN191" i="5"/>
  <c r="AN272" i="5"/>
  <c r="AN296" i="5"/>
  <c r="AN100" i="5"/>
  <c r="AN212" i="5"/>
  <c r="AN160" i="5"/>
  <c r="AN229" i="5"/>
  <c r="AN270" i="5"/>
  <c r="AN260" i="5"/>
  <c r="AN374" i="5"/>
  <c r="AN384" i="5"/>
  <c r="AN61" i="5"/>
  <c r="AN390" i="5"/>
  <c r="AN96" i="5"/>
  <c r="AN123" i="5"/>
  <c r="AN37" i="5"/>
  <c r="AN118" i="5"/>
  <c r="AN288" i="5"/>
  <c r="AN91" i="5"/>
  <c r="AN124" i="5"/>
  <c r="AN332" i="5"/>
  <c r="AN94" i="5"/>
  <c r="AN321" i="5"/>
  <c r="AN222" i="5"/>
  <c r="AN221" i="5"/>
  <c r="AN226" i="5"/>
  <c r="AN39" i="5"/>
  <c r="AN53" i="5"/>
  <c r="AN389" i="5"/>
  <c r="AN202" i="5"/>
  <c r="AN9" i="5"/>
  <c r="AN26" i="5"/>
  <c r="AN88" i="5"/>
  <c r="AN230" i="5"/>
  <c r="AN188" i="5"/>
  <c r="AN64" i="5"/>
  <c r="AN300" i="5"/>
  <c r="AL542" i="5"/>
  <c r="AL315" i="5"/>
  <c r="AL136" i="5"/>
  <c r="AL464" i="5"/>
  <c r="AL226" i="5"/>
  <c r="AL49" i="5"/>
  <c r="AL229" i="5"/>
  <c r="AL509" i="5"/>
  <c r="AL91" i="5"/>
  <c r="AL576" i="5"/>
  <c r="AL436" i="5"/>
  <c r="AL508" i="5"/>
  <c r="AL45" i="5"/>
  <c r="AL343" i="5"/>
  <c r="AL164" i="5"/>
  <c r="AL392" i="5"/>
  <c r="AL350" i="5"/>
  <c r="AL536" i="5"/>
  <c r="AL257" i="5"/>
  <c r="AL528" i="5"/>
  <c r="AL28" i="5"/>
  <c r="AL327" i="5"/>
  <c r="AL148" i="5"/>
  <c r="AL360" i="5"/>
  <c r="AL318" i="5"/>
  <c r="AL520" i="5"/>
  <c r="AL22" i="5"/>
  <c r="AL510" i="5"/>
  <c r="AL4" i="5"/>
  <c r="AL141" i="5"/>
  <c r="AL567" i="5"/>
  <c r="AL262" i="5"/>
  <c r="AL501" i="5"/>
  <c r="AL142" i="5"/>
  <c r="AL55" i="5"/>
  <c r="AL489" i="5"/>
  <c r="AL61" i="5"/>
  <c r="AL359" i="5"/>
  <c r="AL182" i="5"/>
  <c r="AL422" i="5"/>
  <c r="AL382" i="5"/>
  <c r="AL552" i="5"/>
  <c r="AL556" i="5"/>
  <c r="AL272" i="5"/>
  <c r="AL557" i="5"/>
  <c r="AL412" i="5"/>
  <c r="AL349" i="5"/>
  <c r="AL308" i="5"/>
  <c r="AL89" i="5"/>
  <c r="AL371" i="5"/>
  <c r="AL393" i="5"/>
  <c r="AL482" i="5"/>
  <c r="AL112" i="5"/>
  <c r="AL369" i="5"/>
  <c r="AL381" i="5"/>
  <c r="AL276" i="5"/>
  <c r="AL73" i="5"/>
  <c r="AL339" i="5"/>
  <c r="AL377" i="5"/>
  <c r="AL466" i="5"/>
  <c r="AL578" i="5"/>
  <c r="AL559" i="5"/>
  <c r="AL505" i="5"/>
  <c r="AL159" i="5"/>
  <c r="AL459" i="5"/>
  <c r="AL183" i="5"/>
  <c r="AL577" i="5"/>
  <c r="AL5" i="5"/>
  <c r="AL27" i="5"/>
  <c r="AL227" i="5"/>
  <c r="AN68" i="5"/>
  <c r="AN377" i="5"/>
  <c r="AN317" i="5"/>
  <c r="AN364" i="5"/>
  <c r="AN173" i="5"/>
  <c r="AN166" i="5"/>
  <c r="AN114" i="5"/>
  <c r="AN257" i="5"/>
  <c r="AN5" i="5"/>
  <c r="AN271" i="5"/>
  <c r="AN323" i="5"/>
  <c r="AN318" i="5"/>
  <c r="AN192" i="5"/>
  <c r="AN235" i="5"/>
  <c r="AN45" i="5"/>
  <c r="AN198" i="5"/>
  <c r="AN349" i="5"/>
  <c r="AN112" i="5"/>
  <c r="AN362" i="5"/>
  <c r="AN293" i="5"/>
  <c r="AN281" i="5"/>
  <c r="AN41" i="5"/>
  <c r="AN267" i="5"/>
  <c r="AN151" i="5"/>
  <c r="AN303" i="5"/>
  <c r="AN399" i="5"/>
  <c r="AN159" i="5"/>
  <c r="AN341" i="5"/>
  <c r="AN370" i="5"/>
  <c r="AN72" i="5"/>
  <c r="AN338" i="5"/>
  <c r="AN28" i="5"/>
  <c r="AN298" i="5"/>
  <c r="AN73" i="5"/>
  <c r="AN171" i="5"/>
  <c r="AN23" i="5"/>
  <c r="AN329" i="5"/>
  <c r="AN48" i="5"/>
  <c r="AN194" i="5"/>
  <c r="AN32" i="5"/>
  <c r="AN279" i="5"/>
  <c r="AN113" i="5"/>
  <c r="AN286" i="5"/>
  <c r="AN62" i="5"/>
  <c r="AN343" i="5"/>
  <c r="AN280" i="5"/>
  <c r="AN81" i="5"/>
  <c r="AN217" i="5"/>
  <c r="AN117" i="5"/>
  <c r="AN42" i="5"/>
  <c r="AN47" i="5"/>
  <c r="AN22" i="5"/>
  <c r="AN322" i="5"/>
  <c r="AN382" i="5"/>
  <c r="AN397" i="5"/>
  <c r="AN135" i="5"/>
  <c r="AN246" i="5"/>
  <c r="AN141" i="5"/>
  <c r="AN250" i="5"/>
  <c r="AN57" i="5"/>
  <c r="AN219" i="5"/>
  <c r="AN236" i="5"/>
  <c r="AN193" i="5"/>
  <c r="AN111" i="5"/>
  <c r="AN234" i="5"/>
  <c r="AN224" i="5"/>
  <c r="AN335" i="5"/>
  <c r="AN351" i="5"/>
  <c r="AN75" i="5"/>
  <c r="AN51" i="5"/>
  <c r="AN207" i="5"/>
  <c r="AN401" i="5"/>
  <c r="AN342" i="5"/>
  <c r="AN77" i="5"/>
  <c r="AN269" i="5"/>
  <c r="AN263" i="5"/>
  <c r="AN126" i="5"/>
  <c r="AN36" i="5"/>
  <c r="AN130" i="5"/>
  <c r="AN183" i="5"/>
  <c r="AN152" i="5"/>
  <c r="AN180" i="5"/>
  <c r="AN109" i="5"/>
  <c r="AN169" i="5"/>
  <c r="AN86" i="5"/>
  <c r="AN161" i="5"/>
  <c r="AN278" i="5"/>
  <c r="AN150" i="5"/>
  <c r="AN149" i="5"/>
  <c r="AN89" i="5"/>
  <c r="AN29" i="5"/>
  <c r="AN354" i="5"/>
  <c r="AN360" i="5"/>
  <c r="AN347" i="5"/>
  <c r="AN44" i="5"/>
  <c r="AN90" i="5"/>
  <c r="AN99" i="5"/>
  <c r="AN19" i="5"/>
  <c r="AN144" i="5"/>
</calcChain>
</file>

<file path=xl/sharedStrings.xml><?xml version="1.0" encoding="utf-8"?>
<sst xmlns="http://schemas.openxmlformats.org/spreadsheetml/2006/main" count="13450" uniqueCount="3045">
  <si>
    <t>SL</t>
  </si>
  <si>
    <t>Employee Name</t>
  </si>
  <si>
    <t>Designation</t>
  </si>
  <si>
    <t>Joining Date
SBL</t>
  </si>
  <si>
    <t>Foundation-2</t>
  </si>
  <si>
    <t>Foundation-1</t>
  </si>
  <si>
    <t>Zone-3 BOG</t>
  </si>
  <si>
    <t>Zone-4 KHL</t>
  </si>
  <si>
    <t>Zone-2 SYL</t>
  </si>
  <si>
    <t>Zone-1 CTG</t>
  </si>
  <si>
    <t>Rajshahi</t>
  </si>
  <si>
    <t>Amit Kumar Saha</t>
  </si>
  <si>
    <t>Bogura</t>
  </si>
  <si>
    <t>CTG-2</t>
  </si>
  <si>
    <t>Rangpur</t>
  </si>
  <si>
    <t>Ariful Islam</t>
  </si>
  <si>
    <t>Faridpur</t>
  </si>
  <si>
    <t>Cumilla</t>
  </si>
  <si>
    <t>Noakhali</t>
  </si>
  <si>
    <t>Pronob Mohanta</t>
  </si>
  <si>
    <t>Sylhet</t>
  </si>
  <si>
    <t>Dhaka-4</t>
  </si>
  <si>
    <t>Dhaka-1</t>
  </si>
  <si>
    <t>Md. Zohurul Haque</t>
  </si>
  <si>
    <t>Barishal</t>
  </si>
  <si>
    <t>Md. Maksud Alam</t>
  </si>
  <si>
    <t>B. Baria</t>
  </si>
  <si>
    <t>CTG-1</t>
  </si>
  <si>
    <t>Md. Sabbir Alam</t>
  </si>
  <si>
    <t>Dhaka-2</t>
  </si>
  <si>
    <t>Maniruzzaman</t>
  </si>
  <si>
    <t>Mymensingh</t>
  </si>
  <si>
    <t>Krishna Chandra Roy</t>
  </si>
  <si>
    <t>Khulna</t>
  </si>
  <si>
    <t>Dhaka-3</t>
  </si>
  <si>
    <t>Md Tofazzal Hossain</t>
  </si>
  <si>
    <t>District Manager</t>
  </si>
  <si>
    <t>SYGK-COXA</t>
  </si>
  <si>
    <t>Mahfuzur Rahman</t>
  </si>
  <si>
    <t>SYGK-LAXA</t>
  </si>
  <si>
    <t>Md Abdul Aziz</t>
  </si>
  <si>
    <t>SYGK-NKLA</t>
  </si>
  <si>
    <t>Jutan Kumar Mazumder</t>
  </si>
  <si>
    <t>SYGK-RANA</t>
  </si>
  <si>
    <t>Md Imran Hossain</t>
  </si>
  <si>
    <t>SYD-SYLA</t>
  </si>
  <si>
    <t>Md. Aynal Haque</t>
  </si>
  <si>
    <t>SYD-MIRA</t>
  </si>
  <si>
    <t>Md. Abdullah-Al Mamun</t>
  </si>
  <si>
    <t>SYD-CTGC</t>
  </si>
  <si>
    <t>Rakibul Hasan</t>
  </si>
  <si>
    <t>SYD-CTGB</t>
  </si>
  <si>
    <t>Md Rasel Hossain</t>
  </si>
  <si>
    <t>SYD-UTTA</t>
  </si>
  <si>
    <t>Sumon Moni Sarker</t>
  </si>
  <si>
    <t>SYD-RANA</t>
  </si>
  <si>
    <t>SYD-FENA</t>
  </si>
  <si>
    <t>Md. Mahfuzur Rahman</t>
  </si>
  <si>
    <t>SYGK-CTGB</t>
  </si>
  <si>
    <t>Nasrin Sultana</t>
  </si>
  <si>
    <t>SYD-DHAA</t>
  </si>
  <si>
    <t>Md Abdul Halim Mondol</t>
  </si>
  <si>
    <t>SYGK-DINA</t>
  </si>
  <si>
    <t>Md Shakhawat Hossen</t>
  </si>
  <si>
    <t>SYD-TANA</t>
  </si>
  <si>
    <t>Md Masud Reza</t>
  </si>
  <si>
    <t>SYD-DINA</t>
  </si>
  <si>
    <t>Md Abdul Hamid</t>
  </si>
  <si>
    <t>SYGK-GAZA</t>
  </si>
  <si>
    <t>Md Sultan Ferdous</t>
  </si>
  <si>
    <t>SYD-CUMA</t>
  </si>
  <si>
    <t>SYGK-CTGD</t>
  </si>
  <si>
    <t>SYGK-CTGA</t>
  </si>
  <si>
    <t>Bipul Chandra Deb</t>
  </si>
  <si>
    <t>SYGK-GOPA</t>
  </si>
  <si>
    <t>Md Billal Hossain</t>
  </si>
  <si>
    <t>SYGK-SAVA</t>
  </si>
  <si>
    <t>SYGK-JHEA</t>
  </si>
  <si>
    <t>Md Mofizur Rahaman</t>
  </si>
  <si>
    <t>SYGK-SIRA</t>
  </si>
  <si>
    <t>Md. Aminur Rahman</t>
  </si>
  <si>
    <t>SYD-FPRA</t>
  </si>
  <si>
    <t>Mohammad Salim</t>
  </si>
  <si>
    <t>SYGK-MOHA</t>
  </si>
  <si>
    <t>Abdus Salam</t>
  </si>
  <si>
    <t>SYGK-NRGA</t>
  </si>
  <si>
    <t>Md Mahofuzur Rahman</t>
  </si>
  <si>
    <t>SYGK-CTGC</t>
  </si>
  <si>
    <t>Moksedur Rahman</t>
  </si>
  <si>
    <t>SYD-PABA</t>
  </si>
  <si>
    <t>Md Shahnawaz Khan Simon</t>
  </si>
  <si>
    <t>SYGK-KHLB</t>
  </si>
  <si>
    <t>Dewan Umar Farouk</t>
  </si>
  <si>
    <t>SYGK-DNMA</t>
  </si>
  <si>
    <t>Mohammad Shafiqul Islam</t>
  </si>
  <si>
    <t>SYGK-TANA</t>
  </si>
  <si>
    <t>Md. Liton Hossain</t>
  </si>
  <si>
    <t>SYD-MOHA</t>
  </si>
  <si>
    <t>Md. Nazmul Alam</t>
  </si>
  <si>
    <t>SYGK-FPRA</t>
  </si>
  <si>
    <t>SYGK-DMCA</t>
  </si>
  <si>
    <t>Md. Humayan Parvez</t>
  </si>
  <si>
    <t>SYGK-MMCA</t>
  </si>
  <si>
    <t>Md. Monirul Islam</t>
  </si>
  <si>
    <t>SYGK-SSMA</t>
  </si>
  <si>
    <t>Md. Selim Uddin</t>
  </si>
  <si>
    <t>SYGK-CUMB</t>
  </si>
  <si>
    <t>Anjan Kumer Dutta</t>
  </si>
  <si>
    <t>SYGK-GOUA</t>
  </si>
  <si>
    <t>Md. Anowarul Habib</t>
  </si>
  <si>
    <t>SYGK-NAOA</t>
  </si>
  <si>
    <t>Obayedul Haque</t>
  </si>
  <si>
    <t>SYGK-HABA</t>
  </si>
  <si>
    <t>Abu Saim Sweet</t>
  </si>
  <si>
    <t>SYGK-JAMA</t>
  </si>
  <si>
    <t>Md. Oliar Rahman</t>
  </si>
  <si>
    <t>SYD-SAVA</t>
  </si>
  <si>
    <t>Sankar Kumar Biswas</t>
  </si>
  <si>
    <t>SYD-GAZA</t>
  </si>
  <si>
    <t>SYGK-CHWA</t>
  </si>
  <si>
    <t>Abdullah Abu Sayed</t>
  </si>
  <si>
    <t>SYGK-GAIA</t>
  </si>
  <si>
    <t>Md. Roknuzzaman</t>
  </si>
  <si>
    <t>SYGK-MIRA</t>
  </si>
  <si>
    <t>Md. Shahedul Islam</t>
  </si>
  <si>
    <t>SYGK-SATA</t>
  </si>
  <si>
    <t>Md. Hasibul Hasan</t>
  </si>
  <si>
    <t>SYD-KHLA</t>
  </si>
  <si>
    <t>Md. Zahidul Islam</t>
  </si>
  <si>
    <t>SYD-JASA</t>
  </si>
  <si>
    <t>Md. Nurul Islam</t>
  </si>
  <si>
    <t>SYGK-MOUA</t>
  </si>
  <si>
    <t>Md. Shamim Ahmed</t>
  </si>
  <si>
    <t>SYD-CTGA</t>
  </si>
  <si>
    <t>SYGK-UTTA</t>
  </si>
  <si>
    <t>D M Foiz Ullah</t>
  </si>
  <si>
    <t>SYGK-NIDA</t>
  </si>
  <si>
    <t>Md Wahidur Rahman</t>
  </si>
  <si>
    <t>SYD-NIDA</t>
  </si>
  <si>
    <t>Abdullah Al Mamun</t>
  </si>
  <si>
    <t>SYGK-BMCA</t>
  </si>
  <si>
    <t>Mir Raihan Mahmud Ali</t>
  </si>
  <si>
    <t>SYGK-CHDA</t>
  </si>
  <si>
    <t>SYGK-BOGA</t>
  </si>
  <si>
    <t>SYGK-BSMA</t>
  </si>
  <si>
    <t>Md Maruf Hossain Shikder</t>
  </si>
  <si>
    <t>SYGK-CUMA</t>
  </si>
  <si>
    <t>Md Byzedul Islam Hang</t>
  </si>
  <si>
    <t>SYGK-KHLA</t>
  </si>
  <si>
    <t>SYGK-JASA</t>
  </si>
  <si>
    <t>Md Shahidul Alam</t>
  </si>
  <si>
    <t>SYGK-FENA</t>
  </si>
  <si>
    <t>Ali Ashraf Miah</t>
  </si>
  <si>
    <t>SYGK-SYLB</t>
  </si>
  <si>
    <t>Mohammad Badiuzzaman Khan</t>
  </si>
  <si>
    <t>SYGK-BBRA</t>
  </si>
  <si>
    <t>Md Mostafizer Rahman</t>
  </si>
  <si>
    <t>SYGK-RANB</t>
  </si>
  <si>
    <t>Shafiqur Rahman</t>
  </si>
  <si>
    <t>SYD-BIRA</t>
  </si>
  <si>
    <t>Md Rafiq Uddin</t>
  </si>
  <si>
    <t>SYD-BBRA</t>
  </si>
  <si>
    <t>Md Ekhtiar Hossain Talukder</t>
  </si>
  <si>
    <t>SYGK-KISA</t>
  </si>
  <si>
    <t>Bishwanath Bhattacharjee</t>
  </si>
  <si>
    <t>SYGK-MYMA</t>
  </si>
  <si>
    <t>Md Hafizur Rahman</t>
  </si>
  <si>
    <t>SYD-MYMA</t>
  </si>
  <si>
    <t>Pritesh Chandra Sarker</t>
  </si>
  <si>
    <t>SYD-BOGA</t>
  </si>
  <si>
    <t>SYGK-BSLA</t>
  </si>
  <si>
    <t>SYGK-MADA</t>
  </si>
  <si>
    <t>Mrinmoy Guha Thakurta</t>
  </si>
  <si>
    <t>SYGK-PATA</t>
  </si>
  <si>
    <t>Md Abdullah-Al-Omar Faruk</t>
  </si>
  <si>
    <t>SYD-MMCA</t>
  </si>
  <si>
    <t>Md Alamgir Hossain</t>
  </si>
  <si>
    <t>SYD-SSMA</t>
  </si>
  <si>
    <t>Zahirul Islam</t>
  </si>
  <si>
    <t>SYD-DNMA</t>
  </si>
  <si>
    <t>Md Delower Hossain</t>
  </si>
  <si>
    <t>SYD-NRGA</t>
  </si>
  <si>
    <t>Md Shofiqul Islam</t>
  </si>
  <si>
    <t>SYD-SYLB</t>
  </si>
  <si>
    <t>SYD-BSLA</t>
  </si>
  <si>
    <t>Badrul Alam</t>
  </si>
  <si>
    <t>SYD-DMCA</t>
  </si>
  <si>
    <t>Sukanta Roy</t>
  </si>
  <si>
    <t>SYGK-KUSA</t>
  </si>
  <si>
    <t>Mrinal Chowdhury</t>
  </si>
  <si>
    <t>SYGK-PABA</t>
  </si>
  <si>
    <t>Md Asraful Islam</t>
  </si>
  <si>
    <t>SYGK-RAJA</t>
  </si>
  <si>
    <t>Kamal Hossain</t>
  </si>
  <si>
    <t>SYD-NKLA</t>
  </si>
  <si>
    <t>Ramiz Uddin</t>
  </si>
  <si>
    <t>SYGK-NARA</t>
  </si>
  <si>
    <t>Goutam Kumar Paul</t>
  </si>
  <si>
    <t>SYGK-MYMB</t>
  </si>
  <si>
    <t>Abdullah Jobayer Rimon</t>
  </si>
  <si>
    <t>SYGK-BIRA</t>
  </si>
  <si>
    <t>Md. Ashraf Hossain</t>
  </si>
  <si>
    <t>SYD-BSMA</t>
  </si>
  <si>
    <t>Md. Shafiqul Islam</t>
  </si>
  <si>
    <t>SYGK-SYLA</t>
  </si>
  <si>
    <t>Mohammad Tariqul Islam</t>
  </si>
  <si>
    <t>Md Shahadat Hossain</t>
  </si>
  <si>
    <t>Scientific Sales Executive</t>
  </si>
  <si>
    <t>SYD-DINA-THA1</t>
  </si>
  <si>
    <t>Md. Fazley Bari Eleas</t>
  </si>
  <si>
    <t>SYG-PABA-PAB2</t>
  </si>
  <si>
    <t>Md Rayhan Ali</t>
  </si>
  <si>
    <t>SYD-SSMA-KER1</t>
  </si>
  <si>
    <t>SYG-BOGA-JOY1</t>
  </si>
  <si>
    <t>Md. Nuruzzaman Shah</t>
  </si>
  <si>
    <t>SYD-MYMA-MYM2</t>
  </si>
  <si>
    <t>Md. Mehedi Hasan</t>
  </si>
  <si>
    <t>SYG-SYLA-BSW1</t>
  </si>
  <si>
    <t>Md. Shahidul Islam</t>
  </si>
  <si>
    <t>SYD-BBRA-HAB1</t>
  </si>
  <si>
    <t>SYG-FPRA-FPR1</t>
  </si>
  <si>
    <t>Md. Rakibul Hasan</t>
  </si>
  <si>
    <t>SYG-FENA-BRH1</t>
  </si>
  <si>
    <t>Anwar Hossain</t>
  </si>
  <si>
    <t>SYD-SYLB-SYL4</t>
  </si>
  <si>
    <t>Anowarul Islam</t>
  </si>
  <si>
    <t>SYG-GOUA-GOU1</t>
  </si>
  <si>
    <t>SYG-LAXA-LAX2</t>
  </si>
  <si>
    <t>Md Mostofa Kamal</t>
  </si>
  <si>
    <t>SYG-SIRA-BER1</t>
  </si>
  <si>
    <t>Nur A Alam</t>
  </si>
  <si>
    <t>SYG-NARA-BHR1</t>
  </si>
  <si>
    <t>Md Abadul Haque</t>
  </si>
  <si>
    <t>SYD-BBRA-BBR2</t>
  </si>
  <si>
    <t>SYD-JASA-JHE1</t>
  </si>
  <si>
    <t>SYG-BIRA-BIR3</t>
  </si>
  <si>
    <t>Md.Rubel Ali</t>
  </si>
  <si>
    <t>SYG-MMCA-MUG2</t>
  </si>
  <si>
    <t>Ruhul Mahfuz Sowdagar</t>
  </si>
  <si>
    <t>SYG-HABA-HAB2</t>
  </si>
  <si>
    <t>SYD-BOGA-NAO1</t>
  </si>
  <si>
    <t>Mostaq Ahmed</t>
  </si>
  <si>
    <t>SYK-KHLB-KHU2</t>
  </si>
  <si>
    <t>Md. Nazmul Haque</t>
  </si>
  <si>
    <t>SYD-BIRA-BIR1</t>
  </si>
  <si>
    <t>Sabbir Hassan Maliq</t>
  </si>
  <si>
    <t>SYG-KHLA-KHU1</t>
  </si>
  <si>
    <t>Woahid Ashraf</t>
  </si>
  <si>
    <t>SYG-KUSA-KUS2</t>
  </si>
  <si>
    <t>Md. Abu Raihan</t>
  </si>
  <si>
    <t>SYG-CUMA-LAK1</t>
  </si>
  <si>
    <t>Md. Moidul Alam</t>
  </si>
  <si>
    <t>SYG-STKA-BSK1</t>
  </si>
  <si>
    <t>Md. Fariduzzaman Khan</t>
  </si>
  <si>
    <t>SYD-CUMA-CUM3</t>
  </si>
  <si>
    <t>SYG-NIDA-NID3</t>
  </si>
  <si>
    <t>Md. Badrul Islam</t>
  </si>
  <si>
    <t>SYG-DMCA-DMC3</t>
  </si>
  <si>
    <t>Md. Ramzan Hossain Ruman</t>
  </si>
  <si>
    <t>SYD-BSLA-BSL3</t>
  </si>
  <si>
    <t>Sohel Mia</t>
  </si>
  <si>
    <t>SYG-SYLB-SOM2</t>
  </si>
  <si>
    <t>Md Omar Faruk Khan</t>
  </si>
  <si>
    <t>SYG-UTTA-UTT3</t>
  </si>
  <si>
    <t>Md Abul Kalam Azad</t>
  </si>
  <si>
    <t>SYG-DINA-DIN2</t>
  </si>
  <si>
    <t>Md. Al- Amin</t>
  </si>
  <si>
    <t>SYD-MMCA-MAL1</t>
  </si>
  <si>
    <t>SYG-GAIA-GAI1</t>
  </si>
  <si>
    <t>SYG-HATA-HAT1</t>
  </si>
  <si>
    <t>SYG-HATA-NAZ1</t>
  </si>
  <si>
    <t>SYD-JASA-KUS2</t>
  </si>
  <si>
    <t>Nur Kamal</t>
  </si>
  <si>
    <t>SYG-DMCA-DMC2</t>
  </si>
  <si>
    <t>SYG-NAOA-NAO1</t>
  </si>
  <si>
    <t>Md Shakil Rayhen</t>
  </si>
  <si>
    <t>SYG-KISA-KIS1</t>
  </si>
  <si>
    <t>Md. Muktar Sarkar</t>
  </si>
  <si>
    <t>SYK-CUMA-CUM1</t>
  </si>
  <si>
    <t>Md. Towhidur Rahman</t>
  </si>
  <si>
    <t>SYD-DINA-DIN2</t>
  </si>
  <si>
    <t>Md. Abdur Rahim</t>
  </si>
  <si>
    <t>SYK-SYLA-SYL1</t>
  </si>
  <si>
    <t>SYG-GAZA-GAZ1</t>
  </si>
  <si>
    <t>Md. Belal Hossain</t>
  </si>
  <si>
    <t>SYG-CUMB-CND1</t>
  </si>
  <si>
    <t>Md. Mossiur Rahaman</t>
  </si>
  <si>
    <t>SYD-KHLA-SAT1</t>
  </si>
  <si>
    <t>SYG-JAMA-SHE2</t>
  </si>
  <si>
    <t>Ripon Hossen</t>
  </si>
  <si>
    <t>SYG-NIDA-NID4</t>
  </si>
  <si>
    <t>Badal Chandra Roy</t>
  </si>
  <si>
    <t>SYG-SAVA-SAV1</t>
  </si>
  <si>
    <t>Ashim Adhikari</t>
  </si>
  <si>
    <t>SYD-KHLA-KHU2</t>
  </si>
  <si>
    <t>SYD-NKLA-CHW1</t>
  </si>
  <si>
    <t>Abu Md. Mehedi Hasan</t>
  </si>
  <si>
    <t>SYD-BSMA-CMF1</t>
  </si>
  <si>
    <t>Md. Ariful Islam</t>
  </si>
  <si>
    <t>SYG-BSMA-BSM2</t>
  </si>
  <si>
    <t>Saidur Rahman Tarek</t>
  </si>
  <si>
    <t>SYD-CTGB-CMC2</t>
  </si>
  <si>
    <t>SYG-TANA-TAN2</t>
  </si>
  <si>
    <t>Md. Ruhul Amin</t>
  </si>
  <si>
    <t>SYD-CUMA-GOU1</t>
  </si>
  <si>
    <t>SYG-SIRA-SHJ1</t>
  </si>
  <si>
    <t>Md. Rakib Hasan</t>
  </si>
  <si>
    <t>SYG-RANA-SAD1</t>
  </si>
  <si>
    <t>SYG-GAZA-KAP1</t>
  </si>
  <si>
    <t>Md. Rashel</t>
  </si>
  <si>
    <t>SYD-BBRA-BBR1</t>
  </si>
  <si>
    <t>SYD-BIRA-BIR4</t>
  </si>
  <si>
    <t>Md. Jahangir Alam</t>
  </si>
  <si>
    <t>SYG-CHWA-CTK1</t>
  </si>
  <si>
    <t>SYG-BMCA-BMC3</t>
  </si>
  <si>
    <t>Md Mizanur Rahman</t>
  </si>
  <si>
    <t>SYD-MMCA-RMP1</t>
  </si>
  <si>
    <t>Md. Saddam Hossain</t>
  </si>
  <si>
    <t>SYD-SSMA-SSM1</t>
  </si>
  <si>
    <t>H.M. Ershed</t>
  </si>
  <si>
    <t>SYG-NRGA-MUN1</t>
  </si>
  <si>
    <t>SYG-MOHA-NCV2</t>
  </si>
  <si>
    <t>Shahrear Alam</t>
  </si>
  <si>
    <t>SYD-FENA-FDH2</t>
  </si>
  <si>
    <t>SYD-MIRA-MIR1</t>
  </si>
  <si>
    <t>SYG-MADA-MAD1</t>
  </si>
  <si>
    <t>Md. Zahin Hamid</t>
  </si>
  <si>
    <t>SYD-SYLB-SYL5</t>
  </si>
  <si>
    <t>Md. Saiful Islam</t>
  </si>
  <si>
    <t>SYK-RAJA-RAJ1</t>
  </si>
  <si>
    <t>Dipok Kumar Sarkar</t>
  </si>
  <si>
    <t>SYG-MMCA-MUG1</t>
  </si>
  <si>
    <t>Md. Parves Ali</t>
  </si>
  <si>
    <t>SYG-BBRA-KAS1</t>
  </si>
  <si>
    <t>Rayhan Ibn Rafiq Buhyan</t>
  </si>
  <si>
    <t>SYD-CTGC-KDB2</t>
  </si>
  <si>
    <t>Md. Kamruzzaman</t>
  </si>
  <si>
    <t>SYG-DNMA-DOH1</t>
  </si>
  <si>
    <t>SYG-MYMB-NET1</t>
  </si>
  <si>
    <t>Md. Piarul Islam</t>
  </si>
  <si>
    <t>SYG-RAJA-RAJ1</t>
  </si>
  <si>
    <t>SYD-RANA-RAN2</t>
  </si>
  <si>
    <t>Md. Masud Rana</t>
  </si>
  <si>
    <t>Md. Abdul Alim</t>
  </si>
  <si>
    <t>SYD-CUMA-CHD1</t>
  </si>
  <si>
    <t>Farah Hossain</t>
  </si>
  <si>
    <t>SYD-MOHA-NCV1</t>
  </si>
  <si>
    <t>SYD-JASA-KUS1</t>
  </si>
  <si>
    <t>Md. Maksudur Rahaman</t>
  </si>
  <si>
    <t>SYD-CTGB-IMC1</t>
  </si>
  <si>
    <t>Md. Amirul Islam</t>
  </si>
  <si>
    <t>SYG-KISA-KIS2</t>
  </si>
  <si>
    <t>SYG-JASA-JAS3</t>
  </si>
  <si>
    <t>Md Jamal Uddin</t>
  </si>
  <si>
    <t>SYG-JASA-JAS2</t>
  </si>
  <si>
    <t>SYK-JASA-JAS1</t>
  </si>
  <si>
    <t>Md.Shahadat Hossain</t>
  </si>
  <si>
    <t>SYD-MYMA-KIS1</t>
  </si>
  <si>
    <t>Ataur Rahman</t>
  </si>
  <si>
    <t>SYG-SYLA-SUN1</t>
  </si>
  <si>
    <t>Hamidur Rahman</t>
  </si>
  <si>
    <t>SYG-SYLA-SYL3</t>
  </si>
  <si>
    <t>Chandon Roy</t>
  </si>
  <si>
    <t>SYG-GAZA-KON1</t>
  </si>
  <si>
    <t>Md.Emamul Hasan</t>
  </si>
  <si>
    <t>SYG-BSLA-BSL3</t>
  </si>
  <si>
    <t>Md. Nazim Uddin</t>
  </si>
  <si>
    <t>SYG-SYLB-BEA1</t>
  </si>
  <si>
    <t>SYD-GAZA-GAZ2</t>
  </si>
  <si>
    <t>Md. Shoel Rana</t>
  </si>
  <si>
    <t>SYD-KHLA-KHU3</t>
  </si>
  <si>
    <t>Md. Kawsar Ahmed</t>
  </si>
  <si>
    <t>SYD-BSMA-GRN1</t>
  </si>
  <si>
    <t>SYG-COXA-CHK1</t>
  </si>
  <si>
    <t>Md. Shoriful Islam</t>
  </si>
  <si>
    <t>SYG-CTGD-MOS2</t>
  </si>
  <si>
    <t>Md. Robeul Islam</t>
  </si>
  <si>
    <t>SYG-DINA-PAN1</t>
  </si>
  <si>
    <t>SYK-RANA-RAN1</t>
  </si>
  <si>
    <t>SYG-BSMA-BSM6</t>
  </si>
  <si>
    <t>Md.Mehrab Amin</t>
  </si>
  <si>
    <t>SYD-SSMA-DOH1</t>
  </si>
  <si>
    <t>Shahenur Islam</t>
  </si>
  <si>
    <t>SYG-CHDA-MAT1</t>
  </si>
  <si>
    <t>Md. Nur Islam</t>
  </si>
  <si>
    <t>SYG-PABA-NAT1</t>
  </si>
  <si>
    <t>Md. Abdur Rohim</t>
  </si>
  <si>
    <t>SYD-CTGA-MOS1</t>
  </si>
  <si>
    <t>SYG-TANA-MRZ1</t>
  </si>
  <si>
    <t>Md. Hasibul Hassan</t>
  </si>
  <si>
    <t>SYD-SYLA-MOU1</t>
  </si>
  <si>
    <t>Md.Nayan Ali</t>
  </si>
  <si>
    <t>SYG-DNMA-NMC2</t>
  </si>
  <si>
    <t>Md. Abdul Mannan</t>
  </si>
  <si>
    <t>SYG-MYMA-BHA1</t>
  </si>
  <si>
    <t>Arjun Chandro Ray</t>
  </si>
  <si>
    <t>SYG-NRGA-SNG1</t>
  </si>
  <si>
    <t>Md. Latifur Rahman</t>
  </si>
  <si>
    <t>SYG-NRGA-CTR1</t>
  </si>
  <si>
    <t>Md. Rubel Miah</t>
  </si>
  <si>
    <t>SYD-TANA-TAN1</t>
  </si>
  <si>
    <t>Md. Fazle Rabbi</t>
  </si>
  <si>
    <t>SYK-KISA-KIS1</t>
  </si>
  <si>
    <t>Md.Manna Sajal</t>
  </si>
  <si>
    <t>SYG-KHLB-KHU3</t>
  </si>
  <si>
    <t>SYG-JHEA-CHU1</t>
  </si>
  <si>
    <t>Robiul Islam</t>
  </si>
  <si>
    <t>SYG-SYLA-CHT1</t>
  </si>
  <si>
    <t>SYK-RANB-RAN2</t>
  </si>
  <si>
    <t>Md. Shohid Hasan</t>
  </si>
  <si>
    <t>SYG-NARA-PAL1</t>
  </si>
  <si>
    <t>Md.Ashiqul Islam</t>
  </si>
  <si>
    <t>SYG-GAZA-TON1</t>
  </si>
  <si>
    <t>Md.Sadekul Islam</t>
  </si>
  <si>
    <t>SYK-GAZA-GAZ1</t>
  </si>
  <si>
    <t>SYG-FPRA-RJB1</t>
  </si>
  <si>
    <t>Md Anwar Hossain</t>
  </si>
  <si>
    <t>SYK-MYMA-MYM1</t>
  </si>
  <si>
    <t>Md. Hashebul Islam</t>
  </si>
  <si>
    <t>SYD-CUMA-CHD2</t>
  </si>
  <si>
    <t>SYG-MADA-GOU1</t>
  </si>
  <si>
    <t>Md.Johorul Haque</t>
  </si>
  <si>
    <t>SYG-SYLB-GOL1</t>
  </si>
  <si>
    <t>SYG-CTGC-CMC8</t>
  </si>
  <si>
    <t>SYG-MYMB-FUL1</t>
  </si>
  <si>
    <t>Md. Sazadul Islam</t>
  </si>
  <si>
    <t>SYG-COXA-COX3</t>
  </si>
  <si>
    <t>A.S.M Hasibur Rahman</t>
  </si>
  <si>
    <t>SYD-NRGA-NRG1</t>
  </si>
  <si>
    <t>Md. Rubel Kazi</t>
  </si>
  <si>
    <t>SYG-JHEA-MAG1</t>
  </si>
  <si>
    <t>SYG-RAJA-CNG1</t>
  </si>
  <si>
    <t>SYG-NAOA-MOH1</t>
  </si>
  <si>
    <t>SYG-SAVA-SAV3</t>
  </si>
  <si>
    <t>SYK-COXA-COX1</t>
  </si>
  <si>
    <t>Ashikin Habib</t>
  </si>
  <si>
    <t>SYD-NKLA-LAX1</t>
  </si>
  <si>
    <t>SYG-HABA-HAB1</t>
  </si>
  <si>
    <t>Md. Shahiduzzaman</t>
  </si>
  <si>
    <t>SYD-RAJA-CNG1</t>
  </si>
  <si>
    <t>SYG-CHDA-HAZ1</t>
  </si>
  <si>
    <t>Md. Hafijul Islam</t>
  </si>
  <si>
    <t>SYK-CHDA-CHD1</t>
  </si>
  <si>
    <t>Arnab Kanti Hore Akash</t>
  </si>
  <si>
    <t>SYG-GOPA-BAG1</t>
  </si>
  <si>
    <t>Ali Hossen</t>
  </si>
  <si>
    <t>SYK-BBRA-BBR1</t>
  </si>
  <si>
    <t>Dheman Chandra Roy</t>
  </si>
  <si>
    <t>SYG-HATA-KHA1</t>
  </si>
  <si>
    <t>Abdul Kader Zilani</t>
  </si>
  <si>
    <t>SYG-CTGB-IMC1</t>
  </si>
  <si>
    <t>Md. Sadiqur Rahman Shah</t>
  </si>
  <si>
    <t>SYG-PATA-PAT2</t>
  </si>
  <si>
    <t>Md Sohel Rana</t>
  </si>
  <si>
    <t>SYG-TANA-MOD1</t>
  </si>
  <si>
    <t>SYG-TANA-TAN3</t>
  </si>
  <si>
    <t>SYK-TANA-TAN1</t>
  </si>
  <si>
    <t>Md Riazul Hasan</t>
  </si>
  <si>
    <t>SYG-UTTA-UTT2</t>
  </si>
  <si>
    <t>Arif Hossain</t>
  </si>
  <si>
    <t>SYK-MMCA-MUG1</t>
  </si>
  <si>
    <t>Md.Suzan Mia</t>
  </si>
  <si>
    <t>SYK-NRGA-NRG1</t>
  </si>
  <si>
    <t>SYG-GOPA-PIR1</t>
  </si>
  <si>
    <t>SYG-RANB-LAL1</t>
  </si>
  <si>
    <t>Bulbul Ahmed</t>
  </si>
  <si>
    <t>SYD-KHLA-GOP1</t>
  </si>
  <si>
    <t>SYG-LAXA-RMG1</t>
  </si>
  <si>
    <t>SYG-CTGA-CGH1</t>
  </si>
  <si>
    <t>Md.Tanbir Ahmmed</t>
  </si>
  <si>
    <t>SYG-GAZA-MAW1</t>
  </si>
  <si>
    <t>Jahangir Alam</t>
  </si>
  <si>
    <t>SYG-MYMA-MYM2</t>
  </si>
  <si>
    <t>Md.Emon Sarker</t>
  </si>
  <si>
    <t>SYG-CHDA-KAC1</t>
  </si>
  <si>
    <t>SYG-GOPA-GOP2</t>
  </si>
  <si>
    <t>Md. Shahjahan Ali</t>
  </si>
  <si>
    <t>SYD-NRGA-CTR1</t>
  </si>
  <si>
    <t>SYG-SAVA-JMG1</t>
  </si>
  <si>
    <t>Md. Shaminur Rahman</t>
  </si>
  <si>
    <t>SYD-NRGA-NRG2</t>
  </si>
  <si>
    <t>Md.Tajul Islam</t>
  </si>
  <si>
    <t>SYG-SYLA-SYL1</t>
  </si>
  <si>
    <t>Md.Ruhul Amin</t>
  </si>
  <si>
    <t>SYK-BSLA-BSL1</t>
  </si>
  <si>
    <t>Monirul Islam</t>
  </si>
  <si>
    <t>SYD-KHLA-BAG1</t>
  </si>
  <si>
    <t>SYG-LAXA-RAI1</t>
  </si>
  <si>
    <t>SYD-BSMA-AKM1</t>
  </si>
  <si>
    <t>Md. Tahidul Islam</t>
  </si>
  <si>
    <t>SYD-MMCA-MUG1</t>
  </si>
  <si>
    <t>Md. Saddam Hossen</t>
  </si>
  <si>
    <t>SYG-RANA-NIL1</t>
  </si>
  <si>
    <t>SYG-FPRA-BHN1</t>
  </si>
  <si>
    <t>Md.Rejaul Karim</t>
  </si>
  <si>
    <t>SYG-CHWA-BAS1</t>
  </si>
  <si>
    <t>Md.Fahad Bin Motin</t>
  </si>
  <si>
    <t>SYD-SYLB-SUN1</t>
  </si>
  <si>
    <t>Rahul Debnath</t>
  </si>
  <si>
    <t>SYG-MYMB-MYM1</t>
  </si>
  <si>
    <t>SYG-LAXA-LAX1</t>
  </si>
  <si>
    <t>Md.Sanoar Hossain</t>
  </si>
  <si>
    <t>SYG-SSMA-SSM3</t>
  </si>
  <si>
    <t>SYG-CTGA-CGH2</t>
  </si>
  <si>
    <t>SYG-SAVA-MAN1</t>
  </si>
  <si>
    <t>SYG-RAJA-PUT1</t>
  </si>
  <si>
    <t>Rabib Redowan Nahid</t>
  </si>
  <si>
    <t>SYD-SYLB-BEA1</t>
  </si>
  <si>
    <t>Bhuban Barman</t>
  </si>
  <si>
    <t>SYG-RANA-RAN1</t>
  </si>
  <si>
    <t>SYG-NKLA-HTY1</t>
  </si>
  <si>
    <t>SYG-PABA-ISW1</t>
  </si>
  <si>
    <t>Simanta Taluckder</t>
  </si>
  <si>
    <t>SYD-CTGB-COX1</t>
  </si>
  <si>
    <t>SYG-MYMA-MYM3</t>
  </si>
  <si>
    <t>SYK-CTGB-CMC3</t>
  </si>
  <si>
    <t>Mithun Roy</t>
  </si>
  <si>
    <t>SYG-NARA-NAR1</t>
  </si>
  <si>
    <t>SYK-BOGA-BOG1</t>
  </si>
  <si>
    <t>Khorshed Alam</t>
  </si>
  <si>
    <t>SYD-BBRA-BBR3</t>
  </si>
  <si>
    <t>Md. Manik Roton</t>
  </si>
  <si>
    <t>SYD-BSLA-MAD1</t>
  </si>
  <si>
    <t>Mostafa Jarif Ahmed</t>
  </si>
  <si>
    <t>SYG-MADA-SHA1</t>
  </si>
  <si>
    <t>SYD-BOGA-GAI1</t>
  </si>
  <si>
    <t>Md. Rafiur Rahman</t>
  </si>
  <si>
    <t>SYD-DMCA-DMC4</t>
  </si>
  <si>
    <t>SYG-COXA-COX2</t>
  </si>
  <si>
    <t>S.M.Shobhan Sarker</t>
  </si>
  <si>
    <t>SYG-SSMA-NWB1</t>
  </si>
  <si>
    <t>Md. Bedarul Islam</t>
  </si>
  <si>
    <t>SYD-BOGA-JOY1</t>
  </si>
  <si>
    <t>SYG-CTGA-NHC1</t>
  </si>
  <si>
    <t>Sattananda Mondal</t>
  </si>
  <si>
    <t>SYK-SAVA-SAV1</t>
  </si>
  <si>
    <t>Md. Ataur Rahman</t>
  </si>
  <si>
    <t>SYD-SSMA-SSM2</t>
  </si>
  <si>
    <t>SYG-BOGA-BOG2</t>
  </si>
  <si>
    <t>SYK-FPRA-FPR1</t>
  </si>
  <si>
    <t>Md.Ahsan Habib</t>
  </si>
  <si>
    <t>SYD-NIDA-UMC1</t>
  </si>
  <si>
    <t>Abu Saleh Md. Bakul</t>
  </si>
  <si>
    <t>SYG-BBRA-NAS1</t>
  </si>
  <si>
    <t>SYK-CTGD-MOS1</t>
  </si>
  <si>
    <t>Sohel Rana</t>
  </si>
  <si>
    <t>SYD-TANA-SHE1</t>
  </si>
  <si>
    <t>Md.Akimul Islam</t>
  </si>
  <si>
    <t>SYG-DNMA-NMC3</t>
  </si>
  <si>
    <t>S.M. Hassan Imtiaz Sakib</t>
  </si>
  <si>
    <t>SYD-CTGA-HAT2</t>
  </si>
  <si>
    <t>Dourjoy Roy</t>
  </si>
  <si>
    <t>SYK-SYLB-SYL2</t>
  </si>
  <si>
    <t>Md.Mostafizur Rahman</t>
  </si>
  <si>
    <t>SYG-SSMA-SSM2</t>
  </si>
  <si>
    <t>Md. Abu Sayeed</t>
  </si>
  <si>
    <t>SYG-STKA-KAR1</t>
  </si>
  <si>
    <t>Md.Zahid Hasan Shovo</t>
  </si>
  <si>
    <t>SYD-SYLA-SYL1</t>
  </si>
  <si>
    <t>Md.Eliash Ali</t>
  </si>
  <si>
    <t>SYG-MYMB-NET2</t>
  </si>
  <si>
    <t>Md. Manjurul Islam</t>
  </si>
  <si>
    <t>SYD-BSLA-BHO1</t>
  </si>
  <si>
    <t>SYK-BIRA-BIR1</t>
  </si>
  <si>
    <t>Md.Rafiqul Islam</t>
  </si>
  <si>
    <t>SYD-DNMA-NMC2</t>
  </si>
  <si>
    <t>SYD-DMCA-DMC2</t>
  </si>
  <si>
    <t>Md.Shaun Mondal</t>
  </si>
  <si>
    <t>SYK-DINA-DIN1</t>
  </si>
  <si>
    <t>Rupok Chandra Biswashorma</t>
  </si>
  <si>
    <t>SYG-GOUA-NAB1</t>
  </si>
  <si>
    <t>Masud Rana</t>
  </si>
  <si>
    <t>SYG-BIRA-BIR1</t>
  </si>
  <si>
    <t>Abul Kalam Azad</t>
  </si>
  <si>
    <t>SYG-DNMA-NMC1</t>
  </si>
  <si>
    <t>SYG-MOHA-DSH1</t>
  </si>
  <si>
    <t>SYD-DHAA-LAL1</t>
  </si>
  <si>
    <t>SYG-SAVA-DHM1</t>
  </si>
  <si>
    <t>SYD-FPRA-RJB1</t>
  </si>
  <si>
    <t>Tapan Chandra Roy</t>
  </si>
  <si>
    <t>SYG-CTGB-CMC4</t>
  </si>
  <si>
    <t>Md. Anisur Rahman</t>
  </si>
  <si>
    <t>SYD-DINA-PAN1</t>
  </si>
  <si>
    <t>SYD-FPRA-MAG1</t>
  </si>
  <si>
    <t>SYG-TANA-TAN1</t>
  </si>
  <si>
    <t>Mosrequl Islam</t>
  </si>
  <si>
    <t>SYG-CUMA-CUM3</t>
  </si>
  <si>
    <t>Aung Chan Wone</t>
  </si>
  <si>
    <t>SYG-CTGD-MOS1</t>
  </si>
  <si>
    <t>Md. Tanvir Hassan</t>
  </si>
  <si>
    <t>SYG-CHWA-SON1</t>
  </si>
  <si>
    <t>Md. Moklachour Rahman</t>
  </si>
  <si>
    <t>SYG-FENA-FEN2</t>
  </si>
  <si>
    <t>SYK-MIRA-NIN1</t>
  </si>
  <si>
    <t>Rayhan Akbor</t>
  </si>
  <si>
    <t>SYD-NIDA-GUL2</t>
  </si>
  <si>
    <t>Md. Zubuer Hossain</t>
  </si>
  <si>
    <t>SYD-UTTA-UTT2</t>
  </si>
  <si>
    <t>Md. Istamul Hassan</t>
  </si>
  <si>
    <t>SYG-CUMA-CGM1</t>
  </si>
  <si>
    <t>SYD-NKLA-NKL2</t>
  </si>
  <si>
    <t>SYG-RAJA-RAJ2</t>
  </si>
  <si>
    <t>Md. Abdul Jabbar</t>
  </si>
  <si>
    <t>SYG-BSLA-SWA1</t>
  </si>
  <si>
    <t>Md. Mizanur Rahman</t>
  </si>
  <si>
    <t>SYG-NAOA-ATR1</t>
  </si>
  <si>
    <t>Azadur Rahman</t>
  </si>
  <si>
    <t>SYD-MYMA-KIS2</t>
  </si>
  <si>
    <t>Touhidul Islam Himel</t>
  </si>
  <si>
    <t>SYD-MIRA-BIH3</t>
  </si>
  <si>
    <t>SYD-SAVA-MAN1</t>
  </si>
  <si>
    <t>Dipankar Ghosal</t>
  </si>
  <si>
    <t>SYK-BSMA-BSM1</t>
  </si>
  <si>
    <t>Md. Mahmud Hasan</t>
  </si>
  <si>
    <t>SYG-NRGA-NRG2</t>
  </si>
  <si>
    <t>Anath Chandra</t>
  </si>
  <si>
    <t>SYG-SAVA-SAV2</t>
  </si>
  <si>
    <t>SYG-PATA-PAT1</t>
  </si>
  <si>
    <t>SYD-JASA-JAS1</t>
  </si>
  <si>
    <t>Md. Mazedul Haque</t>
  </si>
  <si>
    <t>SYG-MIRA-CMH1</t>
  </si>
  <si>
    <t>Apel Mahamud</t>
  </si>
  <si>
    <t>SYG-JAMA-JAM2</t>
  </si>
  <si>
    <t>Md. Rubel Hossain</t>
  </si>
  <si>
    <t>SYG-CTGC-SIT1</t>
  </si>
  <si>
    <t>Rafiqul Islam Rasel</t>
  </si>
  <si>
    <t>SYD-CTGA-HAT1</t>
  </si>
  <si>
    <t>Khandaker Sayeef Ahmed</t>
  </si>
  <si>
    <t>SYD-MIRA-CAN1</t>
  </si>
  <si>
    <t>Md. Sohel Rana</t>
  </si>
  <si>
    <t>SYD-UTTA-UTT1</t>
  </si>
  <si>
    <t>SYG-SIRA-SIR2</t>
  </si>
  <si>
    <t>Rasel Miah</t>
  </si>
  <si>
    <t>SYD-CTGB-CMC4</t>
  </si>
  <si>
    <t>Md. Yousuf Kazi</t>
  </si>
  <si>
    <t>SYG-BBRA-BBR1</t>
  </si>
  <si>
    <t>Mizanur Rahman</t>
  </si>
  <si>
    <t>SYD-BBRA-NAR2</t>
  </si>
  <si>
    <t>Md. Moniruzzaman</t>
  </si>
  <si>
    <t>SYD-CUMA-CUM4</t>
  </si>
  <si>
    <t>SYG-COXA-TEK1</t>
  </si>
  <si>
    <t>SYG-JAMA-ISL1</t>
  </si>
  <si>
    <t>Md. Johurul Haque</t>
  </si>
  <si>
    <t>SYG-RANB-RAN3</t>
  </si>
  <si>
    <t>Kamrul Hasan</t>
  </si>
  <si>
    <t>SYG-DINA-THA1</t>
  </si>
  <si>
    <t>SYK-BMCA-BMC1</t>
  </si>
  <si>
    <t>SYG-BIRA-BIR2</t>
  </si>
  <si>
    <t>SYD-BOGA-BOG3</t>
  </si>
  <si>
    <t>SYK-DMCA-DMC1</t>
  </si>
  <si>
    <t>Md. Shahid Akhter Suzan</t>
  </si>
  <si>
    <t>SYD-CTGC-CMC3</t>
  </si>
  <si>
    <t>Md. Alamgir Hossain</t>
  </si>
  <si>
    <t>SYK-FENA-FEN1</t>
  </si>
  <si>
    <t>Fardin Ahsan Shuvo</t>
  </si>
  <si>
    <t>SYD-MYMA-MYM3</t>
  </si>
  <si>
    <t>Md. Aminul Islam</t>
  </si>
  <si>
    <t>SYG-BSLA-CRF1</t>
  </si>
  <si>
    <t>SYD-BSMA-BSM1</t>
  </si>
  <si>
    <t>Ruhul Amin</t>
  </si>
  <si>
    <t>SYG-NARA-NAR2</t>
  </si>
  <si>
    <t>Md. Abdus Satter</t>
  </si>
  <si>
    <t>SYD-CTGC-KDB3</t>
  </si>
  <si>
    <t>SYG-GAIA-GOB1</t>
  </si>
  <si>
    <t>Md. Tahmidur Rahman</t>
  </si>
  <si>
    <t>SYG-JAMA-SHE3</t>
  </si>
  <si>
    <t>SYK-NKLA-NKL1</t>
  </si>
  <si>
    <t>Rajib Chandra Vakto</t>
  </si>
  <si>
    <t>SYG-SSMA-SSM4</t>
  </si>
  <si>
    <t>Jhalmal Chandra Das</t>
  </si>
  <si>
    <t>SYG-MYMA-GAF1</t>
  </si>
  <si>
    <t>SYG-JHEA-MAG2</t>
  </si>
  <si>
    <t>Md. Siddiqur Rahman</t>
  </si>
  <si>
    <t>SYG-CTGC-UST1</t>
  </si>
  <si>
    <t>Utpall Kumar Pal</t>
  </si>
  <si>
    <t>SYK-KHLA-KHU1</t>
  </si>
  <si>
    <t>SYG-KHLA-MON2</t>
  </si>
  <si>
    <t>Md. Nayem Islam</t>
  </si>
  <si>
    <t>SYD-DINA-NIL1</t>
  </si>
  <si>
    <t>Md. Robiul Hasan</t>
  </si>
  <si>
    <t>SYD-RAJA-RAJ3</t>
  </si>
  <si>
    <t>SYD-FPRA-DAM2</t>
  </si>
  <si>
    <t>Md. Arman Ali</t>
  </si>
  <si>
    <t>SYG-KHLB-PAI1</t>
  </si>
  <si>
    <t>SYD-DHAA-NHN1</t>
  </si>
  <si>
    <t>Md. Bulbul Hossain</t>
  </si>
  <si>
    <t>SYG-KUSA-VHE1</t>
  </si>
  <si>
    <t>SYG-JASA-KES1</t>
  </si>
  <si>
    <t>Omar Farook</t>
  </si>
  <si>
    <t>SYG-CTGA-ANO1</t>
  </si>
  <si>
    <t>Md Mominul Islam</t>
  </si>
  <si>
    <t>SYG-DINA-THA2</t>
  </si>
  <si>
    <t>Mahbubur Rahman</t>
  </si>
  <si>
    <t>SYD-MIRA-BIH1</t>
  </si>
  <si>
    <t>Sala Uddin Chowdhury</t>
  </si>
  <si>
    <t>SYG-CTGB-CMC6</t>
  </si>
  <si>
    <t>Toufiq Zaman</t>
  </si>
  <si>
    <t>SYG-MOUA-MOU1</t>
  </si>
  <si>
    <t>Abdul kader</t>
  </si>
  <si>
    <t>SYG-FENA-FEN1</t>
  </si>
  <si>
    <t>SYD-CUMA-CUM1</t>
  </si>
  <si>
    <t>Md Fazle Rabbi</t>
  </si>
  <si>
    <t>SYG-BOGA-SHR1</t>
  </si>
  <si>
    <t>SYG-MIRA-NHF3</t>
  </si>
  <si>
    <t>SYG-HABA-CHU1</t>
  </si>
  <si>
    <t>Md Easin Ali</t>
  </si>
  <si>
    <t>SYG-TANA-GHA1</t>
  </si>
  <si>
    <t>Shaibal Das</t>
  </si>
  <si>
    <t>SYD-CTGA-MOS2</t>
  </si>
  <si>
    <t>SYG-COXA-MOH1</t>
  </si>
  <si>
    <t>SYG-STKA-BND1</t>
  </si>
  <si>
    <t>Tareq Hossain</t>
  </si>
  <si>
    <t>SYG-HATA-RGM1</t>
  </si>
  <si>
    <t>SYG-MADA-SHA2</t>
  </si>
  <si>
    <t>Mohammad Tarequl Islam</t>
  </si>
  <si>
    <t>SYG-KUSA-MEH1</t>
  </si>
  <si>
    <t>Nasir Uddin</t>
  </si>
  <si>
    <t>SYG-STKA-CHA1</t>
  </si>
  <si>
    <t>Khokon Mia</t>
  </si>
  <si>
    <t>SYG-CUMA-CUM2</t>
  </si>
  <si>
    <t>Hassan Tarek</t>
  </si>
  <si>
    <t>SYD-DNMA-MUN1</t>
  </si>
  <si>
    <t>Younus Ali</t>
  </si>
  <si>
    <t>SYG-CTGD-MOS3</t>
  </si>
  <si>
    <t>SYG-CTGB-CMC5</t>
  </si>
  <si>
    <t>Abdullah Al- Mamun</t>
  </si>
  <si>
    <t>SYG-CUMA-LAK2</t>
  </si>
  <si>
    <t>Ismail Ali</t>
  </si>
  <si>
    <t>SYG-SYLB-KAN1</t>
  </si>
  <si>
    <t>H.M Sabuj</t>
  </si>
  <si>
    <t>SYG-UTTA-UTT4</t>
  </si>
  <si>
    <t>Sukhlal Par</t>
  </si>
  <si>
    <t>SYD-NIDA-BDD1</t>
  </si>
  <si>
    <t>Masud Mia</t>
  </si>
  <si>
    <t>SYG-CTGC-SND1</t>
  </si>
  <si>
    <t>SYD-MIRA-NHF1</t>
  </si>
  <si>
    <t>Al Amin</t>
  </si>
  <si>
    <t>SYG-BOGA-BOG4</t>
  </si>
  <si>
    <t>Mostak Ahmed</t>
  </si>
  <si>
    <t>SYG-BMCA-LAL1</t>
  </si>
  <si>
    <t>Shamsur Rahman</t>
  </si>
  <si>
    <t>SYG-MYMB-MYM4</t>
  </si>
  <si>
    <t>Saidur Rahman Akand Shuhag</t>
  </si>
  <si>
    <t>SYG-KISA-NAN1</t>
  </si>
  <si>
    <t>Md. Alamin Gazi</t>
  </si>
  <si>
    <t>SYG-KHLB-KHU4</t>
  </si>
  <si>
    <t>SYG-MMCA-MUG3</t>
  </si>
  <si>
    <t>Uzzal Chandra Sutradhar</t>
  </si>
  <si>
    <t>SYD-BBRA-NAR1</t>
  </si>
  <si>
    <t>Md. Golam Rabbi Sheikh</t>
  </si>
  <si>
    <t>SYK-NIDA-GUL1</t>
  </si>
  <si>
    <t>Md Soriful Islam</t>
  </si>
  <si>
    <t>SYG-SIRA-SIR1</t>
  </si>
  <si>
    <t>Md. Hasan Ali</t>
  </si>
  <si>
    <t>SYD-FENA-FDH1</t>
  </si>
  <si>
    <t>Md. Hafizur Rahman</t>
  </si>
  <si>
    <t>SYG-MOUA-MOU2</t>
  </si>
  <si>
    <t>SYG-PATA-GOL1</t>
  </si>
  <si>
    <t>Md. Al Mamun</t>
  </si>
  <si>
    <t>SYD-MIRA-BIH2</t>
  </si>
  <si>
    <t>Md. Milon Uddin</t>
  </si>
  <si>
    <t>SYG-SSMA-KER1</t>
  </si>
  <si>
    <t>Kayes Ahmmed</t>
  </si>
  <si>
    <t>SYG-NRGA-NRG3</t>
  </si>
  <si>
    <t>Akhay Chandra Roy</t>
  </si>
  <si>
    <t>SYG-MIRA-DEL1</t>
  </si>
  <si>
    <t>Kamrul Islam</t>
  </si>
  <si>
    <t>SYD-BOGA-BOG1</t>
  </si>
  <si>
    <t>Md. Mofizul Islam</t>
  </si>
  <si>
    <t>SYG-CUMB-BOR1</t>
  </si>
  <si>
    <t>Mohammad Rashel Uddin</t>
  </si>
  <si>
    <t>SYG-CTGB-CMC3</t>
  </si>
  <si>
    <t>SYG-NKLA-NKL2</t>
  </si>
  <si>
    <t>Md. Monirul Hasan</t>
  </si>
  <si>
    <t>SYD-SYLA-SYL3</t>
  </si>
  <si>
    <t>Md. Mahfuzul Hoque Selim</t>
  </si>
  <si>
    <t>SYG-STKA-PTY1</t>
  </si>
  <si>
    <t>SYD-DHAA-BMC1</t>
  </si>
  <si>
    <t>Md.Raman Akanda</t>
  </si>
  <si>
    <t>SYG-GAZA-KAL1</t>
  </si>
  <si>
    <t>Faruque Hossain</t>
  </si>
  <si>
    <t>SYG-COXA-COX1</t>
  </si>
  <si>
    <t>Md. Abu Usayed</t>
  </si>
  <si>
    <t>SYD-CUMA-CUM2</t>
  </si>
  <si>
    <t>Jagotpati Barman</t>
  </si>
  <si>
    <t>Rabea Basri</t>
  </si>
  <si>
    <t>Senior Scientific Sales Executive</t>
  </si>
  <si>
    <t>SYD-SYLA-SYL2</t>
  </si>
  <si>
    <t>Md. Tofiqul Hasan</t>
  </si>
  <si>
    <t>SYD-RAJA-RAJ1</t>
  </si>
  <si>
    <t>SYD-MOHA-NCV2</t>
  </si>
  <si>
    <t>SYG-GAIA-GAI2</t>
  </si>
  <si>
    <t>SYG-RANB-KUR1</t>
  </si>
  <si>
    <t>Milon Chandra Shil</t>
  </si>
  <si>
    <t>SYG-BMCA-BMC1</t>
  </si>
  <si>
    <t>SYK-MIRA-NIN2</t>
  </si>
  <si>
    <t>SYD-DHAA-BMC2</t>
  </si>
  <si>
    <t>A.Z.M Mahbubul Islam</t>
  </si>
  <si>
    <t>SYK-PABA-PAB1</t>
  </si>
  <si>
    <t>Morshed Alam</t>
  </si>
  <si>
    <t>SYG-CHWA-CHW2</t>
  </si>
  <si>
    <t>SYG-JASA-NRL1</t>
  </si>
  <si>
    <t>Md Abdul Mannan Mondol</t>
  </si>
  <si>
    <t>SYD-DNMA-WAR1</t>
  </si>
  <si>
    <t>Syed Golam Faruque</t>
  </si>
  <si>
    <t>Senior Territory Manager</t>
  </si>
  <si>
    <t>SYG-NRGA-BHU1</t>
  </si>
  <si>
    <t>Mohammad Sanoar Hossain</t>
  </si>
  <si>
    <t>SYG-UTTA-UTT1</t>
  </si>
  <si>
    <t>Mohammed Aftab Uddin Mollah</t>
  </si>
  <si>
    <t>SYK-UTTA-UTT1</t>
  </si>
  <si>
    <t>Anisur Rahman</t>
  </si>
  <si>
    <t>SYG-KISA-BAJ1</t>
  </si>
  <si>
    <t>Md Sarowar Hossain</t>
  </si>
  <si>
    <t>SYG-BBRA-BBR2</t>
  </si>
  <si>
    <t>Mariam Akter</t>
  </si>
  <si>
    <t>SYG-DMCA-DMC4</t>
  </si>
  <si>
    <t>SYG-KHLA-KHU2</t>
  </si>
  <si>
    <t>SYG-NIDA-NID5</t>
  </si>
  <si>
    <t>SYG-BOGA-BOG1</t>
  </si>
  <si>
    <t>Md Saidur Rahaman</t>
  </si>
  <si>
    <t>SYG-CUMA-CUM1</t>
  </si>
  <si>
    <t>SYG-FPRA-FPR2</t>
  </si>
  <si>
    <t>SYD-RANA-RAN3</t>
  </si>
  <si>
    <t>SYG-NIDA-NID2</t>
  </si>
  <si>
    <t>Humayon Kabir</t>
  </si>
  <si>
    <t>SYK-CTGA-CGH1</t>
  </si>
  <si>
    <t>Md.Mizanur Rahman</t>
  </si>
  <si>
    <t>SYG-DINA-DIN1</t>
  </si>
  <si>
    <t>SYG-RANA-RAN2</t>
  </si>
  <si>
    <t>SYG-BSMA-BSM1</t>
  </si>
  <si>
    <t>Sajal Kanti Majumder</t>
  </si>
  <si>
    <t>SYG-CHWA-DAG1</t>
  </si>
  <si>
    <t>Monjur Alam</t>
  </si>
  <si>
    <t>SYG-BSMA-BSM4</t>
  </si>
  <si>
    <t>Md Sazzad Hossain Sarker</t>
  </si>
  <si>
    <t>SYG-MOUA-SRE1</t>
  </si>
  <si>
    <t>Mohammad Kamrul Hassan</t>
  </si>
  <si>
    <t>SYG-BBRA-BBR3</t>
  </si>
  <si>
    <t>Md Easin Faruk</t>
  </si>
  <si>
    <t>SYG-HATA-RAO1</t>
  </si>
  <si>
    <t>Ahmed Kabir</t>
  </si>
  <si>
    <t>SYG-CTGB-RNG1</t>
  </si>
  <si>
    <t>SYG-PABA-PAB1</t>
  </si>
  <si>
    <t>Mohommad Tufazzal Hossain</t>
  </si>
  <si>
    <t>SYG-PATA-BAU1</t>
  </si>
  <si>
    <t>Nayan Kumar Roy</t>
  </si>
  <si>
    <t>Territory Manager</t>
  </si>
  <si>
    <t>SYG-BSLA-BHO1</t>
  </si>
  <si>
    <t>Munir Ur Rahman</t>
  </si>
  <si>
    <t>SYD-BSLA-BSL1</t>
  </si>
  <si>
    <t>SYD-FPRA-MMC1</t>
  </si>
  <si>
    <t>SYG-BMCA-BMC2</t>
  </si>
  <si>
    <t>SYG-RANB-RAN4</t>
  </si>
  <si>
    <t>SYD-DHAA-POP1</t>
  </si>
  <si>
    <t>Devabrata Kundu</t>
  </si>
  <si>
    <t>SYD-BSMA-LAB2</t>
  </si>
  <si>
    <t>S ID</t>
  </si>
  <si>
    <t>S3933</t>
  </si>
  <si>
    <t>S4191</t>
  </si>
  <si>
    <t>S4167</t>
  </si>
  <si>
    <t>S4195</t>
  </si>
  <si>
    <t>S4185</t>
  </si>
  <si>
    <t>S4165</t>
  </si>
  <si>
    <t>S4194</t>
  </si>
  <si>
    <t>S4173</t>
  </si>
  <si>
    <t>S4199</t>
  </si>
  <si>
    <t>S4179</t>
  </si>
  <si>
    <t>S4158</t>
  </si>
  <si>
    <t>S4228</t>
  </si>
  <si>
    <t>S4233</t>
  </si>
  <si>
    <t>S4209</t>
  </si>
  <si>
    <t>S4231</t>
  </si>
  <si>
    <t>S4220</t>
  </si>
  <si>
    <t>S4232</t>
  </si>
  <si>
    <t>S4211</t>
  </si>
  <si>
    <t>S4226</t>
  </si>
  <si>
    <t>S4212</t>
  </si>
  <si>
    <t>S4222</t>
  </si>
  <si>
    <t>S4213</t>
  </si>
  <si>
    <t>S4241</t>
  </si>
  <si>
    <t>S4239</t>
  </si>
  <si>
    <t>S4251</t>
  </si>
  <si>
    <t>S4254</t>
  </si>
  <si>
    <t>S4248</t>
  </si>
  <si>
    <t>S4238</t>
  </si>
  <si>
    <t>S4244</t>
  </si>
  <si>
    <t>S4283</t>
  </si>
  <si>
    <t>S4276</t>
  </si>
  <si>
    <t>S4273</t>
  </si>
  <si>
    <t>S4278</t>
  </si>
  <si>
    <t>S4269</t>
  </si>
  <si>
    <t>S4282</t>
  </si>
  <si>
    <t>S4268</t>
  </si>
  <si>
    <t>S4271</t>
  </si>
  <si>
    <t>S4270</t>
  </si>
  <si>
    <t>S4293</t>
  </si>
  <si>
    <t>S4345</t>
  </si>
  <si>
    <t>S4362</t>
  </si>
  <si>
    <t>S4359</t>
  </si>
  <si>
    <t>S4379</t>
  </si>
  <si>
    <t>S4353</t>
  </si>
  <si>
    <t>S4354</t>
  </si>
  <si>
    <t>S4335</t>
  </si>
  <si>
    <t>S4396</t>
  </si>
  <si>
    <t>S4347</t>
  </si>
  <si>
    <t>S4333</t>
  </si>
  <si>
    <t>S4336</t>
  </si>
  <si>
    <t>S4383</t>
  </si>
  <si>
    <t>S4387</t>
  </si>
  <si>
    <t>S4370</t>
  </si>
  <si>
    <t>S4389</t>
  </si>
  <si>
    <t>S4343</t>
  </si>
  <si>
    <t>S4340</t>
  </si>
  <si>
    <t>S4420</t>
  </si>
  <si>
    <t>S4418</t>
  </si>
  <si>
    <t>S4472</t>
  </si>
  <si>
    <t>S4410</t>
  </si>
  <si>
    <t>S4407</t>
  </si>
  <si>
    <t>S4411</t>
  </si>
  <si>
    <t>S4425</t>
  </si>
  <si>
    <t>S4476</t>
  </si>
  <si>
    <t>S4441</t>
  </si>
  <si>
    <t>S4432</t>
  </si>
  <si>
    <t>S4430</t>
  </si>
  <si>
    <t>S4436</t>
  </si>
  <si>
    <t>S4496</t>
  </si>
  <si>
    <t>S4499</t>
  </si>
  <si>
    <t>S4502</t>
  </si>
  <si>
    <t>S4515</t>
  </si>
  <si>
    <t>S4529</t>
  </si>
  <si>
    <t>S4526</t>
  </si>
  <si>
    <t>S4535</t>
  </si>
  <si>
    <t>S4539</t>
  </si>
  <si>
    <t>S4551</t>
  </si>
  <si>
    <t>S4559</t>
  </si>
  <si>
    <t>S4573</t>
  </si>
  <si>
    <t>S4565</t>
  </si>
  <si>
    <t>S4544</t>
  </si>
  <si>
    <t>S4543</t>
  </si>
  <si>
    <t>S4595</t>
  </si>
  <si>
    <t>S4612</t>
  </si>
  <si>
    <t>S4610</t>
  </si>
  <si>
    <t>S4579</t>
  </si>
  <si>
    <t>S4594</t>
  </si>
  <si>
    <t>S4602</t>
  </si>
  <si>
    <t>S4578</t>
  </si>
  <si>
    <t>S4588</t>
  </si>
  <si>
    <t>S4597</t>
  </si>
  <si>
    <t>S4600</t>
  </si>
  <si>
    <t>S4628</t>
  </si>
  <si>
    <t>S4638</t>
  </si>
  <si>
    <t>S4644</t>
  </si>
  <si>
    <t>S4647</t>
  </si>
  <si>
    <t>S4649</t>
  </si>
  <si>
    <t>S4652</t>
  </si>
  <si>
    <t>S4654</t>
  </si>
  <si>
    <t>S4657</t>
  </si>
  <si>
    <t>S4658</t>
  </si>
  <si>
    <t>S4631</t>
  </si>
  <si>
    <t>S4701</t>
  </si>
  <si>
    <t>S4702</t>
  </si>
  <si>
    <t>S4678</t>
  </si>
  <si>
    <t>S4679</t>
  </si>
  <si>
    <t>S4680</t>
  </si>
  <si>
    <t>S4682</t>
  </si>
  <si>
    <t>S4683</t>
  </si>
  <si>
    <t>S4686</t>
  </si>
  <si>
    <t>S4689</t>
  </si>
  <si>
    <t>S4690</t>
  </si>
  <si>
    <t>S4698</t>
  </si>
  <si>
    <t>S4671</t>
  </si>
  <si>
    <t>S4751</t>
  </si>
  <si>
    <t>S4758</t>
  </si>
  <si>
    <t>S4739</t>
  </si>
  <si>
    <t>S4742</t>
  </si>
  <si>
    <t>S4744</t>
  </si>
  <si>
    <t>S4748</t>
  </si>
  <si>
    <t>S4797</t>
  </si>
  <si>
    <t>S4799</t>
  </si>
  <si>
    <t>S4803</t>
  </si>
  <si>
    <t>S4781</t>
  </si>
  <si>
    <t>S4785</t>
  </si>
  <si>
    <t>S4792</t>
  </si>
  <si>
    <t>S4794</t>
  </si>
  <si>
    <t>S4796</t>
  </si>
  <si>
    <t>S4824</t>
  </si>
  <si>
    <t>S4828</t>
  </si>
  <si>
    <t>S4831</t>
  </si>
  <si>
    <t>S4832</t>
  </si>
  <si>
    <t>S4842</t>
  </si>
  <si>
    <t>S4843</t>
  </si>
  <si>
    <t>S4845</t>
  </si>
  <si>
    <t>S4856</t>
  </si>
  <si>
    <t>S4861</t>
  </si>
  <si>
    <t>S4863</t>
  </si>
  <si>
    <t>S4840</t>
  </si>
  <si>
    <t>S4844</t>
  </si>
  <si>
    <t>S4864</t>
  </si>
  <si>
    <t>S4865</t>
  </si>
  <si>
    <t>S4850</t>
  </si>
  <si>
    <t>S4855</t>
  </si>
  <si>
    <t>S4890</t>
  </si>
  <si>
    <t>S4908</t>
  </si>
  <si>
    <t>S4910</t>
  </si>
  <si>
    <t>S4929</t>
  </si>
  <si>
    <t>S4933</t>
  </si>
  <si>
    <t>S4937</t>
  </si>
  <si>
    <t>S4938</t>
  </si>
  <si>
    <t>S4943</t>
  </si>
  <si>
    <t>S4947</t>
  </si>
  <si>
    <t>S4948</t>
  </si>
  <si>
    <t>S4950</t>
  </si>
  <si>
    <t>S4954</t>
  </si>
  <si>
    <t>S4935</t>
  </si>
  <si>
    <t>S4040</t>
  </si>
  <si>
    <t>S4062</t>
  </si>
  <si>
    <t>S2883</t>
  </si>
  <si>
    <t>S3687</t>
  </si>
  <si>
    <t>S3942</t>
  </si>
  <si>
    <t>S4148</t>
  </si>
  <si>
    <t>S4149</t>
  </si>
  <si>
    <t>S2219</t>
  </si>
  <si>
    <t>S3337</t>
  </si>
  <si>
    <t>S2079</t>
  </si>
  <si>
    <t>S1397</t>
  </si>
  <si>
    <t>S2837</t>
  </si>
  <si>
    <t>S0693</t>
  </si>
  <si>
    <t>S1139</t>
  </si>
  <si>
    <t>S1944</t>
  </si>
  <si>
    <t>S3178</t>
  </si>
  <si>
    <t>S0654</t>
  </si>
  <si>
    <t>S2695</t>
  </si>
  <si>
    <t>S2248</t>
  </si>
  <si>
    <t>S2949</t>
  </si>
  <si>
    <t>S1541</t>
  </si>
  <si>
    <t>S3404</t>
  </si>
  <si>
    <t>S3314</t>
  </si>
  <si>
    <t>S0866</t>
  </si>
  <si>
    <t>S4048</t>
  </si>
  <si>
    <t>S3194</t>
  </si>
  <si>
    <t>Empl Code</t>
  </si>
  <si>
    <t>Sales Ach</t>
  </si>
  <si>
    <t>Unit Achievement</t>
  </si>
  <si>
    <t>New Product Ach</t>
  </si>
  <si>
    <t>Basket Brand Achivement</t>
  </si>
  <si>
    <t>Rx share</t>
  </si>
  <si>
    <t>Call Ach.</t>
  </si>
  <si>
    <t>Written Test</t>
  </si>
  <si>
    <t>Detailing Test</t>
  </si>
  <si>
    <t>Qulitative</t>
  </si>
  <si>
    <t>Performance Summary</t>
  </si>
  <si>
    <t>Performance Rating</t>
  </si>
  <si>
    <t>Weighted Average Rating</t>
  </si>
  <si>
    <t>Qualitative</t>
  </si>
  <si>
    <t>Scaling</t>
  </si>
  <si>
    <t>Rx Consideration</t>
  </si>
  <si>
    <t>FF</t>
  </si>
  <si>
    <t>DM</t>
  </si>
  <si>
    <t>RSM</t>
  </si>
  <si>
    <t>ZSM</t>
  </si>
  <si>
    <t>Min</t>
  </si>
  <si>
    <t>Within Range</t>
  </si>
  <si>
    <t>Ceiling</t>
  </si>
  <si>
    <t>Standard1</t>
  </si>
  <si>
    <t>Standard2</t>
  </si>
  <si>
    <t>Floor</t>
  </si>
  <si>
    <t>UA</t>
  </si>
  <si>
    <t>BB</t>
  </si>
  <si>
    <t>NP</t>
  </si>
  <si>
    <t>FF-WT</t>
  </si>
  <si>
    <t>FF-DT</t>
  </si>
  <si>
    <t>DM-WT</t>
  </si>
  <si>
    <t>Portfolio</t>
  </si>
  <si>
    <t>No of Month Ach.</t>
  </si>
  <si>
    <t>Best Call Achv%</t>
  </si>
  <si>
    <t>Best Coaching Achv%</t>
  </si>
  <si>
    <t>70% best period</t>
  </si>
  <si>
    <t>Territory Month</t>
  </si>
  <si>
    <t>Rx Ach</t>
  </si>
  <si>
    <t>Total</t>
  </si>
  <si>
    <t>DM Coaching</t>
  </si>
  <si>
    <t>Own WT</t>
  </si>
  <si>
    <t>Territory Month Ach</t>
  </si>
  <si>
    <t>SYGK</t>
  </si>
  <si>
    <t>Synkei Portfolio Ach</t>
  </si>
  <si>
    <t>Number of month achieved</t>
  </si>
  <si>
    <t>Portoflio Ach. Month at 95%</t>
  </si>
  <si>
    <t>SYD</t>
  </si>
  <si>
    <t>Value</t>
  </si>
  <si>
    <t>Rating</t>
  </si>
  <si>
    <t>SYNGENA</t>
  </si>
  <si>
    <t>SYNKEI</t>
  </si>
  <si>
    <t/>
  </si>
  <si>
    <t>Consider</t>
  </si>
  <si>
    <t>Do Not consider</t>
  </si>
  <si>
    <t>Behavioral Assessment of Team Members (SSE to Sr. TM)</t>
  </si>
  <si>
    <t>YTD FY 2023-2024</t>
  </si>
  <si>
    <t>Assess each team member on each given behavior on a scale of 1 to 5; 1=Very Poor | 5=Excellent</t>
  </si>
  <si>
    <t>Employee ID</t>
  </si>
  <si>
    <t>Territory</t>
  </si>
  <si>
    <t>Name of DM</t>
  </si>
  <si>
    <t>E.code</t>
  </si>
  <si>
    <t>Region</t>
  </si>
  <si>
    <t xml:space="preserve">Assessment </t>
  </si>
  <si>
    <t>Looks for new opportunity, works on it and brings result</t>
  </si>
  <si>
    <t>Can positively influence customers' behavior and maintain strong relationship</t>
  </si>
  <si>
    <t>Understands positive side of any instruction and raises constructive discussion with manager</t>
  </si>
  <si>
    <t>Remains informative &amp; can identify the actual reason behind performance gap</t>
  </si>
  <si>
    <t>Remains very selective in promoting right product to right doctor and pose strong follow-up in order to take spot benefit</t>
  </si>
  <si>
    <t>Pose ethical behaviors &amp; high level of integrity</t>
  </si>
  <si>
    <t>Aspires to build a good career with Synovia</t>
  </si>
  <si>
    <t>Works hard with required devotion</t>
  </si>
  <si>
    <t>Respects all stakeholders</t>
  </si>
  <si>
    <t>SSE</t>
  </si>
  <si>
    <t>S0853</t>
  </si>
  <si>
    <t>S4870</t>
  </si>
  <si>
    <t>S4883</t>
  </si>
  <si>
    <t>S1836</t>
  </si>
  <si>
    <t>Sr. TM</t>
  </si>
  <si>
    <t>TM</t>
  </si>
  <si>
    <t>Md.Enayet kabir Biswas</t>
  </si>
  <si>
    <t>S0778</t>
  </si>
  <si>
    <t>Barisal</t>
  </si>
  <si>
    <t>SR TM</t>
  </si>
  <si>
    <t>S1589</t>
  </si>
  <si>
    <t xml:space="preserve">Md Nasir Uddin </t>
  </si>
  <si>
    <t xml:space="preserve"> Faruk Ahmed</t>
  </si>
  <si>
    <t>ABM Shahe Alam</t>
  </si>
  <si>
    <t>S1595</t>
  </si>
  <si>
    <t>A B M Shahe Alam</t>
  </si>
  <si>
    <t>Baki Billah</t>
  </si>
  <si>
    <t>Md.Shah Newaz Miah</t>
  </si>
  <si>
    <t>S0832</t>
  </si>
  <si>
    <t>Md.Ripon Mahmud</t>
  </si>
  <si>
    <t>Hasibul Hasan.</t>
  </si>
  <si>
    <t>S2055</t>
  </si>
  <si>
    <t>Swapan Hosen</t>
  </si>
  <si>
    <t>Md.Mosarof Hossen</t>
  </si>
  <si>
    <t xml:space="preserve">MD MAHABUB ALAM </t>
  </si>
  <si>
    <t>Md Anisur Rahman Pramanik</t>
  </si>
  <si>
    <t>Sr.TM</t>
  </si>
  <si>
    <t>S1120</t>
  </si>
  <si>
    <t>Md Mydul Islam</t>
  </si>
  <si>
    <t>Md.Asraful Alam</t>
  </si>
  <si>
    <t>Md Saif Hossain</t>
  </si>
  <si>
    <t xml:space="preserve"> Md.Rasidujjaman Rana</t>
  </si>
  <si>
    <t>S4872</t>
  </si>
  <si>
    <t>Md.Ruhul Amin Sarker</t>
  </si>
  <si>
    <t>Sr.SSE</t>
  </si>
  <si>
    <t>Md.Ibrahim Kholil</t>
  </si>
  <si>
    <t xml:space="preserve">Md Shahidul Islam </t>
  </si>
  <si>
    <t>S4882</t>
  </si>
  <si>
    <t xml:space="preserve">Borhanur Rashid </t>
  </si>
  <si>
    <t xml:space="preserve">Md Mizanur Rahman </t>
  </si>
  <si>
    <t xml:space="preserve">Md.Shamim Ahmed </t>
  </si>
  <si>
    <t>S4969</t>
  </si>
  <si>
    <t>MD. KAMAL HOSSAIN</t>
  </si>
  <si>
    <t>S3333</t>
  </si>
  <si>
    <t>Md.Riajul Alam</t>
  </si>
  <si>
    <t>Mohammmed Ibrahim Khalil</t>
  </si>
  <si>
    <t>Afaz Uddin</t>
  </si>
  <si>
    <t xml:space="preserve">Mobinul HOQUE </t>
  </si>
  <si>
    <t xml:space="preserve">S3365 </t>
  </si>
  <si>
    <t>S3366</t>
  </si>
  <si>
    <t>S3367</t>
  </si>
  <si>
    <t xml:space="preserve">S4892 </t>
  </si>
  <si>
    <t>S3368</t>
  </si>
  <si>
    <t xml:space="preserve">Amdadul Hoque Hasan </t>
  </si>
  <si>
    <t>S4967</t>
  </si>
  <si>
    <t>S4968</t>
  </si>
  <si>
    <t>Md Yousuf Hasan</t>
  </si>
  <si>
    <t>S4970</t>
  </si>
  <si>
    <t>S4971</t>
  </si>
  <si>
    <t>S2787</t>
  </si>
  <si>
    <t>Md. Harunur Rashid</t>
  </si>
  <si>
    <t>S3604</t>
  </si>
  <si>
    <t xml:space="preserve">Md. Rakibul Hasan </t>
  </si>
  <si>
    <t xml:space="preserve">Md. Jahidul Islam </t>
  </si>
  <si>
    <t>Md. Liton Mia</t>
  </si>
  <si>
    <t>S3705</t>
  </si>
  <si>
    <t>Md Masud Pervej</t>
  </si>
  <si>
    <t>Md. Tofazzal Hossain</t>
  </si>
  <si>
    <t>S1995</t>
  </si>
  <si>
    <t>Kazi Md Ridwan</t>
  </si>
  <si>
    <t>Md Sazadul Islam</t>
  </si>
  <si>
    <t>Md.Rifatul Karim</t>
  </si>
  <si>
    <t>Ismail Hossain</t>
  </si>
  <si>
    <t>Saha Paran</t>
  </si>
  <si>
    <t>S3263</t>
  </si>
  <si>
    <t>Md. Abdullah-Al-Mamun</t>
  </si>
  <si>
    <t>S4049</t>
  </si>
  <si>
    <t>Md. Sultan Ferdous</t>
  </si>
  <si>
    <t>S3880</t>
  </si>
  <si>
    <t>Md. Maruf Hossain Shikder</t>
  </si>
  <si>
    <t>S1543</t>
  </si>
  <si>
    <t>S4715</t>
  </si>
  <si>
    <t>Anjan Kumar Dutta</t>
  </si>
  <si>
    <t>S4881</t>
  </si>
  <si>
    <t>Md. Zahirul Islam</t>
  </si>
  <si>
    <t>S0825</t>
  </si>
  <si>
    <t>Sr. SSE</t>
  </si>
  <si>
    <t>S2954</t>
  </si>
  <si>
    <t>Md. Delower Hossain</t>
  </si>
  <si>
    <t>S2754</t>
  </si>
  <si>
    <t>S1045</t>
  </si>
  <si>
    <t>S4319</t>
  </si>
  <si>
    <t>S4489</t>
  </si>
  <si>
    <t>S3277</t>
  </si>
  <si>
    <t>S4713</t>
  </si>
  <si>
    <t xml:space="preserve">Md Humayun Kabir </t>
  </si>
  <si>
    <t>S1498</t>
  </si>
  <si>
    <t>S5022</t>
  </si>
  <si>
    <t>Md. Thaykir Elahi</t>
  </si>
  <si>
    <t>SYD-BIRA-BIR2</t>
  </si>
  <si>
    <t>S5083</t>
  </si>
  <si>
    <t>Masum Mia</t>
  </si>
  <si>
    <t>SYD-BIRA-BIR3</t>
  </si>
  <si>
    <t>MD. ABUL KASHEM</t>
  </si>
  <si>
    <t>S5005</t>
  </si>
  <si>
    <t>Md. Risad Jaman</t>
  </si>
  <si>
    <t>SYD-BIRA-ICH1</t>
  </si>
  <si>
    <t xml:space="preserve">Sania Afroz </t>
  </si>
  <si>
    <t>S4875</t>
  </si>
  <si>
    <t>Md.Tusher Imran</t>
  </si>
  <si>
    <t>S5096</t>
  </si>
  <si>
    <t>Md. Polash Uddin</t>
  </si>
  <si>
    <t>SYD-BSMA-LAB1</t>
  </si>
  <si>
    <t>Md. Imam hasan</t>
  </si>
  <si>
    <t>S2694</t>
  </si>
  <si>
    <t>Md. Tanvir Ahmed</t>
  </si>
  <si>
    <t>Md. Humaun Kabir</t>
  </si>
  <si>
    <t>Rowshan Haidar</t>
  </si>
  <si>
    <t>Khandker Abdur Rahman</t>
  </si>
  <si>
    <t>S4976</t>
  </si>
  <si>
    <t>Md. Minhaj Ali</t>
  </si>
  <si>
    <t>SYD-DMCA-DMC1</t>
  </si>
  <si>
    <t>S2424</t>
  </si>
  <si>
    <t>S4980</t>
  </si>
  <si>
    <t>Md. HABIBUR RAHMAN SUCHON</t>
  </si>
  <si>
    <t>SYD-DMCA-DMC3</t>
  </si>
  <si>
    <t>S4879</t>
  </si>
  <si>
    <t xml:space="preserve">Md. Saifuzzaman </t>
  </si>
  <si>
    <t>Md. Belal-Uddin</t>
  </si>
  <si>
    <t xml:space="preserve">Md. Nazir Hossain </t>
  </si>
  <si>
    <t>Abdullah Al-Mamun</t>
  </si>
  <si>
    <t>S1153</t>
  </si>
  <si>
    <t>Md Jahangir Mia</t>
  </si>
  <si>
    <t>VACCANT</t>
  </si>
  <si>
    <t>S5107</t>
  </si>
  <si>
    <t>Md. Najmul Hasan</t>
  </si>
  <si>
    <t>SYG-BMCA-BMC4</t>
  </si>
  <si>
    <t>Md. Johrul Islam</t>
  </si>
  <si>
    <t>Sk Md Mizanur Rahman</t>
  </si>
  <si>
    <t>Md. Yusuf Mridha </t>
  </si>
  <si>
    <t>S3116</t>
  </si>
  <si>
    <t>S5020</t>
  </si>
  <si>
    <t xml:space="preserve">Md. Obydul Hoque </t>
  </si>
  <si>
    <t>SYG-BSMA-BSM3</t>
  </si>
  <si>
    <t xml:space="preserve">Md. Raju </t>
  </si>
  <si>
    <t>S5067</t>
  </si>
  <si>
    <t>Md. Abdul Halim</t>
  </si>
  <si>
    <t>SYG-DMCA-DMC1</t>
  </si>
  <si>
    <t>S M Mamun</t>
  </si>
  <si>
    <t>S4492</t>
  </si>
  <si>
    <t>S4493</t>
  </si>
  <si>
    <t>S4494</t>
  </si>
  <si>
    <t>S4495</t>
  </si>
  <si>
    <t>Md Ataur  Rahman Khan</t>
  </si>
  <si>
    <t>S1503</t>
  </si>
  <si>
    <t>A. K. M. SHADIQUL HAQUE</t>
  </si>
  <si>
    <t xml:space="preserve">Md Mofazzol Hossain </t>
  </si>
  <si>
    <t>Md.Dilnewaz Ali</t>
  </si>
  <si>
    <t xml:space="preserve">SYD-GAZA-GAZ1 </t>
  </si>
  <si>
    <t xml:space="preserve">Sankar Kumar Biswas </t>
  </si>
  <si>
    <t>S4877</t>
  </si>
  <si>
    <t xml:space="preserve">Md.Toriqul Islam </t>
  </si>
  <si>
    <t>S4878</t>
  </si>
  <si>
    <t xml:space="preserve">Md.Mostafizur Rahman Biplop </t>
  </si>
  <si>
    <t xml:space="preserve">SYD-GAZA-KON1 </t>
  </si>
  <si>
    <t xml:space="preserve">Md.Monzurul Islam </t>
  </si>
  <si>
    <t xml:space="preserve">SYD-GAZA-TON1 </t>
  </si>
  <si>
    <t>S4880</t>
  </si>
  <si>
    <t>Mohammed Wahidur Rahman</t>
  </si>
  <si>
    <t>S1549</t>
  </si>
  <si>
    <t>Md. Rasel Hossain</t>
  </si>
  <si>
    <t>S3519</t>
  </si>
  <si>
    <t>Md.Moshiul Kobir Masum</t>
  </si>
  <si>
    <t>Md.Abdul Hamid</t>
  </si>
  <si>
    <t>S2220</t>
  </si>
  <si>
    <t>Md.Momtaj Ali</t>
  </si>
  <si>
    <t>Md. Abdul AZIZ</t>
  </si>
  <si>
    <t>S0986</t>
  </si>
  <si>
    <t>Md.Abdur Rahman</t>
  </si>
  <si>
    <t>Md.Kaderul Alam</t>
  </si>
  <si>
    <t>Md.Mazedul Haque</t>
  </si>
  <si>
    <t>Md.Nibir Sen</t>
  </si>
  <si>
    <t>Sree Horipodo</t>
  </si>
  <si>
    <t>S2708</t>
  </si>
  <si>
    <t>Salman Haider</t>
  </si>
  <si>
    <t>SYG-MOHA-NTR1</t>
  </si>
  <si>
    <t>SYG_MOHA-SHS1</t>
  </si>
  <si>
    <t>Selim Azad</t>
  </si>
  <si>
    <t>SYG-MOHA-SHs</t>
  </si>
  <si>
    <t>Md.Nasir Uddin</t>
  </si>
  <si>
    <t>Tarik Aziz</t>
  </si>
  <si>
    <t>.SSE</t>
  </si>
  <si>
    <t>Md.Ariful Islam</t>
  </si>
  <si>
    <t>SYD-SAVA-MAN</t>
  </si>
  <si>
    <t>S4871</t>
  </si>
  <si>
    <t>Mohammad Billal Hossian</t>
  </si>
  <si>
    <t>S1486</t>
  </si>
  <si>
    <t>Md. A.rahim</t>
  </si>
  <si>
    <t>Prokash kumar Roy</t>
  </si>
  <si>
    <t>Md.Sahidul Islam</t>
  </si>
  <si>
    <t>MD.Moazzem Hossain</t>
  </si>
  <si>
    <t>S3878</t>
  </si>
  <si>
    <t>Md.Alamin</t>
  </si>
  <si>
    <t xml:space="preserve">SYD-FPRA-DAM1 </t>
  </si>
  <si>
    <t>S3655</t>
  </si>
  <si>
    <t>Md.Raju Ahmed</t>
  </si>
  <si>
    <t>SYD-FPRA-DAM12</t>
  </si>
  <si>
    <t>Abu Shaid Anam</t>
  </si>
  <si>
    <t>Md.Kamran Hasan</t>
  </si>
  <si>
    <t>Shumanta kumar Bose</t>
  </si>
  <si>
    <t>S4490</t>
  </si>
  <si>
    <t>MD Rayhanul Hoqe</t>
  </si>
  <si>
    <t>MD Rabiul Islam</t>
  </si>
  <si>
    <t>MD.Abubokor Shiddik</t>
  </si>
  <si>
    <t>MD.Ziilur Rahaman</t>
  </si>
  <si>
    <t>S1667</t>
  </si>
  <si>
    <t>S-4206</t>
  </si>
  <si>
    <t>MD.NAEM ISLAM</t>
  </si>
  <si>
    <t>S4876</t>
  </si>
  <si>
    <t>MD.EASIN ALI</t>
  </si>
  <si>
    <t>S-4365</t>
  </si>
  <si>
    <t>RIPON BISWAS</t>
  </si>
  <si>
    <t>S-4212</t>
  </si>
  <si>
    <t>M.MARUF RASHID</t>
  </si>
  <si>
    <t>Md. Fazlul Haque</t>
  </si>
  <si>
    <t>S1396</t>
  </si>
  <si>
    <t>Md Al Amin Haque Shohag</t>
  </si>
  <si>
    <t>Md Abdul Khalek</t>
  </si>
  <si>
    <t>Md Shobraj Hossain</t>
  </si>
  <si>
    <t>Sr SSE</t>
  </si>
  <si>
    <t>Md Abul Basar</t>
  </si>
  <si>
    <t>Kazi shain Ridvi</t>
  </si>
  <si>
    <t>Md. Asaduzzaman</t>
  </si>
  <si>
    <t>S1235</t>
  </si>
  <si>
    <t>S1564</t>
  </si>
  <si>
    <t>Md. Byzedul Islam</t>
  </si>
  <si>
    <t>S0749</t>
  </si>
  <si>
    <t>Md.Azizur Rahman</t>
  </si>
  <si>
    <t>Md.Sagor Ali</t>
  </si>
  <si>
    <t>Md.Al-Amin</t>
  </si>
  <si>
    <t>S3051</t>
  </si>
  <si>
    <t>Md.Al-Mamun</t>
  </si>
  <si>
    <t>MD.AKIB ZAVED</t>
  </si>
  <si>
    <t>SYGK-SATA-SAT2</t>
  </si>
  <si>
    <t>S4873</t>
  </si>
  <si>
    <t>MD.BIPLAB SHEIKH</t>
  </si>
  <si>
    <t>SYGK-SATA-SHA2</t>
  </si>
  <si>
    <t>MD.HABIBUR RAHMAN</t>
  </si>
  <si>
    <t>SYGK-SATA-KOL1</t>
  </si>
  <si>
    <t>S4874</t>
  </si>
  <si>
    <t>Md.Ekhtiar Hossain Talukder</t>
  </si>
  <si>
    <t>S0836</t>
  </si>
  <si>
    <t>Myemnsingh</t>
  </si>
  <si>
    <t>S2937</t>
  </si>
  <si>
    <t>Md. Shakhawat Hossen</t>
  </si>
  <si>
    <t>S2409</t>
  </si>
  <si>
    <t>I05221</t>
  </si>
  <si>
    <t>Md.Shah Alam</t>
  </si>
  <si>
    <t>Goutom Kumar Paul</t>
  </si>
  <si>
    <t>I05358</t>
  </si>
  <si>
    <t>Md.Mukhlesur Rahman</t>
  </si>
  <si>
    <t>I05418</t>
  </si>
  <si>
    <t>I05525</t>
  </si>
  <si>
    <t>I06607</t>
  </si>
  <si>
    <t>Md.Khairul Islam</t>
  </si>
  <si>
    <t>S4884</t>
  </si>
  <si>
    <t>Ruhan ahmed</t>
  </si>
  <si>
    <t xml:space="preserve"> SYG-JAMA-JAM1</t>
  </si>
  <si>
    <t>Md.Pabel Ahammed</t>
  </si>
  <si>
    <t>Kanak chandra Roy</t>
  </si>
  <si>
    <t>Mohammad Shafiqul islam</t>
  </si>
  <si>
    <t>Md Nur Hossain</t>
  </si>
  <si>
    <t>Md Shajedul Islam</t>
  </si>
  <si>
    <t>Md Al Amin</t>
  </si>
  <si>
    <t>Md mostskim</t>
  </si>
  <si>
    <t>Bishwanath Bhatracharjee</t>
  </si>
  <si>
    <t>S0969</t>
  </si>
  <si>
    <t>S4869</t>
  </si>
  <si>
    <t>S5113</t>
  </si>
  <si>
    <t>Md. Shahadat Hossain</t>
  </si>
  <si>
    <t>SYD-NKLA-NKL1</t>
  </si>
  <si>
    <t xml:space="preserve">Shishir Chakraborty </t>
  </si>
  <si>
    <t xml:space="preserve">Rakib Uddin </t>
  </si>
  <si>
    <t>Md. Abdul Aziz</t>
  </si>
  <si>
    <t>S2612</t>
  </si>
  <si>
    <t>S4978</t>
  </si>
  <si>
    <t>Md. Arif Hossain Saddam</t>
  </si>
  <si>
    <t>SYG-NKLA-NKL1</t>
  </si>
  <si>
    <t>Md. Rajib shaikh</t>
  </si>
  <si>
    <t xml:space="preserve">Md. Saiful Islam </t>
  </si>
  <si>
    <t>S4973</t>
  </si>
  <si>
    <t>Md. Abdur Roshid</t>
  </si>
  <si>
    <t>B-Subarna Char</t>
  </si>
  <si>
    <t xml:space="preserve">Joydev Ghosh </t>
  </si>
  <si>
    <t>S4885</t>
  </si>
  <si>
    <t>Md. Joynal Abedin</t>
  </si>
  <si>
    <t>S3291</t>
  </si>
  <si>
    <t>Md Syful Islam</t>
  </si>
  <si>
    <t>S2312</t>
  </si>
  <si>
    <t>Md Yousuf Ali</t>
  </si>
  <si>
    <t>Md Sajibul Islam</t>
  </si>
  <si>
    <t>Md Eftakharul Islam</t>
  </si>
  <si>
    <t>S1631</t>
  </si>
  <si>
    <t>SYD PABA NAT1</t>
  </si>
  <si>
    <t>S3931</t>
  </si>
  <si>
    <t>SYD PABA SIR1</t>
  </si>
  <si>
    <t>S3932</t>
  </si>
  <si>
    <t>SYD PABA PAB2</t>
  </si>
  <si>
    <t>Vacant</t>
  </si>
  <si>
    <t>Md. Uzzol Hosen</t>
  </si>
  <si>
    <t>S0722</t>
  </si>
  <si>
    <t>Md. Abdul Momin</t>
  </si>
  <si>
    <t xml:space="preserve">Md. Enamul Haque </t>
  </si>
  <si>
    <t>Md. Asraful Islam</t>
  </si>
  <si>
    <t>S2143</t>
  </si>
  <si>
    <t xml:space="preserve">Md. Azadul Islam </t>
  </si>
  <si>
    <t xml:space="preserve">Abu Bakar Siddique </t>
  </si>
  <si>
    <t>SS1779</t>
  </si>
  <si>
    <t>Md Asadul Islam</t>
  </si>
  <si>
    <t>Md Kawsar Ahmad</t>
  </si>
  <si>
    <t>S1403</t>
  </si>
  <si>
    <t>Sr.  TM</t>
  </si>
  <si>
    <t>Md Abu Taleb</t>
  </si>
  <si>
    <t>S1974</t>
  </si>
  <si>
    <t>Md Johurul Haque</t>
  </si>
  <si>
    <t>Md Rezaul Karim Razu</t>
  </si>
  <si>
    <t>Md Alomgir Hossain</t>
  </si>
  <si>
    <t>Md Shamim Hossen</t>
  </si>
  <si>
    <t>MD MASUD REZA</t>
  </si>
  <si>
    <t>S3301</t>
  </si>
  <si>
    <t>S3302</t>
  </si>
  <si>
    <t>S3303</t>
  </si>
  <si>
    <t>S3304</t>
  </si>
  <si>
    <t>JUTAN KUMAR MAZUMDER</t>
  </si>
  <si>
    <t>S2652</t>
  </si>
  <si>
    <t>Md. Abu Sayem</t>
  </si>
  <si>
    <t>Md. Tanzir Eyantiaj</t>
  </si>
  <si>
    <t>Md.Tufajjal Hossain</t>
  </si>
  <si>
    <t>S2839</t>
  </si>
  <si>
    <t>Md.Atiqur Rahman</t>
  </si>
  <si>
    <t>MD. Nurul Islam</t>
  </si>
  <si>
    <t>S4966</t>
  </si>
  <si>
    <t>Md. Ali Ashraf Miah</t>
  </si>
  <si>
    <t>S2772</t>
  </si>
  <si>
    <t>Md. Imran Hossain</t>
  </si>
  <si>
    <t>S3320</t>
  </si>
  <si>
    <t>Md. Shofiqul Islam</t>
  </si>
  <si>
    <t>S2041</t>
  </si>
  <si>
    <t>Behavioral Assessment of Team Members (DM to Sr. DM)</t>
  </si>
  <si>
    <t>Name of RSM</t>
  </si>
  <si>
    <t>E.Code</t>
  </si>
  <si>
    <t>Can make team members set stressed objective &amp; guide effectively to achieve it</t>
  </si>
  <si>
    <t>Can positively influence people behavior and maintain strong relationship</t>
  </si>
  <si>
    <t>Takes responsibility of team performance &amp; remains accountable without accusing external factors</t>
  </si>
  <si>
    <t>Can utilize empowerment of DM to solve problems and take decisions</t>
  </si>
  <si>
    <t>Brings rationl proposals for market development and if approved, works hard to get committed results</t>
  </si>
  <si>
    <t>S4867</t>
  </si>
  <si>
    <t>Sr. DM</t>
  </si>
  <si>
    <t>Enayet Kabir Biswas</t>
  </si>
  <si>
    <t>S4488</t>
  </si>
  <si>
    <t>Md. Shah Newaz Miah</t>
  </si>
  <si>
    <t xml:space="preserve">Sr. DM </t>
  </si>
  <si>
    <t>S1562</t>
  </si>
  <si>
    <t xml:space="preserve">Mohammad Wahid Hassan </t>
  </si>
  <si>
    <t>S4866</t>
  </si>
  <si>
    <t xml:space="preserve">Md. Kamal Hossain </t>
  </si>
  <si>
    <t>S3365</t>
  </si>
  <si>
    <t xml:space="preserve">Mobinul Hoque </t>
  </si>
  <si>
    <t xml:space="preserve">Mohammad Tariqul Islam </t>
  </si>
  <si>
    <t>SYG-HATA</t>
  </si>
  <si>
    <t>SR.DM</t>
  </si>
  <si>
    <t xml:space="preserve">Md. Nurul Islam </t>
  </si>
  <si>
    <t>SYG-STKA</t>
  </si>
  <si>
    <t>Khandaker Muhammad Ziaul hoque</t>
  </si>
  <si>
    <t>S2315</t>
  </si>
  <si>
    <t>Abu Raihan Md. Jakaria</t>
  </si>
  <si>
    <t>S3117</t>
  </si>
  <si>
    <t>S K M majibul Alam</t>
  </si>
  <si>
    <t>S4318</t>
  </si>
  <si>
    <t>S4868</t>
  </si>
  <si>
    <t>Md Al-Amin Mollik</t>
  </si>
  <si>
    <t>S1952</t>
  </si>
  <si>
    <t>MD. HELAL UDDIN</t>
  </si>
  <si>
    <t>S4317</t>
  </si>
  <si>
    <t>S3325</t>
  </si>
  <si>
    <t xml:space="preserve">S3655 </t>
  </si>
  <si>
    <t>Sr.DM</t>
  </si>
  <si>
    <t>S1109</t>
  </si>
  <si>
    <t>S4922</t>
  </si>
  <si>
    <t>Md. Atikur Rahman</t>
  </si>
  <si>
    <t>S0646</t>
  </si>
  <si>
    <t>Md. Rashidul Hasan</t>
  </si>
  <si>
    <t>S2546</t>
  </si>
  <si>
    <t>Md. Mustafizur Rahman</t>
  </si>
  <si>
    <t>S0974</t>
  </si>
  <si>
    <t>S1770</t>
  </si>
  <si>
    <t>RX Share Achv</t>
  </si>
  <si>
    <t>DM portfolio</t>
  </si>
  <si>
    <t>Rank before Qualitative</t>
  </si>
  <si>
    <t>Rating before Qualitative</t>
  </si>
  <si>
    <t>Team</t>
  </si>
  <si>
    <t>SYD-RAJA</t>
  </si>
  <si>
    <t>Zone</t>
  </si>
  <si>
    <t>SM-1</t>
  </si>
  <si>
    <t>SM-2</t>
  </si>
  <si>
    <t>Grand Total</t>
  </si>
  <si>
    <t>Sum of Qualitative2</t>
  </si>
  <si>
    <t>Qualitative2</t>
  </si>
  <si>
    <t>0-50</t>
  </si>
  <si>
    <t>80-100</t>
  </si>
  <si>
    <t>50-60</t>
  </si>
  <si>
    <t>%</t>
  </si>
  <si>
    <t>70-80</t>
  </si>
  <si>
    <t>60-70</t>
  </si>
  <si>
    <t>#FF</t>
  </si>
  <si>
    <t>Scale</t>
  </si>
  <si>
    <t>Qualitative Rating</t>
  </si>
  <si>
    <t>Sum of Qualitative</t>
  </si>
  <si>
    <t>ID</t>
  </si>
  <si>
    <t>Before Qualita</t>
  </si>
  <si>
    <t>#DM</t>
  </si>
  <si>
    <t>Brand Basket Achivement</t>
  </si>
  <si>
    <t>SKU/Unit Achievement</t>
  </si>
  <si>
    <t>Count Rx share</t>
  </si>
  <si>
    <t>Base Salary</t>
  </si>
  <si>
    <t>Increment Value</t>
  </si>
  <si>
    <t>Oncology Associate</t>
  </si>
  <si>
    <t>Shahriar Rahman Sarker</t>
  </si>
  <si>
    <t>SYC-ONCA-DHK1</t>
  </si>
  <si>
    <t>SYV-KHLA-KHL1</t>
  </si>
  <si>
    <t>Syncovax</t>
  </si>
  <si>
    <t>Sumaiya Sattar Chowdhury</t>
  </si>
  <si>
    <t>SYC-ONCT</t>
  </si>
  <si>
    <t>SYC-ONCB</t>
  </si>
  <si>
    <t>SYC-ONCA</t>
  </si>
  <si>
    <t>SYV-DHKA</t>
  </si>
  <si>
    <t>S4807</t>
  </si>
  <si>
    <t>S4677</t>
  </si>
  <si>
    <t>S4724</t>
  </si>
  <si>
    <t>SYC</t>
  </si>
  <si>
    <t>Frontier</t>
  </si>
  <si>
    <t>Foundation</t>
  </si>
  <si>
    <t>Consistency</t>
  </si>
  <si>
    <t>Division</t>
  </si>
  <si>
    <t>NUR A ALAM</t>
  </si>
  <si>
    <t xml:space="preserve">Md. Abdul Jabbar </t>
  </si>
  <si>
    <t xml:space="preserve">Md. Liton Hossain </t>
  </si>
  <si>
    <t>Md. Mintu Sikder</t>
  </si>
  <si>
    <t>SYG-PATA-MOT1</t>
  </si>
  <si>
    <t>Md Zahid Hasan</t>
  </si>
  <si>
    <t>SYD-BOGA-BOG2</t>
  </si>
  <si>
    <t>Md. Rajul islam</t>
  </si>
  <si>
    <t>SYG-BOGA-BOG3</t>
  </si>
  <si>
    <t xml:space="preserve">Md. Toha Meya </t>
  </si>
  <si>
    <t>SYD-CTGA-CGH1</t>
  </si>
  <si>
    <t xml:space="preserve">Abdullah Al Faruk </t>
  </si>
  <si>
    <t>SYD-CTGA-STK1</t>
  </si>
  <si>
    <t>Md. Nuruzzaman</t>
  </si>
  <si>
    <t>SYD-CTGC-CMC5</t>
  </si>
  <si>
    <t xml:space="preserve">Asad Jamil Tasnim </t>
  </si>
  <si>
    <t>B-SYK-CTGC-CMC4</t>
  </si>
  <si>
    <t>Md. Emdadul Haque</t>
  </si>
  <si>
    <t>SYG-CUMA-CUM6</t>
  </si>
  <si>
    <t>Md. Haimul Haque</t>
  </si>
  <si>
    <t>SYG-CUMB-BRM1</t>
  </si>
  <si>
    <t xml:space="preserve">Md. Rajib Hossain </t>
  </si>
  <si>
    <t>SYD-MMCA-MUG2</t>
  </si>
  <si>
    <t>Md. Kamaruzzaman</t>
  </si>
  <si>
    <t>SYD-NRGA-NRG3</t>
  </si>
  <si>
    <t>Md. Hedaitul Islam</t>
  </si>
  <si>
    <t>SYG-DNMA-SRN1</t>
  </si>
  <si>
    <t xml:space="preserve">Md. Abdul Basir Fuad </t>
  </si>
  <si>
    <t>SYK-DNMA-NMC1</t>
  </si>
  <si>
    <t>MD. Mahmud Hasan</t>
  </si>
  <si>
    <t xml:space="preserve">Md. Abu Taher Muntasir Rasel </t>
  </si>
  <si>
    <t xml:space="preserve">Md Rasel Khan </t>
  </si>
  <si>
    <t xml:space="preserve">Md. Zubaer Hossain </t>
  </si>
  <si>
    <t xml:space="preserve">Sakib Ahmed </t>
  </si>
  <si>
    <t>SYG-UTTA-UTT5</t>
  </si>
  <si>
    <t>Md. Nur Alom</t>
  </si>
  <si>
    <t>Md. Mahamudul Hasan</t>
  </si>
  <si>
    <t>SYD-MOHA-SHS1</t>
  </si>
  <si>
    <t>Jahidul Islam</t>
  </si>
  <si>
    <t>SYD-SAVA-ENM1</t>
  </si>
  <si>
    <t>Md. Salman Miah</t>
  </si>
  <si>
    <t>SYD-SAVA-ENM2</t>
  </si>
  <si>
    <t>Sohag Kumar</t>
  </si>
  <si>
    <t>SYG-MIRA-NHF1</t>
  </si>
  <si>
    <t>MD. NASIR UDDIN</t>
  </si>
  <si>
    <t>MD. Mehedi Hasan</t>
  </si>
  <si>
    <t>SYK-MOHA-NMH1</t>
  </si>
  <si>
    <t>MD. Raju Ahmed</t>
  </si>
  <si>
    <t xml:space="preserve">M. MARUF RASHID </t>
  </si>
  <si>
    <t xml:space="preserve">Md Naem Islam </t>
  </si>
  <si>
    <t>MD. ABDUL KHALEK</t>
  </si>
  <si>
    <t>Md. Bahauddin</t>
  </si>
  <si>
    <t>SYG-KUSA-KUS1</t>
  </si>
  <si>
    <t xml:space="preserve">Mohammad Tarequl Islam </t>
  </si>
  <si>
    <t xml:space="preserve">Md. Ahasun Habib Imran Khandokar </t>
  </si>
  <si>
    <t>SYK-KUSA-KUS1</t>
  </si>
  <si>
    <t xml:space="preserve">Arifur Rahman Sagar </t>
  </si>
  <si>
    <t>SYD-KHLA-KHU1</t>
  </si>
  <si>
    <t>Rabiul Islam</t>
  </si>
  <si>
    <t>SYD-KHLA-KHU4</t>
  </si>
  <si>
    <t>Dipankar Biswas</t>
  </si>
  <si>
    <t>B-SYG-KHLA-KHU1</t>
  </si>
  <si>
    <t>MD. ARMAN ALI</t>
  </si>
  <si>
    <t>Md Ismail Hosen</t>
  </si>
  <si>
    <t>SYD-MYMA-MYM1</t>
  </si>
  <si>
    <t>Md. Aminul Islam Razu</t>
  </si>
  <si>
    <t>SYD-FENA-FEN1</t>
  </si>
  <si>
    <t>Md. Riyad Hossain</t>
  </si>
  <si>
    <t>B-SYG-FENA-FEN1</t>
  </si>
  <si>
    <t>Md. Minhazul Abedin</t>
  </si>
  <si>
    <t>SYD-PABA-PAB1</t>
  </si>
  <si>
    <t>Md. Akash Sarder</t>
  </si>
  <si>
    <t>SYD-RAJA-RAJ4</t>
  </si>
  <si>
    <t>SREE CHOYTA KUMAR BARMAN</t>
  </si>
  <si>
    <t>SYD-DINA-DIN1</t>
  </si>
  <si>
    <t>Md. Mazadul Islam</t>
  </si>
  <si>
    <t>SYG-DINA-BRM1</t>
  </si>
  <si>
    <t xml:space="preserve">Bhuban Barman </t>
  </si>
  <si>
    <t>MD. ABU TALAB</t>
  </si>
  <si>
    <t>Md. Shamim Hossen</t>
  </si>
  <si>
    <t xml:space="preserve">Rabea Basri </t>
  </si>
  <si>
    <t xml:space="preserve">Md. Samsuddin </t>
  </si>
  <si>
    <t>SYD-SYLB-SYL6</t>
  </si>
  <si>
    <t>Toufiq zaman</t>
  </si>
  <si>
    <t xml:space="preserve">Md. Hafizur Rahman </t>
  </si>
  <si>
    <t xml:space="preserve">Md. Habibur Rahman </t>
  </si>
  <si>
    <t>SYK-MOUA-MOU1</t>
  </si>
  <si>
    <t xml:space="preserve">Robiul Islam </t>
  </si>
  <si>
    <t>Md. Johorul Haque</t>
  </si>
  <si>
    <t>MD.SUMON ALI</t>
  </si>
  <si>
    <t>SYG-SYLB-SOM3</t>
  </si>
  <si>
    <t>MD. SALAH UDDIN</t>
  </si>
  <si>
    <t>SYC-ONCA-DHK12</t>
  </si>
  <si>
    <t>SYDUZZAMAN</t>
  </si>
  <si>
    <t>SYC-ONCA-MYM1</t>
  </si>
  <si>
    <t>Md Ibrahim Sakil</t>
  </si>
  <si>
    <t>SYC-ONCB-CTG3</t>
  </si>
  <si>
    <t xml:space="preserve">Masbah Ul Haque Zihad </t>
  </si>
  <si>
    <t>SYC-ONCB-DHK5</t>
  </si>
  <si>
    <t>Nakibul Arefin</t>
  </si>
  <si>
    <t>SYC-ONCB-DHK9</t>
  </si>
  <si>
    <t xml:space="preserve">Golam Rasul Anik </t>
  </si>
  <si>
    <t>S4801</t>
  </si>
  <si>
    <t>S5040</t>
  </si>
  <si>
    <t>S4860</t>
  </si>
  <si>
    <t>S5071</t>
  </si>
  <si>
    <t>S5074</t>
  </si>
  <si>
    <t>S5138</t>
  </si>
  <si>
    <t>S4900</t>
  </si>
  <si>
    <t>S5048</t>
  </si>
  <si>
    <t>S5024</t>
  </si>
  <si>
    <t>S4695</t>
  </si>
  <si>
    <t>S4993</t>
  </si>
  <si>
    <t>S4521</t>
  </si>
  <si>
    <t>S5092</t>
  </si>
  <si>
    <t>S5118</t>
  </si>
  <si>
    <t>S5116</t>
  </si>
  <si>
    <t>S5147</t>
  </si>
  <si>
    <t>S5045</t>
  </si>
  <si>
    <t>S5100</t>
  </si>
  <si>
    <t>S5111</t>
  </si>
  <si>
    <t>S5102</t>
  </si>
  <si>
    <t>S5163</t>
  </si>
  <si>
    <t>S5144</t>
  </si>
  <si>
    <t>S4905</t>
  </si>
  <si>
    <t>S5131</t>
  </si>
  <si>
    <t>S4907</t>
  </si>
  <si>
    <t>S5124</t>
  </si>
  <si>
    <t>S5134</t>
  </si>
  <si>
    <t>S5126</t>
  </si>
  <si>
    <t>S5079</t>
  </si>
  <si>
    <t>S5001</t>
  </si>
  <si>
    <t>S5094</t>
  </si>
  <si>
    <t>S4143</t>
  </si>
  <si>
    <t>S4790</t>
  </si>
  <si>
    <t>S5077</t>
  </si>
  <si>
    <t>S5062</t>
  </si>
  <si>
    <t>S5053</t>
  </si>
  <si>
    <t>S5056</t>
  </si>
  <si>
    <t>S5059</t>
  </si>
  <si>
    <t>S5105</t>
  </si>
  <si>
    <t>Status</t>
  </si>
  <si>
    <t>Outgoing</t>
  </si>
  <si>
    <t>Rx Ach%</t>
  </si>
  <si>
    <t>Rx Share Achv.</t>
  </si>
  <si>
    <t>RSM/ZSM</t>
  </si>
  <si>
    <t>RSM/ZSM/AGM</t>
  </si>
  <si>
    <t>National Rank</t>
  </si>
  <si>
    <t>Category wise Ranking</t>
  </si>
  <si>
    <t>Best Rx Drive</t>
  </si>
  <si>
    <t>Best New Product Builder</t>
  </si>
  <si>
    <t>Best SKU Achiever</t>
  </si>
  <si>
    <t>Best Written Scorer</t>
  </si>
  <si>
    <t>Repeat award</t>
  </si>
  <si>
    <t>Best Territory Month Achiever</t>
  </si>
  <si>
    <t>Consistent Call Budget Achiever</t>
  </si>
  <si>
    <t>Special Award Data</t>
  </si>
  <si>
    <t>Disqualified</t>
  </si>
  <si>
    <t>Disqualified if sales is less than 100%</t>
  </si>
  <si>
    <t>Call Budget Achieved</t>
  </si>
  <si>
    <t>Regular</t>
  </si>
  <si>
    <t>Not eligible</t>
  </si>
  <si>
    <t>DM Portfolio</t>
  </si>
  <si>
    <t>Promoted in FY 24-25</t>
  </si>
  <si>
    <t>SYG/SYD/SYC</t>
  </si>
  <si>
    <t xml:space="preserve">SYNDIVA Rx Share </t>
  </si>
  <si>
    <t xml:space="preserve">SYNGENA Rx Share </t>
  </si>
  <si>
    <t xml:space="preserve">SYNKEI Rx Share </t>
  </si>
  <si>
    <t>Evaluation Period</t>
  </si>
  <si>
    <t>Details</t>
  </si>
  <si>
    <t>Weightage</t>
  </si>
  <si>
    <t>Criteria</t>
  </si>
  <si>
    <t>Average of attended test results</t>
  </si>
  <si>
    <t>Insufficient Rx sample (Min 33 market Rx) considered</t>
  </si>
  <si>
    <t>Or,</t>
  </si>
  <si>
    <t>For DMs with Synkei Territories</t>
  </si>
  <si>
    <t>For DMs without Synkei Territories</t>
  </si>
  <si>
    <t>Performance Evaluation Criteria &amp; Weightage: FF</t>
  </si>
  <si>
    <t>Performance Evaluation Criteria &amp; Weightage: DM</t>
  </si>
  <si>
    <t>Performance Evaluation Criteria &amp; Weightage: RSM/ZSM/AGM</t>
  </si>
  <si>
    <t>*Rx not considered for Syncovax SFs</t>
  </si>
  <si>
    <t>* Any DM having most number of months(6+) working as FF, is considered in FF evaluation</t>
  </si>
  <si>
    <t>Best 6 months avg, Achv above 120% considered as 120%</t>
  </si>
  <si>
    <t>Performance Evaluation: FF</t>
  </si>
  <si>
    <t>Performance Evaluation: RSM/ZSM/AGM</t>
  </si>
  <si>
    <t>Best 9 months avg, Achv above 105% considered as 105%</t>
  </si>
  <si>
    <t>Average of attended test results (DM+FF)</t>
  </si>
  <si>
    <t>New Product Rx Share</t>
  </si>
  <si>
    <t>Jul'25-Mar'26</t>
  </si>
  <si>
    <t># month as FF</t>
  </si>
  <si>
    <t># month as DM</t>
  </si>
  <si>
    <t>Performance Evaluation: DM</t>
  </si>
  <si>
    <t>Jul'25-Nov'25</t>
  </si>
  <si>
    <t>INSYN</t>
  </si>
  <si>
    <t>SYNTARA</t>
  </si>
  <si>
    <t>Md. Helal Uddin</t>
  </si>
  <si>
    <t>Transfer</t>
  </si>
  <si>
    <t>SYGK Dhaka Zone-1</t>
  </si>
  <si>
    <t>Foundation SD</t>
  </si>
  <si>
    <t>SYG-KMTA-BSN1</t>
  </si>
  <si>
    <t>SYGK-KMTA</t>
  </si>
  <si>
    <t>SYGK Dhaka Zone-2</t>
  </si>
  <si>
    <t>SYG-CTRA-BHU1</t>
  </si>
  <si>
    <t>SYGK-CTRA</t>
  </si>
  <si>
    <t>Md. Salah Uddin</t>
  </si>
  <si>
    <t>SYV-DHAA-PAN2</t>
  </si>
  <si>
    <t>SYV-DHAA</t>
  </si>
  <si>
    <t>Syncovax Dhaka 1</t>
  </si>
  <si>
    <t>SYG-BBRB-BBR3</t>
  </si>
  <si>
    <t>SYGK-BBRB</t>
  </si>
  <si>
    <t>Md. Mizanur  Rahman</t>
  </si>
  <si>
    <t>SYGK Bogura Zone-4</t>
  </si>
  <si>
    <t>Md Anisur  Rahman Pramanik</t>
  </si>
  <si>
    <t>SYG-BOGB-BOG1</t>
  </si>
  <si>
    <t>SYGK-BOGB</t>
  </si>
  <si>
    <t>Md. Sarowar Hossain</t>
  </si>
  <si>
    <t>Md Anisur  Rahman</t>
  </si>
  <si>
    <t>Chattogram-2</t>
  </si>
  <si>
    <t>SYGK Chattogram Zone-3</t>
  </si>
  <si>
    <t>Md. Sazzad Hossain Sarker</t>
  </si>
  <si>
    <t>Mohammed Selim Azad</t>
  </si>
  <si>
    <t>SYG-MOHA-SHS2</t>
  </si>
  <si>
    <t>Md. Kaderul Alam</t>
  </si>
  <si>
    <t>SYK-MIRB-NIN2</t>
  </si>
  <si>
    <t>SYGK-MIRB</t>
  </si>
  <si>
    <t>DHAKA-4</t>
  </si>
  <si>
    <t>SYGK ZONE DHK 2</t>
  </si>
  <si>
    <t>FOUNDATION SD</t>
  </si>
  <si>
    <t xml:space="preserve">Sajal Kanti Mazumder </t>
  </si>
  <si>
    <t>SYG-FENA-DAG1</t>
  </si>
  <si>
    <t>Md Azizur Rahman</t>
  </si>
  <si>
    <t>Md. Tufajjal Hossain</t>
  </si>
  <si>
    <t>SYT-CTGB-CMC3</t>
  </si>
  <si>
    <t>SYT-CTGB</t>
  </si>
  <si>
    <t>SYT CHATTOGRAM</t>
  </si>
  <si>
    <t>SYT ZONE</t>
  </si>
  <si>
    <t>Md Ruhul Amin Sarker</t>
  </si>
  <si>
    <t>Md. Easin Faruk</t>
  </si>
  <si>
    <t>SYGK-HATA</t>
  </si>
  <si>
    <t>Chattogram-1</t>
  </si>
  <si>
    <t xml:space="preserve">Md Abu Sayem </t>
  </si>
  <si>
    <t>SYG-BSLA-GOU1</t>
  </si>
  <si>
    <t>SYG-JHEA-KLJ1</t>
  </si>
  <si>
    <t>Md. Rezaul Karim Razu</t>
  </si>
  <si>
    <t>SYG-KURA-KUR1</t>
  </si>
  <si>
    <t>SYGK-KURA</t>
  </si>
  <si>
    <t>SYI-DINA-DIN1</t>
  </si>
  <si>
    <t>SYI-DINA</t>
  </si>
  <si>
    <t>SYI Dhaka North</t>
  </si>
  <si>
    <t>SYI Zone</t>
  </si>
  <si>
    <t>SYI-BSMA-BMC1</t>
  </si>
  <si>
    <t>SYI-BSMA</t>
  </si>
  <si>
    <t>SYI-MIRA-BIH1</t>
  </si>
  <si>
    <t>SYI-MIRA</t>
  </si>
  <si>
    <t>SYI Dhaka South</t>
  </si>
  <si>
    <t>Munir-Ur-Rahaman</t>
  </si>
  <si>
    <t>SYI-BSLA-BSL2</t>
  </si>
  <si>
    <t>SYI-BSLA</t>
  </si>
  <si>
    <t>A. Z. M Mahbubul Islam</t>
  </si>
  <si>
    <t xml:space="preserve">Md Rayhan Ali </t>
  </si>
  <si>
    <t>SYT-NRGA-NRG1</t>
  </si>
  <si>
    <t>SYT-NRGA</t>
  </si>
  <si>
    <t>SYT Dhaka South</t>
  </si>
  <si>
    <t>SYT Zone</t>
  </si>
  <si>
    <t xml:space="preserve">Md. Shobraj Hossain </t>
  </si>
  <si>
    <t xml:space="preserve">MOSTAQ AHMED </t>
  </si>
  <si>
    <t>SYI-BIRA-BIR3</t>
  </si>
  <si>
    <t>SYI-BIRA</t>
  </si>
  <si>
    <t xml:space="preserve">Md. Abadul Haque </t>
  </si>
  <si>
    <t>SYT-BBRA-BBR1</t>
  </si>
  <si>
    <t>SYT-BBRA</t>
  </si>
  <si>
    <t>SYT Chattogram</t>
  </si>
  <si>
    <t>Md. Mostofa Kamal</t>
  </si>
  <si>
    <t>Mostafizar Rahaman Biplop</t>
  </si>
  <si>
    <t>SYT-GAZA-GAZ2</t>
  </si>
  <si>
    <t>SYT-GAZA</t>
  </si>
  <si>
    <t>SYT Dhaka North</t>
  </si>
  <si>
    <t>Md. Rayhanul Hoque</t>
  </si>
  <si>
    <t>Md. Monzurul Islam</t>
  </si>
  <si>
    <t>SYI-UTTA-UTT4</t>
  </si>
  <si>
    <t>SYI-UTTA</t>
  </si>
  <si>
    <t>SYI-RANA</t>
  </si>
  <si>
    <t>Md. Asraful Alam</t>
  </si>
  <si>
    <t>BOGURA</t>
  </si>
  <si>
    <t>SYGK ZONE-3 BOG</t>
  </si>
  <si>
    <t>Md.Yousuf Ali</t>
  </si>
  <si>
    <t>DHAKA-3</t>
  </si>
  <si>
    <t>SYT-SYLA-SYL2</t>
  </si>
  <si>
    <t>SYT-SYLA</t>
  </si>
  <si>
    <t>SYG-KHLA-FLT1</t>
  </si>
  <si>
    <t xml:space="preserve">MD. SHAHIDUL ISLAM </t>
  </si>
  <si>
    <t>SYG-FENB-FEN2</t>
  </si>
  <si>
    <t>SYGK-FENB</t>
  </si>
  <si>
    <t>SYI-CUMA-CUM1</t>
  </si>
  <si>
    <t>SYI-CUMA</t>
  </si>
  <si>
    <t>SYI Cumilla</t>
  </si>
  <si>
    <t>MD. ABUL KALAM AZAD</t>
  </si>
  <si>
    <t>MD. ABU RAIHAN</t>
  </si>
  <si>
    <t>SYG-LAKA-LAK1</t>
  </si>
  <si>
    <t>SYGK-LAKA</t>
  </si>
  <si>
    <t xml:space="preserve">Md. Yousuf Hasan </t>
  </si>
  <si>
    <t xml:space="preserve">Md. Moidul Alam </t>
  </si>
  <si>
    <t>SYG-PTYA-BSK1</t>
  </si>
  <si>
    <t>SYGK-PTYA</t>
  </si>
  <si>
    <t>Md. Rasidujjaman Rana</t>
  </si>
  <si>
    <t>SYG-BOGB-BOG3</t>
  </si>
  <si>
    <t>SYG-GAIA-MIT1</t>
  </si>
  <si>
    <t>SYI-BSMA-BSM1</t>
  </si>
  <si>
    <t>Md. Moshiul Kobir Masum</t>
  </si>
  <si>
    <t>SYG-BSMB-BSM5</t>
  </si>
  <si>
    <t>SYGK-BSMB</t>
  </si>
  <si>
    <t>Kanak Chandra Roy</t>
  </si>
  <si>
    <t>SYI-MOHA-SHS1</t>
  </si>
  <si>
    <t>SYI-MOHA</t>
  </si>
  <si>
    <t>Md. Khairul Islam</t>
  </si>
  <si>
    <t>SYG-SHRA-SHE2</t>
  </si>
  <si>
    <t>SYGK-SHRA</t>
  </si>
  <si>
    <t>SYI-KHLA-KHL2</t>
  </si>
  <si>
    <t>SYI-KHLA</t>
  </si>
  <si>
    <t>SYI-CUMA-CUM2</t>
  </si>
  <si>
    <t>SYT-PABA-KUS2</t>
  </si>
  <si>
    <t>SYT-PABA</t>
  </si>
  <si>
    <t>SYT Rajshahi</t>
  </si>
  <si>
    <t>H. M. Ershed</t>
  </si>
  <si>
    <t>SYG-MUNA-MUN1</t>
  </si>
  <si>
    <t>SYGK-MUNA</t>
  </si>
  <si>
    <t xml:space="preserve">Md. Rashel </t>
  </si>
  <si>
    <t>SYI-NRGA-BBR1</t>
  </si>
  <si>
    <t>SYI-NRGA</t>
  </si>
  <si>
    <t>SYI-RAJA-RAJ3</t>
  </si>
  <si>
    <t>SYI-RAJA</t>
  </si>
  <si>
    <t>SYI-BIRA-BIR2</t>
  </si>
  <si>
    <t xml:space="preserve">Md. Kawsar Ahmmed </t>
  </si>
  <si>
    <t>Md Jahangir Alam</t>
  </si>
  <si>
    <t>SYG-NKLB-CTK1</t>
  </si>
  <si>
    <t>SYGK-NKLB</t>
  </si>
  <si>
    <t>Md. Ripon Mahmud</t>
  </si>
  <si>
    <t>SYG-PATA-KLP1</t>
  </si>
  <si>
    <t>Md. Shah Alam</t>
  </si>
  <si>
    <t>SYG-BBRB-KAS1</t>
  </si>
  <si>
    <t>Dipok Kumar Sharkar</t>
  </si>
  <si>
    <t>SYG-RAJB-RAJ1</t>
  </si>
  <si>
    <t>SYGK-RAJB</t>
  </si>
  <si>
    <t>Md Kamruzzaman</t>
  </si>
  <si>
    <t>Afiea Anjum Rafa</t>
  </si>
  <si>
    <t>SYV-OLDA-BDD1</t>
  </si>
  <si>
    <t>SYV-OLDA</t>
  </si>
  <si>
    <t>Syncovax Dhaka 2</t>
  </si>
  <si>
    <t>Sanjida Ashraf</t>
  </si>
  <si>
    <t>SYV-DHAA-GUL1</t>
  </si>
  <si>
    <t>SYI-SYLA-SYL3</t>
  </si>
  <si>
    <t>SYI-SYLA</t>
  </si>
  <si>
    <t>SYI CUMILLA</t>
  </si>
  <si>
    <t>SYI ZONE</t>
  </si>
  <si>
    <t>Rayhan Ibn Rafiq Bhuyan</t>
  </si>
  <si>
    <t>SYI-CTGA-KDB1</t>
  </si>
  <si>
    <t>SYI-CTGA</t>
  </si>
  <si>
    <t>SYI-TANA-TAN1</t>
  </si>
  <si>
    <t>SYI-TANA</t>
  </si>
  <si>
    <t>SYI-RANA-RAN1</t>
  </si>
  <si>
    <t>Md. Toriqul Islam</t>
  </si>
  <si>
    <t>SYI-UTTA-GAZ1</t>
  </si>
  <si>
    <t>SYT-BSMA-BSM3</t>
  </si>
  <si>
    <t>SYT-BSMA</t>
  </si>
  <si>
    <t>SYT-CTGA-CMC2</t>
  </si>
  <si>
    <t>SYT-CTGA</t>
  </si>
  <si>
    <t>SYT-CTGB-MOS1</t>
  </si>
  <si>
    <t>FARAH HOSSAIN</t>
  </si>
  <si>
    <t xml:space="preserve">Chandon Roy </t>
  </si>
  <si>
    <t>SYG-TONA-KON1</t>
  </si>
  <si>
    <t>SYGK-TONA</t>
  </si>
  <si>
    <t>MD. NUR HOSSAIN</t>
  </si>
  <si>
    <t>Md. Al-Amin Haque Shohag</t>
  </si>
  <si>
    <t>Shahenur islam</t>
  </si>
  <si>
    <t>SYG-CHDA-MAT2</t>
  </si>
  <si>
    <t>Ripon Biswas</t>
  </si>
  <si>
    <t>SYT-PABA-KUS1</t>
  </si>
  <si>
    <t>SYG-CTRA-SNG1</t>
  </si>
  <si>
    <t xml:space="preserve">Md. Nayan Ali </t>
  </si>
  <si>
    <t>SYG-CTRA-CTR1</t>
  </si>
  <si>
    <t>SYI-MYMA-KIS1</t>
  </si>
  <si>
    <t>SYI-MYMA</t>
  </si>
  <si>
    <t>SYI DHAKA NORTH</t>
  </si>
  <si>
    <t>Md. Masud Parvej</t>
  </si>
  <si>
    <t>SYG-CHKA-CHK1</t>
  </si>
  <si>
    <t>SYGK-CHKA</t>
  </si>
  <si>
    <t xml:space="preserve">Md Jamal Uddin </t>
  </si>
  <si>
    <t>SYG-JASB-JAS2</t>
  </si>
  <si>
    <t>SYGK-JASB</t>
  </si>
  <si>
    <t>SYI-KHLA-KHL3</t>
  </si>
  <si>
    <t xml:space="preserve">Md. Nur Islam </t>
  </si>
  <si>
    <t>SYG-TKGA-PAN1</t>
  </si>
  <si>
    <t>SYGK-TKGA</t>
  </si>
  <si>
    <t>Md. EMAMUL HASAN</t>
  </si>
  <si>
    <t xml:space="preserve">Md. Amirul Islam </t>
  </si>
  <si>
    <t xml:space="preserve">Md. Mostakim </t>
  </si>
  <si>
    <t>Md. Rabiul Islam</t>
  </si>
  <si>
    <t>Md. Sadekul Islam</t>
  </si>
  <si>
    <t>Bakhi Billah</t>
  </si>
  <si>
    <t>BARISAL</t>
  </si>
  <si>
    <t xml:space="preserve">SYGK ZONE-1 KHL </t>
  </si>
  <si>
    <t>Kazi Shain Ridvi</t>
  </si>
  <si>
    <t>Md. Al-Mamun</t>
  </si>
  <si>
    <t>SYG-BAGA-PIR1</t>
  </si>
  <si>
    <t>SYGK-BAGA</t>
  </si>
  <si>
    <t xml:space="preserve">Arnab Kanti Hore Akash </t>
  </si>
  <si>
    <t>SYG-BAGA-BAG1</t>
  </si>
  <si>
    <t xml:space="preserve">Md Anwar Hossain </t>
  </si>
  <si>
    <t xml:space="preserve">Md. Sohel Rana </t>
  </si>
  <si>
    <t>SYG-JAMA-MOD1</t>
  </si>
  <si>
    <t xml:space="preserve">Dheman Chandra Roy </t>
  </si>
  <si>
    <t>SYG-HATA-FAT1</t>
  </si>
  <si>
    <t>SYT-RAJA-RAJ2</t>
  </si>
  <si>
    <t>SYT-RAJA</t>
  </si>
  <si>
    <t>SYT RAJSHAHI</t>
  </si>
  <si>
    <t xml:space="preserve">Faruk Ahmed </t>
  </si>
  <si>
    <t xml:space="preserve">Arif Hossain </t>
  </si>
  <si>
    <t>Md Shajedul islam</t>
  </si>
  <si>
    <t>Md. Riazul Hasan</t>
  </si>
  <si>
    <t>SYT-RAJA-RAJ3</t>
  </si>
  <si>
    <t>Md. A. Rahim</t>
  </si>
  <si>
    <t>SYG-PABA-CHR1</t>
  </si>
  <si>
    <t xml:space="preserve">Md. Hashebul Islam </t>
  </si>
  <si>
    <t>SYT-CUMA-HAZ1</t>
  </si>
  <si>
    <t>SYT-CUMA</t>
  </si>
  <si>
    <t>Md. Ashiqul Islam</t>
  </si>
  <si>
    <t>SYG-TONA-TON1</t>
  </si>
  <si>
    <t xml:space="preserve">Md. Mokhlesur Rohman </t>
  </si>
  <si>
    <t>SYG-SHRA-FUL1</t>
  </si>
  <si>
    <t xml:space="preserve">Bulbul Ahmed </t>
  </si>
  <si>
    <t>SYI-KHLA-GOP1</t>
  </si>
  <si>
    <t>Eftakharul Islam</t>
  </si>
  <si>
    <t>NOAKHALI</t>
  </si>
  <si>
    <t>SYGK ZONE-4 CTG</t>
  </si>
  <si>
    <t xml:space="preserve">Md Habibur Rahman </t>
  </si>
  <si>
    <t>SYG-SATA-KOL1</t>
  </si>
  <si>
    <t>Md. Al-Amin</t>
  </si>
  <si>
    <t>Jahangir alam</t>
  </si>
  <si>
    <t>Prokash Kumar Roy</t>
  </si>
  <si>
    <t xml:space="preserve">MD. Shahjahan Ali </t>
  </si>
  <si>
    <t>SYI-NRGA-NRG1</t>
  </si>
  <si>
    <t>SYI DHAKA SOUTH</t>
  </si>
  <si>
    <t>Shaonujjaman</t>
  </si>
  <si>
    <t>SYV-DHAA-MIR3</t>
  </si>
  <si>
    <t>Md. Emon Sarker</t>
  </si>
  <si>
    <t>SYG-HAZA-KAC1</t>
  </si>
  <si>
    <t>SYGK-HAZA</t>
  </si>
  <si>
    <t>SYG-GOUA-DAU1</t>
  </si>
  <si>
    <t>Md. Biplab Shaikh</t>
  </si>
  <si>
    <t>SYG-SATA-SHA2</t>
  </si>
  <si>
    <t>SYT-NRGA-NRG2</t>
  </si>
  <si>
    <t>SYT DHAKA SOUTH</t>
  </si>
  <si>
    <t>SYT-KHLA-GOP1</t>
  </si>
  <si>
    <t>SYT-KHLA</t>
  </si>
  <si>
    <t>SYT-DMCA-RMP1</t>
  </si>
  <si>
    <t>SYT-DMCA</t>
  </si>
  <si>
    <t>SYT-SYLA-SYL5</t>
  </si>
  <si>
    <t>Md. Rejaul Karim</t>
  </si>
  <si>
    <t>SYG-MYMB-MUK1</t>
  </si>
  <si>
    <t xml:space="preserve">Md. Sahidul  Islam </t>
  </si>
  <si>
    <t>SYG-MANA-MAN1</t>
  </si>
  <si>
    <t>SYGK-MANA</t>
  </si>
  <si>
    <t>MD. Sanoar Hossain</t>
  </si>
  <si>
    <t>DHAKA-1</t>
  </si>
  <si>
    <t>SYGK ZONE DHK 1</t>
  </si>
  <si>
    <t xml:space="preserve">MD. Abubokor Shiddik </t>
  </si>
  <si>
    <t>FARIDPUR</t>
  </si>
  <si>
    <t>Md. Jahidul Islam</t>
  </si>
  <si>
    <t>SYG-RAJB-THR1</t>
  </si>
  <si>
    <t xml:space="preserve">Simanta Taluckder </t>
  </si>
  <si>
    <t>SYI-CTGB-COX1</t>
  </si>
  <si>
    <t>SYI-CTGB</t>
  </si>
  <si>
    <t>MD. FAHAD BIN MOTIN</t>
  </si>
  <si>
    <t>SYT-SYLA-SYL1</t>
  </si>
  <si>
    <t xml:space="preserve">Md. Syful Islam </t>
  </si>
  <si>
    <t>SYG-FENB-PSM1</t>
  </si>
  <si>
    <t>Ashraful Haq Imran</t>
  </si>
  <si>
    <t>SYC-SYLA</t>
  </si>
  <si>
    <t>Md. Mydul Islam</t>
  </si>
  <si>
    <t>SYI-DMCA-DMC3</t>
  </si>
  <si>
    <t>SYI-DMCA</t>
  </si>
  <si>
    <t xml:space="preserve">S. M. Shobahan Sarker </t>
  </si>
  <si>
    <t>SYG-MUNA-NWB1</t>
  </si>
  <si>
    <t>Md. Akimul Islam</t>
  </si>
  <si>
    <t>SYT-BBRA-BBR2</t>
  </si>
  <si>
    <t xml:space="preserve">Md. Zillur Rahman </t>
  </si>
  <si>
    <t>SYG-FPRA-FPR3</t>
  </si>
  <si>
    <t>SYT-BSLA-SHA1</t>
  </si>
  <si>
    <t>SYT-BSLA</t>
  </si>
  <si>
    <t>MD. Saif Hossain</t>
  </si>
  <si>
    <t>SYG-BOGA-JOY2</t>
  </si>
  <si>
    <t>Md. Rafiq Uddin</t>
  </si>
  <si>
    <t>Md. Ahsan Habib</t>
  </si>
  <si>
    <t>SYT-GULA-GUL1</t>
  </si>
  <si>
    <t>SYT-GULA</t>
  </si>
  <si>
    <t xml:space="preserve">Sattananda Mondal </t>
  </si>
  <si>
    <t>Md. Afaz Uddin</t>
  </si>
  <si>
    <t>SYI-SSMA-SSM1</t>
  </si>
  <si>
    <t>SYI-SSMA</t>
  </si>
  <si>
    <t xml:space="preserve">Sohel Rana </t>
  </si>
  <si>
    <t>SYT-MYMA-KIS1</t>
  </si>
  <si>
    <t>SYT-MYMA</t>
  </si>
  <si>
    <t>SYT DHAKA NORTH</t>
  </si>
  <si>
    <t>A. N. M. ABDUL HYE AKIB</t>
  </si>
  <si>
    <t>Sr. Oncology Associate</t>
  </si>
  <si>
    <t>SYC-DHAA</t>
  </si>
  <si>
    <t>Md. Mostafizur Rahman</t>
  </si>
  <si>
    <t>SYG-CTRA-KNP1</t>
  </si>
  <si>
    <t>SYGK-STKA</t>
  </si>
  <si>
    <t>CHATTOGRAM-1</t>
  </si>
  <si>
    <t>Md. Eliash Ali</t>
  </si>
  <si>
    <t>Md. Rafiqul Islam</t>
  </si>
  <si>
    <t>SYI-SSMA-WAR1</t>
  </si>
  <si>
    <t>Md. Shaon Mondal</t>
  </si>
  <si>
    <t>RUPOK CHANDRA BISWASHORMA</t>
  </si>
  <si>
    <t>SYG-DBWA-NAB1</t>
  </si>
  <si>
    <t>SYGK-DBWA</t>
  </si>
  <si>
    <t>ABUL KALAM AZAD</t>
  </si>
  <si>
    <t>SYG-MUNA-SRN1</t>
  </si>
  <si>
    <t>Sree Horipoda Chandro</t>
  </si>
  <si>
    <t>SYI-DMCA-DMC2</t>
  </si>
  <si>
    <t xml:space="preserve">Md. Moazzem Hossain </t>
  </si>
  <si>
    <t>SYG-MANA-DHM1</t>
  </si>
  <si>
    <t>Md. Abu Shaid Anam</t>
  </si>
  <si>
    <t>SYT-FRDA-FRD1</t>
  </si>
  <si>
    <t>SYT-FRDA</t>
  </si>
  <si>
    <t>Md. Salman Haider</t>
  </si>
  <si>
    <t>SYG-MANA-MAN3</t>
  </si>
  <si>
    <t>SYT-RANA-RAN2</t>
  </si>
  <si>
    <t>SYT-RANA</t>
  </si>
  <si>
    <t>Md. Kamran Hasan</t>
  </si>
  <si>
    <t>Md. Al Amin</t>
  </si>
  <si>
    <t>Iqbal Hossain</t>
  </si>
  <si>
    <t>SYV-DHAA-CTG4</t>
  </si>
  <si>
    <t>Md. Nasir Uddin</t>
  </si>
  <si>
    <t>SYG-MADA-MAD2</t>
  </si>
  <si>
    <t xml:space="preserve">Md. Abdur Rahman </t>
  </si>
  <si>
    <t xml:space="preserve">Touhidul Islam Himel </t>
  </si>
  <si>
    <t>SYI-MIRA-MIR1</t>
  </si>
  <si>
    <t>Ruhan Ahamed</t>
  </si>
  <si>
    <t>SYG-SHRA-SHE3</t>
  </si>
  <si>
    <t xml:space="preserve">Md. Mizanur Rahman </t>
  </si>
  <si>
    <t>SYI-NKLA-NKL2</t>
  </si>
  <si>
    <t>SYI-NKLA</t>
  </si>
  <si>
    <t>SYI-GULA-GUL2</t>
  </si>
  <si>
    <t>SYI-GULA</t>
  </si>
  <si>
    <t>Md. Rifatul Karim</t>
  </si>
  <si>
    <t xml:space="preserve">Md. Pabel Ahammed </t>
  </si>
  <si>
    <t>MYMENSINGH</t>
  </si>
  <si>
    <t>SYG-TKGA-TKG1</t>
  </si>
  <si>
    <t xml:space="preserve">Md. Humayun Rashid </t>
  </si>
  <si>
    <t>SYC-SYLA-SYL2</t>
  </si>
  <si>
    <t>SYI-CUMA-CUM4</t>
  </si>
  <si>
    <t xml:space="preserve">Mizanur Rahman </t>
  </si>
  <si>
    <t>SYI-NRGA-NAR1</t>
  </si>
  <si>
    <t>SYI-UTTA-UTT2</t>
  </si>
  <si>
    <t>SYI-MIRA-CAN1</t>
  </si>
  <si>
    <t>Md. Asadul Islam</t>
  </si>
  <si>
    <t xml:space="preserve">Rasel Miah </t>
  </si>
  <si>
    <t>SYT-CTGA-CMC1</t>
  </si>
  <si>
    <t>SYG-BHLA-CRF1</t>
  </si>
  <si>
    <t>SYGK-BHLA</t>
  </si>
  <si>
    <t>Md.Tahmidur Rahman</t>
  </si>
  <si>
    <t>SYG-JAMA-JAM1</t>
  </si>
  <si>
    <t xml:space="preserve">Md. Shahid Akhter Suzan </t>
  </si>
  <si>
    <t>SYI-CTGB-CMC2</t>
  </si>
  <si>
    <t xml:space="preserve">Fardin Ahsan Shuvo </t>
  </si>
  <si>
    <t>SYI-MYMA-MYM2</t>
  </si>
  <si>
    <t>SYT-BSMA-BSM1</t>
  </si>
  <si>
    <t xml:space="preserve">Md Ibrahim Kholil </t>
  </si>
  <si>
    <t>MD. EMRAN HOSSEN</t>
  </si>
  <si>
    <t>SYV-OLDA-OLD1</t>
  </si>
  <si>
    <t>Ashraf Hossain</t>
  </si>
  <si>
    <t>SYC-DHAB-DMC1</t>
  </si>
  <si>
    <t>SYC-DHAB</t>
  </si>
  <si>
    <t>SYG-MIRB-NIT2</t>
  </si>
  <si>
    <t>CHATTOGRAM-2</t>
  </si>
  <si>
    <t>SYI-BSMA-DHA1</t>
  </si>
  <si>
    <t xml:space="preserve">Rajib Chandra Vakta </t>
  </si>
  <si>
    <t>SYG-GOPA-FHT1</t>
  </si>
  <si>
    <t xml:space="preserve"> Md. Bulbul Hossain</t>
  </si>
  <si>
    <t>NIBIR SEN</t>
  </si>
  <si>
    <t>SYG-MIRB-NHF3</t>
  </si>
  <si>
    <t xml:space="preserve">Shaibal Das </t>
  </si>
  <si>
    <t>SYI-CTGB-HAL1</t>
  </si>
  <si>
    <t>ABUL BASAR</t>
  </si>
  <si>
    <t>SYG-JASB-KES1</t>
  </si>
  <si>
    <t>OMAR FAROOK</t>
  </si>
  <si>
    <t>SYG-PTYA-ANO1</t>
  </si>
  <si>
    <t>MD. MOMINUL ISLAM</t>
  </si>
  <si>
    <t>SYG-TKGA-TKG2</t>
  </si>
  <si>
    <t>Ismail Hosen</t>
  </si>
  <si>
    <t>SYG-CHKA-MOH1</t>
  </si>
  <si>
    <t xml:space="preserve">Sala Uddin Chowdhury </t>
  </si>
  <si>
    <t xml:space="preserve">Md Easin Ali </t>
  </si>
  <si>
    <t>SYT-CUMA-CUM1</t>
  </si>
  <si>
    <t>Md FAZLE RABBI</t>
  </si>
  <si>
    <t>SYG-BOGB-SHR1</t>
  </si>
  <si>
    <t>TAREQ HOSSAIN</t>
  </si>
  <si>
    <t>SYG-NKLB-SON1</t>
  </si>
  <si>
    <t>Hasibul hasan</t>
  </si>
  <si>
    <t>Md. Shamsur Rahman</t>
  </si>
  <si>
    <t>SYG-LAKA-LAK2</t>
  </si>
  <si>
    <t>SYT-MIRA-NHF1</t>
  </si>
  <si>
    <t>SYT-MIRA</t>
  </si>
  <si>
    <t>SYG-BSMB-LAL1</t>
  </si>
  <si>
    <t>Md. Akib Zaved</t>
  </si>
  <si>
    <t>SYG-SATA-SAT2</t>
  </si>
  <si>
    <t>KHULNA</t>
  </si>
  <si>
    <t>Hasan Tarek</t>
  </si>
  <si>
    <t>SYT-NRGA-MUN1</t>
  </si>
  <si>
    <t>H. M. Sabuj</t>
  </si>
  <si>
    <t>SYG-PATA-BRG1</t>
  </si>
  <si>
    <t>SYG-KMTA-BDD1</t>
  </si>
  <si>
    <t>SYI-BSMA-BSM2</t>
  </si>
  <si>
    <t xml:space="preserve">Abdulla Al Mamun </t>
  </si>
  <si>
    <t>SYT-NRGA-NAR1</t>
  </si>
  <si>
    <t>SYG-CTGD-MOS4</t>
  </si>
  <si>
    <t>Md. Soriful Islam</t>
  </si>
  <si>
    <t>SYG-SIRA-ULP1</t>
  </si>
  <si>
    <t>MD.Raman Akanda</t>
  </si>
  <si>
    <t>SYG-TONA-KAL1</t>
  </si>
  <si>
    <t>Md Al Mamun</t>
  </si>
  <si>
    <t>SYG-MANA-SIN1</t>
  </si>
  <si>
    <t>MD. MILON UDDIN</t>
  </si>
  <si>
    <t>SYI-BOGA-BOG2</t>
  </si>
  <si>
    <t>SYI-BOGA</t>
  </si>
  <si>
    <t>SYG-LAKA-BOR1</t>
  </si>
  <si>
    <t xml:space="preserve">Akhay Chandra Roy </t>
  </si>
  <si>
    <t>SYG-MIRB-DEL1</t>
  </si>
  <si>
    <t>SYG-NKLB-CHG1</t>
  </si>
  <si>
    <t>SYG-PTYA-PTY1</t>
  </si>
  <si>
    <t>Zafry Chowdhury</t>
  </si>
  <si>
    <t>SYC-DHAB-MIR2</t>
  </si>
  <si>
    <t>Faruque hossain</t>
  </si>
  <si>
    <t xml:space="preserve">Md. Abu Usayed </t>
  </si>
  <si>
    <t>SYT-CUMA-CUM2</t>
  </si>
  <si>
    <t>SYG-MOHA-SHS1</t>
  </si>
  <si>
    <t>Tonema Alam</t>
  </si>
  <si>
    <t>SYV-DHAC-MOH1</t>
  </si>
  <si>
    <t>SYV-DHAC</t>
  </si>
  <si>
    <t>Md. Raihan Hossain</t>
  </si>
  <si>
    <t>SYK-CUMB-CUM2</t>
  </si>
  <si>
    <t>SYG-NKLA-SUB1</t>
  </si>
  <si>
    <t xml:space="preserve">Md. NAZMUL HAQUE </t>
  </si>
  <si>
    <t>SYG-MIRB-CKD1</t>
  </si>
  <si>
    <t>SYT-DMCA-DMC2</t>
  </si>
  <si>
    <t xml:space="preserve">Md Ramjan Ali </t>
  </si>
  <si>
    <t>SYG-NAOA-NAO2</t>
  </si>
  <si>
    <t>Md. Ripon Mondol</t>
  </si>
  <si>
    <t>SYI-RANA-RAN3</t>
  </si>
  <si>
    <t>Md. Zuel Rana</t>
  </si>
  <si>
    <t>SYG-GOUA-HOM1</t>
  </si>
  <si>
    <t xml:space="preserve">Maruf Ahmed </t>
  </si>
  <si>
    <t>SYG-MMCA-MUG4</t>
  </si>
  <si>
    <t>Md. SHAFIUL ALAM</t>
  </si>
  <si>
    <t>SYG-SHRA-SHE1</t>
  </si>
  <si>
    <t>Md. SHAZEDUL ISLAM</t>
  </si>
  <si>
    <t>SYG-DBWA-DBW1</t>
  </si>
  <si>
    <t>Md. Abir Hasan</t>
  </si>
  <si>
    <t>SYG-DBWA-MUR1</t>
  </si>
  <si>
    <t>Suhag Mia</t>
  </si>
  <si>
    <t>Md. Akbarul Islam</t>
  </si>
  <si>
    <t>SYT-MOHA-MAN1</t>
  </si>
  <si>
    <t>SYT-MOHA</t>
  </si>
  <si>
    <t xml:space="preserve"> Md. RUBEL MIAH</t>
  </si>
  <si>
    <t>SYG-SYLB-SOM4</t>
  </si>
  <si>
    <t xml:space="preserve">JUBAYET HUSSAIN </t>
  </si>
  <si>
    <t>SYG-SYLB-SOM1</t>
  </si>
  <si>
    <t>SYG-HABA-MDP1</t>
  </si>
  <si>
    <t xml:space="preserve">Masum </t>
  </si>
  <si>
    <t>SYG-MANA-MAN2</t>
  </si>
  <si>
    <t xml:space="preserve">Md. RASEL HOSSAIN </t>
  </si>
  <si>
    <t>SYG-BOGB-SON1</t>
  </si>
  <si>
    <t>SYG-BHRA-RAI1</t>
  </si>
  <si>
    <t>SYGK-BHRA</t>
  </si>
  <si>
    <t>Mazharul Islam</t>
  </si>
  <si>
    <t>SYT-MIRA-NHF2</t>
  </si>
  <si>
    <t>Mamun Rashid</t>
  </si>
  <si>
    <t>SYG-SSMA-SSM1</t>
  </si>
  <si>
    <t>Md. Mobarok Hossain</t>
  </si>
  <si>
    <t>SYG-MOUA-KUL1</t>
  </si>
  <si>
    <t>S. M. Shamim Uddin</t>
  </si>
  <si>
    <t>SYG-RAJB-PUT1</t>
  </si>
  <si>
    <t>Md. Sadek Hossain Baschu</t>
  </si>
  <si>
    <t>SYG-NRGA-NRG1</t>
  </si>
  <si>
    <t>Kaniz Fatema Nodi</t>
  </si>
  <si>
    <t>SYC-DHAA-MIR1</t>
  </si>
  <si>
    <t>SYNCOVAX</t>
  </si>
  <si>
    <t xml:space="preserve">Dipto Das </t>
  </si>
  <si>
    <t>SYC-DHAB-KHU1</t>
  </si>
  <si>
    <t>MD. SAMIM REZA MASUD</t>
  </si>
  <si>
    <t>SYC-DHAA-RAN1</t>
  </si>
  <si>
    <t>Shimul Goswami</t>
  </si>
  <si>
    <t>MD. Habib Miah</t>
  </si>
  <si>
    <t>SYT-NKLA-NKL1</t>
  </si>
  <si>
    <t>SYT-NKLA</t>
  </si>
  <si>
    <t>Md. Abdur Razzak</t>
  </si>
  <si>
    <t>SYG-STKA-LOH1</t>
  </si>
  <si>
    <t>Mohammad Mustfizur Rahman</t>
  </si>
  <si>
    <t>SYG-SYLA-SYL2</t>
  </si>
  <si>
    <t>SYLHET</t>
  </si>
  <si>
    <t>SYGK ZONE-2 CUM</t>
  </si>
  <si>
    <t>Md. Nazmul Huda</t>
  </si>
  <si>
    <t>SYK-NARA-NAR1</t>
  </si>
  <si>
    <t>DHAKA-2</t>
  </si>
  <si>
    <t>SYI-BIRA-BIR1</t>
  </si>
  <si>
    <t>Md. Sajal</t>
  </si>
  <si>
    <t>SYG-CTGD-SVD1</t>
  </si>
  <si>
    <t>SYG-CTGC-CMC7</t>
  </si>
  <si>
    <t>Md Robins Sarker</t>
  </si>
  <si>
    <t>SYG-DINA-DIN3</t>
  </si>
  <si>
    <t>SYI-PABA-KUS1</t>
  </si>
  <si>
    <t>SYI-PABA</t>
  </si>
  <si>
    <t>Mohammad Akram Hossen</t>
  </si>
  <si>
    <t>SYG-MYMA-CBM1</t>
  </si>
  <si>
    <t>Rakibul Islam</t>
  </si>
  <si>
    <t>SYG-HABA-NAB1</t>
  </si>
  <si>
    <t>Nazmul Haque</t>
  </si>
  <si>
    <t>SYI-TANA-JAM1</t>
  </si>
  <si>
    <t>Md. Al Imran</t>
  </si>
  <si>
    <t>SYG-BHLA-BHO2</t>
  </si>
  <si>
    <t>Muhaiminul Islam Khan</t>
  </si>
  <si>
    <t>SYT-CTGA-HAT1</t>
  </si>
  <si>
    <t>Ripan Roy</t>
  </si>
  <si>
    <t>SYG-GOPA-GOP1</t>
  </si>
  <si>
    <t>Md. Ashraf</t>
  </si>
  <si>
    <t>SYG-LAXA-RAM1</t>
  </si>
  <si>
    <t>Rimon Mia</t>
  </si>
  <si>
    <t>SYI-UTTA-UTT3</t>
  </si>
  <si>
    <t>Md. Supin Mia</t>
  </si>
  <si>
    <t>SYI-MOHA-NTR1</t>
  </si>
  <si>
    <t>TANJIMUL ISLAM</t>
  </si>
  <si>
    <t>SYC-UTTA-MYM1</t>
  </si>
  <si>
    <t>SYC-UTTA</t>
  </si>
  <si>
    <t>Abdul Baten</t>
  </si>
  <si>
    <t>SYT-RAJA-RAJ1</t>
  </si>
  <si>
    <t>Alomgir Husain</t>
  </si>
  <si>
    <t>SYK-HABA-HAB1</t>
  </si>
  <si>
    <t>SYG-MIRA-NHF2</t>
  </si>
  <si>
    <t>Md. Ali Azam</t>
  </si>
  <si>
    <t>SYG-CTGC-CMC9</t>
  </si>
  <si>
    <t>Pabitra Chandra Barman</t>
  </si>
  <si>
    <t>SYG-SAVA-ZER1</t>
  </si>
  <si>
    <t>Dipu Roy  </t>
  </si>
  <si>
    <t>SYT-BOGA-BOG1</t>
  </si>
  <si>
    <t>SYT-BOGA</t>
  </si>
  <si>
    <t xml:space="preserve">MD. KHAYRUL ISLAM </t>
  </si>
  <si>
    <t>SYI-BSLA-PAT1</t>
  </si>
  <si>
    <t>Mahmudul hasan</t>
  </si>
  <si>
    <t>SYI-SSMA-DNM1</t>
  </si>
  <si>
    <t>Md. Sohel Molla</t>
  </si>
  <si>
    <t>SYT-MOHA-NCV1</t>
  </si>
  <si>
    <t>Md. Asadul Hoque</t>
  </si>
  <si>
    <t>SYG-BBRB-AKH1</t>
  </si>
  <si>
    <t xml:space="preserve">Belal Hossain </t>
  </si>
  <si>
    <t>SYG-CTGA-MHC1</t>
  </si>
  <si>
    <t>Mamun  Sikder</t>
  </si>
  <si>
    <t>SYG-CHDA-CHD1</t>
  </si>
  <si>
    <t>MD. ABDUL HAUQE</t>
  </si>
  <si>
    <t>SYG-NIDA-NID1</t>
  </si>
  <si>
    <t>SYT-DHAA-DHA2</t>
  </si>
  <si>
    <t>SYT-DHAA</t>
  </si>
  <si>
    <t>Md. Arsad Ali</t>
  </si>
  <si>
    <t>SYT-UTTA-UTT3</t>
  </si>
  <si>
    <t>SYT-UTTA</t>
  </si>
  <si>
    <t>Abdul Mazed</t>
  </si>
  <si>
    <t>SYG-CUMB-CUM4</t>
  </si>
  <si>
    <t>Rejaul Islam</t>
  </si>
  <si>
    <t>SYK-NAOA-NAO1</t>
  </si>
  <si>
    <t>Md. Mahabub Hasan</t>
  </si>
  <si>
    <t>SYK-SSMA-SSM1</t>
  </si>
  <si>
    <t>Md. Sulaiman</t>
  </si>
  <si>
    <t>Appa Shil</t>
  </si>
  <si>
    <t>SYC-UTTA-UTT1</t>
  </si>
  <si>
    <t>SYG-NKLB-NKL3</t>
  </si>
  <si>
    <t>SYI-NKLA-NKL1</t>
  </si>
  <si>
    <t>Mubarok Ali</t>
  </si>
  <si>
    <t>SYG-HAZA-FRD1</t>
  </si>
  <si>
    <t>Mazhar Uddin Chawdhury</t>
  </si>
  <si>
    <t>SYG-FENA-SON1</t>
  </si>
  <si>
    <t>MD. Nur Islam</t>
  </si>
  <si>
    <t>SYG-MIRA-KCH2</t>
  </si>
  <si>
    <t>SYG-CHDA-CHD2</t>
  </si>
  <si>
    <t>Asaduzzaman</t>
  </si>
  <si>
    <t>SYI-RANA-RAN2</t>
  </si>
  <si>
    <t>Md. Selim Uddin </t>
  </si>
  <si>
    <t>SYG-MOUA-BRL1</t>
  </si>
  <si>
    <t>MD. Hossen Ali Mamun</t>
  </si>
  <si>
    <t>SYK-LAXA-LAX1</t>
  </si>
  <si>
    <t xml:space="preserve"> MD. Mahamudul Hasan</t>
  </si>
  <si>
    <t>SYT-BSLA-BSL2</t>
  </si>
  <si>
    <t>MD. Mahfuzur Rahman</t>
  </si>
  <si>
    <t>SYT-CTGB-CGH1</t>
  </si>
  <si>
    <t>Abul Kalam</t>
  </si>
  <si>
    <t>SYG-KISA-KIS3</t>
  </si>
  <si>
    <t>Hasibul Hasan</t>
  </si>
  <si>
    <t>SYK-MYMB-MYM2</t>
  </si>
  <si>
    <t>MD. Zahurul Islam</t>
  </si>
  <si>
    <t>SYG-JASB-NAV1</t>
  </si>
  <si>
    <t>Pappu Sheel</t>
  </si>
  <si>
    <t>SYG-GAZA-GAZ2</t>
  </si>
  <si>
    <t>Farabi Alam</t>
  </si>
  <si>
    <t>SYC-DHAA-PAN1</t>
  </si>
  <si>
    <t>Shahabuddin</t>
  </si>
  <si>
    <t>SYI-NKLA-CHD1</t>
  </si>
  <si>
    <t>Ambik Mondol</t>
  </si>
  <si>
    <t>SYI-JASA-JAS1</t>
  </si>
  <si>
    <t>SYI-JASA</t>
  </si>
  <si>
    <t xml:space="preserve">Sharmin Sultana </t>
  </si>
  <si>
    <t>SYC-DHAB-KUR1</t>
  </si>
  <si>
    <t>SYG-MYMB-MHG1</t>
  </si>
  <si>
    <t>Sujit Chandra sarker</t>
  </si>
  <si>
    <t>MD. SOHAG MIA</t>
  </si>
  <si>
    <t>SYG-CUMB-CAN1</t>
  </si>
  <si>
    <t>Pijush Ray</t>
  </si>
  <si>
    <t>SYT-MYMA-MYM1</t>
  </si>
  <si>
    <t>S.M.Mofakher Shawkat Rupak</t>
  </si>
  <si>
    <t>SYG-TANA-SHK1</t>
  </si>
  <si>
    <t>Md.Samiul Islam</t>
  </si>
  <si>
    <t>SYG-BHRA-ASH1</t>
  </si>
  <si>
    <t xml:space="preserve">MD ADOR HOSSAIN </t>
  </si>
  <si>
    <t>SYG-TKGA-RNI1</t>
  </si>
  <si>
    <t>Ahsan Habib Shohag</t>
  </si>
  <si>
    <t>SYK-CTGC-CMC4</t>
  </si>
  <si>
    <t>Md. Sumon Mia</t>
  </si>
  <si>
    <t xml:space="preserve">Md.Rashedul Islam </t>
  </si>
  <si>
    <t>NARAYAN CHANDRA ROY</t>
  </si>
  <si>
    <t>SYG-BSLB-MOT1</t>
  </si>
  <si>
    <t>SYGK-BSLB</t>
  </si>
  <si>
    <t>Md. Rakibul Islam</t>
  </si>
  <si>
    <t>SYG-BSLA-BSL2</t>
  </si>
  <si>
    <t>Md.Shahin Hossain</t>
  </si>
  <si>
    <t>SYG-MUNA-SHI1</t>
  </si>
  <si>
    <t>SYG-BHRA-BHR2</t>
  </si>
  <si>
    <t>Samsul Hoq</t>
  </si>
  <si>
    <t>CUMILLA</t>
  </si>
  <si>
    <t>Md. ABU SAMA</t>
  </si>
  <si>
    <t>SYG-BSLB-JHL1</t>
  </si>
  <si>
    <t>Masud Parvez</t>
  </si>
  <si>
    <t>Shobuz Mia</t>
  </si>
  <si>
    <t>SYT-MYMA-MYM2</t>
  </si>
  <si>
    <t>Md. Dulal Hossen</t>
  </si>
  <si>
    <t>MD. Istiak Hossen Rakib</t>
  </si>
  <si>
    <t>SYG-NIDA-GUL1</t>
  </si>
  <si>
    <t>MD. Imran Hossen</t>
  </si>
  <si>
    <t>Md. Suzanur Rahman</t>
  </si>
  <si>
    <t>Md. Sakil Ahmed</t>
  </si>
  <si>
    <t>SYG-CUMB-CUM6</t>
  </si>
  <si>
    <t>Moynul Hasan</t>
  </si>
  <si>
    <t>Md. Abu Kahar Hosen</t>
  </si>
  <si>
    <t>SYG-TONA-TON2</t>
  </si>
  <si>
    <t>Md. Nazmul Howlader</t>
  </si>
  <si>
    <t>Tapan Chandra Shil</t>
  </si>
  <si>
    <t>SYT-KHLA-KHL2</t>
  </si>
  <si>
    <t>Md. Akash</t>
  </si>
  <si>
    <t>SYT-MIRA-BIH1</t>
  </si>
  <si>
    <t>MD. Kaisarul Islam</t>
  </si>
  <si>
    <t>SYG-KMTA-UTT6</t>
  </si>
  <si>
    <t>MD. Sharif</t>
  </si>
  <si>
    <t>MD. Zahid Hasan Sawon</t>
  </si>
  <si>
    <t>Nasim Uddin</t>
  </si>
  <si>
    <t>SYT-DINA-DIN1</t>
  </si>
  <si>
    <t>SYT-DINA</t>
  </si>
  <si>
    <t>Naim Islam</t>
  </si>
  <si>
    <t>SYI-SYLA-SYL1</t>
  </si>
  <si>
    <t>Md. Balal Hossain</t>
  </si>
  <si>
    <t>SYG-KURA-LAL1</t>
  </si>
  <si>
    <t>Md. Abdur Razzak Bin Yusuf</t>
  </si>
  <si>
    <t>MD. Shamim Reza</t>
  </si>
  <si>
    <t>SYG-SUNA-DER1</t>
  </si>
  <si>
    <t>SYGK-SUNA</t>
  </si>
  <si>
    <t>MD. Ripon Mia</t>
  </si>
  <si>
    <t>SYG-CHWA-SNB1</t>
  </si>
  <si>
    <t>Md. Jani Arman</t>
  </si>
  <si>
    <t>MD. Nahid Alom</t>
  </si>
  <si>
    <t>SYT-PABA-PAB2</t>
  </si>
  <si>
    <t>Mostofa Firoz</t>
  </si>
  <si>
    <t>SYG-FPRA-BLM1</t>
  </si>
  <si>
    <t>MD. Abu Saied</t>
  </si>
  <si>
    <t>MD. Yeasir Arafat Nipu</t>
  </si>
  <si>
    <t>SYT-DMCA-MUG1</t>
  </si>
  <si>
    <t>Md. Jahid Hasan</t>
  </si>
  <si>
    <t>SYG-TONA-KON2</t>
  </si>
  <si>
    <t>Md. Juwel</t>
  </si>
  <si>
    <t>SYI-DMCA-DMC1</t>
  </si>
  <si>
    <t>Proma Karmaker</t>
  </si>
  <si>
    <t>SYC-DHAA-OLD2</t>
  </si>
  <si>
    <t>Mohima Kabir</t>
  </si>
  <si>
    <t>SYC-DHAB-BSM1</t>
  </si>
  <si>
    <t>Mohammad Riaj Uddin Rana</t>
  </si>
  <si>
    <t>SYC-CTGA-CTG2</t>
  </si>
  <si>
    <t>SYC-CTGA</t>
  </si>
  <si>
    <t>Ayesha Siddeka</t>
  </si>
  <si>
    <t>SYC-CTGA-CTG1</t>
  </si>
  <si>
    <t>Aminul Islam Sajal</t>
  </si>
  <si>
    <t>SYC-DHAA-RAJ1</t>
  </si>
  <si>
    <t>SYG-JASA-JAS1</t>
  </si>
  <si>
    <t>MD. Rafiq Mia</t>
  </si>
  <si>
    <t>Md. Saddam Hossein</t>
  </si>
  <si>
    <t>SYG-BBRA-BBR4</t>
  </si>
  <si>
    <t>MD. Golam Rabbani</t>
  </si>
  <si>
    <t>SYG-SHRA-BKJ1</t>
  </si>
  <si>
    <t>MD. Aminul Islam</t>
  </si>
  <si>
    <t>SYGK BOGURA ZONE-4</t>
  </si>
  <si>
    <t>SYG-CHKA-EDG1</t>
  </si>
  <si>
    <t>MD. Mosheur Rahman</t>
  </si>
  <si>
    <t>SYT-TANA-TAN1</t>
  </si>
  <si>
    <t>SYT-TANA</t>
  </si>
  <si>
    <t>Sadikul Bari</t>
  </si>
  <si>
    <t>Md. Sujon Mahmud</t>
  </si>
  <si>
    <t>SYT-JASA-JAS2</t>
  </si>
  <si>
    <t>SYT-JASA</t>
  </si>
  <si>
    <t>MD. Mahbub Hasan</t>
  </si>
  <si>
    <t>SYT-TANA-TAN2</t>
  </si>
  <si>
    <t>Md. Mahbubul Hoq</t>
  </si>
  <si>
    <t>SYT-CTGB-SAT1</t>
  </si>
  <si>
    <t>Ahammad Ali</t>
  </si>
  <si>
    <t>SYG-KISA-KIS4</t>
  </si>
  <si>
    <t>Md. Faruk Mia</t>
  </si>
  <si>
    <t>SYT-MIRA-CAN1</t>
  </si>
  <si>
    <t>Dulal Chakma</t>
  </si>
  <si>
    <t>SYI-CTGA-CGH1</t>
  </si>
  <si>
    <t>MD.Abdullah AL Mamun</t>
  </si>
  <si>
    <t>SYT-BOGA-NAO1</t>
  </si>
  <si>
    <t>Mahtab Hossain</t>
  </si>
  <si>
    <t>Atikur Rahman</t>
  </si>
  <si>
    <t>Md. Redwan Islam</t>
  </si>
  <si>
    <t>SYI-BSLA-BSL1</t>
  </si>
  <si>
    <t>Md. Atiqul Islam</t>
  </si>
  <si>
    <t>SYT-MOHA-SAV1</t>
  </si>
  <si>
    <t>Md. Shofiullah Sozib</t>
  </si>
  <si>
    <t>SYG-GAZA-SRP1</t>
  </si>
  <si>
    <t>Sankar Chandro Halder</t>
  </si>
  <si>
    <t>SYG-BAGA-PIR2</t>
  </si>
  <si>
    <t>Md. Mosful Alam</t>
  </si>
  <si>
    <t>SYT-BOGA-BOG2</t>
  </si>
  <si>
    <t>Masum Mostafa</t>
  </si>
  <si>
    <t>Emon Ahmed</t>
  </si>
  <si>
    <t>SYG-JAMA-SRH1</t>
  </si>
  <si>
    <t>MD. Samiul Basir</t>
  </si>
  <si>
    <t>SYT-MIRA-NHN1</t>
  </si>
  <si>
    <t>Md. Moniruzzaman Raju</t>
  </si>
  <si>
    <t>SYG-PTYA-BLK1</t>
  </si>
  <si>
    <t>Md. Rakib Hasan Shourav</t>
  </si>
  <si>
    <t>SYI-UTTA-UTT1</t>
  </si>
  <si>
    <t>Md. Shahin Alam</t>
  </si>
  <si>
    <t>SYG-MYMA-FUL1</t>
  </si>
  <si>
    <t>Md. Robiul Shikder</t>
  </si>
  <si>
    <t>Emran Ali</t>
  </si>
  <si>
    <t>SYG-CHKA-PEK1</t>
  </si>
  <si>
    <t>Md. Mosharef Hossain</t>
  </si>
  <si>
    <t>SYI-NKLA-FEN1</t>
  </si>
  <si>
    <t>MD Mehedi Hasan Miraj</t>
  </si>
  <si>
    <t>SYG-SSMA-KER2</t>
  </si>
  <si>
    <t>MD. Shahidullah</t>
  </si>
  <si>
    <t>Amit Hasan</t>
  </si>
  <si>
    <t>SYC-UTTA-KHL1</t>
  </si>
  <si>
    <t>IBNA HASAN SHAWN</t>
  </si>
  <si>
    <t>SYC-DHAA-DHA1</t>
  </si>
  <si>
    <t>Md Akbar Hossain</t>
  </si>
  <si>
    <t>Sonjoy Das</t>
  </si>
  <si>
    <t>SYG-SYLA-JAK1</t>
  </si>
  <si>
    <t>Md. Shohanur Islam</t>
  </si>
  <si>
    <t>SYG-DBWA-CND1</t>
  </si>
  <si>
    <t>MD. Jakir Hossain</t>
  </si>
  <si>
    <t>SYG-BSMB-BSM6</t>
  </si>
  <si>
    <t>Md. Mukul Miah</t>
  </si>
  <si>
    <t>SYG-SUNA-SUN1</t>
  </si>
  <si>
    <t>Abdullah Al Fahim</t>
  </si>
  <si>
    <t>SYT-SYLA-SYL3</t>
  </si>
  <si>
    <t>Md. Asif Alam</t>
  </si>
  <si>
    <t>SYG-CUMA-CUM4</t>
  </si>
  <si>
    <t>Anupddip Acharjee</t>
  </si>
  <si>
    <t>Partha Roy</t>
  </si>
  <si>
    <t>SYT-SYLA-SYL4</t>
  </si>
  <si>
    <t>SYG-BSMB-KAM1</t>
  </si>
  <si>
    <t>Md. Adam Ali</t>
  </si>
  <si>
    <t>SYT-BBRA-MOU1</t>
  </si>
  <si>
    <t>Tapan Chandro Roy</t>
  </si>
  <si>
    <t>SYT-BOGA-BOG3</t>
  </si>
  <si>
    <t>MD. Rijuyon</t>
  </si>
  <si>
    <t>SYT-RANA-RAN1</t>
  </si>
  <si>
    <t>Sohel Ahmed</t>
  </si>
  <si>
    <t>SYG-RANA-SAD2</t>
  </si>
  <si>
    <t>Sajedul Hoque</t>
  </si>
  <si>
    <t>SYG-JASA-NRL2</t>
  </si>
  <si>
    <t>M.M. Sazzadul Islam</t>
  </si>
  <si>
    <t>Md. Kamruzzaman Sumon</t>
  </si>
  <si>
    <t>SYI-FRDA-FRD2</t>
  </si>
  <si>
    <t>SYI-FRDA</t>
  </si>
  <si>
    <t>MD. Nur -E- Alam</t>
  </si>
  <si>
    <t>SYG-GOUA-GOU2</t>
  </si>
  <si>
    <t>MD. Sofiqul Islam</t>
  </si>
  <si>
    <t>SYG-FENB-FEN3</t>
  </si>
  <si>
    <t xml:space="preserve">Nira Chandra Sarker </t>
  </si>
  <si>
    <t>SYT-DMCA-DMC1</t>
  </si>
  <si>
    <t xml:space="preserve">Riadul Salehin </t>
  </si>
  <si>
    <t>SYI-CTGA-CMC1</t>
  </si>
  <si>
    <t>Md. Sohidur Rahman</t>
  </si>
  <si>
    <t>MD. Nasim Reza</t>
  </si>
  <si>
    <t>SYI-GULA-GUL1</t>
  </si>
  <si>
    <t>MD. Arshad Ali</t>
  </si>
  <si>
    <t>SYG-MIRA-NHF4</t>
  </si>
  <si>
    <t>Md. Farhad Hossain</t>
  </si>
  <si>
    <t>SYI-KHLA-KHL1</t>
  </si>
  <si>
    <t>MD. Farhad Reza</t>
  </si>
  <si>
    <t>Bisno Sen</t>
  </si>
  <si>
    <t>Md. Humayun Kabir</t>
  </si>
  <si>
    <t xml:space="preserve">Md. Mamun Hossen Mazumder </t>
  </si>
  <si>
    <t>AQA MD. Naimul Haque</t>
  </si>
  <si>
    <t>SYG-BHLA-BHO1</t>
  </si>
  <si>
    <t>MD. Arafat Hossain</t>
  </si>
  <si>
    <t>SYI-NRGA-NRG2</t>
  </si>
  <si>
    <t>MD. Jayed Ibna Sayed</t>
  </si>
  <si>
    <t>SYI-MIRA-NHF1</t>
  </si>
  <si>
    <t>Junaid Tahmeed</t>
  </si>
  <si>
    <t>SYT-DHAA-DHA1</t>
  </si>
  <si>
    <t>MD. Golam Sabbir</t>
  </si>
  <si>
    <t>SYT-BSMA-BSM4</t>
  </si>
  <si>
    <t>Saiful Islam</t>
  </si>
  <si>
    <t>Md Monirul Islam</t>
  </si>
  <si>
    <t>Sumon Kumar Roy</t>
  </si>
  <si>
    <t xml:space="preserve">Nazmul Hoque Noman </t>
  </si>
  <si>
    <t>SYV-DHAC-DHA3</t>
  </si>
  <si>
    <t>Sumaiya Binte Tareq</t>
  </si>
  <si>
    <t>SYC-DHAB-SQR1</t>
  </si>
  <si>
    <t>Snahangshu Talukder Sagor</t>
  </si>
  <si>
    <t>SYG-HABA-BNC1</t>
  </si>
  <si>
    <t>Md. Naeem Ahmed</t>
  </si>
  <si>
    <t>Mahfujur Rahman Fahim</t>
  </si>
  <si>
    <t>SYG-SYLA-BEA1</t>
  </si>
  <si>
    <t>Anjan Dey</t>
  </si>
  <si>
    <t>SYG-SUNA-SUN2</t>
  </si>
  <si>
    <t>Asim Mandol</t>
  </si>
  <si>
    <t>SYG-BHLA-BHO3</t>
  </si>
  <si>
    <t>Motiur Rahman</t>
  </si>
  <si>
    <t>SYI-RAJA-RAJ1</t>
  </si>
  <si>
    <t>MD. Nasim</t>
  </si>
  <si>
    <t>Mohammad Russel Hossain</t>
  </si>
  <si>
    <t>Mohiuddin</t>
  </si>
  <si>
    <t>SYG-CUMB-CUM5</t>
  </si>
  <si>
    <t>MD. Hasar Uddin</t>
  </si>
  <si>
    <t>SYG-TKGA-BDA1</t>
  </si>
  <si>
    <t>MD. Moshiur Rahman Rocky</t>
  </si>
  <si>
    <t>SYT-MOHA-SHS1</t>
  </si>
  <si>
    <t>Hasan Mahmud</t>
  </si>
  <si>
    <t>MD. Ainul Haque</t>
  </si>
  <si>
    <t>SYG-MIRB-NIT1</t>
  </si>
  <si>
    <t>MD. Robiul Awal</t>
  </si>
  <si>
    <t>SYT-SSMA-SSM2</t>
  </si>
  <si>
    <t>SYT-SSMA</t>
  </si>
  <si>
    <t>Md. Abdul Aliem</t>
  </si>
  <si>
    <t>SYG-KMTA-UTT3</t>
  </si>
  <si>
    <t>Azad Hosen</t>
  </si>
  <si>
    <t>SYG-LAXA-LAX3</t>
  </si>
  <si>
    <t>SYG-SAVA-SAV4</t>
  </si>
  <si>
    <t>Md. Nayeem Hasan</t>
  </si>
  <si>
    <t>SYT-BIRA-ICH1</t>
  </si>
  <si>
    <t>SYT-BIRA</t>
  </si>
  <si>
    <t>Imtiaz Ahmed</t>
  </si>
  <si>
    <t>Md. Khalid Al- Safi</t>
  </si>
  <si>
    <t>SYI-BOGA-BOG1</t>
  </si>
  <si>
    <t>Md. Sujon Mia</t>
  </si>
  <si>
    <t>SYG-BMCA-BMC5</t>
  </si>
  <si>
    <t xml:space="preserve">Md. Abdul Halim </t>
  </si>
  <si>
    <t>SYG-LAKA-LAN1</t>
  </si>
  <si>
    <t>Md. Robin Hossain</t>
  </si>
  <si>
    <t>SYI-MOHA-NCV1</t>
  </si>
  <si>
    <t xml:space="preserve">Md. Mehedi Hasan </t>
  </si>
  <si>
    <t>SYI-MIRA-NHF2</t>
  </si>
  <si>
    <t>Salim Talukdar</t>
  </si>
  <si>
    <t>SYT-CUMA-CUM3</t>
  </si>
  <si>
    <t>Md. Nazmul Hossen</t>
  </si>
  <si>
    <t>SYG-GAZA-KAP2</t>
  </si>
  <si>
    <t>Ripon Mahamud Dipu</t>
  </si>
  <si>
    <t>SYG-CTGB-CMC7</t>
  </si>
  <si>
    <t>MD. Abdul Kader</t>
  </si>
  <si>
    <t>SYT-UTTA-UTT1</t>
  </si>
  <si>
    <t>Raihan Sorker</t>
  </si>
  <si>
    <t>SYG-NIDA-TEJ1</t>
  </si>
  <si>
    <t>Md. Sabbir Hossain</t>
  </si>
  <si>
    <t>SYT-KHLA-KHL1</t>
  </si>
  <si>
    <t xml:space="preserve">Kazi Sahiduzzaman </t>
  </si>
  <si>
    <t>SYG-HAZA-HAZ2</t>
  </si>
  <si>
    <t>SYT-BSMA-BSM2</t>
  </si>
  <si>
    <t>SYG-SUNA-CHT1</t>
  </si>
  <si>
    <t>Md. Kawser Alom</t>
  </si>
  <si>
    <t>SYT-BSLA-BSL1</t>
  </si>
  <si>
    <t>Arafat Alim</t>
  </si>
  <si>
    <t>SYI-SSMA-RMP1</t>
  </si>
  <si>
    <t>Md. Shahinur Reja</t>
  </si>
  <si>
    <t>SYG-CTRA-ARH1</t>
  </si>
  <si>
    <t>MD. Shohag</t>
  </si>
  <si>
    <t>SYG-NRGA-NRG4</t>
  </si>
  <si>
    <t xml:space="preserve">MD. Mowdud Ahamed </t>
  </si>
  <si>
    <t>SYT-DHAA-BMC1</t>
  </si>
  <si>
    <t>Md. Jahid Mreeda</t>
  </si>
  <si>
    <t>Moksudur Rahman</t>
  </si>
  <si>
    <t>SYG-NKLB-NKL4</t>
  </si>
  <si>
    <t xml:space="preserve">MD. Tarik Aziz </t>
  </si>
  <si>
    <t>SYT-GAZA-GAZ1</t>
  </si>
  <si>
    <t>MD. Sohel Rana</t>
  </si>
  <si>
    <t>SYT-DMCA-DMC3</t>
  </si>
  <si>
    <t>MD. Sadekul Islam</t>
  </si>
  <si>
    <t>Md. Arifur Rahman</t>
  </si>
  <si>
    <t>Sabilir Rashad</t>
  </si>
  <si>
    <t>SYG-TONA-KAP1</t>
  </si>
  <si>
    <t>Md. Salah-Uddin Roni</t>
  </si>
  <si>
    <t>Mahmudul Hasan</t>
  </si>
  <si>
    <t>MD. Shakil Ahmed</t>
  </si>
  <si>
    <t>RAJSHAHI</t>
  </si>
  <si>
    <t>Taposh Kumar Pal</t>
  </si>
  <si>
    <t>SYK-BBRB-BBR1</t>
  </si>
  <si>
    <t>B. BARIA</t>
  </si>
  <si>
    <t>Sabbir Hasan</t>
  </si>
  <si>
    <t>Rudro Kumar</t>
  </si>
  <si>
    <t>SYG-KMTA-KMT1</t>
  </si>
  <si>
    <t xml:space="preserve">Md Asshiamul Islam </t>
  </si>
  <si>
    <t>SYC-UTTA-UTT2</t>
  </si>
  <si>
    <t>Shakhawat Hossain</t>
  </si>
  <si>
    <t>SYG-DMCA-DMC5</t>
  </si>
  <si>
    <t>Md. Sojib Ali</t>
  </si>
  <si>
    <t xml:space="preserve">Md. Rabiul Islam </t>
  </si>
  <si>
    <t>SYG-MANA-STU1</t>
  </si>
  <si>
    <t>Zahanur Rahman</t>
  </si>
  <si>
    <t>SYG-MUNA-TNB1</t>
  </si>
  <si>
    <t>MD. Matiur Rahman</t>
  </si>
  <si>
    <t>Md. Eftekhar Salim</t>
  </si>
  <si>
    <t>SYG-JASB-NPR1</t>
  </si>
  <si>
    <t>Sakibul Hassan</t>
  </si>
  <si>
    <t>Md. Sazidul Islam</t>
  </si>
  <si>
    <t>Yasin Haider Fahim</t>
  </si>
  <si>
    <t>SYT-BIRA-BIR3</t>
  </si>
  <si>
    <t>Md. Sohag Hossain</t>
  </si>
  <si>
    <t>SYI-CUMA-CUM3</t>
  </si>
  <si>
    <t>MD. Abu Hasan Al Shihab</t>
  </si>
  <si>
    <t>SYG-SATA-SAT1</t>
  </si>
  <si>
    <t>Mohammad Abu Turab</t>
  </si>
  <si>
    <t>MD. AL- Emdadul</t>
  </si>
  <si>
    <t>Abdul Al Mahmud</t>
  </si>
  <si>
    <t>SYT-NKLA-LAX1</t>
  </si>
  <si>
    <t>Abdur Rahman</t>
  </si>
  <si>
    <t>SYG-CHWA-KBH1</t>
  </si>
  <si>
    <t>Md. Shahinur Islam</t>
  </si>
  <si>
    <t>SYG-HAZA-SHA1</t>
  </si>
  <si>
    <t>Md. Anwar Hossen</t>
  </si>
  <si>
    <t>SYG-RAJA-RAJ3</t>
  </si>
  <si>
    <t>Md. Rased Hossen</t>
  </si>
  <si>
    <t>SYT-PABA-PAB1</t>
  </si>
  <si>
    <t>Md. Khalid Hassan</t>
  </si>
  <si>
    <t>SYG-RAJB-RAJ4</t>
  </si>
  <si>
    <t>Md. Allamin Biswas</t>
  </si>
  <si>
    <t>SYT-RANA-RAN3</t>
  </si>
  <si>
    <t>Hazrat Ali</t>
  </si>
  <si>
    <t>SYG-NARA-MDB1</t>
  </si>
  <si>
    <t>Md. Mirajul Islam</t>
  </si>
  <si>
    <t>Md. Habibur Rahman</t>
  </si>
  <si>
    <t>Md. Taukir Hasan</t>
  </si>
  <si>
    <t>SYT-GULA-BDD1</t>
  </si>
  <si>
    <t>MD. Parvez Munshi</t>
  </si>
  <si>
    <t>SYK-CHWA-CHW1</t>
  </si>
  <si>
    <t>SYGK CHATTOGRAM ZONE-3</t>
  </si>
  <si>
    <t xml:space="preserve">Sudipta Sikder </t>
  </si>
  <si>
    <t>MD. Shafaul Alam</t>
  </si>
  <si>
    <t>SYT-GAZA-TON1</t>
  </si>
  <si>
    <t>Shorave Hasan</t>
  </si>
  <si>
    <t>Abdullah Al Noman</t>
  </si>
  <si>
    <t>SYI-GULA-BSD1</t>
  </si>
  <si>
    <t>MD. Shajalal</t>
  </si>
  <si>
    <t>SYT-NKLA-FEN2</t>
  </si>
  <si>
    <t>Md. Safkatul Islam</t>
  </si>
  <si>
    <t>SYG-DBWA-CND2</t>
  </si>
  <si>
    <t>Md. Naim Hasan</t>
  </si>
  <si>
    <t>Abdul Zalil</t>
  </si>
  <si>
    <t>SYT-DINA-DIN2</t>
  </si>
  <si>
    <t>SYK-LAKA-LAK1</t>
  </si>
  <si>
    <t>MD. Jillur Rahman</t>
  </si>
  <si>
    <t>MD. Rakibul Islam</t>
  </si>
  <si>
    <t>SYT-SSMA-KER1</t>
  </si>
  <si>
    <t>Solayman</t>
  </si>
  <si>
    <t>SYG-BHRA-KLC1</t>
  </si>
  <si>
    <t>Md. Sofiqul Islam</t>
  </si>
  <si>
    <t>SYT-MYMA-MYM3</t>
  </si>
  <si>
    <t>Md. Tanvir Hossain  Sunny</t>
  </si>
  <si>
    <t>SYK-BSLB-BSL2</t>
  </si>
  <si>
    <t>SYGK DHAKA ZONE-2</t>
  </si>
  <si>
    <t>Md. Nayon Miah</t>
  </si>
  <si>
    <t>SYG-RANB-KUR2</t>
  </si>
  <si>
    <t>RANGPUR</t>
  </si>
  <si>
    <t>Md. Nomanul Haque</t>
  </si>
  <si>
    <t>Shahrier Anowar Plabon</t>
  </si>
  <si>
    <t>SYG-JHEA-JHE1</t>
  </si>
  <si>
    <t>MD. Ariful Islam</t>
  </si>
  <si>
    <t>SYT-BIRA-BIR2</t>
  </si>
  <si>
    <t>Md. Iqbal Hossain Seam</t>
  </si>
  <si>
    <t>SYC-SYLA-SYL1</t>
  </si>
  <si>
    <t>Mohammad Shakil Khan</t>
  </si>
  <si>
    <t>SYC-CTGA-CTG3</t>
  </si>
  <si>
    <t>Nirob Pramanik</t>
  </si>
  <si>
    <t>SYC-DHAA-BOG2</t>
  </si>
  <si>
    <t>Rakibur Rahman Ovi</t>
  </si>
  <si>
    <t>SYC-DHAB-BSL1</t>
  </si>
  <si>
    <t>SYNCOVAX DHAKA 1</t>
  </si>
  <si>
    <t>Gopa Rani Das</t>
  </si>
  <si>
    <t>Md. Abir Hasan Anik</t>
  </si>
  <si>
    <t>SYG-BSLB-BSL1</t>
  </si>
  <si>
    <t>SYI-SYLA-MOU1</t>
  </si>
  <si>
    <t>SYI-MYMA-MYM1</t>
  </si>
  <si>
    <t>Md. Janarul Islam</t>
  </si>
  <si>
    <t>SYT-JASA-JHA1</t>
  </si>
  <si>
    <t>MD. Rakibul Hasan</t>
  </si>
  <si>
    <t>SYT-CTGA-KDB1</t>
  </si>
  <si>
    <t>SYI-GULA-MOH1</t>
  </si>
  <si>
    <t>MD. Anowar Hossen</t>
  </si>
  <si>
    <t>SYT-SSMA-WAR1</t>
  </si>
  <si>
    <t>Md. Akash Hossain</t>
  </si>
  <si>
    <t>SYG-SSMA-SSM5</t>
  </si>
  <si>
    <t>Md. Masbaul Islam</t>
  </si>
  <si>
    <t>SYG-STKA-STK1</t>
  </si>
  <si>
    <t>Malik Hasan AL Banna</t>
  </si>
  <si>
    <t>Sagar Sultan</t>
  </si>
  <si>
    <t>SYG-BAGA-MLG1</t>
  </si>
  <si>
    <t>Md. Jibon Sordar</t>
  </si>
  <si>
    <t>SYG-RAJA-CNG2</t>
  </si>
  <si>
    <t>Md. Aslam Sekh</t>
  </si>
  <si>
    <t>SYG-BOGA-DUP1</t>
  </si>
  <si>
    <t>Binoy Paul</t>
  </si>
  <si>
    <t>SYT-CTGB-COX1</t>
  </si>
  <si>
    <t>Md. Iftakher Ahmed</t>
  </si>
  <si>
    <t>SYGK DHAKA ZONE-1</t>
  </si>
  <si>
    <t>SYG-RANB-JAL1</t>
  </si>
  <si>
    <t>MD. Sabbir Hossain</t>
  </si>
  <si>
    <t>SYT-SSMA-SSM1</t>
  </si>
  <si>
    <t>Md. Enamul</t>
  </si>
  <si>
    <t>SYG-NARA-SHP1</t>
  </si>
  <si>
    <t>Ashraful Alam Akash</t>
  </si>
  <si>
    <t>Md. Rasel Khan</t>
  </si>
  <si>
    <t>SYG-KURA-PTG1</t>
  </si>
  <si>
    <t>Md. Niamal Wakil</t>
  </si>
  <si>
    <t>SYT-JASA-MAG1</t>
  </si>
  <si>
    <t>Mehidi Hasan</t>
  </si>
  <si>
    <t>Md. Farhad Ali</t>
  </si>
  <si>
    <t>SYT-FRDA-FRD2</t>
  </si>
  <si>
    <t>Shakhawoat Hossain</t>
  </si>
  <si>
    <t xml:space="preserve">Bipul Chandra Barmon </t>
  </si>
  <si>
    <t>SYT-DINA-TKG1</t>
  </si>
  <si>
    <t>Debashis Chandro Adhikary</t>
  </si>
  <si>
    <t>Biplob Kumar Barman</t>
  </si>
  <si>
    <t>SYT-RANA-KUR1</t>
  </si>
  <si>
    <t>SYT-PABA-SIR1</t>
  </si>
  <si>
    <t>Sanjib Kumar Audhikary</t>
  </si>
  <si>
    <t>SYI-DINA-NIL1</t>
  </si>
  <si>
    <t>Jual Kabir</t>
  </si>
  <si>
    <t>Ferdous Ahmed</t>
  </si>
  <si>
    <t>Md. Yunus Ali</t>
  </si>
  <si>
    <t>SYG-HAZA-HAZ1</t>
  </si>
  <si>
    <t>Md. Taijul Islam</t>
  </si>
  <si>
    <t>SYT-NKLA-CHW1</t>
  </si>
  <si>
    <t>Ratan Kumar Biswas</t>
  </si>
  <si>
    <t>SYT-CUMA-CHD1</t>
  </si>
  <si>
    <t>Sifat Sajid Niloy</t>
  </si>
  <si>
    <t>SYI-PABA-PAB1</t>
  </si>
  <si>
    <t>Md. Raihan Kabir</t>
  </si>
  <si>
    <t>SYT-NKLA-FEN1</t>
  </si>
  <si>
    <t>SYI-SSMA-MUG1</t>
  </si>
  <si>
    <t>Md. Ajijul Islam</t>
  </si>
  <si>
    <t>Md. Ruhulamin</t>
  </si>
  <si>
    <t>SYI-JASA-JHN1</t>
  </si>
  <si>
    <t>Forhad Molla</t>
  </si>
  <si>
    <t>Md. Majedur Rahman</t>
  </si>
  <si>
    <t>SYK-KMTA-GUL1</t>
  </si>
  <si>
    <t>Pangkaj Das</t>
  </si>
  <si>
    <t>SYG-LAKA-MDF1</t>
  </si>
  <si>
    <t>Shamsuddoha Rakib</t>
  </si>
  <si>
    <t>SYT-BSLA-PAT1</t>
  </si>
  <si>
    <t>Md. Robiul Islam</t>
  </si>
  <si>
    <t>SYI-DMCA-HOL1</t>
  </si>
  <si>
    <t>MD. Robiul Islam</t>
  </si>
  <si>
    <t>SYI-RAJA-RAJ2</t>
  </si>
  <si>
    <t>Md. Zahid</t>
  </si>
  <si>
    <t>SYG-BMCA-BMC6</t>
  </si>
  <si>
    <t>Md. Suman Sarkar</t>
  </si>
  <si>
    <t>Waiez Karni Wasi</t>
  </si>
  <si>
    <t>MD. Obydul Islam</t>
  </si>
  <si>
    <t>MD. Rohul Amin</t>
  </si>
  <si>
    <t>Md. Nayeem Prodhan</t>
  </si>
  <si>
    <t>Md. Golam Kibria</t>
  </si>
  <si>
    <t>MD. Emam Hasan Shanto</t>
  </si>
  <si>
    <t xml:space="preserve">Md. Mehedi Hasan Ratul </t>
  </si>
  <si>
    <t>Azmul Hossain</t>
  </si>
  <si>
    <t>Animes</t>
  </si>
  <si>
    <t>Md. Shakil Khan</t>
  </si>
  <si>
    <t>Md. Ismail Mia</t>
  </si>
  <si>
    <t xml:space="preserve">Md. Al- Rifat </t>
  </si>
  <si>
    <t>Fazle Rabbi</t>
  </si>
  <si>
    <t>MD. Ripon Hossen</t>
  </si>
  <si>
    <t>Maskat Sharif Minhaj</t>
  </si>
  <si>
    <t>SYG-PABA-NAT2</t>
  </si>
  <si>
    <t>Md. Aminar Rahman</t>
  </si>
  <si>
    <t xml:space="preserve">MD. Tanjir Rahman Sumon </t>
  </si>
  <si>
    <t>Md. Mamunur Rashid</t>
  </si>
  <si>
    <t>Parvez Mosharof</t>
  </si>
  <si>
    <t>Md. Abdullahil Kafe</t>
  </si>
  <si>
    <t>Md Yeasin</t>
  </si>
  <si>
    <t>SYT-KHLA-KHL3</t>
  </si>
  <si>
    <t>Md. Papon Miah</t>
  </si>
  <si>
    <t>Md. Asif Hasan</t>
  </si>
  <si>
    <t>SYI-BOGA-BOG3</t>
  </si>
  <si>
    <t>Mehedi Hasan</t>
  </si>
  <si>
    <t>Md. Hamidul Islam Sawon</t>
  </si>
  <si>
    <t>SYI-MOHA-SAV1</t>
  </si>
  <si>
    <t>SYI-FRDA-FRD1</t>
  </si>
  <si>
    <t>Riyad Hossain</t>
  </si>
  <si>
    <t>Niaz Ahmed</t>
  </si>
  <si>
    <t>SYT-DHAA-BMC2</t>
  </si>
  <si>
    <t>Md. Muhaiminul Islam</t>
  </si>
  <si>
    <t>SYG-COXA-RMU1</t>
  </si>
  <si>
    <t>Rizvi Ahmed Rabby</t>
  </si>
  <si>
    <t>SYI-BIRA-LAB1</t>
  </si>
  <si>
    <t>Md. Tareq Rahman</t>
  </si>
  <si>
    <t>SYG-BSLB-BSL4</t>
  </si>
  <si>
    <t>Md. Rony Islam</t>
  </si>
  <si>
    <t>SYG-RANB-RAN5</t>
  </si>
  <si>
    <t>MD. Abdul Alim</t>
  </si>
  <si>
    <t>SYT-BBRA-HAB1</t>
  </si>
  <si>
    <t>Md. Sajjad Hossain</t>
  </si>
  <si>
    <t>Md. Lotifur Rahman</t>
  </si>
  <si>
    <t>SYI-MOHA-NIN1</t>
  </si>
  <si>
    <t>Md. Azadul Islam</t>
  </si>
  <si>
    <t>Mamun Mia</t>
  </si>
  <si>
    <t>SYG-CHWA-CHW1</t>
  </si>
  <si>
    <t>Jahid Hasan</t>
  </si>
  <si>
    <t>Md. Matiur Rahman</t>
  </si>
  <si>
    <t>Ziaul Sams Mridul</t>
  </si>
  <si>
    <t>Zoy Hosen</t>
  </si>
  <si>
    <t>Bishawjit Baidya</t>
  </si>
  <si>
    <t>Md. Anamul Haque</t>
  </si>
  <si>
    <t>MD. Mizanur Rahman</t>
  </si>
  <si>
    <t>Md. Rasel</t>
  </si>
  <si>
    <t>SYT-MOHA-NCV2</t>
  </si>
  <si>
    <t>Sulov Das</t>
  </si>
  <si>
    <t>MD. Zaharul Islam</t>
  </si>
  <si>
    <t>Mohammad Kawsar Ahmed</t>
  </si>
  <si>
    <t>Md. Shahlal</t>
  </si>
  <si>
    <t>Mostaq Parvez</t>
  </si>
  <si>
    <t>MD. Rasheduzzaman Mondol</t>
  </si>
  <si>
    <t>Md. Firoz Hossain</t>
  </si>
  <si>
    <t>Prodip Chandra Roy</t>
  </si>
  <si>
    <t>Md. Zamiul Islam</t>
  </si>
  <si>
    <t>MD. Shahin Alam</t>
  </si>
  <si>
    <t>Md. Shoebur Rahman</t>
  </si>
  <si>
    <t>Pranto Saha</t>
  </si>
  <si>
    <t>Md. Mamun Reza</t>
  </si>
  <si>
    <t>MD. Masud Rana</t>
  </si>
  <si>
    <t>Md FAHIM ISLAM</t>
  </si>
  <si>
    <t>SYNCOVAX DHAKA-1</t>
  </si>
  <si>
    <t>Md. Sabbir Hosain</t>
  </si>
  <si>
    <t>SYT-JASA-JAS1</t>
  </si>
  <si>
    <t>Md. Haider Ali</t>
  </si>
  <si>
    <t>SYT-JASA-SAT1</t>
  </si>
  <si>
    <t>Md. Mahedi Hasan</t>
  </si>
  <si>
    <t>SYI-SYLA-SYL2</t>
  </si>
  <si>
    <t>Saikat Bhattacharjee</t>
  </si>
  <si>
    <t>Md. Sakil Hossen</t>
  </si>
  <si>
    <t>SYT-UTTA-UTT2</t>
  </si>
  <si>
    <t>Md. Abdus Sobhan</t>
  </si>
  <si>
    <t>Prosenjit Ghosh</t>
  </si>
  <si>
    <t>Abu Taher</t>
  </si>
  <si>
    <t>Md. Shaifullah</t>
  </si>
  <si>
    <t>Md. Rubel Rana</t>
  </si>
  <si>
    <t>Md. Mohsin</t>
  </si>
  <si>
    <t>Md. Sohag Mia</t>
  </si>
  <si>
    <t>Mohtasim Billah Zaber</t>
  </si>
  <si>
    <t>Md. Abdus Saddam Sardar</t>
  </si>
  <si>
    <t>Md. Shahgalal Roni Miah</t>
  </si>
  <si>
    <t>Md. Sojeeb Hassan</t>
  </si>
  <si>
    <t>Md. Siam Faraji</t>
  </si>
  <si>
    <t>Deluar Hossain</t>
  </si>
  <si>
    <t>Sakib Bin Bari</t>
  </si>
  <si>
    <t>SYG-FENB-CHA1</t>
  </si>
  <si>
    <t>Shimul</t>
  </si>
  <si>
    <t>SYT-FRDA-FRD3</t>
  </si>
  <si>
    <t>Md. Jamal Uddin</t>
  </si>
  <si>
    <t>Md. Masum Billah</t>
  </si>
  <si>
    <t>Md. Sanaul Hoque Rahat</t>
  </si>
  <si>
    <t>SYG-MUNA-DOH1</t>
  </si>
  <si>
    <t>Manik Rahman</t>
  </si>
  <si>
    <t>Sifat Hossain</t>
  </si>
  <si>
    <t>SYG-BHRA-BHR1</t>
  </si>
  <si>
    <t>Md. Shahriar Parvez</t>
  </si>
  <si>
    <t>Rakib Uddin</t>
  </si>
  <si>
    <t>SYG-GOUA-BNC1</t>
  </si>
  <si>
    <t>Md. Billal Hosen</t>
  </si>
  <si>
    <t>Md. Shafi</t>
  </si>
  <si>
    <t>SYT-BIRA-BIR1</t>
  </si>
  <si>
    <t>Habibur Rahman</t>
  </si>
  <si>
    <t>Ziaur Rahman</t>
  </si>
  <si>
    <t>Mujahidul Islam</t>
  </si>
  <si>
    <t>Md. Murad Hasan</t>
  </si>
  <si>
    <t>Zarin Subah</t>
  </si>
  <si>
    <t>SYG/SYD</t>
  </si>
  <si>
    <t>Md Byzedul Islam</t>
  </si>
  <si>
    <t>Shah Newaz Miah</t>
  </si>
  <si>
    <t>Md Asaduzzaman</t>
  </si>
  <si>
    <t>Md Akther Hossain</t>
  </si>
  <si>
    <t>Md Fazlul Haque</t>
  </si>
  <si>
    <t>Shumanta Kumar Bose</t>
  </si>
  <si>
    <t>Md. Abdul Halim Mondal</t>
  </si>
  <si>
    <t>Mohammad Billal Hossain</t>
  </si>
  <si>
    <t>Md. Mofizur  Rahman</t>
  </si>
  <si>
    <t>M Badiuzzaman Khan</t>
  </si>
  <si>
    <t>Md Mostafizer  Rahman</t>
  </si>
  <si>
    <t>Md Helal Uddin Sikder</t>
  </si>
  <si>
    <t>Md. Masud Reza</t>
  </si>
  <si>
    <t>Md. Kamal Hossain</t>
  </si>
  <si>
    <t>Md. Humayoun Kabir</t>
  </si>
  <si>
    <t>Md. Saidur Rahman</t>
  </si>
  <si>
    <t>Ashik Al Afzal</t>
  </si>
  <si>
    <t xml:space="preserve">Md Abdul Mannan Mondol </t>
  </si>
  <si>
    <t>Mohammed Rishadul Hoque</t>
  </si>
  <si>
    <t>Md. Rubel Ali</t>
  </si>
  <si>
    <t xml:space="preserve">Md. Nazmul Haque </t>
  </si>
  <si>
    <t>Md. Easin ali</t>
  </si>
  <si>
    <t>Md. AL-Amin</t>
  </si>
  <si>
    <t>Md. Momtaj Ali</t>
  </si>
  <si>
    <t xml:space="preserve">Md. Dilnewaz Ali </t>
  </si>
  <si>
    <t xml:space="preserve">Ataur Rahman </t>
  </si>
  <si>
    <t>Md.Tanzir Eyantiaj</t>
  </si>
  <si>
    <t>Md Suzan Mia</t>
  </si>
  <si>
    <t>Md Nazmul Alam</t>
  </si>
  <si>
    <t>Md. Tanbir Ahmmed</t>
  </si>
  <si>
    <t>Mohammed Ibrahim Khalil</t>
  </si>
  <si>
    <t>Kazi Md. Ridwan</t>
  </si>
  <si>
    <t>S. M. Hasan Imtiaz</t>
  </si>
  <si>
    <t>Mohammad Nazmus Sakib</t>
  </si>
  <si>
    <t>Md. Shazzadur Rahman</t>
  </si>
  <si>
    <t>Md. Jahangir Hossain</t>
  </si>
  <si>
    <t>Wasiqur Rahman Talukder</t>
  </si>
  <si>
    <t>Sankar Chandra Roy</t>
  </si>
  <si>
    <t>Mir Md. Al Fahad</t>
  </si>
  <si>
    <t>Sayed Ohidulla</t>
  </si>
  <si>
    <t>Tareq Kayser</t>
  </si>
  <si>
    <t>Shahin Alam</t>
  </si>
  <si>
    <t>Md. Al-Amin Hossain</t>
  </si>
  <si>
    <t>Md. Monir Hossain</t>
  </si>
  <si>
    <t>Md. Abu Taleb</t>
  </si>
  <si>
    <t>Mohammad Shahinuzzaman</t>
  </si>
  <si>
    <t>Asim Kumar Ray</t>
  </si>
  <si>
    <t>Bikram Kumar Roy</t>
  </si>
  <si>
    <t>Asim Kumar Roy</t>
  </si>
  <si>
    <t>Anutosh Madhu</t>
  </si>
  <si>
    <t>Md.Nazim Uddin</t>
  </si>
  <si>
    <t>Jashim Uddin</t>
  </si>
  <si>
    <t>Md. Romzan Ali</t>
  </si>
  <si>
    <t>Md. Al Masum Karim</t>
  </si>
  <si>
    <t>Md. Abdur Rajjak</t>
  </si>
  <si>
    <t>Mohammad Shameem Ahmad</t>
  </si>
  <si>
    <t>Rafiul Alam</t>
  </si>
  <si>
    <t>Mohammad Abdur Rahman</t>
  </si>
  <si>
    <t>Md. Masud Rana Sumon</t>
  </si>
  <si>
    <t>Md. Jahangir Kabir</t>
  </si>
  <si>
    <t>Md. Akter Ali</t>
  </si>
  <si>
    <t xml:space="preserve">Md. Rafiqul Islam </t>
  </si>
  <si>
    <t>Md Atikur Rahman</t>
  </si>
  <si>
    <t>Sr. RSM</t>
  </si>
  <si>
    <t xml:space="preserve"> Khandaker Muhammad Ziaul Hoque</t>
  </si>
  <si>
    <t xml:space="preserve">Md. Rashidul Hasan </t>
  </si>
  <si>
    <t>Muhammad Osman Ghani</t>
  </si>
  <si>
    <t>Abu Raihan Mohammed Jakaria</t>
  </si>
  <si>
    <t>S K M Majibul Alam</t>
  </si>
  <si>
    <t xml:space="preserve">Md. Zohurul Haque </t>
  </si>
  <si>
    <t>Mohammad Wahid Hasan</t>
  </si>
  <si>
    <t>Shamim Ahmed Bhuya</t>
  </si>
  <si>
    <t>Md. Emran Hossain</t>
  </si>
  <si>
    <t>Suprio Roy</t>
  </si>
  <si>
    <t>Md. Shahidul Hoque</t>
  </si>
  <si>
    <t>G M Sorower</t>
  </si>
  <si>
    <t>Md. Mojibur Rahman Khan</t>
  </si>
  <si>
    <t>Class Wise Dirstribution</t>
  </si>
  <si>
    <t>Simple Distribution</t>
  </si>
  <si>
    <t>Brand basket</t>
  </si>
  <si>
    <t>Percentage</t>
  </si>
  <si>
    <t>Testing calculation</t>
  </si>
  <si>
    <t>File calculation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</si>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</sst>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d\-mmm\-yy;@"/>
    <numFmt numFmtId="165" formatCode="_(* #,##0_);_(* \(#,##0\);_(* &quot;-&quot;??_);_(@_)"/>
    <numFmt numFmtId="166" formatCode="0.0"/>
    <numFmt numFmtId="167" formatCode="0.000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Tahoma"/>
      <family val="2"/>
    </font>
    <font>
      <sz val="8"/>
      <color rgb="FF000000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3" tint="9.9978637043366805E-2"/>
      <name val="Aptos Narrow"/>
      <family val="2"/>
      <scheme val="minor"/>
    </font>
    <font>
      <b/>
      <sz val="8"/>
      <color theme="0"/>
      <name val="Tahoma"/>
      <family val="2"/>
    </font>
    <font>
      <b/>
      <sz val="10"/>
      <color rgb="FF00744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7" tint="-0.249977111117893"/>
      <name val="Aptos Narrow"/>
      <family val="2"/>
      <scheme val="minor"/>
    </font>
    <font>
      <b/>
      <sz val="10"/>
      <color theme="7" tint="-0.49998474074526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E2D5"/>
      </patternFill>
    </fill>
    <fill>
      <patternFill patternType="solid">
        <fgColor rgb="FFFFE5E5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5FFC2"/>
        <bgColor indexed="64"/>
      </patternFill>
    </fill>
    <fill>
      <patternFill patternType="solid">
        <fgColor rgb="FFD5FFEA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D07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5EDBD"/>
        <bgColor indexed="64"/>
      </patternFill>
    </fill>
    <fill>
      <patternFill patternType="solid">
        <fgColor rgb="FF00D07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dotted">
        <color theme="4" tint="-0.499984740745262"/>
      </left>
      <right style="dotted">
        <color theme="4" tint="-0.499984740745262"/>
      </right>
      <top/>
      <bottom/>
      <diagonal/>
    </border>
    <border>
      <left/>
      <right style="dotted">
        <color theme="4" tint="-0.499984740745262"/>
      </right>
      <top/>
      <bottom/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/>
      <diagonal/>
    </border>
    <border>
      <left style="dotted">
        <color theme="4" tint="-0.499984740745262"/>
      </left>
      <right style="dotted">
        <color theme="4" tint="-0.499984740745262"/>
      </right>
      <top/>
      <bottom style="dotted">
        <color theme="4" tint="-0.499984740745262"/>
      </bottom>
      <diagonal/>
    </border>
    <border>
      <left/>
      <right/>
      <top style="thin">
        <color theme="8"/>
      </top>
      <bottom/>
      <diagonal/>
    </border>
  </borders>
  <cellStyleXfs count="4">
    <xf numFmtId="0" fontId="0" fillId="0" borderId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6">
    <xf numFmtId="0" fontId="0" fillId="0" borderId="0" xfId="0"/>
    <xf numFmtId="0" fontId="4" fillId="0" borderId="0" xfId="0" applyFont="1"/>
    <xf numFmtId="43" fontId="0" fillId="0" borderId="0" xfId="2" applyFon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9" fontId="0" fillId="0" borderId="0" xfId="0" applyNumberForma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9" fontId="12" fillId="6" borderId="1" xfId="3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9" fontId="12" fillId="10" borderId="1" xfId="3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9" fontId="11" fillId="11" borderId="1" xfId="3" applyFont="1" applyFill="1" applyBorder="1" applyAlignment="1" applyProtection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9" fontId="11" fillId="1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1" fillId="6" borderId="1" xfId="3" applyFont="1" applyFill="1" applyBorder="1" applyAlignment="1" applyProtection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shrinkToFit="1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shrinkToFit="1"/>
    </xf>
    <xf numFmtId="0" fontId="13" fillId="6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9" fontId="12" fillId="6" borderId="1" xfId="3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43" fontId="0" fillId="0" borderId="0" xfId="0" applyNumberFormat="1"/>
    <xf numFmtId="0" fontId="15" fillId="4" borderId="10" xfId="0" applyFont="1" applyFill="1" applyBorder="1" applyAlignment="1">
      <alignment horizontal="center" vertical="center" wrapText="1"/>
    </xf>
    <xf numFmtId="0" fontId="0" fillId="0" borderId="0" xfId="0" pivotButton="1"/>
    <xf numFmtId="0" fontId="4" fillId="16" borderId="11" xfId="0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16" borderId="0" xfId="0" applyFont="1" applyFill="1"/>
    <xf numFmtId="9" fontId="0" fillId="0" borderId="0" xfId="3" applyFont="1"/>
    <xf numFmtId="10" fontId="0" fillId="0" borderId="0" xfId="3" applyNumberFormat="1" applyFont="1"/>
    <xf numFmtId="165" fontId="0" fillId="0" borderId="0" xfId="2" applyNumberFormat="1" applyFont="1"/>
    <xf numFmtId="43" fontId="17" fillId="0" borderId="1" xfId="2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43" fontId="17" fillId="0" borderId="3" xfId="2" applyFont="1" applyFill="1" applyBorder="1" applyAlignment="1">
      <alignment horizontal="center" vertical="center" wrapText="1"/>
    </xf>
    <xf numFmtId="43" fontId="3" fillId="22" borderId="0" xfId="2" applyFont="1" applyFill="1" applyBorder="1" applyAlignment="1">
      <alignment horizontal="center" vertical="center" wrapText="1"/>
    </xf>
    <xf numFmtId="166" fontId="19" fillId="0" borderId="4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 wrapText="1"/>
    </xf>
    <xf numFmtId="43" fontId="17" fillId="0" borderId="4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8" fillId="21" borderId="15" xfId="0" applyFont="1" applyFill="1" applyBorder="1" applyAlignment="1">
      <alignment vertical="center"/>
    </xf>
    <xf numFmtId="0" fontId="18" fillId="21" borderId="16" xfId="1" applyFont="1" applyFill="1" applyBorder="1" applyAlignment="1">
      <alignment horizontal="center" vertical="center"/>
    </xf>
    <xf numFmtId="0" fontId="18" fillId="21" borderId="16" xfId="1" applyFont="1" applyFill="1" applyBorder="1" applyAlignment="1">
      <alignment vertical="center" wrapText="1"/>
    </xf>
    <xf numFmtId="0" fontId="18" fillId="21" borderId="16" xfId="1" applyFont="1" applyFill="1" applyBorder="1" applyAlignment="1">
      <alignment vertical="center"/>
    </xf>
    <xf numFmtId="0" fontId="18" fillId="21" borderId="14" xfId="1" applyFont="1" applyFill="1" applyBorder="1" applyAlignment="1">
      <alignment vertical="center" wrapText="1"/>
    </xf>
    <xf numFmtId="0" fontId="2" fillId="0" borderId="17" xfId="0" quotePrefix="1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20" fillId="20" borderId="2" xfId="0" applyFont="1" applyFill="1" applyBorder="1" applyAlignment="1">
      <alignment horizontal="center" vertical="center" wrapText="1"/>
    </xf>
    <xf numFmtId="0" fontId="20" fillId="20" borderId="6" xfId="0" applyFont="1" applyFill="1" applyBorder="1" applyAlignment="1">
      <alignment horizontal="center" vertical="center" wrapText="1"/>
    </xf>
    <xf numFmtId="0" fontId="20" fillId="17" borderId="12" xfId="0" applyFont="1" applyFill="1" applyBorder="1" applyAlignment="1">
      <alignment horizontal="center" vertical="center" wrapText="1"/>
    </xf>
    <xf numFmtId="0" fontId="20" fillId="17" borderId="7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wrapText="1"/>
    </xf>
    <xf numFmtId="0" fontId="21" fillId="15" borderId="10" xfId="0" applyFont="1" applyFill="1" applyBorder="1" applyAlignment="1">
      <alignment horizontal="center" vertical="center" wrapText="1"/>
    </xf>
    <xf numFmtId="0" fontId="0" fillId="23" borderId="5" xfId="0" applyFill="1" applyBorder="1" applyAlignment="1">
      <alignment horizontal="center"/>
    </xf>
    <xf numFmtId="0" fontId="20" fillId="23" borderId="2" xfId="0" applyFont="1" applyFill="1" applyBorder="1" applyAlignment="1">
      <alignment horizontal="center" vertical="center" wrapText="1"/>
    </xf>
    <xf numFmtId="0" fontId="7" fillId="24" borderId="0" xfId="0" applyFont="1" applyFill="1" applyAlignment="1">
      <alignment wrapText="1"/>
    </xf>
    <xf numFmtId="0" fontId="7" fillId="21" borderId="10" xfId="0" applyFont="1" applyFill="1" applyBorder="1" applyAlignment="1">
      <alignment horizontal="center" vertical="center" wrapText="1"/>
    </xf>
    <xf numFmtId="43" fontId="19" fillId="0" borderId="1" xfId="2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left" vertical="center"/>
    </xf>
    <xf numFmtId="0" fontId="21" fillId="25" borderId="10" xfId="0" applyFont="1" applyFill="1" applyBorder="1" applyAlignment="1">
      <alignment horizontal="center" vertical="center" wrapText="1"/>
    </xf>
    <xf numFmtId="0" fontId="7" fillId="26" borderId="10" xfId="0" applyFont="1" applyFill="1" applyBorder="1" applyAlignment="1">
      <alignment horizontal="center" vertical="center" wrapText="1"/>
    </xf>
    <xf numFmtId="0" fontId="23" fillId="0" borderId="0" xfId="0" applyFont="1"/>
    <xf numFmtId="0" fontId="15" fillId="0" borderId="1" xfId="0" applyFont="1" applyBorder="1" applyAlignment="1">
      <alignment horizontal="center" vertical="center" shrinkToFit="1"/>
    </xf>
    <xf numFmtId="43" fontId="0" fillId="6" borderId="1" xfId="2" applyFont="1" applyFill="1" applyBorder="1"/>
    <xf numFmtId="0" fontId="21" fillId="26" borderId="1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0" fillId="17" borderId="0" xfId="0" applyFont="1" applyFill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shrinkToFit="1"/>
    </xf>
    <xf numFmtId="165" fontId="0" fillId="6" borderId="1" xfId="2" applyNumberFormat="1" applyFont="1" applyFill="1" applyBorder="1" applyAlignment="1"/>
    <xf numFmtId="0" fontId="15" fillId="27" borderId="1" xfId="0" applyFont="1" applyFill="1" applyBorder="1" applyAlignment="1">
      <alignment horizontal="center" vertical="center"/>
    </xf>
    <xf numFmtId="0" fontId="18" fillId="21" borderId="20" xfId="1" applyFont="1" applyFill="1" applyBorder="1" applyAlignment="1">
      <alignment vertical="center" wrapText="1"/>
    </xf>
    <xf numFmtId="1" fontId="25" fillId="0" borderId="1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shrinkToFit="1"/>
    </xf>
    <xf numFmtId="166" fontId="15" fillId="0" borderId="19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19" borderId="22" xfId="0" applyFill="1" applyBorder="1" applyAlignment="1">
      <alignment horizontal="center" vertical="center"/>
    </xf>
    <xf numFmtId="0" fontId="0" fillId="0" borderId="22" xfId="0" applyBorder="1"/>
    <xf numFmtId="0" fontId="0" fillId="18" borderId="22" xfId="0" applyFill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4" fillId="19" borderId="22" xfId="0" applyFont="1" applyFill="1" applyBorder="1" applyAlignment="1">
      <alignment horizontal="center" vertical="center"/>
    </xf>
    <xf numFmtId="0" fontId="24" fillId="28" borderId="22" xfId="0" applyFont="1" applyFill="1" applyBorder="1" applyAlignment="1">
      <alignment vertical="center"/>
    </xf>
    <xf numFmtId="0" fontId="27" fillId="0" borderId="22" xfId="0" applyFont="1" applyBorder="1"/>
    <xf numFmtId="0" fontId="28" fillId="0" borderId="22" xfId="0" applyFont="1" applyBorder="1"/>
    <xf numFmtId="0" fontId="0" fillId="6" borderId="22" xfId="0" applyFill="1" applyBorder="1" applyAlignment="1">
      <alignment horizontal="center" vertical="center"/>
    </xf>
    <xf numFmtId="0" fontId="0" fillId="0" borderId="24" xfId="0" applyBorder="1"/>
    <xf numFmtId="0" fontId="15" fillId="20" borderId="22" xfId="0" applyFont="1" applyFill="1" applyBorder="1" applyAlignment="1">
      <alignment horizontal="left" vertical="center"/>
    </xf>
    <xf numFmtId="0" fontId="30" fillId="0" borderId="22" xfId="0" applyFont="1" applyBorder="1" applyAlignment="1">
      <alignment horizontal="left" vertical="center"/>
    </xf>
    <xf numFmtId="0" fontId="15" fillId="29" borderId="22" xfId="0" applyFont="1" applyFill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23" borderId="22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0" borderId="0" xfId="0" applyFont="1"/>
    <xf numFmtId="0" fontId="15" fillId="20" borderId="23" xfId="0" applyFont="1" applyFill="1" applyBorder="1" applyAlignment="1">
      <alignment horizontal="left" vertical="center"/>
    </xf>
    <xf numFmtId="0" fontId="0" fillId="19" borderId="23" xfId="0" applyFill="1" applyBorder="1" applyAlignment="1">
      <alignment horizontal="center" vertical="center"/>
    </xf>
    <xf numFmtId="165" fontId="17" fillId="0" borderId="4" xfId="2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43" fontId="19" fillId="0" borderId="4" xfId="2" applyFont="1" applyFill="1" applyBorder="1" applyAlignment="1">
      <alignment horizontal="center" vertical="center" wrapText="1"/>
    </xf>
    <xf numFmtId="0" fontId="20" fillId="23" borderId="7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vertical="center" wrapText="1"/>
    </xf>
    <xf numFmtId="0" fontId="0" fillId="0" borderId="27" xfId="0" applyBorder="1"/>
    <xf numFmtId="43" fontId="17" fillId="31" borderId="4" xfId="2" applyFont="1" applyFill="1" applyBorder="1" applyAlignment="1">
      <alignment horizontal="center" vertical="center" wrapText="1"/>
    </xf>
    <xf numFmtId="43" fontId="17" fillId="32" borderId="4" xfId="2" applyFont="1" applyFill="1" applyBorder="1" applyAlignment="1">
      <alignment horizontal="center" vertical="center" wrapText="1"/>
    </xf>
    <xf numFmtId="43" fontId="17" fillId="7" borderId="4" xfId="2" applyFont="1" applyFill="1" applyBorder="1" applyAlignment="1">
      <alignment horizontal="center" vertical="center" wrapText="1"/>
    </xf>
    <xf numFmtId="2" fontId="0" fillId="0" borderId="0" xfId="0" applyNumberFormat="1"/>
    <xf numFmtId="166" fontId="0" fillId="33" borderId="0" xfId="0" applyNumberFormat="1" applyFill="1"/>
    <xf numFmtId="0" fontId="0" fillId="33" borderId="0" xfId="0" applyFill="1"/>
    <xf numFmtId="0" fontId="29" fillId="29" borderId="25" xfId="0" applyFont="1" applyFill="1" applyBorder="1" applyAlignment="1">
      <alignment horizontal="center" vertical="center" wrapText="1"/>
    </xf>
    <xf numFmtId="0" fontId="29" fillId="29" borderId="26" xfId="0" applyFont="1" applyFill="1" applyBorder="1" applyAlignment="1">
      <alignment horizontal="center" vertical="center" wrapText="1"/>
    </xf>
    <xf numFmtId="0" fontId="29" fillId="30" borderId="25" xfId="0" applyFont="1" applyFill="1" applyBorder="1" applyAlignment="1">
      <alignment horizontal="center" vertical="center" wrapText="1"/>
    </xf>
    <xf numFmtId="0" fontId="29" fillId="30" borderId="23" xfId="0" applyFont="1" applyFill="1" applyBorder="1" applyAlignment="1">
      <alignment horizontal="center" vertical="center" wrapText="1"/>
    </xf>
    <xf numFmtId="0" fontId="29" fillId="30" borderId="2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78E1DAE2-5C97-445B-A8EB-133979D8048C}"/>
    <cellStyle name="Percent" xfId="3" builtinId="5"/>
  </cellStyles>
  <dxfs count="81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D07C"/>
      <color rgb="FFB5EDBD"/>
      <color rgb="FFD5FFEA"/>
      <color rgb="FF007445"/>
      <color rgb="FFD8F2FC"/>
      <color rgb="FF85FFC2"/>
      <color rgb="FF00FF99"/>
      <color rgb="FFFCD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0458929/AppData/Local/Microsoft/Windows/INetCache/Content.Outlook/Y1RQM01W/SF%20Appraisal%20Data-FF.xlsx" TargetMode="External"/><Relationship Id="rId2" Type="http://schemas.openxmlformats.org/officeDocument/2006/relationships/externalLinkPath" Target="file:///C:\Users\E0458929\AppData\Local\Microsoft\Windows\INetCache\Content.Outlook\Y1RQM01W\SF%20Appraisal%20Data-FF.xlsx" TargetMode="External"/><Relationship Id="rId1" Type="http://schemas.openxmlformats.org/officeDocument/2006/relationships/externalLinkPath" Target="/Users/E0458929/AppData/Local/Microsoft/Windows/INetCache/Content.Outlook/Y1RQM01W/SF%20Appraisal%20Data-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MIA Id</v>
          </cell>
          <cell r="D1" t="str">
            <v>Sum of Ach. (%)</v>
          </cell>
        </row>
        <row r="2">
          <cell r="A2">
            <v>104663</v>
          </cell>
          <cell r="D2">
            <v>65.126228978757055</v>
          </cell>
        </row>
        <row r="3">
          <cell r="A3">
            <v>104668</v>
          </cell>
          <cell r="D3">
            <v>123.39523377287954</v>
          </cell>
        </row>
        <row r="4">
          <cell r="A4">
            <v>104697</v>
          </cell>
          <cell r="D4">
            <v>85.807360661072508</v>
          </cell>
        </row>
        <row r="5">
          <cell r="A5">
            <v>104719</v>
          </cell>
          <cell r="D5">
            <v>91.346090228235283</v>
          </cell>
        </row>
        <row r="6">
          <cell r="A6">
            <v>104761</v>
          </cell>
          <cell r="D6">
            <v>121.36658177845962</v>
          </cell>
        </row>
        <row r="7">
          <cell r="A7">
            <v>104763</v>
          </cell>
          <cell r="D7">
            <v>102.01490125115431</v>
          </cell>
        </row>
        <row r="8">
          <cell r="A8">
            <v>104787</v>
          </cell>
          <cell r="D8">
            <v>107.9724118916032</v>
          </cell>
        </row>
        <row r="9">
          <cell r="A9">
            <v>104829</v>
          </cell>
          <cell r="D9">
            <v>103.1214909172828</v>
          </cell>
        </row>
        <row r="10">
          <cell r="A10">
            <v>104839</v>
          </cell>
          <cell r="D10">
            <v>86.629497623467898</v>
          </cell>
        </row>
        <row r="11">
          <cell r="A11">
            <v>104844</v>
          </cell>
          <cell r="D11">
            <v>107.57139717450987</v>
          </cell>
        </row>
        <row r="12">
          <cell r="A12">
            <v>104845</v>
          </cell>
          <cell r="D12">
            <v>103.4614926524299</v>
          </cell>
        </row>
        <row r="13">
          <cell r="A13">
            <v>104876</v>
          </cell>
          <cell r="D13">
            <v>85.218573062610503</v>
          </cell>
        </row>
        <row r="14">
          <cell r="A14">
            <v>104881</v>
          </cell>
          <cell r="D14">
            <v>103.37224954942454</v>
          </cell>
        </row>
        <row r="15">
          <cell r="A15">
            <v>104895</v>
          </cell>
          <cell r="D15">
            <v>98.766137118431985</v>
          </cell>
        </row>
        <row r="16">
          <cell r="A16">
            <v>104896</v>
          </cell>
          <cell r="D16">
            <v>68.731554931644979</v>
          </cell>
        </row>
        <row r="17">
          <cell r="A17">
            <v>104903</v>
          </cell>
          <cell r="D17">
            <v>81.456520117515993</v>
          </cell>
        </row>
        <row r="18">
          <cell r="A18">
            <v>104911</v>
          </cell>
          <cell r="D18">
            <v>75.861592728690127</v>
          </cell>
        </row>
        <row r="19">
          <cell r="A19">
            <v>104915</v>
          </cell>
          <cell r="D19">
            <v>83.851467448831002</v>
          </cell>
        </row>
        <row r="20">
          <cell r="A20">
            <v>104918</v>
          </cell>
          <cell r="D20">
            <v>91.297083846812427</v>
          </cell>
        </row>
        <row r="21">
          <cell r="A21">
            <v>104921</v>
          </cell>
          <cell r="D21">
            <v>77.161053774545678</v>
          </cell>
        </row>
        <row r="22">
          <cell r="A22">
            <v>104935</v>
          </cell>
          <cell r="D22">
            <v>93.574721388591442</v>
          </cell>
        </row>
        <row r="23">
          <cell r="A23">
            <v>104938</v>
          </cell>
          <cell r="D23">
            <v>83.780446729410286</v>
          </cell>
        </row>
        <row r="24">
          <cell r="A24">
            <v>104949</v>
          </cell>
          <cell r="D24">
            <v>107.86251226773584</v>
          </cell>
        </row>
        <row r="25">
          <cell r="A25">
            <v>104980</v>
          </cell>
          <cell r="D25">
            <v>92.951598727089248</v>
          </cell>
        </row>
        <row r="26">
          <cell r="A26">
            <v>104992</v>
          </cell>
          <cell r="D26">
            <v>89.451327187294567</v>
          </cell>
        </row>
        <row r="27">
          <cell r="A27">
            <v>104996</v>
          </cell>
          <cell r="D27">
            <v>90.399222012911366</v>
          </cell>
        </row>
        <row r="28">
          <cell r="A28">
            <v>105036</v>
          </cell>
          <cell r="D28">
            <v>70.934999768184468</v>
          </cell>
        </row>
        <row r="29">
          <cell r="A29">
            <v>105038</v>
          </cell>
          <cell r="D29">
            <v>86.050959286083568</v>
          </cell>
        </row>
        <row r="30">
          <cell r="A30">
            <v>105040</v>
          </cell>
          <cell r="D30">
            <v>99.369474937613049</v>
          </cell>
        </row>
        <row r="31">
          <cell r="A31">
            <v>105057</v>
          </cell>
          <cell r="D31">
            <v>87.674333646809472</v>
          </cell>
        </row>
        <row r="32">
          <cell r="A32">
            <v>105065</v>
          </cell>
          <cell r="D32">
            <v>104.40450238443728</v>
          </cell>
        </row>
        <row r="33">
          <cell r="A33">
            <v>105074</v>
          </cell>
          <cell r="D33">
            <v>80.417680399689246</v>
          </cell>
        </row>
        <row r="34">
          <cell r="A34">
            <v>105098</v>
          </cell>
          <cell r="D34">
            <v>93.925915288504768</v>
          </cell>
        </row>
        <row r="35">
          <cell r="A35">
            <v>105100</v>
          </cell>
          <cell r="D35">
            <v>102.0610207064738</v>
          </cell>
        </row>
        <row r="36">
          <cell r="A36">
            <v>105106</v>
          </cell>
          <cell r="D36">
            <v>85.739251068447146</v>
          </cell>
        </row>
        <row r="37">
          <cell r="A37">
            <v>105107</v>
          </cell>
          <cell r="D37">
            <v>81.958201287909432</v>
          </cell>
        </row>
        <row r="38">
          <cell r="A38">
            <v>105108</v>
          </cell>
          <cell r="D38">
            <v>113.80225707523192</v>
          </cell>
        </row>
        <row r="39">
          <cell r="A39">
            <v>105109</v>
          </cell>
          <cell r="D39">
            <v>84.063637919330176</v>
          </cell>
        </row>
        <row r="40">
          <cell r="A40">
            <v>105110</v>
          </cell>
          <cell r="D40">
            <v>87.111286017663005</v>
          </cell>
        </row>
        <row r="41">
          <cell r="A41">
            <v>105111</v>
          </cell>
          <cell r="D41">
            <v>89.257296120278369</v>
          </cell>
        </row>
        <row r="42">
          <cell r="A42">
            <v>105112</v>
          </cell>
          <cell r="D42">
            <v>88.547073875165125</v>
          </cell>
        </row>
        <row r="43">
          <cell r="A43">
            <v>105118</v>
          </cell>
          <cell r="D43">
            <v>97.632121063089471</v>
          </cell>
        </row>
        <row r="44">
          <cell r="A44">
            <v>105128</v>
          </cell>
          <cell r="D44">
            <v>102.93175773644236</v>
          </cell>
        </row>
        <row r="45">
          <cell r="A45">
            <v>105131</v>
          </cell>
          <cell r="D45">
            <v>104.90403118986329</v>
          </cell>
        </row>
        <row r="46">
          <cell r="A46">
            <v>105132</v>
          </cell>
          <cell r="D46">
            <v>78.410641307467756</v>
          </cell>
        </row>
        <row r="47">
          <cell r="A47">
            <v>105135</v>
          </cell>
          <cell r="D47">
            <v>99.263306929718652</v>
          </cell>
        </row>
        <row r="48">
          <cell r="A48">
            <v>105136</v>
          </cell>
          <cell r="D48">
            <v>74.979610691199184</v>
          </cell>
        </row>
        <row r="49">
          <cell r="A49">
            <v>105137</v>
          </cell>
          <cell r="D49">
            <v>102.03881461692713</v>
          </cell>
        </row>
        <row r="50">
          <cell r="A50">
            <v>105139</v>
          </cell>
          <cell r="D50">
            <v>97.664370987462235</v>
          </cell>
        </row>
        <row r="51">
          <cell r="A51">
            <v>105143</v>
          </cell>
          <cell r="D51">
            <v>82.99897929378966</v>
          </cell>
        </row>
        <row r="52">
          <cell r="A52">
            <v>105146</v>
          </cell>
          <cell r="D52">
            <v>97.46287652156677</v>
          </cell>
        </row>
        <row r="53">
          <cell r="A53">
            <v>105151</v>
          </cell>
          <cell r="D53">
            <v>75.805088544403773</v>
          </cell>
        </row>
        <row r="54">
          <cell r="A54">
            <v>105155</v>
          </cell>
          <cell r="D54">
            <v>117.60549663722979</v>
          </cell>
        </row>
        <row r="55">
          <cell r="A55">
            <v>105156</v>
          </cell>
          <cell r="D55">
            <v>87.015117410476677</v>
          </cell>
        </row>
        <row r="56">
          <cell r="A56">
            <v>105158</v>
          </cell>
          <cell r="D56">
            <v>104.58221511877073</v>
          </cell>
        </row>
        <row r="57">
          <cell r="A57">
            <v>105159</v>
          </cell>
          <cell r="D57">
            <v>83.526746656556227</v>
          </cell>
        </row>
        <row r="58">
          <cell r="A58">
            <v>105162</v>
          </cell>
          <cell r="D58">
            <v>98.640977755510335</v>
          </cell>
        </row>
        <row r="59">
          <cell r="A59">
            <v>105164</v>
          </cell>
          <cell r="D59">
            <v>81.188194325642954</v>
          </cell>
        </row>
        <row r="60">
          <cell r="A60">
            <v>105168</v>
          </cell>
          <cell r="D60">
            <v>81.883416941313655</v>
          </cell>
        </row>
        <row r="61">
          <cell r="A61">
            <v>105169</v>
          </cell>
          <cell r="D61">
            <v>69.659703148975765</v>
          </cell>
        </row>
        <row r="62">
          <cell r="A62">
            <v>105173</v>
          </cell>
          <cell r="D62">
            <v>117.54720746293106</v>
          </cell>
        </row>
        <row r="63">
          <cell r="A63">
            <v>105174</v>
          </cell>
          <cell r="D63">
            <v>81.16419855891013</v>
          </cell>
        </row>
        <row r="64">
          <cell r="A64">
            <v>105178</v>
          </cell>
          <cell r="D64">
            <v>80.819445114019985</v>
          </cell>
        </row>
        <row r="65">
          <cell r="A65">
            <v>105180</v>
          </cell>
          <cell r="D65">
            <v>106.73986321025002</v>
          </cell>
        </row>
        <row r="66">
          <cell r="A66">
            <v>105181</v>
          </cell>
          <cell r="D66">
            <v>96.446557326011643</v>
          </cell>
        </row>
        <row r="67">
          <cell r="A67">
            <v>105182</v>
          </cell>
          <cell r="D67">
            <v>99.14860485591376</v>
          </cell>
        </row>
        <row r="68">
          <cell r="A68">
            <v>105183</v>
          </cell>
          <cell r="D68">
            <v>102.60483205693716</v>
          </cell>
        </row>
        <row r="69">
          <cell r="A69">
            <v>105184</v>
          </cell>
          <cell r="D69">
            <v>95.267445149201762</v>
          </cell>
        </row>
        <row r="70">
          <cell r="A70">
            <v>105186</v>
          </cell>
          <cell r="D70">
            <v>91.403461226440172</v>
          </cell>
        </row>
        <row r="71">
          <cell r="A71">
            <v>105190</v>
          </cell>
          <cell r="D71">
            <v>99.536734580954516</v>
          </cell>
        </row>
        <row r="72">
          <cell r="A72">
            <v>105191</v>
          </cell>
          <cell r="D72">
            <v>97.961928645307722</v>
          </cell>
        </row>
        <row r="73">
          <cell r="A73">
            <v>105192</v>
          </cell>
          <cell r="D73">
            <v>81.766014380616397</v>
          </cell>
        </row>
        <row r="74">
          <cell r="A74">
            <v>105193</v>
          </cell>
          <cell r="D74">
            <v>74.176560985181766</v>
          </cell>
        </row>
        <row r="75">
          <cell r="A75">
            <v>105196</v>
          </cell>
          <cell r="D75">
            <v>103.2040911585882</v>
          </cell>
        </row>
        <row r="76">
          <cell r="A76">
            <v>105200</v>
          </cell>
          <cell r="D76">
            <v>99.359255072241893</v>
          </cell>
        </row>
        <row r="77">
          <cell r="A77">
            <v>105205</v>
          </cell>
          <cell r="D77">
            <v>98.221441456091284</v>
          </cell>
        </row>
        <row r="78">
          <cell r="A78">
            <v>105206</v>
          </cell>
          <cell r="D78">
            <v>122.25023192818773</v>
          </cell>
        </row>
        <row r="79">
          <cell r="A79">
            <v>105207</v>
          </cell>
          <cell r="D79">
            <v>102.98202907211589</v>
          </cell>
        </row>
        <row r="80">
          <cell r="A80">
            <v>105210</v>
          </cell>
          <cell r="D80">
            <v>73.374489794526397</v>
          </cell>
        </row>
        <row r="81">
          <cell r="A81">
            <v>105218</v>
          </cell>
          <cell r="D81">
            <v>70.125524236552153</v>
          </cell>
        </row>
        <row r="82">
          <cell r="A82">
            <v>105220</v>
          </cell>
          <cell r="D82">
            <v>48.389266443288832</v>
          </cell>
        </row>
        <row r="83">
          <cell r="A83">
            <v>105221</v>
          </cell>
          <cell r="D83">
            <v>91.878302713928377</v>
          </cell>
        </row>
        <row r="84">
          <cell r="A84">
            <v>105222</v>
          </cell>
          <cell r="D84">
            <v>99.849148176472255</v>
          </cell>
        </row>
        <row r="85">
          <cell r="A85">
            <v>105224</v>
          </cell>
          <cell r="D85">
            <v>72.049171743672431</v>
          </cell>
        </row>
        <row r="86">
          <cell r="A86">
            <v>105225</v>
          </cell>
          <cell r="D86">
            <v>109.35517340281227</v>
          </cell>
        </row>
        <row r="87">
          <cell r="A87">
            <v>105226</v>
          </cell>
          <cell r="D87">
            <v>70.134799328811553</v>
          </cell>
        </row>
        <row r="88">
          <cell r="A88">
            <v>105228</v>
          </cell>
          <cell r="D88">
            <v>107.6205369589549</v>
          </cell>
        </row>
        <row r="89">
          <cell r="A89">
            <v>105229</v>
          </cell>
          <cell r="D89">
            <v>108.02342061917408</v>
          </cell>
        </row>
        <row r="90">
          <cell r="A90">
            <v>105230</v>
          </cell>
          <cell r="D90">
            <v>89.696455598439812</v>
          </cell>
        </row>
        <row r="91">
          <cell r="A91">
            <v>105232</v>
          </cell>
          <cell r="D91">
            <v>100.86871318955836</v>
          </cell>
        </row>
        <row r="92">
          <cell r="A92">
            <v>105244</v>
          </cell>
          <cell r="D92">
            <v>94.752004026937641</v>
          </cell>
        </row>
        <row r="93">
          <cell r="A93">
            <v>105246</v>
          </cell>
          <cell r="D93">
            <v>96.944472911905223</v>
          </cell>
        </row>
        <row r="94">
          <cell r="A94">
            <v>105247</v>
          </cell>
          <cell r="D94">
            <v>81.746048603639792</v>
          </cell>
        </row>
        <row r="95">
          <cell r="A95">
            <v>105249</v>
          </cell>
          <cell r="D95">
            <v>74.689815853187852</v>
          </cell>
        </row>
        <row r="96">
          <cell r="A96">
            <v>105251</v>
          </cell>
          <cell r="D96">
            <v>103.18937118639768</v>
          </cell>
        </row>
        <row r="97">
          <cell r="A97">
            <v>105254</v>
          </cell>
          <cell r="D97">
            <v>80.323939277180145</v>
          </cell>
        </row>
        <row r="98">
          <cell r="A98">
            <v>105255</v>
          </cell>
          <cell r="D98">
            <v>89.160555273598874</v>
          </cell>
        </row>
        <row r="99">
          <cell r="A99">
            <v>105257</v>
          </cell>
          <cell r="D99">
            <v>89.169572522663088</v>
          </cell>
        </row>
        <row r="100">
          <cell r="A100">
            <v>105262</v>
          </cell>
          <cell r="D100">
            <v>91.528551518068795</v>
          </cell>
        </row>
        <row r="101">
          <cell r="A101">
            <v>105264</v>
          </cell>
          <cell r="D101">
            <v>83.531287099304336</v>
          </cell>
        </row>
        <row r="102">
          <cell r="A102">
            <v>105266</v>
          </cell>
          <cell r="D102">
            <v>102.48971666574036</v>
          </cell>
        </row>
        <row r="103">
          <cell r="A103">
            <v>105268</v>
          </cell>
          <cell r="D103">
            <v>96.463816226325378</v>
          </cell>
        </row>
        <row r="104">
          <cell r="A104">
            <v>105270</v>
          </cell>
          <cell r="D104">
            <v>95.840731281371632</v>
          </cell>
        </row>
        <row r="105">
          <cell r="A105">
            <v>105271</v>
          </cell>
          <cell r="D105">
            <v>74.847027515956341</v>
          </cell>
        </row>
        <row r="106">
          <cell r="A106">
            <v>105272</v>
          </cell>
          <cell r="D106">
            <v>63.186464315502988</v>
          </cell>
        </row>
        <row r="107">
          <cell r="A107">
            <v>105275</v>
          </cell>
          <cell r="D107">
            <v>99.840816709524788</v>
          </cell>
        </row>
        <row r="108">
          <cell r="A108">
            <v>105278</v>
          </cell>
          <cell r="D108">
            <v>82.113466121661276</v>
          </cell>
        </row>
        <row r="109">
          <cell r="A109">
            <v>105280</v>
          </cell>
          <cell r="D109">
            <v>91.314425247423756</v>
          </cell>
        </row>
        <row r="110">
          <cell r="A110">
            <v>105281</v>
          </cell>
          <cell r="D110">
            <v>79.730725103978116</v>
          </cell>
        </row>
        <row r="111">
          <cell r="A111">
            <v>105282</v>
          </cell>
          <cell r="D111">
            <v>100.86078525315212</v>
          </cell>
        </row>
        <row r="112">
          <cell r="A112">
            <v>105283</v>
          </cell>
          <cell r="D112">
            <v>93.263815706959747</v>
          </cell>
        </row>
        <row r="113">
          <cell r="A113">
            <v>105284</v>
          </cell>
          <cell r="D113">
            <v>105.77669202562932</v>
          </cell>
        </row>
        <row r="114">
          <cell r="A114">
            <v>105285</v>
          </cell>
          <cell r="D114">
            <v>80.988596554622561</v>
          </cell>
        </row>
        <row r="115">
          <cell r="A115">
            <v>105286</v>
          </cell>
          <cell r="D115">
            <v>98.841452146881821</v>
          </cell>
        </row>
        <row r="116">
          <cell r="A116">
            <v>105287</v>
          </cell>
          <cell r="D116">
            <v>77.783854187158951</v>
          </cell>
        </row>
        <row r="117">
          <cell r="A117">
            <v>105293</v>
          </cell>
          <cell r="D117">
            <v>91.498877043831612</v>
          </cell>
        </row>
        <row r="118">
          <cell r="A118">
            <v>105294</v>
          </cell>
          <cell r="D118">
            <v>96.373722649620959</v>
          </cell>
        </row>
        <row r="119">
          <cell r="A119">
            <v>105300</v>
          </cell>
          <cell r="D119">
            <v>81.25838378091575</v>
          </cell>
        </row>
        <row r="120">
          <cell r="A120">
            <v>105302</v>
          </cell>
          <cell r="D120">
            <v>80.1909117921426</v>
          </cell>
        </row>
        <row r="121">
          <cell r="A121">
            <v>105303</v>
          </cell>
          <cell r="D121">
            <v>88.876069816970343</v>
          </cell>
        </row>
        <row r="122">
          <cell r="A122">
            <v>105304</v>
          </cell>
          <cell r="D122">
            <v>92.564091974582524</v>
          </cell>
        </row>
        <row r="123">
          <cell r="A123">
            <v>105305</v>
          </cell>
          <cell r="D123">
            <v>92.890825074181762</v>
          </cell>
        </row>
        <row r="124">
          <cell r="A124">
            <v>105306</v>
          </cell>
          <cell r="D124">
            <v>85.841782201719596</v>
          </cell>
        </row>
        <row r="125">
          <cell r="A125">
            <v>105307</v>
          </cell>
          <cell r="D125">
            <v>61.245755968621495</v>
          </cell>
        </row>
        <row r="126">
          <cell r="A126">
            <v>105308</v>
          </cell>
          <cell r="D126">
            <v>80.319551008680918</v>
          </cell>
        </row>
        <row r="127">
          <cell r="A127">
            <v>105309</v>
          </cell>
          <cell r="D127">
            <v>97.129917981290674</v>
          </cell>
        </row>
        <row r="128">
          <cell r="A128">
            <v>105311</v>
          </cell>
          <cell r="D128">
            <v>96.35890270566928</v>
          </cell>
        </row>
        <row r="129">
          <cell r="A129">
            <v>105313</v>
          </cell>
          <cell r="D129">
            <v>93.151950977756599</v>
          </cell>
        </row>
        <row r="130">
          <cell r="A130">
            <v>105314</v>
          </cell>
          <cell r="D130">
            <v>86.680267355704444</v>
          </cell>
        </row>
        <row r="131">
          <cell r="A131">
            <v>105322</v>
          </cell>
          <cell r="D131">
            <v>87.947578797310314</v>
          </cell>
        </row>
        <row r="132">
          <cell r="A132">
            <v>105324</v>
          </cell>
          <cell r="D132">
            <v>76.362189909525128</v>
          </cell>
        </row>
        <row r="133">
          <cell r="A133">
            <v>105326</v>
          </cell>
          <cell r="D133">
            <v>84.021382828165187</v>
          </cell>
        </row>
        <row r="134">
          <cell r="A134">
            <v>105329</v>
          </cell>
          <cell r="D134">
            <v>84.934787262613582</v>
          </cell>
        </row>
        <row r="135">
          <cell r="A135">
            <v>105331</v>
          </cell>
          <cell r="D135">
            <v>63.25927465660093</v>
          </cell>
        </row>
        <row r="136">
          <cell r="A136">
            <v>105333</v>
          </cell>
          <cell r="D136">
            <v>82.57918032662009</v>
          </cell>
        </row>
        <row r="137">
          <cell r="A137">
            <v>105336</v>
          </cell>
          <cell r="D137">
            <v>94.925872270121118</v>
          </cell>
        </row>
        <row r="138">
          <cell r="A138">
            <v>105337</v>
          </cell>
          <cell r="D138">
            <v>103.4453380379462</v>
          </cell>
        </row>
        <row r="139">
          <cell r="A139">
            <v>105339</v>
          </cell>
          <cell r="D139">
            <v>110.9399812861208</v>
          </cell>
        </row>
        <row r="140">
          <cell r="A140">
            <v>105340</v>
          </cell>
          <cell r="D140">
            <v>90.544480764585614</v>
          </cell>
        </row>
        <row r="141">
          <cell r="A141">
            <v>105341</v>
          </cell>
          <cell r="D141">
            <v>96.42172876426946</v>
          </cell>
        </row>
        <row r="142">
          <cell r="A142">
            <v>105342</v>
          </cell>
          <cell r="D142">
            <v>67.837223673164672</v>
          </cell>
        </row>
        <row r="143">
          <cell r="A143">
            <v>105347</v>
          </cell>
          <cell r="D143">
            <v>97.423993167054391</v>
          </cell>
        </row>
        <row r="144">
          <cell r="A144">
            <v>105350</v>
          </cell>
          <cell r="D144">
            <v>99.036746906133416</v>
          </cell>
        </row>
        <row r="145">
          <cell r="A145">
            <v>105351</v>
          </cell>
          <cell r="D145">
            <v>105.36689400839758</v>
          </cell>
        </row>
        <row r="146">
          <cell r="A146">
            <v>105352</v>
          </cell>
          <cell r="D146">
            <v>113.64867481593608</v>
          </cell>
        </row>
        <row r="147">
          <cell r="A147">
            <v>105356</v>
          </cell>
          <cell r="D147">
            <v>97.254871269175496</v>
          </cell>
        </row>
        <row r="148">
          <cell r="A148">
            <v>105358</v>
          </cell>
          <cell r="D148">
            <v>82.41223063321452</v>
          </cell>
        </row>
        <row r="149">
          <cell r="A149">
            <v>105370</v>
          </cell>
          <cell r="D149">
            <v>97.265184041803479</v>
          </cell>
        </row>
        <row r="150">
          <cell r="A150">
            <v>105372</v>
          </cell>
          <cell r="D150">
            <v>75.338209703417803</v>
          </cell>
        </row>
        <row r="151">
          <cell r="A151">
            <v>105374</v>
          </cell>
          <cell r="D151">
            <v>72.005037561469095</v>
          </cell>
        </row>
        <row r="152">
          <cell r="A152">
            <v>105377</v>
          </cell>
          <cell r="D152">
            <v>87.76938165329031</v>
          </cell>
        </row>
        <row r="153">
          <cell r="A153">
            <v>105378</v>
          </cell>
          <cell r="D153">
            <v>103.25599586614489</v>
          </cell>
        </row>
        <row r="154">
          <cell r="A154">
            <v>105379</v>
          </cell>
          <cell r="D154">
            <v>83.05399551352906</v>
          </cell>
        </row>
        <row r="155">
          <cell r="A155">
            <v>105381</v>
          </cell>
          <cell r="D155">
            <v>83.341199350748013</v>
          </cell>
        </row>
        <row r="156">
          <cell r="A156">
            <v>105382</v>
          </cell>
          <cell r="D156">
            <v>103.3122467982727</v>
          </cell>
        </row>
        <row r="157">
          <cell r="A157">
            <v>105383</v>
          </cell>
          <cell r="D157">
            <v>82.907138712423489</v>
          </cell>
        </row>
        <row r="158">
          <cell r="A158">
            <v>105385</v>
          </cell>
          <cell r="D158">
            <v>87.934748562787462</v>
          </cell>
        </row>
        <row r="159">
          <cell r="A159">
            <v>105390</v>
          </cell>
          <cell r="D159">
            <v>70.719023742358388</v>
          </cell>
        </row>
        <row r="160">
          <cell r="A160">
            <v>105392</v>
          </cell>
          <cell r="D160">
            <v>95.157408343084455</v>
          </cell>
        </row>
        <row r="161">
          <cell r="A161">
            <v>105394</v>
          </cell>
          <cell r="D161">
            <v>67.674719093755854</v>
          </cell>
        </row>
        <row r="162">
          <cell r="A162">
            <v>105396</v>
          </cell>
          <cell r="D162">
            <v>103.51581985137864</v>
          </cell>
        </row>
        <row r="163">
          <cell r="A163">
            <v>105397</v>
          </cell>
          <cell r="D163">
            <v>86.74427552704482</v>
          </cell>
        </row>
        <row r="164">
          <cell r="A164">
            <v>105402</v>
          </cell>
          <cell r="D164">
            <v>88.494284212939178</v>
          </cell>
        </row>
        <row r="165">
          <cell r="A165">
            <v>105404</v>
          </cell>
          <cell r="D165">
            <v>89.976502819087116</v>
          </cell>
        </row>
        <row r="166">
          <cell r="A166">
            <v>105407</v>
          </cell>
          <cell r="D166">
            <v>102.48198310068631</v>
          </cell>
        </row>
        <row r="167">
          <cell r="A167">
            <v>105408</v>
          </cell>
          <cell r="D167">
            <v>69.697944949644409</v>
          </cell>
        </row>
        <row r="168">
          <cell r="A168">
            <v>105411</v>
          </cell>
          <cell r="D168">
            <v>104.73982620746432</v>
          </cell>
        </row>
        <row r="169">
          <cell r="A169">
            <v>105413</v>
          </cell>
          <cell r="D169">
            <v>80.648856666545342</v>
          </cell>
        </row>
        <row r="170">
          <cell r="A170">
            <v>105414</v>
          </cell>
          <cell r="D170">
            <v>60.604802096186141</v>
          </cell>
        </row>
        <row r="171">
          <cell r="A171">
            <v>105415</v>
          </cell>
          <cell r="D171">
            <v>74.546581367561188</v>
          </cell>
        </row>
        <row r="172">
          <cell r="A172">
            <v>105416</v>
          </cell>
          <cell r="D172">
            <v>94.632463452688214</v>
          </cell>
        </row>
        <row r="173">
          <cell r="A173">
            <v>105417</v>
          </cell>
          <cell r="D173">
            <v>93.524684279419461</v>
          </cell>
        </row>
        <row r="174">
          <cell r="A174">
            <v>105418</v>
          </cell>
          <cell r="D174">
            <v>86.271047698637588</v>
          </cell>
        </row>
        <row r="175">
          <cell r="A175">
            <v>105419</v>
          </cell>
          <cell r="D175">
            <v>102.76864924747274</v>
          </cell>
        </row>
        <row r="176">
          <cell r="A176">
            <v>105422</v>
          </cell>
          <cell r="D176">
            <v>82.436794220133763</v>
          </cell>
        </row>
        <row r="177">
          <cell r="A177">
            <v>105426</v>
          </cell>
          <cell r="D177">
            <v>91.401645753161205</v>
          </cell>
        </row>
        <row r="178">
          <cell r="A178">
            <v>105431</v>
          </cell>
          <cell r="D178">
            <v>87.120302023371664</v>
          </cell>
        </row>
        <row r="179">
          <cell r="A179">
            <v>105433</v>
          </cell>
          <cell r="D179">
            <v>66.754531857984205</v>
          </cell>
        </row>
        <row r="180">
          <cell r="A180">
            <v>105436</v>
          </cell>
          <cell r="D180">
            <v>117.17069619326401</v>
          </cell>
        </row>
        <row r="181">
          <cell r="A181">
            <v>105437</v>
          </cell>
          <cell r="D181">
            <v>82.85978201431702</v>
          </cell>
        </row>
        <row r="182">
          <cell r="A182">
            <v>105438</v>
          </cell>
          <cell r="D182">
            <v>81.303265921929821</v>
          </cell>
        </row>
        <row r="183">
          <cell r="A183">
            <v>105439</v>
          </cell>
          <cell r="D183">
            <v>66.005614202759872</v>
          </cell>
        </row>
        <row r="184">
          <cell r="A184">
            <v>105442</v>
          </cell>
          <cell r="D184">
            <v>103.81618212581567</v>
          </cell>
        </row>
        <row r="185">
          <cell r="A185">
            <v>105443</v>
          </cell>
          <cell r="D185">
            <v>89.508854677750691</v>
          </cell>
        </row>
        <row r="186">
          <cell r="A186">
            <v>105445</v>
          </cell>
          <cell r="D186">
            <v>94.546719045819046</v>
          </cell>
        </row>
        <row r="187">
          <cell r="A187">
            <v>105446</v>
          </cell>
          <cell r="D187">
            <v>87.841563879958656</v>
          </cell>
        </row>
        <row r="188">
          <cell r="A188">
            <v>105449</v>
          </cell>
          <cell r="D188">
            <v>87.272053414873739</v>
          </cell>
        </row>
        <row r="189">
          <cell r="A189">
            <v>105453</v>
          </cell>
          <cell r="D189">
            <v>92.080075301394146</v>
          </cell>
        </row>
        <row r="190">
          <cell r="A190">
            <v>105455</v>
          </cell>
          <cell r="D190">
            <v>97.835435703842805</v>
          </cell>
        </row>
        <row r="191">
          <cell r="A191">
            <v>105457</v>
          </cell>
          <cell r="D191">
            <v>69.04243383188367</v>
          </cell>
        </row>
        <row r="192">
          <cell r="A192">
            <v>105459</v>
          </cell>
          <cell r="D192">
            <v>68.998234895072059</v>
          </cell>
        </row>
        <row r="193">
          <cell r="A193">
            <v>105460</v>
          </cell>
          <cell r="D193">
            <v>71.726611006857141</v>
          </cell>
        </row>
        <row r="194">
          <cell r="A194">
            <v>105466</v>
          </cell>
          <cell r="D194">
            <v>71.216820436556475</v>
          </cell>
        </row>
        <row r="195">
          <cell r="A195">
            <v>105467</v>
          </cell>
          <cell r="D195">
            <v>75.594124499885993</v>
          </cell>
        </row>
        <row r="196">
          <cell r="A196">
            <v>105470</v>
          </cell>
          <cell r="D196">
            <v>82.610287773431651</v>
          </cell>
        </row>
        <row r="197">
          <cell r="A197">
            <v>105515</v>
          </cell>
          <cell r="D197">
            <v>55.770906596381707</v>
          </cell>
        </row>
        <row r="198">
          <cell r="A198">
            <v>105516</v>
          </cell>
          <cell r="D198">
            <v>95.11876979558842</v>
          </cell>
        </row>
        <row r="199">
          <cell r="A199">
            <v>105518</v>
          </cell>
          <cell r="D199">
            <v>83.984984848110159</v>
          </cell>
        </row>
        <row r="200">
          <cell r="A200">
            <v>105519</v>
          </cell>
          <cell r="D200">
            <v>94.896887480140606</v>
          </cell>
        </row>
        <row r="201">
          <cell r="A201">
            <v>105520</v>
          </cell>
          <cell r="D201">
            <v>76.915900125741885</v>
          </cell>
        </row>
        <row r="202">
          <cell r="A202">
            <v>105523</v>
          </cell>
          <cell r="D202">
            <v>100.2408329584344</v>
          </cell>
        </row>
        <row r="203">
          <cell r="A203">
            <v>105525</v>
          </cell>
          <cell r="D203">
            <v>85.481345758032589</v>
          </cell>
        </row>
        <row r="204">
          <cell r="A204">
            <v>105530</v>
          </cell>
          <cell r="D204">
            <v>64.618002152568849</v>
          </cell>
        </row>
        <row r="205">
          <cell r="A205">
            <v>105534</v>
          </cell>
          <cell r="D205">
            <v>91.033603883761003</v>
          </cell>
        </row>
        <row r="206">
          <cell r="A206">
            <v>105538</v>
          </cell>
          <cell r="D206">
            <v>96.419556994821079</v>
          </cell>
        </row>
        <row r="207">
          <cell r="A207">
            <v>105539</v>
          </cell>
          <cell r="D207">
            <v>85.81313320698753</v>
          </cell>
        </row>
        <row r="208">
          <cell r="A208">
            <v>105541</v>
          </cell>
          <cell r="D208">
            <v>86.077593980735699</v>
          </cell>
        </row>
        <row r="209">
          <cell r="A209">
            <v>105542</v>
          </cell>
          <cell r="D209">
            <v>97.22616028084046</v>
          </cell>
        </row>
        <row r="210">
          <cell r="A210">
            <v>105543</v>
          </cell>
          <cell r="D210">
            <v>104.86085447195796</v>
          </cell>
        </row>
        <row r="211">
          <cell r="A211">
            <v>105544</v>
          </cell>
          <cell r="D211">
            <v>103.00444575021774</v>
          </cell>
        </row>
        <row r="212">
          <cell r="A212">
            <v>105545</v>
          </cell>
          <cell r="D212">
            <v>76.718834393556563</v>
          </cell>
        </row>
        <row r="213">
          <cell r="A213">
            <v>105546</v>
          </cell>
          <cell r="D213">
            <v>85.493382959860114</v>
          </cell>
        </row>
        <row r="214">
          <cell r="A214">
            <v>105547</v>
          </cell>
          <cell r="D214">
            <v>98.446086947276754</v>
          </cell>
        </row>
        <row r="215">
          <cell r="A215">
            <v>105548</v>
          </cell>
          <cell r="D215">
            <v>89.379311310322123</v>
          </cell>
        </row>
        <row r="216">
          <cell r="A216">
            <v>105549</v>
          </cell>
          <cell r="D216">
            <v>60.989736191587696</v>
          </cell>
        </row>
        <row r="217">
          <cell r="A217">
            <v>105552</v>
          </cell>
          <cell r="D217">
            <v>117.38171172755851</v>
          </cell>
        </row>
        <row r="218">
          <cell r="A218">
            <v>105553</v>
          </cell>
          <cell r="D218">
            <v>106.42635602062734</v>
          </cell>
        </row>
        <row r="219">
          <cell r="A219">
            <v>105555</v>
          </cell>
          <cell r="D219">
            <v>79.750711105557528</v>
          </cell>
        </row>
        <row r="220">
          <cell r="A220">
            <v>105557</v>
          </cell>
          <cell r="D220">
            <v>117.65514247867847</v>
          </cell>
        </row>
        <row r="221">
          <cell r="A221">
            <v>105592</v>
          </cell>
          <cell r="D221">
            <v>59.2559061622039</v>
          </cell>
        </row>
        <row r="222">
          <cell r="A222">
            <v>105659</v>
          </cell>
          <cell r="D222">
            <v>102.59383550507644</v>
          </cell>
        </row>
        <row r="223">
          <cell r="A223">
            <v>105713</v>
          </cell>
          <cell r="D223">
            <v>81.47398421800105</v>
          </cell>
        </row>
        <row r="224">
          <cell r="A224">
            <v>105714</v>
          </cell>
          <cell r="D224">
            <v>101.5746474293431</v>
          </cell>
        </row>
        <row r="225">
          <cell r="A225">
            <v>105718</v>
          </cell>
          <cell r="D225">
            <v>67.632980306537021</v>
          </cell>
        </row>
        <row r="226">
          <cell r="A226">
            <v>105719</v>
          </cell>
          <cell r="D226">
            <v>97.333595235394156</v>
          </cell>
        </row>
        <row r="227">
          <cell r="A227">
            <v>105722</v>
          </cell>
          <cell r="D227">
            <v>78.639970005661212</v>
          </cell>
        </row>
        <row r="228">
          <cell r="A228">
            <v>105724</v>
          </cell>
          <cell r="D228">
            <v>98.107910614542121</v>
          </cell>
        </row>
        <row r="229">
          <cell r="A229">
            <v>105728</v>
          </cell>
          <cell r="D229">
            <v>102.04609281335304</v>
          </cell>
        </row>
        <row r="230">
          <cell r="A230">
            <v>105730</v>
          </cell>
          <cell r="D230">
            <v>111.86894554659195</v>
          </cell>
        </row>
        <row r="231">
          <cell r="A231">
            <v>105732</v>
          </cell>
          <cell r="D231">
            <v>133.56662998648267</v>
          </cell>
        </row>
        <row r="232">
          <cell r="A232">
            <v>105735</v>
          </cell>
          <cell r="D232">
            <v>68.041933433039205</v>
          </cell>
        </row>
        <row r="233">
          <cell r="A233">
            <v>105805</v>
          </cell>
          <cell r="D233">
            <v>101.37422718863237</v>
          </cell>
        </row>
        <row r="234">
          <cell r="A234">
            <v>105810</v>
          </cell>
          <cell r="D234">
            <v>108.06979976953808</v>
          </cell>
        </row>
        <row r="235">
          <cell r="A235">
            <v>105811</v>
          </cell>
          <cell r="D235">
            <v>90.998418222377325</v>
          </cell>
        </row>
        <row r="236">
          <cell r="A236">
            <v>105818</v>
          </cell>
          <cell r="D236">
            <v>94.531148745525826</v>
          </cell>
        </row>
        <row r="237">
          <cell r="A237">
            <v>105819</v>
          </cell>
          <cell r="D237">
            <v>79.59609995047316</v>
          </cell>
        </row>
        <row r="238">
          <cell r="A238">
            <v>105822</v>
          </cell>
          <cell r="D238">
            <v>107.90934994274717</v>
          </cell>
        </row>
        <row r="239">
          <cell r="A239">
            <v>105824</v>
          </cell>
          <cell r="D239">
            <v>118.69838307568597</v>
          </cell>
        </row>
        <row r="240">
          <cell r="A240">
            <v>105826</v>
          </cell>
          <cell r="D240">
            <v>97.433817309554655</v>
          </cell>
        </row>
        <row r="241">
          <cell r="A241">
            <v>105829</v>
          </cell>
          <cell r="D241">
            <v>103.29259658458609</v>
          </cell>
        </row>
        <row r="242">
          <cell r="A242">
            <v>105830</v>
          </cell>
          <cell r="D242">
            <v>100.85321536943057</v>
          </cell>
        </row>
        <row r="243">
          <cell r="A243">
            <v>105831</v>
          </cell>
          <cell r="D243">
            <v>148.61055146381764</v>
          </cell>
        </row>
        <row r="244">
          <cell r="A244">
            <v>105836</v>
          </cell>
          <cell r="D244">
            <v>86.17354244133108</v>
          </cell>
        </row>
        <row r="245">
          <cell r="A245">
            <v>105838</v>
          </cell>
          <cell r="D245">
            <v>103.21867332099386</v>
          </cell>
        </row>
        <row r="246">
          <cell r="A246">
            <v>105839</v>
          </cell>
          <cell r="D246">
            <v>87.401305605026096</v>
          </cell>
        </row>
        <row r="247">
          <cell r="A247">
            <v>106155</v>
          </cell>
          <cell r="D247">
            <v>106.23388093805033</v>
          </cell>
        </row>
        <row r="248">
          <cell r="A248">
            <v>106156</v>
          </cell>
          <cell r="D248">
            <v>83.68949548944768</v>
          </cell>
        </row>
        <row r="249">
          <cell r="A249">
            <v>106169</v>
          </cell>
          <cell r="D249">
            <v>94.642726504082432</v>
          </cell>
        </row>
        <row r="250">
          <cell r="A250">
            <v>106170</v>
          </cell>
          <cell r="D250">
            <v>62.849723735942462</v>
          </cell>
        </row>
        <row r="251">
          <cell r="A251">
            <v>106171</v>
          </cell>
          <cell r="D251">
            <v>106.84249739414788</v>
          </cell>
        </row>
        <row r="252">
          <cell r="A252">
            <v>106179</v>
          </cell>
          <cell r="D252">
            <v>79.180957891852685</v>
          </cell>
        </row>
        <row r="253">
          <cell r="A253">
            <v>106183</v>
          </cell>
          <cell r="D253">
            <v>85.04243048634649</v>
          </cell>
        </row>
        <row r="254">
          <cell r="A254">
            <v>106184</v>
          </cell>
          <cell r="D254">
            <v>94.247567197952677</v>
          </cell>
        </row>
        <row r="255">
          <cell r="A255">
            <v>106185</v>
          </cell>
          <cell r="D255">
            <v>118.27209000679635</v>
          </cell>
        </row>
        <row r="256">
          <cell r="A256">
            <v>106235</v>
          </cell>
          <cell r="D256">
            <v>113.85184911679713</v>
          </cell>
        </row>
        <row r="257">
          <cell r="A257">
            <v>106423</v>
          </cell>
          <cell r="D257">
            <v>87.064305063224168</v>
          </cell>
        </row>
        <row r="258">
          <cell r="A258">
            <v>106425</v>
          </cell>
          <cell r="D258">
            <v>63.585608434930876</v>
          </cell>
        </row>
        <row r="259">
          <cell r="A259">
            <v>106426</v>
          </cell>
          <cell r="D259">
            <v>83.22180289422559</v>
          </cell>
        </row>
        <row r="260">
          <cell r="A260">
            <v>106441</v>
          </cell>
          <cell r="D260">
            <v>92.961228543485888</v>
          </cell>
        </row>
        <row r="261">
          <cell r="A261">
            <v>106447</v>
          </cell>
          <cell r="D261">
            <v>83.056722013972063</v>
          </cell>
        </row>
        <row r="262">
          <cell r="A262">
            <v>106448</v>
          </cell>
          <cell r="D262">
            <v>84.00088728295259</v>
          </cell>
        </row>
        <row r="263">
          <cell r="A263">
            <v>106537</v>
          </cell>
          <cell r="D263">
            <v>92.844871997859656</v>
          </cell>
        </row>
        <row r="264">
          <cell r="A264">
            <v>106538</v>
          </cell>
          <cell r="D264">
            <v>89.431904299122408</v>
          </cell>
        </row>
        <row r="265">
          <cell r="A265">
            <v>106542</v>
          </cell>
          <cell r="D265">
            <v>76.530985962217542</v>
          </cell>
        </row>
        <row r="266">
          <cell r="A266">
            <v>106544</v>
          </cell>
          <cell r="D266">
            <v>96.221877385017351</v>
          </cell>
        </row>
        <row r="267">
          <cell r="A267">
            <v>106545</v>
          </cell>
          <cell r="D267">
            <v>91.97655502363115</v>
          </cell>
        </row>
        <row r="268">
          <cell r="A268">
            <v>106546</v>
          </cell>
          <cell r="D268">
            <v>82.202911846626307</v>
          </cell>
        </row>
        <row r="269">
          <cell r="A269">
            <v>106548</v>
          </cell>
          <cell r="D269">
            <v>79.924900254729721</v>
          </cell>
        </row>
        <row r="270">
          <cell r="A270">
            <v>106552</v>
          </cell>
          <cell r="D270">
            <v>83.678406186342485</v>
          </cell>
        </row>
        <row r="271">
          <cell r="A271">
            <v>106555</v>
          </cell>
          <cell r="D271">
            <v>85.062846700405458</v>
          </cell>
        </row>
        <row r="272">
          <cell r="A272">
            <v>106557</v>
          </cell>
          <cell r="D272">
            <v>83.259075168266477</v>
          </cell>
        </row>
        <row r="273">
          <cell r="A273">
            <v>106559</v>
          </cell>
          <cell r="D273">
            <v>89.632115754531924</v>
          </cell>
        </row>
        <row r="274">
          <cell r="A274">
            <v>106562</v>
          </cell>
          <cell r="D274">
            <v>94.158405966633055</v>
          </cell>
        </row>
        <row r="275">
          <cell r="A275">
            <v>106563</v>
          </cell>
          <cell r="D275">
            <v>101.04433740247308</v>
          </cell>
        </row>
        <row r="276">
          <cell r="A276">
            <v>106564</v>
          </cell>
          <cell r="D276">
            <v>83.659039527936471</v>
          </cell>
        </row>
        <row r="277">
          <cell r="A277">
            <v>106565</v>
          </cell>
          <cell r="D277">
            <v>62.152216187708362</v>
          </cell>
        </row>
        <row r="278">
          <cell r="A278">
            <v>106566</v>
          </cell>
          <cell r="D278">
            <v>85.877607318355345</v>
          </cell>
        </row>
        <row r="279">
          <cell r="A279">
            <v>106606</v>
          </cell>
          <cell r="D279">
            <v>105.03749104116653</v>
          </cell>
        </row>
        <row r="280">
          <cell r="A280">
            <v>106607</v>
          </cell>
          <cell r="D280">
            <v>79.789923286128527</v>
          </cell>
        </row>
        <row r="281">
          <cell r="A281">
            <v>106617</v>
          </cell>
          <cell r="D281">
            <v>92.866402988084872</v>
          </cell>
        </row>
        <row r="282">
          <cell r="A282">
            <v>106625</v>
          </cell>
          <cell r="D282">
            <v>91.860368010328003</v>
          </cell>
        </row>
        <row r="283">
          <cell r="A283">
            <v>106626</v>
          </cell>
          <cell r="D283">
            <v>84.880512741265647</v>
          </cell>
        </row>
        <row r="284">
          <cell r="A284">
            <v>106628</v>
          </cell>
          <cell r="D284">
            <v>86.551889772049662</v>
          </cell>
        </row>
        <row r="285">
          <cell r="A285">
            <v>106634</v>
          </cell>
          <cell r="D285">
            <v>78.272619672049871</v>
          </cell>
        </row>
        <row r="286">
          <cell r="A286">
            <v>106636</v>
          </cell>
          <cell r="D286">
            <v>87.843695580155781</v>
          </cell>
        </row>
        <row r="287">
          <cell r="A287">
            <v>106643</v>
          </cell>
          <cell r="D287">
            <v>90.315465645539433</v>
          </cell>
        </row>
        <row r="288">
          <cell r="A288">
            <v>106644</v>
          </cell>
          <cell r="D288">
            <v>130.21174588340691</v>
          </cell>
        </row>
        <row r="289">
          <cell r="A289">
            <v>106703</v>
          </cell>
          <cell r="D289">
            <v>73.105267960999399</v>
          </cell>
        </row>
        <row r="290">
          <cell r="A290">
            <v>107789</v>
          </cell>
          <cell r="D290">
            <v>89.862761898364681</v>
          </cell>
        </row>
        <row r="291">
          <cell r="A291">
            <v>107792</v>
          </cell>
          <cell r="D291">
            <v>75.627050602599908</v>
          </cell>
        </row>
        <row r="292">
          <cell r="A292">
            <v>107793</v>
          </cell>
          <cell r="D292">
            <v>73.030505696064836</v>
          </cell>
        </row>
        <row r="293">
          <cell r="A293">
            <v>107794</v>
          </cell>
          <cell r="D293">
            <v>90.289849811895024</v>
          </cell>
        </row>
        <row r="294">
          <cell r="A294">
            <v>107796</v>
          </cell>
          <cell r="D294">
            <v>85.880549729685214</v>
          </cell>
        </row>
        <row r="295">
          <cell r="A295">
            <v>107797</v>
          </cell>
          <cell r="D295">
            <v>104.21196509289375</v>
          </cell>
        </row>
        <row r="296">
          <cell r="A296">
            <v>107799</v>
          </cell>
          <cell r="D296">
            <v>101.31966628210563</v>
          </cell>
        </row>
        <row r="297">
          <cell r="A297">
            <v>107801</v>
          </cell>
          <cell r="D297">
            <v>122.97761560968301</v>
          </cell>
        </row>
        <row r="298">
          <cell r="A298">
            <v>107805</v>
          </cell>
          <cell r="D298">
            <v>83.656784106539121</v>
          </cell>
        </row>
        <row r="299">
          <cell r="A299">
            <v>107806</v>
          </cell>
          <cell r="D299">
            <v>102.87594310001329</v>
          </cell>
        </row>
        <row r="300">
          <cell r="A300">
            <v>107807</v>
          </cell>
          <cell r="D300">
            <v>93.421564223227833</v>
          </cell>
        </row>
        <row r="301">
          <cell r="A301">
            <v>107808</v>
          </cell>
          <cell r="D301">
            <v>90.144048309248177</v>
          </cell>
        </row>
        <row r="302">
          <cell r="A302">
            <v>107809</v>
          </cell>
          <cell r="D302">
            <v>93.046282977232323</v>
          </cell>
        </row>
        <row r="303">
          <cell r="A303">
            <v>107810</v>
          </cell>
          <cell r="D303">
            <v>117.97648192617964</v>
          </cell>
        </row>
        <row r="304">
          <cell r="A304">
            <v>107813</v>
          </cell>
          <cell r="D304">
            <v>69.97727256847395</v>
          </cell>
        </row>
        <row r="305">
          <cell r="A305">
            <v>107816</v>
          </cell>
          <cell r="D305">
            <v>98.432834173765315</v>
          </cell>
        </row>
        <row r="306">
          <cell r="A306">
            <v>107820</v>
          </cell>
          <cell r="D306">
            <v>97.436501991155836</v>
          </cell>
        </row>
        <row r="307">
          <cell r="A307">
            <v>107821</v>
          </cell>
          <cell r="D307">
            <v>83.565344246844532</v>
          </cell>
        </row>
        <row r="308">
          <cell r="A308">
            <v>107823</v>
          </cell>
          <cell r="D308">
            <v>112.83727889737662</v>
          </cell>
        </row>
        <row r="309">
          <cell r="A309">
            <v>107824</v>
          </cell>
          <cell r="D309">
            <v>98.375190519976812</v>
          </cell>
        </row>
        <row r="310">
          <cell r="A310">
            <v>107825</v>
          </cell>
          <cell r="D310">
            <v>111.55620475497309</v>
          </cell>
        </row>
        <row r="311">
          <cell r="A311">
            <v>108064</v>
          </cell>
          <cell r="D311">
            <v>100.25642951411402</v>
          </cell>
        </row>
        <row r="312">
          <cell r="A312">
            <v>108065</v>
          </cell>
          <cell r="D312">
            <v>90.902757561588274</v>
          </cell>
        </row>
        <row r="313">
          <cell r="A313">
            <v>108066</v>
          </cell>
          <cell r="D313">
            <v>119.00205654309073</v>
          </cell>
        </row>
        <row r="314">
          <cell r="A314">
            <v>108067</v>
          </cell>
          <cell r="D314">
            <v>103.37719851550435</v>
          </cell>
        </row>
        <row r="315">
          <cell r="A315">
            <v>108068</v>
          </cell>
          <cell r="D315">
            <v>82.073870550977702</v>
          </cell>
        </row>
        <row r="316">
          <cell r="A316">
            <v>108069</v>
          </cell>
          <cell r="D316">
            <v>86.13637795912949</v>
          </cell>
        </row>
        <row r="317">
          <cell r="A317">
            <v>108073</v>
          </cell>
          <cell r="D317">
            <v>79.21036323932455</v>
          </cell>
        </row>
        <row r="318">
          <cell r="A318">
            <v>108076</v>
          </cell>
          <cell r="D318">
            <v>81.56781485363706</v>
          </cell>
        </row>
        <row r="319">
          <cell r="A319">
            <v>108083</v>
          </cell>
          <cell r="D319">
            <v>71.3392108062408</v>
          </cell>
        </row>
        <row r="320">
          <cell r="A320">
            <v>108084</v>
          </cell>
          <cell r="D320">
            <v>90.1601137524151</v>
          </cell>
        </row>
        <row r="321">
          <cell r="A321">
            <v>108085</v>
          </cell>
          <cell r="D321">
            <v>88.16734139018557</v>
          </cell>
        </row>
        <row r="322">
          <cell r="A322">
            <v>108086</v>
          </cell>
          <cell r="D322">
            <v>91.862276573924234</v>
          </cell>
        </row>
        <row r="323">
          <cell r="A323">
            <v>108087</v>
          </cell>
          <cell r="D323">
            <v>76.021364020113083</v>
          </cell>
        </row>
        <row r="324">
          <cell r="A324">
            <v>108089</v>
          </cell>
          <cell r="D324">
            <v>94.980689329426923</v>
          </cell>
        </row>
        <row r="325">
          <cell r="A325">
            <v>108092</v>
          </cell>
          <cell r="D325">
            <v>103.97543541320806</v>
          </cell>
        </row>
        <row r="326">
          <cell r="A326">
            <v>108093</v>
          </cell>
          <cell r="D326">
            <v>109.60028605387113</v>
          </cell>
        </row>
        <row r="327">
          <cell r="A327">
            <v>108094</v>
          </cell>
          <cell r="D327">
            <v>98.190399331664139</v>
          </cell>
        </row>
        <row r="328">
          <cell r="A328">
            <v>108096</v>
          </cell>
          <cell r="D328">
            <v>63.289737482436003</v>
          </cell>
        </row>
        <row r="329">
          <cell r="A329">
            <v>108097</v>
          </cell>
          <cell r="D329">
            <v>83.016079134248969</v>
          </cell>
        </row>
        <row r="330">
          <cell r="A330">
            <v>108098</v>
          </cell>
          <cell r="D330">
            <v>91.712150754014601</v>
          </cell>
        </row>
        <row r="331">
          <cell r="A331">
            <v>108110</v>
          </cell>
          <cell r="D331">
            <v>85.708983929190353</v>
          </cell>
        </row>
        <row r="332">
          <cell r="A332">
            <v>108111</v>
          </cell>
          <cell r="D332">
            <v>86.983089209116599</v>
          </cell>
        </row>
        <row r="333">
          <cell r="A333">
            <v>108156</v>
          </cell>
          <cell r="D333">
            <v>100.32017445767461</v>
          </cell>
        </row>
        <row r="334">
          <cell r="A334">
            <v>108157</v>
          </cell>
          <cell r="D334">
            <v>103.22485587677595</v>
          </cell>
        </row>
        <row r="335">
          <cell r="A335">
            <v>108158</v>
          </cell>
          <cell r="D335">
            <v>99.316050192170351</v>
          </cell>
        </row>
        <row r="336">
          <cell r="A336">
            <v>108241</v>
          </cell>
          <cell r="D336">
            <v>99.377450459375794</v>
          </cell>
        </row>
        <row r="337">
          <cell r="A337">
            <v>108270</v>
          </cell>
          <cell r="D337">
            <v>81.90690101962565</v>
          </cell>
        </row>
        <row r="338">
          <cell r="A338">
            <v>108271</v>
          </cell>
          <cell r="D338">
            <v>87.437346491378264</v>
          </cell>
        </row>
        <row r="339">
          <cell r="A339">
            <v>108276</v>
          </cell>
          <cell r="D339">
            <v>77.375914089121537</v>
          </cell>
        </row>
        <row r="340">
          <cell r="A340">
            <v>108277</v>
          </cell>
          <cell r="D340">
            <v>99.960246661679449</v>
          </cell>
        </row>
        <row r="341">
          <cell r="A341">
            <v>108278</v>
          </cell>
          <cell r="D341">
            <v>86.008817905980223</v>
          </cell>
        </row>
        <row r="342">
          <cell r="A342">
            <v>108279</v>
          </cell>
          <cell r="D342">
            <v>100.18362600965358</v>
          </cell>
        </row>
        <row r="343">
          <cell r="A343">
            <v>108280</v>
          </cell>
          <cell r="D343">
            <v>101.285771988574</v>
          </cell>
        </row>
        <row r="344">
          <cell r="A344">
            <v>108284</v>
          </cell>
          <cell r="D344">
            <v>94.744964472013336</v>
          </cell>
        </row>
        <row r="345">
          <cell r="A345">
            <v>108286</v>
          </cell>
          <cell r="D345">
            <v>89.468067061192443</v>
          </cell>
        </row>
        <row r="346">
          <cell r="A346">
            <v>108288</v>
          </cell>
          <cell r="D346">
            <v>100.25435279882169</v>
          </cell>
        </row>
        <row r="347">
          <cell r="A347">
            <v>108289</v>
          </cell>
          <cell r="D347">
            <v>101.0245842422552</v>
          </cell>
        </row>
        <row r="348">
          <cell r="A348">
            <v>108291</v>
          </cell>
          <cell r="D348">
            <v>90.713828301120785</v>
          </cell>
        </row>
        <row r="349">
          <cell r="A349">
            <v>108292</v>
          </cell>
          <cell r="D349">
            <v>81.719265026997462</v>
          </cell>
        </row>
        <row r="350">
          <cell r="A350">
            <v>108295</v>
          </cell>
          <cell r="D350">
            <v>96.791721746268678</v>
          </cell>
        </row>
        <row r="351">
          <cell r="A351">
            <v>108296</v>
          </cell>
          <cell r="D351">
            <v>101.33834618354402</v>
          </cell>
        </row>
        <row r="352">
          <cell r="A352">
            <v>108297</v>
          </cell>
          <cell r="D352">
            <v>98.127654174560107</v>
          </cell>
        </row>
        <row r="353">
          <cell r="A353">
            <v>108302</v>
          </cell>
          <cell r="D353">
            <v>81.586904579092007</v>
          </cell>
        </row>
        <row r="354">
          <cell r="A354">
            <v>108304</v>
          </cell>
          <cell r="D354">
            <v>99.114546441548228</v>
          </cell>
        </row>
        <row r="355">
          <cell r="A355">
            <v>108305</v>
          </cell>
          <cell r="D355">
            <v>90.934437715055154</v>
          </cell>
        </row>
        <row r="356">
          <cell r="A356">
            <v>108307</v>
          </cell>
          <cell r="D356">
            <v>85.001108750191747</v>
          </cell>
        </row>
        <row r="357">
          <cell r="A357">
            <v>108309</v>
          </cell>
          <cell r="D357">
            <v>99.838730933301406</v>
          </cell>
        </row>
        <row r="358">
          <cell r="A358">
            <v>108310</v>
          </cell>
          <cell r="D358">
            <v>83.825297847562553</v>
          </cell>
        </row>
        <row r="359">
          <cell r="A359">
            <v>108312</v>
          </cell>
          <cell r="D359">
            <v>107.79074298135882</v>
          </cell>
        </row>
        <row r="360">
          <cell r="A360">
            <v>108313</v>
          </cell>
          <cell r="D360">
            <v>100.66646996313399</v>
          </cell>
        </row>
        <row r="361">
          <cell r="A361">
            <v>108314</v>
          </cell>
          <cell r="D361">
            <v>100.96724827300707</v>
          </cell>
        </row>
        <row r="362">
          <cell r="A362">
            <v>108316</v>
          </cell>
          <cell r="D362">
            <v>115.17493097830828</v>
          </cell>
        </row>
        <row r="363">
          <cell r="A363">
            <v>108317</v>
          </cell>
          <cell r="D363">
            <v>67.625933632427291</v>
          </cell>
        </row>
        <row r="364">
          <cell r="A364">
            <v>108318</v>
          </cell>
          <cell r="D364">
            <v>86.297831755808147</v>
          </cell>
        </row>
        <row r="365">
          <cell r="A365">
            <v>108322</v>
          </cell>
          <cell r="D365">
            <v>107.37816700418313</v>
          </cell>
        </row>
        <row r="366">
          <cell r="A366">
            <v>108382</v>
          </cell>
          <cell r="D366">
            <v>72.772500521741463</v>
          </cell>
        </row>
        <row r="367">
          <cell r="A367">
            <v>108383</v>
          </cell>
          <cell r="D367">
            <v>116.57756797223095</v>
          </cell>
        </row>
        <row r="368">
          <cell r="A368">
            <v>108384</v>
          </cell>
          <cell r="D368">
            <v>91.810677387848841</v>
          </cell>
        </row>
        <row r="369">
          <cell r="A369">
            <v>108385</v>
          </cell>
          <cell r="D369">
            <v>68.398139340378123</v>
          </cell>
        </row>
        <row r="370">
          <cell r="A370">
            <v>108390</v>
          </cell>
          <cell r="D370">
            <v>102.4425987119733</v>
          </cell>
        </row>
        <row r="371">
          <cell r="A371">
            <v>108393</v>
          </cell>
          <cell r="D371">
            <v>94.869429225504206</v>
          </cell>
        </row>
        <row r="372">
          <cell r="A372">
            <v>108395</v>
          </cell>
          <cell r="D372">
            <v>90.885109270040275</v>
          </cell>
        </row>
        <row r="373">
          <cell r="A373">
            <v>108396</v>
          </cell>
          <cell r="D373">
            <v>98.736119848750434</v>
          </cell>
        </row>
        <row r="374">
          <cell r="A374">
            <v>108405</v>
          </cell>
          <cell r="D374">
            <v>85.258189731181915</v>
          </cell>
        </row>
        <row r="375">
          <cell r="A375">
            <v>108543</v>
          </cell>
          <cell r="D375">
            <v>89.244834464060673</v>
          </cell>
        </row>
        <row r="376">
          <cell r="A376">
            <v>108545</v>
          </cell>
          <cell r="D376">
            <v>102.50045323680604</v>
          </cell>
        </row>
        <row r="377">
          <cell r="A377">
            <v>108548</v>
          </cell>
          <cell r="D377">
            <v>76.997769026950252</v>
          </cell>
        </row>
        <row r="378">
          <cell r="A378">
            <v>108552</v>
          </cell>
          <cell r="D378">
            <v>63.69218558540399</v>
          </cell>
        </row>
        <row r="379">
          <cell r="A379">
            <v>108553</v>
          </cell>
          <cell r="D379">
            <v>55.173890511030855</v>
          </cell>
        </row>
        <row r="380">
          <cell r="A380">
            <v>108561</v>
          </cell>
          <cell r="D380">
            <v>104.1910987345785</v>
          </cell>
        </row>
        <row r="381">
          <cell r="A381">
            <v>108687</v>
          </cell>
          <cell r="D381">
            <v>73.96329912226831</v>
          </cell>
        </row>
        <row r="382">
          <cell r="A382">
            <v>108688</v>
          </cell>
          <cell r="D382">
            <v>104.10954805964572</v>
          </cell>
        </row>
        <row r="383">
          <cell r="A383">
            <v>108689</v>
          </cell>
          <cell r="D383">
            <v>84.208069912999463</v>
          </cell>
        </row>
        <row r="384">
          <cell r="A384">
            <v>108690</v>
          </cell>
          <cell r="D384">
            <v>76.486844880267384</v>
          </cell>
        </row>
        <row r="385">
          <cell r="A385">
            <v>108692</v>
          </cell>
          <cell r="D385">
            <v>104.19664580810574</v>
          </cell>
        </row>
        <row r="386">
          <cell r="A386">
            <v>108694</v>
          </cell>
          <cell r="D386">
            <v>94.567020266154202</v>
          </cell>
        </row>
        <row r="387">
          <cell r="A387">
            <v>108695</v>
          </cell>
          <cell r="D387">
            <v>87.95578314459857</v>
          </cell>
        </row>
        <row r="388">
          <cell r="A388">
            <v>108696</v>
          </cell>
          <cell r="D388">
            <v>98.144527417055514</v>
          </cell>
        </row>
        <row r="389">
          <cell r="A389">
            <v>108776</v>
          </cell>
          <cell r="D389">
            <v>79.959187597276951</v>
          </cell>
        </row>
        <row r="390">
          <cell r="A390">
            <v>108777</v>
          </cell>
          <cell r="D390">
            <v>95.025855710325317</v>
          </cell>
        </row>
        <row r="391">
          <cell r="A391">
            <v>108779</v>
          </cell>
          <cell r="D391">
            <v>114.27881454051159</v>
          </cell>
        </row>
        <row r="392">
          <cell r="A392">
            <v>108780</v>
          </cell>
          <cell r="D392">
            <v>107.02744717578673</v>
          </cell>
        </row>
        <row r="393">
          <cell r="A393">
            <v>108781</v>
          </cell>
          <cell r="D393">
            <v>100.63921867745573</v>
          </cell>
        </row>
        <row r="394">
          <cell r="A394">
            <v>108783</v>
          </cell>
          <cell r="D394">
            <v>109.6327345126419</v>
          </cell>
        </row>
        <row r="395">
          <cell r="A395">
            <v>108784</v>
          </cell>
          <cell r="D395">
            <v>98.488417258037316</v>
          </cell>
        </row>
        <row r="396">
          <cell r="A396">
            <v>108785</v>
          </cell>
          <cell r="D396">
            <v>95.681873307526246</v>
          </cell>
        </row>
        <row r="397">
          <cell r="A397">
            <v>108788</v>
          </cell>
          <cell r="D397">
            <v>80.053199661646445</v>
          </cell>
        </row>
        <row r="398">
          <cell r="A398">
            <v>108790</v>
          </cell>
          <cell r="D398">
            <v>105.22682584267005</v>
          </cell>
        </row>
        <row r="399">
          <cell r="A399">
            <v>108791</v>
          </cell>
          <cell r="D399">
            <v>110.0763009375747</v>
          </cell>
        </row>
        <row r="400">
          <cell r="A400">
            <v>108802</v>
          </cell>
          <cell r="D400">
            <v>84.681846031963133</v>
          </cell>
        </row>
        <row r="401">
          <cell r="A401">
            <v>108803</v>
          </cell>
          <cell r="D401">
            <v>99.452628744421062</v>
          </cell>
        </row>
        <row r="402">
          <cell r="A402">
            <v>108804</v>
          </cell>
          <cell r="D402">
            <v>108.31596981104366</v>
          </cell>
        </row>
        <row r="403">
          <cell r="A403">
            <v>108805</v>
          </cell>
          <cell r="D403">
            <v>92.717570422200154</v>
          </cell>
        </row>
        <row r="404">
          <cell r="A404">
            <v>108806</v>
          </cell>
          <cell r="D404">
            <v>106.33081127228259</v>
          </cell>
        </row>
        <row r="405">
          <cell r="A405">
            <v>108807</v>
          </cell>
          <cell r="D405">
            <v>105.1978702017045</v>
          </cell>
        </row>
        <row r="406">
          <cell r="A406">
            <v>108809</v>
          </cell>
          <cell r="D406">
            <v>85.247001048899051</v>
          </cell>
        </row>
        <row r="407">
          <cell r="A407">
            <v>108819</v>
          </cell>
          <cell r="D407">
            <v>90.201405735078737</v>
          </cell>
        </row>
        <row r="408">
          <cell r="A408">
            <v>108820</v>
          </cell>
          <cell r="D408">
            <v>84.900078105982629</v>
          </cell>
        </row>
        <row r="409">
          <cell r="A409">
            <v>108821</v>
          </cell>
          <cell r="D409">
            <v>70.264742816039401</v>
          </cell>
        </row>
        <row r="410">
          <cell r="A410">
            <v>108823</v>
          </cell>
          <cell r="D410">
            <v>74.486198127434008</v>
          </cell>
        </row>
        <row r="411">
          <cell r="A411">
            <v>108829</v>
          </cell>
          <cell r="D411">
            <v>79.476986305573064</v>
          </cell>
        </row>
        <row r="412">
          <cell r="A412">
            <v>108830</v>
          </cell>
          <cell r="D412">
            <v>95.242242405028904</v>
          </cell>
        </row>
        <row r="413">
          <cell r="A413">
            <v>108832</v>
          </cell>
          <cell r="D413">
            <v>107.15531126687222</v>
          </cell>
        </row>
        <row r="414">
          <cell r="A414">
            <v>108834</v>
          </cell>
          <cell r="D414">
            <v>68.565415433235643</v>
          </cell>
        </row>
        <row r="415">
          <cell r="A415">
            <v>108837</v>
          </cell>
          <cell r="D415">
            <v>71.402828824648537</v>
          </cell>
        </row>
        <row r="416">
          <cell r="A416">
            <v>108838</v>
          </cell>
          <cell r="D416">
            <v>91.121843183060705</v>
          </cell>
        </row>
        <row r="417">
          <cell r="A417">
            <v>109030</v>
          </cell>
          <cell r="D417">
            <v>73.400596352966502</v>
          </cell>
        </row>
        <row r="418">
          <cell r="A418">
            <v>109031</v>
          </cell>
          <cell r="D418">
            <v>97.394506361558314</v>
          </cell>
        </row>
        <row r="419">
          <cell r="A419">
            <v>109032</v>
          </cell>
          <cell r="D419">
            <v>98.328027683301698</v>
          </cell>
        </row>
        <row r="420">
          <cell r="A420">
            <v>109033</v>
          </cell>
          <cell r="D420">
            <v>114.54361270360822</v>
          </cell>
        </row>
        <row r="421">
          <cell r="A421">
            <v>109037</v>
          </cell>
          <cell r="D421">
            <v>88.944365964696303</v>
          </cell>
        </row>
        <row r="422">
          <cell r="A422">
            <v>109038</v>
          </cell>
          <cell r="D422">
            <v>93.88671391407037</v>
          </cell>
        </row>
        <row r="423">
          <cell r="A423">
            <v>109039</v>
          </cell>
          <cell r="D423">
            <v>79.268164732584282</v>
          </cell>
        </row>
        <row r="424">
          <cell r="A424">
            <v>109169</v>
          </cell>
          <cell r="D424">
            <v>106.20572338308195</v>
          </cell>
        </row>
        <row r="425">
          <cell r="A425">
            <v>109175</v>
          </cell>
          <cell r="D425">
            <v>91.662340526071389</v>
          </cell>
        </row>
        <row r="426">
          <cell r="A426">
            <v>109177</v>
          </cell>
          <cell r="D426">
            <v>68.677336989986813</v>
          </cell>
        </row>
        <row r="427">
          <cell r="A427">
            <v>109179</v>
          </cell>
          <cell r="D427">
            <v>100.55629923068925</v>
          </cell>
        </row>
        <row r="428">
          <cell r="A428">
            <v>109183</v>
          </cell>
          <cell r="D428">
            <v>92.189577280429774</v>
          </cell>
        </row>
        <row r="429">
          <cell r="A429">
            <v>109184</v>
          </cell>
          <cell r="D429">
            <v>94.867405308749298</v>
          </cell>
        </row>
        <row r="430">
          <cell r="A430">
            <v>109185</v>
          </cell>
          <cell r="D430">
            <v>87.279782646976528</v>
          </cell>
        </row>
        <row r="431">
          <cell r="A431">
            <v>109201</v>
          </cell>
          <cell r="D431">
            <v>94.738597612461106</v>
          </cell>
        </row>
        <row r="432">
          <cell r="A432">
            <v>109204</v>
          </cell>
          <cell r="D432">
            <v>80.596068897200794</v>
          </cell>
        </row>
        <row r="433">
          <cell r="A433">
            <v>109207</v>
          </cell>
          <cell r="D433">
            <v>88.364617250219297</v>
          </cell>
        </row>
        <row r="434">
          <cell r="A434">
            <v>109208</v>
          </cell>
          <cell r="D434">
            <v>83.524830543611841</v>
          </cell>
        </row>
        <row r="435">
          <cell r="A435">
            <v>109209</v>
          </cell>
          <cell r="D435">
            <v>97.285718216509693</v>
          </cell>
        </row>
        <row r="436">
          <cell r="A436">
            <v>109212</v>
          </cell>
          <cell r="D436">
            <v>95.622204269012315</v>
          </cell>
        </row>
        <row r="437">
          <cell r="A437">
            <v>109213</v>
          </cell>
          <cell r="D437">
            <v>92.954671019821433</v>
          </cell>
        </row>
        <row r="438">
          <cell r="A438">
            <v>109214</v>
          </cell>
          <cell r="D438">
            <v>108.23537446284402</v>
          </cell>
        </row>
        <row r="439">
          <cell r="A439">
            <v>109215</v>
          </cell>
          <cell r="D439">
            <v>90.124489564144255</v>
          </cell>
        </row>
        <row r="440">
          <cell r="A440">
            <v>109216</v>
          </cell>
          <cell r="D440">
            <v>90.467874139640159</v>
          </cell>
        </row>
        <row r="441">
          <cell r="A441">
            <v>109218</v>
          </cell>
          <cell r="D441">
            <v>89.968144992962181</v>
          </cell>
        </row>
        <row r="442">
          <cell r="A442">
            <v>109219</v>
          </cell>
          <cell r="D442">
            <v>75.569679792387007</v>
          </cell>
        </row>
        <row r="443">
          <cell r="A443">
            <v>109220</v>
          </cell>
          <cell r="D443">
            <v>85.254452921982661</v>
          </cell>
        </row>
        <row r="444">
          <cell r="A444">
            <v>109221</v>
          </cell>
          <cell r="D444">
            <v>105.2909155960194</v>
          </cell>
        </row>
        <row r="445">
          <cell r="A445">
            <v>109222</v>
          </cell>
          <cell r="D445">
            <v>55.04236114832878</v>
          </cell>
        </row>
        <row r="446">
          <cell r="A446">
            <v>109223</v>
          </cell>
          <cell r="D446">
            <v>112.79489869623313</v>
          </cell>
        </row>
        <row r="447">
          <cell r="A447">
            <v>109225</v>
          </cell>
          <cell r="D447">
            <v>110.64554868281986</v>
          </cell>
        </row>
        <row r="448">
          <cell r="A448">
            <v>109226</v>
          </cell>
          <cell r="D448">
            <v>109.36852788635325</v>
          </cell>
        </row>
        <row r="449">
          <cell r="A449">
            <v>109264</v>
          </cell>
          <cell r="D449">
            <v>102.21663424459635</v>
          </cell>
        </row>
        <row r="450">
          <cell r="A450">
            <v>109272</v>
          </cell>
          <cell r="D450">
            <v>93.381101942217384</v>
          </cell>
        </row>
        <row r="451">
          <cell r="A451">
            <v>109274</v>
          </cell>
          <cell r="D451">
            <v>91.20807996446311</v>
          </cell>
        </row>
        <row r="452">
          <cell r="A452">
            <v>109277</v>
          </cell>
          <cell r="D452">
            <v>81.562030936133823</v>
          </cell>
        </row>
        <row r="453">
          <cell r="A453">
            <v>109278</v>
          </cell>
          <cell r="D453">
            <v>127.22722970457457</v>
          </cell>
        </row>
        <row r="454">
          <cell r="A454">
            <v>109279</v>
          </cell>
          <cell r="D454">
            <v>89.69835343968056</v>
          </cell>
        </row>
        <row r="455">
          <cell r="A455">
            <v>109281</v>
          </cell>
          <cell r="D455">
            <v>77.984736927857782</v>
          </cell>
        </row>
        <row r="456">
          <cell r="A456">
            <v>109282</v>
          </cell>
          <cell r="D456">
            <v>80.439886070246416</v>
          </cell>
        </row>
        <row r="457">
          <cell r="A457">
            <v>109284</v>
          </cell>
          <cell r="D457">
            <v>71.720664313578055</v>
          </cell>
        </row>
        <row r="458">
          <cell r="A458">
            <v>109285</v>
          </cell>
          <cell r="D458">
            <v>73.364261054308855</v>
          </cell>
        </row>
        <row r="459">
          <cell r="A459">
            <v>109286</v>
          </cell>
          <cell r="D459">
            <v>57.558793076166836</v>
          </cell>
        </row>
        <row r="460">
          <cell r="A460">
            <v>109287</v>
          </cell>
          <cell r="D460">
            <v>80.349206414425623</v>
          </cell>
        </row>
        <row r="461">
          <cell r="A461">
            <v>109289</v>
          </cell>
          <cell r="D461">
            <v>94.479174829564883</v>
          </cell>
        </row>
        <row r="462">
          <cell r="A462">
            <v>109290</v>
          </cell>
          <cell r="D462">
            <v>97.866570704925095</v>
          </cell>
        </row>
        <row r="463">
          <cell r="A463">
            <v>109291</v>
          </cell>
          <cell r="D463">
            <v>79.374562118647773</v>
          </cell>
        </row>
        <row r="464">
          <cell r="A464">
            <v>109292</v>
          </cell>
          <cell r="D464">
            <v>97.923148484871319</v>
          </cell>
        </row>
        <row r="465">
          <cell r="A465">
            <v>109293</v>
          </cell>
          <cell r="D465">
            <v>94.235953852181837</v>
          </cell>
        </row>
        <row r="466">
          <cell r="A466">
            <v>109294</v>
          </cell>
          <cell r="D466">
            <v>84.013096547062702</v>
          </cell>
        </row>
        <row r="467">
          <cell r="A467">
            <v>109295</v>
          </cell>
          <cell r="D467">
            <v>88.64426196125514</v>
          </cell>
        </row>
        <row r="468">
          <cell r="A468">
            <v>109296</v>
          </cell>
          <cell r="D468">
            <v>103.76330448044666</v>
          </cell>
        </row>
        <row r="469">
          <cell r="A469">
            <v>109297</v>
          </cell>
          <cell r="D469">
            <v>89.322883116416108</v>
          </cell>
        </row>
        <row r="470">
          <cell r="A470">
            <v>109453</v>
          </cell>
          <cell r="D470">
            <v>93.318375995802128</v>
          </cell>
        </row>
        <row r="471">
          <cell r="A471">
            <v>109555</v>
          </cell>
          <cell r="D471">
            <v>82.448860185107648</v>
          </cell>
        </row>
        <row r="472">
          <cell r="A472">
            <v>109556</v>
          </cell>
          <cell r="D472">
            <v>104.46354441296322</v>
          </cell>
        </row>
        <row r="473">
          <cell r="A473">
            <v>109557</v>
          </cell>
          <cell r="D473">
            <v>95.603796904091055</v>
          </cell>
        </row>
        <row r="474">
          <cell r="A474">
            <v>109558</v>
          </cell>
          <cell r="D474">
            <v>98.964404771787244</v>
          </cell>
        </row>
        <row r="475">
          <cell r="A475">
            <v>109559</v>
          </cell>
          <cell r="D475">
            <v>102.34157305891314</v>
          </cell>
        </row>
        <row r="476">
          <cell r="A476">
            <v>109560</v>
          </cell>
          <cell r="D476">
            <v>73.518700626070427</v>
          </cell>
        </row>
        <row r="477">
          <cell r="A477">
            <v>109561</v>
          </cell>
          <cell r="D477">
            <v>105.14196903726859</v>
          </cell>
        </row>
        <row r="478">
          <cell r="A478">
            <v>109562</v>
          </cell>
          <cell r="D478">
            <v>97.526446798324045</v>
          </cell>
        </row>
        <row r="479">
          <cell r="A479">
            <v>109563</v>
          </cell>
          <cell r="D479">
            <v>79.195303154058323</v>
          </cell>
        </row>
        <row r="480">
          <cell r="A480">
            <v>109566</v>
          </cell>
          <cell r="D480">
            <v>83.602071963391595</v>
          </cell>
        </row>
        <row r="481">
          <cell r="A481">
            <v>109567</v>
          </cell>
          <cell r="D481">
            <v>85.334514597909887</v>
          </cell>
        </row>
        <row r="482">
          <cell r="A482">
            <v>109570</v>
          </cell>
          <cell r="D482">
            <v>83.600699875945082</v>
          </cell>
        </row>
        <row r="483">
          <cell r="A483">
            <v>109571</v>
          </cell>
          <cell r="D483">
            <v>94.774028654953369</v>
          </cell>
        </row>
        <row r="484">
          <cell r="A484">
            <v>109572</v>
          </cell>
          <cell r="D484">
            <v>95.869160664772451</v>
          </cell>
        </row>
        <row r="485">
          <cell r="A485">
            <v>109769</v>
          </cell>
          <cell r="D485">
            <v>88.285878576824459</v>
          </cell>
        </row>
        <row r="486">
          <cell r="A486">
            <v>109771</v>
          </cell>
          <cell r="D486">
            <v>89.33075817994434</v>
          </cell>
        </row>
        <row r="487">
          <cell r="A487">
            <v>109806</v>
          </cell>
          <cell r="D487">
            <v>98.821064638200824</v>
          </cell>
        </row>
        <row r="488">
          <cell r="A488">
            <v>109808</v>
          </cell>
          <cell r="D488">
            <v>91.582683228558693</v>
          </cell>
        </row>
        <row r="489">
          <cell r="A489">
            <v>109809</v>
          </cell>
          <cell r="D489">
            <v>79.139663454671222</v>
          </cell>
        </row>
        <row r="490">
          <cell r="A490">
            <v>109810</v>
          </cell>
          <cell r="D490">
            <v>96.600067206349706</v>
          </cell>
        </row>
        <row r="491">
          <cell r="A491">
            <v>109812</v>
          </cell>
          <cell r="D491">
            <v>81.759716048779694</v>
          </cell>
        </row>
        <row r="492">
          <cell r="A492">
            <v>109823</v>
          </cell>
          <cell r="D492">
            <v>80.080740944803978</v>
          </cell>
        </row>
        <row r="493">
          <cell r="A493">
            <v>109824</v>
          </cell>
          <cell r="D493">
            <v>88.663684043177611</v>
          </cell>
        </row>
        <row r="494">
          <cell r="A494">
            <v>109825</v>
          </cell>
          <cell r="D494">
            <v>89.252434684859494</v>
          </cell>
        </row>
        <row r="495">
          <cell r="A495">
            <v>109826</v>
          </cell>
          <cell r="D495">
            <v>70.579903050946484</v>
          </cell>
        </row>
        <row r="496">
          <cell r="A496">
            <v>109828</v>
          </cell>
          <cell r="D496">
            <v>101.86059709781412</v>
          </cell>
        </row>
        <row r="497">
          <cell r="A497">
            <v>109829</v>
          </cell>
          <cell r="D497">
            <v>85.793711275114006</v>
          </cell>
        </row>
        <row r="498">
          <cell r="A498">
            <v>109830</v>
          </cell>
          <cell r="D498">
            <v>85.180414854141091</v>
          </cell>
        </row>
        <row r="499">
          <cell r="A499">
            <v>109831</v>
          </cell>
          <cell r="D499">
            <v>91.564306669184674</v>
          </cell>
        </row>
        <row r="500">
          <cell r="A500">
            <v>109833</v>
          </cell>
          <cell r="D500">
            <v>68.043308135910891</v>
          </cell>
        </row>
        <row r="501">
          <cell r="A501">
            <v>109836</v>
          </cell>
          <cell r="D501">
            <v>91.101263629560563</v>
          </cell>
        </row>
        <row r="502">
          <cell r="A502">
            <v>109838</v>
          </cell>
          <cell r="D502">
            <v>61.553074633615765</v>
          </cell>
        </row>
        <row r="503">
          <cell r="A503">
            <v>109844</v>
          </cell>
          <cell r="D503">
            <v>99.833324137488574</v>
          </cell>
        </row>
        <row r="504">
          <cell r="A504">
            <v>109845</v>
          </cell>
          <cell r="D504">
            <v>79.041832775199012</v>
          </cell>
        </row>
        <row r="505">
          <cell r="A505">
            <v>109846</v>
          </cell>
          <cell r="D505">
            <v>90.173591907365036</v>
          </cell>
        </row>
        <row r="506">
          <cell r="A506">
            <v>109847</v>
          </cell>
          <cell r="D506">
            <v>85.858681581220807</v>
          </cell>
        </row>
        <row r="507">
          <cell r="A507">
            <v>109849</v>
          </cell>
          <cell r="D507">
            <v>65.447259439915769</v>
          </cell>
        </row>
        <row r="508">
          <cell r="A508">
            <v>109850</v>
          </cell>
          <cell r="D508">
            <v>60.691070395531618</v>
          </cell>
        </row>
        <row r="509">
          <cell r="A509">
            <v>109853</v>
          </cell>
          <cell r="D509">
            <v>81.408944586842765</v>
          </cell>
        </row>
        <row r="510">
          <cell r="A510">
            <v>109855</v>
          </cell>
          <cell r="D510">
            <v>62.807626300364049</v>
          </cell>
        </row>
        <row r="511">
          <cell r="A511">
            <v>109857</v>
          </cell>
          <cell r="D511">
            <v>64.859647146116288</v>
          </cell>
        </row>
        <row r="512">
          <cell r="A512">
            <v>109858</v>
          </cell>
          <cell r="D512">
            <v>96.09592623953138</v>
          </cell>
        </row>
        <row r="513">
          <cell r="A513">
            <v>109859</v>
          </cell>
          <cell r="D513">
            <v>99.208253727492917</v>
          </cell>
        </row>
        <row r="514">
          <cell r="A514">
            <v>109860</v>
          </cell>
          <cell r="D514">
            <v>81.736925609585441</v>
          </cell>
        </row>
        <row r="515">
          <cell r="A515">
            <v>109861</v>
          </cell>
          <cell r="D515">
            <v>76.856632941460418</v>
          </cell>
        </row>
        <row r="516">
          <cell r="A516">
            <v>109862</v>
          </cell>
          <cell r="D516">
            <v>58.260418176188224</v>
          </cell>
        </row>
        <row r="517">
          <cell r="A517">
            <v>109863</v>
          </cell>
          <cell r="D517">
            <v>51.2733021713737</v>
          </cell>
        </row>
        <row r="518">
          <cell r="A518">
            <v>109864</v>
          </cell>
          <cell r="D518">
            <v>49.455983129687247</v>
          </cell>
        </row>
        <row r="519">
          <cell r="A519">
            <v>109865</v>
          </cell>
          <cell r="D519">
            <v>85.067249506754578</v>
          </cell>
        </row>
        <row r="520">
          <cell r="A520">
            <v>109866</v>
          </cell>
          <cell r="D520">
            <v>90.490699536043763</v>
          </cell>
        </row>
        <row r="521">
          <cell r="A521">
            <v>109867</v>
          </cell>
          <cell r="D521">
            <v>89.138144665224331</v>
          </cell>
        </row>
        <row r="522">
          <cell r="A522">
            <v>109868</v>
          </cell>
          <cell r="D522">
            <v>89.602501192726578</v>
          </cell>
        </row>
        <row r="523">
          <cell r="A523">
            <v>109870</v>
          </cell>
          <cell r="D523">
            <v>62.664324666304836</v>
          </cell>
        </row>
        <row r="524">
          <cell r="A524">
            <v>109871</v>
          </cell>
          <cell r="D524">
            <v>74.304758949223128</v>
          </cell>
        </row>
        <row r="525">
          <cell r="A525">
            <v>109872</v>
          </cell>
          <cell r="D525">
            <v>96.317738218386069</v>
          </cell>
        </row>
        <row r="526">
          <cell r="A526">
            <v>109873</v>
          </cell>
          <cell r="D526">
            <v>80.779616135813342</v>
          </cell>
        </row>
        <row r="527">
          <cell r="A527">
            <v>109874</v>
          </cell>
          <cell r="D527">
            <v>90.56640174242176</v>
          </cell>
        </row>
        <row r="528">
          <cell r="A528">
            <v>109939</v>
          </cell>
          <cell r="D528">
            <v>100.2667219067984</v>
          </cell>
        </row>
        <row r="529">
          <cell r="A529">
            <v>110003</v>
          </cell>
          <cell r="D529">
            <v>94.095950645077281</v>
          </cell>
        </row>
        <row r="530">
          <cell r="A530">
            <v>110008</v>
          </cell>
          <cell r="D530">
            <v>95.607834678147327</v>
          </cell>
        </row>
        <row r="531">
          <cell r="A531">
            <v>110009</v>
          </cell>
          <cell r="D531">
            <v>108.49959451779243</v>
          </cell>
        </row>
        <row r="532">
          <cell r="A532">
            <v>110010</v>
          </cell>
          <cell r="D532">
            <v>108.31439542151323</v>
          </cell>
        </row>
        <row r="533">
          <cell r="A533">
            <v>110011</v>
          </cell>
          <cell r="D533">
            <v>85.735526687938929</v>
          </cell>
        </row>
        <row r="534">
          <cell r="A534">
            <v>110012</v>
          </cell>
          <cell r="D534">
            <v>105.60676252890242</v>
          </cell>
        </row>
        <row r="535">
          <cell r="A535">
            <v>110013</v>
          </cell>
          <cell r="D535">
            <v>86.651834374397936</v>
          </cell>
        </row>
        <row r="536">
          <cell r="A536">
            <v>110014</v>
          </cell>
          <cell r="D536">
            <v>74.939125314882304</v>
          </cell>
        </row>
        <row r="537">
          <cell r="A537">
            <v>110018</v>
          </cell>
          <cell r="D537">
            <v>91.785253030594632</v>
          </cell>
        </row>
        <row r="538">
          <cell r="A538">
            <v>110019</v>
          </cell>
          <cell r="D538">
            <v>103.42960046442862</v>
          </cell>
        </row>
        <row r="539">
          <cell r="A539">
            <v>110022</v>
          </cell>
          <cell r="D539">
            <v>93.133044398295752</v>
          </cell>
        </row>
        <row r="540">
          <cell r="A540">
            <v>110023</v>
          </cell>
          <cell r="D540">
            <v>74.252828576581592</v>
          </cell>
        </row>
        <row r="541">
          <cell r="A541">
            <v>110024</v>
          </cell>
          <cell r="D541">
            <v>75.884880013991051</v>
          </cell>
        </row>
        <row r="542">
          <cell r="A542">
            <v>110030</v>
          </cell>
          <cell r="D542">
            <v>67.850268861495138</v>
          </cell>
        </row>
        <row r="543">
          <cell r="A543">
            <v>110031</v>
          </cell>
          <cell r="D543">
            <v>84.206073310738518</v>
          </cell>
        </row>
        <row r="544">
          <cell r="A544">
            <v>110032</v>
          </cell>
          <cell r="D544">
            <v>109.71289627490042</v>
          </cell>
        </row>
        <row r="545">
          <cell r="A545">
            <v>110033</v>
          </cell>
          <cell r="D545">
            <v>108.94968871324787</v>
          </cell>
        </row>
        <row r="546">
          <cell r="A546">
            <v>110034</v>
          </cell>
          <cell r="D546">
            <v>70.35406994840578</v>
          </cell>
        </row>
        <row r="547">
          <cell r="A547">
            <v>110035</v>
          </cell>
          <cell r="D547">
            <v>91.207198728217037</v>
          </cell>
        </row>
        <row r="548">
          <cell r="A548">
            <v>110036</v>
          </cell>
          <cell r="D548">
            <v>90.522660560918439</v>
          </cell>
        </row>
        <row r="549">
          <cell r="A549">
            <v>110037</v>
          </cell>
          <cell r="D549">
            <v>81.647314476049289</v>
          </cell>
        </row>
        <row r="550">
          <cell r="A550">
            <v>110038</v>
          </cell>
          <cell r="D550">
            <v>96.400513169457554</v>
          </cell>
        </row>
        <row r="551">
          <cell r="A551">
            <v>110039</v>
          </cell>
          <cell r="D551">
            <v>95.793064527734344</v>
          </cell>
        </row>
        <row r="552">
          <cell r="A552">
            <v>110041</v>
          </cell>
          <cell r="D552">
            <v>102.12594389297685</v>
          </cell>
        </row>
        <row r="553">
          <cell r="A553">
            <v>110042</v>
          </cell>
          <cell r="D553">
            <v>81.604966605614251</v>
          </cell>
        </row>
        <row r="554">
          <cell r="A554">
            <v>110044</v>
          </cell>
          <cell r="D554">
            <v>108.29591557009812</v>
          </cell>
        </row>
        <row r="555">
          <cell r="A555">
            <v>110045</v>
          </cell>
          <cell r="D555">
            <v>100.43665772775816</v>
          </cell>
        </row>
        <row r="556">
          <cell r="A556">
            <v>110046</v>
          </cell>
          <cell r="D556">
            <v>61.135602599513895</v>
          </cell>
        </row>
        <row r="557">
          <cell r="A557">
            <v>110049</v>
          </cell>
          <cell r="D557">
            <v>75.337367472050332</v>
          </cell>
        </row>
        <row r="558">
          <cell r="A558">
            <v>110062</v>
          </cell>
          <cell r="D558">
            <v>76.801872711764943</v>
          </cell>
        </row>
        <row r="559">
          <cell r="A559">
            <v>110063</v>
          </cell>
          <cell r="D559">
            <v>80.504833547151264</v>
          </cell>
        </row>
        <row r="560">
          <cell r="A560">
            <v>110064</v>
          </cell>
          <cell r="D560">
            <v>73.54850026517596</v>
          </cell>
        </row>
        <row r="561">
          <cell r="A561">
            <v>110065</v>
          </cell>
          <cell r="D561">
            <v>78.904608741197293</v>
          </cell>
        </row>
        <row r="562">
          <cell r="A562">
            <v>110074</v>
          </cell>
          <cell r="D562">
            <v>105.1456012320441</v>
          </cell>
        </row>
        <row r="563">
          <cell r="A563">
            <v>110075</v>
          </cell>
          <cell r="D563">
            <v>79.092613421043595</v>
          </cell>
        </row>
        <row r="564">
          <cell r="A564">
            <v>110076</v>
          </cell>
          <cell r="D564">
            <v>111.4350622971879</v>
          </cell>
        </row>
        <row r="565">
          <cell r="A565">
            <v>110077</v>
          </cell>
          <cell r="D565">
            <v>70.053746272191148</v>
          </cell>
        </row>
        <row r="566">
          <cell r="A566">
            <v>110078</v>
          </cell>
          <cell r="D566">
            <v>107.63207018590944</v>
          </cell>
        </row>
        <row r="567">
          <cell r="A567">
            <v>110080</v>
          </cell>
          <cell r="D567">
            <v>115.1689911305733</v>
          </cell>
        </row>
        <row r="568">
          <cell r="A568">
            <v>110081</v>
          </cell>
          <cell r="D568">
            <v>58.484624938862773</v>
          </cell>
        </row>
        <row r="569">
          <cell r="A569">
            <v>110082</v>
          </cell>
          <cell r="D569">
            <v>85.019856108905657</v>
          </cell>
        </row>
        <row r="570">
          <cell r="A570">
            <v>110083</v>
          </cell>
          <cell r="D570">
            <v>99.472141389519038</v>
          </cell>
        </row>
        <row r="571">
          <cell r="A571">
            <v>110084</v>
          </cell>
          <cell r="D571">
            <v>103.86047855255191</v>
          </cell>
        </row>
        <row r="572">
          <cell r="A572">
            <v>110085</v>
          </cell>
          <cell r="D572">
            <v>96.738425264844082</v>
          </cell>
        </row>
        <row r="573">
          <cell r="A573">
            <v>110086</v>
          </cell>
          <cell r="D573">
            <v>93.022229676549458</v>
          </cell>
        </row>
        <row r="574">
          <cell r="A574">
            <v>110091</v>
          </cell>
          <cell r="D574">
            <v>89.454248658719067</v>
          </cell>
        </row>
        <row r="575">
          <cell r="A575">
            <v>110092</v>
          </cell>
          <cell r="D575">
            <v>75.483178332439024</v>
          </cell>
        </row>
        <row r="576">
          <cell r="A576">
            <v>110094</v>
          </cell>
          <cell r="D576">
            <v>71.06026633298292</v>
          </cell>
        </row>
        <row r="577">
          <cell r="A577">
            <v>110095</v>
          </cell>
          <cell r="D577">
            <v>77.733912731885297</v>
          </cell>
        </row>
        <row r="578">
          <cell r="A578">
            <v>110097</v>
          </cell>
          <cell r="D578">
            <v>84.999304533687223</v>
          </cell>
        </row>
        <row r="579">
          <cell r="A579">
            <v>110099</v>
          </cell>
          <cell r="D579">
            <v>76.499121698029853</v>
          </cell>
        </row>
        <row r="580">
          <cell r="A580">
            <v>110100</v>
          </cell>
          <cell r="D580">
            <v>81.82351003466448</v>
          </cell>
        </row>
        <row r="581">
          <cell r="A581">
            <v>110101</v>
          </cell>
          <cell r="D581">
            <v>77.914581210047913</v>
          </cell>
        </row>
        <row r="582">
          <cell r="A582">
            <v>110102</v>
          </cell>
          <cell r="D582">
            <v>73.94540917401369</v>
          </cell>
        </row>
        <row r="583">
          <cell r="A583">
            <v>110230</v>
          </cell>
          <cell r="D583">
            <v>193.71700920796039</v>
          </cell>
        </row>
        <row r="584">
          <cell r="A584">
            <v>110452</v>
          </cell>
          <cell r="D584">
            <v>117.49441889455892</v>
          </cell>
        </row>
        <row r="585">
          <cell r="A585">
            <v>110453</v>
          </cell>
          <cell r="D585">
            <v>54.35440502783382</v>
          </cell>
        </row>
        <row r="586">
          <cell r="A586">
            <v>110454</v>
          </cell>
          <cell r="D586">
            <v>113.8440530297736</v>
          </cell>
        </row>
        <row r="587">
          <cell r="A587">
            <v>110466</v>
          </cell>
          <cell r="D587">
            <v>70.127923013882935</v>
          </cell>
        </row>
        <row r="588">
          <cell r="A588">
            <v>110469</v>
          </cell>
          <cell r="D588">
            <v>98.590139042776229</v>
          </cell>
        </row>
        <row r="589">
          <cell r="A589">
            <v>110470</v>
          </cell>
          <cell r="D589">
            <v>101.91478218293561</v>
          </cell>
        </row>
        <row r="590">
          <cell r="A590">
            <v>110471</v>
          </cell>
          <cell r="D590">
            <v>55.624506768416438</v>
          </cell>
        </row>
        <row r="591">
          <cell r="A591">
            <v>110474</v>
          </cell>
          <cell r="D591">
            <v>96.977137457993535</v>
          </cell>
        </row>
        <row r="592">
          <cell r="A592">
            <v>110477</v>
          </cell>
          <cell r="D592">
            <v>77.433761797165062</v>
          </cell>
        </row>
        <row r="593">
          <cell r="A593">
            <v>110478</v>
          </cell>
          <cell r="D593">
            <v>60.944196293334805</v>
          </cell>
        </row>
        <row r="594">
          <cell r="A594">
            <v>110479</v>
          </cell>
          <cell r="D594">
            <v>51.437479012905577</v>
          </cell>
        </row>
        <row r="595">
          <cell r="A595">
            <v>110480</v>
          </cell>
          <cell r="D595">
            <v>93.24112436539076</v>
          </cell>
        </row>
        <row r="596">
          <cell r="A596">
            <v>110482</v>
          </cell>
          <cell r="D596">
            <v>76.180863385387369</v>
          </cell>
        </row>
        <row r="597">
          <cell r="A597">
            <v>110483</v>
          </cell>
          <cell r="D597">
            <v>69.439583533781772</v>
          </cell>
        </row>
        <row r="598">
          <cell r="A598">
            <v>110485</v>
          </cell>
          <cell r="D598">
            <v>118.36475702965012</v>
          </cell>
        </row>
        <row r="599">
          <cell r="A599">
            <v>110486</v>
          </cell>
          <cell r="D599">
            <v>102.37262867947337</v>
          </cell>
        </row>
        <row r="600">
          <cell r="A600">
            <v>110487</v>
          </cell>
          <cell r="D600">
            <v>84.755089722670803</v>
          </cell>
        </row>
        <row r="601">
          <cell r="A601">
            <v>110488</v>
          </cell>
          <cell r="D601">
            <v>58.397637625555035</v>
          </cell>
        </row>
        <row r="602">
          <cell r="A602">
            <v>110489</v>
          </cell>
          <cell r="D602">
            <v>88.474265336682905</v>
          </cell>
        </row>
        <row r="603">
          <cell r="A603">
            <v>110490</v>
          </cell>
          <cell r="D603">
            <v>84.407851920188662</v>
          </cell>
        </row>
        <row r="604">
          <cell r="A604">
            <v>110491</v>
          </cell>
          <cell r="D604">
            <v>92.501964731637472</v>
          </cell>
        </row>
        <row r="605">
          <cell r="A605">
            <v>110492</v>
          </cell>
          <cell r="D605">
            <v>54.258841421222648</v>
          </cell>
        </row>
        <row r="606">
          <cell r="A606">
            <v>110496</v>
          </cell>
          <cell r="D606">
            <v>106.34108132625803</v>
          </cell>
        </row>
        <row r="607">
          <cell r="A607">
            <v>110498</v>
          </cell>
          <cell r="D607">
            <v>53.70624299082565</v>
          </cell>
        </row>
        <row r="608">
          <cell r="A608">
            <v>110499</v>
          </cell>
          <cell r="D608">
            <v>63.835251578778532</v>
          </cell>
        </row>
        <row r="609">
          <cell r="A609">
            <v>110500</v>
          </cell>
          <cell r="D609">
            <v>99.563401201726776</v>
          </cell>
        </row>
        <row r="610">
          <cell r="A610">
            <v>110501</v>
          </cell>
          <cell r="D610">
            <v>89.714423090658173</v>
          </cell>
        </row>
        <row r="611">
          <cell r="A611">
            <v>110502</v>
          </cell>
          <cell r="D611">
            <v>76.712019201066667</v>
          </cell>
        </row>
        <row r="612">
          <cell r="A612">
            <v>110503</v>
          </cell>
          <cell r="D612">
            <v>89.373783346062098</v>
          </cell>
        </row>
        <row r="613">
          <cell r="A613">
            <v>110505</v>
          </cell>
          <cell r="D613">
            <v>98.480049144856721</v>
          </cell>
        </row>
        <row r="614">
          <cell r="A614">
            <v>110506</v>
          </cell>
          <cell r="D614">
            <v>114.68193946626326</v>
          </cell>
        </row>
        <row r="615">
          <cell r="A615">
            <v>110507</v>
          </cell>
          <cell r="D615">
            <v>85.356866683917119</v>
          </cell>
        </row>
        <row r="616">
          <cell r="A616">
            <v>110508</v>
          </cell>
          <cell r="D616">
            <v>93.995603334826967</v>
          </cell>
        </row>
        <row r="617">
          <cell r="A617">
            <v>110510</v>
          </cell>
          <cell r="D617">
            <v>70.101704994499286</v>
          </cell>
        </row>
        <row r="618">
          <cell r="A618">
            <v>110512</v>
          </cell>
          <cell r="D618">
            <v>76.250546500767598</v>
          </cell>
        </row>
        <row r="619">
          <cell r="A619">
            <v>110513</v>
          </cell>
          <cell r="D619">
            <v>110.21455265910764</v>
          </cell>
        </row>
        <row r="620">
          <cell r="A620">
            <v>110514</v>
          </cell>
          <cell r="D620">
            <v>91.782136435172845</v>
          </cell>
        </row>
        <row r="621">
          <cell r="A621">
            <v>110515</v>
          </cell>
          <cell r="D621">
            <v>80.669153551736756</v>
          </cell>
        </row>
        <row r="622">
          <cell r="A622">
            <v>110517</v>
          </cell>
          <cell r="D622">
            <v>107.235538118657</v>
          </cell>
        </row>
        <row r="623">
          <cell r="A623">
            <v>110518</v>
          </cell>
          <cell r="D623">
            <v>70.900841875446957</v>
          </cell>
        </row>
        <row r="624">
          <cell r="A624">
            <v>110519</v>
          </cell>
          <cell r="D624">
            <v>84.999216067239914</v>
          </cell>
        </row>
        <row r="625">
          <cell r="A625">
            <v>110520</v>
          </cell>
          <cell r="D625">
            <v>79.432279143670257</v>
          </cell>
        </row>
        <row r="626">
          <cell r="A626">
            <v>110521</v>
          </cell>
          <cell r="D626">
            <v>80.633861240317302</v>
          </cell>
        </row>
        <row r="627">
          <cell r="A627">
            <v>110524</v>
          </cell>
          <cell r="D627">
            <v>90.698619363237512</v>
          </cell>
        </row>
        <row r="628">
          <cell r="A628">
            <v>110543</v>
          </cell>
          <cell r="D628">
            <v>89.173197558933609</v>
          </cell>
        </row>
        <row r="629">
          <cell r="A629">
            <v>110544</v>
          </cell>
          <cell r="D629">
            <v>109.49660528823915</v>
          </cell>
        </row>
        <row r="630">
          <cell r="A630">
            <v>110624</v>
          </cell>
          <cell r="D630">
            <v>95.203940669613402</v>
          </cell>
        </row>
        <row r="631">
          <cell r="A631">
            <v>110625</v>
          </cell>
          <cell r="D631">
            <v>93.55289332575434</v>
          </cell>
        </row>
        <row r="632">
          <cell r="A632">
            <v>111039</v>
          </cell>
          <cell r="D632">
            <v>89.255833352543931</v>
          </cell>
        </row>
        <row r="633">
          <cell r="A633">
            <v>111040</v>
          </cell>
          <cell r="D633">
            <v>107.58879398663564</v>
          </cell>
        </row>
        <row r="634">
          <cell r="A634">
            <v>111041</v>
          </cell>
          <cell r="D634">
            <v>81.394607883200763</v>
          </cell>
        </row>
        <row r="635">
          <cell r="A635">
            <v>111042</v>
          </cell>
          <cell r="D635">
            <v>97.912336786583197</v>
          </cell>
        </row>
        <row r="636">
          <cell r="A636">
            <v>111043</v>
          </cell>
          <cell r="D636">
            <v>90.905780768975404</v>
          </cell>
        </row>
        <row r="637">
          <cell r="A637">
            <v>111044</v>
          </cell>
          <cell r="D637">
            <v>61.74211506542202</v>
          </cell>
        </row>
        <row r="638">
          <cell r="A638">
            <v>111045</v>
          </cell>
          <cell r="D638">
            <v>120.44413081229301</v>
          </cell>
        </row>
        <row r="639">
          <cell r="A639">
            <v>111048</v>
          </cell>
          <cell r="D639">
            <v>102.03917883998128</v>
          </cell>
        </row>
        <row r="640">
          <cell r="A640">
            <v>111049</v>
          </cell>
          <cell r="D640">
            <v>57.880138682516105</v>
          </cell>
        </row>
        <row r="641">
          <cell r="A641">
            <v>111050</v>
          </cell>
          <cell r="D641">
            <v>69.63819239338271</v>
          </cell>
        </row>
        <row r="642">
          <cell r="A642">
            <v>111051</v>
          </cell>
          <cell r="D642">
            <v>76.059829203247304</v>
          </cell>
        </row>
        <row r="643">
          <cell r="A643">
            <v>111052</v>
          </cell>
          <cell r="D643">
            <v>65.449925686539004</v>
          </cell>
        </row>
        <row r="644">
          <cell r="A644">
            <v>111054</v>
          </cell>
          <cell r="D644">
            <v>63.43212543221555</v>
          </cell>
        </row>
        <row r="645">
          <cell r="A645">
            <v>111055</v>
          </cell>
          <cell r="D645">
            <v>105.76434872450989</v>
          </cell>
        </row>
        <row r="646">
          <cell r="A646">
            <v>111056</v>
          </cell>
          <cell r="D646">
            <v>100.19937365081297</v>
          </cell>
        </row>
        <row r="647">
          <cell r="A647">
            <v>111057</v>
          </cell>
          <cell r="D647">
            <v>90.186787439387729</v>
          </cell>
        </row>
        <row r="648">
          <cell r="A648">
            <v>111058</v>
          </cell>
          <cell r="D648">
            <v>73.511811592192856</v>
          </cell>
        </row>
        <row r="649">
          <cell r="A649">
            <v>111059</v>
          </cell>
          <cell r="D649">
            <v>83.198040918530808</v>
          </cell>
        </row>
        <row r="650">
          <cell r="A650">
            <v>111060</v>
          </cell>
          <cell r="D650">
            <v>67.648572242734105</v>
          </cell>
        </row>
        <row r="651">
          <cell r="A651">
            <v>111061</v>
          </cell>
          <cell r="D651">
            <v>93.702888885750468</v>
          </cell>
        </row>
        <row r="652">
          <cell r="A652">
            <v>111062</v>
          </cell>
          <cell r="D652">
            <v>72.051605643065827</v>
          </cell>
        </row>
        <row r="653">
          <cell r="A653">
            <v>111064</v>
          </cell>
          <cell r="D653">
            <v>97.707751124218547</v>
          </cell>
        </row>
        <row r="654">
          <cell r="A654">
            <v>111065</v>
          </cell>
          <cell r="D654">
            <v>73.901181810013441</v>
          </cell>
        </row>
        <row r="655">
          <cell r="A655">
            <v>111066</v>
          </cell>
          <cell r="D655">
            <v>82.873434253293411</v>
          </cell>
        </row>
        <row r="656">
          <cell r="A656">
            <v>111070</v>
          </cell>
          <cell r="D656">
            <v>85.018997014310017</v>
          </cell>
        </row>
        <row r="657">
          <cell r="A657">
            <v>111071</v>
          </cell>
          <cell r="D657">
            <v>63.282461645667873</v>
          </cell>
        </row>
        <row r="658">
          <cell r="A658">
            <v>111072</v>
          </cell>
          <cell r="D658">
            <v>60.816991248525163</v>
          </cell>
        </row>
        <row r="659">
          <cell r="A659">
            <v>111073</v>
          </cell>
          <cell r="D659">
            <v>79.355676708701395</v>
          </cell>
        </row>
        <row r="660">
          <cell r="A660">
            <v>111074</v>
          </cell>
          <cell r="D660">
            <v>80.021786336826509</v>
          </cell>
        </row>
        <row r="661">
          <cell r="A661">
            <v>111075</v>
          </cell>
          <cell r="D661">
            <v>59.138158720315239</v>
          </cell>
        </row>
        <row r="662">
          <cell r="A662">
            <v>111076</v>
          </cell>
          <cell r="D662">
            <v>69.088994852972803</v>
          </cell>
        </row>
        <row r="663">
          <cell r="A663">
            <v>111077</v>
          </cell>
          <cell r="D663">
            <v>76.169179296250988</v>
          </cell>
        </row>
        <row r="664">
          <cell r="A664">
            <v>111078</v>
          </cell>
          <cell r="D664">
            <v>71.853433484576968</v>
          </cell>
        </row>
        <row r="665">
          <cell r="A665">
            <v>111079</v>
          </cell>
          <cell r="D665">
            <v>68.696742938524878</v>
          </cell>
        </row>
        <row r="666">
          <cell r="A666">
            <v>111080</v>
          </cell>
          <cell r="D666">
            <v>85.287884294239319</v>
          </cell>
        </row>
        <row r="667">
          <cell r="A667">
            <v>111081</v>
          </cell>
          <cell r="D667">
            <v>70.071436386130486</v>
          </cell>
        </row>
        <row r="668">
          <cell r="A668">
            <v>111082</v>
          </cell>
          <cell r="D668">
            <v>75.901161966563222</v>
          </cell>
        </row>
        <row r="669">
          <cell r="A669">
            <v>111083</v>
          </cell>
          <cell r="D669">
            <v>89.89230969513649</v>
          </cell>
        </row>
        <row r="670">
          <cell r="A670">
            <v>111084</v>
          </cell>
          <cell r="D670">
            <v>89.811402302188384</v>
          </cell>
        </row>
        <row r="671">
          <cell r="A671">
            <v>111085</v>
          </cell>
          <cell r="D671">
            <v>71.598334728807018</v>
          </cell>
        </row>
        <row r="672">
          <cell r="A672">
            <v>111086</v>
          </cell>
          <cell r="D672">
            <v>98.40767942611464</v>
          </cell>
        </row>
        <row r="673">
          <cell r="A673">
            <v>111087</v>
          </cell>
          <cell r="D673">
            <v>88.154548131468076</v>
          </cell>
        </row>
        <row r="674">
          <cell r="A674">
            <v>111088</v>
          </cell>
          <cell r="D674">
            <v>73.111863811621134</v>
          </cell>
        </row>
        <row r="675">
          <cell r="A675">
            <v>111089</v>
          </cell>
          <cell r="D675">
            <v>74.65559196634527</v>
          </cell>
        </row>
        <row r="676">
          <cell r="A676">
            <v>111090</v>
          </cell>
          <cell r="D676">
            <v>74.875841592042718</v>
          </cell>
        </row>
        <row r="677">
          <cell r="A677">
            <v>111091</v>
          </cell>
          <cell r="D677">
            <v>79.16030583590873</v>
          </cell>
        </row>
        <row r="678">
          <cell r="A678">
            <v>111092</v>
          </cell>
          <cell r="D678">
            <v>88.903577575370676</v>
          </cell>
        </row>
        <row r="679">
          <cell r="A679">
            <v>111093</v>
          </cell>
          <cell r="D679">
            <v>80.184449386807671</v>
          </cell>
        </row>
        <row r="680">
          <cell r="A680">
            <v>111094</v>
          </cell>
          <cell r="D680">
            <v>100.60194600254707</v>
          </cell>
        </row>
        <row r="681">
          <cell r="A681">
            <v>111096</v>
          </cell>
          <cell r="D681">
            <v>75.118029009480594</v>
          </cell>
        </row>
        <row r="682">
          <cell r="A682">
            <v>111358</v>
          </cell>
          <cell r="D682">
            <v>102.8773726247373</v>
          </cell>
        </row>
        <row r="683">
          <cell r="A683">
            <v>111360</v>
          </cell>
          <cell r="D683">
            <v>101.63246584716752</v>
          </cell>
        </row>
        <row r="684">
          <cell r="A684">
            <v>111364</v>
          </cell>
          <cell r="D684">
            <v>90.89206892675594</v>
          </cell>
        </row>
        <row r="685">
          <cell r="A685">
            <v>111366</v>
          </cell>
          <cell r="D685">
            <v>68.773833106284727</v>
          </cell>
        </row>
        <row r="686">
          <cell r="A686">
            <v>111368</v>
          </cell>
          <cell r="D686">
            <v>106.92042915143647</v>
          </cell>
        </row>
        <row r="687">
          <cell r="A687">
            <v>111369</v>
          </cell>
          <cell r="D687">
            <v>83.803264113552501</v>
          </cell>
        </row>
        <row r="688">
          <cell r="A688">
            <v>111370</v>
          </cell>
          <cell r="D688">
            <v>68.187465939728526</v>
          </cell>
        </row>
        <row r="689">
          <cell r="A689">
            <v>111371</v>
          </cell>
          <cell r="D689">
            <v>71.319933736268865</v>
          </cell>
        </row>
        <row r="690">
          <cell r="A690">
            <v>111373</v>
          </cell>
          <cell r="D690">
            <v>83.122014286290764</v>
          </cell>
        </row>
        <row r="691">
          <cell r="A691">
            <v>111374</v>
          </cell>
          <cell r="D691">
            <v>72.797246348259307</v>
          </cell>
        </row>
        <row r="692">
          <cell r="A692">
            <v>111375</v>
          </cell>
          <cell r="D692">
            <v>94.96533861786618</v>
          </cell>
        </row>
        <row r="693">
          <cell r="A693">
            <v>111376</v>
          </cell>
          <cell r="D693">
            <v>78.583961042867983</v>
          </cell>
        </row>
        <row r="694">
          <cell r="A694">
            <v>111377</v>
          </cell>
          <cell r="D694">
            <v>79.695757771788223</v>
          </cell>
        </row>
        <row r="695">
          <cell r="A695">
            <v>111378</v>
          </cell>
          <cell r="D695">
            <v>66.598751648914586</v>
          </cell>
        </row>
        <row r="696">
          <cell r="A696">
            <v>111379</v>
          </cell>
          <cell r="D696">
            <v>80.188020571262953</v>
          </cell>
        </row>
        <row r="697">
          <cell r="A697">
            <v>111380</v>
          </cell>
          <cell r="D697">
            <v>74.884440594065893</v>
          </cell>
        </row>
        <row r="698">
          <cell r="A698">
            <v>111381</v>
          </cell>
          <cell r="D698">
            <v>88.759864922557895</v>
          </cell>
        </row>
        <row r="699">
          <cell r="A699">
            <v>111382</v>
          </cell>
          <cell r="D699">
            <v>77.842284741590291</v>
          </cell>
        </row>
        <row r="700">
          <cell r="A700">
            <v>111384</v>
          </cell>
          <cell r="D700">
            <v>68.64627604241835</v>
          </cell>
        </row>
        <row r="701">
          <cell r="A701">
            <v>111394</v>
          </cell>
          <cell r="D701">
            <v>90.441512271309975</v>
          </cell>
        </row>
        <row r="702">
          <cell r="A702">
            <v>111395</v>
          </cell>
          <cell r="D702">
            <v>60.294468135433746</v>
          </cell>
        </row>
        <row r="703">
          <cell r="A703">
            <v>111396</v>
          </cell>
          <cell r="D703">
            <v>62.335040813947039</v>
          </cell>
        </row>
        <row r="704">
          <cell r="A704">
            <v>111397</v>
          </cell>
          <cell r="D704">
            <v>57.033045277307217</v>
          </cell>
        </row>
        <row r="705">
          <cell r="A705">
            <v>111415</v>
          </cell>
          <cell r="D705">
            <v>73.936113623105484</v>
          </cell>
        </row>
        <row r="706">
          <cell r="A706">
            <v>111416</v>
          </cell>
          <cell r="D706">
            <v>68.17735083198076</v>
          </cell>
        </row>
        <row r="707">
          <cell r="A707">
            <v>111421</v>
          </cell>
          <cell r="D707">
            <v>87.296492405321587</v>
          </cell>
        </row>
        <row r="708">
          <cell r="A708">
            <v>111422</v>
          </cell>
          <cell r="D708">
            <v>68.800931434781916</v>
          </cell>
        </row>
        <row r="709">
          <cell r="A709">
            <v>111423</v>
          </cell>
          <cell r="D709">
            <v>85.789463244680462</v>
          </cell>
        </row>
        <row r="710">
          <cell r="A710">
            <v>111424</v>
          </cell>
          <cell r="D710">
            <v>86.561819308924996</v>
          </cell>
        </row>
        <row r="711">
          <cell r="A711">
            <v>111425</v>
          </cell>
          <cell r="D711">
            <v>97.179415004428833</v>
          </cell>
        </row>
        <row r="712">
          <cell r="A712">
            <v>111426</v>
          </cell>
          <cell r="D712">
            <v>69.012576485777245</v>
          </cell>
        </row>
        <row r="713">
          <cell r="A713">
            <v>111427</v>
          </cell>
          <cell r="D713">
            <v>94.346729043598557</v>
          </cell>
        </row>
        <row r="714">
          <cell r="A714">
            <v>111428</v>
          </cell>
          <cell r="D714">
            <v>54.081466208790829</v>
          </cell>
        </row>
        <row r="715">
          <cell r="A715">
            <v>111429</v>
          </cell>
          <cell r="D715">
            <v>56.227228883261546</v>
          </cell>
        </row>
        <row r="716">
          <cell r="A716">
            <v>111430</v>
          </cell>
          <cell r="D716">
            <v>70.229770478902552</v>
          </cell>
        </row>
        <row r="717">
          <cell r="A717">
            <v>111431</v>
          </cell>
          <cell r="D717">
            <v>72.87168800238166</v>
          </cell>
        </row>
        <row r="718">
          <cell r="A718">
            <v>111432</v>
          </cell>
          <cell r="D718">
            <v>70.009393099573686</v>
          </cell>
        </row>
        <row r="719">
          <cell r="A719">
            <v>111433</v>
          </cell>
          <cell r="D719">
            <v>92.264140854507403</v>
          </cell>
        </row>
        <row r="720">
          <cell r="A720">
            <v>111434</v>
          </cell>
          <cell r="D720">
            <v>83.357048957303959</v>
          </cell>
        </row>
        <row r="721">
          <cell r="A721">
            <v>111435</v>
          </cell>
          <cell r="D721">
            <v>67.857151759051504</v>
          </cell>
        </row>
        <row r="722">
          <cell r="A722">
            <v>111436</v>
          </cell>
          <cell r="D722">
            <v>65.458238871326117</v>
          </cell>
        </row>
        <row r="723">
          <cell r="A723">
            <v>111437</v>
          </cell>
          <cell r="D723">
            <v>81.150398928989091</v>
          </cell>
        </row>
        <row r="724">
          <cell r="A724">
            <v>111438</v>
          </cell>
          <cell r="D724">
            <v>57.037666576311565</v>
          </cell>
        </row>
        <row r="725">
          <cell r="A725">
            <v>111440</v>
          </cell>
          <cell r="D725">
            <v>89.885805224424914</v>
          </cell>
        </row>
        <row r="726">
          <cell r="A726">
            <v>111441</v>
          </cell>
          <cell r="D726">
            <v>84.758734841683719</v>
          </cell>
        </row>
        <row r="727">
          <cell r="A727">
            <v>111443</v>
          </cell>
          <cell r="D727">
            <v>52.114339075049962</v>
          </cell>
        </row>
        <row r="728">
          <cell r="A728">
            <v>111696</v>
          </cell>
          <cell r="D728">
            <v>113.87873307764802</v>
          </cell>
        </row>
        <row r="729">
          <cell r="A729">
            <v>111728</v>
          </cell>
          <cell r="D729">
            <v>61.173801763084811</v>
          </cell>
        </row>
        <row r="730">
          <cell r="A730">
            <v>111729</v>
          </cell>
          <cell r="D730">
            <v>55.716352607540806</v>
          </cell>
        </row>
        <row r="731">
          <cell r="A731">
            <v>111730</v>
          </cell>
          <cell r="D731">
            <v>72.498472527034153</v>
          </cell>
        </row>
        <row r="732">
          <cell r="A732">
            <v>111731</v>
          </cell>
          <cell r="D732">
            <v>61.260474770605768</v>
          </cell>
        </row>
        <row r="733">
          <cell r="A733">
            <v>111732</v>
          </cell>
          <cell r="D733">
            <v>93.328679170190227</v>
          </cell>
        </row>
        <row r="734">
          <cell r="A734">
            <v>111733</v>
          </cell>
          <cell r="D734">
            <v>76.007591213221829</v>
          </cell>
        </row>
        <row r="735">
          <cell r="A735">
            <v>111734</v>
          </cell>
          <cell r="D735">
            <v>74.122347268238954</v>
          </cell>
        </row>
        <row r="736">
          <cell r="A736">
            <v>111735</v>
          </cell>
          <cell r="D736">
            <v>55.730501438703747</v>
          </cell>
        </row>
        <row r="737">
          <cell r="A737">
            <v>111736</v>
          </cell>
          <cell r="D737">
            <v>69.156564234071737</v>
          </cell>
        </row>
        <row r="738">
          <cell r="A738">
            <v>111738</v>
          </cell>
          <cell r="D738">
            <v>85.670298203414418</v>
          </cell>
        </row>
        <row r="739">
          <cell r="A739">
            <v>111743</v>
          </cell>
          <cell r="D739">
            <v>88.172517777844973</v>
          </cell>
        </row>
        <row r="740">
          <cell r="A740">
            <v>111744</v>
          </cell>
          <cell r="D740">
            <v>71.690414569147507</v>
          </cell>
        </row>
        <row r="741">
          <cell r="A741">
            <v>111745</v>
          </cell>
          <cell r="D741">
            <v>82.705254661744505</v>
          </cell>
        </row>
        <row r="742">
          <cell r="A742">
            <v>111746</v>
          </cell>
          <cell r="D742">
            <v>78.070309360755033</v>
          </cell>
        </row>
        <row r="743">
          <cell r="A743">
            <v>111747</v>
          </cell>
          <cell r="D743">
            <v>77.08384551202262</v>
          </cell>
        </row>
        <row r="744">
          <cell r="A744">
            <v>111748</v>
          </cell>
          <cell r="D744">
            <v>82.945908602425618</v>
          </cell>
        </row>
        <row r="745">
          <cell r="A745">
            <v>111749</v>
          </cell>
          <cell r="D745">
            <v>54.171799774741856</v>
          </cell>
        </row>
        <row r="746">
          <cell r="A746">
            <v>111750</v>
          </cell>
          <cell r="D746">
            <v>81.470350091850136</v>
          </cell>
        </row>
        <row r="747">
          <cell r="A747">
            <v>111751</v>
          </cell>
          <cell r="D747">
            <v>57.850426299545688</v>
          </cell>
        </row>
        <row r="748">
          <cell r="A748">
            <v>111842</v>
          </cell>
          <cell r="D748">
            <v>71.487441026773453</v>
          </cell>
        </row>
        <row r="749">
          <cell r="A749">
            <v>111843</v>
          </cell>
          <cell r="D749">
            <v>78.261909333700444</v>
          </cell>
        </row>
        <row r="750">
          <cell r="A750">
            <v>112028</v>
          </cell>
          <cell r="D750">
            <v>61.029932533377185</v>
          </cell>
        </row>
        <row r="751">
          <cell r="A751">
            <v>112029</v>
          </cell>
          <cell r="D751">
            <v>56.251160807934639</v>
          </cell>
        </row>
        <row r="752">
          <cell r="A752">
            <v>112030</v>
          </cell>
          <cell r="D752">
            <v>67.141007859337591</v>
          </cell>
        </row>
        <row r="753">
          <cell r="A753">
            <v>112031</v>
          </cell>
          <cell r="D753">
            <v>91.906416269092716</v>
          </cell>
        </row>
        <row r="754">
          <cell r="A754">
            <v>112032</v>
          </cell>
          <cell r="D754">
            <v>57.961776755396485</v>
          </cell>
        </row>
        <row r="755">
          <cell r="A755">
            <v>112033</v>
          </cell>
          <cell r="D755">
            <v>50.7045188096616</v>
          </cell>
        </row>
        <row r="756">
          <cell r="A756">
            <v>112034</v>
          </cell>
          <cell r="D756">
            <v>84.76739977028997</v>
          </cell>
        </row>
        <row r="757">
          <cell r="A757">
            <v>112035</v>
          </cell>
          <cell r="D757">
            <v>118.09520524392612</v>
          </cell>
        </row>
        <row r="758">
          <cell r="A758">
            <v>112036</v>
          </cell>
          <cell r="D758">
            <v>59.535759281463783</v>
          </cell>
        </row>
        <row r="759">
          <cell r="A759">
            <v>112037</v>
          </cell>
          <cell r="D759">
            <v>79.2020283506195</v>
          </cell>
        </row>
        <row r="760">
          <cell r="A760">
            <v>112038</v>
          </cell>
          <cell r="D760">
            <v>77.580199839087754</v>
          </cell>
        </row>
        <row r="761">
          <cell r="A761">
            <v>112039</v>
          </cell>
          <cell r="D761">
            <v>90.889731944330592</v>
          </cell>
        </row>
        <row r="762">
          <cell r="A762">
            <v>112040</v>
          </cell>
          <cell r="D762">
            <v>82.725751542007714</v>
          </cell>
        </row>
        <row r="763">
          <cell r="A763">
            <v>112042</v>
          </cell>
          <cell r="D763">
            <v>73.952695927813622</v>
          </cell>
        </row>
        <row r="764">
          <cell r="A764">
            <v>112043</v>
          </cell>
          <cell r="D764">
            <v>84.980527783685361</v>
          </cell>
        </row>
        <row r="765">
          <cell r="A765">
            <v>112044</v>
          </cell>
          <cell r="D765">
            <v>75.772098892116702</v>
          </cell>
        </row>
        <row r="766">
          <cell r="A766">
            <v>112045</v>
          </cell>
          <cell r="D766">
            <v>100.10705585154331</v>
          </cell>
        </row>
        <row r="767">
          <cell r="A767">
            <v>112046</v>
          </cell>
          <cell r="D767">
            <v>82.044337594296948</v>
          </cell>
        </row>
        <row r="768">
          <cell r="A768">
            <v>112047</v>
          </cell>
          <cell r="D768">
            <v>57.559254036480091</v>
          </cell>
        </row>
        <row r="769">
          <cell r="A769">
            <v>112048</v>
          </cell>
          <cell r="D769">
            <v>73.254734536615459</v>
          </cell>
        </row>
        <row r="770">
          <cell r="A770">
            <v>112049</v>
          </cell>
          <cell r="D770">
            <v>62.85590726251241</v>
          </cell>
        </row>
        <row r="771">
          <cell r="A771">
            <v>112050</v>
          </cell>
          <cell r="D771">
            <v>80.200461286530185</v>
          </cell>
        </row>
        <row r="772">
          <cell r="A772">
            <v>112051</v>
          </cell>
          <cell r="D772">
            <v>65.782677508937923</v>
          </cell>
        </row>
        <row r="773">
          <cell r="A773">
            <v>112052</v>
          </cell>
          <cell r="D773">
            <v>59.280814072904029</v>
          </cell>
        </row>
        <row r="774">
          <cell r="A774">
            <v>112053</v>
          </cell>
          <cell r="D774">
            <v>74.180975214789342</v>
          </cell>
        </row>
        <row r="775">
          <cell r="A775">
            <v>112054</v>
          </cell>
          <cell r="D775">
            <v>51.100980995851074</v>
          </cell>
        </row>
        <row r="776">
          <cell r="A776">
            <v>112055</v>
          </cell>
          <cell r="D776">
            <v>73.957482745476284</v>
          </cell>
        </row>
        <row r="777">
          <cell r="A777">
            <v>112056</v>
          </cell>
          <cell r="D777">
            <v>78.94204144625165</v>
          </cell>
        </row>
        <row r="778">
          <cell r="A778">
            <v>112057</v>
          </cell>
          <cell r="D778">
            <v>71.358236052499251</v>
          </cell>
        </row>
        <row r="779">
          <cell r="A779">
            <v>112058</v>
          </cell>
          <cell r="D779">
            <v>100.56894032948603</v>
          </cell>
        </row>
        <row r="780">
          <cell r="A780">
            <v>112059</v>
          </cell>
          <cell r="D780">
            <v>71.290481288282336</v>
          </cell>
        </row>
        <row r="781">
          <cell r="A781">
            <v>112060</v>
          </cell>
          <cell r="D781">
            <v>23.147393798957964</v>
          </cell>
        </row>
        <row r="782">
          <cell r="A782">
            <v>112061</v>
          </cell>
          <cell r="D782">
            <v>66.639992672821691</v>
          </cell>
        </row>
        <row r="783">
          <cell r="A783">
            <v>112062</v>
          </cell>
          <cell r="D783">
            <v>67.5239222321445</v>
          </cell>
        </row>
        <row r="784">
          <cell r="A784">
            <v>112063</v>
          </cell>
          <cell r="D784">
            <v>51.631185912278546</v>
          </cell>
        </row>
        <row r="785">
          <cell r="A785">
            <v>112066</v>
          </cell>
          <cell r="D785">
            <v>68.071871392877256</v>
          </cell>
        </row>
        <row r="786">
          <cell r="A786">
            <v>112200</v>
          </cell>
          <cell r="D786">
            <v>108.97843767309723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an Jamil, Afsar /BD" refreshedDate="45438.68684282407" createdVersion="8" refreshedVersion="8" minRefreshableVersion="3" recordCount="403" xr:uid="{186DA96F-355F-45CD-AD46-D719194D8B9C}">
  <cacheSource type="worksheet">
    <worksheetSource ref="B3:AN401" sheet="FF"/>
  </cacheSource>
  <cacheFields count="44">
    <cacheField name="Empl Code" numFmtId="0">
      <sharedItems containsSemiMixedTypes="0" containsString="0" containsNumber="1" containsInteger="1" minValue="104663" maxValue="107824" count="403">
        <n v="105038"/>
        <n v="105036"/>
        <n v="105098"/>
        <n v="105132"/>
        <n v="105133"/>
        <n v="105118"/>
        <n v="105131"/>
        <n v="105112"/>
        <n v="105136"/>
        <n v="105137"/>
        <n v="105106"/>
        <n v="105128"/>
        <n v="105111"/>
        <n v="105135"/>
        <n v="105110"/>
        <n v="105117"/>
        <n v="105109"/>
        <n v="105142"/>
        <n v="105139"/>
        <n v="105105"/>
        <n v="105130"/>
        <n v="105122"/>
        <n v="105107"/>
        <n v="105120"/>
        <n v="105108"/>
        <n v="105143"/>
        <n v="105146"/>
        <n v="105159"/>
        <n v="105164"/>
        <n v="105155"/>
        <n v="105169"/>
        <n v="105553"/>
        <n v="105161"/>
        <n v="105167"/>
        <n v="105165"/>
        <n v="105156"/>
        <n v="105148"/>
        <n v="105168"/>
        <n v="105149"/>
        <n v="105162"/>
        <n v="105150"/>
        <n v="105158"/>
        <n v="105151"/>
        <n v="105184"/>
        <n v="105180"/>
        <n v="105175"/>
        <n v="105193"/>
        <n v="105174"/>
        <n v="105185"/>
        <n v="105192"/>
        <n v="105183"/>
        <n v="105188"/>
        <n v="105186"/>
        <n v="105190"/>
        <n v="105182"/>
        <n v="105173"/>
        <n v="105178"/>
        <n v="105177"/>
        <n v="105181"/>
        <n v="105191"/>
        <n v="105207"/>
        <n v="105213"/>
        <n v="105208"/>
        <n v="105200"/>
        <n v="105206"/>
        <n v="105210"/>
        <n v="105202"/>
        <n v="105211"/>
        <n v="105205"/>
        <n v="105212"/>
        <n v="105196"/>
        <n v="105201"/>
        <n v="105204"/>
        <n v="105203"/>
        <n v="105220"/>
        <n v="105230"/>
        <n v="105218"/>
        <n v="105224"/>
        <n v="105222"/>
        <n v="105232"/>
        <n v="105226"/>
        <n v="105221"/>
        <n v="105225"/>
        <n v="105256"/>
        <n v="105246"/>
        <n v="105269"/>
        <n v="105257"/>
        <n v="105270"/>
        <n v="105251"/>
        <n v="105294"/>
        <n v="105266"/>
        <n v="105281"/>
        <n v="105261"/>
        <n v="105278"/>
        <n v="105253"/>
        <n v="105286"/>
        <n v="105262"/>
        <n v="105248"/>
        <n v="105293"/>
        <n v="105258"/>
        <n v="105247"/>
        <n v="105282"/>
        <n v="105249"/>
        <n v="105280"/>
        <n v="105283"/>
        <n v="105285"/>
        <n v="105274"/>
        <n v="105287"/>
        <n v="105297"/>
        <n v="105268"/>
        <n v="105284"/>
        <n v="105254"/>
        <n v="105264"/>
        <n v="105252"/>
        <n v="105272"/>
        <n v="105255"/>
        <n v="105271"/>
        <n v="105275"/>
        <n v="105244"/>
        <n v="105314"/>
        <n v="105301"/>
        <n v="105305"/>
        <n v="105312"/>
        <n v="105310"/>
        <n v="105309"/>
        <n v="105352"/>
        <n v="105303"/>
        <n v="105302"/>
        <n v="105311"/>
        <n v="105351"/>
        <n v="105304"/>
        <n v="105317"/>
        <n v="105333"/>
        <n v="105358"/>
        <n v="105355"/>
        <n v="105338"/>
        <n v="105356"/>
        <n v="105347"/>
        <n v="105329"/>
        <n v="105342"/>
        <n v="105343"/>
        <n v="105324"/>
        <n v="105339"/>
        <n v="105340"/>
        <n v="105350"/>
        <n v="105341"/>
        <n v="105307"/>
        <n v="105316"/>
        <n v="105322"/>
        <n v="105308"/>
        <n v="105357"/>
        <n v="105326"/>
        <n v="105313"/>
        <n v="105336"/>
        <n v="105300"/>
        <n v="105337"/>
        <n v="105331"/>
        <n v="105348"/>
        <n v="105306"/>
        <n v="105369"/>
        <n v="105370"/>
        <n v="105372"/>
        <n v="105375"/>
        <n v="105374"/>
        <n v="105384"/>
        <n v="105378"/>
        <n v="105383"/>
        <n v="105377"/>
        <n v="105381"/>
        <n v="105379"/>
        <n v="105392"/>
        <n v="105385"/>
        <n v="105396"/>
        <n v="105394"/>
        <n v="105393"/>
        <n v="105400"/>
        <n v="105397"/>
        <n v="105390"/>
        <n v="105404"/>
        <n v="105415"/>
        <n v="105422"/>
        <n v="105431"/>
        <n v="105418"/>
        <n v="105433"/>
        <n v="105414"/>
        <n v="105427"/>
        <n v="105413"/>
        <n v="105419"/>
        <n v="105402"/>
        <n v="105409"/>
        <n v="105408"/>
        <n v="105417"/>
        <n v="105426"/>
        <n v="105407"/>
        <n v="105416"/>
        <n v="105411"/>
        <n v="105453"/>
        <n v="105445"/>
        <n v="105449"/>
        <n v="105470"/>
        <n v="105468"/>
        <n v="105438"/>
        <n v="105448"/>
        <n v="105439"/>
        <n v="105452"/>
        <n v="105460"/>
        <n v="105459"/>
        <n v="105466"/>
        <n v="105437"/>
        <n v="105446"/>
        <n v="105457"/>
        <n v="105442"/>
        <n v="105455"/>
        <n v="105467"/>
        <n v="105443"/>
        <n v="105458"/>
        <n v="105516"/>
        <n v="105519"/>
        <n v="105520"/>
        <n v="105522"/>
        <n v="105525"/>
        <n v="105529"/>
        <n v="105530"/>
        <n v="105534"/>
        <n v="105535"/>
        <n v="105538"/>
        <n v="105539"/>
        <n v="105540"/>
        <n v="105541"/>
        <n v="105542"/>
        <n v="105543"/>
        <n v="105544"/>
        <n v="105545"/>
        <n v="105546"/>
        <n v="105547"/>
        <n v="105548"/>
        <n v="105549"/>
        <n v="105555"/>
        <n v="105518"/>
        <n v="105523"/>
        <n v="105592"/>
        <n v="105721"/>
        <n v="105713"/>
        <n v="105732"/>
        <n v="105726"/>
        <n v="105725"/>
        <n v="105724"/>
        <n v="105730"/>
        <n v="105723"/>
        <n v="105722"/>
        <n v="105735"/>
        <n v="105714"/>
        <n v="105715"/>
        <n v="105718"/>
        <n v="105729"/>
        <n v="105728"/>
        <n v="105659"/>
        <n v="105719"/>
        <n v="105720"/>
        <n v="105807"/>
        <n v="105805"/>
        <n v="105836"/>
        <n v="105833"/>
        <n v="105831"/>
        <n v="105830"/>
        <n v="105838"/>
        <n v="105839"/>
        <n v="105829"/>
        <n v="105826"/>
        <n v="105824"/>
        <n v="105811"/>
        <n v="105818"/>
        <n v="105817"/>
        <n v="105819"/>
        <n v="105814"/>
        <n v="105810"/>
        <n v="106168"/>
        <n v="106186"/>
        <n v="106170"/>
        <n v="106184"/>
        <n v="106171"/>
        <n v="106156"/>
        <n v="106179"/>
        <n v="106155"/>
        <n v="106167"/>
        <n v="106183"/>
        <n v="106169"/>
        <n v="106178"/>
        <n v="106447"/>
        <n v="106423"/>
        <n v="106425"/>
        <n v="106426"/>
        <n v="106448"/>
        <n v="106407"/>
        <n v="106427"/>
        <n v="106428"/>
        <n v="106450"/>
        <n v="106453"/>
        <n v="106441"/>
        <n v="106537"/>
        <n v="106545"/>
        <n v="106546"/>
        <n v="106548"/>
        <n v="106549"/>
        <n v="106555"/>
        <n v="106558"/>
        <n v="106562"/>
        <n v="106563"/>
        <n v="106564"/>
        <n v="106538"/>
        <n v="106544"/>
        <n v="106559"/>
        <n v="106542"/>
        <n v="106552"/>
        <n v="106547"/>
        <n v="106565"/>
        <n v="106566"/>
        <n v="106553"/>
        <n v="106557"/>
        <n v="106633"/>
        <n v="106636"/>
        <n v="106617"/>
        <n v="106608"/>
        <n v="106625"/>
        <n v="106634"/>
        <n v="106606"/>
        <n v="106643"/>
        <n v="106644"/>
        <n v="106703"/>
        <n v="106626"/>
        <n v="106638"/>
        <n v="106628"/>
        <n v="106607"/>
        <n v="107799"/>
        <n v="107792"/>
        <n v="107793"/>
        <n v="107794"/>
        <n v="107796"/>
        <n v="107797"/>
        <n v="107800"/>
        <n v="107803"/>
        <n v="107804"/>
        <n v="107805"/>
        <n v="107806"/>
        <n v="107807"/>
        <n v="107810"/>
        <n v="107808"/>
        <n v="107809"/>
        <n v="107811"/>
        <n v="107813"/>
        <n v="107814"/>
        <n v="107816"/>
        <n v="107818"/>
        <n v="107789"/>
        <n v="107801"/>
        <n v="107821"/>
        <n v="107823"/>
        <n v="107824"/>
        <n v="105056"/>
        <n v="105057"/>
        <n v="105062"/>
        <n v="104918"/>
        <n v="104980"/>
        <n v="104996"/>
        <n v="104896"/>
        <n v="104895"/>
        <n v="105040"/>
        <n v="105074"/>
        <n v="105099"/>
        <n v="105100"/>
        <n v="105097"/>
        <n v="104719"/>
        <n v="104758"/>
        <n v="105551"/>
        <n v="104845"/>
        <n v="104844"/>
        <n v="105552"/>
        <n v="104911"/>
        <n v="104953"/>
        <n v="104839"/>
        <n v="105034"/>
        <n v="104749"/>
        <n v="104915"/>
        <n v="104668"/>
        <n v="104727"/>
        <n v="104829"/>
        <n v="104935"/>
        <n v="104663"/>
        <n v="104903"/>
        <n v="104850"/>
        <n v="104881"/>
        <n v="104787"/>
        <n v="104921"/>
        <n v="104876"/>
        <n v="104730"/>
        <n v="104763"/>
        <n v="104961"/>
        <n v="105065"/>
        <n v="104949"/>
        <n v="104697"/>
        <n v="104992"/>
        <n v="105058"/>
        <n v="104938"/>
      </sharedItems>
    </cacheField>
    <cacheField name="Employee Name" numFmtId="0">
      <sharedItems/>
    </cacheField>
    <cacheField name="Designation" numFmtId="0">
      <sharedItems/>
    </cacheField>
    <cacheField name="Dept" numFmtId="0">
      <sharedItems/>
    </cacheField>
    <cacheField name="Location" numFmtId="0">
      <sharedItems/>
    </cacheField>
    <cacheField name="Team" numFmtId="0">
      <sharedItems/>
    </cacheField>
    <cacheField name="Region" numFmtId="0">
      <sharedItems/>
    </cacheField>
    <cacheField name="Zone" numFmtId="0">
      <sharedItems/>
    </cacheField>
    <cacheField name="Grd" numFmtId="0">
      <sharedItems/>
    </cacheField>
    <cacheField name="Joining Date_x000a_SBL" numFmtId="164">
      <sharedItems containsSemiMixedTypes="0" containsNonDate="0" containsDate="1" containsString="0" minDate="1994-10-01T00:00:00" maxDate="2023-09-06T00:00:00"/>
    </cacheField>
    <cacheField name="SL" numFmtId="0">
      <sharedItems containsSemiMixedTypes="0" containsString="0" containsNumber="1" containsInteger="1" minValue="1" maxValue="403"/>
    </cacheField>
    <cacheField name="Empl Code2" numFmtId="0">
      <sharedItems containsSemiMixedTypes="0" containsString="0" containsNumber="1" containsInteger="1" minValue="104663" maxValue="107824"/>
    </cacheField>
    <cacheField name="Employee Name2" numFmtId="0">
      <sharedItems/>
    </cacheField>
    <cacheField name="Designation2" numFmtId="0">
      <sharedItems/>
    </cacheField>
    <cacheField name="Dept2" numFmtId="0">
      <sharedItems/>
    </cacheField>
    <cacheField name="Location2" numFmtId="0">
      <sharedItems/>
    </cacheField>
    <cacheField name="Grd2" numFmtId="0">
      <sharedItems/>
    </cacheField>
    <cacheField name="Joining Date_x000a_SBL2" numFmtId="164">
      <sharedItems containsSemiMixedTypes="0" containsNonDate="0" containsDate="1" containsString="0" minDate="1994-10-01T00:00:00" maxDate="2023-09-06T00:00:00"/>
    </cacheField>
    <cacheField name="Rx Consideration" numFmtId="0">
      <sharedItems/>
    </cacheField>
    <cacheField name="S ID" numFmtId="0">
      <sharedItems/>
    </cacheField>
    <cacheField name="Sales Ach" numFmtId="43">
      <sharedItems containsSemiMixedTypes="0" containsString="0" containsNumber="1" minValue="49.162741856046324" maxValue="175.31594922766553"/>
    </cacheField>
    <cacheField name="Unit Achievement" numFmtId="43">
      <sharedItems containsSemiMixedTypes="0" containsString="0" containsNumber="1" minValue="6.8627450980392162" maxValue="66.094420600858371"/>
    </cacheField>
    <cacheField name="New Product Ach" numFmtId="43">
      <sharedItems containsSemiMixedTypes="0" containsString="0" containsNumber="1" minValue="14.828855782563851" maxValue="153.91269167431179"/>
    </cacheField>
    <cacheField name="Basket Brand Achivement" numFmtId="43">
      <sharedItems containsSemiMixedTypes="0" containsString="0" containsNumber="1" minValue="47.763987983606974" maxValue="176.80663146402807"/>
    </cacheField>
    <cacheField name="consistency" numFmtId="43">
      <sharedItems containsSemiMixedTypes="0" containsString="0" containsNumber="1" containsInteger="1" minValue="0" maxValue="10"/>
    </cacheField>
    <cacheField name="Rx share" numFmtId="43">
      <sharedItems containsMixedTypes="1" containsNumber="1" minValue="0" maxValue="679.95105869588519"/>
    </cacheField>
    <cacheField name="Call Ach." numFmtId="43">
      <sharedItems containsSemiMixedTypes="0" containsString="0" containsNumber="1" minValue="22.620406968233056" maxValue="152.33248394117959"/>
    </cacheField>
    <cacheField name="Written Test" numFmtId="43">
      <sharedItems containsSemiMixedTypes="0" containsString="0" containsNumber="1" minValue="46.666666666666664" maxValue="98.666666666666671"/>
    </cacheField>
    <cacheField name="Detailing Test" numFmtId="43">
      <sharedItems containsSemiMixedTypes="0" containsString="0" containsNumber="1" minValue="64.25" maxValue="95.75"/>
    </cacheField>
    <cacheField name="Qualitative" numFmtId="43">
      <sharedItems containsMixedTypes="1" containsNumber="1" minValue="0.53333333333333333" maxValue="1"/>
    </cacheField>
    <cacheField name="Sales Ach2" numFmtId="166">
      <sharedItems containsSemiMixedTypes="0" containsString="0" containsNumber="1" minValue="0" maxValue="30"/>
    </cacheField>
    <cacheField name="Unit Achievement2" numFmtId="166">
      <sharedItems containsSemiMixedTypes="0" containsString="0" containsNumber="1" minValue="0" maxValue="7"/>
    </cacheField>
    <cacheField name="New Product Ach2" numFmtId="166">
      <sharedItems containsSemiMixedTypes="0" containsString="0" containsNumber="1" minValue="0" maxValue="5"/>
    </cacheField>
    <cacheField name="Basket Brand Achivement2" numFmtId="166">
      <sharedItems containsSemiMixedTypes="0" containsString="0" containsNumber="1" minValue="0" maxValue="15"/>
    </cacheField>
    <cacheField name="consistency2" numFmtId="166">
      <sharedItems containsSemiMixedTypes="0" containsString="0" containsNumber="1" minValue="0" maxValue="10"/>
    </cacheField>
    <cacheField name="Rx share2" numFmtId="166">
      <sharedItems containsMixedTypes="1" containsNumber="1" minValue="0" maxValue="7"/>
    </cacheField>
    <cacheField name="Call Ach.2" numFmtId="166">
      <sharedItems containsSemiMixedTypes="0" containsString="0" containsNumber="1" minValue="0" maxValue="5"/>
    </cacheField>
    <cacheField name="Written Test2" numFmtId="166">
      <sharedItems containsSemiMixedTypes="0" containsString="0" containsNumber="1" minValue="0" maxValue="8"/>
    </cacheField>
    <cacheField name="Detailing Test2" numFmtId="166">
      <sharedItems containsSemiMixedTypes="0" containsString="0" containsNumber="1" minValue="0.59625000000000006" maxValue="3"/>
    </cacheField>
    <cacheField name="Qualitative2" numFmtId="166">
      <sharedItems containsMixedTypes="1" containsNumber="1" minValue="5.333333333333333" maxValue="10"/>
    </cacheField>
    <cacheField name="Weighted Average Rating" numFmtId="166">
      <sharedItems containsSemiMixedTypes="0" containsString="0" containsNumber="1" minValue="11.870882835876113" maxValue="93.602195406150727" count="403">
        <n v="52.53866476550656"/>
        <n v="70.81824373660443"/>
        <n v="72.394382537825678"/>
        <n v="50.707071210984509"/>
        <n v="82.044759601070041"/>
        <n v="54.793125337294789"/>
        <n v="84.183315618022291"/>
        <n v="75.506564715014804"/>
        <n v="48.686360396187496"/>
        <n v="74.942054102401386"/>
        <n v="52.004728233802183"/>
        <n v="87.266892617107885"/>
        <n v="84.585325693021218"/>
        <n v="29.043795371368169"/>
        <n v="53.311216830784581"/>
        <n v="70.334549697951005"/>
        <n v="86.336311164273837"/>
        <n v="47.337892270659729"/>
        <n v="47.758536454002424"/>
        <n v="41.960014278960784"/>
        <n v="71.487988019188577"/>
        <n v="79.432164848373631"/>
        <n v="70.31494090103844"/>
        <n v="78.066094641353089"/>
        <n v="39.351217464275507"/>
        <n v="59.947189327599375"/>
        <n v="83.034614374669573"/>
        <n v="56.773455490595325"/>
        <n v="55.469217867313901"/>
        <n v="80.404819868035958"/>
        <n v="39.869974463176717"/>
        <n v="67.909735741045623"/>
        <n v="45.890703072997546"/>
        <n v="63.679115932331285"/>
        <n v="72.693339272854232"/>
        <n v="75.574943801930132"/>
        <n v="86.090177804484838"/>
        <n v="67.657691137371728"/>
        <n v="72.466140331535712"/>
        <n v="71.500955372364572"/>
        <n v="24.063593981477133"/>
        <n v="40.753523843460265"/>
        <n v="56.369498914984661"/>
        <n v="70.830653719537963"/>
        <n v="64.355525747261566"/>
        <n v="76.079186995583257"/>
        <n v="52.343462771428989"/>
        <n v="62.072266742257341"/>
        <n v="65.787742511046389"/>
        <n v="29.509133752768552"/>
        <n v="61.09902436293131"/>
        <n v="64.938207540555595"/>
        <n v="51.75223389968712"/>
        <n v="36.009347348798329"/>
        <n v="63.521380238240653"/>
        <n v="37.733319286884679"/>
        <n v="34.978468476652075"/>
        <n v="93.098557241066644"/>
        <n v="42.299434145826197"/>
        <n v="43.383436071768024"/>
        <n v="73.317038906285603"/>
        <n v="74.660421228547904"/>
        <n v="52.02867586429501"/>
        <n v="82.616515786459644"/>
        <n v="63.708951680047825"/>
        <n v="34.864158122175802"/>
        <n v="22.530115416148334"/>
        <n v="49.697879761556337"/>
        <n v="78.470444150990758"/>
        <n v="93.602195406150727"/>
        <n v="76.512480842834151"/>
        <n v="40.437817459739591"/>
        <n v="49.249301919724402"/>
        <n v="52.570069952089703"/>
        <n v="49.319314928996342"/>
        <n v="52.28337268046225"/>
        <n v="74.538696467386046"/>
        <n v="67.132181462788836"/>
        <n v="77.015637374652229"/>
        <n v="78.345676250077574"/>
        <n v="59.350659101777104"/>
        <n v="50.796756657242128"/>
        <n v="80.898020316340421"/>
        <n v="57.729277086236785"/>
        <n v="32.884239250973145"/>
        <n v="42.63937377948308"/>
        <n v="39.523061546434121"/>
        <n v="36.707499295625503"/>
        <n v="49.978856189193657"/>
        <n v="53.208378542203626"/>
        <n v="64.532069026483768"/>
        <n v="44.254936514666007"/>
        <n v="44.609007933265325"/>
        <n v="69.344620511339059"/>
        <n v="41.80861515569088"/>
        <n v="61.883342089518422"/>
        <n v="64.301631560094251"/>
        <n v="42.372540011960048"/>
        <n v="66.116562465822653"/>
        <n v="48.291316423499794"/>
        <n v="57.511143962767434"/>
        <n v="68.568432512653018"/>
        <n v="37.469656863928215"/>
        <n v="81.704096175328772"/>
        <n v="80.848107415993624"/>
        <n v="49.469190902119955"/>
        <n v="42.092954346968135"/>
        <n v="35.194488149925959"/>
        <n v="71.283100818534706"/>
        <n v="49.997635856540377"/>
        <n v="72.886880874813272"/>
        <n v="40.258268875889257"/>
        <n v="66.467325804043"/>
        <n v="54.368632984934116"/>
        <n v="70.648423387891668"/>
        <n v="79.706069451406393"/>
        <n v="59.616231117092475"/>
        <n v="68.351052582410489"/>
        <n v="41.471268141647116"/>
        <n v="59.983725303556966"/>
        <n v="40.654883846885696"/>
        <n v="76.1360007432516"/>
        <n v="74.805992586241246"/>
        <n v="29.631056590811948"/>
        <n v="70.513244348047678"/>
        <n v="87.730045799665874"/>
        <n v="43.784817420469437"/>
        <n v="58.53897465283346"/>
        <n v="46.494239280044908"/>
        <n v="44.726139054934023"/>
        <n v="84.925247198359017"/>
        <n v="43.60560688733424"/>
        <n v="64.060912327644303"/>
        <n v="32.176789666881419"/>
        <n v="69.722268801414486"/>
        <n v="86.388943671199826"/>
        <n v="60.588117567082051"/>
        <n v="83.389833667542447"/>
        <n v="49.103067266585072"/>
        <n v="76.518883585588739"/>
        <n v="65.10122551789344"/>
        <n v="36.220888780765037"/>
        <n v="82.354698262073398"/>
        <n v="41.804285950814005"/>
        <n v="66.055664575726865"/>
        <n v="50.23178677344454"/>
        <n v="59.264478975172587"/>
        <n v="66.773442357486886"/>
        <n v="43.092874819785081"/>
        <n v="74.227847147310669"/>
        <n v="58.885961704137628"/>
        <n v="30.367679527560639"/>
        <n v="46.084648682575995"/>
        <n v="45.009021628456765"/>
        <n v="36.15673684981158"/>
        <n v="54.400800096433528"/>
        <n v="31.229221567152088"/>
        <n v="72.095058432707347"/>
        <n v="59.935524435945084"/>
        <n v="45.587493228082685"/>
        <n v="53.113824648698852"/>
        <n v="31.108129606290561"/>
        <n v="73.578088548952934"/>
        <n v="40.793212236561303"/>
        <n v="67.452096659378583"/>
        <n v="46.253053079242449"/>
        <n v="47.606189307396008"/>
        <n v="52.374615185590734"/>
        <n v="90.451211259262635"/>
        <n v="20.650642316770867"/>
        <n v="88.464927930975378"/>
        <n v="73.180505866857004"/>
        <n v="42.238760269524853"/>
        <n v="35.583397078722072"/>
        <n v="30.587573668655693"/>
        <n v="32.343905214907174"/>
        <n v="76.049263865587633"/>
        <n v="67.173157105352615"/>
        <n v="70.744950815844717"/>
        <n v="70.041563134215593"/>
        <n v="40.017224492944109"/>
        <n v="45.36045771639651"/>
        <n v="52.342633421961906"/>
        <n v="25.018435535699936"/>
        <n v="70.544448002227725"/>
        <n v="78.688142550371197"/>
        <n v="25.761713538606411"/>
        <n v="74.24749614078172"/>
        <n v="79.875462777647229"/>
        <n v="64.554799549797309"/>
        <n v="43.113788529113776"/>
        <n v="72.986831968458318"/>
        <n v="64.456095502575295"/>
        <n v="36.491105259997838"/>
        <n v="53.418471400446251"/>
        <n v="43.000521867714461"/>
        <n v="65.965226970802263"/>
        <n v="80.462176436364828"/>
        <n v="36.008452033272476"/>
        <n v="46.38732970099101"/>
        <n v="31.178679200562712"/>
        <n v="60.538087788753934"/>
        <n v="86.837139679011685"/>
        <n v="91.744467823166516"/>
        <n v="45.089566495384972"/>
        <n v="43.027096187663211"/>
        <n v="34.112051077622091"/>
        <n v="76.616616743395582"/>
        <n v="75.91290752853547"/>
        <n v="33.306809053457499"/>
        <n v="54.829650711029544"/>
        <n v="79.361133413613729"/>
        <n v="68.350740217077671"/>
        <n v="59.047771651478328"/>
        <n v="75.9661138695744"/>
        <n v="68.986209158037326"/>
        <n v="56.263911100588658"/>
        <n v="59.037627009239664"/>
        <n v="69.406895778123726"/>
        <n v="78.192885947735405"/>
        <n v="72.223462450348052"/>
        <n v="34.215936459870484"/>
        <n v="34.438956816645735"/>
        <n v="75.322746509379044"/>
        <n v="81.006977107590927"/>
        <n v="54.625181327163915"/>
        <n v="72.905847403967641"/>
        <n v="42.340842744780367"/>
        <n v="72.693661638917206"/>
        <n v="63.080101142085041"/>
        <n v="30.907821561098359"/>
        <n v="26.962917873580555"/>
        <n v="42.286174436978385"/>
        <n v="43.73442096189325"/>
        <n v="57.531852729243226"/>
        <n v="51.15745355567725"/>
        <n v="37.171300422365334"/>
        <n v="37.053171222237346"/>
        <n v="44.455327089680516"/>
        <n v="91.141083650888334"/>
        <n v="59.029066100282321"/>
        <n v="39.663090769672237"/>
        <n v="31.134304392354174"/>
        <n v="41.295859712547063"/>
        <n v="80.646283859168022"/>
        <n v="64.703134554602727"/>
        <n v="39.20056961316714"/>
        <n v="85.970482322952904"/>
        <n v="72.263955435165485"/>
        <n v="34.51988436925005"/>
        <n v="82.646578250414038"/>
        <n v="76.613809746738909"/>
        <n v="27.751919966117626"/>
        <n v="45.061599858099811"/>
        <n v="68.114278605485282"/>
        <n v="23.591694072393015"/>
        <n v="83.470138454274277"/>
        <n v="79.39502019565964"/>
        <n v="29.635048561446407"/>
        <n v="29.187892962887325"/>
        <n v="74.036833839101249"/>
        <n v="70.248224990022351"/>
        <n v="37.35567328944493"/>
        <n v="45.323974356084662"/>
        <n v="85.271461744793712"/>
        <n v="47.483800076249508"/>
        <n v="75.822036843210199"/>
        <n v="69.205800387115517"/>
        <n v="66.971468781408859"/>
        <n v="91.665380391412356"/>
        <n v="77.242098830119232"/>
        <n v="54.906943039510857"/>
        <n v="51.516481351812338"/>
        <n v="48.102431489257917"/>
        <n v="28.50777647082608"/>
        <n v="36.342655690196615"/>
        <n v="82.385361994323574"/>
        <n v="11.870882835876113"/>
        <n v="23.313507807051121"/>
        <n v="45.035923885719299"/>
        <n v="75.956255647888767"/>
        <n v="63.022272376301174"/>
        <n v="39.393821769437984"/>
        <n v="79.544338948753222"/>
        <n v="39.076202889646218"/>
        <n v="46.161567160511261"/>
        <n v="46.945273323935581"/>
        <n v="43.492166657382995"/>
        <n v="37.895617422749226"/>
        <n v="45.945011565200005"/>
        <n v="47.359527808163932"/>
        <n v="82.950618557682944"/>
        <n v="43.71620932602255"/>
        <n v="70.371880725863619"/>
        <n v="36.397683158197196"/>
        <n v="69.922229953969349"/>
        <n v="30.607972871561092"/>
        <n v="62.844452877124553"/>
        <n v="33.751275257163208"/>
        <n v="42.787522427606973"/>
        <n v="78.551425625120103"/>
        <n v="64.937093481321909"/>
        <n v="54.28840980739718"/>
        <n v="39.995389503182231"/>
        <n v="35.317412197688739"/>
        <n v="25.866714364067519"/>
        <n v="41.083597474163909"/>
        <n v="48.505503697093815"/>
        <n v="55.004391955291403"/>
        <n v="32.268128150133265"/>
        <n v="68.619471610497683"/>
        <n v="40.418011393186369"/>
        <n v="42.697635320259245"/>
        <n v="54.327866356200261"/>
        <n v="19.014243599340983"/>
        <n v="28.258815409857753"/>
        <n v="44.460584877999793"/>
        <n v="29.777911085853741"/>
        <n v="31.021005991864271"/>
        <n v="46.954546528026995"/>
        <n v="42.907724283194327"/>
        <n v="38.47234906185421"/>
        <n v="45.731183614817169"/>
        <n v="70.473872738207817"/>
        <n v="38.589739110183942"/>
        <n v="92.782581833157039"/>
        <n v="44.154348537329184"/>
        <n v="46.001666334629974"/>
        <n v="55.518069277070566"/>
        <n v="40.269842436205671"/>
        <n v="64.416781938647162"/>
        <n v="24.975290487726525"/>
        <n v="36.794248138024187"/>
        <n v="50.573017088571405"/>
        <n v="55.559853853899185"/>
        <n v="27.717567106512789"/>
        <n v="54.317875139827123"/>
        <n v="32.96539120933771"/>
        <n v="64.633383449308923"/>
        <n v="38.303345047143054"/>
        <n v="18.940991466617344"/>
        <n v="27.683965991489739"/>
        <n v="33.544770846271348"/>
        <n v="45.649082870015533"/>
        <n v="44.541416263987344"/>
        <n v="37.671822482786112"/>
        <n v="47.217971747445155"/>
        <n v="54.341568752710657"/>
        <n v="52.135839691150068"/>
        <n v="77.271718992110593"/>
        <n v="29.68661583711858"/>
        <n v="48.706746356363162"/>
        <n v="29.160132513672341"/>
        <n v="28.643195030447043"/>
        <n v="64.305957005450139"/>
        <n v="67.352102944490696"/>
        <n v="76.966911715143311"/>
        <n v="38.796623032320319"/>
        <n v="55.416421054334677"/>
        <n v="67.595875874478679"/>
        <n v="58.730804044362337"/>
        <n v="38.79541379788003"/>
        <n v="81.498012371214443"/>
        <n v="45.721378156988834"/>
        <n v="59.556894705793624"/>
        <n v="46.710009511645048"/>
        <n v="75.306747879156561"/>
        <n v="83.703720925750801"/>
        <n v="64.877438091650603"/>
        <n v="73.576028586244206"/>
        <n v="81.95606360164048"/>
        <n v="83.984180193403517"/>
        <n v="77.47723969695231"/>
        <n v="34.001142843025249"/>
        <n v="84.431298616075026"/>
        <n v="74.537956020785771"/>
        <n v="72.758989755748843"/>
        <n v="72.314360510153506"/>
        <n v="92.106340260133706"/>
        <n v="67.846453802686895"/>
        <n v="64.036164872310763"/>
        <n v="75.075918970316934"/>
        <n v="89.856699135721001"/>
        <n v="93.261294963004403"/>
        <n v="58.46518130108592"/>
        <n v="90.059940167421047"/>
        <n v="78.825212008291757"/>
        <n v="43.364571247702933"/>
        <n v="73.849050522508989"/>
        <n v="66.900219732898307"/>
        <n v="71.622558145241925"/>
        <n v="70.730630700837224"/>
        <n v="65.989719342433858"/>
        <n v="70.058397174211478"/>
        <n v="76.352870464615989"/>
        <n v="55.031901391754289"/>
        <n v="82.938597555808542"/>
        <n v="48.210534710374333"/>
        <n v="35.346642024330201"/>
        <n v="56.854079713528357"/>
        <n v="60.137065970936717"/>
        <n v="73.0688726256504"/>
        <n v="41.355852586062511"/>
      </sharedItems>
    </cacheField>
    <cacheField name="Rank" numFmtId="0">
      <sharedItems containsSemiMixedTypes="0" containsString="0" containsNumber="1" containsInteger="1" minValue="1" maxValue="403"/>
    </cacheField>
    <cacheField name="Rating before Qualitative" numFmtId="43">
      <sharedItems containsSemiMixedTypes="0" containsString="0" containsNumber="1" minValue="11.870882835876113" maxValue="84.150183851893289" count="403">
        <n v="42.760886987728782"/>
        <n v="61.040465958826658"/>
        <n v="63.283271426714563"/>
        <n v="41.818182322095623"/>
        <n v="74.044759601070041"/>
        <n v="45.459792003961454"/>
        <n v="74.183315618022291"/>
        <n v="65.709671047153407"/>
        <n v="39.35302706285416"/>
        <n v="65.386498546845829"/>
        <n v="42.004728233802183"/>
        <n v="77.711337061552328"/>
        <n v="75.474214581910104"/>
        <n v="19.932684260257059"/>
        <n v="43.977883497451245"/>
        <n v="61.22343858683989"/>
        <n v="76.336311164273837"/>
        <n v="47.337892270659729"/>
        <n v="38.647425342891317"/>
        <n v="32.848903167849677"/>
        <n v="63.265765796966356"/>
        <n v="69.432164848373631"/>
        <n v="61.203829789927333"/>
        <n v="68.066094641353089"/>
        <n v="30.017884130942171"/>
        <n v="51.724967105377154"/>
        <n v="73.923503263558459"/>
        <n v="46.995677712817546"/>
        <n v="46.358106756202794"/>
        <n v="70.404819868035958"/>
        <n v="32.536641129843382"/>
        <n v="58.131957963267851"/>
        <n v="37.668480850775325"/>
        <n v="54.7902270434424"/>
        <n v="64.02667260618756"/>
        <n v="65.797166024152361"/>
        <n v="77.645733360040396"/>
        <n v="59.213246692927285"/>
        <n v="62.688362553757941"/>
        <n v="61.723177594586794"/>
        <n v="24.063593981477133"/>
        <n v="30.97574606568249"/>
        <n v="47.036165581651325"/>
        <n v="61.052875941760192"/>
        <n v="54.355525747261566"/>
        <n v="66.301409217805485"/>
        <n v="43.232351660317875"/>
        <n v="52.961155631146227"/>
        <n v="55.787742511046396"/>
        <n v="21.509133752768552"/>
        <n v="51.09902436293131"/>
        <n v="55.604874207222267"/>
        <n v="43.307789455242677"/>
        <n v="28.009347348798332"/>
        <n v="54.188046904907317"/>
        <n v="29.066652620218008"/>
        <n v="25.422912921096522"/>
        <n v="83.543001685511086"/>
        <n v="33.188323034715083"/>
        <n v="34.050102738434688"/>
        <n v="63.761483350730046"/>
        <n v="65.104865672992347"/>
        <n v="42.917564753183896"/>
        <n v="73.50540467534853"/>
        <n v="53.931173902270046"/>
        <n v="26.419713677731359"/>
        <n v="22.530115416148334"/>
        <n v="40.808990872667444"/>
        <n v="68.914888595435201"/>
        <n v="84.04663985059517"/>
        <n v="66.956925287278594"/>
        <n v="40.437817459739591"/>
        <n v="39.693746364168845"/>
        <n v="42.792292174311925"/>
        <n v="41.319314928996342"/>
        <n v="43.172261569351136"/>
        <n v="64.983140911830489"/>
        <n v="58.021070351677729"/>
        <n v="67.460081819096672"/>
        <n v="69.23456513896646"/>
        <n v="49.792714059961092"/>
        <n v="50.796756657242128"/>
        <n v="71.342464760784864"/>
        <n v="48.395943752903449"/>
        <n v="24.884239250973145"/>
        <n v="33.750484890594194"/>
        <n v="39.523061546434121"/>
        <n v="36.707499295625503"/>
        <n v="42.867745078082542"/>
        <n v="43.430600764425847"/>
        <n v="55.420957915372661"/>
        <n v="36.477158736888228"/>
        <n v="36.609007933265325"/>
        <n v="60.677953844672388"/>
        <n v="35.141948489024216"/>
        <n v="52.550008756185086"/>
        <n v="55.190520448983143"/>
        <n v="34.248286726416445"/>
        <n v="57.449895799155982"/>
        <n v="39.180205312388679"/>
        <n v="48.400032851656327"/>
        <n v="59.901765845986354"/>
        <n v="28.358545752817104"/>
        <n v="72.148540619773215"/>
        <n v="71.070329638215853"/>
        <n v="39.913635346564398"/>
        <n v="32.759621013634799"/>
        <n v="26.083377038814852"/>
        <n v="61.486207150673287"/>
        <n v="41.997635856540377"/>
        <n v="62.886880874813272"/>
        <n v="33.147157764778143"/>
        <n v="57.800659137376329"/>
        <n v="45.035299651600781"/>
        <n v="61.537312276780554"/>
        <n v="68.953381279363384"/>
        <n v="50.28289778375914"/>
        <n v="58.795497026854939"/>
        <n v="31.471268141647112"/>
        <n v="49.983725303556966"/>
        <n v="32.654883846885696"/>
        <n v="67.024889632140486"/>
        <n v="65.250437030685688"/>
        <n v="22.519945479700837"/>
        <n v="60.957688792492121"/>
        <n v="78.618934688554759"/>
        <n v="35.562595198247216"/>
        <n v="50.316752430611238"/>
        <n v="36.494239280044908"/>
        <n v="35.615027943822909"/>
        <n v="75.591913865025688"/>
        <n v="36.938940220667575"/>
        <n v="54.505356772088746"/>
        <n v="32.176789666881419"/>
        <n v="60.388935468081158"/>
        <n v="77.055610337866497"/>
        <n v="51.477006455970944"/>
        <n v="73.612055889764676"/>
        <n v="39.325289488807293"/>
        <n v="67.852216918922068"/>
        <n v="56.879003295671218"/>
        <n v="26.665333225209483"/>
        <n v="72.799142706517841"/>
        <n v="32.693174839702891"/>
        <n v="56.055664575726858"/>
        <n v="40.454008995666761"/>
        <n v="51.264478975172587"/>
        <n v="56.773442357486879"/>
        <n v="33.981763708673974"/>
        <n v="64.672291591755112"/>
        <n v="49.10818392635985"/>
        <n v="21.765528989926231"/>
        <n v="36.76565226680539"/>
        <n v="36.786799406234543"/>
        <n v="27.045625738700465"/>
        <n v="45.734133429766857"/>
        <n v="22.784777122707641"/>
        <n v="62.539502877151797"/>
        <n v="51.046635547056191"/>
        <n v="37.587493228082685"/>
        <n v="44.669380204254409"/>
        <n v="23.108129606290561"/>
        <n v="63.578088548952941"/>
        <n v="32.793212236561303"/>
        <n v="58.118763326045254"/>
        <n v="37.141941968131334"/>
        <n v="38.495078196284901"/>
        <n v="44.374615185590734"/>
        <n v="80.895655703707078"/>
        <n v="13.539531205659756"/>
        <n v="78.687150153197607"/>
        <n v="64.06939475574589"/>
        <n v="33.79431582508041"/>
        <n v="27.361174856499851"/>
        <n v="22.143129224211251"/>
        <n v="23.010571881573842"/>
        <n v="66.938152754476519"/>
        <n v="58.728712660908172"/>
        <n v="60.967173038066939"/>
        <n v="61.152674245326708"/>
        <n v="31.350557826277441"/>
        <n v="36.249346605285396"/>
        <n v="52.342633421961906"/>
        <n v="16.796213313477715"/>
        <n v="61.211114668894396"/>
        <n v="68.910364772593425"/>
        <n v="18.650602427495301"/>
        <n v="64.691940585226163"/>
        <n v="72.986573888758343"/>
        <n v="54.777021772019538"/>
        <n v="34.002677418002662"/>
        <n v="63.20905419068054"/>
        <n v="55.567206613686409"/>
        <n v="26.491105259997838"/>
        <n v="44.307360289335136"/>
        <n v="34.77829964549224"/>
        <n v="56.409671415246706"/>
        <n v="70.906620880809271"/>
        <n v="28.008452033272473"/>
        <n v="38.165107478768789"/>
        <n v="23.178679200562712"/>
        <n v="50.760310010976156"/>
        <n v="77.281584123456128"/>
        <n v="81.230728277168907"/>
        <n v="35.756233162051636"/>
        <n v="33.249318409885433"/>
        <n v="26.778717744288755"/>
        <n v="67.061061187840025"/>
        <n v="66.357351972979913"/>
        <n v="24.640142386790828"/>
        <n v="46.607428488807322"/>
        <n v="70.0278000802804"/>
        <n v="58.572962439299893"/>
        <n v="49.047771651478328"/>
        <n v="66.855002758463286"/>
        <n v="59.430653602481769"/>
        <n v="47.15279998947755"/>
        <n v="49.704293675906328"/>
        <n v="60.51800688923484"/>
        <n v="68.859552614402077"/>
        <n v="72.223462450348052"/>
        <n v="25.61378592223608"/>
        <n v="25.105623483312399"/>
        <n v="66.21163539826793"/>
        <n v="71.229199329813156"/>
        <n v="45.069625771608358"/>
        <n v="64.303696866333226"/>
        <n v="32.543949076918956"/>
        <n v="64.249217194472763"/>
        <n v="54.413434475418377"/>
        <n v="22.01893267220947"/>
        <n v="20.962917873580555"/>
        <n v="33.397285548089492"/>
        <n v="35.067754295226578"/>
        <n v="47.976297173687669"/>
        <n v="40.88266263572504"/>
        <n v="29.615744866809777"/>
        <n v="30.386504555570678"/>
        <n v="34.455327089680516"/>
        <n v="81.141083650888334"/>
        <n v="49.917954989171207"/>
        <n v="30.551979658561127"/>
        <n v="21.800971059020839"/>
        <n v="31.737914670731055"/>
        <n v="71.312950525834694"/>
        <n v="55.147578999047177"/>
        <n v="30.756125168722694"/>
        <n v="76.192704545175133"/>
        <n v="64.263955435165485"/>
        <n v="24.964328813694493"/>
        <n v="74.646578250414038"/>
        <n v="67.058254191183352"/>
        <n v="20.640808855006515"/>
        <n v="35.506044302544254"/>
        <n v="58.558723049929732"/>
        <n v="16.258360739059682"/>
        <n v="73.912193412458279"/>
        <n v="69.39502019565964"/>
        <n v="29.635048561446407"/>
        <n v="19.854559629553993"/>
        <n v="63.762042919149046"/>
        <n v="60.692669434466801"/>
        <n v="30.022339956111598"/>
        <n v="36.657307689417998"/>
        <n v="75.938128411460383"/>
        <n v="38.372688965138394"/>
        <n v="66.488703509876871"/>
        <n v="60.094689276004402"/>
        <n v="58.082579892519973"/>
        <n v="81.665380391412356"/>
        <n v="68.130987719008118"/>
        <n v="44.632152119558647"/>
        <n v="41.73870357403456"/>
        <n v="38.54687593370236"/>
        <n v="19.396665359714969"/>
        <n v="26.787100134641062"/>
        <n v="72.607584216545803"/>
        <n v="11.870882835876113"/>
        <n v="15.535730029273342"/>
        <n v="36.147034996830413"/>
        <n v="66.178477870110996"/>
        <n v="54.420121838666766"/>
        <n v="30.282710658326874"/>
        <n v="70.211005615419893"/>
        <n v="31.965091778535104"/>
        <n v="36.383789382733482"/>
        <n v="36.945273323935581"/>
        <n v="34.381055546271881"/>
        <n v="29.00672853386034"/>
        <n v="37.342861027565597"/>
        <n v="38.692861141497261"/>
        <n v="73.395063002127387"/>
        <n v="35.493987103800329"/>
        <n v="61.927436281419169"/>
        <n v="27.286572047086086"/>
        <n v="60.811118842858242"/>
        <n v="22.483719586017482"/>
        <n v="54.177786210457882"/>
        <n v="24.640164146052097"/>
        <n v="34.120855760940302"/>
        <n v="69.218092291786775"/>
        <n v="54.937093481321909"/>
        <n v="44.732854251841623"/>
        <n v="29.720598583230018"/>
        <n v="26.872967753244296"/>
        <n v="18.755603252956409"/>
        <n v="32.416930807497245"/>
        <n v="39.616614808204929"/>
        <n v="46.782169733069182"/>
        <n v="22.934794816799929"/>
        <n v="58.822577942636272"/>
        <n v="31.099014977415756"/>
        <n v="34.253190875814802"/>
        <n v="45.216755245089153"/>
        <n v="13.680910266007649"/>
        <n v="19.417716246177946"/>
        <n v="36.01614043355535"/>
        <n v="22.000133308075963"/>
        <n v="22.354339325197603"/>
        <n v="37.843435416915881"/>
        <n v="34.463279838749884"/>
        <n v="38.47234906185421"/>
        <n v="37.731183614817169"/>
        <n v="60.918317182652267"/>
        <n v="31.700850221295056"/>
        <n v="83.227026277601482"/>
        <n v="35.709904092884742"/>
        <n v="37.334999667963302"/>
        <n v="45.243278357118356"/>
        <n v="30.936509102872339"/>
        <n v="54.861226383091605"/>
        <n v="15.864179376615414"/>
        <n v="36.794248138024187"/>
        <n v="42.573017088571405"/>
        <n v="46.670964965010299"/>
        <n v="19.273122662068346"/>
        <n v="46.317875139827123"/>
        <n v="24.520946764893264"/>
        <n v="55.300050115975587"/>
        <n v="28.970011713809718"/>
        <n v="12.718769244395121"/>
        <n v="27.683965991489739"/>
        <n v="25.544770846271351"/>
        <n v="36.982416203348869"/>
        <n v="35.43030515287623"/>
        <n v="28.338489149452776"/>
        <n v="37.440193969667376"/>
        <n v="44.7860131971551"/>
        <n v="43.246950802261175"/>
        <n v="67.716163436555036"/>
        <n v="23.464393614896359"/>
        <n v="40.484524134140941"/>
        <n v="29.160132513672341"/>
        <n v="19.532083919335932"/>
        <n v="55.639290338783468"/>
        <n v="58.463214055601803"/>
        <n v="67.411356159587754"/>
        <n v="30.129956365653651"/>
        <n v="45.86086549877912"/>
        <n v="58.262542541145351"/>
        <n v="49.17524848880678"/>
        <n v="29.462080464546695"/>
        <n v="71.498012371214443"/>
        <n v="36.61026704587772"/>
        <n v="49.779116928015846"/>
        <n v="36.932231733867269"/>
        <n v="65.528970101378789"/>
        <n v="74.148165370195244"/>
        <n v="55.321882536095046"/>
        <n v="64.464917475133092"/>
        <n v="72.622730268307151"/>
        <n v="74.42862463784796"/>
        <n v="68.143906363618981"/>
        <n v="25.778920620803024"/>
        <n v="74.431298616075026"/>
        <n v="64.537956020785771"/>
        <n v="62.981211977971064"/>
        <n v="63.425471621264613"/>
        <n v="82.550784704578149"/>
        <n v="58.290898247131345"/>
        <n v="54.480609316755206"/>
        <n v="65.040076676410138"/>
        <n v="80.07892135794323"/>
        <n v="84.150183851893289"/>
        <n v="48.46518130108592"/>
        <n v="80.282162389643275"/>
        <n v="69.047434230513986"/>
        <n v="33.809015692147376"/>
        <n v="64.071272744731218"/>
        <n v="57.122441955120536"/>
        <n v="62.067002589686375"/>
        <n v="60.730630700837224"/>
        <n v="56.211941564656087"/>
        <n v="60.502841618655921"/>
        <n v="66.797314909060432"/>
        <n v="46.429750854119881"/>
        <n v="73.619601140037929"/>
        <n v="39.543868043707668"/>
        <n v="27.791086468774644"/>
        <n v="47.076301935750578"/>
        <n v="50.359288193158939"/>
        <n v="63.291094847872628"/>
        <n v="32.244741474951397"/>
      </sharedItems>
    </cacheField>
    <cacheField name="Rank before Qualitative" numFmtId="0">
      <sharedItems containsSemiMixedTypes="0" containsString="0" containsNumber="1" containsInteger="1" minValue="1" maxValue="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x v="0"/>
    <s v="Md Shahadat Hossain"/>
    <s v="Scientific Sales Executive"/>
    <s v="Sales"/>
    <s v="SYD-DINA-THA1"/>
    <s v="SYD-DINA"/>
    <s v="Rangpur"/>
    <s v="Zone-3 BOG"/>
    <s v="FS16"/>
    <d v="2018-06-05T00:00:00"/>
    <n v="1"/>
    <n v="105038"/>
    <s v="Md Shahadat Hossain"/>
    <s v="Scientific Sales Executive"/>
    <s v="Sales"/>
    <s v="SYD-DINA-THA1"/>
    <s v="FS16"/>
    <d v="2018-06-05T00:00:00"/>
    <s v="Consider"/>
    <s v="S3933"/>
    <n v="94.860783294902362"/>
    <n v="37.850467289719624"/>
    <n v="46.152301927194863"/>
    <n v="89.666931423934656"/>
    <n v="4"/>
    <n v="183.2397392458619"/>
    <n v="112.5139087965175"/>
    <n v="91.5"/>
    <n v="86.25"/>
    <n v="0.97777777777777775"/>
    <n v="11.967516102143886"/>
    <n v="2.2733644859813085"/>
    <n v="0.51916320931477533"/>
    <n v="5.377808666125711"/>
    <n v="0.5"/>
    <n v="6.6480345241630996"/>
    <n v="5"/>
    <n v="8"/>
    <n v="2.4750000000000001"/>
    <n v="9.7777777777777768"/>
    <x v="0"/>
    <n v="222"/>
    <x v="0"/>
    <n v="232"/>
  </r>
  <r>
    <x v="1"/>
    <s v="Md. Fazley Bari Eleas"/>
    <s v="Scientific Sales Executive"/>
    <s v="Sales"/>
    <s v="SYG-PABA-PAB2"/>
    <s v="SYGK-PABA"/>
    <s v="Rajshahi"/>
    <s v="Zone-3 BOG"/>
    <s v="FS16"/>
    <d v="2018-06-05T00:00:00"/>
    <n v="2"/>
    <n v="105036"/>
    <s v="Md. Fazley Bari Eleas"/>
    <s v="Scientific Sales Executive"/>
    <s v="Sales"/>
    <s v="SYG-PABA-PAB2"/>
    <s v="FS16"/>
    <d v="2018-06-05T00:00:00"/>
    <s v="Consider"/>
    <s v="S3930"/>
    <n v="103.07326335552143"/>
    <n v="44.226579520697165"/>
    <n v="88.615495347282916"/>
    <n v="98.437509413864205"/>
    <n v="9"/>
    <n v="14.445947590811164"/>
    <n v="128.85414370921617"/>
    <n v="91"/>
    <n v="82.5"/>
    <n v="0.97777777777777775"/>
    <n v="22.382968509984643"/>
    <n v="3.983442265795206"/>
    <n v="2.8615495347282915"/>
    <n v="8.062505648318524"/>
    <n v="8.5"/>
    <n v="0"/>
    <n v="5"/>
    <n v="8"/>
    <n v="2.25"/>
    <n v="9.7777777777777768"/>
    <x v="1"/>
    <n v="112"/>
    <x v="1"/>
    <n v="118"/>
  </r>
  <r>
    <x v="2"/>
    <s v="Md Rayhan Ali"/>
    <s v="Scientific Sales Executive"/>
    <s v="Sales"/>
    <s v="SYD-SSMA-KER1"/>
    <s v="SYD-SSMA"/>
    <s v="Dhaka-1"/>
    <s v="SM-1"/>
    <s v="FS16"/>
    <d v="2021-10-11T00:00:00"/>
    <n v="3"/>
    <n v="105098"/>
    <s v="Md Rayhan Ali"/>
    <s v="Scientific Sales Executive"/>
    <s v="Sales"/>
    <s v="SYD-SSMA-KER1"/>
    <s v="FS16"/>
    <d v="2021-10-11T00:00:00"/>
    <s v="Consider"/>
    <s v="S4146"/>
    <n v="101.5024055580848"/>
    <n v="48.868778280542983"/>
    <n v="77.094952576045301"/>
    <n v="99.978163120910622"/>
    <n v="10"/>
    <n v="30.356902777171356"/>
    <n v="115.81970062948324"/>
    <n v="92.5"/>
    <n v="70.375"/>
    <n v="0.91111111111111109"/>
    <n v="21.676082501138161"/>
    <n v="6.5248868778280542"/>
    <n v="1.8729041752019817"/>
    <n v="8.9868978725463737"/>
    <n v="10"/>
    <n v="0"/>
    <n v="5"/>
    <n v="8"/>
    <n v="1.2225000000000001"/>
    <n v="9.1111111111111107"/>
    <x v="2"/>
    <n v="102"/>
    <x v="2"/>
    <n v="101"/>
  </r>
  <r>
    <x v="3"/>
    <s v="Md. Asraful Alam"/>
    <s v="Scientific Sales Executive"/>
    <s v="Sales"/>
    <s v="SYG-BOGA-JOY1"/>
    <s v="SYGK-BOGA"/>
    <s v="Bogura"/>
    <s v="Zone-3 BOG"/>
    <s v="FS16"/>
    <d v="2021-11-24T00:00:00"/>
    <n v="4"/>
    <n v="105132"/>
    <s v="Md. Asraful Alam"/>
    <s v="Scientific Sales Executive"/>
    <s v="Sales"/>
    <s v="SYG-BOGA-JOY1"/>
    <s v="FS16"/>
    <d v="2021-11-24T00:00:00"/>
    <s v="Consider"/>
    <s v="S4191"/>
    <n v="100.64063366072808"/>
    <n v="28.776978417266186"/>
    <n v="57.3784175931753"/>
    <n v="94.36792632914198"/>
    <n v="6"/>
    <n v="13.621715580050225"/>
    <n v="100.85823630207689"/>
    <n v="57.333333333333336"/>
    <n v="80.666666666666671"/>
    <n v="0.88888888888888884"/>
    <n v="21.288285147327638"/>
    <n v="0"/>
    <n v="1.0103057697014193"/>
    <n v="5.9262580717332316"/>
    <n v="4"/>
    <n v="0"/>
    <n v="5"/>
    <n v="2.453333333333334"/>
    <n v="2.1400000000000006"/>
    <n v="8.8888888888888893"/>
    <x v="3"/>
    <n v="234"/>
    <x v="3"/>
    <n v="236"/>
  </r>
  <r>
    <x v="4"/>
    <s v="Md. Nuruzzaman Shah"/>
    <s v="Scientific Sales Executive"/>
    <s v="Sales"/>
    <s v="SYD-MYMA-MYM2"/>
    <s v="SYD-MYMA"/>
    <s v="Mymensingh"/>
    <s v="SM-2"/>
    <s v="FS16"/>
    <d v="2021-11-24T00:00:00"/>
    <n v="5"/>
    <n v="105133"/>
    <s v="Md. Nuruzzaman Shah"/>
    <s v="Scientific Sales Executive"/>
    <s v="Sales"/>
    <s v="SYD-MYMA-MYM2"/>
    <s v="FS16"/>
    <d v="2021-11-24T00:00:00"/>
    <s v="Consider"/>
    <s v="S4192"/>
    <n v="114.94109668863351"/>
    <n v="56.378600823045268"/>
    <n v="71.801098597077811"/>
    <n v="117.0443023447236"/>
    <n v="10"/>
    <n v="38.497869139119288"/>
    <n v="104.99746747482254"/>
    <n v="81"/>
    <n v="86.75"/>
    <n v="0.8"/>
    <n v="27.723493509885078"/>
    <n v="7"/>
    <n v="1.6412980636221544"/>
    <n v="14.334968027562812"/>
    <n v="10"/>
    <n v="0"/>
    <n v="5"/>
    <n v="5.84"/>
    <n v="2.5049999999999999"/>
    <n v="8"/>
    <x v="4"/>
    <n v="36"/>
    <x v="4"/>
    <n v="28"/>
  </r>
  <r>
    <x v="5"/>
    <s v="Md. Mehedi Hasan"/>
    <s v="Scientific Sales Executive"/>
    <s v="Sales"/>
    <s v="SYG-SYLA-BSW1"/>
    <s v="SYGK-SYLA"/>
    <s v="Sylhet"/>
    <s v="Zone-2 SYL"/>
    <s v="FS16"/>
    <d v="2021-11-24T00:00:00"/>
    <n v="6"/>
    <n v="105118"/>
    <s v="Md. Mehedi Hasan"/>
    <s v="Scientific Sales Executive"/>
    <s v="Sales"/>
    <s v="SYG-SYLA-BSW1"/>
    <s v="FS16"/>
    <d v="2021-11-24T00:00:00"/>
    <s v="Consider"/>
    <s v="S4174"/>
    <n v="96.847342794617802"/>
    <n v="35.483870967741936"/>
    <n v="111.03540027764925"/>
    <n v="93.629656746647015"/>
    <n v="5"/>
    <n v="80.270835204596395"/>
    <n v="130.20171434845346"/>
    <n v="81.5"/>
    <n v="82"/>
    <n v="0.93333333333333335"/>
    <n v="14.216811353541363"/>
    <n v="1.6935483870967745"/>
    <n v="5"/>
    <n v="5.8401266204421516"/>
    <n v="2.25"/>
    <n v="3.2793056428811651"/>
    <n v="5"/>
    <n v="5.96"/>
    <n v="2.2200000000000002"/>
    <n v="9.3333333333333339"/>
    <x v="5"/>
    <n v="209"/>
    <x v="5"/>
    <n v="212"/>
  </r>
  <r>
    <x v="6"/>
    <s v="Md. Shahidul Islam"/>
    <s v="Scientific Sales Executive"/>
    <s v="Sales"/>
    <s v="SYD-BBRA-HAB1"/>
    <s v="SYD-BBRA"/>
    <s v="B. Baria"/>
    <s v="Zone-2 SYL"/>
    <s v="FS16"/>
    <d v="2021-11-24T00:00:00"/>
    <n v="7"/>
    <n v="105131"/>
    <s v="Md. Shahidul Islam"/>
    <s v="Scientific Sales Executive"/>
    <s v="Sales"/>
    <s v="SYD-BBRA-HAB1"/>
    <s v="FS16"/>
    <d v="2021-11-24T00:00:00"/>
    <s v="Consider"/>
    <s v="S4190"/>
    <n v="104.17122739561687"/>
    <n v="56.888888888888886"/>
    <n v="116.630266449589"/>
    <n v="103.67096011033958"/>
    <n v="8"/>
    <n v="185.96653643658632"/>
    <n v="131.12846814397199"/>
    <n v="88"/>
    <n v="79.25"/>
    <n v="1"/>
    <n v="22.877052328027592"/>
    <n v="7"/>
    <n v="5"/>
    <n v="11.325966024826405"/>
    <n v="7"/>
    <n v="6.7052972651683138"/>
    <n v="5"/>
    <n v="7.5200000000000005"/>
    <n v="1.7549999999999997"/>
    <n v="10"/>
    <x v="6"/>
    <n v="24"/>
    <x v="6"/>
    <n v="26"/>
  </r>
  <r>
    <x v="7"/>
    <s v="Md. Rayhanul Hoqe"/>
    <s v="Scientific Sales Executive"/>
    <s v="Sales"/>
    <s v="SYG-FPRA-FPR1"/>
    <s v="SYGK-FPRA"/>
    <s v="Faridpur"/>
    <s v="Zone-4 KHL"/>
    <s v="FS16"/>
    <d v="2021-11-24T00:00:00"/>
    <n v="8"/>
    <n v="105112"/>
    <s v="Md. Rayhanul Hoqe"/>
    <s v="Scientific Sales Executive"/>
    <s v="Sales"/>
    <s v="SYG-FPRA-FPR1"/>
    <s v="FS16"/>
    <d v="2021-11-24T00:00:00"/>
    <s v="Do Not consider"/>
    <s v="S4167"/>
    <n v="104.35975753162884"/>
    <n v="40.1673640167364"/>
    <n v="65.082413547680105"/>
    <n v="103.48393629876662"/>
    <n v="10"/>
    <s v=""/>
    <n v="107.66140703097226"/>
    <n v="81.5"/>
    <n v="78.5"/>
    <n v="0.91111111111111109"/>
    <n v="22.961890889232983"/>
    <n v="2.8468619246861921"/>
    <n v="1.3473555927110046"/>
    <n v="11.283885667222489"/>
    <n v="10"/>
    <s v=""/>
    <n v="5"/>
    <n v="5.96"/>
    <n v="1.7100000000000002"/>
    <n v="9.1111111111111107"/>
    <x v="7"/>
    <n v="77"/>
    <x v="7"/>
    <n v="79"/>
  </r>
  <r>
    <x v="8"/>
    <s v="Md. Rakibul Hasan"/>
    <s v="Scientific Sales Executive"/>
    <s v="Sales"/>
    <s v="SYG-FENA-BRH1"/>
    <s v="SYGK-FENA"/>
    <s v="Noakhali"/>
    <s v="Zone-1 CTG"/>
    <s v="FS16"/>
    <d v="2021-11-24T00:00:00"/>
    <n v="9"/>
    <n v="105136"/>
    <s v="Md. Rakibul Hasan"/>
    <s v="Scientific Sales Executive"/>
    <s v="Sales"/>
    <s v="SYG-FENA-BRH1"/>
    <s v="FS16"/>
    <d v="2021-11-24T00:00:00"/>
    <s v="Consider"/>
    <s v="S4195"/>
    <n v="94.587216769994242"/>
    <n v="58.884297520661157"/>
    <n v="70.589493461722356"/>
    <n v="86.214268848717452"/>
    <n v="3"/>
    <n v="371.22543092930368"/>
    <n v="86.117299367299367"/>
    <n v="79.5"/>
    <n v="74.75"/>
    <n v="0.93333333333333335"/>
    <n v="11.903683912998655"/>
    <n v="7"/>
    <n v="1.5882903389503531"/>
    <n v="4.9749980323503697"/>
    <n v="0"/>
    <n v="7"/>
    <n v="0.64105477855477844"/>
    <n v="4.76"/>
    <n v="1.4850000000000001"/>
    <n v="9.3333333333333339"/>
    <x v="8"/>
    <n v="245"/>
    <x v="8"/>
    <n v="249"/>
  </r>
  <r>
    <x v="9"/>
    <s v="Anwar Hossain"/>
    <s v="Scientific Sales Executive"/>
    <s v="Sales"/>
    <s v="SYD-SYLB-SYL4"/>
    <s v="SYD-SYLB"/>
    <s v="Sylhet"/>
    <s v="Zone-2 SYL"/>
    <s v="FS16"/>
    <d v="2021-11-24T00:00:00"/>
    <n v="10"/>
    <n v="105137"/>
    <s v="Anwar Hossain"/>
    <s v="Scientific Sales Executive"/>
    <s v="Sales"/>
    <s v="SYD-SYLB-SYL4"/>
    <s v="FS16"/>
    <d v="2021-11-24T00:00:00"/>
    <s v="Consider"/>
    <s v="S4196"/>
    <n v="100.45289964088356"/>
    <n v="47.659574468085111"/>
    <n v="81.940364742925979"/>
    <n v="100.21994606050322"/>
    <n v="8"/>
    <n v="81.188887727428352"/>
    <n v="112.32869891112642"/>
    <n v="86.75"/>
    <n v="93"/>
    <n v="0.9555555555555556"/>
    <n v="21.203804838397598"/>
    <n v="6.017021276595746"/>
    <n v="2.1940364742925977"/>
    <n v="10.549487863613225"/>
    <n v="7"/>
    <n v="3.3221480939466561"/>
    <n v="5"/>
    <n v="7.2200000000000006"/>
    <n v="2.88"/>
    <n v="9.5555555555555554"/>
    <x v="9"/>
    <n v="81"/>
    <x v="9"/>
    <n v="81"/>
  </r>
  <r>
    <x v="10"/>
    <s v="Anowarul Islam"/>
    <s v="Scientific Sales Executive"/>
    <s v="Sales"/>
    <s v="SYG-GOUA-GOU1"/>
    <s v="SYGK-GOUA"/>
    <s v="Cumilla"/>
    <s v="Zone-2 SYL"/>
    <s v="FS16"/>
    <d v="2021-11-24T00:00:00"/>
    <n v="11"/>
    <n v="105106"/>
    <s v="Anowarul Islam"/>
    <s v="Scientific Sales Executive"/>
    <s v="Sales"/>
    <s v="SYG-GOUA-GOU1"/>
    <s v="FS16"/>
    <d v="2021-11-24T00:00:00"/>
    <s v="Consider"/>
    <s v="S4156"/>
    <n v="95.684436037460316"/>
    <n v="41.980198019801982"/>
    <n v="83.277073036372812"/>
    <n v="97.263677622334029"/>
    <n v="4"/>
    <n v="66.269678908306517"/>
    <n v="107.57500097660065"/>
    <n v="81.333333333333329"/>
    <n v="84.666666666666671"/>
    <n v="1"/>
    <n v="12.821323244952378"/>
    <n v="3.3544554455445548"/>
    <n v="2.3277073036372813"/>
    <n v="7.3582065734004178"/>
    <n v="0.5"/>
    <n v="2.3430356662675482"/>
    <n v="5"/>
    <n v="5.919999999999999"/>
    <n v="2.3800000000000003"/>
    <n v="10"/>
    <x v="10"/>
    <n v="229"/>
    <x v="10"/>
    <n v="234"/>
  </r>
  <r>
    <x v="11"/>
    <s v="Md. Monzurul Islam"/>
    <s v="Scientific Sales Executive"/>
    <s v="Sales"/>
    <s v="SYD-GAZA-TON1"/>
    <s v="SYD-GAZA"/>
    <s v="Dhaka-3"/>
    <s v="SM-2"/>
    <s v="FS16"/>
    <d v="2021-11-24T00:00:00"/>
    <n v="12"/>
    <n v="105128"/>
    <s v="Md. Monzurul Islam"/>
    <s v="Scientific Sales Executive"/>
    <s v="Sales"/>
    <s v="SYD-GAZA-TON1"/>
    <s v="FS16"/>
    <d v="2021-11-24T00:00:00"/>
    <s v="Consider"/>
    <s v="S4185"/>
    <n v="106.60485615546065"/>
    <n v="58.730158730158735"/>
    <n v="125.7892674842372"/>
    <n v="107.63200880309198"/>
    <n v="9"/>
    <n v="140.80713385234989"/>
    <n v="118.58815611834937"/>
    <n v="95.5"/>
    <n v="82.75"/>
    <n v="0.9555555555555556"/>
    <n v="23.972185269957293"/>
    <n v="7"/>
    <n v="5"/>
    <n v="12.217201980695695"/>
    <n v="8.5"/>
    <n v="5.7569498108993473"/>
    <n v="5"/>
    <n v="8"/>
    <n v="2.2649999999999997"/>
    <n v="9.5555555555555554"/>
    <x v="11"/>
    <n v="14"/>
    <x v="11"/>
    <n v="14"/>
  </r>
  <r>
    <x v="12"/>
    <s v="Mostafizar Rahaman Biplop"/>
    <s v="Scientific Sales Executive"/>
    <s v="Sales"/>
    <s v="SYD-GAZA-KON1"/>
    <s v="SYD-GAZA"/>
    <s v="Dhaka-3"/>
    <s v="SM-2"/>
    <s v="FS16"/>
    <d v="2021-11-24T00:00:00"/>
    <n v="13"/>
    <n v="105111"/>
    <s v="Mostafizar Rahaman Biplop"/>
    <s v="Scientific Sales Executive"/>
    <s v="Sales"/>
    <s v="SYD-GAZA-KON1"/>
    <s v="FS16"/>
    <d v="2021-11-24T00:00:00"/>
    <s v="Consider"/>
    <s v="S4165"/>
    <n v="104.60524763821518"/>
    <n v="61.410788381742741"/>
    <n v="101.58683466522855"/>
    <n v="103.29712508761457"/>
    <n v="8"/>
    <n v="236.42614675132677"/>
    <n v="102.69634840468174"/>
    <n v="90"/>
    <n v="81"/>
    <n v="0.91111111111111109"/>
    <n v="23.072361437196829"/>
    <n v="7"/>
    <n v="5"/>
    <n v="11.241853144713279"/>
    <n v="7"/>
    <n v="7"/>
    <n v="5"/>
    <n v="8"/>
    <n v="2.16"/>
    <n v="9.1111111111111107"/>
    <x v="12"/>
    <n v="22"/>
    <x v="12"/>
    <n v="22"/>
  </r>
  <r>
    <x v="13"/>
    <s v="Md. Yousuf Ali"/>
    <s v="Scientific Sales Executive"/>
    <s v="Sales"/>
    <s v="SYG-LAXA-LAX2"/>
    <s v="SYGK-LAXA"/>
    <s v="Noakhali"/>
    <s v="Zone-1 CTG"/>
    <s v="FS16"/>
    <d v="2021-11-24T00:00:00"/>
    <n v="14"/>
    <n v="105135"/>
    <s v="Md. Yousuf Ali"/>
    <s v="Scientific Sales Executive"/>
    <s v="Sales"/>
    <s v="SYG-LAXA-LAX2"/>
    <s v="FS16"/>
    <d v="2021-11-24T00:00:00"/>
    <s v="Consider"/>
    <s v="S4194"/>
    <n v="74.250792223876346"/>
    <n v="30.655391120507396"/>
    <n v="61.572921244079879"/>
    <n v="69.75525667771231"/>
    <n v="1"/>
    <n v="42.860386823416661"/>
    <n v="66.83608058608057"/>
    <n v="81"/>
    <n v="81.25"/>
    <n v="0.91111111111111109"/>
    <n v="7.1585181855711468"/>
    <n v="0.51057082452431202"/>
    <n v="1.1938153044284947"/>
    <n v="3.0547799457331029"/>
    <n v="0"/>
    <n v="0"/>
    <n v="0"/>
    <n v="5.84"/>
    <n v="2.1749999999999998"/>
    <n v="9.1111111111111107"/>
    <x v="13"/>
    <n v="384"/>
    <x v="13"/>
    <n v="388"/>
  </r>
  <r>
    <x v="14"/>
    <s v="Md Mostofa Kamal"/>
    <s v="Scientific Sales Executive"/>
    <s v="Sales"/>
    <s v="SYG-SIRA-BER1"/>
    <s v="SYGK-SIRA"/>
    <s v="Rajshahi"/>
    <s v="Zone-3 BOG"/>
    <s v="FS16"/>
    <d v="2021-11-24T00:00:00"/>
    <n v="15"/>
    <n v="105110"/>
    <s v="Md Mostofa Kamal"/>
    <s v="Scientific Sales Executive"/>
    <s v="Sales"/>
    <s v="SYG-SIRA-BER1"/>
    <s v="FS16"/>
    <d v="2021-11-24T00:00:00"/>
    <s v="Consider"/>
    <s v="S4164"/>
    <n v="99.673413088354351"/>
    <n v="40.639269406392692"/>
    <n v="63.631896257536113"/>
    <n v="96.344828160614782"/>
    <n v="6"/>
    <n v="1.8887743621653046"/>
    <n v="118.2552511900338"/>
    <n v="72"/>
    <n v="80.666666666666671"/>
    <n v="0.93333333333333335"/>
    <n v="17.608095706025221"/>
    <n v="2.978995433789954"/>
    <n v="1.2838954612672049"/>
    <n v="6.806896896368869"/>
    <n v="4"/>
    <n v="0"/>
    <n v="5"/>
    <n v="4.16"/>
    <n v="2.1400000000000006"/>
    <n v="9.3333333333333339"/>
    <x v="14"/>
    <n v="218"/>
    <x v="14"/>
    <n v="223"/>
  </r>
  <r>
    <x v="15"/>
    <s v="Nur A Alam"/>
    <s v="Scientific Sales Executive"/>
    <s v="Sales"/>
    <s v="SYG-NARA-BHR1"/>
    <s v="SYGK-NARA"/>
    <s v="B. Baria"/>
    <s v="Zone-2 SYL"/>
    <s v="FS16"/>
    <d v="2021-11-24T00:00:00"/>
    <n v="16"/>
    <n v="105117"/>
    <s v="Nur A Alam"/>
    <s v="Scientific Sales Executive"/>
    <s v="Sales"/>
    <s v="SYG-NARA-BHR1"/>
    <s v="FS16"/>
    <d v="2021-11-24T00:00:00"/>
    <s v="Consider"/>
    <s v="S4173"/>
    <n v="106.1459286455207"/>
    <n v="42.025862068965516"/>
    <n v="75.100238923993061"/>
    <n v="99.374823106867552"/>
    <n v="9"/>
    <n v="10.603927875257208"/>
    <n v="132.32051824986607"/>
    <n v="91.333333333333329"/>
    <n v="81.333333333333329"/>
    <n v="0.91111111111111109"/>
    <n v="23.765667890484316"/>
    <n v="3.3672413793103444"/>
    <n v="1.7856354529246965"/>
    <n v="8.6248938641205317"/>
    <n v="8.5"/>
    <n v="0"/>
    <n v="5"/>
    <n v="8"/>
    <n v="2.1799999999999997"/>
    <n v="9.1111111111111107"/>
    <x v="15"/>
    <n v="120"/>
    <x v="15"/>
    <n v="113"/>
  </r>
  <r>
    <x v="16"/>
    <s v="Md Abadul Haque"/>
    <s v="Scientific Sales Executive"/>
    <s v="Sales"/>
    <s v="SYD-BBRA-BBR2"/>
    <s v="SYD-BBRA"/>
    <s v="B. Baria"/>
    <s v="Zone-2 SYL"/>
    <s v="FS16"/>
    <d v="2021-11-24T00:00:00"/>
    <n v="17"/>
    <n v="105109"/>
    <s v="Md Abadul Haque"/>
    <s v="Scientific Sales Executive"/>
    <s v="Sales"/>
    <s v="SYD-BBRA-BBR2"/>
    <s v="FS16"/>
    <d v="2021-11-24T00:00:00"/>
    <s v="Consider"/>
    <s v="S4161"/>
    <n v="109.90218511058512"/>
    <n v="41.880341880341881"/>
    <n v="95.895085513418508"/>
    <n v="111.86475249334238"/>
    <n v="10"/>
    <n v="570.69454699384119"/>
    <n v="128.37535898197663"/>
    <n v="83"/>
    <n v="78"/>
    <n v="1"/>
    <n v="25.455983299763307"/>
    <n v="3.3264957264957267"/>
    <n v="4.3842628270127761"/>
    <n v="13.169569311002036"/>
    <n v="10"/>
    <n v="7"/>
    <n v="5"/>
    <n v="6.32"/>
    <n v="1.6799999999999997"/>
    <n v="10"/>
    <x v="16"/>
    <n v="17"/>
    <x v="16"/>
    <n v="18"/>
  </r>
  <r>
    <x v="17"/>
    <s v="Md. Easin Ali"/>
    <s v="Scientific Sales Executive"/>
    <s v="Sales"/>
    <s v="SYD-JASA-JHE1"/>
    <s v="SYD-JASA"/>
    <s v="Faridpur"/>
    <s v="Zone-4 KHL"/>
    <s v="FS16"/>
    <d v="2021-11-24T00:00:00"/>
    <n v="18"/>
    <n v="105142"/>
    <s v="Md. Easin Ali"/>
    <s v="Scientific Sales Executive"/>
    <s v="Sales"/>
    <s v="SYD-JASA-JHE1"/>
    <s v="FS16"/>
    <d v="2021-11-24T00:00:00"/>
    <s v="Consider"/>
    <s v="S4203"/>
    <n v="96.723446363130194"/>
    <n v="38.695652173913039"/>
    <n v="62.498071001829793"/>
    <n v="97.361733656729683"/>
    <n v="6"/>
    <n v="88.588648449774595"/>
    <n v="97.976735969791534"/>
    <n v="88.5"/>
    <n v="85.625"/>
    <e v="#N/A"/>
    <n v="14.068135635756231"/>
    <n v="2.480434782608695"/>
    <n v="1.2342906063300534"/>
    <n v="7.4170401940378099"/>
    <n v="4"/>
    <n v="3.6674702609894814"/>
    <n v="4.3930207909374603"/>
    <n v="7.6400000000000006"/>
    <n v="2.4375"/>
    <s v=""/>
    <x v="17"/>
    <n v="254"/>
    <x v="17"/>
    <n v="199"/>
  </r>
  <r>
    <x v="18"/>
    <s v="Md. Belal- Uddin"/>
    <s v="Scientific Sales Executive"/>
    <s v="Sales"/>
    <s v="SYG-BIRA-BIR3"/>
    <s v="SYGK-BIRA"/>
    <s v="Dhaka-2"/>
    <s v="SM-1"/>
    <s v="FS16"/>
    <d v="2021-11-24T00:00:00"/>
    <n v="19"/>
    <n v="105139"/>
    <s v="Md. Belal- Uddin"/>
    <s v="Scientific Sales Executive"/>
    <s v="Sales"/>
    <s v="SYG-BIRA-BIR3"/>
    <s v="FS16"/>
    <d v="2021-11-24T00:00:00"/>
    <s v="Consider"/>
    <s v="S4199"/>
    <n v="89.522768813381731"/>
    <n v="18.580375782881003"/>
    <n v="35.250953602137791"/>
    <n v="94.232393883733536"/>
    <n v="4"/>
    <n v="338.91311516280922"/>
    <n v="111.15835854966289"/>
    <n v="86"/>
    <n v="86.25"/>
    <n v="0.91111111111111109"/>
    <n v="10.721979389789071"/>
    <n v="0"/>
    <n v="0"/>
    <n v="5.9104459531022453"/>
    <n v="0.5"/>
    <n v="7"/>
    <n v="5"/>
    <n v="7.0400000000000009"/>
    <n v="2.4750000000000001"/>
    <n v="9.1111111111111107"/>
    <x v="18"/>
    <n v="250"/>
    <x v="18"/>
    <n v="253"/>
  </r>
  <r>
    <x v="19"/>
    <s v="Md.Rubel Ali"/>
    <s v="Scientific Sales Executive"/>
    <s v="Sales"/>
    <s v="SYG-MMCA-MUG2"/>
    <s v="SYGK-MMCA"/>
    <s v="Dhaka-1"/>
    <s v="SM-1"/>
    <s v="FS16"/>
    <d v="2021-11-24T00:00:00"/>
    <n v="20"/>
    <n v="105105"/>
    <s v="Md.Rubel Ali"/>
    <s v="Scientific Sales Executive"/>
    <s v="Sales"/>
    <s v="SYG-MMCA-MUG2"/>
    <s v="FS16"/>
    <d v="2021-11-24T00:00:00"/>
    <s v="Consider"/>
    <s v="S4155"/>
    <n v="90.04224402296758"/>
    <n v="29.087452471482887"/>
    <n v="69.625093083907416"/>
    <n v="89.217445214458024"/>
    <n v="3"/>
    <n v="62.698405335839347"/>
    <n v="98.112306038030667"/>
    <n v="83"/>
    <n v="86.25"/>
    <n v="0.91111111111111109"/>
    <n v="10.843190272025769"/>
    <n v="0"/>
    <n v="1.5460978224209494"/>
    <n v="5.3253686083534362"/>
    <n v="0"/>
    <n v="1.9055546536403198"/>
    <n v="4.4336918114091999"/>
    <n v="6.32"/>
    <n v="2.4750000000000001"/>
    <n v="9.1111111111111107"/>
    <x v="19"/>
    <n v="305"/>
    <x v="19"/>
    <n v="310"/>
  </r>
  <r>
    <x v="20"/>
    <s v="Ruhul Mahfuz Sowdagar"/>
    <s v="Scientific Sales Executive"/>
    <s v="Sales"/>
    <s v="SYG-HABA-HAB2"/>
    <s v="SYGK-HABA"/>
    <s v="B. Baria"/>
    <s v="Zone-2 SYL"/>
    <s v="FS16"/>
    <d v="2021-11-24T00:00:00"/>
    <n v="21"/>
    <n v="105130"/>
    <s v="Ruhul Mahfuz Sowdagar"/>
    <s v="Scientific Sales Executive"/>
    <s v="Sales"/>
    <s v="SYG-HABA-HAB2"/>
    <s v="FS16"/>
    <d v="2021-11-24T00:00:00"/>
    <s v="Consider"/>
    <s v="S4188"/>
    <n v="101.3812875315151"/>
    <n v="36.633663366336634"/>
    <n v="64.911995703387888"/>
    <n v="105.44017364892828"/>
    <n v="7"/>
    <n v="285.88131514805673"/>
    <n v="121.84123847167325"/>
    <n v="90.5"/>
    <n v="76.75"/>
    <n v="0.82222222222222219"/>
    <n v="21.621579389181797"/>
    <n v="1.9752475247524752"/>
    <n v="1.3398998120232199"/>
    <n v="11.724039071008864"/>
    <n v="5"/>
    <n v="7"/>
    <n v="5"/>
    <n v="8"/>
    <n v="1.6049999999999998"/>
    <n v="8.2222222222222214"/>
    <x v="20"/>
    <n v="109"/>
    <x v="20"/>
    <n v="102"/>
  </r>
  <r>
    <x v="21"/>
    <s v="Md Mahabub Alam"/>
    <s v="Scientific Sales Executive"/>
    <s v="Sales"/>
    <s v="SYD-BOGA-NAO1"/>
    <s v="SYD-BOGA"/>
    <s v="Bogura"/>
    <s v="Zone-3 BOG"/>
    <s v="FS16"/>
    <d v="2021-11-24T00:00:00"/>
    <n v="22"/>
    <n v="105122"/>
    <s v="Md Mahabub Alam"/>
    <s v="Scientific Sales Executive"/>
    <s v="Sales"/>
    <s v="SYD-BOGA-NAO1"/>
    <s v="FS16"/>
    <d v="2021-11-24T00:00:00"/>
    <s v="Consider"/>
    <s v="S4179"/>
    <n v="106.91014451566305"/>
    <n v="53.305785123966942"/>
    <n v="65.001965519177844"/>
    <n v="107.16945499835084"/>
    <n v="10"/>
    <n v="51.188868981487957"/>
    <n v="121.92746561105523"/>
    <n v="84.666666666666671"/>
    <n v="89.166666666666671"/>
    <n v="1"/>
    <n v="24.109565032048373"/>
    <n v="7"/>
    <n v="1.3438359914640305"/>
    <n v="12.11312737462894"/>
    <n v="10"/>
    <n v="0.49563645023227465"/>
    <n v="5"/>
    <n v="6.7200000000000015"/>
    <n v="2.65"/>
    <n v="10"/>
    <x v="21"/>
    <n v="49"/>
    <x v="21"/>
    <n v="50"/>
  </r>
  <r>
    <x v="22"/>
    <s v="Mostaq Ahmed"/>
    <s v="Scientific Sales Executive"/>
    <s v="Sales"/>
    <s v="SYK-KHLB-KHU2"/>
    <s v="SYGK-KHLB"/>
    <s v="Khulna"/>
    <s v="Zone-4 KHL"/>
    <s v="FS16"/>
    <d v="2021-11-24T00:00:00"/>
    <n v="23"/>
    <n v="105107"/>
    <s v="Mostaq Ahmed"/>
    <s v="Scientific Sales Executive"/>
    <s v="Sales"/>
    <s v="SYK-KHLB-KHU2"/>
    <s v="FS16"/>
    <d v="2021-11-24T00:00:00"/>
    <s v="Consider"/>
    <s v="S4157"/>
    <n v="111.61182283303013"/>
    <n v="36.078431372549019"/>
    <n v="64.138890162456249"/>
    <n v="97.8016602387939"/>
    <n v="10"/>
    <n v="67.705207408752059"/>
    <n v="113.14561923583662"/>
    <n v="72.666666666666671"/>
    <n v="85.333333333333329"/>
    <n v="0.91111111111111109"/>
    <n v="26.225320274863559"/>
    <n v="1.8392156862745097"/>
    <n v="1.3060764446074609"/>
    <n v="7.6809961432763405"/>
    <n v="10"/>
    <n v="2.5188879075721275"/>
    <n v="5"/>
    <n v="4.2133333333333338"/>
    <n v="2.42"/>
    <n v="9.1111111111111107"/>
    <x v="22"/>
    <n v="121"/>
    <x v="22"/>
    <n v="115"/>
  </r>
  <r>
    <x v="23"/>
    <s v="Md. Nazmul Haque"/>
    <s v="Scientific Sales Executive"/>
    <s v="Sales"/>
    <s v="SYD-PABA-NAT1"/>
    <s v="SYD-PABA"/>
    <s v="Rajshahi"/>
    <s v="Zone-3 BOG"/>
    <s v="FS16"/>
    <d v="2021-11-24T00:00:00"/>
    <n v="24"/>
    <n v="105120"/>
    <s v="Md. Nazmul Haque"/>
    <s v="Scientific Sales Executive"/>
    <s v="Sales"/>
    <s v="SYD-PABA-NAT1"/>
    <s v="FS16"/>
    <d v="2021-11-24T00:00:00"/>
    <s v="Consider"/>
    <s v="S4176"/>
    <n v="100.73891274871771"/>
    <n v="45.258620689655174"/>
    <n v="87.695603156708003"/>
    <n v="103.15380241812807"/>
    <n v="9"/>
    <n v="84.374229036256793"/>
    <n v="107.97043244597592"/>
    <n v="92"/>
    <n v="91.25"/>
    <n v="1"/>
    <n v="21.332510736922966"/>
    <n v="5.0086206896551735"/>
    <n v="2.7695603156708004"/>
    <n v="11.209605544078816"/>
    <n v="8.5"/>
    <n v="3.4707973550253173"/>
    <n v="5"/>
    <n v="8"/>
    <n v="2.7749999999999999"/>
    <n v="10"/>
    <x v="23"/>
    <n v="58"/>
    <x v="23"/>
    <n v="61"/>
  </r>
  <r>
    <x v="24"/>
    <s v="Md Humayun Kabir"/>
    <s v="Scientific Sales Executive"/>
    <s v="Sales"/>
    <s v="SYD-BIRA-BIR1"/>
    <s v="SYD-BIRA"/>
    <s v="Dhaka-2"/>
    <s v="SM-1"/>
    <s v="FS16"/>
    <d v="2021-11-24T00:00:00"/>
    <n v="25"/>
    <n v="105108"/>
    <s v="Md Humayun Kabir"/>
    <s v="Scientific Sales Executive"/>
    <s v="Sales"/>
    <s v="SYD-BIRA-BIR1"/>
    <s v="FS16"/>
    <d v="2021-11-24T00:00:00"/>
    <s v="Consider"/>
    <s v="S4158"/>
    <n v="87.02010822013186"/>
    <n v="24.46043165467626"/>
    <n v="19.818779380939784"/>
    <n v="90.327361824954878"/>
    <n v="2"/>
    <n v="16.248096443557934"/>
    <n v="124.15210594558421"/>
    <n v="90.666666666666671"/>
    <n v="73.75"/>
    <n v="0.93333333333333335"/>
    <n v="10.138025251364102"/>
    <n v="0"/>
    <n v="0"/>
    <n v="5.4548588795780697"/>
    <n v="0"/>
    <n v="0"/>
    <n v="5"/>
    <n v="8"/>
    <n v="1.425"/>
    <n v="9.3333333333333339"/>
    <x v="24"/>
    <n v="325"/>
    <x v="24"/>
    <n v="334"/>
  </r>
  <r>
    <x v="25"/>
    <s v="Sabbir Hassan Maliq"/>
    <s v="Scientific Sales Executive"/>
    <s v="Sales"/>
    <s v="SYG-KHLA-KHU1"/>
    <s v="SYGK-KHLA"/>
    <s v="Khulna"/>
    <s v="Zone-4 KHL"/>
    <s v="FS16"/>
    <d v="2021-11-24T00:00:00"/>
    <n v="26"/>
    <n v="105143"/>
    <s v="Sabbir Hassan Maliq"/>
    <s v="Scientific Sales Executive"/>
    <s v="Sales"/>
    <s v="SYG-KHLA-KHU1"/>
    <s v="FS16"/>
    <d v="2021-11-24T00:00:00"/>
    <s v="Consider"/>
    <s v="S4204"/>
    <n v="98.834423978579494"/>
    <n v="36.812144212523719"/>
    <n v="81.195722970039071"/>
    <n v="101.95263816272228"/>
    <n v="6"/>
    <n v="113.13176739985842"/>
    <n v="130.05088376465187"/>
    <n v="72"/>
    <n v="78.5"/>
    <n v="0.82222222222222219"/>
    <n v="16.601308774295394"/>
    <n v="2.0189753320683113"/>
    <n v="2.119572297003907"/>
    <n v="10.939343586612512"/>
    <n v="4"/>
    <n v="5.1757671153970266"/>
    <n v="5"/>
    <n v="4.16"/>
    <n v="1.7100000000000002"/>
    <n v="8.2222222222222214"/>
    <x v="25"/>
    <n v="181"/>
    <x v="25"/>
    <n v="177"/>
  </r>
  <r>
    <x v="26"/>
    <s v="Woahid Ashraf"/>
    <s v="Scientific Sales Executive"/>
    <s v="Sales"/>
    <s v="SYG-KUSA-KUS2"/>
    <s v="SYGK-KUSA"/>
    <s v="Faridpur"/>
    <s v="Zone-4 KHL"/>
    <s v="FS16"/>
    <d v="2021-12-01T00:00:00"/>
    <n v="27"/>
    <n v="105146"/>
    <s v="Woahid Ashraf"/>
    <s v="Scientific Sales Executive"/>
    <s v="Sales"/>
    <s v="SYG-KUSA-KUS2"/>
    <s v="FS16"/>
    <d v="2021-12-01T00:00:00"/>
    <s v="Consider"/>
    <s v="S4207"/>
    <n v="110.28458939265191"/>
    <n v="48.305084745762713"/>
    <n v="71.830170094529635"/>
    <n v="106.74462805160458"/>
    <n v="9"/>
    <n v="120.58053287609796"/>
    <n v="109.27198444888128"/>
    <n v="86.5"/>
    <n v="84.25"/>
    <n v="0.91111111111111109"/>
    <n v="25.628065226693359"/>
    <n v="6.28813559322034"/>
    <n v="1.6425699416356714"/>
    <n v="12.01754131161103"/>
    <n v="8.5"/>
    <n v="5.3321911903980581"/>
    <n v="5"/>
    <n v="7.1599999999999993"/>
    <n v="2.3549999999999995"/>
    <n v="9.1111111111111107"/>
    <x v="26"/>
    <n v="29"/>
    <x v="26"/>
    <n v="29"/>
  </r>
  <r>
    <x v="27"/>
    <s v="Md. Abu Raihan"/>
    <s v="Scientific Sales Executive"/>
    <s v="Sales"/>
    <s v="SYG-CUMA-LAK1"/>
    <s v="SYGK-CUMA"/>
    <s v="Cumilla"/>
    <s v="Zone-2 SYL"/>
    <s v="FS16"/>
    <d v="2021-12-01T00:00:00"/>
    <n v="28"/>
    <n v="105159"/>
    <s v="Md. Abu Raihan"/>
    <s v="Scientific Sales Executive"/>
    <s v="Sales"/>
    <s v="SYG-CUMA-LAK1"/>
    <s v="FS16"/>
    <d v="2021-12-01T00:00:00"/>
    <s v="Consider"/>
    <s v="S4223"/>
    <n v="96.976023941260394"/>
    <n v="43.53448275862069"/>
    <n v="57.509013504295901"/>
    <n v="95.586656119774986"/>
    <n v="6"/>
    <n v="99.94145304272088"/>
    <n v="99.431709965176779"/>
    <n v="81.333333333333329"/>
    <n v="87"/>
    <n v="0.97777777777777775"/>
    <n v="14.371228729512472"/>
    <n v="3.7896551724137928"/>
    <n v="1.0160193408129456"/>
    <n v="6.3519936718649914"/>
    <n v="4"/>
    <n v="4.1972678086603086"/>
    <n v="4.8295129895530335"/>
    <n v="5.919999999999999"/>
    <n v="2.5200000000000005"/>
    <n v="9.7777777777777768"/>
    <x v="27"/>
    <n v="198"/>
    <x v="27"/>
    <n v="203"/>
  </r>
  <r>
    <x v="28"/>
    <s v="Md. Moidul Alam"/>
    <s v="Scientific Sales Executive"/>
    <s v="Sales"/>
    <s v="SYG-STKA-BSK1"/>
    <s v="SYGK-STKA"/>
    <s v="CTG-1"/>
    <s v="Zone-1 CTG"/>
    <s v="FS16"/>
    <d v="2021-12-01T00:00:00"/>
    <n v="29"/>
    <n v="105164"/>
    <s v="Md. Moidul Alam"/>
    <s v="Scientific Sales Executive"/>
    <s v="Sales"/>
    <s v="SYG-STKA-BSK1"/>
    <s v="FS16"/>
    <d v="2021-12-01T00:00:00"/>
    <s v="Consider"/>
    <s v="S4228"/>
    <n v="99.769989913278067"/>
    <n v="36.877828054298647"/>
    <n v="45.451929013420234"/>
    <n v="77.319999587369821"/>
    <n v="5"/>
    <n v="112.05694321122162"/>
    <n v="107.57575442539212"/>
    <n v="90"/>
    <n v="79.5"/>
    <n v="0.91111111111111109"/>
    <n v="17.723987895933682"/>
    <n v="2.0350678733031686"/>
    <n v="0.48852189433713528"/>
    <n v="3.9373332851931457"/>
    <n v="2.25"/>
    <n v="5.1531958074356536"/>
    <n v="5"/>
    <n v="8"/>
    <n v="1.7700000000000002"/>
    <n v="9.1111111111111107"/>
    <x v="28"/>
    <n v="203"/>
    <x v="28"/>
    <n v="208"/>
  </r>
  <r>
    <x v="29"/>
    <s v="Md. Fariduzzaman Khan"/>
    <s v="Scientific Sales Executive"/>
    <s v="Sales"/>
    <s v="SYD-CUMA-CUM3"/>
    <s v="SYD-CUMA"/>
    <s v="Cumilla"/>
    <s v="Zone-2 SYL"/>
    <s v="FS16"/>
    <d v="2021-12-01T00:00:00"/>
    <n v="30"/>
    <n v="105155"/>
    <s v="Md. Fariduzzaman Khan"/>
    <s v="Scientific Sales Executive"/>
    <s v="Sales"/>
    <s v="SYD-CUMA-CUM3"/>
    <s v="FS16"/>
    <d v="2021-12-01T00:00:00"/>
    <s v="Consider"/>
    <s v="S4218"/>
    <n v="106.99128246979694"/>
    <n v="38.695652173913039"/>
    <n v="114.1468511609657"/>
    <n v="103.39002839624068"/>
    <n v="10"/>
    <n v="116.21674213640416"/>
    <n v="112.00225029935176"/>
    <n v="78.5"/>
    <n v="88.25"/>
    <n v="1"/>
    <n v="24.146077111408626"/>
    <n v="2.480434782608695"/>
    <n v="5"/>
    <n v="11.262756389154152"/>
    <n v="10"/>
    <n v="5.2405515848644875"/>
    <n v="5"/>
    <n v="4.68"/>
    <n v="2.5950000000000002"/>
    <n v="10"/>
    <x v="29"/>
    <n v="45"/>
    <x v="29"/>
    <n v="47"/>
  </r>
  <r>
    <x v="30"/>
    <s v="A.K.M. Shadiqul Haque"/>
    <s v="Scientific Sales Executive"/>
    <s v="Sales"/>
    <s v="SYG-NIDA-NID3"/>
    <s v="SYGK-NIDA"/>
    <s v="Dhaka-3"/>
    <s v="SM-2"/>
    <s v="FS16"/>
    <d v="2021-12-01T00:00:00"/>
    <n v="31"/>
    <n v="105169"/>
    <s v="A.K.M. Shadiqul Haque"/>
    <s v="Scientific Sales Executive"/>
    <s v="Sales"/>
    <s v="SYG-NIDA-NID3"/>
    <s v="FS16"/>
    <d v="2021-12-01T00:00:00"/>
    <s v="Consider"/>
    <s v="S4233"/>
    <n v="85.2486255681616"/>
    <n v="36.521739130434781"/>
    <n v="41.988289324143793"/>
    <n v="83.112664763933623"/>
    <n v="4"/>
    <n v="72.01436849840583"/>
    <n v="111.21591867606361"/>
    <n v="83"/>
    <n v="70"/>
    <n v="0.73333333333333328"/>
    <n v="9.7246792992377049"/>
    <n v="1.9478260869565216"/>
    <n v="0.33698765793129093"/>
    <n v="4.6131442224589225"/>
    <n v="0.5"/>
    <n v="2.8940038632589387"/>
    <n v="5"/>
    <n v="6.32"/>
    <n v="1.2"/>
    <n v="7.333333333333333"/>
    <x v="30"/>
    <n v="321"/>
    <x v="30"/>
    <n v="316"/>
  </r>
  <r>
    <x v="31"/>
    <s v="Md. Badrul Islam"/>
    <s v="Scientific Sales Executive"/>
    <s v="Sales"/>
    <s v="SYG-DMCA-DMC3"/>
    <s v="SYGK-DMCA"/>
    <s v="Dhaka-2"/>
    <s v="SM-1"/>
    <s v="FS16"/>
    <d v="2021-12-01T00:00:00"/>
    <n v="32"/>
    <n v="105553"/>
    <s v="Md. Badrul Islam"/>
    <s v="Scientific Sales Executive"/>
    <s v="Sales"/>
    <s v="SYG-DMCA-DMC3"/>
    <s v="FS16"/>
    <d v="2021-12-01T00:00:00"/>
    <s v="Consider"/>
    <s v="S4209"/>
    <n v="108.30843685635851"/>
    <n v="28.936170212765955"/>
    <n v="28.28307384669116"/>
    <n v="106.32516167958454"/>
    <n v="8"/>
    <n v="26.183867774755846"/>
    <n v="123.48214285714286"/>
    <n v="86"/>
    <n v="85.5"/>
    <n v="0.97777777777777775"/>
    <n v="24.738796585361328"/>
    <n v="0"/>
    <n v="0"/>
    <n v="11.923161377906521"/>
    <n v="7"/>
    <n v="0"/>
    <n v="5"/>
    <n v="7.0400000000000009"/>
    <n v="2.4299999999999997"/>
    <n v="9.7777777777777768"/>
    <x v="31"/>
    <n v="136"/>
    <x v="31"/>
    <n v="141"/>
  </r>
  <r>
    <x v="32"/>
    <s v="Md. Ramzan Hossain Ruman"/>
    <s v="Scientific Sales Executive"/>
    <s v="Sales"/>
    <s v="SYD-BSLA-BSL3"/>
    <s v="SYD-BSLA"/>
    <s v="Barishal"/>
    <s v="Zone-4 KHL"/>
    <s v="FS16"/>
    <d v="2021-12-01T00:00:00"/>
    <n v="33"/>
    <n v="105161"/>
    <s v="Md. Ramzan Hossain Ruman"/>
    <s v="Scientific Sales Executive"/>
    <s v="Sales"/>
    <s v="SYD-BSLA-BSL3"/>
    <s v="FS16"/>
    <d v="2021-12-01T00:00:00"/>
    <s v="Consider"/>
    <s v="S4225"/>
    <n v="90.279915672020124"/>
    <n v="31.279620853080569"/>
    <n v="54.572773535064165"/>
    <n v="91.579136426973633"/>
    <n v="3"/>
    <n v="108.94612665047185"/>
    <n v="105.43414128589248"/>
    <n v="90"/>
    <n v="75.5"/>
    <n v="0.82222222222222219"/>
    <n v="10.89864699013803"/>
    <n v="0.66350710900473941"/>
    <n v="0.88755884215905723"/>
    <n v="5.6008992498135903"/>
    <n v="0"/>
    <n v="5.0878686596599092"/>
    <n v="5"/>
    <n v="8"/>
    <n v="1.5299999999999998"/>
    <n v="8.2222222222222214"/>
    <x v="32"/>
    <n v="266"/>
    <x v="32"/>
    <n v="261"/>
  </r>
  <r>
    <x v="33"/>
    <s v="Sohel Mia"/>
    <s v="Scientific Sales Executive"/>
    <s v="Sales"/>
    <s v="SYG-SYLB-SOM2"/>
    <s v="SYGK-SYLB"/>
    <s v="Sylhet"/>
    <s v="Zone-2 SYL"/>
    <s v="FS16"/>
    <d v="2021-12-01T00:00:00"/>
    <n v="34"/>
    <n v="105167"/>
    <s v="Sohel Mia"/>
    <s v="Scientific Sales Executive"/>
    <s v="Sales"/>
    <s v="SYG-SYLB-SOM2"/>
    <s v="FS16"/>
    <d v="2021-12-01T00:00:00"/>
    <s v="Consider"/>
    <s v="S4231"/>
    <n v="102.07714497922855"/>
    <n v="34.469696969696969"/>
    <n v="35.788629451940459"/>
    <n v="129.49356953036553"/>
    <n v="7"/>
    <n v="107.6398116768476"/>
    <n v="72.355233494363915"/>
    <n v="79.5"/>
    <n v="76.5"/>
    <n v="0.88888888888888884"/>
    <n v="21.934715240652846"/>
    <n v="1.4450757575757576"/>
    <n v="0"/>
    <n v="15"/>
    <n v="5"/>
    <n v="5.0604360452138"/>
    <n v="0"/>
    <n v="4.76"/>
    <n v="1.5899999999999999"/>
    <n v="8.8888888888888893"/>
    <x v="33"/>
    <n v="169"/>
    <x v="33"/>
    <n v="164"/>
  </r>
  <r>
    <x v="34"/>
    <s v="Md Omar Faruk Khan"/>
    <s v="Scientific Sales Executive"/>
    <s v="Sales"/>
    <s v="SYG-UTTA-UTT3"/>
    <s v="SYGK-UTTA"/>
    <s v="Dhaka-3"/>
    <s v="SM-2"/>
    <s v="FS16"/>
    <d v="2021-12-01T00:00:00"/>
    <n v="35"/>
    <n v="105165"/>
    <s v="Md Omar Faruk Khan"/>
    <s v="Scientific Sales Executive"/>
    <s v="Sales"/>
    <s v="SYG-UTTA-UTT3"/>
    <s v="FS16"/>
    <d v="2021-12-01T00:00:00"/>
    <s v="Consider"/>
    <s v="S4229"/>
    <n v="107.3655776428017"/>
    <n v="44.628099173553721"/>
    <n v="55.213393788909279"/>
    <n v="107.20315075585323"/>
    <n v="8"/>
    <n v="34.787411276991421"/>
    <n v="108.00919913419912"/>
    <n v="92"/>
    <n v="88"/>
    <n v="0.8666666666666667"/>
    <n v="24.314509939260766"/>
    <n v="4.095867768595042"/>
    <n v="0.91558597826478094"/>
    <n v="12.120708920066978"/>
    <n v="7"/>
    <n v="0"/>
    <n v="5"/>
    <n v="8"/>
    <n v="2.5799999999999996"/>
    <n v="8.6666666666666679"/>
    <x v="34"/>
    <n v="100"/>
    <x v="34"/>
    <n v="95"/>
  </r>
  <r>
    <x v="35"/>
    <s v="Md Abul Kalam Azad"/>
    <s v="Scientific Sales Executive"/>
    <s v="Sales"/>
    <s v="SYG-DINA-DIN2"/>
    <s v="SYGK-DINA"/>
    <s v="Rangpur"/>
    <s v="Zone-3 BOG"/>
    <s v="FS16"/>
    <d v="2021-12-01T00:00:00"/>
    <n v="36"/>
    <n v="105156"/>
    <s v="Md Abul Kalam Azad"/>
    <s v="Scientific Sales Executive"/>
    <s v="Sales"/>
    <s v="SYG-DINA-DIN2"/>
    <s v="FS16"/>
    <d v="2021-12-01T00:00:00"/>
    <s v="Consider"/>
    <s v="S4220"/>
    <n v="105.70842687105058"/>
    <n v="45.792563600782778"/>
    <n v="55.249926764672473"/>
    <n v="114.70996448290805"/>
    <n v="7"/>
    <n v="124.93194834486168"/>
    <n v="109.54862153412877"/>
    <n v="76.5"/>
    <n v="83.75"/>
    <n v="0.97777777777777775"/>
    <n v="23.56879209197276"/>
    <n v="5.2328767123287658"/>
    <n v="0.91718429595442053"/>
    <n v="13.809742008654311"/>
    <n v="5"/>
    <n v="5.4235709152420952"/>
    <n v="5"/>
    <n v="4.5200000000000005"/>
    <n v="2.3250000000000002"/>
    <n v="9.7777777777777768"/>
    <x v="35"/>
    <n v="76"/>
    <x v="35"/>
    <n v="78"/>
  </r>
  <r>
    <x v="36"/>
    <s v="Md. Al- Amin"/>
    <s v="Scientific Sales Executive"/>
    <s v="Sales"/>
    <s v="SYD-MMCA-MAL1"/>
    <s v="SYD-MMCA"/>
    <s v="Dhaka-1"/>
    <s v="SM-1"/>
    <s v="FS16"/>
    <d v="2021-12-01T00:00:00"/>
    <n v="37"/>
    <n v="105148"/>
    <s v="Md. Al- Amin"/>
    <s v="Scientific Sales Executive"/>
    <s v="Sales"/>
    <s v="SYD-MMCA-MAL1"/>
    <s v="FS16"/>
    <d v="2021-12-01T00:00:00"/>
    <s v="Consider"/>
    <s v="S4210"/>
    <n v="105.23498517734843"/>
    <n v="58.914728682170548"/>
    <n v="99.720434629383391"/>
    <n v="107.20855482589376"/>
    <n v="9"/>
    <n v="232.95247871390794"/>
    <n v="125.20037329819939"/>
    <n v="96.5"/>
    <n v="78.5"/>
    <n v="0.84444444444444444"/>
    <n v="23.355743329806796"/>
    <n v="7"/>
    <n v="4.9580651944075083"/>
    <n v="12.121924835826096"/>
    <n v="8.5"/>
    <n v="7"/>
    <n v="5"/>
    <n v="8"/>
    <n v="1.7100000000000002"/>
    <n v="8.4444444444444446"/>
    <x v="36"/>
    <n v="18"/>
    <x v="36"/>
    <n v="15"/>
  </r>
  <r>
    <x v="37"/>
    <s v="Md. Rasidujjaman Rana"/>
    <s v="Scientific Sales Executive"/>
    <s v="Sales"/>
    <s v="SYG-GAIA-GAI1"/>
    <s v="SYGK-GAIA"/>
    <s v="Bogura"/>
    <s v="Zone-3 BOG"/>
    <s v="FS16"/>
    <d v="2021-12-01T00:00:00"/>
    <n v="38"/>
    <n v="105168"/>
    <s v="Md. Rasidujjaman Rana"/>
    <s v="Scientific Sales Executive"/>
    <s v="Sales"/>
    <s v="SYG-GAIA-GAI1"/>
    <s v="FS16"/>
    <d v="2021-12-01T00:00:00"/>
    <s v="Consider"/>
    <s v="S4232"/>
    <n v="106.91010353702318"/>
    <n v="40.995260663507111"/>
    <n v="74.358033439624776"/>
    <n v="97.09477192083547"/>
    <n v="9"/>
    <n v="20.050079275949955"/>
    <n v="116.25735375735375"/>
    <n v="87"/>
    <n v="82.25"/>
    <n v="0.84444444444444444"/>
    <n v="24.109546591660429"/>
    <n v="3.0786729857819912"/>
    <n v="1.753163962983584"/>
    <n v="7.2568631525012819"/>
    <n v="8.5"/>
    <n v="0"/>
    <n v="5"/>
    <n v="7.2799999999999994"/>
    <n v="2.2350000000000003"/>
    <n v="8.4444444444444446"/>
    <x v="37"/>
    <n v="138"/>
    <x v="37"/>
    <n v="132"/>
  </r>
  <r>
    <x v="38"/>
    <s v="Amdadul Hoque Hasan"/>
    <s v="Scientific Sales Executive"/>
    <s v="Sales"/>
    <s v="SYG-HATA-HAT1"/>
    <s v="SYGK-HATA"/>
    <s v="CTG-1"/>
    <s v="Zone-1 CTG"/>
    <s v="FS16"/>
    <d v="2021-12-01T00:00:00"/>
    <n v="39"/>
    <n v="105149"/>
    <s v="Amdadul Hoque Hasan"/>
    <s v="Scientific Sales Executive"/>
    <s v="Sales"/>
    <s v="SYG-HATA-HAT1"/>
    <s v="FS16"/>
    <d v="2021-12-01T00:00:00"/>
    <s v="Consider"/>
    <s v="S4211"/>
    <n v="101.60515141551207"/>
    <n v="46.356275303643727"/>
    <n v="74.460731141051994"/>
    <n v="98.957393556648526"/>
    <n v="6"/>
    <n v="139.61026989700028"/>
    <n v="112.50866162822683"/>
    <n v="96"/>
    <n v="88.875"/>
    <n v="0.97777777777777775"/>
    <n v="21.72231813698043"/>
    <n v="5.4696356275303648"/>
    <n v="1.7576569874210246"/>
    <n v="8.374436133989116"/>
    <n v="4"/>
    <n v="5.7318156678370062"/>
    <n v="5"/>
    <n v="8"/>
    <n v="2.6325000000000003"/>
    <n v="9.7777777777777768"/>
    <x v="38"/>
    <n v="101"/>
    <x v="38"/>
    <n v="106"/>
  </r>
  <r>
    <x v="39"/>
    <s v="Md. Yousuf Hasan"/>
    <s v="Scientific Sales Executive"/>
    <s v="Sales"/>
    <s v="SYG-HATA-NAZ1"/>
    <s v="SYGK-HATA"/>
    <s v="CTG-1"/>
    <s v="Zone-1 CTG"/>
    <s v="FS16"/>
    <d v="2021-12-01T00:00:00"/>
    <n v="40"/>
    <n v="105162"/>
    <s v="Md. Yousuf Hasan"/>
    <s v="Scientific Sales Executive"/>
    <s v="Sales"/>
    <s v="SYG-HATA-NAZ1"/>
    <s v="FS16"/>
    <d v="2021-12-01T00:00:00"/>
    <s v="Consider"/>
    <s v="S4226"/>
    <n v="105.8447856139036"/>
    <n v="44.227005870841488"/>
    <n v="56.675791436677592"/>
    <n v="93.584827564056411"/>
    <n v="7"/>
    <n v="224.90664491046664"/>
    <n v="107.82531940684113"/>
    <n v="90.5"/>
    <n v="83.25"/>
    <n v="0.97777777777777775"/>
    <n v="23.630153526256617"/>
    <n v="3.9835616438356163"/>
    <n v="0.97956587535464457"/>
    <n v="5.8348965491399145"/>
    <n v="5"/>
    <n v="7"/>
    <n v="5"/>
    <n v="8"/>
    <n v="2.2950000000000004"/>
    <n v="9.7777777777777768"/>
    <x v="39"/>
    <n v="108"/>
    <x v="39"/>
    <n v="110"/>
  </r>
  <r>
    <x v="40"/>
    <s v="M. Maruf Rashid"/>
    <s v="Scientific Sales Executive"/>
    <s v="Sales"/>
    <s v="SYD-JASA-KUS2"/>
    <s v="SYD-JASA"/>
    <s v="Faridpur"/>
    <s v="Zone-4 KHL"/>
    <s v="FS16"/>
    <d v="2021-12-01T00:00:00"/>
    <n v="41"/>
    <n v="105150"/>
    <s v="M. Maruf Rashid"/>
    <s v="Scientific Sales Executive"/>
    <s v="Sales"/>
    <s v="SYD-JASA-KUS2"/>
    <s v="FS16"/>
    <d v="2021-12-01T00:00:00"/>
    <s v="Consider"/>
    <s v="S4212"/>
    <n v="78.341148347153052"/>
    <n v="20.179372197309416"/>
    <n v="44.384916781850791"/>
    <n v="79.4755936394467"/>
    <n v="1"/>
    <n v="42.1233518063258"/>
    <n v="116.05631038647343"/>
    <n v="78"/>
    <n v="78"/>
    <e v="#N/A"/>
    <n v="8.1129346143357122"/>
    <n v="0"/>
    <n v="0.44184010920597211"/>
    <n v="4.1888192579354486"/>
    <n v="0"/>
    <n v="0"/>
    <n v="5"/>
    <n v="4.6399999999999997"/>
    <n v="1.6799999999999997"/>
    <s v=""/>
    <x v="40"/>
    <n v="396"/>
    <x v="40"/>
    <n v="369"/>
  </r>
  <r>
    <x v="41"/>
    <s v="Nur Kamal"/>
    <s v="Scientific Sales Executive"/>
    <s v="Sales"/>
    <s v="SYG-DMCA-DMC2"/>
    <s v="SYGK-DMCA"/>
    <s v="Dhaka-2"/>
    <s v="SM-1"/>
    <s v="FS16"/>
    <d v="2021-12-01T00:00:00"/>
    <n v="42"/>
    <n v="105158"/>
    <s v="Nur Kamal"/>
    <s v="Scientific Sales Executive"/>
    <s v="Sales"/>
    <s v="SYG-DMCA-DMC2"/>
    <s v="FS16"/>
    <d v="2021-12-01T00:00:00"/>
    <s v="Consider"/>
    <s v="S4222"/>
    <n v="88.871813097469584"/>
    <n v="24.618320610687022"/>
    <n v="51.301176152109029"/>
    <n v="99.282590760752498"/>
    <n v="3"/>
    <n v="44.078866833374057"/>
    <n v="98.88891809944441"/>
    <n v="73.5"/>
    <n v="80.75"/>
    <n v="0.97777777777777775"/>
    <n v="10.570089722742903"/>
    <n v="0"/>
    <n v="0.74442645665477003"/>
    <n v="8.5695544564514989"/>
    <n v="0"/>
    <n v="0"/>
    <n v="4.6666754298333233"/>
    <n v="4.2799999999999994"/>
    <n v="2.1450000000000005"/>
    <n v="9.7777777777777768"/>
    <x v="41"/>
    <n v="313"/>
    <x v="41"/>
    <n v="326"/>
  </r>
  <r>
    <x v="42"/>
    <s v="Md. Shahidul Islam"/>
    <s v="Scientific Sales Executive"/>
    <s v="Sales"/>
    <s v="SYG-NAOA-NAO1"/>
    <s v="SYGK-NAOA"/>
    <s v="Bogura"/>
    <s v="Zone-3 BOG"/>
    <s v="FS16"/>
    <d v="2021-12-01T00:00:00"/>
    <n v="43"/>
    <n v="105151"/>
    <s v="Md. Shahidul Islam"/>
    <s v="Scientific Sales Executive"/>
    <s v="Sales"/>
    <s v="SYG-NAOA-NAO1"/>
    <s v="FS16"/>
    <d v="2021-12-01T00:00:00"/>
    <s v="Consider"/>
    <s v="S4213"/>
    <n v="96.298409830419558"/>
    <n v="26.73469387755102"/>
    <n v="87.504813246053132"/>
    <n v="95.702888189145568"/>
    <n v="6"/>
    <n v="221.84136030148775"/>
    <n v="99.169531823517332"/>
    <n v="83.5"/>
    <n v="80.25"/>
    <n v="0.93333333333333335"/>
    <n v="13.55809179650347"/>
    <n v="0"/>
    <n v="2.750481324605313"/>
    <n v="6.4217329134873413"/>
    <n v="4"/>
    <n v="7"/>
    <n v="4.7508595470551995"/>
    <n v="6.44"/>
    <n v="2.1149999999999998"/>
    <n v="9.3333333333333339"/>
    <x v="42"/>
    <n v="199"/>
    <x v="42"/>
    <n v="202"/>
  </r>
  <r>
    <x v="43"/>
    <s v="Md Shakil Rayhen"/>
    <s v="Scientific Sales Executive"/>
    <s v="Sales"/>
    <s v="SYG-KISA-KIS1"/>
    <s v="SYGK-KISA"/>
    <s v="Mymensingh"/>
    <s v="SM-2"/>
    <s v="FS16"/>
    <d v="2021-12-22T00:00:00"/>
    <n v="44"/>
    <n v="105184"/>
    <s v="Md Shakil Rayhen"/>
    <s v="Scientific Sales Executive"/>
    <s v="Sales"/>
    <s v="SYG-KISA-KIS1"/>
    <s v="FS16"/>
    <d v="2021-12-22T00:00:00"/>
    <s v="Consider"/>
    <s v="S4250"/>
    <n v="104.17936835089972"/>
    <n v="47.435897435897431"/>
    <n v="83.437245866088375"/>
    <n v="95.14128501030595"/>
    <n v="8"/>
    <n v="81.584021456842507"/>
    <n v="129.21193299454168"/>
    <n v="81.5"/>
    <n v="87"/>
    <n v="0.97777777777777775"/>
    <n v="22.880715757904873"/>
    <n v="5.9230769230769207"/>
    <n v="2.3437245866088374"/>
    <n v="6.08477100618357"/>
    <n v="7"/>
    <n v="3.3405876679859836"/>
    <n v="5"/>
    <n v="5.96"/>
    <n v="2.5200000000000005"/>
    <n v="9.7777777777777768"/>
    <x v="43"/>
    <n v="111"/>
    <x v="43"/>
    <n v="117"/>
  </r>
  <r>
    <x v="44"/>
    <s v="Md. Muktar Sarkar"/>
    <s v="Scientific Sales Executive"/>
    <s v="Sales"/>
    <s v="SYK-CUMA-CUM1"/>
    <s v="SYGK-CUMA"/>
    <s v="Cumilla"/>
    <s v="Zone-2 SYL"/>
    <s v="FS16"/>
    <d v="2021-12-22T00:00:00"/>
    <n v="45"/>
    <n v="105180"/>
    <s v="Md. Muktar Sarkar"/>
    <s v="Scientific Sales Executive"/>
    <s v="Sales"/>
    <s v="SYK-CUMA-CUM1"/>
    <s v="FS16"/>
    <d v="2021-12-22T00:00:00"/>
    <s v="Consider"/>
    <s v="S4246"/>
    <n v="96.900206563704714"/>
    <n v="40.686274509803923"/>
    <n v="94.999148549696315"/>
    <n v="100.22255782688796"/>
    <n v="4"/>
    <n v="184.91301021745585"/>
    <n v="101.4803073000537"/>
    <n v="86.666666666666671"/>
    <n v="93.333333333333329"/>
    <n v="1"/>
    <n v="14.280247876445657"/>
    <n v="2.992156862745099"/>
    <n v="4.2498722824544473"/>
    <n v="10.550075511049792"/>
    <n v="0.5"/>
    <n v="6.6831732145665725"/>
    <n v="5"/>
    <n v="7.2000000000000011"/>
    <n v="2.9"/>
    <n v="10"/>
    <x v="44"/>
    <n v="163"/>
    <x v="44"/>
    <n v="170"/>
  </r>
  <r>
    <x v="45"/>
    <s v="Md. Towhidur Rahman"/>
    <s v="Scientific Sales Executive"/>
    <s v="Sales"/>
    <s v="SYD-DINA-DIN2"/>
    <s v="SYD-DINA"/>
    <s v="Rangpur"/>
    <s v="Zone-3 BOG"/>
    <s v="FS16"/>
    <d v="2021-12-22T00:00:00"/>
    <n v="46"/>
    <n v="105175"/>
    <s v="Md. Towhidur Rahman"/>
    <s v="Scientific Sales Executive"/>
    <s v="Sales"/>
    <s v="SYD-DINA-DIN2"/>
    <s v="FS16"/>
    <d v="2021-12-22T00:00:00"/>
    <s v="Consider"/>
    <s v="S4241"/>
    <n v="102.78124759706297"/>
    <n v="43.511450381679388"/>
    <n v="63.362080793918871"/>
    <n v="102.51267644697141"/>
    <n v="8"/>
    <n v="106.39040271211475"/>
    <n v="117.35845676063067"/>
    <n v="96.25"/>
    <n v="93.25"/>
    <n v="0.97777777777777775"/>
    <n v="22.251561418678339"/>
    <n v="3.783206106870229"/>
    <n v="1.2720910347339505"/>
    <n v="11.065352200568567"/>
    <n v="7"/>
    <n v="5.0341984569544094"/>
    <n v="5"/>
    <n v="8"/>
    <n v="2.8950000000000005"/>
    <n v="9.7777777777777768"/>
    <x v="45"/>
    <n v="70"/>
    <x v="45"/>
    <n v="75"/>
  </r>
  <r>
    <x v="46"/>
    <s v="Md. Abdur Rahim"/>
    <s v="Scientific Sales Executive"/>
    <s v="Sales"/>
    <s v="SYK-SYLA-SYL1"/>
    <s v="SYGK-SYLA"/>
    <s v="Sylhet"/>
    <s v="Zone-2 SYL"/>
    <s v="FS16"/>
    <d v="2021-12-22T00:00:00"/>
    <n v="47"/>
    <n v="105193"/>
    <s v="Md. Abdur Rahim"/>
    <s v="Scientific Sales Executive"/>
    <s v="Sales"/>
    <s v="SYK-SYLA-SYL1"/>
    <s v="FS16"/>
    <d v="2021-12-22T00:00:00"/>
    <s v="Consider"/>
    <s v="S4259"/>
    <n v="91.485821607953937"/>
    <n v="32.352941176470587"/>
    <n v="81.21314086467406"/>
    <n v="98.082625982123602"/>
    <n v="5"/>
    <n v="147.85554068976634"/>
    <n v="130.10930042180041"/>
    <n v="80"/>
    <n v="85"/>
    <n v="0.91111111111111109"/>
    <n v="11.180025041855917"/>
    <n v="0.92647058823529382"/>
    <n v="2.121314086467406"/>
    <n v="7.8495755892741617"/>
    <n v="2.25"/>
    <n v="5.9049663544850928"/>
    <n v="5"/>
    <n v="5.6"/>
    <n v="2.4"/>
    <n v="9.1111111111111107"/>
    <x v="46"/>
    <n v="224"/>
    <x v="46"/>
    <n v="227"/>
  </r>
  <r>
    <x v="47"/>
    <s v="Md. Moshiul Kobir Masum"/>
    <s v="Scientific Sales Executive"/>
    <s v="Sales"/>
    <s v="SYG-GAZA-GAZ1"/>
    <s v="SYGK-GAZA"/>
    <s v="Dhaka-3"/>
    <s v="SM-2"/>
    <s v="FS16"/>
    <d v="2021-12-22T00:00:00"/>
    <n v="48"/>
    <n v="105174"/>
    <s v="Md. Moshiul Kobir Masum"/>
    <s v="Scientific Sales Executive"/>
    <s v="Sales"/>
    <s v="SYG-GAZA-GAZ1"/>
    <s v="FS16"/>
    <d v="2021-12-22T00:00:00"/>
    <s v="Consider"/>
    <s v="S4239"/>
    <n v="98.459782751058427"/>
    <n v="35.318275154004105"/>
    <n v="86.415001838460597"/>
    <n v="94.305886824794811"/>
    <n v="8"/>
    <n v="160.75802874950747"/>
    <n v="114.82290381384584"/>
    <n v="81.5"/>
    <n v="86"/>
    <n v="0.91111111111111109"/>
    <n v="16.151739301270112"/>
    <n v="1.6529774127310055"/>
    <n v="2.6415001838460599"/>
    <n v="5.9190201295593949"/>
    <n v="7"/>
    <n v="6.1759186037396567"/>
    <n v="5"/>
    <n v="5.96"/>
    <n v="2.46"/>
    <n v="9.1111111111111107"/>
    <x v="47"/>
    <n v="174"/>
    <x v="47"/>
    <n v="174"/>
  </r>
  <r>
    <x v="48"/>
    <s v="Md. Belal Hossain"/>
    <s v="Scientific Sales Executive"/>
    <s v="Sales"/>
    <s v="SYG-CUMB-CND1"/>
    <s v="SYGK-CUMB"/>
    <s v="Cumilla"/>
    <s v="Zone-2 SYL"/>
    <s v="FS16"/>
    <d v="2021-12-22T00:00:00"/>
    <n v="49"/>
    <n v="105185"/>
    <s v="Md. Belal Hossain"/>
    <s v="Scientific Sales Executive"/>
    <s v="Sales"/>
    <s v="SYG-CUMB-CND1"/>
    <s v="FS16"/>
    <d v="2021-12-22T00:00:00"/>
    <s v="Consider"/>
    <s v="S4251"/>
    <n v="99.61583763367598"/>
    <n v="44.969199178644764"/>
    <n v="89.92890466496624"/>
    <n v="94.783287154146464"/>
    <n v="6"/>
    <n v="189.0359180698878"/>
    <n v="116.26189430537255"/>
    <n v="84.5"/>
    <n v="89"/>
    <n v="1"/>
    <n v="17.539005160411175"/>
    <n v="4.1913757700205343"/>
    <n v="2.992890466496624"/>
    <n v="5.9747168346504207"/>
    <n v="4"/>
    <n v="6.7697542794676426"/>
    <n v="5"/>
    <n v="6.68"/>
    <n v="2.64"/>
    <n v="10"/>
    <x v="48"/>
    <n v="152"/>
    <x v="48"/>
    <n v="153"/>
  </r>
  <r>
    <x v="49"/>
    <s v="Md. Mossiur Rahaman"/>
    <s v="Scientific Sales Executive"/>
    <s v="Sales"/>
    <s v="SYD-KHLA-SAT1"/>
    <s v="SYD-KHLA"/>
    <s v="Khulna"/>
    <s v="Zone-4 KHL"/>
    <s v="FS16"/>
    <d v="2021-12-22T00:00:00"/>
    <n v="50"/>
    <n v="105192"/>
    <s v="Md. Mossiur Rahaman"/>
    <s v="Scientific Sales Executive"/>
    <s v="Sales"/>
    <s v="SYD-KHLA-SAT1"/>
    <s v="FS16"/>
    <d v="2021-12-22T00:00:00"/>
    <s v="Consider"/>
    <s v="S4258"/>
    <n v="79.44703566225509"/>
    <n v="22.685185185185187"/>
    <n v="83.152945932440346"/>
    <n v="79.27873639594219"/>
    <n v="1"/>
    <n v="37.824895169514022"/>
    <n v="87.74384264420496"/>
    <n v="61.333333333333336"/>
    <n v="80.666666666666671"/>
    <n v="0.8"/>
    <n v="8.3709749878595225"/>
    <n v="0"/>
    <n v="2.3152945932440345"/>
    <n v="4.1658525795265886"/>
    <n v="0"/>
    <n v="0"/>
    <n v="1.210344925471736"/>
    <n v="3.3066666666666671"/>
    <n v="2.1400000000000006"/>
    <n v="8"/>
    <x v="49"/>
    <n v="381"/>
    <x v="49"/>
    <n v="385"/>
  </r>
  <r>
    <x v="50"/>
    <s v="Md. Khairul Islam"/>
    <s v="Scientific Sales Executive"/>
    <s v="Sales"/>
    <s v="SYG-JAMA-SHE2"/>
    <s v="SYGK-JAMA"/>
    <s v="Mymensingh"/>
    <s v="SM-2"/>
    <s v="FS16"/>
    <d v="2021-12-22T00:00:00"/>
    <n v="51"/>
    <n v="105183"/>
    <s v="Md. Khairul Islam"/>
    <s v="Scientific Sales Executive"/>
    <s v="Sales"/>
    <s v="SYG-JAMA-SHE2"/>
    <s v="FS16"/>
    <d v="2021-12-22T00:00:00"/>
    <s v="Consider"/>
    <s v="S4249"/>
    <n v="105.79997913336578"/>
    <n v="37.336244541484717"/>
    <n v="73.241318903592528"/>
    <n v="82.077252613320937"/>
    <n v="8"/>
    <n v="7.5006662280626077"/>
    <n v="113.58224082680604"/>
    <n v="78"/>
    <n v="86.75"/>
    <n v="1"/>
    <n v="23.609990610014599"/>
    <n v="2.1473799126637561"/>
    <n v="1.7043077020321733"/>
    <n v="4.4923461382207766"/>
    <n v="7"/>
    <n v="0"/>
    <n v="5"/>
    <n v="4.6399999999999997"/>
    <n v="2.5049999999999999"/>
    <n v="10"/>
    <x v="50"/>
    <n v="176"/>
    <x v="50"/>
    <n v="180"/>
  </r>
  <r>
    <x v="51"/>
    <s v="Ripon Hossen"/>
    <s v="Scientific Sales Executive"/>
    <s v="Sales"/>
    <s v="SYG-NIDA-NID4"/>
    <s v="SYGK-NIDA"/>
    <s v="Dhaka-3"/>
    <s v="SM-2"/>
    <s v="FS16"/>
    <d v="2021-12-22T00:00:00"/>
    <n v="52"/>
    <n v="105188"/>
    <s v="Ripon Hossen"/>
    <s v="Scientific Sales Executive"/>
    <s v="Sales"/>
    <s v="SYG-NIDA-NID4"/>
    <s v="FS16"/>
    <d v="2021-12-22T00:00:00"/>
    <s v="Consider"/>
    <s v="S4254"/>
    <n v="101.83295199477247"/>
    <n v="43.382352941176471"/>
    <n v="77.501864463731067"/>
    <n v="97.403800692928343"/>
    <n v="7"/>
    <n v="41.638160382003214"/>
    <n v="115.39953102453103"/>
    <n v="90"/>
    <n v="90"/>
    <n v="0.93333333333333335"/>
    <n v="21.824828397647615"/>
    <n v="3.7470588235294122"/>
    <n v="1.8907065702882342"/>
    <n v="7.4422804157570059"/>
    <n v="5"/>
    <n v="0"/>
    <n v="5"/>
    <n v="8"/>
    <n v="2.7"/>
    <n v="9.3333333333333339"/>
    <x v="51"/>
    <n v="154"/>
    <x v="51"/>
    <n v="155"/>
  </r>
  <r>
    <x v="52"/>
    <s v="Badal Chandra Roy"/>
    <s v="Scientific Sales Executive"/>
    <s v="Sales"/>
    <s v="SYG-SAVA-SAV1"/>
    <s v="SYGK-SAVA"/>
    <s v="Dhaka-4"/>
    <s v="SM-2"/>
    <s v="FS16"/>
    <d v="2021-12-22T00:00:00"/>
    <n v="53"/>
    <n v="105186"/>
    <s v="Badal Chandra Roy"/>
    <s v="Scientific Sales Executive"/>
    <s v="Sales"/>
    <s v="SYG-SAVA-SAV1"/>
    <s v="FS16"/>
    <d v="2021-12-22T00:00:00"/>
    <s v="Consider"/>
    <s v="S4252"/>
    <n v="99.471353636337739"/>
    <n v="31.395348837209301"/>
    <n v="64.213004901852472"/>
    <n v="101.5154918314003"/>
    <n v="5"/>
    <n v="25.332149630802604"/>
    <n v="111.13197749455513"/>
    <n v="77"/>
    <n v="71.5"/>
    <n v="0.84444444444444444"/>
    <n v="17.365624363605285"/>
    <n v="0.69186046511627874"/>
    <n v="1.3093189644560457"/>
    <n v="10.840985662065068"/>
    <n v="2.25"/>
    <n v="0"/>
    <n v="5"/>
    <n v="4.5600000000000005"/>
    <n v="1.2899999999999998"/>
    <n v="8.4444444444444446"/>
    <x v="52"/>
    <n v="230"/>
    <x v="52"/>
    <n v="225"/>
  </r>
  <r>
    <x v="53"/>
    <s v="Ashim Adhikari"/>
    <s v="Scientific Sales Executive"/>
    <s v="Sales"/>
    <s v="SYD-KHLA-KHU2"/>
    <s v="SYD-KHLA"/>
    <s v="Khulna"/>
    <s v="Zone-4 KHL"/>
    <s v="FS16"/>
    <d v="2021-12-22T00:00:00"/>
    <n v="54"/>
    <n v="105190"/>
    <s v="Ashim Adhikari"/>
    <s v="Scientific Sales Executive"/>
    <s v="Sales"/>
    <s v="SYD-KHLA-KHU2"/>
    <s v="FS16"/>
    <d v="2021-12-22T00:00:00"/>
    <s v="Consider"/>
    <s v="S4256"/>
    <n v="72.735849493352887"/>
    <n v="15.74468085106383"/>
    <n v="54.821221574041786"/>
    <n v="70.180540598101842"/>
    <n v="1"/>
    <n v="181.49956920824351"/>
    <n v="101.4895811828179"/>
    <n v="70"/>
    <n v="76.5"/>
    <n v="0.8"/>
    <n v="6.8050315484490067"/>
    <n v="0"/>
    <n v="0.89842844386432807"/>
    <n v="3.104396403111882"/>
    <n v="0"/>
    <n v="6.6114909533731137"/>
    <n v="5"/>
    <n v="4"/>
    <n v="1.5899999999999999"/>
    <n v="8"/>
    <x v="53"/>
    <n v="347"/>
    <x v="53"/>
    <n v="345"/>
  </r>
  <r>
    <x v="54"/>
    <s v="Kamal Hossain"/>
    <s v="Scientific Sales Executive"/>
    <s v="Sales"/>
    <s v="SYD-NKLA-CHW1"/>
    <s v="SYD-NKLA"/>
    <s v="Noakhali"/>
    <s v="Zone-1 CTG"/>
    <s v="FS16"/>
    <d v="2021-12-22T00:00:00"/>
    <n v="55"/>
    <n v="105182"/>
    <s v="Kamal Hossain"/>
    <s v="Scientific Sales Executive"/>
    <s v="Sales"/>
    <s v="SYD-NKLA-CHW1"/>
    <s v="FS16"/>
    <d v="2021-12-22T00:00:00"/>
    <s v="Consider"/>
    <s v="S4248"/>
    <n v="102.15169449427171"/>
    <n v="35.960591133004925"/>
    <n v="67.612167499967185"/>
    <n v="103.799406359833"/>
    <n v="6"/>
    <n v="70.783017053132497"/>
    <n v="113.4788286056402"/>
    <n v="74"/>
    <n v="74"/>
    <n v="0.93333333333333335"/>
    <n v="21.968262522422272"/>
    <n v="1.8103448275862069"/>
    <n v="1.4580323281235643"/>
    <n v="11.354866430962424"/>
    <n v="4"/>
    <n v="2.8365407958128497"/>
    <n v="5"/>
    <n v="4.32"/>
    <n v="1.44"/>
    <n v="9.3333333333333339"/>
    <x v="54"/>
    <n v="170"/>
    <x v="54"/>
    <n v="171"/>
  </r>
  <r>
    <x v="55"/>
    <s v="Abu Md. Mehedi Hasan"/>
    <s v="Scientific Sales Executive"/>
    <s v="Sales"/>
    <s v="SYD-BSMA-CMF1"/>
    <s v="SYD-BSMA"/>
    <s v="Dhaka-2"/>
    <s v="SM-1"/>
    <s v="FS16"/>
    <d v="2021-12-22T00:00:00"/>
    <n v="56"/>
    <n v="105173"/>
    <s v="Abu Md. Mehedi Hasan"/>
    <s v="Scientific Sales Executive"/>
    <s v="Sales"/>
    <s v="SYD-BSMA-CMF1"/>
    <s v="FS16"/>
    <d v="2021-12-22T00:00:00"/>
    <s v="Consider"/>
    <s v="S4238"/>
    <n v="63.054677398756823"/>
    <n v="24.897959183673468"/>
    <n v="68.139880417460489"/>
    <n v="61.138069647807313"/>
    <n v="1"/>
    <n v="213.99920118273289"/>
    <n v="102.78981636318593"/>
    <n v="88"/>
    <n v="74.5"/>
    <n v="0.8666666666666667"/>
    <n v="4.5460913930432589"/>
    <n v="0"/>
    <n v="1.4811197682638964"/>
    <n v="2.0494414589108532"/>
    <n v="0"/>
    <n v="7"/>
    <n v="5"/>
    <n v="7.5200000000000005"/>
    <n v="1.4700000000000002"/>
    <n v="8.6666666666666679"/>
    <x v="55"/>
    <n v="334"/>
    <x v="55"/>
    <n v="340"/>
  </r>
  <r>
    <x v="56"/>
    <s v="Md. Ariful Islam"/>
    <s v="Scientific Sales Executive"/>
    <s v="Sales"/>
    <s v="SYG-BSMA-BSM2"/>
    <s v="SYGK-BSMA"/>
    <s v="Dhaka-2"/>
    <s v="SM-1"/>
    <s v="FS16"/>
    <d v="2021-12-22T00:00:00"/>
    <n v="57"/>
    <n v="105178"/>
    <s v="Md. Ariful Islam"/>
    <s v="Scientific Sales Executive"/>
    <s v="Sales"/>
    <s v="SYG-BSMA-BSM2"/>
    <s v="FS16"/>
    <d v="2021-12-22T00:00:00"/>
    <s v="Consider"/>
    <s v="S4244"/>
    <n v="83.498234342463732"/>
    <n v="22.672064777327936"/>
    <n v="29.254151260823697"/>
    <n v="83.014213495899853"/>
    <n v="3"/>
    <n v="32.325688807335688"/>
    <n v="104.63656713656714"/>
    <n v="79"/>
    <n v="79.75"/>
    <n v="0.9555555555555556"/>
    <n v="9.3162546799082033"/>
    <n v="0"/>
    <n v="0"/>
    <n v="4.601658241188316"/>
    <n v="0"/>
    <n v="0"/>
    <n v="5"/>
    <n v="4.7200000000000006"/>
    <n v="1.7850000000000001"/>
    <n v="9.5555555555555554"/>
    <x v="56"/>
    <n v="353"/>
    <x v="56"/>
    <n v="362"/>
  </r>
  <r>
    <x v="57"/>
    <s v="Saidur Rahman Tarek"/>
    <s v="Scientific Sales Executive"/>
    <s v="Sales"/>
    <s v="SYD-CTGB-CMC2"/>
    <s v="SYD-CTGB"/>
    <s v="CTG-2"/>
    <s v="Zone-1 CTG"/>
    <s v="FS16"/>
    <d v="2021-12-22T00:00:00"/>
    <n v="58"/>
    <n v="105177"/>
    <s v="Saidur Rahman Tarek"/>
    <s v="Scientific Sales Executive"/>
    <s v="Sales"/>
    <s v="SYD-CTGB-CMC2"/>
    <s v="FS16"/>
    <d v="2021-12-22T00:00:00"/>
    <s v="Consider"/>
    <s v="S4243"/>
    <n v="113.07959846042981"/>
    <n v="56.106870229007633"/>
    <n v="82.425178675546846"/>
    <n v="120.9813972658242"/>
    <n v="10"/>
    <n v="194.98402432204742"/>
    <n v="105.63670126170128"/>
    <n v="92"/>
    <n v="87"/>
    <n v="0.9555555555555556"/>
    <n v="26.885819307193412"/>
    <n v="7"/>
    <n v="2.2425178675546844"/>
    <n v="15"/>
    <n v="10"/>
    <n v="6.894664510762996"/>
    <n v="5"/>
    <n v="8"/>
    <n v="2.5200000000000005"/>
    <n v="9.5555555555555554"/>
    <x v="57"/>
    <n v="3"/>
    <x v="57"/>
    <n v="3"/>
  </r>
  <r>
    <x v="58"/>
    <s v="Kanak Chandra Roy"/>
    <s v="Scientific Sales Executive"/>
    <s v="Sales"/>
    <s v="SYG-TANA-TAN2"/>
    <s v="SYGK-TANA"/>
    <s v="Mymensingh"/>
    <s v="SM-2"/>
    <s v="FS16"/>
    <d v="2021-12-22T00:00:00"/>
    <n v="59"/>
    <n v="105181"/>
    <s v="Kanak Chandra Roy"/>
    <s v="Scientific Sales Executive"/>
    <s v="Sales"/>
    <s v="SYG-TANA-TAN2"/>
    <s v="FS16"/>
    <d v="2021-12-22T00:00:00"/>
    <s v="Consider"/>
    <s v="S4247"/>
    <n v="91.383313194131816"/>
    <n v="37.894736842105267"/>
    <n v="65.815362613375484"/>
    <n v="76.459827420152024"/>
    <n v="4"/>
    <n v="68.99853015658077"/>
    <n v="97.564280574114932"/>
    <n v="79.5"/>
    <n v="83.75"/>
    <n v="0.91111111111111109"/>
    <n v="11.156106411964091"/>
    <n v="2.2842105263157908"/>
    <n v="1.3794221143351775"/>
    <n v="3.8369798656844032"/>
    <n v="0.5"/>
    <n v="2.6773199441811442"/>
    <n v="4.2692841722344799"/>
    <n v="4.76"/>
    <n v="2.3250000000000002"/>
    <n v="9.1111111111111107"/>
    <x v="58"/>
    <n v="301"/>
    <x v="58"/>
    <n v="308"/>
  </r>
  <r>
    <x v="59"/>
    <s v="Md. Ruhul Amin"/>
    <s v="Scientific Sales Executive"/>
    <s v="Sales"/>
    <s v="SYD-CUMA-GOU1"/>
    <s v="SYD-CUMA"/>
    <s v="Cumilla"/>
    <s v="Zone-2 SYL"/>
    <s v="FS16"/>
    <d v="2021-12-22T00:00:00"/>
    <n v="60"/>
    <n v="105191"/>
    <s v="Md. Ruhul Amin"/>
    <s v="Scientific Sales Executive"/>
    <s v="Sales"/>
    <s v="SYD-CUMA-GOU1"/>
    <s v="FS16"/>
    <d v="2021-12-22T00:00:00"/>
    <s v="Consider"/>
    <s v="S4257"/>
    <n v="82.904191764114785"/>
    <n v="35.042735042735039"/>
    <n v="97.642247309598744"/>
    <n v="86.974322680653117"/>
    <n v="1"/>
    <n v="57.485549650246135"/>
    <n v="130.40733109483111"/>
    <n v="80.5"/>
    <n v="76.5"/>
    <n v="0.93333333333333335"/>
    <n v="9.1776447449601157"/>
    <n v="1.5854700854700847"/>
    <n v="4.6463370964398116"/>
    <n v="5.0636709794095305"/>
    <n v="0"/>
    <n v="1.2669798321551515"/>
    <n v="5"/>
    <n v="5.7200000000000006"/>
    <n v="1.5899999999999999"/>
    <n v="9.3333333333333339"/>
    <x v="59"/>
    <n v="289"/>
    <x v="59"/>
    <n v="300"/>
  </r>
  <r>
    <x v="60"/>
    <s v="Md. Kawsar Ahmmed"/>
    <s v="Scientific Sales Executive"/>
    <s v="Sales"/>
    <s v="SYG-SIRA-SHJ1"/>
    <s v="SYGK-SIRA"/>
    <s v="Rajshahi"/>
    <s v="Zone-3 BOG"/>
    <s v="FS16"/>
    <d v="2022-01-13T00:00:00"/>
    <n v="61"/>
    <n v="105207"/>
    <s v="Md. Kawsar Ahmmed"/>
    <s v="Scientific Sales Executive"/>
    <s v="Sales"/>
    <s v="SYG-SIRA-SHJ1"/>
    <s v="FS16"/>
    <d v="2022-01-13T00:00:00"/>
    <s v="Consider"/>
    <s v="S4275"/>
    <n v="107.61141805693966"/>
    <n v="42.978723404255319"/>
    <n v="96.095074215045557"/>
    <n v="101.10280321722485"/>
    <n v="6"/>
    <n v="80.390946052499103"/>
    <n v="115.91363296526339"/>
    <n v="80.5"/>
    <n v="87.25"/>
    <n v="0.9555555555555556"/>
    <n v="24.425138125622844"/>
    <n v="3.6340425531914895"/>
    <n v="4.4142611322568337"/>
    <n v="10.74813072387559"/>
    <n v="4"/>
    <n v="3.2849108157832916"/>
    <n v="5"/>
    <n v="5.7200000000000006"/>
    <n v="2.5349999999999997"/>
    <n v="9.5555555555555554"/>
    <x v="60"/>
    <n v="92"/>
    <x v="60"/>
    <n v="97"/>
  </r>
  <r>
    <x v="61"/>
    <s v="Md. Rakib Hasan"/>
    <s v="Scientific Sales Executive"/>
    <s v="Sales"/>
    <s v="SYG-RANA-SAD1"/>
    <s v="SYGK-RANA"/>
    <s v="Rangpur"/>
    <s v="Zone-3 BOG"/>
    <s v="FS16"/>
    <d v="2022-01-13T00:00:00"/>
    <n v="62"/>
    <n v="105213"/>
    <s v="Md. Rakib Hasan"/>
    <s v="Scientific Sales Executive"/>
    <s v="Sales"/>
    <s v="SYG-RANA-SAD1"/>
    <s v="FS16"/>
    <d v="2022-01-13T00:00:00"/>
    <s v="Consider"/>
    <s v="S4283"/>
    <n v="102.14395881468718"/>
    <n v="38.651685393258425"/>
    <n v="71.128820002924414"/>
    <n v="107.2527216932646"/>
    <n v="10"/>
    <n v="110.0796680439198"/>
    <n v="121.39893500219587"/>
    <n v="76.5"/>
    <n v="83.25"/>
    <n v="0.9555555555555556"/>
    <n v="21.964781466609232"/>
    <n v="2.4696629213483146"/>
    <n v="1.6118858751279432"/>
    <n v="12.131862380984535"/>
    <n v="10"/>
    <n v="5.1116730289223158"/>
    <n v="5"/>
    <n v="4.5200000000000005"/>
    <n v="2.2950000000000004"/>
    <n v="9.5555555555555554"/>
    <x v="61"/>
    <n v="83"/>
    <x v="61"/>
    <n v="83"/>
  </r>
  <r>
    <x v="62"/>
    <s v="Md. Momtaj Ali"/>
    <s v="Scientific Sales Executive"/>
    <s v="Sales"/>
    <s v="SYG-GAZA-KAP1"/>
    <s v="SYGK-GAZA"/>
    <s v="Dhaka-3"/>
    <s v="SM-2"/>
    <s v="FS16"/>
    <d v="2022-01-13T00:00:00"/>
    <n v="63"/>
    <n v="105208"/>
    <s v="Md. Momtaj Ali"/>
    <s v="Scientific Sales Executive"/>
    <s v="Sales"/>
    <s v="SYG-GAZA-KAP1"/>
    <s v="FS16"/>
    <d v="2022-01-13T00:00:00"/>
    <s v="Consider"/>
    <s v="S4276"/>
    <n v="94.316564487155276"/>
    <n v="34.819532908704879"/>
    <n v="85.694870749450615"/>
    <n v="92.207643004853765"/>
    <n v="6"/>
    <n v="99.30432967222076"/>
    <n v="126.42295204795204"/>
    <n v="80.5"/>
    <n v="85.25"/>
    <n v="0.91111111111111109"/>
    <n v="11.840531713669565"/>
    <n v="1.5307855626326952"/>
    <n v="2.5694870749450613"/>
    <n v="5.6742250172329394"/>
    <n v="4"/>
    <n v="4.1675353847036352"/>
    <n v="5"/>
    <n v="5.7200000000000006"/>
    <n v="2.415"/>
    <n v="9.1111111111111107"/>
    <x v="62"/>
    <n v="228"/>
    <x v="62"/>
    <n v="229"/>
  </r>
  <r>
    <x v="63"/>
    <s v="Md. Rashel"/>
    <s v="Scientific Sales Executive"/>
    <s v="Sales"/>
    <s v="SYD-BBRA-BBR1"/>
    <s v="SYD-BBRA"/>
    <s v="B. Baria"/>
    <s v="Zone-2 SYL"/>
    <s v="FS16"/>
    <d v="2022-01-13T00:00:00"/>
    <n v="64"/>
    <n v="105200"/>
    <s v="Md. Rashel"/>
    <s v="Scientific Sales Executive"/>
    <s v="Sales"/>
    <s v="SYD-BBRA-BBR1"/>
    <s v="FS16"/>
    <d v="2022-01-13T00:00:00"/>
    <s v="Consider"/>
    <s v="S4267"/>
    <n v="110.13117357661444"/>
    <n v="54.356846473029044"/>
    <n v="111.88939268723057"/>
    <n v="112.19312815408119"/>
    <n v="10"/>
    <n v="52.799369234316593"/>
    <n v="113.66252034410603"/>
    <n v="76.5"/>
    <n v="86.5"/>
    <n v="0.91111111111111109"/>
    <n v="25.559028109476497"/>
    <n v="7"/>
    <n v="5"/>
    <n v="13.243453834668268"/>
    <n v="10"/>
    <n v="0.69292273120378267"/>
    <n v="5"/>
    <n v="4.5200000000000005"/>
    <n v="2.4900000000000002"/>
    <n v="9.1111111111111107"/>
    <x v="63"/>
    <n v="33"/>
    <x v="63"/>
    <n v="33"/>
  </r>
  <r>
    <x v="64"/>
    <s v="Md. Abul Kashem"/>
    <s v="Scientific Sales Executive"/>
    <s v="Sales"/>
    <s v="SYD-BIRA-BIR4"/>
    <s v="SYD-BIRA"/>
    <s v="Dhaka-2"/>
    <s v="SM-1"/>
    <s v="FS16"/>
    <d v="2022-01-13T00:00:00"/>
    <n v="65"/>
    <n v="105206"/>
    <s v="Md. Abul Kashem"/>
    <s v="Scientific Sales Executive"/>
    <s v="Sales"/>
    <s v="SYD-BIRA-BIR4"/>
    <s v="FS16"/>
    <d v="2022-01-13T00:00:00"/>
    <s v="Consider"/>
    <s v="S4273"/>
    <n v="99.58727490644884"/>
    <n v="45.054945054945058"/>
    <n v="46.874912326968506"/>
    <n v="100.12262078733175"/>
    <n v="7"/>
    <n v="12.230632761340598"/>
    <n v="130.82615882283756"/>
    <n v="95"/>
    <n v="85.416666666666671"/>
    <n v="0.97777777777777775"/>
    <n v="17.504729887738609"/>
    <n v="4.9230769230769242"/>
    <n v="0.55077741430487204"/>
    <n v="10.527589677149646"/>
    <n v="5"/>
    <n v="0"/>
    <n v="5"/>
    <n v="8"/>
    <n v="2.4249999999999998"/>
    <n v="9.7777777777777768"/>
    <x v="64"/>
    <n v="168"/>
    <x v="64"/>
    <n v="173"/>
  </r>
  <r>
    <x v="65"/>
    <s v="Md. Jahangir Alam"/>
    <s v="Scientific Sales Executive"/>
    <s v="Sales"/>
    <s v="SYG-CHWA-CTK1"/>
    <s v="SYGK-CHWA"/>
    <s v="Noakhali"/>
    <s v="Zone-1 CTG"/>
    <s v="FS16"/>
    <d v="2022-01-13T00:00:00"/>
    <n v="66"/>
    <n v="105210"/>
    <s v="Md. Jahangir Alam"/>
    <s v="Scientific Sales Executive"/>
    <s v="Sales"/>
    <s v="SYG-CHWA-CTK1"/>
    <s v="FS16"/>
    <d v="2022-01-13T00:00:00"/>
    <s v="Consider"/>
    <s v="S4278"/>
    <n v="78.057473198526495"/>
    <n v="23.478260869565219"/>
    <n v="58.053252605868799"/>
    <n v="86.595781707168982"/>
    <n v="1"/>
    <n v="93.113548515686404"/>
    <n v="59.353378103378105"/>
    <n v="85.5"/>
    <n v="75.25"/>
    <n v="0.84444444444444444"/>
    <n v="8.0467437463228499"/>
    <n v="0"/>
    <n v="1.03982980150676"/>
    <n v="5.0195078658363821"/>
    <n v="0"/>
    <n v="3.8786322640653657"/>
    <n v="0"/>
    <n v="6.92"/>
    <n v="1.5149999999999999"/>
    <n v="8.4444444444444446"/>
    <x v="65"/>
    <n v="354"/>
    <x v="65"/>
    <n v="357"/>
  </r>
  <r>
    <x v="66"/>
    <s v="Md. Abu Taher Muntasir Rasel"/>
    <s v="Scientific Sales Executive"/>
    <s v="Sales"/>
    <s v="SYG-BMCA-BMC3"/>
    <s v="SYGK-BMCA"/>
    <s v="Dhaka-2"/>
    <s v="SM-1"/>
    <s v="FS16"/>
    <d v="2022-01-13T00:00:00"/>
    <n v="67"/>
    <n v="105202"/>
    <s v="Md. Abu Taher Muntasir Rasel"/>
    <s v="Scientific Sales Executive"/>
    <s v="Sales"/>
    <s v="SYG-BMCA-BMC3"/>
    <s v="FS16"/>
    <d v="2022-01-13T00:00:00"/>
    <s v="Consider"/>
    <s v="S4269"/>
    <n v="78.365230916471091"/>
    <n v="21.399176954732511"/>
    <n v="32.459692228588217"/>
    <n v="78.984813162614955"/>
    <n v="2"/>
    <n v="46.416402980953791"/>
    <n v="76.659171075837733"/>
    <n v="92"/>
    <n v="83"/>
    <e v="#N/A"/>
    <n v="8.1185538805099231"/>
    <n v="0"/>
    <n v="0"/>
    <n v="4.1315615356384114"/>
    <n v="0"/>
    <n v="0"/>
    <n v="0"/>
    <n v="8"/>
    <n v="2.2799999999999998"/>
    <s v=""/>
    <x v="66"/>
    <n v="399"/>
    <x v="66"/>
    <n v="376"/>
  </r>
  <r>
    <x v="67"/>
    <s v="Md Mizanur Rahman"/>
    <s v="Scientific Sales Executive"/>
    <s v="Sales"/>
    <s v="SYD-MMCA-RMP1"/>
    <s v="SYD-MMCA"/>
    <s v="Dhaka-1"/>
    <s v="SM-1"/>
    <s v="FS16"/>
    <d v="2022-01-13T00:00:00"/>
    <n v="68"/>
    <n v="105211"/>
    <s v="Md Mizanur Rahman"/>
    <s v="Scientific Sales Executive"/>
    <s v="Sales"/>
    <s v="SYD-MMCA-RMP1"/>
    <s v="FS16"/>
    <d v="2022-01-13T00:00:00"/>
    <s v="Consider"/>
    <s v="S4280"/>
    <n v="89.023307054977181"/>
    <n v="39.711191335740068"/>
    <n v="80.621091623627507"/>
    <n v="94.171906953944202"/>
    <n v="5"/>
    <n v="70.403122334147398"/>
    <n v="107.45516175316899"/>
    <n v="97.5"/>
    <n v="74"/>
    <n v="0.88888888888888884"/>
    <n v="10.60543831282801"/>
    <n v="2.7292418772563165"/>
    <n v="2.0621091623627508"/>
    <n v="5.9033891446268232"/>
    <n v="2.25"/>
    <n v="2.8188123755935455"/>
    <n v="5"/>
    <n v="8"/>
    <n v="1.44"/>
    <n v="8.8888888888888893"/>
    <x v="67"/>
    <n v="239"/>
    <x v="67"/>
    <n v="240"/>
  </r>
  <r>
    <x v="68"/>
    <s v="Md. Saddam Hossain"/>
    <s v="Scientific Sales Executive"/>
    <s v="Sales"/>
    <s v="SYD-SSMA-SSM1"/>
    <s v="SYD-SSMA"/>
    <s v="Dhaka-1"/>
    <s v="SM-1"/>
    <s v="FS16"/>
    <d v="2022-01-13T00:00:00"/>
    <n v="69"/>
    <n v="105205"/>
    <s v="Md. Saddam Hossain"/>
    <s v="Scientific Sales Executive"/>
    <s v="Sales"/>
    <s v="SYD-SSMA-SSM1"/>
    <s v="FS16"/>
    <d v="2022-01-13T00:00:00"/>
    <s v="Consider"/>
    <s v="S4272"/>
    <n v="101.58015255417041"/>
    <n v="52.362204724409445"/>
    <n v="98.791919039204757"/>
    <n v="99.883386816962997"/>
    <n v="7"/>
    <n v="224.81361958569602"/>
    <n v="119.36947575594918"/>
    <n v="89.5"/>
    <n v="76.25"/>
    <n v="0.9555555555555556"/>
    <n v="21.711068649376685"/>
    <n v="7"/>
    <n v="4.8187878558807133"/>
    <n v="8.9300320901777983"/>
    <n v="5"/>
    <n v="7"/>
    <n v="5"/>
    <n v="7.88"/>
    <n v="1.575"/>
    <n v="9.5555555555555554"/>
    <x v="68"/>
    <n v="55"/>
    <x v="68"/>
    <n v="56"/>
  </r>
  <r>
    <x v="69"/>
    <s v="Md. Dilnewaz Ali"/>
    <s v="Scientific Sales Executive"/>
    <s v="Sales"/>
    <s v="SYD-GAZA-GAZ1"/>
    <s v="SYD-GAZA"/>
    <s v="Dhaka-3"/>
    <s v="SM-2"/>
    <s v="FS16"/>
    <d v="2022-01-13T00:00:00"/>
    <n v="70"/>
    <n v="105212"/>
    <s v="Md. Dilnewaz Ali"/>
    <s v="Scientific Sales Executive"/>
    <s v="Sales"/>
    <s v="SYD-GAZA-GAZ1"/>
    <s v="FS16"/>
    <d v="2022-01-13T00:00:00"/>
    <s v="Consider"/>
    <s v="S4282"/>
    <n v="111.5642940420605"/>
    <n v="66.094420600858371"/>
    <n v="113.56819647042519"/>
    <n v="112.41203347407978"/>
    <n v="10"/>
    <n v="441.12044541151283"/>
    <n v="128.31669616391838"/>
    <n v="97.5"/>
    <n v="87.5"/>
    <n v="0.9555555555555556"/>
    <n v="26.203932318927222"/>
    <n v="7"/>
    <n v="5"/>
    <n v="13.292707531667949"/>
    <n v="10"/>
    <n v="7"/>
    <n v="5"/>
    <n v="8"/>
    <n v="2.5499999999999998"/>
    <n v="9.5555555555555554"/>
    <x v="69"/>
    <n v="1"/>
    <x v="69"/>
    <n v="2"/>
  </r>
  <r>
    <x v="70"/>
    <s v="H.M. Ershed"/>
    <s v="Scientific Sales Executive"/>
    <s v="Sales"/>
    <s v="SYG-NRGA-MUN1"/>
    <s v="SYGK-NRGA"/>
    <s v="Dhaka-1"/>
    <s v="SM-1"/>
    <s v="FS16"/>
    <d v="2022-01-13T00:00:00"/>
    <n v="71"/>
    <n v="105196"/>
    <s v="H.M. Ershed"/>
    <s v="Scientific Sales Executive"/>
    <s v="Sales"/>
    <s v="SYG-NRGA-MUN1"/>
    <s v="FS16"/>
    <d v="2022-01-13T00:00:00"/>
    <s v="Consider"/>
    <s v="S4262"/>
    <n v="107.4058509678856"/>
    <n v="52.811244979919678"/>
    <n v="72.779003758519039"/>
    <n v="106.64538194353281"/>
    <n v="10"/>
    <n v="0"/>
    <n v="113.11404477165347"/>
    <n v="78.5"/>
    <n v="82.75"/>
    <n v="0.9555555555555556"/>
    <n v="24.332632935548517"/>
    <n v="7"/>
    <n v="1.6840814144352081"/>
    <n v="11.995210937294882"/>
    <n v="10"/>
    <n v="0"/>
    <n v="5"/>
    <n v="4.68"/>
    <n v="2.2649999999999997"/>
    <n v="9.5555555555555554"/>
    <x v="70"/>
    <n v="67"/>
    <x v="70"/>
    <n v="69"/>
  </r>
  <r>
    <x v="71"/>
    <s v="Md. Nasir Uddin"/>
    <s v="Scientific Sales Executive"/>
    <s v="Sales"/>
    <s v="SYG-MOHA-NCV2"/>
    <s v="SYGK-MOHA"/>
    <s v="Dhaka-4"/>
    <s v="SM-2"/>
    <s v="FS16"/>
    <d v="2022-01-13T00:00:00"/>
    <n v="72"/>
    <n v="105201"/>
    <s v="Md. Nasir Uddin"/>
    <s v="Scientific Sales Executive"/>
    <s v="Sales"/>
    <s v="SYG-MOHA-NCV2"/>
    <s v="FS16"/>
    <d v="2022-01-13T00:00:00"/>
    <s v="Consider"/>
    <s v="S4268"/>
    <n v="97.493148519369441"/>
    <n v="31.439393939393938"/>
    <n v="69.744763543896653"/>
    <n v="108.52024140577454"/>
    <n v="4"/>
    <n v="26.495774299362964"/>
    <n v="104.04618985063301"/>
    <n v="59"/>
    <n v="84.25"/>
    <e v="#N/A"/>
    <n v="14.99177822324333"/>
    <n v="0.70265151515151458"/>
    <n v="1.5513334050454786"/>
    <n v="12.417054316299273"/>
    <n v="0.5"/>
    <n v="0"/>
    <n v="5"/>
    <n v="2.92"/>
    <n v="2.3549999999999995"/>
    <s v=""/>
    <x v="71"/>
    <n v="315"/>
    <x v="71"/>
    <n v="243"/>
  </r>
  <r>
    <x v="72"/>
    <s v="Shahrear Alam"/>
    <s v="Scientific Sales Executive"/>
    <s v="Sales"/>
    <s v="SYD-FENA-FDH2"/>
    <s v="SYD-FENA"/>
    <s v="Noakhali"/>
    <s v="Zone-1 CTG"/>
    <s v="FS16"/>
    <d v="2022-01-13T00:00:00"/>
    <n v="73"/>
    <n v="105204"/>
    <s v="Shahrear Alam"/>
    <s v="Scientific Sales Executive"/>
    <s v="Sales"/>
    <s v="SYD-FENA-FDH2"/>
    <s v="FS16"/>
    <d v="2022-01-13T00:00:00"/>
    <s v="Consider"/>
    <s v="S4271"/>
    <n v="95.885969675189969"/>
    <n v="37.404580152671755"/>
    <n v="62.673906937552658"/>
    <n v="97.569961980030627"/>
    <n v="4"/>
    <n v="48.309216232965277"/>
    <n v="127.26083687738276"/>
    <n v="94"/>
    <n v="81.375"/>
    <n v="0.9555555555555556"/>
    <n v="13.063163610227964"/>
    <n v="2.16412213740458"/>
    <n v="1.241983428517929"/>
    <n v="7.5419771880183761"/>
    <n v="0.5"/>
    <n v="0"/>
    <n v="5"/>
    <n v="8"/>
    <n v="2.1825000000000001"/>
    <n v="9.5555555555555554"/>
    <x v="72"/>
    <n v="242"/>
    <x v="72"/>
    <n v="245"/>
  </r>
  <r>
    <x v="73"/>
    <s v="Nur A Alam"/>
    <s v="Scientific Sales Executive"/>
    <s v="Sales"/>
    <s v="SYD-MIRA-MIR1"/>
    <s v="SYD-MIRA"/>
    <s v="Dhaka-4"/>
    <s v="SM-2"/>
    <s v="FS16"/>
    <d v="2022-01-13T00:00:00"/>
    <n v="74"/>
    <n v="105203"/>
    <s v="Nur A Alam"/>
    <s v="Scientific Sales Executive"/>
    <s v="Sales"/>
    <s v="SYD-MIRA-MIR1"/>
    <s v="FS16"/>
    <d v="2022-01-13T00:00:00"/>
    <s v="Consider"/>
    <s v="S4270"/>
    <n v="87.733941832114994"/>
    <n v="41.132075471698116"/>
    <n v="90.472432244724004"/>
    <n v="85.797339438771161"/>
    <n v="2"/>
    <n v="138.02397667512957"/>
    <n v="111.61517042404724"/>
    <n v="90.666666666666671"/>
    <n v="81.25"/>
    <n v="0.97777777777777775"/>
    <n v="10.304586427493499"/>
    <n v="3.1169811320754723"/>
    <n v="3.5708648367086004"/>
    <n v="4.9263562678566357"/>
    <n v="0"/>
    <n v="5.6985035101777211"/>
    <n v="5"/>
    <n v="8"/>
    <n v="2.1749999999999998"/>
    <n v="9.7777777777777768"/>
    <x v="73"/>
    <n v="221"/>
    <x v="73"/>
    <n v="231"/>
  </r>
  <r>
    <x v="74"/>
    <s v="Md. Ripon Mahmud"/>
    <s v="Scientific Sales Executive"/>
    <s v="Sales"/>
    <s v="SYG-MADA-MAD1"/>
    <s v="SYGK-MADA"/>
    <s v="Barishal"/>
    <s v="Zone-4 KHL"/>
    <s v="FS16"/>
    <d v="2022-02-03T00:00:00"/>
    <n v="75"/>
    <n v="105220"/>
    <s v="Md. Ripon Mahmud"/>
    <s v="Scientific Sales Executive"/>
    <s v="Sales"/>
    <s v="SYG-MADA-MAD1"/>
    <s v="FS16"/>
    <d v="2022-02-03T00:00:00"/>
    <s v="Consider"/>
    <s v="S4293"/>
    <n v="97.926928609170432"/>
    <n v="27.152317880794701"/>
    <n v="61.565772744113886"/>
    <n v="99.267749105701796"/>
    <n v="5"/>
    <n v="93.311040936052208"/>
    <n v="102.12671587671589"/>
    <n v="62.5"/>
    <n v="75.25"/>
    <n v="0.8"/>
    <n v="15.512314331004518"/>
    <n v="0"/>
    <n v="1.1935025575549827"/>
    <n v="8.5606494634210772"/>
    <n v="2.25"/>
    <n v="3.8878485770157694"/>
    <n v="5"/>
    <n v="3.4"/>
    <n v="1.5149999999999999"/>
    <n v="8"/>
    <x v="74"/>
    <n v="241"/>
    <x v="74"/>
    <n v="238"/>
  </r>
  <r>
    <x v="75"/>
    <s v="Md. Zahin Hamid"/>
    <s v="Scientific Sales Executive"/>
    <s v="Sales"/>
    <s v="SYD-SYLB-SYL5"/>
    <s v="SYD-SYLB"/>
    <s v="Sylhet"/>
    <s v="Zone-2 SYL"/>
    <s v="FS16"/>
    <d v="2022-02-03T00:00:00"/>
    <n v="76"/>
    <n v="105230"/>
    <s v="Md. Zahin Hamid"/>
    <s v="Scientific Sales Executive"/>
    <s v="Sales"/>
    <s v="SYD-SYLB-SYL5"/>
    <s v="FS16"/>
    <d v="2022-02-03T00:00:00"/>
    <s v="Consider"/>
    <s v="S4309"/>
    <n v="96.420238042233848"/>
    <n v="39.31297709923664"/>
    <n v="76.087577867350674"/>
    <n v="89.935631813975945"/>
    <n v="4"/>
    <n v="117.77656917605128"/>
    <n v="119.65579710144928"/>
    <n v="81"/>
    <n v="94.75"/>
    <n v="0.91111111111111109"/>
    <n v="13.704285650680617"/>
    <n v="2.6316793893129771"/>
    <n v="1.8288315316965922"/>
    <n v="5.4091570449638606"/>
    <n v="0.5"/>
    <n v="5.2733079526970768"/>
    <n v="5"/>
    <n v="5.84"/>
    <n v="2.9849999999999999"/>
    <n v="9.1111111111111107"/>
    <x v="75"/>
    <n v="226"/>
    <x v="75"/>
    <n v="228"/>
  </r>
  <r>
    <x v="76"/>
    <s v="Md. Saiful Islam"/>
    <s v="Scientific Sales Executive"/>
    <s v="Sales"/>
    <s v="SYK-RAJA-RAJ1"/>
    <s v="SYGK-RAJA"/>
    <s v="Rajshahi"/>
    <s v="Zone-3 BOG"/>
    <s v="FS16"/>
    <d v="2022-02-03T00:00:00"/>
    <n v="77"/>
    <n v="105218"/>
    <s v="Md. Saiful Islam"/>
    <s v="Scientific Sales Executive"/>
    <s v="Sales"/>
    <s v="SYK-RAJA-RAJ1"/>
    <s v="FS16"/>
    <d v="2022-02-03T00:00:00"/>
    <s v="Consider"/>
    <s v="S4291"/>
    <n v="105.14853425222486"/>
    <n v="42.647058823529413"/>
    <n v="47.151485156171461"/>
    <n v="107.40817946874269"/>
    <n v="10"/>
    <n v="82.330132250531491"/>
    <n v="109.7673185309055"/>
    <n v="76"/>
    <n v="87.333333333333329"/>
    <n v="0.9555555555555556"/>
    <n v="23.31684041350119"/>
    <n v="3.5411764705882356"/>
    <n v="0.56287747558250145"/>
    <n v="12.166840380467104"/>
    <n v="10"/>
    <n v="3.3754061716914689"/>
    <n v="5"/>
    <n v="4.4799999999999995"/>
    <n v="2.5399999999999996"/>
    <n v="9.5555555555555554"/>
    <x v="76"/>
    <n v="84"/>
    <x v="76"/>
    <n v="85"/>
  </r>
  <r>
    <x v="77"/>
    <s v="Dipok Kumar Sarkar"/>
    <s v="Scientific Sales Executive"/>
    <s v="Sales"/>
    <s v="SYG-MMCA-MUG1"/>
    <s v="SYGK-MMCA"/>
    <s v="Dhaka-1"/>
    <s v="SM-1"/>
    <s v="FS16"/>
    <d v="2022-02-03T00:00:00"/>
    <n v="78"/>
    <n v="105224"/>
    <s v="Dipok Kumar Sarkar"/>
    <s v="Scientific Sales Executive"/>
    <s v="Sales"/>
    <s v="SYG-MMCA-MUG1"/>
    <s v="FS16"/>
    <d v="2022-02-03T00:00:00"/>
    <s v="Consider"/>
    <s v="S4301"/>
    <n v="103.63392775041753"/>
    <n v="47.494989979959918"/>
    <n v="58.361206514099429"/>
    <n v="91.910893892127049"/>
    <n v="9"/>
    <n v="40.505735376963429"/>
    <n v="127.44084283939357"/>
    <n v="88"/>
    <n v="78.75"/>
    <n v="0.91111111111111109"/>
    <n v="22.635267487687887"/>
    <n v="5.9478957915831661"/>
    <n v="1.0533027849918501"/>
    <n v="5.639604287414822"/>
    <n v="8.5"/>
    <n v="0"/>
    <n v="5"/>
    <n v="7.5200000000000005"/>
    <n v="1.7250000000000001"/>
    <n v="9.1111111111111107"/>
    <x v="77"/>
    <n v="143"/>
    <x v="77"/>
    <n v="144"/>
  </r>
  <r>
    <x v="78"/>
    <s v="Md. Parves Ali"/>
    <s v="Scientific Sales Executive"/>
    <s v="Sales"/>
    <s v="SYG-BBRA-KAS1"/>
    <s v="SYGK-BBRA"/>
    <s v="B. Baria"/>
    <s v="Zone-2 SYL"/>
    <s v="FS16"/>
    <d v="2022-02-03T00:00:00"/>
    <n v="79"/>
    <n v="105222"/>
    <s v="Md. Parves Ali"/>
    <s v="Scientific Sales Executive"/>
    <s v="Sales"/>
    <s v="SYG-BBRA-KAS1"/>
    <s v="FS16"/>
    <d v="2022-02-03T00:00:00"/>
    <s v="Consider"/>
    <s v="S4297"/>
    <n v="105.12856177116048"/>
    <n v="45.054945054945058"/>
    <n v="66.456837000777711"/>
    <n v="104.42004984527648"/>
    <n v="9"/>
    <n v="191.29306023934794"/>
    <n v="115.31910471751924"/>
    <n v="76"/>
    <n v="75.5"/>
    <n v="0.9555555555555556"/>
    <n v="23.307852797022214"/>
    <n v="4.9230769230769242"/>
    <n v="1.4074866187840247"/>
    <n v="11.494511215187208"/>
    <n v="8.5"/>
    <n v="6.8171542650263062"/>
    <n v="5"/>
    <n v="4.4799999999999995"/>
    <n v="1.5299999999999998"/>
    <n v="9.5555555555555554"/>
    <x v="78"/>
    <n v="62"/>
    <x v="78"/>
    <n v="64"/>
  </r>
  <r>
    <x v="79"/>
    <s v="Rayhan Ibn Rafiq Buhyan"/>
    <s v="Scientific Sales Executive"/>
    <s v="Sales"/>
    <s v="SYD-CTGC-KDB2"/>
    <s v="SYD-CTGC"/>
    <s v="CTG-2"/>
    <s v="Zone-1 CTG"/>
    <s v="FS16"/>
    <d v="2022-02-03T00:00:00"/>
    <n v="80"/>
    <n v="105232"/>
    <s v="Rayhan Ibn Rafiq Buhyan"/>
    <s v="Scientific Sales Executive"/>
    <s v="Sales"/>
    <s v="SYD-CTGC-KDB2"/>
    <s v="FS16"/>
    <d v="2022-02-03T00:00:00"/>
    <s v="Consider"/>
    <s v="S4311"/>
    <n v="105.48655433671496"/>
    <n v="45.136186770428019"/>
    <n v="59.925210602013557"/>
    <n v="112.3425306658926"/>
    <n v="9"/>
    <n v="68.119345960824731"/>
    <n v="108.63249544559932"/>
    <n v="91.5"/>
    <n v="84"/>
    <n v="0.91111111111111109"/>
    <n v="23.468949451521731"/>
    <n v="4.9571984435797676"/>
    <n v="1.1217279638380933"/>
    <n v="13.277069399825834"/>
    <n v="8.5"/>
    <n v="2.5696198802010293"/>
    <n v="5"/>
    <n v="8"/>
    <n v="2.34"/>
    <n v="9.1111111111111107"/>
    <x v="79"/>
    <n v="56"/>
    <x v="79"/>
    <n v="52"/>
  </r>
  <r>
    <x v="80"/>
    <s v="Md. Kamruzzaman"/>
    <s v="Scientific Sales Executive"/>
    <s v="Sales"/>
    <s v="SYG-DNMA-DOH1"/>
    <s v="SYGK-DNMA"/>
    <s v="Dhaka-1"/>
    <s v="SM-1"/>
    <s v="FS16"/>
    <d v="2022-02-03T00:00:00"/>
    <n v="81"/>
    <n v="105226"/>
    <s v="Md. Kamruzzaman"/>
    <s v="Scientific Sales Executive"/>
    <s v="Sales"/>
    <s v="SYG-DNMA-DOH1"/>
    <s v="FS16"/>
    <d v="2022-02-03T00:00:00"/>
    <s v="Do Not consider"/>
    <s v="S4304"/>
    <n v="97.115837032186889"/>
    <n v="46.843177189409367"/>
    <n v="90.506943414504107"/>
    <n v="97.146739509019994"/>
    <n v="5"/>
    <s v=""/>
    <n v="102.64194876513719"/>
    <n v="82.5"/>
    <n v="79.666666666666671"/>
    <n v="0.88888888888888884"/>
    <n v="14.539004438624266"/>
    <n v="5.674134419551935"/>
    <n v="3.5760415121756162"/>
    <n v="7.2880437054119964"/>
    <n v="2.25"/>
    <s v=""/>
    <n v="5"/>
    <n v="6.2"/>
    <n v="1.7800000000000005"/>
    <n v="8.8888888888888893"/>
    <x v="80"/>
    <n v="185"/>
    <x v="80"/>
    <n v="189"/>
  </r>
  <r>
    <x v="81"/>
    <s v="Md. Shah Alam"/>
    <s v="Scientific Sales Executive"/>
    <s v="Sales"/>
    <s v="SYG-MYMB-NET1"/>
    <s v="SYGK-MYMB"/>
    <s v="Mymensingh"/>
    <s v="SM-2"/>
    <s v="FS16"/>
    <d v="2022-02-03T00:00:00"/>
    <n v="82"/>
    <n v="105221"/>
    <s v="Md. Shah Alam"/>
    <s v="Scientific Sales Executive"/>
    <s v="Sales"/>
    <s v="SYG-MYMB-NET1"/>
    <s v="FS16"/>
    <d v="2022-02-03T00:00:00"/>
    <s v="Consider"/>
    <s v="S4296"/>
    <n v="97.923131440571808"/>
    <n v="43.409090909090907"/>
    <n v="85.097795825723054"/>
    <n v="100.15283698440598"/>
    <n v="7"/>
    <n v="59.553351591402858"/>
    <n v="123.85118303596565"/>
    <n v="74.5"/>
    <n v="88.5"/>
    <e v="#N/A"/>
    <n v="15.507757728686169"/>
    <n v="3.754545454545454"/>
    <n v="2.5097795825723055"/>
    <n v="10.534388321491345"/>
    <n v="5"/>
    <n v="1.5202855699468505"/>
    <n v="5"/>
    <n v="4.3600000000000003"/>
    <n v="2.61"/>
    <s v=""/>
    <x v="81"/>
    <n v="233"/>
    <x v="81"/>
    <n v="182"/>
  </r>
  <r>
    <x v="82"/>
    <s v="Md. Piarul Islam"/>
    <s v="Scientific Sales Executive"/>
    <s v="Sales"/>
    <s v="SYG-RAJA-RAJ1"/>
    <s v="SYGK-RAJA"/>
    <s v="Rajshahi"/>
    <s v="Zone-3 BOG"/>
    <s v="FS16"/>
    <d v="2022-02-03T00:00:00"/>
    <n v="83"/>
    <n v="105225"/>
    <s v="Md. Piarul Islam"/>
    <s v="Scientific Sales Executive"/>
    <s v="Sales"/>
    <s v="SYG-RAJA-RAJ1"/>
    <s v="FS16"/>
    <d v="2022-02-03T00:00:00"/>
    <s v="Consider"/>
    <s v="S4303"/>
    <n v="108.98873658218544"/>
    <n v="43.51464435146444"/>
    <n v="81.63930208137748"/>
    <n v="106.6536192612411"/>
    <n v="10"/>
    <n v="113.68753992735114"/>
    <n v="101.36988615249486"/>
    <n v="81.25"/>
    <n v="82.75"/>
    <n v="0.9555555555555556"/>
    <n v="25.044931461983445"/>
    <n v="3.7841004184100435"/>
    <n v="2.1639302081377481"/>
    <n v="11.997064333779248"/>
    <n v="10"/>
    <n v="5.1874383384743741"/>
    <n v="5"/>
    <n v="5.9"/>
    <n v="2.2649999999999997"/>
    <n v="9.5555555555555554"/>
    <x v="82"/>
    <n v="41"/>
    <x v="82"/>
    <n v="42"/>
  </r>
  <r>
    <x v="83"/>
    <s v="Md Atiqur Rahman"/>
    <s v="Scientific Sales Executive"/>
    <s v="Sales"/>
    <s v="SYD-RANA-RAN2"/>
    <s v="SYD-RANA"/>
    <s v="Rangpur"/>
    <s v="Zone-3 BOG"/>
    <s v="FS16"/>
    <d v="2022-02-24T00:00:00"/>
    <n v="84"/>
    <n v="105256"/>
    <s v="Md Atiqur Rahman"/>
    <s v="Scientific Sales Executive"/>
    <s v="Sales"/>
    <s v="SYD-RANA-RAN2"/>
    <s v="FS16"/>
    <d v="2022-02-24T00:00:00"/>
    <s v="Consider"/>
    <s v="S4345"/>
    <n v="100.03429499073245"/>
    <n v="32.258064516129032"/>
    <n v="50.863356434480558"/>
    <n v="101.03724860264742"/>
    <n v="6"/>
    <n v="52.682713640963563"/>
    <n v="39.508086798243809"/>
    <n v="94.5"/>
    <n v="84"/>
    <n v="0.93333333333333335"/>
    <n v="21.015432745829603"/>
    <n v="0.90322580645161277"/>
    <n v="0.7252718440085244"/>
    <n v="10.733380935595671"/>
    <n v="4"/>
    <n v="0.67863242101803645"/>
    <n v="0"/>
    <n v="8"/>
    <n v="2.34"/>
    <n v="9.3333333333333339"/>
    <x v="83"/>
    <n v="194"/>
    <x v="83"/>
    <n v="197"/>
  </r>
  <r>
    <x v="84"/>
    <s v="Md. Masud Rana"/>
    <s v="Scientific Sales Executive"/>
    <s v="Sales"/>
    <s v="SYD-PABA-PAB2"/>
    <s v="SYD-PABA"/>
    <s v="Rajshahi"/>
    <s v="Zone-3 BOG"/>
    <s v="FS16"/>
    <d v="2022-02-24T00:00:00"/>
    <n v="85"/>
    <n v="105246"/>
    <s v="Md. Masud Rana"/>
    <s v="Scientific Sales Executive"/>
    <s v="Sales"/>
    <s v="SYD-PABA-PAB2"/>
    <s v="FS16"/>
    <d v="2022-02-24T00:00:00"/>
    <s v="Consider"/>
    <s v="S4332"/>
    <n v="80.644671151644786"/>
    <n v="16.894977168949772"/>
    <n v="74.625110261687738"/>
    <n v="84.55250822542061"/>
    <n v="2"/>
    <n v="23.219326715019442"/>
    <n v="87.650975567642234"/>
    <n v="86"/>
    <n v="74.5"/>
    <n v="0.8"/>
    <n v="8.6504232687171161"/>
    <n v="0"/>
    <n v="1.7648485739488387"/>
    <n v="4.7811259596324049"/>
    <n v="0"/>
    <n v="0"/>
    <n v="1.1778414486747819"/>
    <n v="7.0400000000000009"/>
    <n v="1.4700000000000002"/>
    <n v="8"/>
    <x v="84"/>
    <n v="364"/>
    <x v="84"/>
    <n v="365"/>
  </r>
  <r>
    <x v="85"/>
    <s v="Md. Abdul Alim"/>
    <s v="Scientific Sales Executive"/>
    <s v="Sales"/>
    <s v="SYD-CUMA-CHD1"/>
    <s v="SYD-CUMA"/>
    <s v="Cumilla"/>
    <s v="Zone-2 SYL"/>
    <s v="FS16"/>
    <d v="2022-02-24T00:00:00"/>
    <n v="86"/>
    <n v="105269"/>
    <s v="Md. Abdul Alim"/>
    <s v="Scientific Sales Executive"/>
    <s v="Sales"/>
    <s v="SYD-CUMA-CHD1"/>
    <s v="FS16"/>
    <d v="2022-02-24T00:00:00"/>
    <s v="Consider"/>
    <s v="S4362"/>
    <n v="91.393394958816643"/>
    <n v="27.947598253275107"/>
    <n v="45.263332229214967"/>
    <n v="90.042643936665598"/>
    <n v="3"/>
    <n v="193.25318627477805"/>
    <n v="94.633982887304143"/>
    <n v="76.5"/>
    <n v="84.75"/>
    <n v="0.88888888888888884"/>
    <n v="11.158458823723883"/>
    <n v="0"/>
    <n v="0.48027078502815479"/>
    <n v="5.4216417926109859"/>
    <n v="0"/>
    <n v="6.8583169117703395"/>
    <n v="2.9267965774608284"/>
    <n v="4.5200000000000005"/>
    <n v="2.3850000000000002"/>
    <n v="8.8888888888888893"/>
    <x v="85"/>
    <n v="298"/>
    <x v="85"/>
    <n v="305"/>
  </r>
  <r>
    <x v="86"/>
    <s v="Farah Hossain"/>
    <s v="Scientific Sales Executive"/>
    <s v="Sales"/>
    <s v="SYD-MOHA-NCV1"/>
    <s v="SYD-MOHA"/>
    <s v="Dhaka-4"/>
    <s v="SM-2"/>
    <s v="FS16"/>
    <d v="2022-02-24T00:00:00"/>
    <n v="87"/>
    <n v="105257"/>
    <s v="Farah Hossain"/>
    <s v="Scientific Sales Executive"/>
    <s v="Sales"/>
    <s v="SYD-MOHA-NCV1"/>
    <s v="FS16"/>
    <d v="2022-02-24T00:00:00"/>
    <s v="Consider"/>
    <s v="S4346"/>
    <n v="91.921410913674464"/>
    <n v="39.338235294117645"/>
    <n v="90.132382490839603"/>
    <n v="87.235823809368128"/>
    <n v="5"/>
    <n v="323.27310224973189"/>
    <n v="94.797472673995188"/>
    <n v="61"/>
    <n v="75"/>
    <e v="#N/A"/>
    <n v="11.281662546524043"/>
    <n v="2.6378676470588234"/>
    <n v="3.5198573736259404"/>
    <n v="5.0941794444262811"/>
    <n v="2.25"/>
    <n v="7"/>
    <n v="2.9594945347990373"/>
    <n v="3.28"/>
    <n v="1.5"/>
    <s v=""/>
    <x v="86"/>
    <n v="323"/>
    <x v="86"/>
    <n v="248"/>
  </r>
  <r>
    <x v="87"/>
    <s v="Ripon Biswas"/>
    <s v="Scientific Sales Executive"/>
    <s v="Sales"/>
    <s v="SYD-JASA-KUS1"/>
    <s v="SYD-JASA"/>
    <s v="Faridpur"/>
    <s v="Zone-4 KHL"/>
    <s v="FS16"/>
    <d v="2022-02-24T00:00:00"/>
    <n v="88"/>
    <n v="105270"/>
    <s v="Ripon Biswas"/>
    <s v="Scientific Sales Executive"/>
    <s v="Sales"/>
    <s v="SYD-JASA-KUS1"/>
    <s v="FS16"/>
    <d v="2022-02-24T00:00:00"/>
    <s v="Consider"/>
    <s v="S4365"/>
    <n v="89.13898880978293"/>
    <n v="36.554621848739494"/>
    <n v="55.982288046802033"/>
    <n v="90.038952443034731"/>
    <n v="2"/>
    <n v="245.02055174586235"/>
    <n v="103.81797138047139"/>
    <n v="78.5"/>
    <n v="68.75"/>
    <e v="#N/A"/>
    <n v="10.632430722282683"/>
    <n v="1.9558823529411762"/>
    <n v="0.94922510204758892"/>
    <n v="5.4212111183540523"/>
    <n v="0"/>
    <n v="7"/>
    <n v="5"/>
    <n v="4.68"/>
    <n v="1.0687500000000001"/>
    <s v=""/>
    <x v="87"/>
    <n v="341"/>
    <x v="87"/>
    <n v="274"/>
  </r>
  <r>
    <x v="88"/>
    <s v="Md. Maksudur Rahaman"/>
    <s v="Scientific Sales Executive"/>
    <s v="Sales"/>
    <s v="SYD-CTGB-IMC1"/>
    <s v="SYD-CTGB"/>
    <s v="CTG-2"/>
    <s v="Zone-1 CTG"/>
    <s v="FS16"/>
    <d v="2022-02-24T00:00:00"/>
    <n v="89"/>
    <n v="105251"/>
    <s v="Md. Maksudur Rahaman"/>
    <s v="Scientific Sales Executive"/>
    <s v="Sales"/>
    <s v="SYD-CTGB-IMC1"/>
    <s v="FS16"/>
    <d v="2022-02-24T00:00:00"/>
    <s v="Consider"/>
    <s v="S4339"/>
    <n v="92.469810672635234"/>
    <n v="39.91031390134529"/>
    <n v="81.619129814195503"/>
    <n v="94.81188577244896"/>
    <n v="2"/>
    <n v="120.72044573489531"/>
    <n v="117.30081261331262"/>
    <n v="90.5"/>
    <n v="81.75"/>
    <n v="0.71111111111111114"/>
    <n v="11.409622490281553"/>
    <n v="2.7780269058295959"/>
    <n v="2.1619129814195501"/>
    <n v="5.978053340119045"/>
    <n v="0"/>
    <n v="5.3351293604328012"/>
    <n v="5"/>
    <n v="8"/>
    <n v="2.2049999999999996"/>
    <n v="7.1111111111111116"/>
    <x v="88"/>
    <n v="238"/>
    <x v="88"/>
    <n v="230"/>
  </r>
  <r>
    <x v="89"/>
    <s v="Md. Amirul Islam"/>
    <s v="Scientific Sales Executive"/>
    <s v="Sales"/>
    <s v="SYG-KISA-KIS2"/>
    <s v="SYGK-KISA"/>
    <s v="Mymensingh"/>
    <s v="SM-2"/>
    <s v="FS16"/>
    <d v="2022-02-28T00:00:00"/>
    <n v="90"/>
    <n v="105294"/>
    <s v="Md. Amirul Islam"/>
    <s v="Scientific Sales Executive"/>
    <s v="Sales"/>
    <s v="SYG-KISA-KIS2"/>
    <s v="FS16"/>
    <d v="2022-02-28T00:00:00"/>
    <s v="Consider"/>
    <s v="S4397"/>
    <n v="96.835014977845844"/>
    <n v="33.832976445396149"/>
    <n v="51.620325904370326"/>
    <n v="84.929753062953452"/>
    <n v="6"/>
    <n v="118.85602124895244"/>
    <n v="105.71664379635395"/>
    <n v="81"/>
    <n v="82"/>
    <n v="0.97777777777777775"/>
    <n v="14.202017973415014"/>
    <n v="1.2890792291220565"/>
    <n v="0.75838925831620174"/>
    <n v="4.8251378573445693"/>
    <n v="4"/>
    <n v="5.2959764462280017"/>
    <n v="5"/>
    <n v="5.84"/>
    <n v="2.2200000000000002"/>
    <n v="9.7777777777777768"/>
    <x v="89"/>
    <n v="219"/>
    <x v="89"/>
    <n v="224"/>
  </r>
  <r>
    <x v="90"/>
    <s v="Md.Al Amin Haque Shohag"/>
    <s v="Scientific Sales Executive"/>
    <s v="Sales"/>
    <s v="SYG-JASA-JAS3"/>
    <s v="SYGK-JASA"/>
    <s v="Faridpur"/>
    <s v="Zone-4 KHL"/>
    <s v="FS16"/>
    <d v="2022-02-28T00:00:00"/>
    <n v="91"/>
    <n v="105266"/>
    <s v="Md.Al Amin Haque Shohag"/>
    <s v="Scientific Sales Executive"/>
    <s v="Sales"/>
    <s v="SYG-JASA-JAS3"/>
    <s v="FS16"/>
    <d v="2022-02-28T00:00:00"/>
    <s v="Consider"/>
    <s v="S4359"/>
    <n v="100.82087535820887"/>
    <n v="45.557655954631379"/>
    <n v="78.185742032947275"/>
    <n v="94.882214640129874"/>
    <n v="7"/>
    <n v="98.509941027362132"/>
    <n v="117.2118776285443"/>
    <n v="77.5"/>
    <n v="83"/>
    <n v="0.91111111111111109"/>
    <n v="21.369393911193988"/>
    <n v="5.1342155009451789"/>
    <n v="1.9206262139414434"/>
    <n v="5.9862583746818192"/>
    <n v="5"/>
    <n v="4.1304639146102327"/>
    <n v="5"/>
    <n v="4.5999999999999996"/>
    <n v="2.2799999999999998"/>
    <n v="9.1111111111111107"/>
    <x v="90"/>
    <n v="160"/>
    <x v="90"/>
    <n v="157"/>
  </r>
  <r>
    <x v="91"/>
    <s v="Md Jamal Uddin"/>
    <s v="Scientific Sales Executive"/>
    <s v="Sales"/>
    <s v="SYG-JASA-JAS2"/>
    <s v="SYGK-JASA"/>
    <s v="Faridpur"/>
    <s v="Zone-4 KHL"/>
    <s v="FS16"/>
    <d v="2022-02-28T00:00:00"/>
    <n v="92"/>
    <n v="105281"/>
    <s v="Md Jamal Uddin"/>
    <s v="Scientific Sales Executive"/>
    <s v="Sales"/>
    <s v="SYG-JASA-JAS2"/>
    <s v="FS16"/>
    <d v="2022-02-28T00:00:00"/>
    <s v="Consider"/>
    <s v="S4379"/>
    <n v="92.929170995703871"/>
    <n v="32.231404958677686"/>
    <n v="73.951812632851656"/>
    <n v="88.362568525387559"/>
    <n v="3"/>
    <n v="63.613331910466542"/>
    <n v="104.88868518759823"/>
    <n v="88"/>
    <n v="87.75"/>
    <n v="0.77777777777777779"/>
    <n v="11.516806565664236"/>
    <n v="0.89669421487603296"/>
    <n v="1.7353918026872599"/>
    <n v="5.2256329946285494"/>
    <n v="0"/>
    <n v="2.0176331590321515"/>
    <n v="5"/>
    <n v="7.5200000000000005"/>
    <n v="2.5650000000000004"/>
    <n v="7.7777777777777777"/>
    <x v="91"/>
    <n v="282"/>
    <x v="91"/>
    <n v="279"/>
  </r>
  <r>
    <x v="92"/>
    <s v="Md. Abdul Khalek"/>
    <s v="Scientific Sales Executive"/>
    <s v="Sales"/>
    <s v="SYK-JASA-JAS1"/>
    <s v="SYGK-JASA"/>
    <s v="Faridpur"/>
    <s v="Zone-4 KHL"/>
    <s v="FS16"/>
    <d v="2022-02-28T00:00:00"/>
    <n v="93"/>
    <n v="105261"/>
    <s v="Md. Abdul Khalek"/>
    <s v="Scientific Sales Executive"/>
    <s v="Sales"/>
    <s v="SYK-JASA-JAS1"/>
    <s v="FS16"/>
    <d v="2022-02-28T00:00:00"/>
    <s v="Consider"/>
    <s v="S4353"/>
    <n v="87.544071163815957"/>
    <n v="26.47058823529412"/>
    <n v="81.593049337138567"/>
    <n v="87.500172276939651"/>
    <n v="1"/>
    <n v="122.13880604403428"/>
    <n v="97.731615673644683"/>
    <n v="85.333333333333329"/>
    <n v="86.666666666666671"/>
    <n v="0.8"/>
    <n v="10.260283271557055"/>
    <n v="0"/>
    <n v="2.1593049337138566"/>
    <n v="5.1250200989762922"/>
    <n v="0"/>
    <n v="5.3649149269247207"/>
    <n v="4.3194847020934048"/>
    <n v="6.8799999999999981"/>
    <n v="2.5"/>
    <n v="8"/>
    <x v="92"/>
    <n v="278"/>
    <x v="92"/>
    <n v="277"/>
  </r>
  <r>
    <x v="93"/>
    <s v="Md.Shahadat Hossain"/>
    <s v="Scientific Sales Executive"/>
    <s v="Sales"/>
    <s v="SYD-MYMA-KIS1"/>
    <s v="SYD-MYMA"/>
    <s v="Mymensingh"/>
    <s v="SM-2"/>
    <s v="FS16"/>
    <d v="2022-02-28T00:00:00"/>
    <n v="94"/>
    <n v="105278"/>
    <s v="Md.Shahadat Hossain"/>
    <s v="Scientific Sales Executive"/>
    <s v="Sales"/>
    <s v="SYD-MYMA-KIS1"/>
    <s v="FS16"/>
    <d v="2022-02-28T00:00:00"/>
    <s v="Consider"/>
    <s v="S4375"/>
    <n v="104.91295455424807"/>
    <n v="54.883720930232563"/>
    <n v="76.806232640689643"/>
    <n v="106.44156274324705"/>
    <n v="7"/>
    <n v="21.782096277960676"/>
    <n v="112.27140192961448"/>
    <n v="80.5"/>
    <n v="67.5"/>
    <n v="0.8666666666666667"/>
    <n v="23.210829549411635"/>
    <n v="7"/>
    <n v="1.8602726780301719"/>
    <n v="11.949351617230587"/>
    <n v="5"/>
    <n v="0"/>
    <n v="5"/>
    <n v="5.7200000000000006"/>
    <n v="0.9375"/>
    <n v="8.6666666666666679"/>
    <x v="93"/>
    <n v="128"/>
    <x v="93"/>
    <n v="125"/>
  </r>
  <r>
    <x v="94"/>
    <s v="Ataur Rahman"/>
    <s v="Scientific Sales Executive"/>
    <s v="Sales"/>
    <s v="SYG-SYLA-SUN1"/>
    <s v="SYGK-SYLA"/>
    <s v="Sylhet"/>
    <s v="Zone-2 SYL"/>
    <s v="FS16"/>
    <d v="2022-02-28T00:00:00"/>
    <n v="95"/>
    <n v="105253"/>
    <s v="Ataur Rahman"/>
    <s v="Scientific Sales Executive"/>
    <s v="Sales"/>
    <s v="SYG-SYLA-SUN1"/>
    <s v="FS16"/>
    <d v="2022-02-28T00:00:00"/>
    <s v="Consider"/>
    <s v="S4341"/>
    <n v="95.965018171134403"/>
    <n v="28.541666666666664"/>
    <n v="56.869258716610069"/>
    <n v="92.418467173329432"/>
    <n v="4"/>
    <n v="79.473045241202968"/>
    <n v="112.39194896907664"/>
    <n v="75.5"/>
    <n v="80.25"/>
    <n v="0.66666666666666663"/>
    <n v="13.158021805361283"/>
    <n v="0"/>
    <n v="0.98803006885169053"/>
    <n v="5.6988211702217679"/>
    <n v="0.5"/>
    <n v="3.2420754445894722"/>
    <n v="5"/>
    <n v="4.4399999999999995"/>
    <n v="2.1149999999999998"/>
    <n v="6.6666666666666661"/>
    <x v="94"/>
    <n v="306"/>
    <x v="94"/>
    <n v="291"/>
  </r>
  <r>
    <x v="95"/>
    <s v="Hamidur Rahman"/>
    <s v="Scientific Sales Executive"/>
    <s v="Sales"/>
    <s v="SYG-SYLA-SYL3"/>
    <s v="SYGK-SYLA"/>
    <s v="Sylhet"/>
    <s v="Zone-2 SYL"/>
    <s v="FS16"/>
    <d v="2022-02-28T00:00:00"/>
    <n v="96"/>
    <n v="105286"/>
    <s v="Hamidur Rahman"/>
    <s v="Scientific Sales Executive"/>
    <s v="Sales"/>
    <s v="SYG-SYLA-SYL3"/>
    <s v="FS16"/>
    <d v="2022-02-28T00:00:00"/>
    <s v="Consider"/>
    <s v="S4388"/>
    <n v="100.08686132763083"/>
    <n v="40.900562851782361"/>
    <n v="64.782567390210517"/>
    <n v="100.83011425848156"/>
    <n v="6"/>
    <n v="58.675514520588543"/>
    <n v="119.32200280932166"/>
    <n v="74.5"/>
    <n v="77.75"/>
    <n v="0.93333333333333335"/>
    <n v="21.03908759743387"/>
    <n v="3.0521575984990608"/>
    <n v="1.33423732332171"/>
    <n v="10.686775708158351"/>
    <n v="4"/>
    <n v="1.4127505287720967"/>
    <n v="5"/>
    <n v="4.3600000000000003"/>
    <n v="1.6649999999999998"/>
    <n v="9.3333333333333339"/>
    <x v="95"/>
    <n v="175"/>
    <x v="95"/>
    <n v="175"/>
  </r>
  <r>
    <x v="96"/>
    <s v="Chandon Roy"/>
    <s v="Scientific Sales Executive"/>
    <s v="Sales"/>
    <s v="SYG-GAZA-KON1"/>
    <s v="SYGK-GAZA"/>
    <s v="Dhaka-3"/>
    <s v="SM-2"/>
    <s v="FS16"/>
    <d v="2022-02-28T00:00:00"/>
    <n v="97"/>
    <n v="105262"/>
    <s v="Chandon Roy"/>
    <s v="Scientific Sales Executive"/>
    <s v="Sales"/>
    <s v="SYG-GAZA-KON1"/>
    <s v="FS16"/>
    <d v="2022-02-28T00:00:00"/>
    <s v="Consider"/>
    <s v="S4354"/>
    <n v="102.18917822585524"/>
    <n v="25.363825363825367"/>
    <n v="50.353409766893655"/>
    <n v="104.35384606945436"/>
    <n v="7"/>
    <n v="69.614801668730252"/>
    <n v="108.50395917329556"/>
    <n v="81"/>
    <n v="85.5"/>
    <n v="0.91111111111111109"/>
    <n v="21.98513020163486"/>
    <n v="0"/>
    <n v="0.70296167730159742"/>
    <n v="11.479615365627232"/>
    <n v="5"/>
    <n v="2.7528132044194558"/>
    <n v="5"/>
    <n v="5.84"/>
    <n v="2.4299999999999997"/>
    <n v="9.1111111111111107"/>
    <x v="96"/>
    <n v="165"/>
    <x v="96"/>
    <n v="160"/>
  </r>
  <r>
    <x v="97"/>
    <s v="Md Alamin"/>
    <s v="Scientific Sales Executive"/>
    <s v="Sales"/>
    <s v="SYD-FPRA-DAM1"/>
    <s v="SYD-FPRA"/>
    <s v="Faridpur"/>
    <s v="Zone-4 KHL"/>
    <s v="FS16"/>
    <d v="2022-02-28T00:00:00"/>
    <n v="98"/>
    <n v="105248"/>
    <s v="Md Alamin"/>
    <s v="Scientific Sales Executive"/>
    <s v="Sales"/>
    <s v="SYD-FPRA-DAM1"/>
    <s v="FS16"/>
    <d v="2022-02-28T00:00:00"/>
    <s v="Do Not consider"/>
    <s v="S4335"/>
    <n v="87.598937784463587"/>
    <n v="34.732824427480921"/>
    <n v="61.418649347655865"/>
    <n v="90.638970961425898"/>
    <n v="2"/>
    <s v=""/>
    <n v="112.25553401912097"/>
    <n v="81"/>
    <n v="87.5"/>
    <n v="0.75555555555555554"/>
    <n v="10.273085483041504"/>
    <n v="1.5095419847328253"/>
    <n v="1.1870659089599442"/>
    <n v="5.4912132788330208"/>
    <n v="0"/>
    <s v=""/>
    <n v="5"/>
    <n v="5.84"/>
    <n v="2.5499999999999998"/>
    <n v="7.5555555555555554"/>
    <x v="97"/>
    <n v="299"/>
    <x v="97"/>
    <n v="298"/>
  </r>
  <r>
    <x v="98"/>
    <s v="Md.Emamul Hasan"/>
    <s v="Scientific Sales Executive"/>
    <s v="Sales"/>
    <s v="SYG-BSLA-BSL3"/>
    <s v="SYGK-BSLA"/>
    <s v="Barishal"/>
    <s v="Zone-4 KHL"/>
    <s v="FS16"/>
    <d v="2022-02-28T00:00:00"/>
    <n v="99"/>
    <n v="105293"/>
    <s v="Md.Emamul Hasan"/>
    <s v="Scientific Sales Executive"/>
    <s v="Sales"/>
    <s v="SYG-BSLA-BSL3"/>
    <s v="FS16"/>
    <d v="2022-02-28T00:00:00"/>
    <s v="Consider"/>
    <s v="S4396"/>
    <n v="102.23465520568465"/>
    <n v="44.68937875751503"/>
    <n v="74.29969326666648"/>
    <n v="92.668006282399702"/>
    <n v="7"/>
    <n v="84.951341238508448"/>
    <n v="109.17010673312708"/>
    <n v="90"/>
    <n v="84.25"/>
    <n v="0.8666666666666667"/>
    <n v="22.005594842558089"/>
    <n v="4.1130260521042086"/>
    <n v="1.7506115804166587"/>
    <n v="5.7279340662799649"/>
    <n v="5"/>
    <n v="3.4977292577970607"/>
    <n v="5"/>
    <n v="8"/>
    <n v="2.3549999999999995"/>
    <n v="8.6666666666666679"/>
    <x v="98"/>
    <n v="148"/>
    <x v="98"/>
    <n v="146"/>
  </r>
  <r>
    <x v="99"/>
    <s v="Md. Nazim Uddin"/>
    <s v="Scientific Sales Executive"/>
    <s v="Sales"/>
    <s v="SYG-SYLB-BEA1"/>
    <s v="SYGK-SYLB"/>
    <s v="Sylhet"/>
    <s v="Zone-2 SYL"/>
    <s v="FS16"/>
    <d v="2022-02-28T00:00:00"/>
    <n v="100"/>
    <n v="105258"/>
    <s v="Md. Nazim Uddin"/>
    <s v="Scientific Sales Executive"/>
    <s v="Sales"/>
    <s v="SYG-SYLB-BEA1"/>
    <s v="FS16"/>
    <d v="2022-02-28T00:00:00"/>
    <s v="Consider"/>
    <s v="S4347"/>
    <n v="92.256312848654133"/>
    <n v="34.416826003824092"/>
    <n v="59.188482712186619"/>
    <n v="89.285018238890657"/>
    <n v="2"/>
    <n v="141.21563636049561"/>
    <n v="115.55215617715616"/>
    <n v="84.666666666666671"/>
    <n v="86.333333333333329"/>
    <n v="0.91111111111111109"/>
    <n v="11.359806331352631"/>
    <n v="1.4321223709369022"/>
    <n v="1.0894961186581646"/>
    <n v="5.3332521278705771"/>
    <n v="0"/>
    <n v="5.7655283635704082"/>
    <n v="5"/>
    <n v="6.7200000000000015"/>
    <n v="2.4799999999999995"/>
    <n v="9.1111111111111107"/>
    <x v="99"/>
    <n v="247"/>
    <x v="99"/>
    <n v="251"/>
  </r>
  <r>
    <x v="100"/>
    <s v="Md Toriqul Islam"/>
    <s v="Scientific Sales Executive"/>
    <s v="Sales"/>
    <s v="SYD-GAZA-GAZ2"/>
    <s v="SYD-GAZA"/>
    <s v="Dhaka-3"/>
    <s v="SM-2"/>
    <s v="FS16"/>
    <d v="2022-02-28T00:00:00"/>
    <n v="101"/>
    <n v="105247"/>
    <s v="Md Toriqul Islam"/>
    <s v="Scientific Sales Executive"/>
    <s v="Sales"/>
    <s v="SYD-GAZA-GAZ2"/>
    <s v="FS16"/>
    <d v="2022-02-28T00:00:00"/>
    <s v="Consider"/>
    <s v="S4333"/>
    <n v="90.460863636182523"/>
    <n v="47.161572052401745"/>
    <n v="115.44574678507075"/>
    <n v="91.186525765825976"/>
    <n v="3"/>
    <n v="152.20046358057019"/>
    <n v="119.1232524520568"/>
    <n v="93.5"/>
    <n v="80"/>
    <n v="0.91111111111111109"/>
    <n v="10.940868181775922"/>
    <n v="5.8078602620087327"/>
    <n v="5"/>
    <n v="5.5550946726796964"/>
    <n v="0"/>
    <n v="5.9962097351919734"/>
    <n v="5"/>
    <n v="8"/>
    <n v="2.1"/>
    <n v="9.1111111111111107"/>
    <x v="100"/>
    <n v="196"/>
    <x v="100"/>
    <n v="196"/>
  </r>
  <r>
    <x v="101"/>
    <s v="Md. Shoel Rana"/>
    <s v="Scientific Sales Executive"/>
    <s v="Sales"/>
    <s v="SYD-KHLA-KHU3"/>
    <s v="SYD-KHLA"/>
    <s v="Khulna"/>
    <s v="Zone-4 KHL"/>
    <s v="FS16"/>
    <d v="2022-02-28T00:00:00"/>
    <n v="102"/>
    <n v="105282"/>
    <s v="Md. Shoel Rana"/>
    <s v="Scientific Sales Executive"/>
    <s v="Sales"/>
    <s v="SYD-KHLA-KHU3"/>
    <s v="FS16"/>
    <d v="2022-02-28T00:00:00"/>
    <s v="Consider"/>
    <s v="S4380"/>
    <n v="101.14353862249452"/>
    <n v="43.373493975903614"/>
    <n v="82.398813857975327"/>
    <n v="100.43289375310536"/>
    <n v="5"/>
    <n v="108.82441296974147"/>
    <n v="133.59071906354515"/>
    <n v="86.5"/>
    <n v="83.5"/>
    <n v="0.8666666666666667"/>
    <n v="21.514592380122533"/>
    <n v="3.7445783132530117"/>
    <n v="2.2398813857975326"/>
    <n v="10.597401094448706"/>
    <n v="2.25"/>
    <n v="5.0853126723645712"/>
    <n v="5"/>
    <n v="7.1599999999999993"/>
    <n v="2.31"/>
    <n v="8.6666666666666679"/>
    <x v="101"/>
    <n v="132"/>
    <x v="101"/>
    <n v="130"/>
  </r>
  <r>
    <x v="102"/>
    <s v="Md. Kawsar Ahmed"/>
    <s v="Scientific Sales Executive"/>
    <s v="Sales"/>
    <s v="SYD-BSMA-GRN1"/>
    <s v="SYD-BSMA"/>
    <s v="Dhaka-2"/>
    <s v="SM-1"/>
    <s v="FS16"/>
    <d v="2022-02-28T00:00:00"/>
    <n v="103"/>
    <n v="105249"/>
    <s v="Md. Kawsar Ahmed"/>
    <s v="Scientific Sales Executive"/>
    <s v="Sales"/>
    <s v="SYD-BSMA-GRN1"/>
    <s v="FS16"/>
    <d v="2022-02-28T00:00:00"/>
    <s v="Consider"/>
    <s v="S4336"/>
    <n v="76.79124259399029"/>
    <n v="31.372549019607842"/>
    <n v="34.520220775627301"/>
    <n v="65.040759718068799"/>
    <n v="1"/>
    <n v="80.466003656587546"/>
    <n v="102.48360188970092"/>
    <n v="94.666666666666671"/>
    <n v="69.3125"/>
    <n v="0.91111111111111109"/>
    <n v="7.7512899385977336"/>
    <n v="0.68627450980392124"/>
    <n v="0"/>
    <n v="2.5047553004413596"/>
    <n v="0"/>
    <n v="3.2884135039740854"/>
    <n v="5"/>
    <n v="8"/>
    <n v="1.1278124999999999"/>
    <n v="9.1111111111111107"/>
    <x v="102"/>
    <n v="336"/>
    <x v="102"/>
    <n v="343"/>
  </r>
  <r>
    <x v="103"/>
    <s v="Md Masud Parvej"/>
    <s v="Scientific Sales Executive"/>
    <s v="Sales"/>
    <s v="SYG-COXA-CHK1"/>
    <s v="SYGK-COXA"/>
    <s v="CTG-2"/>
    <s v="Zone-1 CTG"/>
    <s v="FS16"/>
    <d v="2022-02-28T00:00:00"/>
    <n v="104"/>
    <n v="105280"/>
    <s v="Md Masud Parvej"/>
    <s v="Scientific Sales Executive"/>
    <s v="Sales"/>
    <s v="SYG-COXA-CHK1"/>
    <s v="FS16"/>
    <d v="2022-02-28T00:00:00"/>
    <s v="Consider"/>
    <s v="S4378"/>
    <n v="108.75215167889067"/>
    <n v="47.300215982721383"/>
    <n v="50.573202881330758"/>
    <n v="106.50651408149865"/>
    <n v="10"/>
    <n v="162.61611224447731"/>
    <n v="109.28575125702454"/>
    <n v="79.5"/>
    <n v="89.875"/>
    <n v="0.9555555555555556"/>
    <n v="24.938468255500801"/>
    <n v="5.8660907127429809"/>
    <n v="0.71257762605822073"/>
    <n v="11.963965668337197"/>
    <n v="10"/>
    <n v="6.2149383571340229"/>
    <n v="5"/>
    <n v="4.76"/>
    <n v="2.6924999999999999"/>
    <n v="9.5555555555555554"/>
    <x v="103"/>
    <n v="38"/>
    <x v="103"/>
    <n v="40"/>
  </r>
  <r>
    <x v="104"/>
    <s v="Md. Shoriful Islam"/>
    <s v="Scientific Sales Executive"/>
    <s v="Sales"/>
    <s v="SYG-CTGD-MOS2"/>
    <s v="SYGK-CTGD"/>
    <s v="CTG-1"/>
    <s v="Zone-1 CTG"/>
    <s v="FS16"/>
    <d v="2022-02-28T00:00:00"/>
    <n v="105"/>
    <n v="105283"/>
    <s v="Md. Shoriful Islam"/>
    <s v="Scientific Sales Executive"/>
    <s v="Sales"/>
    <s v="SYG-CTGD-MOS2"/>
    <s v="FS16"/>
    <d v="2022-02-28T00:00:00"/>
    <s v="Consider"/>
    <s v="S4383"/>
    <n v="105.51143139199823"/>
    <n v="39.376218323586741"/>
    <n v="42.050234346833314"/>
    <n v="119.90823746702419"/>
    <n v="9"/>
    <n v="170.66480189445258"/>
    <n v="105.81820870640746"/>
    <n v="87"/>
    <n v="86"/>
    <n v="0.97777777777777775"/>
    <n v="23.480144126399203"/>
    <n v="2.6471734892787517"/>
    <n v="0.33969775267395746"/>
    <n v="14.979353430080442"/>
    <n v="8.5"/>
    <n v="6.383960839783505"/>
    <n v="5"/>
    <n v="7.2799999999999994"/>
    <n v="2.46"/>
    <n v="9.7777777777777768"/>
    <x v="104"/>
    <n v="42"/>
    <x v="104"/>
    <n v="45"/>
  </r>
  <r>
    <x v="105"/>
    <s v="Md. Robeul Islam"/>
    <s v="Scientific Sales Executive"/>
    <s v="Sales"/>
    <s v="SYG-DINA-PAN1"/>
    <s v="SYGK-DINA"/>
    <s v="Rangpur"/>
    <s v="Zone-3 BOG"/>
    <s v="FS16"/>
    <d v="2022-02-28T00:00:00"/>
    <n v="106"/>
    <n v="105285"/>
    <s v="Md. Robeul Islam"/>
    <s v="Scientific Sales Executive"/>
    <s v="Sales"/>
    <s v="SYG-DINA-PAN1"/>
    <s v="FS16"/>
    <d v="2022-02-28T00:00:00"/>
    <s v="Consider"/>
    <s v="S4387"/>
    <n v="93.218905501385677"/>
    <n v="31.096196868008946"/>
    <n v="49.324848774640643"/>
    <n v="102.54370100531619"/>
    <n v="3"/>
    <n v="77.079163646261534"/>
    <n v="120.07823412285654"/>
    <n v="80.5"/>
    <n v="80.5"/>
    <n v="0.9555555555555556"/>
    <n v="11.58441128365666"/>
    <n v="0.61856823266219163"/>
    <n v="0.65796213389052816"/>
    <n v="11.072332726196144"/>
    <n v="0"/>
    <n v="3.130360970158871"/>
    <n v="5"/>
    <n v="5.7200000000000006"/>
    <n v="2.13"/>
    <n v="9.5555555555555554"/>
    <x v="105"/>
    <n v="240"/>
    <x v="105"/>
    <n v="244"/>
  </r>
  <r>
    <x v="106"/>
    <s v="Md.Tanzir Eyantiaj"/>
    <s v="Scientific Sales Executive"/>
    <s v="Sales"/>
    <s v="SYK-RANA-RAN1"/>
    <s v="SYGK-RANA"/>
    <s v="Rangpur"/>
    <s v="Zone-3 BOG"/>
    <s v="FS16"/>
    <d v="2022-02-28T00:00:00"/>
    <n v="107"/>
    <n v="105274"/>
    <s v="Md.Tanzir Eyantiaj"/>
    <s v="Scientific Sales Executive"/>
    <s v="Sales"/>
    <s v="SYK-RANA-RAN1"/>
    <s v="FS16"/>
    <d v="2022-02-28T00:00:00"/>
    <s v="Consider"/>
    <s v="S4370"/>
    <n v="77.994881963116555"/>
    <n v="31.372549019607842"/>
    <n v="43.774619269879913"/>
    <n v="91.144986614256013"/>
    <n v="2"/>
    <n v="65.067913042584223"/>
    <n v="106.11265635420226"/>
    <n v="92"/>
    <n v="93"/>
    <n v="0.93333333333333335"/>
    <n v="8.0321391247271965"/>
    <n v="0.68627450980392124"/>
    <n v="0.41513959305724624"/>
    <n v="5.5502484383298683"/>
    <n v="0"/>
    <n v="2.1958193477165673"/>
    <n v="5"/>
    <n v="8"/>
    <n v="2.88"/>
    <n v="9.3333333333333339"/>
    <x v="106"/>
    <n v="304"/>
    <x v="106"/>
    <n v="312"/>
  </r>
  <r>
    <x v="107"/>
    <s v="Md. Raju"/>
    <s v="Scientific Sales Executive"/>
    <s v="Sales"/>
    <s v="SYG-BSMA-BSM6"/>
    <s v="SYGK-BSMA"/>
    <s v="Dhaka-2"/>
    <s v="SM-1"/>
    <s v="FS16"/>
    <d v="2022-02-28T00:00:00"/>
    <n v="108"/>
    <n v="105287"/>
    <s v="Md. Raju"/>
    <s v="Scientific Sales Executive"/>
    <s v="Sales"/>
    <s v="SYG-BSMA-BSM6"/>
    <s v="FS16"/>
    <d v="2022-02-28T00:00:00"/>
    <s v="Consider"/>
    <s v="S4389"/>
    <n v="73.167530261891116"/>
    <n v="21.568627450980394"/>
    <n v="30.076741947681413"/>
    <n v="80.907992839472939"/>
    <n v="1"/>
    <n v="85.786160280751673"/>
    <n v="103.03839812897785"/>
    <n v="77"/>
    <n v="78.75"/>
    <n v="0.91111111111111109"/>
    <n v="6.9057570611079253"/>
    <n v="0"/>
    <n v="0"/>
    <n v="4.3559324979385092"/>
    <n v="0"/>
    <n v="3.5366874797684118"/>
    <n v="5"/>
    <n v="4.5600000000000005"/>
    <n v="1.7250000000000001"/>
    <n v="9.1111111111111107"/>
    <x v="107"/>
    <n v="352"/>
    <x v="107"/>
    <n v="358"/>
  </r>
  <r>
    <x v="108"/>
    <s v="Md.Mehrab Amin"/>
    <s v="Scientific Sales Executive"/>
    <s v="Sales"/>
    <s v="SYD-SSMA-DOH1"/>
    <s v="SYD-SSMA"/>
    <s v="Dhaka-1"/>
    <s v="SM-1"/>
    <s v="FS16"/>
    <d v="2022-02-28T00:00:00"/>
    <n v="109"/>
    <n v="105297"/>
    <s v="Md.Mehrab Amin"/>
    <s v="Scientific Sales Executive"/>
    <s v="Sales"/>
    <s v="SYD-SSMA-DOH1"/>
    <s v="FS16"/>
    <d v="2022-02-28T00:00:00"/>
    <s v="Do Not consider"/>
    <s v="S4400"/>
    <n v="100.70594344780845"/>
    <n v="38.497652582159624"/>
    <n v="65.289911055644694"/>
    <n v="100.88506492132798"/>
    <n v="9"/>
    <s v=""/>
    <n v="107.87697073234513"/>
    <n v="83.3"/>
    <n v="74.75"/>
    <n v="0.91111111111111109"/>
    <n v="21.3176745515138"/>
    <n v="2.431924882629108"/>
    <n v="1.3564336086844555"/>
    <n v="10.699139607298795"/>
    <n v="8.5"/>
    <s v=""/>
    <n v="5"/>
    <n v="6.3919999999999995"/>
    <n v="1.4850000000000001"/>
    <n v="9.1111111111111107"/>
    <x v="108"/>
    <n v="110"/>
    <x v="108"/>
    <n v="112"/>
  </r>
  <r>
    <x v="109"/>
    <s v="Shahenur Islam"/>
    <s v="Scientific Sales Executive"/>
    <s v="Sales"/>
    <s v="SYG-CHDA-MAT1"/>
    <s v="SYGK-CHDA"/>
    <s v="Cumilla"/>
    <s v="Zone-2 SYL"/>
    <s v="FS16"/>
    <d v="2022-02-28T00:00:00"/>
    <n v="110"/>
    <n v="105268"/>
    <s v="Shahenur Islam"/>
    <s v="Scientific Sales Executive"/>
    <s v="Sales"/>
    <s v="SYG-CHDA-MAT1"/>
    <s v="FS16"/>
    <d v="2022-02-28T00:00:00"/>
    <s v="Consider"/>
    <s v="S4361"/>
    <n v="95.735906515134971"/>
    <n v="36.19246861924686"/>
    <n v="73.879554395382186"/>
    <n v="92.782820817351848"/>
    <n v="6"/>
    <n v="61.21496837965099"/>
    <n v="101.41955025650678"/>
    <n v="84"/>
    <n v="86.5"/>
    <n v="0.8"/>
    <n v="12.883087818161965"/>
    <n v="1.867154811715481"/>
    <n v="1.7322305047979707"/>
    <n v="5.741329095357715"/>
    <n v="4"/>
    <n v="1.7238336265072465"/>
    <n v="5"/>
    <n v="6.56"/>
    <n v="2.4900000000000002"/>
    <n v="8"/>
    <x v="109"/>
    <n v="237"/>
    <x v="109"/>
    <n v="235"/>
  </r>
  <r>
    <x v="110"/>
    <s v="Md. Nur Islam"/>
    <s v="Scientific Sales Executive"/>
    <s v="Sales"/>
    <s v="SYG-PABA-NAT1"/>
    <s v="SYGK-PABA"/>
    <s v="Rajshahi"/>
    <s v="Zone-3 BOG"/>
    <s v="FS16"/>
    <d v="2022-02-28T00:00:00"/>
    <n v="111"/>
    <n v="105284"/>
    <s v="Md. Nur Islam"/>
    <s v="Scientific Sales Executive"/>
    <s v="Sales"/>
    <s v="SYG-PABA-NAT1"/>
    <s v="FS16"/>
    <d v="2022-02-28T00:00:00"/>
    <s v="Consider"/>
    <s v="S4385"/>
    <n v="103.93431840248131"/>
    <n v="46.038543897216272"/>
    <n v="72.598951297805286"/>
    <n v="101.44020016705271"/>
    <n v="8"/>
    <n v="44.96941975848339"/>
    <n v="115.72952433012563"/>
    <n v="90"/>
    <n v="83"/>
    <n v="1"/>
    <n v="22.770443281116592"/>
    <n v="5.3361884368308345"/>
    <n v="1.6762041192789812"/>
    <n v="10.82404503758686"/>
    <n v="7"/>
    <n v="0"/>
    <n v="5"/>
    <n v="8"/>
    <n v="2.2799999999999998"/>
    <n v="10"/>
    <x v="110"/>
    <n v="97"/>
    <x v="110"/>
    <n v="105"/>
  </r>
  <r>
    <x v="111"/>
    <s v="Md. Abdur Rohim"/>
    <s v="Scientific Sales Executive"/>
    <s v="Sales"/>
    <s v="SYD-CTGA-MOS1"/>
    <s v="SYD-CTGA"/>
    <s v="CTG-1"/>
    <s v="Zone-1 CTG"/>
    <s v="FS16"/>
    <d v="2022-02-28T00:00:00"/>
    <n v="112"/>
    <n v="105254"/>
    <s v="Md. Abdur Rohim"/>
    <s v="Scientific Sales Executive"/>
    <s v="Sales"/>
    <s v="SYD-CTGA-MOS1"/>
    <s v="FS16"/>
    <d v="2022-02-28T00:00:00"/>
    <s v="Consider"/>
    <s v="S4343"/>
    <n v="84.278394366061974"/>
    <n v="30.402930402930401"/>
    <n v="50.307428851015246"/>
    <n v="88.946826320999264"/>
    <n v="1"/>
    <n v="169.30482766494771"/>
    <n v="100.79122717951221"/>
    <n v="75.5"/>
    <n v="73.5"/>
    <n v="0.71111111111111114"/>
    <n v="9.4982920187477937"/>
    <n v="0.44871794871794835"/>
    <n v="0.700950012231917"/>
    <n v="5.2937964041165806"/>
    <n v="0"/>
    <n v="6.3554013809639018"/>
    <n v="5"/>
    <n v="4.4399999999999995"/>
    <n v="1.4100000000000001"/>
    <n v="7.1111111111111116"/>
    <x v="111"/>
    <n v="318"/>
    <x v="111"/>
    <n v="309"/>
  </r>
  <r>
    <x v="112"/>
    <s v="Md. Nur Hossain"/>
    <s v="Scientific Sales Executive"/>
    <s v="Sales"/>
    <s v="SYG-TANA-MRZ1"/>
    <s v="SYGK-TANA"/>
    <s v="Mymensingh"/>
    <s v="SM-2"/>
    <s v="FS16"/>
    <d v="2022-02-28T00:00:00"/>
    <n v="113"/>
    <n v="105264"/>
    <s v="Md. Nur Hossain"/>
    <s v="Scientific Sales Executive"/>
    <s v="Sales"/>
    <s v="SYG-TANA-MRZ1"/>
    <s v="FS16"/>
    <d v="2022-02-28T00:00:00"/>
    <s v="Consider"/>
    <s v="S4357"/>
    <n v="102.9234334590009"/>
    <n v="40.871369294605806"/>
    <n v="44.356252610942434"/>
    <n v="113.46908722936695"/>
    <n v="6"/>
    <n v="15.860854509355594"/>
    <n v="102.26734941740244"/>
    <n v="86.5"/>
    <n v="83.5"/>
    <n v="0.8666666666666667"/>
    <n v="22.315545056550405"/>
    <n v="3.0439834024896255"/>
    <n v="0.44058605172873139"/>
    <n v="13.530544626607565"/>
    <n v="4"/>
    <n v="0"/>
    <n v="5"/>
    <n v="7.1599999999999993"/>
    <n v="2.31"/>
    <n v="8.6666666666666679"/>
    <x v="112"/>
    <n v="147"/>
    <x v="112"/>
    <n v="145"/>
  </r>
  <r>
    <x v="113"/>
    <s v="Md. Hasibul Hassan"/>
    <s v="Scientific Sales Executive"/>
    <s v="Sales"/>
    <s v="SYD-SYLA-MOU1"/>
    <s v="SYD-SYLA"/>
    <s v="Sylhet"/>
    <s v="Zone-2 SYL"/>
    <s v="FS16"/>
    <d v="2022-02-28T00:00:00"/>
    <n v="114"/>
    <n v="105252"/>
    <s v="Md. Hasibul Hassan"/>
    <s v="Scientific Sales Executive"/>
    <s v="Sales"/>
    <s v="SYD-SYLA-MOU1"/>
    <s v="FS16"/>
    <d v="2022-02-28T00:00:00"/>
    <s v="Consider"/>
    <s v="S4340"/>
    <n v="98.049106096567726"/>
    <n v="41.338582677165356"/>
    <n v="41.679948665935299"/>
    <n v="98.3134523866309"/>
    <n v="5"/>
    <n v="27.556166158552625"/>
    <n v="131.45391820784334"/>
    <n v="89.25"/>
    <n v="92"/>
    <n v="0.93333333333333335"/>
    <n v="15.658927315881272"/>
    <n v="3.1748031496063001"/>
    <n v="0.32349775413466936"/>
    <n v="7.9880714319785397"/>
    <n v="2.25"/>
    <n v="0"/>
    <n v="5"/>
    <n v="7.82"/>
    <n v="2.8200000000000003"/>
    <n v="9.3333333333333339"/>
    <x v="113"/>
    <n v="212"/>
    <x v="113"/>
    <n v="216"/>
  </r>
  <r>
    <x v="114"/>
    <s v="Md.Nayan Ali"/>
    <s v="Scientific Sales Executive"/>
    <s v="Sales"/>
    <s v="SYG-DNMA-NMC2"/>
    <s v="SYGK-DNMA"/>
    <s v="Dhaka-1"/>
    <s v="SM-1"/>
    <s v="FS16"/>
    <d v="2022-02-28T00:00:00"/>
    <n v="115"/>
    <n v="105272"/>
    <s v="Md.Nayan Ali"/>
    <s v="Scientific Sales Executive"/>
    <s v="Sales"/>
    <s v="SYG-DNMA-NMC2"/>
    <s v="FS16"/>
    <d v="2022-02-28T00:00:00"/>
    <s v="Consider"/>
    <s v="S4367"/>
    <n v="104.74409359765447"/>
    <n v="46.313799621928162"/>
    <n v="51.394480825289989"/>
    <n v="110.49851458008786"/>
    <n v="6"/>
    <n v="27.744948661806024"/>
    <n v="106.43685782816218"/>
    <n v="89.5"/>
    <n v="86"/>
    <n v="0.91111111111111109"/>
    <n v="23.134842118944512"/>
    <n v="5.4517958412098277"/>
    <n v="0.74850853610643708"/>
    <n v="12.862165780519769"/>
    <n v="4"/>
    <n v="0"/>
    <n v="5"/>
    <n v="7.88"/>
    <n v="2.46"/>
    <n v="9.1111111111111107"/>
    <x v="114"/>
    <n v="115"/>
    <x v="114"/>
    <n v="111"/>
  </r>
  <r>
    <x v="115"/>
    <s v="Md. Abdul Mannan"/>
    <s v="Scientific Sales Executive"/>
    <s v="Sales"/>
    <s v="SYG-MYMA-BHA1"/>
    <s v="SYGK-MYMA"/>
    <s v="Mymensingh"/>
    <s v="SM-2"/>
    <s v="FS16"/>
    <d v="2022-02-28T00:00:00"/>
    <n v="116"/>
    <n v="105255"/>
    <s v="Md. Abdul Mannan"/>
    <s v="Scientific Sales Executive"/>
    <s v="Sales"/>
    <s v="SYG-MYMA-BHA1"/>
    <s v="FS16"/>
    <d v="2022-02-28T00:00:00"/>
    <s v="Do Not consider"/>
    <s v="S4344"/>
    <n v="105.19659538438084"/>
    <n v="46.896551724137929"/>
    <n v="57.364747814208883"/>
    <n v="101.51963211478663"/>
    <n v="10"/>
    <s v=""/>
    <n v="108.33568940452997"/>
    <n v="81"/>
    <n v="85"/>
    <n v="1"/>
    <n v="23.338467922971379"/>
    <n v="5.6965517241379304"/>
    <n v="1.0097077168716386"/>
    <n v="10.841917225826993"/>
    <n v="10"/>
    <s v=""/>
    <n v="5"/>
    <n v="5.84"/>
    <n v="2.4"/>
    <n v="10"/>
    <x v="115"/>
    <n v="47"/>
    <x v="115"/>
    <n v="55"/>
  </r>
  <r>
    <x v="116"/>
    <s v="Arjun Chandro Ray"/>
    <s v="Scientific Sales Executive"/>
    <s v="Sales"/>
    <s v="SYG-NRGA-SNG1"/>
    <s v="SYGK-NRGA"/>
    <s v="Dhaka-1"/>
    <s v="SM-1"/>
    <s v="FS16"/>
    <d v="2022-02-28T00:00:00"/>
    <n v="117"/>
    <n v="105271"/>
    <s v="Arjun Chandro Ray"/>
    <s v="Scientific Sales Executive"/>
    <s v="Sales"/>
    <s v="SYG-NRGA-SNG1"/>
    <s v="FS16"/>
    <d v="2022-02-28T00:00:00"/>
    <s v="Consider"/>
    <s v="S4366"/>
    <n v="101.53924238979511"/>
    <n v="33.545647558386413"/>
    <n v="57.056008080406158"/>
    <n v="97.043802805691811"/>
    <n v="5"/>
    <n v="84.872993277438823"/>
    <n v="127.49187639482672"/>
    <n v="82.5"/>
    <n v="81.75"/>
    <n v="0.93333333333333335"/>
    <n v="21.692659075407796"/>
    <n v="1.2186836518046713"/>
    <n v="0.99620035351776937"/>
    <n v="7.2262816834150865"/>
    <n v="2.25"/>
    <n v="3.4940730196138121"/>
    <n v="5"/>
    <n v="6.2"/>
    <n v="2.2049999999999996"/>
    <n v="9.3333333333333339"/>
    <x v="116"/>
    <n v="183"/>
    <x v="116"/>
    <n v="186"/>
  </r>
  <r>
    <x v="117"/>
    <s v="Md. Latifur Rahman"/>
    <s v="Scientific Sales Executive"/>
    <s v="Sales"/>
    <s v="SYG-NRGA-CTR1"/>
    <s v="SYGK-NRGA"/>
    <s v="Dhaka-1"/>
    <s v="SM-1"/>
    <s v="FS16"/>
    <d v="2022-02-28T00:00:00"/>
    <n v="118"/>
    <n v="105275"/>
    <s v="Md. Latifur Rahman"/>
    <s v="Scientific Sales Executive"/>
    <s v="Sales"/>
    <s v="SYG-NRGA-CTR1"/>
    <s v="FS16"/>
    <d v="2022-02-28T00:00:00"/>
    <s v="Consider"/>
    <s v="S4371"/>
    <n v="105.74340930846246"/>
    <n v="37.651821862348179"/>
    <n v="68.92139256567954"/>
    <n v="100.3820246978802"/>
    <n v="8"/>
    <n v="41.897910698424745"/>
    <n v="117.6895783650442"/>
    <n v="84.5"/>
    <n v="81.75"/>
    <n v="0.9555555555555556"/>
    <n v="23.58453418880811"/>
    <n v="2.2246963562753033"/>
    <n v="1.5153109247484797"/>
    <n v="10.585955557023045"/>
    <n v="7"/>
    <n v="0"/>
    <n v="5"/>
    <n v="6.68"/>
    <n v="2.2049999999999996"/>
    <n v="9.5555555555555554"/>
    <x v="117"/>
    <n v="133"/>
    <x v="117"/>
    <n v="134"/>
  </r>
  <r>
    <x v="118"/>
    <s v="Md. Rubel Miah"/>
    <s v="Scientific Sales Executive"/>
    <s v="Sales"/>
    <s v="SYD-TANA-TAN1"/>
    <s v="SYD-TANA"/>
    <s v="Mymensingh"/>
    <s v="SM-2"/>
    <s v="FS16"/>
    <d v="2022-03-07T00:00:00"/>
    <n v="119"/>
    <n v="105244"/>
    <s v="Md. Rubel Miah"/>
    <s v="Scientific Sales Executive"/>
    <s v="Sales"/>
    <s v="SYD-TANA-TAN1"/>
    <s v="FS16"/>
    <d v="2022-03-07T00:00:00"/>
    <s v="Consider"/>
    <s v="S4329"/>
    <n v="91.754147387621515"/>
    <n v="36.554621848739494"/>
    <n v="82.068018460415274"/>
    <n v="89.479567590451907"/>
    <n v="5"/>
    <n v="17.074107847479382"/>
    <n v="65.119133081089601"/>
    <n v="84.666666666666671"/>
    <n v="79"/>
    <n v="1"/>
    <n v="11.242634390445021"/>
    <n v="1.9558823529411762"/>
    <n v="2.2068018460415275"/>
    <n v="5.3559495522193883"/>
    <n v="2.25"/>
    <n v="0"/>
    <n v="0"/>
    <n v="6.7200000000000015"/>
    <n v="1.7399999999999998"/>
    <n v="10"/>
    <x v="118"/>
    <n v="308"/>
    <x v="118"/>
    <n v="323"/>
  </r>
  <r>
    <x v="119"/>
    <s v="Md. Fazle Rabbi"/>
    <s v="Scientific Sales Executive"/>
    <s v="Sales"/>
    <s v="SYK-KISA-KIS1"/>
    <s v="SYGK-KISA"/>
    <s v="Mymensingh"/>
    <s v="SM-2"/>
    <s v="FS16"/>
    <d v="2022-04-02T00:00:00"/>
    <n v="120"/>
    <n v="105314"/>
    <s v="Md. Fazle Rabbi"/>
    <s v="Scientific Sales Executive"/>
    <s v="Sales"/>
    <s v="SYK-KISA-KIS1"/>
    <s v="FS16"/>
    <d v="2022-04-02T00:00:00"/>
    <s v="Consider"/>
    <s v="S4422"/>
    <n v="87.282866156041806"/>
    <n v="49.019607843137251"/>
    <n v="75.815506119956154"/>
    <n v="102.4354478125894"/>
    <n v="3"/>
    <n v="116.72621059280293"/>
    <n v="135.20147827213043"/>
    <n v="88"/>
    <n v="87.666666666666671"/>
    <n v="1"/>
    <n v="10.199335436409756"/>
    <n v="6.5882352941176467"/>
    <n v="1.8169283927480815"/>
    <n v="11.047975757832615"/>
    <n v="0"/>
    <n v="5.2512504224488614"/>
    <n v="5"/>
    <n v="7.5200000000000005"/>
    <n v="2.5600000000000005"/>
    <n v="10"/>
    <x v="119"/>
    <n v="180"/>
    <x v="119"/>
    <n v="187"/>
  </r>
  <r>
    <x v="120"/>
    <s v="Md.Manna Sajal"/>
    <s v="Scientific Sales Executive"/>
    <s v="Sales"/>
    <s v="SYG-KHLB-KHU3"/>
    <s v="SYGK-KHLB"/>
    <s v="Khulna"/>
    <s v="Zone-4 KHL"/>
    <s v="FS16"/>
    <d v="2022-04-02T00:00:00"/>
    <n v="121"/>
    <n v="105301"/>
    <s v="Md.Manna Sajal"/>
    <s v="Scientific Sales Executive"/>
    <s v="Sales"/>
    <s v="SYG-KHLB-KHU3"/>
    <s v="FS16"/>
    <d v="2022-04-02T00:00:00"/>
    <s v="Consider"/>
    <s v="S4406"/>
    <n v="93.58627914740913"/>
    <n v="29.253112033195023"/>
    <n v="48.33615242878151"/>
    <n v="88.443246089123235"/>
    <n v="4"/>
    <n v="43.049340710235747"/>
    <n v="127.34824957651044"/>
    <n v="88"/>
    <n v="80.25"/>
    <n v="0.8"/>
    <n v="11.67013180106213"/>
    <n v="0"/>
    <n v="0.61470666875919111"/>
    <n v="5.2350453770643766"/>
    <n v="0.5"/>
    <n v="0"/>
    <n v="5"/>
    <n v="7.5200000000000005"/>
    <n v="2.1149999999999998"/>
    <n v="8"/>
    <x v="120"/>
    <n v="314"/>
    <x v="120"/>
    <n v="314"/>
  </r>
  <r>
    <x v="121"/>
    <s v="Kazi Shain Ridvi"/>
    <s v="Scientific Sales Executive"/>
    <s v="Sales"/>
    <s v="SYG-JHEA-CHU1"/>
    <s v="SYGK-JHEA"/>
    <s v="Faridpur"/>
    <s v="Zone-4 KHL"/>
    <s v="FS16"/>
    <d v="2022-04-02T00:00:00"/>
    <n v="122"/>
    <n v="105305"/>
    <s v="Kazi Shain Ridvi"/>
    <s v="Scientific Sales Executive"/>
    <s v="Sales"/>
    <s v="SYG-JHEA-CHU1"/>
    <s v="FS16"/>
    <d v="2022-04-02T00:00:00"/>
    <s v="Consider"/>
    <s v="S4412"/>
    <n v="103.35434861361863"/>
    <n v="34.216867469879517"/>
    <n v="64.075563840108146"/>
    <n v="102.61352233966173"/>
    <n v="10"/>
    <n v="133.14056102204799"/>
    <n v="110.36941788753384"/>
    <n v="88"/>
    <n v="88.75"/>
    <n v="0.91111111111111109"/>
    <n v="22.509456876128379"/>
    <n v="1.3831325301204818"/>
    <n v="1.3033059180047315"/>
    <n v="11.088042526423887"/>
    <n v="10"/>
    <n v="5.5959517814630075"/>
    <n v="5"/>
    <n v="7.5200000000000005"/>
    <n v="2.625"/>
    <n v="9.1111111111111107"/>
    <x v="121"/>
    <n v="69"/>
    <x v="121"/>
    <n v="68"/>
  </r>
  <r>
    <x v="122"/>
    <s v="Robiul Islam"/>
    <s v="Scientific Sales Executive"/>
    <s v="Sales"/>
    <s v="SYG-SYLA-CHT1"/>
    <s v="SYGK-SYLA"/>
    <s v="Sylhet"/>
    <s v="Zone-2 SYL"/>
    <s v="FS16"/>
    <d v="2022-04-02T00:00:00"/>
    <n v="123"/>
    <n v="105312"/>
    <s v="Robiul Islam"/>
    <s v="Scientific Sales Executive"/>
    <s v="Sales"/>
    <s v="SYG-SYLA-CHT1"/>
    <s v="FS16"/>
    <d v="2022-04-02T00:00:00"/>
    <s v="Consider"/>
    <s v="S4420"/>
    <n v="102.64386346877959"/>
    <n v="37.946428571428569"/>
    <n v="43.0703916131393"/>
    <n v="106.13108371848901"/>
    <n v="10"/>
    <n v="293.16789401246473"/>
    <n v="114.93774703557311"/>
    <n v="79.5"/>
    <n v="79"/>
    <n v="0.9555555555555556"/>
    <n v="22.189738560950815"/>
    <n v="2.2968749999999996"/>
    <n v="0.38432963307484436"/>
    <n v="11.879493836660028"/>
    <n v="10"/>
    <n v="7"/>
    <n v="5"/>
    <n v="4.76"/>
    <n v="1.7399999999999998"/>
    <n v="9.5555555555555554"/>
    <x v="122"/>
    <n v="82"/>
    <x v="122"/>
    <n v="82"/>
  </r>
  <r>
    <x v="123"/>
    <s v="Md.Shamim Hossen"/>
    <s v="Scientific Sales Executive"/>
    <s v="Sales"/>
    <s v="SYK-RANB-RAN2"/>
    <s v="SYGK-RANB"/>
    <s v="Rangpur"/>
    <s v="Zone-3 BOG"/>
    <s v="FS16"/>
    <d v="2022-04-02T00:00:00"/>
    <n v="124"/>
    <n v="105310"/>
    <s v="Md.Shamim Hossen"/>
    <s v="Scientific Sales Executive"/>
    <s v="Sales"/>
    <s v="SYK-RANB-RAN2"/>
    <s v="FS16"/>
    <d v="2022-04-02T00:00:00"/>
    <s v="Consider"/>
    <s v="S4418"/>
    <n v="77.899334336366778"/>
    <n v="36.326530612244902"/>
    <n v="88.331775418115299"/>
    <n v="70.916485080603366"/>
    <n v="0"/>
    <n v="47.374805610655052"/>
    <n v="81.633258716592039"/>
    <n v="75.333333333333329"/>
    <n v="81"/>
    <n v="0.71111111111111114"/>
    <n v="8.0098446784855817"/>
    <n v="1.900000000000001"/>
    <n v="2.8331775418115299"/>
    <n v="3.1902565927370596"/>
    <n v="0"/>
    <n v="0"/>
    <n v="0"/>
    <n v="4.4266666666666667"/>
    <n v="2.16"/>
    <n v="7.1111111111111116"/>
    <x v="123"/>
    <n v="380"/>
    <x v="123"/>
    <n v="377"/>
  </r>
  <r>
    <x v="124"/>
    <s v="Md. Shohid Hasan"/>
    <s v="Scientific Sales Executive"/>
    <s v="Sales"/>
    <s v="SYG-NARA-PAL1"/>
    <s v="SYGK-NARA"/>
    <s v="B. Baria"/>
    <s v="Zone-2 SYL"/>
    <s v="FS16"/>
    <d v="2022-04-02T00:00:00"/>
    <n v="125"/>
    <n v="105309"/>
    <s v="Md. Shohid Hasan"/>
    <s v="Scientific Sales Executive"/>
    <s v="Sales"/>
    <s v="SYG-NARA-PAL1"/>
    <s v="FS16"/>
    <d v="2022-04-02T00:00:00"/>
    <s v="Consider"/>
    <s v="S4416"/>
    <n v="101.18713664224639"/>
    <n v="36.863543788187378"/>
    <n v="48.151523915526617"/>
    <n v="98.742133173451748"/>
    <n v="8"/>
    <n v="246.61483595665214"/>
    <n v="113.78595860661078"/>
    <n v="87.333333333333329"/>
    <n v="81.333333333333329"/>
    <n v="0.9555555555555556"/>
    <n v="21.534211489010875"/>
    <n v="2.0315682281059075"/>
    <n v="0.60662917130428951"/>
    <n v="8.2452799040710492"/>
    <n v="7"/>
    <n v="7"/>
    <n v="5"/>
    <n v="7.3599999999999994"/>
    <n v="2.1799999999999997"/>
    <n v="9.5555555555555554"/>
    <x v="124"/>
    <n v="117"/>
    <x v="124"/>
    <n v="120"/>
  </r>
  <r>
    <x v="125"/>
    <s v="Md.Ashiqul Islam"/>
    <s v="Scientific Sales Executive"/>
    <s v="Sales"/>
    <s v="SYG-GAZA-TON1"/>
    <s v="SYGK-GAZA"/>
    <s v="Dhaka-3"/>
    <s v="SM-2"/>
    <s v="FS16"/>
    <d v="2022-04-02T00:00:00"/>
    <n v="126"/>
    <n v="105352"/>
    <s v="Md.Ashiqul Islam"/>
    <s v="Scientific Sales Executive"/>
    <s v="Sales"/>
    <s v="SYG-GAZA-TON1"/>
    <s v="FS16"/>
    <d v="2022-04-02T00:00:00"/>
    <s v="Consider"/>
    <s v="S4472"/>
    <n v="110.99499100363361"/>
    <n v="46.247464503042593"/>
    <n v="96.731329547893324"/>
    <n v="119.28121401920244"/>
    <n v="10"/>
    <n v="84.77030841008289"/>
    <n v="114.50714563214562"/>
    <n v="85.5"/>
    <n v="86.5"/>
    <n v="0.91111111111111109"/>
    <n v="25.947745951635124"/>
    <n v="5.4239350912778894"/>
    <n v="4.5096994321839983"/>
    <n v="14.83827315432055"/>
    <n v="10"/>
    <n v="3.4892810591372019"/>
    <n v="5"/>
    <n v="6.92"/>
    <n v="2.4900000000000002"/>
    <n v="9.1111111111111107"/>
    <x v="125"/>
    <n v="13"/>
    <x v="125"/>
    <n v="13"/>
  </r>
  <r>
    <x v="126"/>
    <s v="Md.Sadekul Islam"/>
    <s v="Scientific Sales Executive"/>
    <s v="Sales"/>
    <s v="SYK-GAZA-GAZ1"/>
    <s v="SYGK-GAZA"/>
    <s v="Dhaka-3"/>
    <s v="SM-2"/>
    <s v="FS16"/>
    <d v="2022-04-02T00:00:00"/>
    <n v="127"/>
    <n v="105303"/>
    <s v="Md.Sadekul Islam"/>
    <s v="Scientific Sales Executive"/>
    <s v="Sales"/>
    <s v="SYK-GAZA-GAZ1"/>
    <s v="FS16"/>
    <d v="2022-04-02T00:00:00"/>
    <s v="Consider"/>
    <s v="S4410"/>
    <n v="90.044186778525699"/>
    <n v="25.490196078431371"/>
    <n v="60.010430868049525"/>
    <n v="91.879410650747317"/>
    <n v="1"/>
    <n v="66.714808355321338"/>
    <n v="107.72902097902099"/>
    <n v="90.666666666666671"/>
    <n v="87.666666666666671"/>
    <n v="0.82222222222222219"/>
    <n v="10.843643581655995"/>
    <n v="0"/>
    <n v="1.1254563504771669"/>
    <n v="5.6359312425871879"/>
    <n v="0"/>
    <n v="2.397564023526864"/>
    <n v="5"/>
    <n v="8"/>
    <n v="2.5600000000000005"/>
    <n v="8.2222222222222214"/>
    <x v="126"/>
    <n v="284"/>
    <x v="126"/>
    <n v="287"/>
  </r>
  <r>
    <x v="127"/>
    <s v="Md. Rabiul Islam"/>
    <s v="Scientific Sales Executive"/>
    <s v="Sales"/>
    <s v="SYG-FPRA-RJB1"/>
    <s v="SYGK-FPRA"/>
    <s v="Faridpur"/>
    <s v="Zone-4 KHL"/>
    <s v="FS16"/>
    <d v="2022-04-02T00:00:00"/>
    <n v="128"/>
    <n v="105302"/>
    <s v="Md. Rabiul Islam"/>
    <s v="Scientific Sales Executive"/>
    <s v="Sales"/>
    <s v="SYG-FPRA-RJB1"/>
    <s v="FS16"/>
    <d v="2022-04-02T00:00:00"/>
    <s v="Consider"/>
    <s v="S4407"/>
    <n v="97.234212575590178"/>
    <n v="42.761692650334076"/>
    <n v="85.089797423821139"/>
    <n v="105.75689606689829"/>
    <n v="5"/>
    <n v="60.270547268369413"/>
    <n v="109.68540819084296"/>
    <n v="85"/>
    <n v="80"/>
    <n v="0.82222222222222219"/>
    <n v="14.681055090708213"/>
    <n v="3.5732739420935409"/>
    <n v="2.5089797423821141"/>
    <n v="11.795301615052114"/>
    <n v="2.25"/>
    <n v="1.6081420403752529"/>
    <n v="5"/>
    <n v="6.8"/>
    <n v="2.1"/>
    <n v="8.2222222222222214"/>
    <x v="127"/>
    <n v="192"/>
    <x v="127"/>
    <n v="185"/>
  </r>
  <r>
    <x v="128"/>
    <s v="Md Anwar Hossain"/>
    <s v="Scientific Sales Executive"/>
    <s v="Sales"/>
    <s v="SYK-MYMA-MYM1"/>
    <s v="SYGK-MYMA"/>
    <s v="Mymensingh"/>
    <s v="SM-2"/>
    <s v="FS16"/>
    <d v="2022-04-02T00:00:00"/>
    <n v="129"/>
    <n v="105311"/>
    <s v="Md Anwar Hossain"/>
    <s v="Scientific Sales Executive"/>
    <s v="Sales"/>
    <s v="SYK-MYMA-MYM1"/>
    <s v="FS16"/>
    <d v="2022-04-02T00:00:00"/>
    <s v="Consider"/>
    <s v="S4419"/>
    <n v="84.588781617164884"/>
    <n v="29.411764705882355"/>
    <n v="82.716736078761286"/>
    <n v="92.19998833206931"/>
    <n v="2"/>
    <n v="135.16752330581988"/>
    <n v="105.6205343569474"/>
    <n v="82.666666666666671"/>
    <n v="80"/>
    <n v="1"/>
    <n v="9.5707157106718075"/>
    <n v="0"/>
    <n v="2.2716736078761288"/>
    <n v="5.6733319720747533"/>
    <n v="0"/>
    <n v="5.6385179894222173"/>
    <n v="5"/>
    <n v="6.2400000000000011"/>
    <n v="2.1"/>
    <n v="10"/>
    <x v="128"/>
    <n v="259"/>
    <x v="128"/>
    <n v="278"/>
  </r>
  <r>
    <x v="129"/>
    <s v="Md. Hashebul Islam"/>
    <s v="Scientific Sales Executive"/>
    <s v="Sales"/>
    <s v="SYD-CUMA-CHD2"/>
    <s v="SYD-CUMA"/>
    <s v="Cumilla"/>
    <s v="Zone-2 SYL"/>
    <s v="FS16"/>
    <d v="2022-04-02T00:00:00"/>
    <n v="130"/>
    <n v="105351"/>
    <s v="Md. Hashebul Islam"/>
    <s v="Scientific Sales Executive"/>
    <s v="Sales"/>
    <s v="SYD-CUMA-CHD2"/>
    <s v="FS16"/>
    <d v="2022-04-02T00:00:00"/>
    <s v="Consider"/>
    <s v="S4471"/>
    <n v="89.438161511075705"/>
    <n v="29.257641921397383"/>
    <n v="69.558997833816989"/>
    <n v="87.922126593830399"/>
    <n v="2"/>
    <n v="142.63504762200978"/>
    <n v="114.02749484814703"/>
    <n v="80.5"/>
    <n v="78"/>
    <n v="0.91111111111111109"/>
    <n v="10.702237685917664"/>
    <n v="0"/>
    <n v="1.5432061552294931"/>
    <n v="5.1742481026135456"/>
    <n v="0"/>
    <n v="5.7953360000622052"/>
    <n v="5"/>
    <n v="5.7200000000000006"/>
    <n v="1.6799999999999997"/>
    <n v="9.1111111111111107"/>
    <x v="129"/>
    <n v="277"/>
    <x v="129"/>
    <n v="286"/>
  </r>
  <r>
    <x v="130"/>
    <s v="Bakhi Billah"/>
    <s v="Scientific Sales Executive"/>
    <s v="Sales"/>
    <s v="SYG-MADA-GOU1"/>
    <s v="SYGK-MADA"/>
    <s v="Barishal"/>
    <s v="Zone-4 KHL"/>
    <s v="FS16"/>
    <d v="2022-04-02T00:00:00"/>
    <n v="131"/>
    <n v="105304"/>
    <s v="Bakhi Billah"/>
    <s v="Scientific Sales Executive"/>
    <s v="Sales"/>
    <s v="SYG-MADA-GOU1"/>
    <s v="FS16"/>
    <d v="2022-04-02T00:00:00"/>
    <s v="Consider"/>
    <s v="S4411"/>
    <n v="105.18110947393812"/>
    <n v="54.54545454545454"/>
    <n v="101.81578413471293"/>
    <n v="110.13517600779348"/>
    <n v="9"/>
    <n v="410.66525426797318"/>
    <n v="114.29359328272372"/>
    <n v="78"/>
    <n v="84"/>
    <n v="0.93333333333333335"/>
    <n v="23.331499263272157"/>
    <n v="7"/>
    <n v="5"/>
    <n v="12.780414601753531"/>
    <n v="8.5"/>
    <n v="7"/>
    <n v="5"/>
    <n v="4.6399999999999997"/>
    <n v="2.34"/>
    <n v="9.3333333333333339"/>
    <x v="130"/>
    <n v="21"/>
    <x v="130"/>
    <n v="21"/>
  </r>
  <r>
    <x v="131"/>
    <s v="Md.Johorul Haque"/>
    <s v="Scientific Sales Executive"/>
    <s v="Sales"/>
    <s v="SYG-SYLB-GOL1"/>
    <s v="SYGK-SYLB"/>
    <s v="Sylhet"/>
    <s v="Zone-2 SYL"/>
    <s v="FS16"/>
    <d v="2022-04-02T00:00:00"/>
    <n v="132"/>
    <n v="105317"/>
    <s v="Md.Johorul Haque"/>
    <s v="Scientific Sales Executive"/>
    <s v="Sales"/>
    <s v="SYG-SYLB-GOL1"/>
    <s v="FS16"/>
    <d v="2022-04-02T00:00:00"/>
    <s v="Consider"/>
    <s v="S4425"/>
    <n v="88.503344153195556"/>
    <n v="27.056277056277057"/>
    <n v="38.865844400189246"/>
    <n v="98.117214204329656"/>
    <n v="5"/>
    <n v="252.2944207597603"/>
    <n v="93.822490311620754"/>
    <n v="75.5"/>
    <n v="80.5"/>
    <n v="0.66666666666666663"/>
    <n v="10.484113635745629"/>
    <n v="0"/>
    <n v="0"/>
    <n v="7.8703285225977933"/>
    <n v="2.25"/>
    <n v="7"/>
    <n v="2.7644980623241509"/>
    <n v="4.4399999999999995"/>
    <n v="2.13"/>
    <n v="6.6666666666666661"/>
    <x v="131"/>
    <n v="287"/>
    <x v="131"/>
    <n v="269"/>
  </r>
  <r>
    <x v="132"/>
    <s v="Md.Liton Mia"/>
    <s v="Scientific Sales Executive"/>
    <s v="Sales"/>
    <s v="SYG-CTGC-CMC8"/>
    <s v="SYGK-CTGC"/>
    <s v="CTG-2"/>
    <s v="Zone-1 CTG"/>
    <s v="FS16"/>
    <d v="2022-04-02T00:00:00"/>
    <n v="133"/>
    <n v="105333"/>
    <s v="Md.Liton Mia"/>
    <s v="Scientific Sales Executive"/>
    <s v="Sales"/>
    <s v="SYG-CTGC-CMC8"/>
    <s v="FS16"/>
    <d v="2022-04-02T00:00:00"/>
    <s v="Consider"/>
    <s v="S4448"/>
    <n v="100.27919658483941"/>
    <n v="32.086614173228348"/>
    <n v="44.810034040803274"/>
    <n v="117.6136748963996"/>
    <n v="4"/>
    <n v="127.14199978547684"/>
    <n v="122.41787439613526"/>
    <n v="74.5"/>
    <n v="82.75"/>
    <n v="0.9555555555555556"/>
    <n v="21.125638463177737"/>
    <n v="0.86122047244094513"/>
    <n v="0.46043898928514332"/>
    <n v="14.463076851689911"/>
    <n v="0.5"/>
    <n v="5.4699819954950133"/>
    <n v="5"/>
    <n v="4.3600000000000003"/>
    <n v="2.2649999999999997"/>
    <n v="9.5555555555555554"/>
    <x v="132"/>
    <n v="166"/>
    <x v="132"/>
    <n v="166"/>
  </r>
  <r>
    <x v="133"/>
    <s v="Md Mokhlesur Rohman"/>
    <s v="Scientific Sales Executive"/>
    <s v="Sales"/>
    <s v="SYG-MYMB-FUL1"/>
    <s v="SYGK-MYMB"/>
    <s v="Mymensingh"/>
    <s v="SM-2"/>
    <s v="FS16"/>
    <d v="2022-04-02T00:00:00"/>
    <n v="134"/>
    <n v="105358"/>
    <s v="Md Mokhlesur Rohman"/>
    <s v="Scientific Sales Executive"/>
    <s v="Sales"/>
    <s v="SYG-MYMB-FUL1"/>
    <s v="FS16"/>
    <d v="2022-04-02T00:00:00"/>
    <s v="Consider"/>
    <s v="S4480"/>
    <n v="93.948610429734416"/>
    <n v="36.222222222222221"/>
    <n v="55.035531921031634"/>
    <n v="90.333574277472721"/>
    <n v="4"/>
    <n v="34.397136980240944"/>
    <n v="99.947604227495532"/>
    <n v="74.5"/>
    <n v="84"/>
    <e v="#N/A"/>
    <n v="11.754675766938032"/>
    <n v="1.8744444444444444"/>
    <n v="0.90780452154513402"/>
    <n v="5.4555836657051504"/>
    <n v="0.5"/>
    <n v="0"/>
    <n v="4.9842812682486599"/>
    <n v="4.3600000000000003"/>
    <n v="2.34"/>
    <s v=""/>
    <x v="133"/>
    <n v="367"/>
    <x v="133"/>
    <n v="319"/>
  </r>
  <r>
    <x v="134"/>
    <s v="Md. Sazadul Islam"/>
    <s v="Scientific Sales Executive"/>
    <s v="Sales"/>
    <s v="SYG-COXA-COX3"/>
    <s v="SYGK-COXA"/>
    <s v="CTG-2"/>
    <s v="Zone-1 CTG"/>
    <s v="FS16"/>
    <d v="2022-04-02T00:00:00"/>
    <n v="135"/>
    <n v="105355"/>
    <s v="Md. Sazadul Islam"/>
    <s v="Scientific Sales Executive"/>
    <s v="Sales"/>
    <s v="SYG-COXA-COX3"/>
    <s v="FS16"/>
    <d v="2022-04-02T00:00:00"/>
    <s v="Consider"/>
    <s v="S4476"/>
    <n v="98.516191781922444"/>
    <n v="47.895791583166329"/>
    <n v="54.346593164778078"/>
    <n v="106.89159739504588"/>
    <n v="6"/>
    <n v="585.50012861823359"/>
    <n v="107.9375932709266"/>
    <n v="85"/>
    <n v="83.75"/>
    <n v="0.93333333333333335"/>
    <n v="16.219430138306933"/>
    <n v="6.1162324649298574"/>
    <n v="0.87766345095904108"/>
    <n v="12.050609413885322"/>
    <n v="4"/>
    <n v="7"/>
    <n v="5"/>
    <n v="6.8"/>
    <n v="2.3250000000000002"/>
    <n v="9.3333333333333339"/>
    <x v="134"/>
    <n v="126"/>
    <x v="134"/>
    <n v="128"/>
  </r>
  <r>
    <x v="135"/>
    <s v="A.S.M Hasibur Rahman"/>
    <s v="Scientific Sales Executive"/>
    <s v="Sales"/>
    <s v="SYD-NRGA-NRG1"/>
    <s v="SYD-NRGA"/>
    <s v="Dhaka-1"/>
    <s v="SM-1"/>
    <s v="FS16"/>
    <d v="2022-04-02T00:00:00"/>
    <n v="136"/>
    <n v="105338"/>
    <s v="A.S.M Hasibur Rahman"/>
    <s v="Scientific Sales Executive"/>
    <s v="Sales"/>
    <s v="SYD-NRGA-NRG1"/>
    <s v="FS16"/>
    <d v="2022-04-02T00:00:00"/>
    <s v="Consider"/>
    <s v="S4454"/>
    <n v="105.73932483013904"/>
    <n v="49.159663865546214"/>
    <n v="101.49864964399707"/>
    <n v="107.61520633974662"/>
    <n v="10"/>
    <n v="113.6873292538819"/>
    <n v="128.01836345915294"/>
    <n v="95.5"/>
    <n v="73.75"/>
    <n v="0.93333333333333335"/>
    <n v="23.582696173562571"/>
    <n v="6.6470588235294104"/>
    <n v="5"/>
    <n v="12.21342142644299"/>
    <n v="10"/>
    <n v="5.1874339143315202"/>
    <n v="5"/>
    <n v="8"/>
    <n v="1.425"/>
    <n v="9.3333333333333339"/>
    <x v="135"/>
    <n v="16"/>
    <x v="135"/>
    <n v="17"/>
  </r>
  <r>
    <x v="136"/>
    <s v="Md. Rubel Kazi"/>
    <s v="Scientific Sales Executive"/>
    <s v="Sales"/>
    <s v="SYG-JHEA-MAG1"/>
    <s v="SYGK-JHEA"/>
    <s v="Faridpur"/>
    <s v="Zone-4 KHL"/>
    <s v="FS16"/>
    <d v="2022-04-02T00:00:00"/>
    <n v="137"/>
    <n v="105356"/>
    <s v="Md. Rubel Kazi"/>
    <s v="Scientific Sales Executive"/>
    <s v="Sales"/>
    <s v="SYG-JHEA-MAG1"/>
    <s v="FS16"/>
    <d v="2022-04-02T00:00:00"/>
    <s v="Consider"/>
    <s v="S4478"/>
    <n v="97.56718638656416"/>
    <n v="43.792325056433405"/>
    <n v="69.518955426987588"/>
    <n v="99.191763119941541"/>
    <n v="7"/>
    <n v="138.2390287808081"/>
    <n v="112.62840621536274"/>
    <n v="77.5"/>
    <n v="81.25"/>
    <n v="0.91111111111111109"/>
    <n v="15.080623663876992"/>
    <n v="3.8618510158013537"/>
    <n v="1.541454299930707"/>
    <n v="8.5150578719649239"/>
    <n v="5"/>
    <n v="5.7030196043969701"/>
    <n v="5"/>
    <n v="4.5999999999999996"/>
    <n v="2.1749999999999998"/>
    <n v="9.1111111111111107"/>
    <x v="136"/>
    <n v="177"/>
    <x v="136"/>
    <n v="178"/>
  </r>
  <r>
    <x v="137"/>
    <s v="Md.Enamul Haque"/>
    <s v="Scientific Sales Executive"/>
    <s v="Sales"/>
    <s v="SYG-RAJA-CNG1"/>
    <s v="SYGK-RAJA"/>
    <s v="Rajshahi"/>
    <s v="Zone-3 BOG"/>
    <s v="FS16"/>
    <d v="2022-04-02T00:00:00"/>
    <n v="138"/>
    <n v="105347"/>
    <s v="Md.Enamul Haque"/>
    <s v="Scientific Sales Executive"/>
    <s v="Sales"/>
    <s v="SYG-RAJA-CNG1"/>
    <s v="FS16"/>
    <d v="2022-04-02T00:00:00"/>
    <s v="Consider"/>
    <s v="S4465"/>
    <n v="108.02660513118221"/>
    <n v="45.147679324894511"/>
    <n v="127.32641134197974"/>
    <n v="108.61744743320621"/>
    <n v="10"/>
    <n v="76.195698395834"/>
    <n v="108.79114072819746"/>
    <n v="82.5"/>
    <n v="83.5"/>
    <n v="0.97777777777777775"/>
    <n v="24.611972309031991"/>
    <n v="4.9620253164556951"/>
    <n v="5"/>
    <n v="12.438925672471397"/>
    <n v="10"/>
    <n v="3.0891325918055861"/>
    <n v="5"/>
    <n v="6.2"/>
    <n v="2.31"/>
    <n v="9.7777777777777768"/>
    <x v="137"/>
    <n v="28"/>
    <x v="137"/>
    <n v="32"/>
  </r>
  <r>
    <x v="138"/>
    <s v="Borhanur Rashid"/>
    <s v="Scientific Sales Executive"/>
    <s v="Sales"/>
    <s v="SYG-NAOA-MOH1"/>
    <s v="SYGK-NAOA"/>
    <s v="Bogura"/>
    <s v="Zone-3 BOG"/>
    <s v="FS16"/>
    <d v="2022-04-02T00:00:00"/>
    <n v="139"/>
    <n v="105329"/>
    <s v="Borhanur Rashid"/>
    <s v="Scientific Sales Executive"/>
    <s v="Sales"/>
    <s v="SYG-NAOA-MOH1"/>
    <s v="FS16"/>
    <d v="2022-04-02T00:00:00"/>
    <s v="Consider"/>
    <s v="S4441"/>
    <n v="91.415380575505509"/>
    <n v="36.995515695067269"/>
    <n v="120.37868841130536"/>
    <n v="83.263090470343201"/>
    <n v="4"/>
    <n v="74.86654545052474"/>
    <n v="108.99176112400751"/>
    <n v="81"/>
    <n v="80"/>
    <n v="0.97777777777777775"/>
    <n v="11.163588800951285"/>
    <n v="2.0639013452914812"/>
    <n v="5"/>
    <n v="4.6306938882067064"/>
    <n v="0.5"/>
    <n v="3.0271054543578213"/>
    <n v="5"/>
    <n v="5.84"/>
    <n v="2.1"/>
    <n v="9.7777777777777768"/>
    <x v="138"/>
    <n v="243"/>
    <x v="138"/>
    <n v="250"/>
  </r>
  <r>
    <x v="139"/>
    <s v="Md A. Rahim"/>
    <s v="Scientific Sales Executive"/>
    <s v="Sales"/>
    <s v="SYG-SAVA-SAV3"/>
    <s v="SYGK-SAVA"/>
    <s v="Dhaka-4"/>
    <s v="SM-2"/>
    <s v="FS16"/>
    <d v="2022-04-02T00:00:00"/>
    <n v="140"/>
    <n v="105342"/>
    <s v="Md A. Rahim"/>
    <s v="Scientific Sales Executive"/>
    <s v="Sales"/>
    <s v="SYG-SAVA-SAV3"/>
    <s v="FS16"/>
    <d v="2022-04-02T00:00:00"/>
    <s v="Consider"/>
    <s v="S4459"/>
    <n v="103.89244743266313"/>
    <n v="49.662921348314612"/>
    <n v="91.065489735190425"/>
    <n v="104.91173216062776"/>
    <n v="8"/>
    <n v="102.72501959579547"/>
    <n v="106.64367379802164"/>
    <n v="75"/>
    <n v="77"/>
    <n v="0.8666666666666667"/>
    <n v="22.751601344698408"/>
    <n v="6.8584269662921375"/>
    <n v="3.659823460278564"/>
    <n v="11.605139736141247"/>
    <n v="7"/>
    <n v="4.9572254115117049"/>
    <n v="5"/>
    <n v="4.4000000000000004"/>
    <n v="1.6200000000000003"/>
    <n v="8.6666666666666679"/>
    <x v="139"/>
    <n v="66"/>
    <x v="139"/>
    <n v="62"/>
  </r>
  <r>
    <x v="140"/>
    <s v="Shah Paran"/>
    <s v="Scientific Sales Executive"/>
    <s v="Sales"/>
    <s v="SYK-COXA-COX1"/>
    <s v="SYGK-COXA"/>
    <s v="CTG-2"/>
    <s v="Zone-1 CTG"/>
    <s v="FS16"/>
    <d v="2022-04-02T00:00:00"/>
    <n v="141"/>
    <n v="105343"/>
    <s v="Shah Paran"/>
    <s v="Scientific Sales Executive"/>
    <s v="Sales"/>
    <s v="SYK-COXA-COX1"/>
    <s v="FS16"/>
    <d v="2022-04-02T00:00:00"/>
    <s v="Consider"/>
    <s v="S4460"/>
    <n v="100.57799930473612"/>
    <n v="47.058823529411761"/>
    <n v="76.836932489323686"/>
    <n v="102.61795356781708"/>
    <n v="6"/>
    <n v="54.518713281798107"/>
    <n v="127.36877877942415"/>
    <n v="76"/>
    <n v="87"/>
    <n v="0.82222222222222219"/>
    <n v="21.260099687131255"/>
    <n v="5.7647058823529393"/>
    <n v="1.8616157964079114"/>
    <n v="11.089039552758845"/>
    <n v="4"/>
    <n v="0.90354237702026818"/>
    <n v="5"/>
    <n v="4.4799999999999995"/>
    <n v="2.5200000000000005"/>
    <n v="8.2222222222222214"/>
    <x v="140"/>
    <n v="153"/>
    <x v="140"/>
    <n v="148"/>
  </r>
  <r>
    <x v="141"/>
    <s v="Ashikin Habib"/>
    <s v="Scientific Sales Executive"/>
    <s v="Sales"/>
    <s v="SYD-NKLA-LAX1"/>
    <s v="SYD-NKLA"/>
    <s v="Noakhali"/>
    <s v="Zone-1 CTG"/>
    <s v="FS16"/>
    <d v="2022-04-02T00:00:00"/>
    <n v="142"/>
    <n v="105324"/>
    <s v="Ashikin Habib"/>
    <s v="Scientific Sales Executive"/>
    <s v="Sales"/>
    <s v="SYD-NKLA-LAX1"/>
    <s v="FS16"/>
    <d v="2022-04-02T00:00:00"/>
    <s v="Consider"/>
    <s v="S4432"/>
    <n v="84.275060091257231"/>
    <n v="29.032258064516132"/>
    <n v="58.220692540889118"/>
    <n v="84.883045255568049"/>
    <n v="1"/>
    <n v="60.069186057980581"/>
    <n v="52.073716228305599"/>
    <n v="92"/>
    <n v="78.625"/>
    <n v="0.9555555555555556"/>
    <n v="9.4975140212933535"/>
    <n v="0"/>
    <n v="1.047155298663899"/>
    <n v="4.8196886131496068"/>
    <n v="0"/>
    <n v="1.5834752921026214"/>
    <n v="0"/>
    <n v="8"/>
    <n v="1.7174999999999998"/>
    <n v="9.5555555555555554"/>
    <x v="141"/>
    <n v="345"/>
    <x v="141"/>
    <n v="355"/>
  </r>
  <r>
    <x v="142"/>
    <s v="Md. Masud Rana"/>
    <s v="Scientific Sales Executive"/>
    <s v="Sales"/>
    <s v="SYG-HABA-HAB1"/>
    <s v="SYGK-HABA"/>
    <s v="B. Baria"/>
    <s v="Zone-2 SYL"/>
    <s v="FS16"/>
    <d v="2022-04-02T00:00:00"/>
    <n v="143"/>
    <n v="105339"/>
    <s v="Md. Masud Rana"/>
    <s v="Scientific Sales Executive"/>
    <s v="Sales"/>
    <s v="SYG-HABA-HAB1"/>
    <s v="FS16"/>
    <d v="2022-04-02T00:00:00"/>
    <s v="Consider"/>
    <s v="S4455"/>
    <n v="109.5488024309863"/>
    <n v="37.78705636743215"/>
    <n v="64.445107227045355"/>
    <n v="121.50259003361981"/>
    <n v="9"/>
    <n v="143.08949339856704"/>
    <n v="136.77688466691026"/>
    <n v="93"/>
    <n v="77"/>
    <n v="0.9555555555555556"/>
    <n v="25.296961093943832"/>
    <n v="2.2578288100208765"/>
    <n v="1.3194734411832343"/>
    <n v="15"/>
    <n v="8.5"/>
    <n v="5.8048793613699079"/>
    <n v="5"/>
    <n v="8"/>
    <n v="1.6200000000000003"/>
    <n v="9.5555555555555554"/>
    <x v="142"/>
    <n v="35"/>
    <x v="142"/>
    <n v="36"/>
  </r>
  <r>
    <x v="143"/>
    <s v="Md. Shahiduzzaman"/>
    <s v="Scientific Sales Executive"/>
    <s v="Sales"/>
    <s v="SYD-RAJA-CNG1"/>
    <s v="SYD-RAJA"/>
    <s v="Rajshahi"/>
    <s v="Zone-3 BOG"/>
    <s v="FS16"/>
    <d v="2022-04-02T00:00:00"/>
    <n v="144"/>
    <n v="105340"/>
    <s v="Md. Shahiduzzaman"/>
    <s v="Scientific Sales Executive"/>
    <s v="Sales"/>
    <s v="SYD-RAJA-CNG1"/>
    <s v="FS16"/>
    <d v="2022-04-02T00:00:00"/>
    <s v="Consider"/>
    <s v="S4456"/>
    <n v="89.93580243730797"/>
    <n v="37.5"/>
    <n v="50.199649446685825"/>
    <n v="88.752168066044504"/>
    <n v="2"/>
    <n v="17.946792693055869"/>
    <n v="101.07110456416012"/>
    <n v="82.5"/>
    <n v="87"/>
    <n v="0.91111111111111109"/>
    <n v="10.818353902038528"/>
    <n v="2.1875"/>
    <n v="0.69623466329250494"/>
    <n v="5.2710862743718589"/>
    <n v="0"/>
    <n v="0"/>
    <n v="5"/>
    <n v="6.2"/>
    <n v="2.5200000000000005"/>
    <n v="9.1111111111111107"/>
    <x v="143"/>
    <n v="307"/>
    <x v="143"/>
    <n v="313"/>
  </r>
  <r>
    <x v="144"/>
    <s v="Md.Saddam Hossain"/>
    <s v="Scientific Sales Executive"/>
    <s v="Sales"/>
    <s v="SYG-CHDA-HAZ1"/>
    <s v="SYGK-CHDA"/>
    <s v="Cumilla"/>
    <s v="Zone-2 SYL"/>
    <s v="FS16"/>
    <d v="2022-04-02T00:00:00"/>
    <n v="145"/>
    <n v="105350"/>
    <s v="Md.Saddam Hossain"/>
    <s v="Scientific Sales Executive"/>
    <s v="Sales"/>
    <s v="SYG-CHDA-HAZ1"/>
    <s v="FS16"/>
    <d v="2022-04-02T00:00:00"/>
    <s v="Consider"/>
    <s v="S4470"/>
    <n v="101.64645867032125"/>
    <n v="40.085287846481876"/>
    <n v="75.209006567288654"/>
    <n v="115.35770462110439"/>
    <n v="5"/>
    <n v="37.197132480720981"/>
    <n v="104.97349356226169"/>
    <n v="82.5"/>
    <n v="83.25"/>
    <n v="1"/>
    <n v="21.740906401644562"/>
    <n v="2.8238805970149254"/>
    <n v="1.7903940373188785"/>
    <n v="13.955483539748489"/>
    <n v="2.25"/>
    <n v="0"/>
    <n v="5"/>
    <n v="6.2"/>
    <n v="2.2950000000000004"/>
    <n v="10"/>
    <x v="144"/>
    <n v="149"/>
    <x v="144"/>
    <n v="152"/>
  </r>
  <r>
    <x v="145"/>
    <s v="Md. Hafijul Islam"/>
    <s v="Scientific Sales Executive"/>
    <s v="Sales"/>
    <s v="SYK-CHDA-CHD1"/>
    <s v="SYGK-CHDA"/>
    <s v="Cumilla"/>
    <s v="Zone-2 SYL"/>
    <s v="FS16"/>
    <d v="2022-04-02T00:00:00"/>
    <n v="146"/>
    <n v="105341"/>
    <s v="Md. Hafijul Islam"/>
    <s v="Scientific Sales Executive"/>
    <s v="Sales"/>
    <s v="SYK-CHDA-CHD1"/>
    <s v="FS16"/>
    <d v="2022-04-02T00:00:00"/>
    <s v="Consider"/>
    <s v="S4458"/>
    <n v="84.796058060837325"/>
    <n v="33.82352941176471"/>
    <n v="78.799201400894532"/>
    <n v="87.805991551141901"/>
    <n v="4"/>
    <n v="298.42972445870419"/>
    <n v="109.70151393158639"/>
    <n v="86.666666666666671"/>
    <n v="90.666666666666671"/>
    <n v="0.97777777777777775"/>
    <n v="9.6190802141953764"/>
    <n v="1.2867647058823539"/>
    <n v="1.947465061289136"/>
    <n v="5.1606990142998885"/>
    <n v="0.5"/>
    <n v="7"/>
    <n v="5"/>
    <n v="7.2000000000000011"/>
    <n v="2.7400000000000007"/>
    <n v="9.7777777777777768"/>
    <x v="145"/>
    <n v="236"/>
    <x v="145"/>
    <n v="242"/>
  </r>
  <r>
    <x v="146"/>
    <s v="Arnab Kanti Hore Akash"/>
    <s v="Scientific Sales Executive"/>
    <s v="Sales"/>
    <s v="SYG-GOPA-BAG1"/>
    <s v="SYGK-GOPA"/>
    <s v="Khulna"/>
    <s v="Zone-4 KHL"/>
    <s v="FS16"/>
    <d v="2022-04-02T00:00:00"/>
    <n v="147"/>
    <n v="105307"/>
    <s v="Arnab Kanti Hore Akash"/>
    <s v="Scientific Sales Executive"/>
    <s v="Sales"/>
    <s v="SYG-GOPA-BAG1"/>
    <s v="FS16"/>
    <d v="2022-04-02T00:00:00"/>
    <s v="Consider"/>
    <s v="S4414"/>
    <n v="99.892706453306928"/>
    <n v="37.701149425287355"/>
    <n v="44.199129104389783"/>
    <n v="95.412832205823449"/>
    <n v="6"/>
    <n v="126.43040000941646"/>
    <n v="115.04092271121256"/>
    <n v="88"/>
    <n v="86.666666666666671"/>
    <n v="0.8"/>
    <n v="17.871247743968315"/>
    <n v="2.2367816091954018"/>
    <n v="0.43371189831705304"/>
    <n v="6.2476993234940688"/>
    <n v="4"/>
    <n v="5.4550384001977452"/>
    <n v="5"/>
    <n v="7.5200000000000005"/>
    <n v="2.5"/>
    <n v="8"/>
    <x v="146"/>
    <n v="186"/>
    <x v="146"/>
    <n v="179"/>
  </r>
  <r>
    <x v="147"/>
    <s v="Ali Hossen"/>
    <s v="Scientific Sales Executive"/>
    <s v="Sales"/>
    <s v="SYK-BBRA-BBR1"/>
    <s v="SYGK-BBRA"/>
    <s v="B. Baria"/>
    <s v="Zone-2 SYL"/>
    <s v="FS16"/>
    <d v="2022-04-02T00:00:00"/>
    <n v="148"/>
    <n v="105316"/>
    <s v="Ali Hossen"/>
    <s v="Scientific Sales Executive"/>
    <s v="Sales"/>
    <s v="SYK-BBRA-BBR1"/>
    <s v="FS16"/>
    <d v="2022-04-02T00:00:00"/>
    <s v="Consider"/>
    <s v="S4424"/>
    <n v="96.998598969279541"/>
    <n v="42.647058823529413"/>
    <n v="111.74272066255828"/>
    <n v="97.389911872938654"/>
    <n v="6"/>
    <n v="594.0981152544847"/>
    <n v="117.69752781437565"/>
    <n v="97.333333333333329"/>
    <n v="85"/>
    <n v="1"/>
    <n v="14.39831876313545"/>
    <n v="3.5411764705882356"/>
    <n v="5"/>
    <n v="7.4339471237631924"/>
    <n v="4"/>
    <n v="7"/>
    <n v="5"/>
    <n v="8"/>
    <n v="2.4"/>
    <n v="10"/>
    <x v="147"/>
    <n v="146"/>
    <x v="147"/>
    <n v="149"/>
  </r>
  <r>
    <x v="148"/>
    <s v="Dheman Chandra Roy"/>
    <s v="Scientific Sales Executive"/>
    <s v="Sales"/>
    <s v="SYG-HATA-KHA1"/>
    <s v="SYGK-HATA"/>
    <s v="CTG-1"/>
    <s v="Zone-1 CTG"/>
    <s v="FS16"/>
    <d v="2022-04-02T00:00:00"/>
    <n v="149"/>
    <n v="105322"/>
    <s v="Dheman Chandra Roy"/>
    <s v="Scientific Sales Executive"/>
    <s v="Sales"/>
    <s v="SYG-HATA-KHA1"/>
    <s v="FS16"/>
    <d v="2022-04-02T00:00:00"/>
    <s v="Consider"/>
    <s v="S4430"/>
    <n v="89.285946047580666"/>
    <n v="39.130434782608695"/>
    <n v="41.373150115459239"/>
    <n v="90.641977108251353"/>
    <n v="3"/>
    <n v="67.564793952861109"/>
    <n v="94.848799348799332"/>
    <n v="86.5"/>
    <n v="83.25"/>
    <n v="0.91111111111111109"/>
    <n v="10.666720744435489"/>
    <n v="2.5869565217391304"/>
    <n v="0.31007531755134171"/>
    <n v="5.4915639959626583"/>
    <n v="0"/>
    <n v="2.501687259225486"/>
    <n v="2.9697598697598666"/>
    <n v="7.1599999999999993"/>
    <n v="2.2950000000000004"/>
    <n v="9.1111111111111107"/>
    <x v="148"/>
    <n v="292"/>
    <x v="148"/>
    <n v="302"/>
  </r>
  <r>
    <x v="149"/>
    <s v="Abdul Kader Zilani"/>
    <s v="Scientific Sales Executive"/>
    <s v="Sales"/>
    <s v="SYG-CTGB-IMC1"/>
    <s v="SYGK-CTGB"/>
    <s v="CTG-2"/>
    <s v="Zone-1 CTG"/>
    <s v="FS16"/>
    <d v="2022-04-02T00:00:00"/>
    <n v="150"/>
    <n v="105308"/>
    <s v="Abdul Kader Zilani"/>
    <s v="Scientific Sales Executive"/>
    <s v="Sales"/>
    <s v="SYG-CTGB-IMC1"/>
    <s v="FS16"/>
    <d v="2022-04-02T00:00:00"/>
    <s v="Consider"/>
    <s v="S4415"/>
    <n v="102.320082203328"/>
    <n v="40.339702760084926"/>
    <n v="60.762120444025413"/>
    <n v="121.3152996561345"/>
    <n v="6"/>
    <n v="109.75214561941074"/>
    <n v="116.62809550697749"/>
    <n v="85.5"/>
    <n v="87.5"/>
    <n v="0.9555555555555556"/>
    <n v="22.044036991497599"/>
    <n v="2.895116772823779"/>
    <n v="1.1583427694261117"/>
    <n v="15"/>
    <n v="4"/>
    <n v="5.1047950580076265"/>
    <n v="5"/>
    <n v="6.92"/>
    <n v="2.5499999999999998"/>
    <n v="9.5555555555555554"/>
    <x v="149"/>
    <n v="87"/>
    <x v="149"/>
    <n v="87"/>
  </r>
  <r>
    <x v="150"/>
    <s v="Md. Sadiqur Rahman Shah"/>
    <s v="Scientific Sales Executive"/>
    <s v="Sales"/>
    <s v="SYD-PABA-SIR1"/>
    <s v="SYD-PABA"/>
    <s v="Rajshahi"/>
    <s v="Zone-3 BOG"/>
    <s v="FS16"/>
    <d v="2022-04-02T00:00:00"/>
    <n v="151"/>
    <n v="105357"/>
    <s v="Md. Sadiqur Rahman Shah"/>
    <s v="Scientific Sales Executive"/>
    <s v="Sales"/>
    <s v="SYD-PABA-SIR1"/>
    <s v="FS16"/>
    <d v="2022-04-02T00:00:00"/>
    <s v="Consider"/>
    <s v="S4479"/>
    <n v="97.517863820205292"/>
    <n v="39.516129032258064"/>
    <n v="74.836379932050775"/>
    <n v="99.88358000385881"/>
    <n v="6"/>
    <n v="79.022630818594919"/>
    <n v="107.35356280193238"/>
    <n v="82.666666666666671"/>
    <n v="82.333333333333329"/>
    <n v="0.97777777777777775"/>
    <n v="15.02143658424635"/>
    <n v="2.6814516129032255"/>
    <n v="1.7740916220272216"/>
    <n v="8.9301480023152866"/>
    <n v="4"/>
    <n v="3.2210561048677624"/>
    <n v="5"/>
    <n v="6.2400000000000011"/>
    <n v="2.2399999999999998"/>
    <n v="9.7777777777777768"/>
    <x v="150"/>
    <n v="190"/>
    <x v="150"/>
    <n v="193"/>
  </r>
  <r>
    <x v="151"/>
    <s v="Faruk Ahmed"/>
    <s v="Scientific Sales Executive"/>
    <s v="Sales"/>
    <s v="SYG-PATA-PAT2"/>
    <s v="SYGK-PATA"/>
    <s v="Barishal"/>
    <s v="Zone-4 KHL"/>
    <s v="FS16"/>
    <d v="2022-04-02T00:00:00"/>
    <n v="152"/>
    <n v="105326"/>
    <s v="Faruk Ahmed"/>
    <s v="Scientific Sales Executive"/>
    <s v="Sales"/>
    <s v="SYG-PATA-PAT2"/>
    <s v="FS16"/>
    <d v="2022-04-02T00:00:00"/>
    <s v="Do Not consider"/>
    <s v="S4436"/>
    <n v="84.240923108785708"/>
    <n v="23.873873873873876"/>
    <n v="37.703408448110295"/>
    <n v="87.134799159269136"/>
    <n v="2"/>
    <s v=""/>
    <n v="51.291664923911299"/>
    <n v="71"/>
    <n v="76.5"/>
    <n v="0.8"/>
    <n v="9.489548725383333"/>
    <n v="0"/>
    <n v="0"/>
    <n v="5.0823932352480661"/>
    <n v="0"/>
    <s v=""/>
    <n v="0"/>
    <n v="4.08"/>
    <n v="1.5899999999999999"/>
    <n v="8"/>
    <x v="151"/>
    <n v="376"/>
    <x v="151"/>
    <n v="384"/>
  </r>
  <r>
    <x v="152"/>
    <s v="Md Sohel Rana"/>
    <s v="Scientific Sales Executive"/>
    <s v="Sales"/>
    <s v="SYG-TANA-MOD1"/>
    <s v="SYGK-TANA"/>
    <s v="Mymensingh"/>
    <s v="SM-2"/>
    <s v="FS16"/>
    <d v="2022-04-02T00:00:00"/>
    <n v="153"/>
    <n v="105313"/>
    <s v="Md Sohel Rana"/>
    <s v="Scientific Sales Executive"/>
    <s v="Sales"/>
    <s v="SYG-TANA-MOD1"/>
    <s v="FS16"/>
    <d v="2022-04-02T00:00:00"/>
    <s v="Do Not consider"/>
    <s v="S4421"/>
    <n v="90.612914708496447"/>
    <n v="36.483516483516482"/>
    <n v="85.342260093325223"/>
    <n v="90.354476814449541"/>
    <n v="3"/>
    <s v=""/>
    <n v="111.51334253508166"/>
    <n v="81.5"/>
    <n v="83.75"/>
    <n v="0.8666666666666667"/>
    <n v="10.976346765315837"/>
    <n v="1.938461538461538"/>
    <n v="2.5342260093325222"/>
    <n v="5.4580222950191137"/>
    <n v="0"/>
    <s v=""/>
    <n v="5"/>
    <n v="5.96"/>
    <n v="2.3250000000000002"/>
    <n v="8.6666666666666679"/>
    <x v="152"/>
    <n v="263"/>
    <x v="152"/>
    <n v="273"/>
  </r>
  <r>
    <x v="153"/>
    <s v="Md.Shajedul Islam"/>
    <s v="Scientific Sales Executive"/>
    <s v="Sales"/>
    <s v="SYG-TANA-TAN3"/>
    <s v="SYGK-TANA"/>
    <s v="Mymensingh"/>
    <s v="SM-2"/>
    <s v="FS16"/>
    <d v="2022-04-02T00:00:00"/>
    <n v="154"/>
    <n v="105336"/>
    <s v="Md.Shajedul Islam"/>
    <s v="Scientific Sales Executive"/>
    <s v="Sales"/>
    <s v="SYG-TANA-TAN3"/>
    <s v="FS16"/>
    <d v="2022-04-02T00:00:00"/>
    <s v="Consider"/>
    <s v="S4451"/>
    <n v="96.115544764814885"/>
    <n v="35.50561797752809"/>
    <n v="53.230687549774359"/>
    <n v="93.352086147554516"/>
    <n v="4"/>
    <n v="68.266802610435221"/>
    <n v="107.27604814869693"/>
    <n v="78"/>
    <n v="84.75"/>
    <n v="0.82222222222222219"/>
    <n v="13.338653717777863"/>
    <n v="1.698876404494382"/>
    <n v="0.82884258030262825"/>
    <n v="5.8077433838813599"/>
    <n v="0.5"/>
    <n v="2.5876833197783142"/>
    <n v="5"/>
    <n v="4.6399999999999997"/>
    <n v="2.3850000000000002"/>
    <n v="8.2222222222222214"/>
    <x v="153"/>
    <n v="276"/>
    <x v="153"/>
    <n v="272"/>
  </r>
  <r>
    <x v="154"/>
    <s v="Md. Mostakim"/>
    <s v="Scientific Sales Executive"/>
    <s v="Sales"/>
    <s v="SYK-TANA-TAN1"/>
    <s v="SYGK-TANA"/>
    <s v="Mymensingh"/>
    <s v="SM-2"/>
    <s v="FS16"/>
    <d v="2022-04-02T00:00:00"/>
    <n v="155"/>
    <n v="105300"/>
    <s v="Md. Mostakim"/>
    <s v="Scientific Sales Executive"/>
    <s v="Sales"/>
    <s v="SYK-TANA-TAN1"/>
    <s v="FS16"/>
    <d v="2022-04-02T00:00:00"/>
    <s v="Consider"/>
    <s v="S4405"/>
    <n v="78.043984872181198"/>
    <n v="23.52941176470588"/>
    <n v="44.612578989779038"/>
    <n v="80.102686961012807"/>
    <n v="0"/>
    <n v="0"/>
    <n v="99.227495974235097"/>
    <n v="85.333333333333329"/>
    <n v="89"/>
    <n v="0.91111111111111109"/>
    <n v="8.0435964701756113"/>
    <n v="0"/>
    <n v="0.45180033080283283"/>
    <n v="4.2619801454514938"/>
    <n v="0"/>
    <n v="0"/>
    <n v="4.768248792270529"/>
    <n v="6.8799999999999981"/>
    <n v="2.64"/>
    <n v="9.1111111111111107"/>
    <x v="154"/>
    <n v="346"/>
    <x v="154"/>
    <n v="351"/>
  </r>
  <r>
    <x v="155"/>
    <s v="Md Riazul Hasan"/>
    <s v="Scientific Sales Executive"/>
    <s v="Sales"/>
    <s v="SYG-UTTA-UTT2"/>
    <s v="SYGK-UTTA"/>
    <s v="Dhaka-3"/>
    <s v="SM-2"/>
    <s v="FS16"/>
    <d v="2022-04-02T00:00:00"/>
    <n v="156"/>
    <n v="105337"/>
    <s v="Md Riazul Hasan"/>
    <s v="Scientific Sales Executive"/>
    <s v="Sales"/>
    <s v="SYG-UTTA-UTT2"/>
    <s v="FS16"/>
    <d v="2022-04-02T00:00:00"/>
    <s v="Consider"/>
    <s v="S4452"/>
    <n v="97.615326662987385"/>
    <n v="38.955823293172692"/>
    <n v="64.716556196454647"/>
    <n v="99.446125199125873"/>
    <n v="4"/>
    <n v="158.69239401353661"/>
    <n v="113.36735104669887"/>
    <n v="78.5"/>
    <n v="79"/>
    <n v="0.8666666666666667"/>
    <n v="15.138391995584863"/>
    <n v="2.5441767068273093"/>
    <n v="1.3313493335948909"/>
    <n v="8.6676751194755237"/>
    <n v="0.5"/>
    <n v="6.1325402742842687"/>
    <n v="5"/>
    <n v="4.68"/>
    <n v="1.7399999999999998"/>
    <n v="8.6666666666666679"/>
    <x v="155"/>
    <n v="211"/>
    <x v="155"/>
    <n v="211"/>
  </r>
  <r>
    <x v="156"/>
    <s v="Arif Hossain"/>
    <s v="Scientific Sales Executive"/>
    <s v="Sales"/>
    <s v="SYK-MMCA-MUG1"/>
    <s v="SYGK-MMCA"/>
    <s v="Dhaka-1"/>
    <s v="SM-1"/>
    <s v="FS16"/>
    <d v="2022-04-02T00:00:00"/>
    <n v="157"/>
    <n v="105331"/>
    <s v="Arif Hossain"/>
    <s v="Scientific Sales Executive"/>
    <s v="Sales"/>
    <s v="SYK-MMCA-MUG1"/>
    <s v="FS16"/>
    <d v="2022-04-02T00:00:00"/>
    <s v="Consider"/>
    <s v="S4443"/>
    <n v="61.804049672161334"/>
    <n v="7.3529411764705888"/>
    <n v="52.823514460009036"/>
    <n v="67.982515786480533"/>
    <n v="0"/>
    <n v="127.2147587216764"/>
    <n v="80.965511597456043"/>
    <n v="86.666666666666671"/>
    <n v="81.666666666666671"/>
    <n v="0.84444444444444444"/>
    <n v="4.2542782568376447"/>
    <n v="0"/>
    <n v="0.81102875762539528"/>
    <n v="2.8479601750893955"/>
    <n v="0"/>
    <n v="5.471509933155204"/>
    <n v="0"/>
    <n v="7.2000000000000011"/>
    <n v="2.2000000000000002"/>
    <n v="8.4444444444444446"/>
    <x v="156"/>
    <n v="368"/>
    <x v="156"/>
    <n v="375"/>
  </r>
  <r>
    <x v="157"/>
    <s v="Md.Suzan Mia"/>
    <s v="Scientific Sales Executive"/>
    <s v="Sales"/>
    <s v="SYK-NRGA-NRG1"/>
    <s v="SYGK-NRGA"/>
    <s v="Dhaka-1"/>
    <s v="SM-1"/>
    <s v="FS16"/>
    <d v="2022-04-02T00:00:00"/>
    <n v="158"/>
    <n v="105348"/>
    <s v="Md.Suzan Mia"/>
    <s v="Scientific Sales Executive"/>
    <s v="Sales"/>
    <s v="SYK-NRGA-NRG1"/>
    <s v="FS16"/>
    <d v="2022-04-02T00:00:00"/>
    <s v="Consider"/>
    <s v="S4468"/>
    <n v="98.163121843946101"/>
    <n v="47.058823529411761"/>
    <n v="153.91269167431179"/>
    <n v="101.63912536390325"/>
    <n v="7"/>
    <n v="163.34512262787138"/>
    <n v="116.02015627287366"/>
    <n v="84"/>
    <n v="83.666666666666671"/>
    <n v="0.9555555555555556"/>
    <n v="15.79574621273532"/>
    <n v="5.7647058823529393"/>
    <n v="5"/>
    <n v="10.86880320687823"/>
    <n v="5"/>
    <n v="6.2302475751852997"/>
    <n v="5"/>
    <n v="6.56"/>
    <n v="2.3200000000000003"/>
    <n v="9.5555555555555554"/>
    <x v="157"/>
    <n v="106"/>
    <x v="157"/>
    <n v="107"/>
  </r>
  <r>
    <x v="158"/>
    <s v="Md. Al-Mamun"/>
    <s v="Scientific Sales Executive"/>
    <s v="Sales"/>
    <s v="SYG-GOPA-PIR1"/>
    <s v="SYGK-GOPA"/>
    <s v="Khulna"/>
    <s v="Zone-4 KHL"/>
    <s v="FS16"/>
    <d v="2022-04-02T00:00:00"/>
    <n v="159"/>
    <n v="105306"/>
    <s v="Md. Al-Mamun"/>
    <s v="Scientific Sales Executive"/>
    <s v="Sales"/>
    <s v="SYG-GOPA-PIR1"/>
    <s v="FS16"/>
    <d v="2022-04-02T00:00:00"/>
    <s v="Consider"/>
    <s v="S4413"/>
    <n v="96.576318609063165"/>
    <n v="45.533769063180827"/>
    <n v="111.6305088743101"/>
    <n v="86.624736556624285"/>
    <n v="4"/>
    <n v="158.23734657325159"/>
    <n v="115.15089513277918"/>
    <n v="91"/>
    <n v="84.75"/>
    <n v="0.88888888888888884"/>
    <n v="13.891582330875798"/>
    <n v="5.1241830065359473"/>
    <n v="5"/>
    <n v="5.0228859316061669"/>
    <n v="0.5"/>
    <n v="6.1229842780382837"/>
    <n v="5"/>
    <n v="8"/>
    <n v="2.3850000000000002"/>
    <n v="8.8888888888888893"/>
    <x v="158"/>
    <n v="182"/>
    <x v="158"/>
    <n v="181"/>
  </r>
  <r>
    <x v="159"/>
    <s v="Md Abu Talab"/>
    <s v="Scientific Sales Executive"/>
    <s v="Sales"/>
    <s v="SYG-RANB-LAL1"/>
    <s v="SYGK-RANB"/>
    <s v="Rangpur"/>
    <s v="Zone-3 BOG"/>
    <s v="FS16"/>
    <d v="2022-05-07T00:00:00"/>
    <n v="160"/>
    <n v="105369"/>
    <s v="Md Abu Talab"/>
    <s v="Scientific Sales Executive"/>
    <s v="Sales"/>
    <s v="SYG-RANB-LAL1"/>
    <s v="FS16"/>
    <d v="2022-05-07T00:00:00"/>
    <s v="Consider"/>
    <s v="S4496"/>
    <n v="86.978560046014735"/>
    <n v="27.008928571428569"/>
    <n v="101.26594185678073"/>
    <n v="93.292346514134422"/>
    <n v="2"/>
    <n v="102.54232336651903"/>
    <n v="105.70212885611434"/>
    <n v="74"/>
    <n v="84.75"/>
    <n v="0.8"/>
    <n v="10.128330677403437"/>
    <n v="0"/>
    <n v="5"/>
    <n v="5.8007737599823495"/>
    <n v="0"/>
    <n v="4.9533887906969003"/>
    <n v="5"/>
    <n v="4.32"/>
    <n v="2.3850000000000002"/>
    <n v="8"/>
    <x v="159"/>
    <n v="270"/>
    <x v="159"/>
    <n v="262"/>
  </r>
  <r>
    <x v="160"/>
    <s v="Bulbul Ahmed"/>
    <s v="Scientific Sales Executive"/>
    <s v="Sales"/>
    <s v="SYD-KHLA-GOP1"/>
    <s v="SYD-KHLA"/>
    <s v="Khulna"/>
    <s v="Zone-4 KHL"/>
    <s v="FS16"/>
    <d v="2022-05-07T00:00:00"/>
    <n v="161"/>
    <n v="105370"/>
    <s v="Bulbul Ahmed"/>
    <s v="Scientific Sales Executive"/>
    <s v="Sales"/>
    <s v="SYD-KHLA-GOP1"/>
    <s v="FS16"/>
    <d v="2022-05-07T00:00:00"/>
    <s v="Consider"/>
    <s v="S4497"/>
    <n v="93.463745115449029"/>
    <n v="46.666666666666664"/>
    <n v="97.267228283386274"/>
    <n v="90.642859002113937"/>
    <n v="2"/>
    <n v="133.2661214870667"/>
    <n v="102.35632289074319"/>
    <n v="78"/>
    <n v="80.125"/>
    <n v="0.84444444444444444"/>
    <n v="11.641540526938106"/>
    <n v="5.5999999999999988"/>
    <n v="4.5900842425079409"/>
    <n v="5.4916668835799589"/>
    <n v="0"/>
    <n v="5.598588551228401"/>
    <n v="5"/>
    <n v="4.6399999999999997"/>
    <n v="2.1075000000000004"/>
    <n v="8.4444444444444446"/>
    <x v="160"/>
    <n v="220"/>
    <x v="160"/>
    <n v="219"/>
  </r>
  <r>
    <x v="161"/>
    <s v="Eftakharul Islam"/>
    <s v="Scientific Sales Executive"/>
    <s v="Sales"/>
    <s v="SYG-LAXA-RMG1"/>
    <s v="SYGK-LAXA"/>
    <s v="Noakhali"/>
    <s v="Zone-1 CTG"/>
    <s v="FS16"/>
    <d v="2022-05-07T00:00:00"/>
    <n v="162"/>
    <n v="105372"/>
    <s v="Eftakharul Islam"/>
    <s v="Scientific Sales Executive"/>
    <s v="Sales"/>
    <s v="SYG-LAXA-RMG1"/>
    <s v="FS16"/>
    <d v="2022-05-07T00:00:00"/>
    <s v="Consider"/>
    <s v="S4499"/>
    <n v="72.43720227211071"/>
    <n v="23.516483516483515"/>
    <n v="47.147417961342889"/>
    <n v="80.921681101009128"/>
    <n v="0"/>
    <n v="80.126144540105244"/>
    <n v="81.838164251207729"/>
    <n v="84"/>
    <n v="77"/>
    <n v="0.8"/>
    <n v="6.7353471968258321"/>
    <n v="0"/>
    <n v="0.56269953580875143"/>
    <n v="4.3575294617843987"/>
    <n v="0"/>
    <n v="3.2725534118715784"/>
    <n v="0"/>
    <n v="6.56"/>
    <n v="1.6200000000000003"/>
    <n v="8"/>
    <x v="161"/>
    <n v="371"/>
    <x v="161"/>
    <n v="372"/>
  </r>
  <r>
    <x v="162"/>
    <s v="Md. Riajul Alam"/>
    <s v="Scientific Sales Executive"/>
    <s v="Sales"/>
    <s v="SYG-CTGA-CGH1"/>
    <s v="SYGK-CTGA"/>
    <s v="CTG-1"/>
    <s v="Zone-1 CTG"/>
    <s v="FS16"/>
    <d v="2022-05-07T00:00:00"/>
    <n v="163"/>
    <n v="105375"/>
    <s v="Md. Riajul Alam"/>
    <s v="Scientific Sales Executive"/>
    <s v="Sales"/>
    <s v="SYG-CTGA-CGH1"/>
    <s v="FS16"/>
    <d v="2022-05-07T00:00:00"/>
    <s v="Consider"/>
    <s v="S4502"/>
    <n v="101.82766452283691"/>
    <n v="46.10526315789474"/>
    <n v="69.607901508987098"/>
    <n v="99.274842089563549"/>
    <n v="7"/>
    <n v="192.4370496478202"/>
    <n v="108.87623648493214"/>
    <n v="86"/>
    <n v="85"/>
    <n v="1"/>
    <n v="21.822449035276613"/>
    <n v="5.3642105263157909"/>
    <n v="1.5453456910181855"/>
    <n v="8.5649052537381287"/>
    <n v="5"/>
    <n v="6.8411780426042244"/>
    <n v="5"/>
    <n v="7.0400000000000009"/>
    <n v="2.4"/>
    <n v="10"/>
    <x v="162"/>
    <n v="90"/>
    <x v="162"/>
    <n v="98"/>
  </r>
  <r>
    <x v="163"/>
    <s v="Md Habibur Rahman"/>
    <s v="Scientific Sales Executive"/>
    <s v="Sales"/>
    <s v="SYG-SATA-KOL1"/>
    <s v="SYGK-SATA"/>
    <s v="Khulna"/>
    <s v="Zone-4 KHL"/>
    <s v="FS16"/>
    <d v="2022-05-07T00:00:00"/>
    <n v="164"/>
    <n v="105374"/>
    <s v="Md Habibur Rahman"/>
    <s v="Scientific Sales Executive"/>
    <s v="Sales"/>
    <s v="SYG-SATA-KOL1"/>
    <s v="FS16"/>
    <d v="2022-05-07T00:00:00"/>
    <s v="Consider"/>
    <s v="S4501"/>
    <n v="81.748743685449512"/>
    <n v="29.257641921397383"/>
    <n v="65.220448389141836"/>
    <n v="76.81446269784081"/>
    <n v="2"/>
    <n v="154.09159261190609"/>
    <n v="105.58075472568225"/>
    <n v="83"/>
    <n v="71.625"/>
    <n v="0.8"/>
    <n v="8.9080401932715532"/>
    <n v="0"/>
    <n v="1.3533946170249553"/>
    <n v="3.8783539814147616"/>
    <n v="0"/>
    <n v="6.0359234448500292"/>
    <n v="5"/>
    <n v="6.32"/>
    <n v="1.2975000000000001"/>
    <n v="8"/>
    <x v="163"/>
    <n v="312"/>
    <x v="163"/>
    <n v="311"/>
  </r>
  <r>
    <x v="164"/>
    <s v="Md.Tanbir Ahmmed"/>
    <s v="Scientific Sales Executive"/>
    <s v="Sales"/>
    <s v="SYG-GAZA-MAW1"/>
    <s v="SYGK-GAZA"/>
    <s v="Dhaka-3"/>
    <s v="SM-2"/>
    <s v="FS16"/>
    <d v="2022-05-07T00:00:00"/>
    <n v="165"/>
    <n v="105384"/>
    <s v="Md.Tanbir Ahmmed"/>
    <s v="Scientific Sales Executive"/>
    <s v="Sales"/>
    <s v="SYG-GAZA-MAW1"/>
    <s v="FS16"/>
    <d v="2022-05-07T00:00:00"/>
    <s v="Consider"/>
    <s v="S4515"/>
    <n v="110.62748109058501"/>
    <n v="37.184873949579831"/>
    <n v="66.61229339587976"/>
    <n v="86.57269898484455"/>
    <n v="10"/>
    <n v="0"/>
    <n v="124.92050591087585"/>
    <n v="82.5"/>
    <n v="88.25"/>
    <n v="0.93333333333333335"/>
    <n v="25.782366490763259"/>
    <n v="2.1102941176470584"/>
    <n v="1.4142878360697395"/>
    <n v="5.0168148815651978"/>
    <n v="10"/>
    <n v="0"/>
    <n v="5"/>
    <n v="6.2"/>
    <n v="2.5950000000000002"/>
    <n v="9.3333333333333339"/>
    <x v="164"/>
    <n v="140"/>
    <x v="164"/>
    <n v="142"/>
  </r>
  <r>
    <x v="165"/>
    <s v="Jahangir Alam"/>
    <s v="Scientific Sales Executive"/>
    <s v="Sales"/>
    <s v="SYG-MYMA-MYM2"/>
    <s v="SYGK-MYMA"/>
    <s v="Mymensingh"/>
    <s v="SM-2"/>
    <s v="FS16"/>
    <d v="2022-05-07T00:00:00"/>
    <n v="166"/>
    <n v="105378"/>
    <s v="Jahangir Alam"/>
    <s v="Scientific Sales Executive"/>
    <s v="Sales"/>
    <s v="SYG-MYMA-MYM2"/>
    <s v="FS16"/>
    <d v="2022-05-07T00:00:00"/>
    <s v="Consider"/>
    <s v="S4507"/>
    <n v="93.926049587470459"/>
    <n v="32.905982905982903"/>
    <n v="46.712940221685919"/>
    <n v="95.710438327988484"/>
    <n v="4"/>
    <n v="76.334509734226401"/>
    <n v="110.96395217772029"/>
    <n v="83"/>
    <n v="85.75"/>
    <n v="0.91111111111111109"/>
    <n v="11.749411570409773"/>
    <n v="1.0619658119658113"/>
    <n v="0.54369113469875896"/>
    <n v="6.4262629967930902"/>
    <n v="0.5"/>
    <n v="3.0956104542638987"/>
    <n v="5"/>
    <n v="6.32"/>
    <n v="2.4450000000000003"/>
    <n v="9.1111111111111107"/>
    <x v="165"/>
    <n v="261"/>
    <x v="165"/>
    <n v="266"/>
  </r>
  <r>
    <x v="166"/>
    <s v="Md.Emon Sarker"/>
    <s v="Scientific Sales Executive"/>
    <s v="Sales"/>
    <s v="SYG-CHDA-KAC1"/>
    <s v="SYGK-CHDA"/>
    <s v="Cumilla"/>
    <s v="Zone-2 SYL"/>
    <s v="FS16"/>
    <d v="2022-05-07T00:00:00"/>
    <n v="167"/>
    <n v="105383"/>
    <s v="Md.Emon Sarker"/>
    <s v="Scientific Sales Executive"/>
    <s v="Sales"/>
    <s v="SYG-CHDA-KAC1"/>
    <s v="FS16"/>
    <d v="2022-05-07T00:00:00"/>
    <s v="Consider"/>
    <s v="S4514"/>
    <n v="89.092066480756088"/>
    <n v="35.864978902953588"/>
    <n v="86.363391340012882"/>
    <n v="84.19959938276024"/>
    <n v="2"/>
    <n v="83.508224090604315"/>
    <n v="109.99841208174543"/>
    <n v="88"/>
    <n v="91"/>
    <n v="0.91111111111111109"/>
    <n v="10.621482178843088"/>
    <n v="1.7869198312236292"/>
    <n v="2.6363391340012883"/>
    <n v="4.739953261322027"/>
    <n v="0"/>
    <n v="3.4303837908948678"/>
    <n v="5"/>
    <n v="7.5200000000000005"/>
    <n v="2.76"/>
    <n v="9.1111111111111107"/>
    <x v="166"/>
    <n v="251"/>
    <x v="166"/>
    <n v="255"/>
  </r>
  <r>
    <x v="167"/>
    <s v="Md. Al-Amin"/>
    <s v="Scientific Sales Executive"/>
    <s v="Sales"/>
    <s v="SYG-GOPA-GOP2"/>
    <s v="SYGK-GOPA"/>
    <s v="Khulna"/>
    <s v="Zone-4 KHL"/>
    <s v="FS16"/>
    <d v="2022-05-07T00:00:00"/>
    <n v="168"/>
    <n v="105377"/>
    <s v="Md. Al-Amin"/>
    <s v="Scientific Sales Executive"/>
    <s v="Sales"/>
    <s v="SYG-GOPA-GOP2"/>
    <s v="FS16"/>
    <d v="2022-05-07T00:00:00"/>
    <s v="Consider"/>
    <s v="S4505"/>
    <n v="96.095833424614071"/>
    <n v="35.637149028077751"/>
    <n v="80.629908616225421"/>
    <n v="82.338976954984531"/>
    <n v="6"/>
    <n v="87.413758381515564"/>
    <n v="139.8063138552269"/>
    <n v="88"/>
    <n v="88.5"/>
    <n v="0.8"/>
    <n v="13.315000109536886"/>
    <n v="1.7311015118790487"/>
    <n v="2.0629908616225423"/>
    <n v="4.522880644748196"/>
    <n v="4"/>
    <n v="3.6126420578040594"/>
    <n v="5"/>
    <n v="7.5200000000000005"/>
    <n v="2.61"/>
    <n v="8"/>
    <x v="167"/>
    <n v="223"/>
    <x v="167"/>
    <n v="221"/>
  </r>
  <r>
    <x v="168"/>
    <s v="Md. Shahjahan Ali"/>
    <s v="Scientific Sales Executive"/>
    <s v="Sales"/>
    <s v="SYD-NRGA-CTR1"/>
    <s v="SYD-NRGA"/>
    <s v="Dhaka-1"/>
    <s v="SM-1"/>
    <s v="FS16"/>
    <d v="2022-05-07T00:00:00"/>
    <n v="169"/>
    <n v="105381"/>
    <s v="Md. Shahjahan Ali"/>
    <s v="Scientific Sales Executive"/>
    <s v="Sales"/>
    <s v="SYD-NRGA-CTR1"/>
    <s v="FS16"/>
    <d v="2022-05-07T00:00:00"/>
    <s v="Consider"/>
    <s v="S4510"/>
    <n v="109.56551198516816"/>
    <n v="59.91902834008097"/>
    <n v="98.304412810090597"/>
    <n v="108.55783728385697"/>
    <n v="10"/>
    <n v="579.25171458836405"/>
    <n v="133.08425672556109"/>
    <n v="98.666666666666671"/>
    <n v="73.666666666666671"/>
    <n v="0.9555555555555556"/>
    <n v="25.304480393325669"/>
    <n v="7"/>
    <n v="4.7456619215135891"/>
    <n v="12.425513388867817"/>
    <n v="10"/>
    <n v="7"/>
    <n v="5"/>
    <n v="8"/>
    <n v="1.4200000000000004"/>
    <n v="9.5555555555555554"/>
    <x v="168"/>
    <n v="9"/>
    <x v="168"/>
    <n v="9"/>
  </r>
  <r>
    <x v="169"/>
    <s v="Prokash Kumar Roy"/>
    <s v="Scientific Sales Executive"/>
    <s v="Sales"/>
    <s v="SYG-SAVA-JMG1"/>
    <s v="SYGK-SAVA"/>
    <s v="Dhaka-4"/>
    <s v="SM-2"/>
    <s v="FS16"/>
    <d v="2022-05-11T00:00:00"/>
    <n v="170"/>
    <n v="105379"/>
    <s v="Prokash Kumar Roy"/>
    <s v="Scientific Sales Executive"/>
    <s v="Sales"/>
    <s v="SYG-SAVA-JMG1"/>
    <s v="FS16"/>
    <d v="2022-05-11T00:00:00"/>
    <s v="Consider"/>
    <s v="S4508"/>
    <n v="74.334035621322215"/>
    <n v="22.077922077922079"/>
    <n v="66.803547358264041"/>
    <n v="72.019437403661613"/>
    <n v="0"/>
    <n v="28.873769453543328"/>
    <n v="74.942191061756276"/>
    <n v="46.666666666666664"/>
    <n v="77"/>
    <n v="0.71111111111111114"/>
    <n v="7.1779416449751832"/>
    <n v="0"/>
    <n v="1.4226551969240517"/>
    <n v="3.3189343637605213"/>
    <n v="0"/>
    <n v="0"/>
    <n v="0"/>
    <n v="0"/>
    <n v="1.6200000000000003"/>
    <n v="7.1111111111111116"/>
    <x v="169"/>
    <n v="400"/>
    <x v="169"/>
    <n v="401"/>
  </r>
  <r>
    <x v="170"/>
    <s v="Md. Shaminur Rahman"/>
    <s v="Scientific Sales Executive"/>
    <s v="Sales"/>
    <s v="SYD-NRGA-NRG2"/>
    <s v="SYD-NRGA"/>
    <s v="Dhaka-1"/>
    <s v="SM-1"/>
    <s v="FS16"/>
    <d v="2022-06-11T00:00:00"/>
    <n v="171"/>
    <n v="105392"/>
    <s v="Md. Shaminur Rahman"/>
    <s v="Scientific Sales Executive"/>
    <s v="Sales"/>
    <s v="SYD-NRGA-NRG2"/>
    <s v="FS16"/>
    <d v="2022-06-11T00:00:00"/>
    <s v="Consider"/>
    <s v="S4525"/>
    <n v="110.83616671401421"/>
    <n v="53.556485355648533"/>
    <n v="99.867258182834391"/>
    <n v="112.71573171360265"/>
    <n v="10"/>
    <n v="71.387430762259868"/>
    <n v="118.87252659444687"/>
    <n v="97"/>
    <n v="76.75"/>
    <n v="0.97777777777777775"/>
    <n v="25.876275021306395"/>
    <n v="7"/>
    <n v="4.9800887274251586"/>
    <n v="13.361039635560596"/>
    <n v="10"/>
    <n v="2.86474676890546"/>
    <n v="5"/>
    <n v="8"/>
    <n v="1.6049999999999998"/>
    <n v="9.7777777777777768"/>
    <x v="170"/>
    <n v="12"/>
    <x v="170"/>
    <n v="12"/>
  </r>
  <r>
    <x v="171"/>
    <s v="Md.Tajul Islam"/>
    <s v="Scientific Sales Executive"/>
    <s v="Sales"/>
    <s v="SYG-SYLA-SYL1"/>
    <s v="SYGK-SYLA"/>
    <s v="Sylhet"/>
    <s v="Zone-2 SYL"/>
    <s v="FS16"/>
    <d v="2022-06-11T00:00:00"/>
    <n v="172"/>
    <n v="105385"/>
    <s v="Md.Tajul Islam"/>
    <s v="Scientific Sales Executive"/>
    <s v="Sales"/>
    <s v="SYG-SYLA-SYL1"/>
    <s v="FS16"/>
    <d v="2022-06-11T00:00:00"/>
    <s v="Consider"/>
    <s v="S4518"/>
    <n v="107.07550176152148"/>
    <n v="37.398373983739837"/>
    <n v="68.375807698582136"/>
    <n v="115.40308043965084"/>
    <n v="7"/>
    <n v="92.407485385226323"/>
    <n v="117.43216023107327"/>
    <n v="84.5"/>
    <n v="79"/>
    <n v="0.91111111111111109"/>
    <n v="24.183975792684667"/>
    <n v="2.1626016260162602"/>
    <n v="1.4914415868129685"/>
    <n v="13.965693098921438"/>
    <n v="5"/>
    <n v="3.845682651310562"/>
    <n v="5"/>
    <n v="6.68"/>
    <n v="1.7399999999999998"/>
    <n v="9.1111111111111107"/>
    <x v="171"/>
    <n v="93"/>
    <x v="171"/>
    <n v="94"/>
  </r>
  <r>
    <x v="172"/>
    <s v="Md.Ruhul Amin"/>
    <s v="Scientific Sales Executive"/>
    <s v="Sales"/>
    <s v="SYK-BSLA-BSL1"/>
    <s v="SYGK-BSLA"/>
    <s v="Barishal"/>
    <s v="Zone-4 KHL"/>
    <s v="FS16"/>
    <d v="2022-06-11T00:00:00"/>
    <n v="173"/>
    <n v="105396"/>
    <s v="Md.Ruhul Amin"/>
    <s v="Scientific Sales Executive"/>
    <s v="Sales"/>
    <s v="SYK-BSLA-BSL1"/>
    <s v="FS16"/>
    <d v="2022-06-11T00:00:00"/>
    <s v="Consider"/>
    <s v="S4529"/>
    <n v="90.825242060377548"/>
    <n v="30.882352941176471"/>
    <n v="66.202270628704838"/>
    <n v="93.97279761285175"/>
    <n v="3"/>
    <n v="104.71780058248609"/>
    <n v="113.8314488562073"/>
    <n v="58.666666666666664"/>
    <n v="80"/>
    <n v="0.84444444444444444"/>
    <n v="11.025889814088094"/>
    <n v="0.5661764705882355"/>
    <n v="1.3963493400058367"/>
    <n v="5.8801597214993713"/>
    <n v="0"/>
    <n v="4.9990738122322078"/>
    <n v="5"/>
    <n v="2.8266666666666662"/>
    <n v="2.1"/>
    <n v="8.4444444444444446"/>
    <x v="172"/>
    <n v="303"/>
    <x v="172"/>
    <n v="304"/>
  </r>
  <r>
    <x v="173"/>
    <s v="Monirul Islam"/>
    <s v="Scientific Sales Executive"/>
    <s v="Sales"/>
    <s v="SYD-KHLA-BAG1"/>
    <s v="SYD-KHLA"/>
    <s v="Khulna"/>
    <s v="Zone-4 KHL"/>
    <s v="FS16"/>
    <d v="2022-06-11T00:00:00"/>
    <n v="174"/>
    <n v="105394"/>
    <s v="Monirul Islam"/>
    <s v="Scientific Sales Executive"/>
    <s v="Sales"/>
    <s v="SYD-KHLA-BAG1"/>
    <s v="FS16"/>
    <d v="2022-06-11T00:00:00"/>
    <s v="Consider"/>
    <s v="S4527"/>
    <n v="84.901885676143081"/>
    <n v="29.347826086956523"/>
    <n v="67.370480055573836"/>
    <n v="85.292368825443802"/>
    <n v="2"/>
    <n v="17.3573107469755"/>
    <n v="111.63498206704728"/>
    <n v="79.5"/>
    <n v="77.375"/>
    <n v="0.82222222222222219"/>
    <n v="9.6437733244333863"/>
    <n v="0"/>
    <n v="1.4474585024313553"/>
    <n v="4.8674430296351101"/>
    <n v="0"/>
    <n v="0"/>
    <n v="5"/>
    <n v="4.76"/>
    <n v="1.6424999999999996"/>
    <n v="8.2222222222222214"/>
    <x v="173"/>
    <n v="349"/>
    <x v="173"/>
    <n v="349"/>
  </r>
  <r>
    <x v="174"/>
    <s v="Md.Sajibul Islam"/>
    <s v="Scientific Sales Executive"/>
    <s v="Sales"/>
    <s v="SYG-LAXA-RAI1"/>
    <s v="SYGK-LAXA"/>
    <s v="Noakhali"/>
    <s v="Zone-1 CTG"/>
    <s v="FS16"/>
    <d v="2022-06-11T00:00:00"/>
    <n v="175"/>
    <n v="105393"/>
    <s v="Md.Sajibul Islam"/>
    <s v="Scientific Sales Executive"/>
    <s v="Sales"/>
    <s v="SYG-LAXA-RAI1"/>
    <s v="FS16"/>
    <d v="2022-06-11T00:00:00"/>
    <s v="Consider"/>
    <s v="S4526"/>
    <n v="77.782601881541652"/>
    <n v="25.319148936170212"/>
    <n v="56.2058353784426"/>
    <n v="67.835478487783249"/>
    <n v="1"/>
    <n v="77.836664224356127"/>
    <n v="68.402991452991444"/>
    <n v="79.5"/>
    <n v="85.75"/>
    <n v="0.84444444444444444"/>
    <n v="7.9826071056930532"/>
    <n v="0"/>
    <n v="0.95900529780686372"/>
    <n v="2.8308058235747127"/>
    <n v="0"/>
    <n v="3.1657109971366189"/>
    <n v="0"/>
    <n v="4.76"/>
    <n v="2.4450000000000003"/>
    <n v="8.4444444444444446"/>
    <x v="174"/>
    <n v="375"/>
    <x v="174"/>
    <n v="380"/>
  </r>
  <r>
    <x v="175"/>
    <s v="Sania Afroz"/>
    <s v="Scientific Sales Executive"/>
    <s v="Sales"/>
    <s v="SYD-BSMA-AKM1"/>
    <s v="SYD-BSMA"/>
    <s v="Dhaka-2"/>
    <s v="SM-1"/>
    <s v="FS16"/>
    <d v="2022-06-11T00:00:00"/>
    <n v="176"/>
    <n v="105400"/>
    <s v="Sania Afroz"/>
    <s v="Scientific Sales Executive"/>
    <s v="Sales"/>
    <s v="SYD-BSMA-AKM1"/>
    <s v="FS16"/>
    <d v="2022-06-11T00:00:00"/>
    <s v="Consider"/>
    <s v="S4535"/>
    <n v="67.572470748874025"/>
    <n v="23.616236162361623"/>
    <n v="22.338243206887277"/>
    <n v="64.603729979557428"/>
    <n v="0"/>
    <n v="125.78858139150182"/>
    <n v="84.675247848858959"/>
    <n v="92.666666666666671"/>
    <n v="75.25"/>
    <n v="0.93333333333333335"/>
    <n v="5.6002431747372716"/>
    <n v="0"/>
    <n v="0"/>
    <n v="2.4537684976150329"/>
    <n v="0"/>
    <n v="5.4415602092215378"/>
    <n v="0"/>
    <n v="8"/>
    <n v="1.5149999999999999"/>
    <n v="9.3333333333333339"/>
    <x v="175"/>
    <n v="365"/>
    <x v="175"/>
    <n v="373"/>
  </r>
  <r>
    <x v="176"/>
    <s v="Md. Tahidul Islam"/>
    <s v="Scientific Sales Executive"/>
    <s v="Sales"/>
    <s v="SYD-MMCA-MUG1"/>
    <s v="SYD-MMCA"/>
    <s v="Dhaka-1"/>
    <s v="SM-1"/>
    <s v="FS16"/>
    <d v="2022-06-11T00:00:00"/>
    <n v="177"/>
    <n v="105397"/>
    <s v="Md. Tahidul Islam"/>
    <s v="Scientific Sales Executive"/>
    <s v="Sales"/>
    <s v="SYD-MMCA-MUG1"/>
    <s v="FS16"/>
    <d v="2022-06-11T00:00:00"/>
    <s v="Consider"/>
    <s v="S4530"/>
    <n v="100.49110909498786"/>
    <n v="46.564885496183209"/>
    <n v="92.262307820391854"/>
    <n v="104.75117238735521"/>
    <n v="7"/>
    <n v="113.88294252958721"/>
    <n v="110.3654721218127"/>
    <n v="92"/>
    <n v="76"/>
    <n v="0.91111111111111109"/>
    <n v="21.220999092744538"/>
    <n v="5.5572519083969478"/>
    <n v="3.8393461730587779"/>
    <n v="11.569013787154923"/>
    <n v="5"/>
    <n v="5.1915417931213312"/>
    <n v="5"/>
    <n v="8"/>
    <n v="1.56"/>
    <n v="9.1111111111111107"/>
    <x v="176"/>
    <n v="71"/>
    <x v="176"/>
    <n v="70"/>
  </r>
  <r>
    <x v="177"/>
    <s v="Md. Biplab Shaikh"/>
    <s v="Scientific Sales Executive"/>
    <s v="Sales"/>
    <s v="SYG-SATA-SHA2"/>
    <s v="SYGK-SATA"/>
    <s v="Khulna"/>
    <s v="Zone-4 KHL"/>
    <s v="FS16"/>
    <d v="2022-06-11T00:00:00"/>
    <n v="178"/>
    <n v="105390"/>
    <s v="Md. Biplab Shaikh"/>
    <s v="Scientific Sales Executive"/>
    <s v="Sales"/>
    <s v="SYG-SATA-SHA2"/>
    <s v="FS16"/>
    <d v="2022-06-11T00:00:00"/>
    <s v="Consider"/>
    <s v="S4523"/>
    <n v="100.16788591746415"/>
    <n v="44.469525959367942"/>
    <n v="73.486327738997758"/>
    <n v="105.69431937534202"/>
    <n v="5"/>
    <n v="171.68800149491287"/>
    <n v="109.89227760966892"/>
    <n v="72.5"/>
    <n v="82.5"/>
    <n v="0.84444444444444444"/>
    <n v="21.075548662858868"/>
    <n v="4.0514672686230231"/>
    <n v="1.7150268385811518"/>
    <n v="11.781221859451954"/>
    <n v="2.25"/>
    <n v="6.4054480313931688"/>
    <n v="5"/>
    <n v="4.2"/>
    <n v="2.25"/>
    <n v="8.4444444444444446"/>
    <x v="177"/>
    <n v="142"/>
    <x v="177"/>
    <n v="135"/>
  </r>
  <r>
    <x v="178"/>
    <s v="Md. Saddam Hossen"/>
    <s v="Scientific Sales Executive"/>
    <s v="Sales"/>
    <s v="SYG-RANA-NIL1"/>
    <s v="SYGK-RANA"/>
    <s v="Rangpur"/>
    <s v="Zone-3 BOG"/>
    <s v="FS16"/>
    <d v="2022-06-25T00:00:00"/>
    <n v="179"/>
    <n v="105404"/>
    <s v="Md. Saddam Hossen"/>
    <s v="Scientific Sales Executive"/>
    <s v="Sales"/>
    <s v="SYG-RANA-NIL1"/>
    <s v="FS16"/>
    <d v="2022-06-25T00:00:00"/>
    <s v="Consider"/>
    <s v="S4539"/>
    <n v="100.44568559118447"/>
    <n v="35.972850678733032"/>
    <n v="89.845739471106754"/>
    <n v="105.05394761627321"/>
    <n v="8"/>
    <n v="111.02637833200919"/>
    <n v="114.89697646619845"/>
    <n v="76.5"/>
    <n v="78"/>
    <n v="0.97777777777777775"/>
    <n v="21.200558516033009"/>
    <n v="1.813348416289593"/>
    <n v="2.9845739471106754"/>
    <n v="11.637138213661471"/>
    <n v="7"/>
    <n v="5.1315539449721923"/>
    <n v="5"/>
    <n v="4.5200000000000005"/>
    <n v="1.6799999999999997"/>
    <n v="9.7777777777777768"/>
    <x v="178"/>
    <n v="113"/>
    <x v="178"/>
    <n v="119"/>
  </r>
  <r>
    <x v="179"/>
    <s v="Md. Abubokor Shiddik"/>
    <s v="Scientific Sales Executive"/>
    <s v="Sales"/>
    <s v="SYG-FPRA-BHN1"/>
    <s v="SYGK-FPRA"/>
    <s v="Faridpur"/>
    <s v="Zone-4 KHL"/>
    <s v="FS16"/>
    <d v="2022-06-25T00:00:00"/>
    <n v="180"/>
    <n v="105415"/>
    <s v="Md. Abubokor Shiddik"/>
    <s v="Scientific Sales Executive"/>
    <s v="Sales"/>
    <s v="SYG-FPRA-BHN1"/>
    <s v="FS16"/>
    <d v="2022-06-25T00:00:00"/>
    <s v="Consider"/>
    <s v="S4551"/>
    <n v="108.4623278663655"/>
    <n v="43.632567849686851"/>
    <n v="54.326225223507244"/>
    <n v="87.878374652592868"/>
    <n v="9"/>
    <n v="99.391249526120802"/>
    <n v="108.66447551982144"/>
    <n v="84.5"/>
    <n v="80.5"/>
    <n v="0.88888888888888884"/>
    <n v="24.808047539864472"/>
    <n v="3.8171189979123179"/>
    <n v="0.87677235352844174"/>
    <n v="5.1691437094691688"/>
    <n v="8.5"/>
    <n v="4.1715916445523042"/>
    <n v="5"/>
    <n v="6.68"/>
    <n v="2.13"/>
    <n v="8.8888888888888893"/>
    <x v="179"/>
    <n v="124"/>
    <x v="179"/>
    <n v="116"/>
  </r>
  <r>
    <x v="180"/>
    <s v="Md.Rejaul Karim"/>
    <s v="Scientific Sales Executive"/>
    <s v="Sales"/>
    <s v="SYG-CHWA-BAS1"/>
    <s v="SYGK-CHWA"/>
    <s v="Noakhali"/>
    <s v="Zone-1 CTG"/>
    <s v="FS16"/>
    <d v="2022-06-25T00:00:00"/>
    <n v="181"/>
    <n v="105422"/>
    <s v="Md.Rejaul Karim"/>
    <s v="Scientific Sales Executive"/>
    <s v="Sales"/>
    <s v="SYG-CHWA-BAS1"/>
    <s v="FS16"/>
    <d v="2022-06-25T00:00:00"/>
    <s v="Consider"/>
    <s v="S4559"/>
    <n v="84.351265958266623"/>
    <n v="25.651302605210418"/>
    <n v="37.277105577882409"/>
    <n v="86.523786021229412"/>
    <n v="1"/>
    <n v="178.20265120991374"/>
    <n v="94.109491957318042"/>
    <n v="82"/>
    <n v="73"/>
    <n v="0.8666666666666667"/>
    <n v="9.5152953902622137"/>
    <n v="0"/>
    <n v="0"/>
    <n v="5.0111083691434306"/>
    <n v="0"/>
    <n v="6.5422556754081898"/>
    <n v="2.8218983914636082"/>
    <n v="6.08"/>
    <n v="1.38"/>
    <n v="8.6666666666666679"/>
    <x v="180"/>
    <n v="319"/>
    <x v="180"/>
    <n v="324"/>
  </r>
  <r>
    <x v="181"/>
    <s v="Md.Fahad Bin Motin"/>
    <s v="Scientific Sales Executive"/>
    <s v="Sales"/>
    <s v="SYD-SYLB-SUN1"/>
    <s v="SYD-SYLB"/>
    <s v="Sylhet"/>
    <s v="Zone-2 SYL"/>
    <s v="FS16"/>
    <d v="2022-06-25T00:00:00"/>
    <n v="182"/>
    <n v="105431"/>
    <s v="Md.Fahad Bin Motin"/>
    <s v="Scientific Sales Executive"/>
    <s v="Sales"/>
    <s v="SYD-SYLB-SUN1"/>
    <s v="FS16"/>
    <d v="2022-06-25T00:00:00"/>
    <s v="Consider"/>
    <s v="S4571"/>
    <n v="91.663950930015019"/>
    <n v="33.175355450236964"/>
    <n v="76.960209452641337"/>
    <n v="93.82388690932099"/>
    <n v="5"/>
    <n v="22.904350218334692"/>
    <n v="122.14413857076902"/>
    <n v="82"/>
    <n v="92.333333333333329"/>
    <n v="0.91111111111111109"/>
    <n v="11.221588550336836"/>
    <n v="1.1279620853080563"/>
    <n v="1.8670091635530581"/>
    <n v="5.8627868060874482"/>
    <n v="2.25"/>
    <n v="0"/>
    <n v="5"/>
    <n v="6.08"/>
    <n v="2.8399999999999994"/>
    <n v="9.1111111111111107"/>
    <x v="181"/>
    <n v="271"/>
    <x v="181"/>
    <n v="281"/>
  </r>
  <r>
    <x v="182"/>
    <s v="Rahul Debnath"/>
    <s v="Scientific Sales Executive"/>
    <s v="Sales"/>
    <s v="SYG-MYMB-MYM1"/>
    <s v="SYGK-MYMB"/>
    <s v="Mymensingh"/>
    <s v="SM-2"/>
    <s v="FS16"/>
    <d v="2022-06-25T00:00:00"/>
    <n v="183"/>
    <n v="105418"/>
    <s v="Rahul Debnath"/>
    <s v="Scientific Sales Executive"/>
    <s v="Sales"/>
    <s v="SYG-MYMB-MYM1"/>
    <s v="FS16"/>
    <d v="2022-06-25T00:00:00"/>
    <s v="Consider"/>
    <s v="S4554"/>
    <n v="99.870761486072922"/>
    <n v="45.299145299145302"/>
    <n v="89.991798748417693"/>
    <n v="89.882289979254722"/>
    <n v="6"/>
    <n v="104.76023367993123"/>
    <n v="107.10455339078528"/>
    <n v="78"/>
    <n v="85.5"/>
    <e v="#N/A"/>
    <n v="17.844913783287506"/>
    <n v="5.0256410256410264"/>
    <n v="2.9991798748417695"/>
    <n v="5.4029338309130512"/>
    <n v="4"/>
    <n v="4.9999649072785557"/>
    <n v="5"/>
    <n v="4.6399999999999997"/>
    <n v="2.4299999999999997"/>
    <s v=""/>
    <x v="182"/>
    <n v="225"/>
    <x v="182"/>
    <n v="176"/>
  </r>
  <r>
    <x v="183"/>
    <s v="Md. Syful Islam"/>
    <s v="Scientific Sales Executive"/>
    <s v="Sales"/>
    <s v="SYG-LAXA-LAX1"/>
    <s v="SYGK-LAXA"/>
    <s v="Noakhali"/>
    <s v="Zone-1 CTG"/>
    <s v="FS16"/>
    <d v="2022-06-25T00:00:00"/>
    <n v="184"/>
    <n v="105433"/>
    <s v="Md. Syful Islam"/>
    <s v="Scientific Sales Executive"/>
    <s v="Sales"/>
    <s v="SYG-LAXA-LAX1"/>
    <s v="FS16"/>
    <d v="2022-06-25T00:00:00"/>
    <s v="Consider"/>
    <s v="S4573"/>
    <n v="78.320241905399882"/>
    <n v="25.925925925925924"/>
    <n v="37.074086289497217"/>
    <n v="68.412773161866355"/>
    <n v="0"/>
    <n v="14.135698499419187"/>
    <n v="22.620406968233056"/>
    <n v="74"/>
    <n v="74.5"/>
    <n v="0.82222222222222219"/>
    <n v="8.1080564445933057"/>
    <n v="0"/>
    <n v="0"/>
    <n v="2.8981568688844082"/>
    <n v="0"/>
    <n v="0"/>
    <n v="0"/>
    <n v="4.32"/>
    <n v="1.4700000000000002"/>
    <n v="8.2222222222222214"/>
    <x v="183"/>
    <n v="394"/>
    <x v="183"/>
    <n v="396"/>
  </r>
  <r>
    <x v="184"/>
    <s v="Md.Sanoar Hossain"/>
    <s v="Scientific Sales Executive"/>
    <s v="Sales"/>
    <s v="SYG-SSMA-SSM3"/>
    <s v="SYGK-SSMA"/>
    <s v="Dhaka-1"/>
    <s v="SM-1"/>
    <s v="FS16"/>
    <d v="2022-06-25T00:00:00"/>
    <n v="185"/>
    <n v="105414"/>
    <s v="Md.Sanoar Hossain"/>
    <s v="Scientific Sales Executive"/>
    <s v="Sales"/>
    <s v="SYG-SSMA-SSM3"/>
    <s v="FS16"/>
    <d v="2022-06-25T00:00:00"/>
    <s v="Consider"/>
    <s v="S4550"/>
    <n v="100.91376388583122"/>
    <n v="49.136276391554702"/>
    <n v="61.157617080575321"/>
    <n v="105.297951504632"/>
    <n v="7"/>
    <n v="5.799340971607112"/>
    <n v="120.09680134680134"/>
    <n v="90"/>
    <n v="83.25"/>
    <n v="0.93333333333333335"/>
    <n v="21.411193748624047"/>
    <n v="6.637236084452975"/>
    <n v="1.1756457472751705"/>
    <n v="11.692039088542199"/>
    <n v="5"/>
    <n v="0"/>
    <n v="5"/>
    <n v="8"/>
    <n v="2.2950000000000004"/>
    <n v="9.3333333333333339"/>
    <x v="184"/>
    <n v="116"/>
    <x v="184"/>
    <n v="114"/>
  </r>
  <r>
    <x v="185"/>
    <s v="Mohammed Ibrahim Khalil"/>
    <s v="Scientific Sales Executive"/>
    <s v="Sales"/>
    <s v="SYG-CTGA-CGH2"/>
    <s v="SYGK-CTGA"/>
    <s v="CTG-1"/>
    <s v="Zone-1 CTG"/>
    <s v="FS16"/>
    <d v="2022-06-25T00:00:00"/>
    <n v="186"/>
    <n v="105427"/>
    <s v="Mohammed Ibrahim Khalil"/>
    <s v="Scientific Sales Executive"/>
    <s v="Sales"/>
    <s v="SYG-CTGA-CGH2"/>
    <s v="FS16"/>
    <d v="2022-06-25T00:00:00"/>
    <s v="Consider"/>
    <s v="S4565"/>
    <n v="101.3556180706309"/>
    <n v="47.722342733188725"/>
    <n v="89.356589147286826"/>
    <n v="103.76327141456699"/>
    <n v="7"/>
    <n v="169.74084332685717"/>
    <n v="115.6127789279963"/>
    <n v="91.5"/>
    <n v="88.5"/>
    <n v="0.97777777777777775"/>
    <n v="21.610028131783903"/>
    <n v="6.0433839479392644"/>
    <n v="2.9356589147286827"/>
    <n v="11.346736068277572"/>
    <n v="5"/>
    <n v="6.364557709864"/>
    <n v="5"/>
    <n v="8"/>
    <n v="2.61"/>
    <n v="9.7777777777777768"/>
    <x v="185"/>
    <n v="53"/>
    <x v="185"/>
    <n v="57"/>
  </r>
  <r>
    <x v="186"/>
    <s v="Md. Sahidul Islam"/>
    <s v="Scientific Sales Executive"/>
    <s v="Sales"/>
    <s v="SYG-SAVA-MAN1"/>
    <s v="SYGK-SAVA"/>
    <s v="Dhaka-4"/>
    <s v="SM-2"/>
    <s v="FS16"/>
    <d v="2022-06-25T00:00:00"/>
    <n v="187"/>
    <n v="105413"/>
    <s v="Md. Sahidul Islam"/>
    <s v="Scientific Sales Executive"/>
    <s v="Sales"/>
    <s v="SYG-SAVA-MAN1"/>
    <s v="FS16"/>
    <d v="2022-06-25T00:00:00"/>
    <s v="Consider"/>
    <s v="S4549"/>
    <n v="74.09302468447234"/>
    <n v="21.794871794871796"/>
    <n v="50.903817121920603"/>
    <n v="78.656961641609442"/>
    <n v="1"/>
    <n v="51.335040630040496"/>
    <n v="69.947003680699325"/>
    <n v="69.5"/>
    <n v="82.25"/>
    <n v="0.71111111111111114"/>
    <n v="7.1217057597102125"/>
    <n v="0"/>
    <n v="0.72704199908402634"/>
    <n v="4.0933121915211022"/>
    <n v="0"/>
    <n v="0.5135424771799606"/>
    <n v="0"/>
    <n v="3.96"/>
    <n v="2.2350000000000003"/>
    <n v="7.1111111111111116"/>
    <x v="186"/>
    <n v="393"/>
    <x v="186"/>
    <n v="395"/>
  </r>
  <r>
    <x v="187"/>
    <s v="Md.Azadul Islam"/>
    <s v="Scientific Sales Executive"/>
    <s v="Sales"/>
    <s v="SYG-RAJA-PUT1"/>
    <s v="SYGK-RAJA"/>
    <s v="Rajshahi"/>
    <s v="Zone-3 BOG"/>
    <s v="FS16"/>
    <d v="2022-06-25T00:00:00"/>
    <n v="188"/>
    <n v="105419"/>
    <s v="Md.Azadul Islam"/>
    <s v="Scientific Sales Executive"/>
    <s v="Sales"/>
    <s v="SYG-RAJA-PUT1"/>
    <s v="FS16"/>
    <d v="2022-06-25T00:00:00"/>
    <s v="Consider"/>
    <s v="S4555"/>
    <n v="104.56115199676601"/>
    <n v="40.68181818181818"/>
    <n v="87.168545592769036"/>
    <n v="113.8531265419068"/>
    <n v="9"/>
    <n v="65.426163792379057"/>
    <n v="107.99563962607439"/>
    <n v="73.5"/>
    <n v="83.25"/>
    <n v="0.9555555555555556"/>
    <n v="23.052518398544709"/>
    <n v="2.9909090909090899"/>
    <n v="2.7168545592769036"/>
    <n v="13.616953471929031"/>
    <n v="8.5"/>
    <n v="2.2397050645664343"/>
    <n v="5"/>
    <n v="4.2799999999999994"/>
    <n v="2.2950000000000004"/>
    <n v="9.5555555555555554"/>
    <x v="187"/>
    <n v="86"/>
    <x v="187"/>
    <n v="86"/>
  </r>
  <r>
    <x v="188"/>
    <s v="Rabib Redowan Nahid"/>
    <s v="Scientific Sales Executive"/>
    <s v="Sales"/>
    <s v="SYD-SYLB-BEA1"/>
    <s v="SYD-SYLB"/>
    <s v="Sylhet"/>
    <s v="Zone-2 SYL"/>
    <s v="FS16"/>
    <d v="2022-06-25T00:00:00"/>
    <n v="189"/>
    <n v="105402"/>
    <s v="Rabib Redowan Nahid"/>
    <s v="Scientific Sales Executive"/>
    <s v="Sales"/>
    <s v="SYD-SYLB-BEA1"/>
    <s v="FS16"/>
    <d v="2022-06-25T00:00:00"/>
    <s v="Consider"/>
    <s v="S4537"/>
    <n v="108.00066128358625"/>
    <n v="45.147679324894511"/>
    <n v="78.532485701353735"/>
    <n v="108.12052230701154"/>
    <n v="10"/>
    <n v="106.49224886557163"/>
    <n v="102.34940331407725"/>
    <n v="83.25"/>
    <n v="90.75"/>
    <n v="0.68888888888888888"/>
    <n v="24.600297577613812"/>
    <n v="4.9620253164556951"/>
    <n v="1.9357962494342256"/>
    <n v="12.327117519077598"/>
    <n v="10"/>
    <n v="5.0363372261770047"/>
    <n v="5"/>
    <n v="6.38"/>
    <n v="2.7450000000000001"/>
    <n v="6.8888888888888893"/>
    <x v="188"/>
    <n v="46"/>
    <x v="188"/>
    <n v="35"/>
  </r>
  <r>
    <x v="189"/>
    <s v="Bhuban Barman"/>
    <s v="Scientific Sales Executive"/>
    <s v="Sales"/>
    <s v="SYG-RANA-RAN1"/>
    <s v="SYGK-RANA"/>
    <s v="Rangpur"/>
    <s v="Zone-3 BOG"/>
    <s v="FS16"/>
    <d v="2022-06-25T00:00:00"/>
    <n v="190"/>
    <n v="105409"/>
    <s v="Bhuban Barman"/>
    <s v="Scientific Sales Executive"/>
    <s v="Sales"/>
    <s v="SYG-RANA-RAN1"/>
    <s v="FS16"/>
    <d v="2022-06-25T00:00:00"/>
    <s v="Consider"/>
    <s v="S4544"/>
    <n v="99.43420016110349"/>
    <n v="40.182648401826484"/>
    <n v="74.354099121678516"/>
    <n v="102.11038498961065"/>
    <n v="7"/>
    <n v="105.33388414038561"/>
    <n v="107.80212757320012"/>
    <n v="77.5"/>
    <n v="82.75"/>
    <n v="0.97777777777777775"/>
    <n v="17.321040193324187"/>
    <n v="2.8511415525114154"/>
    <n v="1.7529918365734349"/>
    <n v="10.974836622662398"/>
    <n v="5"/>
    <n v="5.0120115669480976"/>
    <n v="5"/>
    <n v="4.5999999999999996"/>
    <n v="2.2649999999999997"/>
    <n v="9.7777777777777768"/>
    <x v="189"/>
    <n v="159"/>
    <x v="189"/>
    <n v="165"/>
  </r>
  <r>
    <x v="190"/>
    <s v="Rakib Uddin"/>
    <s v="Scientific Sales Executive"/>
    <s v="Sales"/>
    <s v="SYG-NKLA-HTY1"/>
    <s v="SYGK-NKLA"/>
    <s v="Noakhali"/>
    <s v="Zone-1 CTG"/>
    <s v="FS16"/>
    <d v="2022-06-25T00:00:00"/>
    <n v="191"/>
    <n v="105408"/>
    <s v="Rakib Uddin"/>
    <s v="Scientific Sales Executive"/>
    <s v="Sales"/>
    <s v="SYG-NKLA-HTY1"/>
    <s v="FS16"/>
    <d v="2022-06-25T00:00:00"/>
    <s v="Consider"/>
    <s v="S4543"/>
    <n v="81.183865161458314"/>
    <n v="30.06396588486141"/>
    <n v="53.057175690032743"/>
    <n v="83.338735446563533"/>
    <n v="0"/>
    <n v="393.26978623009563"/>
    <n v="115.4863684356438"/>
    <n v="80.666666666666671"/>
    <n v="77.333333333333329"/>
    <n v="0.91111111111111109"/>
    <n v="8.7762352043402725"/>
    <n v="0.3656716417910455"/>
    <n v="0.8212514364389325"/>
    <n v="4.6395191354324119"/>
    <n v="0"/>
    <n v="7"/>
    <n v="5"/>
    <n v="5.7600000000000007"/>
    <n v="1.64"/>
    <n v="9.1111111111111107"/>
    <x v="190"/>
    <n v="291"/>
    <x v="190"/>
    <n v="301"/>
  </r>
  <r>
    <x v="191"/>
    <s v="Md.Uzzol Hosen"/>
    <s v="Scientific Sales Executive"/>
    <s v="Sales"/>
    <s v="SYG-PABA-ISW1"/>
    <s v="SYGK-PABA"/>
    <s v="Rajshahi"/>
    <s v="Zone-3 BOG"/>
    <s v="FS16"/>
    <d v="2022-06-25T00:00:00"/>
    <n v="192"/>
    <n v="105417"/>
    <s v="Md.Uzzol Hosen"/>
    <s v="Scientific Sales Executive"/>
    <s v="Sales"/>
    <s v="SYG-PABA-ISW1"/>
    <s v="FS16"/>
    <d v="2022-06-25T00:00:00"/>
    <s v="Consider"/>
    <s v="S4553"/>
    <n v="101.90455620771144"/>
    <n v="35.434782608695656"/>
    <n v="79.876330802168098"/>
    <n v="106.18183483890482"/>
    <n v="9"/>
    <n v="81.24956814424695"/>
    <n v="119.13878693769996"/>
    <n v="84"/>
    <n v="85"/>
    <n v="0.97777777777777775"/>
    <n v="21.857050293470145"/>
    <n v="1.6815217391304358"/>
    <n v="1.9945894725948541"/>
    <n v="11.890912838753584"/>
    <n v="8.5"/>
    <n v="3.3249798467315244"/>
    <n v="5"/>
    <n v="6.56"/>
    <n v="2.4"/>
    <n v="9.7777777777777768"/>
    <x v="191"/>
    <n v="95"/>
    <x v="191"/>
    <n v="103"/>
  </r>
  <r>
    <x v="192"/>
    <s v="Simanta Taluckder"/>
    <s v="Scientific Sales Executive"/>
    <s v="Sales"/>
    <s v="SYD-CTGB-COX1"/>
    <s v="SYD-CTGB"/>
    <s v="CTG-2"/>
    <s v="Zone-1 CTG"/>
    <s v="FS16"/>
    <d v="2022-06-25T00:00:00"/>
    <n v="193"/>
    <n v="105426"/>
    <s v="Simanta Taluckder"/>
    <s v="Scientific Sales Executive"/>
    <s v="Sales"/>
    <s v="SYD-CTGB-COX1"/>
    <s v="FS16"/>
    <d v="2022-06-25T00:00:00"/>
    <s v="Consider"/>
    <s v="S4564"/>
    <n v="102.13294447976209"/>
    <n v="38.75"/>
    <n v="59.817298172981722"/>
    <n v="97.101638979992998"/>
    <n v="7"/>
    <n v="76.763744601351135"/>
    <n v="113.27385577385579"/>
    <n v="93.5"/>
    <n v="77"/>
    <n v="0.88888888888888884"/>
    <n v="21.959825015892939"/>
    <n v="2.4937499999999999"/>
    <n v="1.1170067950679505"/>
    <n v="7.2609833879957986"/>
    <n v="5"/>
    <n v="3.1156414147297196"/>
    <n v="5"/>
    <n v="8"/>
    <n v="1.6200000000000003"/>
    <n v="8.8888888888888893"/>
    <x v="192"/>
    <n v="161"/>
    <x v="192"/>
    <n v="156"/>
  </r>
  <r>
    <x v="193"/>
    <s v="Md.Rejaul Karim"/>
    <s v="Scientific Sales Executive"/>
    <s v="Sales"/>
    <s v="SYG-MYMA-MYM3"/>
    <s v="SYGK-MYMA"/>
    <s v="Mymensingh"/>
    <s v="SM-2"/>
    <s v="FS16"/>
    <d v="2022-06-25T00:00:00"/>
    <n v="194"/>
    <n v="105407"/>
    <s v="Md.Rejaul Karim"/>
    <s v="Scientific Sales Executive"/>
    <s v="Sales"/>
    <s v="SYG-MYMA-MYM3"/>
    <s v="FS16"/>
    <d v="2022-06-25T00:00:00"/>
    <s v="Consider"/>
    <s v="S4542"/>
    <n v="86.931419400768206"/>
    <n v="23.296703296703296"/>
    <n v="50.392827636468731"/>
    <n v="76.649324491912125"/>
    <n v="1"/>
    <n v="18.254198964218659"/>
    <n v="113.08900774480485"/>
    <n v="77"/>
    <n v="82.5"/>
    <n v="1"/>
    <n v="10.11733119351258"/>
    <n v="0"/>
    <n v="0.70468620909550705"/>
    <n v="3.8590878573897469"/>
    <n v="0"/>
    <n v="0"/>
    <n v="5"/>
    <n v="4.5600000000000005"/>
    <n v="2.25"/>
    <n v="10"/>
    <x v="193"/>
    <n v="342"/>
    <x v="193"/>
    <n v="356"/>
  </r>
  <r>
    <x v="194"/>
    <s v="Md. Jahidul Islam"/>
    <s v="Scientific Sales Executive"/>
    <s v="Sales"/>
    <s v="SYK-CTGB-CMC3"/>
    <s v="SYGK-CTGB"/>
    <s v="CTG-2"/>
    <s v="Zone-1 CTG"/>
    <s v="FS16"/>
    <d v="2022-06-25T00:00:00"/>
    <n v="195"/>
    <n v="105416"/>
    <s v="Md. Jahidul Islam"/>
    <s v="Scientific Sales Executive"/>
    <s v="Sales"/>
    <s v="SYK-CTGB-CMC3"/>
    <s v="FS16"/>
    <d v="2022-06-25T00:00:00"/>
    <s v="Consider"/>
    <s v="S4552"/>
    <n v="93.24165881050692"/>
    <n v="40.86021505376344"/>
    <n v="75.865730341385628"/>
    <n v="97.916449858239019"/>
    <n v="3"/>
    <n v="245.17271509585052"/>
    <n v="96.892613559280207"/>
    <n v="83.333333333333329"/>
    <n v="89"/>
    <n v="0.91111111111111109"/>
    <n v="11.589720389118281"/>
    <n v="3.0408602150537631"/>
    <n v="1.8191257024356211"/>
    <n v="7.749869914943412"/>
    <n v="0"/>
    <n v="7"/>
    <n v="4.0677840677840624"/>
    <n v="6.3999999999999986"/>
    <n v="2.64"/>
    <n v="9.1111111111111107"/>
    <x v="194"/>
    <n v="217"/>
    <x v="194"/>
    <n v="222"/>
  </r>
  <r>
    <x v="195"/>
    <s v="Mithun Roy"/>
    <s v="Scientific Sales Executive"/>
    <s v="Sales"/>
    <s v="SYG-NARA-NAR1"/>
    <s v="SYGK-NARA"/>
    <s v="B. Baria"/>
    <s v="Zone-2 SYL"/>
    <s v="FS16"/>
    <d v="2022-06-25T00:00:00"/>
    <n v="196"/>
    <n v="105411"/>
    <s v="Mithun Roy"/>
    <s v="Scientific Sales Executive"/>
    <s v="Sales"/>
    <s v="SYG-NARA-NAR1"/>
    <s v="FS16"/>
    <d v="2022-06-25T00:00:00"/>
    <s v="Consider"/>
    <s v="S4547"/>
    <n v="93.091419785572654"/>
    <n v="41.014799154334035"/>
    <n v="52.068199414279462"/>
    <n v="84.898636068031692"/>
    <n v="2"/>
    <n v="15.274137724912269"/>
    <n v="121.43329081010241"/>
    <n v="87.333333333333329"/>
    <n v="81.333333333333329"/>
    <n v="0.82222222222222219"/>
    <n v="11.55466461663362"/>
    <n v="3.0841437632135302"/>
    <n v="0.7779837243747264"/>
    <n v="4.8215075412703641"/>
    <n v="0"/>
    <n v="0"/>
    <n v="5"/>
    <n v="7.3599999999999994"/>
    <n v="2.1799999999999997"/>
    <n v="8.2222222222222214"/>
    <x v="195"/>
    <n v="294"/>
    <x v="195"/>
    <n v="293"/>
  </r>
  <r>
    <x v="196"/>
    <s v="Md. Saif Hossain"/>
    <s v="Scientific Sales Executive"/>
    <s v="Sales"/>
    <s v="SYK-BOGA-BOG1"/>
    <s v="SYGK-BOGA"/>
    <s v="Bogura"/>
    <s v="Zone-3 BOG"/>
    <s v="FS16"/>
    <d v="2022-07-12T00:00:00"/>
    <n v="197"/>
    <n v="105453"/>
    <s v="Md. Saif Hossain"/>
    <s v="Scientific Sales Executive"/>
    <s v="Sales"/>
    <s v="SYK-BOGA-BOG1"/>
    <s v="FS16"/>
    <d v="2022-07-12T00:00:00"/>
    <s v="Consider"/>
    <s v="S4595"/>
    <n v="101.9449421196875"/>
    <n v="32.352941176470587"/>
    <n v="135.67710349674508"/>
    <n v="90.782658912731748"/>
    <n v="9"/>
    <n v="43.555108280170352"/>
    <n v="137.39541347451976"/>
    <n v="86"/>
    <n v="87.666666666666671"/>
    <n v="0.9555555555555556"/>
    <n v="21.875223953859372"/>
    <n v="0.92647058823529382"/>
    <n v="5"/>
    <n v="5.5079768731520371"/>
    <n v="8.5"/>
    <n v="0"/>
    <n v="5"/>
    <n v="7.0400000000000009"/>
    <n v="2.5600000000000005"/>
    <n v="9.5555555555555554"/>
    <x v="196"/>
    <n v="151"/>
    <x v="196"/>
    <n v="150"/>
  </r>
  <r>
    <x v="197"/>
    <s v="Khorshed Alam"/>
    <s v="Scientific Sales Executive"/>
    <s v="Sales"/>
    <s v="SYD-BBRA-BBR3"/>
    <s v="SYD-BBRA"/>
    <s v="B. Baria"/>
    <s v="Zone-2 SYL"/>
    <s v="FS16"/>
    <d v="2022-07-12T00:00:00"/>
    <n v="198"/>
    <n v="105445"/>
    <s v="Khorshed Alam"/>
    <s v="Scientific Sales Executive"/>
    <s v="Sales"/>
    <s v="SYD-BBRA-BBR3"/>
    <s v="FS16"/>
    <d v="2022-07-12T00:00:00"/>
    <s v="Consider"/>
    <s v="S4587"/>
    <n v="104.19627501283986"/>
    <n v="50.431034482758619"/>
    <n v="128.64846677944243"/>
    <n v="101.5598672816257"/>
    <n v="8"/>
    <n v="145.22985650788382"/>
    <n v="131.32217621348053"/>
    <n v="78.75"/>
    <n v="88.625"/>
    <n v="0.9555555555555556"/>
    <n v="22.88832375577794"/>
    <n v="7"/>
    <n v="5"/>
    <n v="10.850970138365783"/>
    <n v="7"/>
    <n v="5.8498269866655601"/>
    <n v="5"/>
    <n v="4.7"/>
    <n v="2.6174999999999997"/>
    <n v="9.5555555555555554"/>
    <x v="197"/>
    <n v="44"/>
    <x v="197"/>
    <n v="46"/>
  </r>
  <r>
    <x v="198"/>
    <s v="Md. Manik Roton"/>
    <s v="Scientific Sales Executive"/>
    <s v="Sales"/>
    <s v="SYD-BSLA-MAD1"/>
    <s v="SYD-BSLA"/>
    <s v="Barishal"/>
    <s v="Zone-4 KHL"/>
    <s v="FS16"/>
    <d v="2022-07-12T00:00:00"/>
    <n v="199"/>
    <n v="105449"/>
    <s v="Md. Manik Roton"/>
    <s v="Scientific Sales Executive"/>
    <s v="Sales"/>
    <s v="SYD-BSLA-MAD1"/>
    <s v="FS16"/>
    <d v="2022-07-12T00:00:00"/>
    <s v="Consider"/>
    <s v="S4591"/>
    <n v="89.674382020139348"/>
    <n v="30.172413793103448"/>
    <n v="46.277272103553955"/>
    <n v="91.436207383421134"/>
    <n v="2"/>
    <n v="29.765089407768613"/>
    <n v="112.51984702093395"/>
    <n v="79.5"/>
    <n v="68"/>
    <n v="0.8"/>
    <n v="10.757355804699181"/>
    <n v="0.39224137931034486"/>
    <n v="0.52463065453048552"/>
    <n v="5.5842241947324656"/>
    <n v="0"/>
    <n v="0"/>
    <n v="5"/>
    <n v="4.76"/>
    <n v="0.99"/>
    <n v="8"/>
    <x v="198"/>
    <n v="348"/>
    <x v="198"/>
    <n v="346"/>
  </r>
  <r>
    <x v="199"/>
    <s v="Mostafa Jarif Ahmed"/>
    <s v="Scientific Sales Executive"/>
    <s v="Sales"/>
    <s v="SYG-MADA-SHA1"/>
    <s v="SYGK-MADA"/>
    <s v="Barishal"/>
    <s v="Zone-4 KHL"/>
    <s v="FS16"/>
    <d v="2022-07-12T00:00:00"/>
    <n v="200"/>
    <n v="105470"/>
    <s v="Mostafa Jarif Ahmed"/>
    <s v="Scientific Sales Executive"/>
    <s v="Sales"/>
    <s v="SYG-MADA-SHA1"/>
    <s v="FS16"/>
    <d v="2022-07-12T00:00:00"/>
    <s v="Consider"/>
    <s v="S4612"/>
    <n v="93.627916143406495"/>
    <n v="28.633405639913235"/>
    <n v="48.960272673194105"/>
    <n v="97.872080748647264"/>
    <n v="2"/>
    <n v="387.61855644166116"/>
    <n v="109.49649183344836"/>
    <n v="74.75"/>
    <n v="79"/>
    <n v="0.82222222222222219"/>
    <n v="11.679847100128182"/>
    <n v="0"/>
    <n v="0.64201192945224217"/>
    <n v="7.7232484491883584"/>
    <n v="0"/>
    <n v="7"/>
    <n v="5"/>
    <n v="4.38"/>
    <n v="1.7399999999999998"/>
    <n v="8.2222222222222214"/>
    <x v="199"/>
    <n v="260"/>
    <x v="199"/>
    <n v="258"/>
  </r>
  <r>
    <x v="200"/>
    <s v="Md.Mosharaf Hossain"/>
    <s v="Scientific Sales Executive"/>
    <s v="Sales"/>
    <s v="SYD-BOGA-GAI1"/>
    <s v="SYD-BOGA"/>
    <s v="Bogura"/>
    <s v="Zone-3 BOG"/>
    <s v="FS16"/>
    <d v="2022-07-12T00:00:00"/>
    <n v="201"/>
    <n v="105468"/>
    <s v="Md.Mosharaf Hossain"/>
    <s v="Scientific Sales Executive"/>
    <s v="Sales"/>
    <s v="SYD-BOGA-GAI1"/>
    <s v="FS16"/>
    <d v="2022-07-12T00:00:00"/>
    <s v="Consider"/>
    <s v="S4610"/>
    <n v="78.904311903396334"/>
    <n v="18.636363636363637"/>
    <n v="56.117816008587425"/>
    <n v="76.393016909096019"/>
    <n v="0"/>
    <n v="10.076800790517652"/>
    <n v="106.75375433074709"/>
    <n v="68.25"/>
    <n v="71.5"/>
    <n v="0.8"/>
    <n v="8.24433944412581"/>
    <n v="0"/>
    <n v="0.9551544503756999"/>
    <n v="3.829185306061202"/>
    <n v="0"/>
    <n v="0"/>
    <n v="5"/>
    <n v="3.8600000000000003"/>
    <n v="1.2899999999999998"/>
    <n v="8"/>
    <x v="200"/>
    <n v="369"/>
    <x v="200"/>
    <n v="371"/>
  </r>
  <r>
    <x v="201"/>
    <s v="Md. Rafiur Rahman"/>
    <s v="Scientific Sales Executive"/>
    <s v="Sales"/>
    <s v="SYD-DMCA-DMC4"/>
    <s v="SYD-DMCA"/>
    <s v="Dhaka-2"/>
    <s v="SM-1"/>
    <s v="FS16"/>
    <d v="2022-07-12T00:00:00"/>
    <n v="202"/>
    <n v="105438"/>
    <s v="Md. Rafiur Rahman"/>
    <s v="Scientific Sales Executive"/>
    <s v="Sales"/>
    <s v="SYD-DMCA-DMC4"/>
    <s v="FS16"/>
    <d v="2022-07-12T00:00:00"/>
    <s v="Consider"/>
    <s v="S4579"/>
    <n v="98.2072216999874"/>
    <n v="41.637010676156585"/>
    <n v="47.336222925934621"/>
    <n v="99.216709559001785"/>
    <n v="7"/>
    <n v="82.477760569786795"/>
    <n v="108.60163281501954"/>
    <n v="88"/>
    <n v="77.5"/>
    <n v="0.97777777777777775"/>
    <n v="15.848666039984881"/>
    <n v="3.2583629893238437"/>
    <n v="0.57095975300963975"/>
    <n v="8.5300257354010718"/>
    <n v="5"/>
    <n v="3.3822954932567173"/>
    <n v="5"/>
    <n v="7.5200000000000005"/>
    <n v="1.65"/>
    <n v="9.7777777777777768"/>
    <x v="201"/>
    <n v="178"/>
    <x v="201"/>
    <n v="183"/>
  </r>
  <r>
    <x v="202"/>
    <s v="Kazi Md. Ridwan"/>
    <s v="Scientific Sales Executive"/>
    <s v="Sales"/>
    <s v="SYG-COXA-COX2"/>
    <s v="SYGK-COXA"/>
    <s v="CTG-2"/>
    <s v="Zone-1 CTG"/>
    <s v="FS16"/>
    <d v="2022-07-12T00:00:00"/>
    <n v="203"/>
    <n v="105448"/>
    <s v="Kazi Md. Ridwan"/>
    <s v="Scientific Sales Executive"/>
    <s v="Sales"/>
    <s v="SYG-COXA-COX2"/>
    <s v="FS16"/>
    <d v="2022-07-12T00:00:00"/>
    <s v="Consider"/>
    <s v="S4590"/>
    <n v="106.15306537021092"/>
    <n v="47.094188376753507"/>
    <n v="48.689071274298058"/>
    <n v="116.90221653499646"/>
    <n v="10"/>
    <n v="254.00159236591446"/>
    <n v="107.90355806701017"/>
    <n v="92.666666666666671"/>
    <n v="91.666666666666671"/>
    <n v="0.9555555555555556"/>
    <n v="23.768879416594917"/>
    <n v="5.7795591182364729"/>
    <n v="0.63014686825054"/>
    <n v="14.302998720374202"/>
    <n v="10"/>
    <n v="7"/>
    <n v="5"/>
    <n v="8"/>
    <n v="2.8"/>
    <n v="9.5555555555555554"/>
    <x v="202"/>
    <n v="15"/>
    <x v="202"/>
    <n v="16"/>
  </r>
  <r>
    <x v="203"/>
    <s v="S.M.Shobhan Sarker"/>
    <s v="Scientific Sales Executive"/>
    <s v="Sales"/>
    <s v="SYG-SSMA-NWB1"/>
    <s v="SYGK-SSMA"/>
    <s v="Dhaka-1"/>
    <s v="SM-1"/>
    <s v="FS16"/>
    <d v="2022-07-12T00:00:00"/>
    <n v="204"/>
    <n v="105439"/>
    <s v="S.M.Shobhan Sarker"/>
    <s v="Scientific Sales Executive"/>
    <s v="Sales"/>
    <s v="SYG-SSMA-NWB1"/>
    <s v="FS16"/>
    <d v="2022-07-12T00:00:00"/>
    <s v="Do Not consider"/>
    <s v="S4580"/>
    <n v="115.11024651274799"/>
    <n v="65.789473684210535"/>
    <n v="88.609310065746996"/>
    <n v="115.55126826869238"/>
    <n v="10"/>
    <s v=""/>
    <n v="152.33248394117959"/>
    <n v="84"/>
    <n v="83.75"/>
    <n v="0.97777777777777775"/>
    <n v="27.799610930736598"/>
    <n v="7"/>
    <n v="2.8609310065746998"/>
    <n v="13.999035360455787"/>
    <n v="10"/>
    <s v=""/>
    <n v="5"/>
    <n v="6.56"/>
    <n v="2.3250000000000002"/>
    <n v="9.7777777777777768"/>
    <x v="203"/>
    <n v="6"/>
    <x v="203"/>
    <n v="7"/>
  </r>
  <r>
    <x v="204"/>
    <s v="Md. Bedarul Islam"/>
    <s v="Scientific Sales Executive"/>
    <s v="Sales"/>
    <s v="SYD-BOGA-JOY1"/>
    <s v="SYD-BOGA"/>
    <s v="Bogura"/>
    <s v="Zone-3 BOG"/>
    <s v="FS16"/>
    <d v="2022-07-12T00:00:00"/>
    <n v="205"/>
    <n v="105452"/>
    <s v="Md. Bedarul Islam"/>
    <s v="Scientific Sales Executive"/>
    <s v="Sales"/>
    <s v="SYD-BOGA-JOY1"/>
    <s v="FS16"/>
    <d v="2022-07-12T00:00:00"/>
    <s v="Consider"/>
    <s v="S4594"/>
    <n v="89.529016429402233"/>
    <n v="37.142857142857146"/>
    <n v="57.353795053974245"/>
    <n v="88.468078242112043"/>
    <n v="4"/>
    <n v="213.18533028429312"/>
    <n v="123.91236261890025"/>
    <n v="59.75"/>
    <n v="68.625"/>
    <n v="0.93333333333333335"/>
    <n v="10.723437166860521"/>
    <n v="2.100000000000001"/>
    <n v="1.0092285336113731"/>
    <n v="5.2379424615797383"/>
    <n v="0.5"/>
    <n v="7"/>
    <n v="5"/>
    <n v="3.13"/>
    <n v="1.055625"/>
    <n v="9.3333333333333339"/>
    <x v="204"/>
    <n v="273"/>
    <x v="204"/>
    <n v="284"/>
  </r>
  <r>
    <x v="205"/>
    <s v="Md: Afaz Uddin"/>
    <s v="Scientific Sales Executive"/>
    <s v="Sales"/>
    <s v="SYG-CTGA-NHC1"/>
    <s v="SYGK-CTGA"/>
    <s v="CTG-1"/>
    <s v="Zone-1 CTG"/>
    <s v="FS16"/>
    <d v="2022-07-12T00:00:00"/>
    <n v="206"/>
    <n v="105460"/>
    <s v="Md: Afaz Uddin"/>
    <s v="Scientific Sales Executive"/>
    <s v="Sales"/>
    <s v="SYG-CTGA-NHC1"/>
    <s v="FS16"/>
    <d v="2022-07-12T00:00:00"/>
    <s v="Consider"/>
    <s v="S4602"/>
    <n v="83.275669584134121"/>
    <n v="29.684210526315791"/>
    <n v="43.78398418190806"/>
    <n v="83.172787514862662"/>
    <n v="3"/>
    <n v="108.06131693150877"/>
    <n v="100.74131786088307"/>
    <n v="86.666666666666671"/>
    <n v="78"/>
    <n v="0.97777777777777775"/>
    <n v="9.2643229029646275"/>
    <n v="0"/>
    <n v="0.41554930795847767"/>
    <n v="4.6201585434006436"/>
    <n v="0"/>
    <n v="5.0692876555616841"/>
    <n v="5"/>
    <n v="7.2000000000000011"/>
    <n v="1.6799999999999997"/>
    <n v="9.7777777777777768"/>
    <x v="205"/>
    <n v="293"/>
    <x v="205"/>
    <n v="307"/>
  </r>
  <r>
    <x v="206"/>
    <s v="Sattananda Mondal"/>
    <s v="Scientific Sales Executive"/>
    <s v="Sales"/>
    <s v="SYK-SAVA-SAV1"/>
    <s v="SYGK-SAVA"/>
    <s v="Dhaka-4"/>
    <s v="SM-2"/>
    <s v="FS16"/>
    <d v="2022-07-12T00:00:00"/>
    <n v="207"/>
    <n v="105459"/>
    <s v="Sattananda Mondal"/>
    <s v="Scientific Sales Executive"/>
    <s v="Sales"/>
    <s v="SYK-SAVA-SAV1"/>
    <s v="FS16"/>
    <d v="2022-07-12T00:00:00"/>
    <s v="Consider"/>
    <s v="S4601"/>
    <n v="70.598285732567504"/>
    <n v="12.254901960784313"/>
    <n v="52.75730732966106"/>
    <n v="73.890487635868823"/>
    <n v="0"/>
    <n v="117.79818984915723"/>
    <n v="108.54192183509815"/>
    <n v="66.666666666666671"/>
    <n v="80.333333333333329"/>
    <n v="0.73333333333333328"/>
    <n v="6.3062666709324171"/>
    <n v="0"/>
    <n v="0.80813219567267125"/>
    <n v="3.5372235575180291"/>
    <n v="0"/>
    <n v="5.2737619868323025"/>
    <n v="5"/>
    <n v="3.7333333333333334"/>
    <n v="2.1199999999999997"/>
    <n v="7.333333333333333"/>
    <x v="206"/>
    <n v="358"/>
    <x v="206"/>
    <n v="354"/>
  </r>
  <r>
    <x v="207"/>
    <s v="Md. Ataur Rahman"/>
    <s v="Scientific Sales Executive"/>
    <s v="Sales"/>
    <s v="SYD-SSMA-SSM2"/>
    <s v="SYD-SSMA"/>
    <s v="Dhaka-1"/>
    <s v="SM-1"/>
    <s v="FS16"/>
    <d v="2022-07-12T00:00:00"/>
    <n v="208"/>
    <n v="105466"/>
    <s v="Md. Ataur Rahman"/>
    <s v="Scientific Sales Executive"/>
    <s v="Sales"/>
    <s v="SYD-SSMA-SSM2"/>
    <s v="FS16"/>
    <d v="2022-07-12T00:00:00"/>
    <s v="Consider"/>
    <s v="S4608"/>
    <n v="103.49096503427269"/>
    <n v="46.846846846846844"/>
    <n v="80.071054864253384"/>
    <n v="101.13379781019664"/>
    <n v="9"/>
    <n v="74.976598279044268"/>
    <n v="112.51901055645017"/>
    <n v="92"/>
    <n v="75.333333333333329"/>
    <n v="0.9555555555555556"/>
    <n v="22.570934265422711"/>
    <n v="5.6756756756756754"/>
    <n v="2.0071054864253384"/>
    <n v="10.755104507294245"/>
    <n v="8.5"/>
    <n v="3.0322412530220655"/>
    <n v="5"/>
    <n v="8"/>
    <n v="1.5199999999999996"/>
    <n v="9.5555555555555554"/>
    <x v="207"/>
    <n v="64"/>
    <x v="207"/>
    <n v="66"/>
  </r>
  <r>
    <x v="208"/>
    <s v="Md. Mydul Islam"/>
    <s v="Scientific Sales Executive"/>
    <s v="Sales"/>
    <s v="SYG-BOGA-BOG2"/>
    <s v="SYGK-BOGA"/>
    <s v="Bogura"/>
    <s v="Zone-3 BOG"/>
    <s v="FS16"/>
    <d v="2022-07-12T00:00:00"/>
    <n v="209"/>
    <n v="105437"/>
    <s v="Md. Mydul Islam"/>
    <s v="Scientific Sales Executive"/>
    <s v="Sales"/>
    <s v="SYG-BOGA-BOG2"/>
    <s v="FS16"/>
    <d v="2022-07-12T00:00:00"/>
    <s v="Consider"/>
    <s v="S4578"/>
    <n v="109.41037340815502"/>
    <n v="34.959349593495936"/>
    <n v="85.217420673994994"/>
    <n v="95.201502035840235"/>
    <n v="9"/>
    <n v="317.52034820099152"/>
    <n v="103.04361761426978"/>
    <n v="95"/>
    <n v="85.25"/>
    <n v="0.9555555555555556"/>
    <n v="25.234668033669763"/>
    <n v="1.5650406504065044"/>
    <n v="2.5217420673994995"/>
    <n v="6.1209012215041412"/>
    <n v="8.5"/>
    <n v="7"/>
    <n v="5"/>
    <n v="8"/>
    <n v="2.415"/>
    <n v="9.5555555555555554"/>
    <x v="208"/>
    <n v="74"/>
    <x v="208"/>
    <n v="74"/>
  </r>
  <r>
    <x v="209"/>
    <s v="Md. Zillur Rahman"/>
    <s v="Scientific Sales Executive"/>
    <s v="Sales"/>
    <s v="SYK-FPRA-FPR1"/>
    <s v="SYGK-FPRA"/>
    <s v="Faridpur"/>
    <s v="Zone-4 KHL"/>
    <s v="FS16"/>
    <d v="2022-07-12T00:00:00"/>
    <n v="210"/>
    <n v="105446"/>
    <s v="Md. Zillur Rahman"/>
    <s v="Scientific Sales Executive"/>
    <s v="Sales"/>
    <s v="SYK-FPRA-FPR1"/>
    <s v="FS16"/>
    <d v="2022-07-12T00:00:00"/>
    <s v="Consider"/>
    <s v="S4588"/>
    <n v="75.27158885565629"/>
    <n v="29.411764705882355"/>
    <n v="83.383216226284219"/>
    <n v="80.45458023529504"/>
    <n v="3"/>
    <n v="0"/>
    <n v="90.610411685290913"/>
    <n v="82.666666666666671"/>
    <n v="82.333333333333329"/>
    <n v="0.8666666666666667"/>
    <n v="7.3967040663198009"/>
    <n v="0"/>
    <n v="2.3383216226284218"/>
    <n v="4.3030343607844213"/>
    <n v="0"/>
    <n v="0"/>
    <n v="2.1220823370581825"/>
    <n v="6.2400000000000011"/>
    <n v="2.2399999999999998"/>
    <n v="8.6666666666666679"/>
    <x v="209"/>
    <n v="362"/>
    <x v="209"/>
    <n v="367"/>
  </r>
  <r>
    <x v="210"/>
    <s v="Md.Ahsan Habib"/>
    <s v="Scientific Sales Executive"/>
    <s v="Sales"/>
    <s v="SYD-NIDA-UMC1"/>
    <s v="SYD-NIDA"/>
    <s v="Dhaka-3"/>
    <s v="SM-2"/>
    <s v="FS16"/>
    <d v="2022-07-12T00:00:00"/>
    <n v="211"/>
    <n v="105457"/>
    <s v="Md.Ahsan Habib"/>
    <s v="Scientific Sales Executive"/>
    <s v="Sales"/>
    <s v="SYD-NIDA-UMC1"/>
    <s v="FS16"/>
    <d v="2022-07-12T00:00:00"/>
    <s v="Consider"/>
    <s v="S4599"/>
    <n v="93.388866993924594"/>
    <n v="44.979919678714857"/>
    <n v="89.066320203153609"/>
    <n v="93.091455568138187"/>
    <n v="5"/>
    <n v="131.66731001206045"/>
    <n v="104.30083724648942"/>
    <n v="88"/>
    <n v="79.5"/>
    <n v="0.82222222222222219"/>
    <n v="11.624068965249071"/>
    <n v="4.1943775100401606"/>
    <n v="2.9066320203153611"/>
    <n v="5.7773364829494556"/>
    <n v="2.25"/>
    <n v="5.5650135102532694"/>
    <n v="5"/>
    <n v="7.5200000000000005"/>
    <n v="1.7700000000000002"/>
    <n v="8.2222222222222214"/>
    <x v="210"/>
    <n v="208"/>
    <x v="210"/>
    <n v="206"/>
  </r>
  <r>
    <x v="211"/>
    <s v="Abu Saleh Md. Bakul"/>
    <s v="Scientific Sales Executive"/>
    <s v="Sales"/>
    <s v="SYG-BBRA-NAS1"/>
    <s v="SYGK-BBRA"/>
    <s v="B. Baria"/>
    <s v="Zone-2 SYL"/>
    <s v="FS16"/>
    <d v="2022-07-12T00:00:00"/>
    <n v="212"/>
    <n v="105442"/>
    <s v="Abu Saleh Md. Bakul"/>
    <s v="Scientific Sales Executive"/>
    <s v="Sales"/>
    <s v="SYG-BBRA-NAS1"/>
    <s v="FS16"/>
    <d v="2022-07-12T00:00:00"/>
    <s v="Consider"/>
    <s v="S4583"/>
    <n v="106.56914083623499"/>
    <n v="43.96355353075171"/>
    <n v="73.714290366438433"/>
    <n v="107.59592874603869"/>
    <n v="8"/>
    <n v="187.03845447494271"/>
    <n v="115.98216457455588"/>
    <n v="90.5"/>
    <n v="75"/>
    <n v="0.93333333333333335"/>
    <n v="23.956113376305744"/>
    <n v="3.9097949886104795"/>
    <n v="1.7250002035316814"/>
    <n v="12.209083967858707"/>
    <n v="7"/>
    <n v="6.7278075439737979"/>
    <n v="5"/>
    <n v="8"/>
    <n v="1.5"/>
    <n v="9.3333333333333339"/>
    <x v="211"/>
    <n v="51"/>
    <x v="211"/>
    <n v="49"/>
  </r>
  <r>
    <x v="212"/>
    <s v="Md Rafiq Uddin"/>
    <s v="Scientific Sales Executive"/>
    <s v="Sales"/>
    <s v="SYK-CTGD-MOS1"/>
    <s v="SYGK-CTGD"/>
    <s v="CTG-1"/>
    <s v="Zone-1 CTG"/>
    <s v="FS16"/>
    <d v="2022-07-12T00:00:00"/>
    <n v="213"/>
    <n v="105455"/>
    <s v="Md Rafiq Uddin"/>
    <s v="Scientific Sales Executive"/>
    <s v="Sales"/>
    <s v="SYK-CTGD-MOS1"/>
    <s v="FS16"/>
    <d v="2022-07-12T00:00:00"/>
    <s v="Consider"/>
    <s v="S4597"/>
    <n v="99.095569544554081"/>
    <n v="47.549019607843135"/>
    <n v="48.397959476112689"/>
    <n v="107.98642973390054"/>
    <n v="6"/>
    <n v="251.62364753673563"/>
    <n v="104.76256925441709"/>
    <n v="76.666666666666671"/>
    <n v="82.333333333333329"/>
    <n v="0.97777777777777775"/>
    <n v="16.914683453464896"/>
    <n v="5.970588235294116"/>
    <n v="0.61741072707993006"/>
    <n v="12.296946690127621"/>
    <n v="4"/>
    <n v="7"/>
    <n v="5"/>
    <n v="4.5333333333333332"/>
    <n v="2.2399999999999998"/>
    <n v="9.7777777777777768"/>
    <x v="212"/>
    <n v="134"/>
    <x v="212"/>
    <n v="136"/>
  </r>
  <r>
    <x v="213"/>
    <s v="Sohel Rana"/>
    <s v="Scientific Sales Executive"/>
    <s v="Sales"/>
    <s v="SYD-TANA-SHE1"/>
    <s v="SYD-TANA"/>
    <s v="Mymensingh"/>
    <s v="SM-2"/>
    <s v="FS16"/>
    <d v="2022-07-12T00:00:00"/>
    <n v="214"/>
    <n v="105467"/>
    <s v="Sohel Rana"/>
    <s v="Scientific Sales Executive"/>
    <s v="Sales"/>
    <s v="SYD-TANA-SHE1"/>
    <s v="FS16"/>
    <d v="2022-07-12T00:00:00"/>
    <s v="Consider"/>
    <s v="S4609"/>
    <n v="98.045645427528413"/>
    <n v="46.311475409836063"/>
    <n v="41.739408298781058"/>
    <n v="106.60479268107296"/>
    <n v="7"/>
    <n v="20.935232638066729"/>
    <n v="103.87703931423738"/>
    <n v="72"/>
    <n v="74.5"/>
    <n v="1"/>
    <n v="15.654774513034095"/>
    <n v="5.4508196721311473"/>
    <n v="0.32609911307167128"/>
    <n v="11.986078353241416"/>
    <n v="5"/>
    <n v="0"/>
    <n v="5"/>
    <n v="4.16"/>
    <n v="1.4700000000000002"/>
    <n v="10"/>
    <x v="213"/>
    <n v="187"/>
    <x v="213"/>
    <n v="194"/>
  </r>
  <r>
    <x v="214"/>
    <s v="Md.Akimul Islam"/>
    <s v="Scientific Sales Executive"/>
    <s v="Sales"/>
    <s v="SYG-DNMA-NMC3"/>
    <s v="SYGK-DNMA"/>
    <s v="Dhaka-1"/>
    <s v="SM-1"/>
    <s v="FS16"/>
    <d v="2022-07-12T00:00:00"/>
    <n v="215"/>
    <n v="105443"/>
    <s v="Md.Akimul Islam"/>
    <s v="Scientific Sales Executive"/>
    <s v="Sales"/>
    <s v="SYG-DNMA-NMC3"/>
    <s v="FS16"/>
    <d v="2022-07-12T00:00:00"/>
    <s v="Consider"/>
    <s v="S4585"/>
    <n v="109.3279928509135"/>
    <n v="50.654205607476634"/>
    <n v="64.523362536503953"/>
    <n v="107.93115050924513"/>
    <n v="8"/>
    <n v="21.666447881639165"/>
    <n v="106.0503530286139"/>
    <n v="87.5"/>
    <n v="77.5"/>
    <n v="0.91111111111111109"/>
    <n v="25.197596782911074"/>
    <n v="7"/>
    <n v="1.322897110972048"/>
    <n v="12.284508864580154"/>
    <n v="7"/>
    <n v="0"/>
    <n v="5"/>
    <n v="7.4"/>
    <n v="1.65"/>
    <n v="9.1111111111111107"/>
    <x v="214"/>
    <n v="72"/>
    <x v="214"/>
    <n v="71"/>
  </r>
  <r>
    <x v="215"/>
    <s v="S.M. Hassan Imtiaz Sakib"/>
    <s v="Scientific Sales Executive"/>
    <s v="Sales"/>
    <s v="SYD-CTGA-HAT2"/>
    <s v="SYD-CTGA"/>
    <s v="CTG-1"/>
    <s v="Zone-1 CTG"/>
    <s v="FS16"/>
    <d v="2022-07-12T00:00:00"/>
    <n v="216"/>
    <n v="105458"/>
    <s v="S.M. Hassan Imtiaz Sakib"/>
    <s v="Scientific Sales Executive"/>
    <s v="Sales"/>
    <s v="SYD-CTGA-HAT2"/>
    <s v="FS16"/>
    <d v="2022-07-12T00:00:00"/>
    <s v="Consider"/>
    <s v="S4600"/>
    <n v="102.88846417276044"/>
    <n v="40.909090909090914"/>
    <n v="68.467654830264905"/>
    <n v="102.8481749838668"/>
    <n v="8"/>
    <n v="0"/>
    <n v="113.78680083144368"/>
    <n v="85"/>
    <n v="89"/>
    <n v="0.9555555555555556"/>
    <n v="22.299808877742198"/>
    <n v="3.0545454545454556"/>
    <n v="1.4954598988240895"/>
    <n v="11.14083937137003"/>
    <n v="7"/>
    <n v="0"/>
    <n v="5"/>
    <n v="6.8"/>
    <n v="2.64"/>
    <n v="9.5555555555555554"/>
    <x v="215"/>
    <n v="130"/>
    <x v="215"/>
    <n v="131"/>
  </r>
  <r>
    <x v="216"/>
    <s v="Dourjoy Roy"/>
    <s v="Scientific Sales Executive"/>
    <s v="Sales"/>
    <s v="SYK-SYLB-SYL2"/>
    <s v="SYGK-SYLB"/>
    <s v="Sylhet"/>
    <s v="Zone-2 SYL"/>
    <s v="FS16"/>
    <d v="2022-08-16T00:00:00"/>
    <n v="217"/>
    <n v="105516"/>
    <s v="Dourjoy Roy"/>
    <s v="Scientific Sales Executive"/>
    <s v="Sales"/>
    <s v="SYK-SYLB-SYL2"/>
    <s v="FS16"/>
    <d v="2022-08-16T00:00:00"/>
    <s v="Consider"/>
    <s v="S4623"/>
    <n v="92.954718196405267"/>
    <n v="33.333333333333329"/>
    <n v="90.344368591686646"/>
    <n v="100.31570424371321"/>
    <n v="5"/>
    <n v="123.36557143148501"/>
    <n v="125.81497633352761"/>
    <n v="82"/>
    <n v="77"/>
    <n v="0.91111111111111109"/>
    <n v="11.522767579161229"/>
    <n v="1.1666666666666656"/>
    <n v="3.5516552887529969"/>
    <n v="10.571033454835472"/>
    <n v="2.25"/>
    <n v="5.390677000061185"/>
    <n v="5"/>
    <n v="6.08"/>
    <n v="1.6200000000000003"/>
    <n v="9.1111111111111107"/>
    <x v="216"/>
    <n v="200"/>
    <x v="216"/>
    <n v="200"/>
  </r>
  <r>
    <x v="217"/>
    <s v="Md.Mostafizur Rahman"/>
    <s v="Scientific Sales Executive"/>
    <s v="Sales"/>
    <s v="SYG-SSMA-SSM2"/>
    <s v="SYGK-SSMA"/>
    <s v="Dhaka-1"/>
    <s v="SM-1"/>
    <s v="FS16"/>
    <d v="2022-08-16T00:00:00"/>
    <n v="218"/>
    <n v="105519"/>
    <s v="Md.Mostafizur Rahman"/>
    <s v="Scientific Sales Executive"/>
    <s v="Sales"/>
    <s v="SYG-SSMA-SSM2"/>
    <s v="FS16"/>
    <d v="2022-08-16T00:00:00"/>
    <s v="Consider"/>
    <s v="S4627"/>
    <n v="98.001544938758684"/>
    <n v="44.402985074626869"/>
    <n v="73.373613025937047"/>
    <n v="97.263848770910897"/>
    <n v="6"/>
    <n v="86.418552058623476"/>
    <n v="107.79690237298934"/>
    <n v="84.5"/>
    <n v="79.25"/>
    <n v="0.93333333333333335"/>
    <n v="15.601853926510421"/>
    <n v="4.0328358208955226"/>
    <n v="1.7100955698847458"/>
    <n v="7.3583092625465385"/>
    <n v="4"/>
    <n v="3.5661990960690959"/>
    <n v="5"/>
    <n v="6.68"/>
    <n v="1.7549999999999997"/>
    <n v="9.3333333333333339"/>
    <x v="217"/>
    <n v="188"/>
    <x v="217"/>
    <n v="191"/>
  </r>
  <r>
    <x v="218"/>
    <s v="Md. Abu Sayeed"/>
    <s v="Scientific Sales Executive"/>
    <s v="Sales"/>
    <s v="SYG-STKA-KAR1"/>
    <s v="SYGK-STKA"/>
    <s v="CTG-1"/>
    <s v="Zone-1 CTG"/>
    <s v="FS16"/>
    <d v="2022-08-16T00:00:00"/>
    <n v="219"/>
    <n v="105520"/>
    <s v="Md. Abu Sayeed"/>
    <s v="Scientific Sales Executive"/>
    <s v="Sales"/>
    <s v="SYG-STKA-KAR1"/>
    <s v="FS16"/>
    <d v="2022-08-16T00:00:00"/>
    <s v="Consider"/>
    <s v="S4628"/>
    <n v="102.47850165817817"/>
    <n v="39.175257731958766"/>
    <n v="54.029663379026701"/>
    <n v="91.928557868058775"/>
    <n v="9"/>
    <n v="136.6323876802611"/>
    <n v="108.95166796434913"/>
    <n v="93"/>
    <n v="80.5"/>
    <n v="0.88888888888888884"/>
    <n v="22.115325746180179"/>
    <n v="2.5979381443298974"/>
    <n v="0.8637977728324181"/>
    <n v="5.6416650846068581"/>
    <n v="8.5"/>
    <n v="5.6692801412854834"/>
    <n v="5"/>
    <n v="8"/>
    <n v="2.13"/>
    <n v="8.8888888888888893"/>
    <x v="218"/>
    <n v="127"/>
    <x v="218"/>
    <n v="126"/>
  </r>
  <r>
    <x v="219"/>
    <s v="Md.Zahid Hasan Shovo"/>
    <s v="Scientific Sales Executive"/>
    <s v="Sales"/>
    <s v="SYD-SYLA-SYL1"/>
    <s v="SYD-SYLA"/>
    <s v="Sylhet"/>
    <s v="Zone-2 SYL"/>
    <s v="FS16"/>
    <d v="2022-08-16T00:00:00"/>
    <n v="220"/>
    <n v="105522"/>
    <s v="Md.Zahid Hasan Shovo"/>
    <s v="Scientific Sales Executive"/>
    <s v="Sales"/>
    <s v="SYD-SYLA-SYL1"/>
    <s v="FS16"/>
    <d v="2022-08-16T00:00:00"/>
    <s v="Consider"/>
    <s v="S4630"/>
    <n v="105.84556670072796"/>
    <n v="43.29501915708812"/>
    <n v="90.063831204041051"/>
    <n v="102.17997863014554"/>
    <n v="9"/>
    <n v="68.582631532252464"/>
    <n v="110.181861348528"/>
    <n v="93.75"/>
    <n v="93"/>
    <n v="0.93333333333333335"/>
    <n v="23.630505015327579"/>
    <n v="3.7226053639846732"/>
    <n v="3.5095746806061578"/>
    <n v="10.990495191782745"/>
    <n v="8.5"/>
    <n v="2.6263723627009266"/>
    <n v="5"/>
    <n v="8"/>
    <n v="2.88"/>
    <n v="9.3333333333333339"/>
    <x v="219"/>
    <n v="57"/>
    <x v="219"/>
    <n v="58"/>
  </r>
  <r>
    <x v="220"/>
    <s v="Md.Eliash Ali"/>
    <s v="Scientific Sales Executive"/>
    <s v="Sales"/>
    <s v="SYG-MYMB-NET2"/>
    <s v="SYGK-MYMB"/>
    <s v="Mymensingh"/>
    <s v="SM-2"/>
    <s v="FS16"/>
    <d v="2022-08-16T00:00:00"/>
    <n v="221"/>
    <n v="105525"/>
    <s v="Md.Eliash Ali"/>
    <s v="Scientific Sales Executive"/>
    <s v="Sales"/>
    <s v="SYG-MYMB-NET2"/>
    <s v="FS16"/>
    <d v="2022-08-16T00:00:00"/>
    <s v="Consider"/>
    <s v="S4633"/>
    <n v="104.33624084758316"/>
    <n v="50.239234449760758"/>
    <n v="73.168667762587475"/>
    <n v="100.84899935254413"/>
    <n v="10"/>
    <n v="279.41277267262473"/>
    <n v="127.23906528254355"/>
    <n v="80.5"/>
    <n v="81"/>
    <e v="#N/A"/>
    <n v="22.951308381412421"/>
    <n v="7"/>
    <n v="1.7011292146132022"/>
    <n v="10.691024854322428"/>
    <n v="10"/>
    <n v="7"/>
    <n v="5"/>
    <n v="5.7200000000000006"/>
    <n v="2.16"/>
    <s v=""/>
    <x v="220"/>
    <n v="105"/>
    <x v="220"/>
    <n v="39"/>
  </r>
  <r>
    <x v="221"/>
    <s v="Md. Manjurul Islam"/>
    <s v="Scientific Sales Executive"/>
    <s v="Sales"/>
    <s v="SYD-BSLA-BHO1"/>
    <s v="SYD-BSLA"/>
    <s v="Barishal"/>
    <s v="Zone-4 KHL"/>
    <s v="FS16"/>
    <d v="2022-08-16T00:00:00"/>
    <n v="222"/>
    <n v="105529"/>
    <s v="Md. Manjurul Islam"/>
    <s v="Scientific Sales Executive"/>
    <s v="Sales"/>
    <s v="SYD-BSLA-BHO1"/>
    <s v="FS16"/>
    <d v="2022-08-16T00:00:00"/>
    <s v="Do Not consider"/>
    <s v="S4637"/>
    <n v="64.050822198980569"/>
    <n v="18.579234972677597"/>
    <n v="77.031243172383654"/>
    <n v="64.418675763934047"/>
    <n v="0"/>
    <s v=""/>
    <n v="118.81017744332962"/>
    <n v="90.666666666666671"/>
    <n v="79"/>
    <n v="0.8"/>
    <n v="4.7785251797621324"/>
    <n v="0"/>
    <n v="1.8701168887917849"/>
    <n v="2.4321788391256387"/>
    <n v="0"/>
    <s v=""/>
    <n v="5"/>
    <n v="8"/>
    <n v="1.7399999999999998"/>
    <n v="8"/>
    <x v="221"/>
    <n v="357"/>
    <x v="221"/>
    <n v="360"/>
  </r>
  <r>
    <x v="222"/>
    <s v="Md. Nazir Hossain"/>
    <s v="Scientific Sales Executive"/>
    <s v="Sales"/>
    <s v="SYK-BIRA-BIR1"/>
    <s v="SYGK-BIRA"/>
    <s v="Dhaka-2"/>
    <s v="SM-1"/>
    <s v="FS16"/>
    <d v="2022-08-16T00:00:00"/>
    <n v="223"/>
    <n v="105530"/>
    <s v="Md. Nazir Hossain"/>
    <s v="Scientific Sales Executive"/>
    <s v="Sales"/>
    <s v="SYK-BIRA-BIR1"/>
    <s v="FS16"/>
    <d v="2022-08-16T00:00:00"/>
    <s v="Consider"/>
    <s v="S4638"/>
    <n v="64.112993517423092"/>
    <n v="11.76470588235294"/>
    <n v="147.80262816910431"/>
    <n v="50.022214250688648"/>
    <n v="0"/>
    <n v="46.115390003013168"/>
    <n v="102.89660837909631"/>
    <n v="86.666666666666671"/>
    <n v="84.333333333333329"/>
    <n v="0.93333333333333335"/>
    <n v="4.7930318207320557"/>
    <n v="0"/>
    <n v="5"/>
    <n v="0.75259166258034238"/>
    <n v="0"/>
    <n v="0"/>
    <n v="5"/>
    <n v="7.2000000000000011"/>
    <n v="2.3599999999999994"/>
    <n v="9.3333333333333339"/>
    <x v="222"/>
    <n v="356"/>
    <x v="222"/>
    <n v="363"/>
  </r>
  <r>
    <x v="223"/>
    <s v="Md.Rafiqul Islam"/>
    <s v="Scientific Sales Executive"/>
    <s v="Sales"/>
    <s v="SYD-DNMA-NMC2"/>
    <s v="SYD-DNMA"/>
    <s v="Dhaka-1"/>
    <s v="SM-1"/>
    <s v="FS16"/>
    <d v="2022-08-16T00:00:00"/>
    <n v="224"/>
    <n v="105534"/>
    <s v="Md.Rafiqul Islam"/>
    <s v="Scientific Sales Executive"/>
    <s v="Sales"/>
    <s v="SYD-DNMA-NMC2"/>
    <s v="FS16"/>
    <d v="2022-08-16T00:00:00"/>
    <s v="Consider"/>
    <s v="S4643"/>
    <n v="106.3939371006192"/>
    <n v="56.928838951310858"/>
    <n v="82.092851879145172"/>
    <n v="105.8892378447768"/>
    <n v="8"/>
    <n v="44.721136594383218"/>
    <n v="111.84522670029916"/>
    <n v="92.666666666666671"/>
    <n v="71.666666666666671"/>
    <n v="0.91111111111111109"/>
    <n v="23.87727169527864"/>
    <n v="7"/>
    <n v="2.2092851879145172"/>
    <n v="11.825078515074781"/>
    <n v="7"/>
    <n v="0"/>
    <n v="5"/>
    <n v="8"/>
    <n v="1.3000000000000003"/>
    <n v="9.1111111111111107"/>
    <x v="223"/>
    <n v="78"/>
    <x v="223"/>
    <n v="76"/>
  </r>
  <r>
    <x v="224"/>
    <s v="Md. Ariful Islam"/>
    <s v="Scientific Sales Executive"/>
    <s v="Sales"/>
    <s v="SYD-DMCA-DMC2"/>
    <s v="SYD-DMCA"/>
    <s v="Dhaka-2"/>
    <s v="SM-1"/>
    <s v="FS16"/>
    <d v="2022-08-16T00:00:00"/>
    <n v="225"/>
    <n v="105535"/>
    <s v="Md. Ariful Islam"/>
    <s v="Scientific Sales Executive"/>
    <s v="Sales"/>
    <s v="SYD-DMCA-DMC2"/>
    <s v="FS16"/>
    <d v="2022-08-16T00:00:00"/>
    <s v="Consider"/>
    <s v="S4644"/>
    <n v="175.31594922766553"/>
    <n v="57.575757575757578"/>
    <n v="54.15312753858651"/>
    <n v="176.80663146402807"/>
    <n v="7"/>
    <n v="32.145507668113581"/>
    <n v="119.27071016744929"/>
    <n v="82.666666666666671"/>
    <n v="80.333333333333329"/>
    <n v="0.97777777777777775"/>
    <n v="30"/>
    <n v="7"/>
    <n v="0.86919932981315973"/>
    <n v="15"/>
    <n v="5"/>
    <n v="0"/>
    <n v="5"/>
    <n v="6.2400000000000011"/>
    <n v="2.1199999999999997"/>
    <n v="9.7777777777777768"/>
    <x v="224"/>
    <n v="40"/>
    <x v="224"/>
    <n v="44"/>
  </r>
  <r>
    <x v="225"/>
    <s v="Md.Shaun Mondal"/>
    <s v="Scientific Sales Executive"/>
    <s v="Sales"/>
    <s v="SYK-DINA-DIN1"/>
    <s v="SYGK-DINA"/>
    <s v="Rangpur"/>
    <s v="Zone-3 BOG"/>
    <s v="FS16"/>
    <d v="2022-08-16T00:00:00"/>
    <n v="226"/>
    <n v="105538"/>
    <s v="Md.Shaun Mondal"/>
    <s v="Scientific Sales Executive"/>
    <s v="Sales"/>
    <s v="SYK-DINA-DIN1"/>
    <s v="FS16"/>
    <d v="2022-08-16T00:00:00"/>
    <s v="Consider"/>
    <s v="S4647"/>
    <n v="87.197027440149398"/>
    <n v="35.294117647058826"/>
    <n v="59.794194107452334"/>
    <n v="100.91351462073031"/>
    <n v="1"/>
    <n v="151.51065540533634"/>
    <n v="100.89536905660094"/>
    <n v="94.666666666666671"/>
    <n v="85.666666666666671"/>
    <n v="0.9555555555555556"/>
    <n v="10.179306402701526"/>
    <n v="1.6470588235294124"/>
    <n v="1.1159959922010396"/>
    <n v="10.705540789664321"/>
    <n v="0"/>
    <n v="5.981723763512063"/>
    <n v="5"/>
    <n v="8"/>
    <n v="2.4400000000000004"/>
    <n v="9.5555555555555554"/>
    <x v="225"/>
    <n v="210"/>
    <x v="225"/>
    <n v="215"/>
  </r>
  <r>
    <x v="226"/>
    <s v="Rupok Chandra Biswashorma"/>
    <s v="Scientific Sales Executive"/>
    <s v="Sales"/>
    <s v="SYG-GOUA-NAB1"/>
    <s v="SYGK-GOUA"/>
    <s v="Cumilla"/>
    <s v="Zone-2 SYL"/>
    <s v="FS16"/>
    <d v="2022-08-16T00:00:00"/>
    <n v="227"/>
    <n v="105539"/>
    <s v="Rupok Chandra Biswashorma"/>
    <s v="Scientific Sales Executive"/>
    <s v="Sales"/>
    <s v="SYG-GOUA-NAB1"/>
    <s v="FS16"/>
    <d v="2022-08-16T00:00:00"/>
    <s v="Do Not consider"/>
    <s v="S4648"/>
    <n v="102.66244883965534"/>
    <n v="43.459915611814345"/>
    <n v="71.973094912594888"/>
    <n v="112.9632748182709"/>
    <n v="8"/>
    <s v=""/>
    <n v="106.03198344865011"/>
    <n v="78"/>
    <n v="80.5"/>
    <n v="0.8"/>
    <n v="22.198101977844903"/>
    <n v="3.7687763713080167"/>
    <n v="1.6488229024260264"/>
    <n v="13.416736834110955"/>
    <n v="7"/>
    <s v=""/>
    <n v="5"/>
    <n v="4.6399999999999997"/>
    <n v="2.13"/>
    <n v="8"/>
    <x v="226"/>
    <n v="96"/>
    <x v="226"/>
    <n v="90"/>
  </r>
  <r>
    <x v="227"/>
    <s v="Masud Rana"/>
    <s v="Scientific Sales Executive"/>
    <s v="Sales"/>
    <s v="SYG-BIRA-BIR1"/>
    <s v="SYGK-BIRA"/>
    <s v="Dhaka-2"/>
    <s v="SM-1"/>
    <s v="FS16"/>
    <d v="2022-08-16T00:00:00"/>
    <n v="228"/>
    <n v="105540"/>
    <s v="Masud Rana"/>
    <s v="Scientific Sales Executive"/>
    <s v="Sales"/>
    <s v="SYG-BIRA-BIR1"/>
    <s v="FS16"/>
    <d v="2022-08-16T00:00:00"/>
    <s v="Do Not consider"/>
    <s v="S4649"/>
    <n v="97.963126950834152"/>
    <n v="20.044052863436125"/>
    <n v="14.828855782563851"/>
    <n v="90.275661549235508"/>
    <n v="4"/>
    <s v=""/>
    <n v="89.160837485112864"/>
    <n v="79.5"/>
    <n v="83.25"/>
    <n v="0.91111111111111109"/>
    <n v="15.555752341000982"/>
    <n v="0"/>
    <n v="0"/>
    <n v="5.4488271807441429"/>
    <n v="0.5"/>
    <s v=""/>
    <n v="1.7062931197895026"/>
    <n v="4.76"/>
    <n v="2.2950000000000004"/>
    <n v="9.1111111111111107"/>
    <x v="227"/>
    <n v="300"/>
    <x v="227"/>
    <n v="315"/>
  </r>
  <r>
    <x v="228"/>
    <s v="Abul Kalam Azad"/>
    <s v="Scientific Sales Executive"/>
    <s v="Sales"/>
    <s v="SYG-DNMA-NMC1"/>
    <s v="SYGK-DNMA"/>
    <s v="Dhaka-1"/>
    <s v="SM-1"/>
    <s v="FS16"/>
    <d v="2022-08-16T00:00:00"/>
    <n v="229"/>
    <n v="105541"/>
    <s v="Abul Kalam Azad"/>
    <s v="Scientific Sales Executive"/>
    <s v="Sales"/>
    <s v="SYG-DNMA-NMC1"/>
    <s v="FS16"/>
    <d v="2022-08-16T00:00:00"/>
    <s v="Consider"/>
    <s v="S4650"/>
    <n v="107.94688230609795"/>
    <n v="44.359464627151048"/>
    <n v="48.84493003019579"/>
    <n v="112.91099171063712"/>
    <n v="7"/>
    <n v="82.225669373113959"/>
    <n v="124.98523812473088"/>
    <n v="82"/>
    <n v="81"/>
    <n v="0.84444444444444444"/>
    <n v="24.576097037744074"/>
    <n v="4.0206500956022939"/>
    <n v="0.63696568882106575"/>
    <n v="13.404973134893353"/>
    <n v="5"/>
    <n v="3.3705312374119849"/>
    <n v="5"/>
    <n v="6.08"/>
    <n v="2.16"/>
    <n v="8.4444444444444446"/>
    <x v="228"/>
    <n v="99"/>
    <x v="228"/>
    <n v="92"/>
  </r>
  <r>
    <x v="229"/>
    <s v="Sree Horipoda Chandra"/>
    <s v="Scientific Sales Executive"/>
    <s v="Sales"/>
    <s v="SYG-MOHA-DSH1"/>
    <s v="SYGK-MOHA"/>
    <s v="Dhaka-4"/>
    <s v="SM-2"/>
    <s v="FS16"/>
    <d v="2022-08-16T00:00:00"/>
    <n v="230"/>
    <n v="105542"/>
    <s v="Sree Horipoda Chandra"/>
    <s v="Scientific Sales Executive"/>
    <s v="Sales"/>
    <s v="SYG-MOHA-DSH1"/>
    <s v="FS16"/>
    <d v="2022-08-16T00:00:00"/>
    <s v="Consider"/>
    <s v="S4651"/>
    <n v="101.53693778907753"/>
    <n v="38.189845474613691"/>
    <n v="44.997250997058998"/>
    <n v="98.887766093208143"/>
    <n v="8"/>
    <n v="81.657377328719676"/>
    <n v="101.09755549067144"/>
    <n v="76"/>
    <n v="79"/>
    <n v="0.8666666666666667"/>
    <n v="21.691622005084888"/>
    <n v="2.356512141280354"/>
    <n v="0.46862973112133127"/>
    <n v="8.3326596559248856"/>
    <n v="7"/>
    <n v="3.3440109420069177"/>
    <n v="5"/>
    <n v="4.4799999999999995"/>
    <n v="1.7399999999999998"/>
    <n v="8.6666666666666679"/>
    <x v="229"/>
    <n v="171"/>
    <x v="229"/>
    <n v="169"/>
  </r>
  <r>
    <x v="230"/>
    <s v="Md Humaun Kabir"/>
    <s v="Scientific Sales Executive"/>
    <s v="Sales"/>
    <s v="SYD-DHAA-LAL1"/>
    <s v="SYD-DHAA"/>
    <s v="Dhaka-2"/>
    <s v="SM-1"/>
    <s v="FS16"/>
    <d v="2022-08-16T00:00:00"/>
    <n v="231"/>
    <n v="105543"/>
    <s v="Md Humaun Kabir"/>
    <s v="Scientific Sales Executive"/>
    <s v="Sales"/>
    <s v="SYD-DHAA-LAL1"/>
    <s v="FS16"/>
    <d v="2022-08-16T00:00:00"/>
    <s v="Consider"/>
    <s v="S4652"/>
    <n v="73.205274554965371"/>
    <n v="22.140221402214021"/>
    <n v="46.469764772187169"/>
    <n v="73.127621735115738"/>
    <n v="0"/>
    <n v="26.363015240312048"/>
    <n v="88.751696756678641"/>
    <n v="90"/>
    <n v="76"/>
    <n v="0.88888888888888884"/>
    <n v="6.9145640628252538"/>
    <n v="0"/>
    <n v="0.5330522087831886"/>
    <n v="3.4482225357635023"/>
    <n v="0"/>
    <n v="0"/>
    <n v="1.5630938648375243"/>
    <n v="8"/>
    <n v="1.56"/>
    <n v="8.8888888888888893"/>
    <x v="230"/>
    <n v="373"/>
    <x v="230"/>
    <n v="381"/>
  </r>
  <r>
    <x v="231"/>
    <s v="Md. Moazzem Hossain"/>
    <s v="Scientific Sales Executive"/>
    <s v="Sales"/>
    <s v="SYG-SAVA-DHM1"/>
    <s v="SYGK-SAVA"/>
    <s v="Dhaka-4"/>
    <s v="SM-2"/>
    <s v="FS16"/>
    <d v="2022-08-16T00:00:00"/>
    <n v="232"/>
    <n v="105544"/>
    <s v="Md. Moazzem Hossain"/>
    <s v="Scientific Sales Executive"/>
    <s v="Sales"/>
    <s v="SYG-SAVA-DHM1"/>
    <s v="FS16"/>
    <d v="2022-08-16T00:00:00"/>
    <s v="Consider"/>
    <s v="S4653"/>
    <n v="75.888435242085677"/>
    <n v="13.146551724137931"/>
    <n v="51.825922246260411"/>
    <n v="63.370561875600032"/>
    <n v="0"/>
    <n v="24.637086139511602"/>
    <n v="104.19076528677978"/>
    <n v="70.5"/>
    <n v="71.75"/>
    <n v="0.6"/>
    <n v="7.5406348898199909"/>
    <n v="0"/>
    <n v="0.76738409827389298"/>
    <n v="2.3098988854866702"/>
    <n v="0"/>
    <n v="0"/>
    <n v="5"/>
    <n v="4.04"/>
    <n v="1.3049999999999999"/>
    <n v="6"/>
    <x v="231"/>
    <n v="391"/>
    <x v="231"/>
    <n v="386"/>
  </r>
  <r>
    <x v="232"/>
    <s v="Md.Abu Shaid Anam"/>
    <s v="Scientific Sales Executive"/>
    <s v="Sales"/>
    <s v="SYD-FPRA-RJB1"/>
    <s v="SYD-FPRA"/>
    <s v="Faridpur"/>
    <s v="Zone-4 KHL"/>
    <s v="FS16"/>
    <d v="2022-08-16T00:00:00"/>
    <n v="233"/>
    <n v="105545"/>
    <s v="Md.Abu Shaid Anam"/>
    <s v="Scientific Sales Executive"/>
    <s v="Sales"/>
    <s v="SYD-FPRA-RJB1"/>
    <s v="FS16"/>
    <d v="2022-08-16T00:00:00"/>
    <s v="Consider"/>
    <s v="S4654"/>
    <n v="88.853135014860797"/>
    <n v="36.84210526315789"/>
    <n v="73.684443877918611"/>
    <n v="91.713232875623035"/>
    <n v="3"/>
    <n v="37.875490142909122"/>
    <n v="115.14139990891199"/>
    <n v="82"/>
    <n v="84.75"/>
    <n v="0.88888888888888884"/>
    <n v="10.565731503467521"/>
    <n v="2.0263157894736832"/>
    <n v="1.7236944196589392"/>
    <n v="5.6165438354893542"/>
    <n v="0"/>
    <n v="0"/>
    <n v="5"/>
    <n v="6.08"/>
    <n v="2.3850000000000002"/>
    <n v="8.8888888888888893"/>
    <x v="232"/>
    <n v="302"/>
    <x v="232"/>
    <n v="306"/>
  </r>
  <r>
    <x v="233"/>
    <s v="Tapan Chandra Roy"/>
    <s v="Scientific Sales Executive"/>
    <s v="Sales"/>
    <s v="SYG-CTGB-CMC4"/>
    <s v="SYGK-CTGB"/>
    <s v="CTG-2"/>
    <s v="Zone-1 CTG"/>
    <s v="FS16"/>
    <d v="2022-08-16T00:00:00"/>
    <n v="234"/>
    <n v="105546"/>
    <s v="Tapan Chandra Roy"/>
    <s v="Scientific Sales Executive"/>
    <s v="Sales"/>
    <s v="SYG-CTGB-CMC4"/>
    <s v="FS16"/>
    <d v="2022-08-16T00:00:00"/>
    <s v="Consider"/>
    <s v="S4655"/>
    <n v="87.210180497763432"/>
    <n v="33.65570599613153"/>
    <n v="73.930116421451032"/>
    <n v="98.875480472096228"/>
    <n v="3"/>
    <n v="45.148596341935274"/>
    <n v="101.27833519137866"/>
    <n v="81.333333333333329"/>
    <n v="89.333333333333329"/>
    <n v="0.8666666666666667"/>
    <n v="10.182375449478133"/>
    <n v="1.2456479690522249"/>
    <n v="1.7344425934384826"/>
    <n v="8.3252882832577377"/>
    <n v="0"/>
    <n v="0"/>
    <n v="5"/>
    <n v="5.919999999999999"/>
    <n v="2.6599999999999993"/>
    <n v="8.6666666666666679"/>
    <x v="233"/>
    <n v="285"/>
    <x v="233"/>
    <n v="292"/>
  </r>
  <r>
    <x v="234"/>
    <s v="Md.Salman Haider"/>
    <s v="Scientific Sales Executive"/>
    <s v="Sales"/>
    <s v="SYG-MOHA-NIT1"/>
    <s v="SYGK-MOHA"/>
    <s v="Dhaka-4"/>
    <s v="SM-2"/>
    <s v="FS16"/>
    <d v="2022-08-16T00:00:00"/>
    <n v="235"/>
    <n v="105547"/>
    <s v="Md.Salman Haider"/>
    <s v="Scientific Sales Executive"/>
    <s v="Sales"/>
    <s v="SYG-MOHA-NIT1"/>
    <s v="FS16"/>
    <d v="2022-08-16T00:00:00"/>
    <s v="Consider"/>
    <s v="S4656"/>
    <n v="102.22672384699267"/>
    <n v="25.887265135699373"/>
    <n v="69.206996068688113"/>
    <n v="90.083988838878838"/>
    <n v="7"/>
    <n v="14.276861258895851"/>
    <n v="115.84399899617291"/>
    <n v="83.333333333333329"/>
    <n v="88.666666666666671"/>
    <n v="0.9555555555555556"/>
    <n v="22.002025731146698"/>
    <n v="0"/>
    <n v="1.5278060780051048"/>
    <n v="5.426465364535864"/>
    <n v="5"/>
    <n v="0"/>
    <n v="5"/>
    <n v="6.3999999999999986"/>
    <n v="2.62"/>
    <n v="9.5555555555555554"/>
    <x v="234"/>
    <n v="195"/>
    <x v="234"/>
    <n v="198"/>
  </r>
  <r>
    <x v="235"/>
    <s v="Md. Anisur Rahman"/>
    <s v="Scientific Sales Executive"/>
    <s v="Sales"/>
    <s v="SYD-DINA-PAN1"/>
    <s v="SYD-DINA"/>
    <s v="Rangpur"/>
    <s v="Zone-3 BOG"/>
    <s v="FS16"/>
    <d v="2022-08-16T00:00:00"/>
    <n v="236"/>
    <n v="105548"/>
    <s v="Md. Anisur Rahman"/>
    <s v="Scientific Sales Executive"/>
    <s v="Sales"/>
    <s v="SYD-DINA-PAN1"/>
    <s v="FS16"/>
    <d v="2022-08-16T00:00:00"/>
    <s v="Do Not consider"/>
    <s v="S4657"/>
    <n v="84.718456534952466"/>
    <n v="40.191387559808611"/>
    <n v="114.76446936441774"/>
    <n v="84.768410368476879"/>
    <n v="4"/>
    <s v=""/>
    <n v="115.31594512572774"/>
    <n v="92.333333333333329"/>
    <n v="82.666666666666671"/>
    <n v="0.9555555555555556"/>
    <n v="9.600973191488908"/>
    <n v="2.8535885167464112"/>
    <n v="5"/>
    <n v="4.8063145429889698"/>
    <n v="0.5"/>
    <s v=""/>
    <n v="5"/>
    <n v="8"/>
    <n v="2.2600000000000002"/>
    <n v="9.5555555555555554"/>
    <x v="235"/>
    <n v="232"/>
    <x v="235"/>
    <n v="239"/>
  </r>
  <r>
    <x v="236"/>
    <s v="Md. Kamran Hasan"/>
    <s v="Scientific Sales Executive"/>
    <s v="Sales"/>
    <s v="SYD-FPRA-MAG1"/>
    <s v="SYD-FPRA"/>
    <s v="Faridpur"/>
    <s v="Zone-4 KHL"/>
    <s v="FS16"/>
    <d v="2022-08-16T00:00:00"/>
    <n v="237"/>
    <n v="105549"/>
    <s v="Md. Kamran Hasan"/>
    <s v="Scientific Sales Executive"/>
    <s v="Sales"/>
    <s v="SYD-FPRA-MAG1"/>
    <s v="FS16"/>
    <d v="2022-08-16T00:00:00"/>
    <s v="Consider"/>
    <s v="S4658"/>
    <n v="64.375244769337698"/>
    <n v="13.300492610837439"/>
    <n v="97.185967819901947"/>
    <n v="63.241644999361633"/>
    <n v="0"/>
    <n v="88.080728522574901"/>
    <n v="106.64483393016003"/>
    <n v="84.5"/>
    <n v="87.75"/>
    <n v="0.75555555555555554"/>
    <n v="4.8542237795121297"/>
    <n v="0"/>
    <n v="4.5778951729852917"/>
    <n v="2.2948585832588568"/>
    <n v="0"/>
    <n v="3.6437673310534953"/>
    <n v="5"/>
    <n v="6.68"/>
    <n v="2.5650000000000004"/>
    <n v="7.5555555555555554"/>
    <x v="236"/>
    <n v="338"/>
    <x v="236"/>
    <n v="337"/>
  </r>
  <r>
    <x v="237"/>
    <s v="Md.Al Amin"/>
    <s v="Scientific Sales Executive"/>
    <s v="Sales"/>
    <s v="SYG-TANA-TAN1"/>
    <s v="SYGK-TANA"/>
    <s v="Mymensingh"/>
    <s v="SM-2"/>
    <s v="FS16"/>
    <d v="2022-08-16T00:00:00"/>
    <n v="238"/>
    <n v="105555"/>
    <s v="Md.Al Amin"/>
    <s v="Scientific Sales Executive"/>
    <s v="Sales"/>
    <s v="SYG-TANA-TAN1"/>
    <s v="FS16"/>
    <d v="2022-08-16T00:00:00"/>
    <s v="Consider"/>
    <s v="S4663"/>
    <n v="88.35166343266134"/>
    <n v="34.075723830734965"/>
    <n v="53.677669875192279"/>
    <n v="83.774024541482689"/>
    <n v="3"/>
    <n v="151.6918966289042"/>
    <n v="73.016488007430041"/>
    <n v="78.5"/>
    <n v="84.75"/>
    <n v="0.66666666666666663"/>
    <n v="10.448721467620979"/>
    <n v="1.3485523385300664"/>
    <n v="0.84839805703966209"/>
    <n v="4.6903028631729802"/>
    <n v="0"/>
    <n v="5.9855298292069881"/>
    <n v="0"/>
    <n v="4.68"/>
    <n v="2.3850000000000002"/>
    <n v="6.6666666666666661"/>
    <x v="237"/>
    <n v="339"/>
    <x v="237"/>
    <n v="330"/>
  </r>
  <r>
    <x v="238"/>
    <s v="Mosrequl Islam"/>
    <s v="Scientific Sales Executive"/>
    <s v="Sales"/>
    <s v="SYG-CUMA-CUM3"/>
    <s v="SYGK-CUMA"/>
    <s v="Cumilla"/>
    <s v="Zone-2 SYL"/>
    <s v="FS16"/>
    <d v="2022-08-16T00:00:00"/>
    <n v="239"/>
    <n v="105518"/>
    <s v="Mosrequl Islam"/>
    <s v="Scientific Sales Executive"/>
    <s v="Sales"/>
    <s v="SYG-CUMA-CUM3"/>
    <s v="FS16"/>
    <d v="2022-08-16T00:00:00"/>
    <s v="Consider"/>
    <s v="S4626"/>
    <n v="95.802713393474832"/>
    <n v="33.208255159474668"/>
    <n v="71.26044925979545"/>
    <n v="87.769369235155423"/>
    <n v="4"/>
    <n v="44.125222090352743"/>
    <n v="96.023258125184142"/>
    <n v="84.5"/>
    <n v="88.25"/>
    <n v="1"/>
    <n v="12.963256072169798"/>
    <n v="1.1360225140712936"/>
    <n v="1.617644655116051"/>
    <n v="5.1564264107681321"/>
    <n v="0.5"/>
    <n v="0"/>
    <n v="3.8069774375552425"/>
    <n v="6.68"/>
    <n v="2.5950000000000002"/>
    <n v="10"/>
    <x v="238"/>
    <n v="281"/>
    <x v="238"/>
    <n v="295"/>
  </r>
  <r>
    <x v="239"/>
    <s v="Aung Chan Wone"/>
    <s v="Scientific Sales Executive"/>
    <s v="Sales"/>
    <s v="SYG-CTGD-MOS1"/>
    <s v="SYGK-CTGD"/>
    <s v="CTG-1"/>
    <s v="Zone-1 CTG"/>
    <s v="FS16"/>
    <d v="2022-08-16T00:00:00"/>
    <n v="240"/>
    <n v="105523"/>
    <s v="Aung Chan Wone"/>
    <s v="Scientific Sales Executive"/>
    <s v="Sales"/>
    <s v="SYG-CTGD-MOS1"/>
    <s v="FS16"/>
    <d v="2022-08-16T00:00:00"/>
    <s v="Consider"/>
    <s v="S4631"/>
    <n v="115.77978870335298"/>
    <n v="43.796992481203006"/>
    <n v="71.87484405409451"/>
    <n v="131.28111559717092"/>
    <n v="10"/>
    <n v="183.45221010838176"/>
    <n v="123.37427289756484"/>
    <n v="94"/>
    <n v="93"/>
    <n v="1"/>
    <n v="28.100904916508842"/>
    <n v="3.8631578947368417"/>
    <n v="1.6445244273666346"/>
    <n v="15"/>
    <n v="10"/>
    <n v="6.6524964122760171"/>
    <n v="5"/>
    <n v="8"/>
    <n v="2.88"/>
    <n v="10"/>
    <x v="239"/>
    <n v="8"/>
    <x v="239"/>
    <n v="8"/>
  </r>
  <r>
    <x v="240"/>
    <s v="Md. Tanvir Hassan"/>
    <s v="Scientific Sales Executive"/>
    <s v="Sales"/>
    <s v="SYG-CHWA-SON1"/>
    <s v="SYGK-CHWA"/>
    <s v="Noakhali"/>
    <s v="Zone-1 CTG"/>
    <s v="FS16"/>
    <d v="2022-09-24T00:00:00"/>
    <n v="241"/>
    <n v="105592"/>
    <s v="Md. Tanvir Hassan"/>
    <s v="Scientific Sales Executive"/>
    <s v="Sales"/>
    <s v="SYG-CHWA-SON1"/>
    <s v="FS16"/>
    <d v="2022-09-24T00:00:00"/>
    <s v="Consider"/>
    <s v="S4701"/>
    <n v="96.428397997560367"/>
    <n v="52.287581699346411"/>
    <n v="60.732294134456723"/>
    <n v="82.651733605229765"/>
    <n v="6"/>
    <n v="96.302941495131662"/>
    <n v="109.89539647148345"/>
    <n v="90"/>
    <n v="86"/>
    <n v="0.91111111111111109"/>
    <n v="13.714077597072441"/>
    <n v="7"/>
    <n v="1.1570378683824818"/>
    <n v="4.5593689206101384"/>
    <n v="4"/>
    <n v="4.0274706031061438"/>
    <n v="5"/>
    <n v="8"/>
    <n v="2.46"/>
    <n v="9.1111111111111107"/>
    <x v="240"/>
    <n v="189"/>
    <x v="240"/>
    <n v="188"/>
  </r>
  <r>
    <x v="241"/>
    <s v="Md. Moklachour Rahman"/>
    <s v="Scientific Sales Executive"/>
    <s v="Sales"/>
    <s v="SYG-FENA-FEN2"/>
    <s v="SYGK-FENA"/>
    <s v="Noakhali"/>
    <s v="Zone-1 CTG"/>
    <s v="FS16"/>
    <d v="2022-09-24T00:00:00"/>
    <n v="242"/>
    <n v="105721"/>
    <s v="Md. Moklachour Rahman"/>
    <s v="Scientific Sales Executive"/>
    <s v="Sales"/>
    <s v="SYG-FENA-FEN2"/>
    <s v="FS16"/>
    <d v="2022-09-24T00:00:00"/>
    <s v="Consider"/>
    <s v="S4702"/>
    <n v="83.038834721611821"/>
    <n v="35.686274509803923"/>
    <n v="51.023823911809409"/>
    <n v="82.557824794218092"/>
    <n v="1"/>
    <n v="97.322274383942926"/>
    <n v="86.797246595900845"/>
    <n v="86"/>
    <n v="83.75"/>
    <n v="0.91111111111111109"/>
    <n v="9.2090614350427593"/>
    <n v="1.7431372549019606"/>
    <n v="0.73229229614166169"/>
    <n v="4.548412892658777"/>
    <n v="0"/>
    <n v="4.0750394712506699"/>
    <n v="0.87903630856529558"/>
    <n v="7.0400000000000009"/>
    <n v="2.3250000000000002"/>
    <n v="9.1111111111111107"/>
    <x v="241"/>
    <n v="322"/>
    <x v="241"/>
    <n v="329"/>
  </r>
  <r>
    <x v="242"/>
    <s v="Md. Abdur Rahman"/>
    <s v="Scientific Sales Executive"/>
    <s v="Sales"/>
    <s v="SYK-MIRA-NIN1"/>
    <s v="SYGK-MIRA"/>
    <s v="Dhaka-4"/>
    <s v="SM-2"/>
    <s v="FS16"/>
    <d v="2022-09-24T00:00:00"/>
    <n v="243"/>
    <n v="105713"/>
    <s v="Md. Abdur Rahman"/>
    <s v="Scientific Sales Executive"/>
    <s v="Sales"/>
    <s v="SYK-MIRA-NIN1"/>
    <s v="FS16"/>
    <d v="2022-09-24T00:00:00"/>
    <s v="Consider"/>
    <s v="S4699"/>
    <n v="70.312714010232753"/>
    <n v="15.196078431372548"/>
    <n v="55.54215508490018"/>
    <n v="77.587125393633173"/>
    <n v="1"/>
    <n v="10.148175446947425"/>
    <n v="92.414352712058033"/>
    <n v="82"/>
    <n v="80"/>
    <n v="0.93333333333333335"/>
    <n v="6.239633269054309"/>
    <n v="0"/>
    <n v="0.92996928496438291"/>
    <n v="3.9684979625905372"/>
    <n v="0"/>
    <n v="0"/>
    <n v="2.4828705424116064"/>
    <n v="6.08"/>
    <n v="2.1"/>
    <n v="9.3333333333333339"/>
    <x v="242"/>
    <n v="370"/>
    <x v="242"/>
    <n v="383"/>
  </r>
  <r>
    <x v="243"/>
    <s v="Rayhan Akbor"/>
    <s v="Scientific Sales Executive"/>
    <s v="Sales"/>
    <s v="SYD-NIDA-GUL2"/>
    <s v="SYD-NIDA"/>
    <s v="Dhaka-3"/>
    <s v="SM-2"/>
    <s v="FS16"/>
    <d v="2022-09-24T00:00:00"/>
    <n v="244"/>
    <n v="105732"/>
    <s v="Rayhan Akbor"/>
    <s v="Scientific Sales Executive"/>
    <s v="Sales"/>
    <s v="SYD-NIDA-GUL2"/>
    <s v="FS16"/>
    <d v="2022-09-24T00:00:00"/>
    <s v="Do Not consider"/>
    <s v="S4674"/>
    <n v="79.668949497101508"/>
    <n v="21.071428571428573"/>
    <n v="62.645992072030964"/>
    <n v="80.323516639755795"/>
    <n v="2"/>
    <s v=""/>
    <n v="107.15040545203588"/>
    <n v="95.5"/>
    <n v="87.75"/>
    <n v="0.88888888888888884"/>
    <n v="8.4227548826570207"/>
    <n v="0"/>
    <n v="1.2407621531513549"/>
    <n v="4.2877436079715086"/>
    <n v="0"/>
    <s v=""/>
    <n v="5"/>
    <n v="8"/>
    <n v="2.5650000000000004"/>
    <n v="8.8888888888888893"/>
    <x v="243"/>
    <n v="310"/>
    <x v="243"/>
    <n v="321"/>
  </r>
  <r>
    <x v="244"/>
    <s v="Md. Zubuer Hossain"/>
    <s v="Scientific Sales Executive"/>
    <s v="Sales"/>
    <s v="SYD-UTTA-UTT2"/>
    <s v="SYD-UTTA"/>
    <s v="Dhaka-3"/>
    <s v="SM-2"/>
    <s v="FS16"/>
    <d v="2022-09-24T00:00:00"/>
    <n v="245"/>
    <n v="105726"/>
    <s v="Md. Zubuer Hossain"/>
    <s v="Scientific Sales Executive"/>
    <s v="Sales"/>
    <s v="SYD-UTTA-UTT2"/>
    <s v="FS16"/>
    <d v="2022-09-24T00:00:00"/>
    <s v="Consider"/>
    <s v="S4678"/>
    <n v="101.67275030541873"/>
    <n v="47.794117647058826"/>
    <n v="105.38003142213879"/>
    <n v="102.60748211836246"/>
    <n v="7"/>
    <n v="253.92179177763222"/>
    <n v="110.24219289164942"/>
    <n v="90"/>
    <n v="85"/>
    <n v="0.93333333333333335"/>
    <n v="21.752737637438429"/>
    <n v="6.0735294117647065"/>
    <n v="5"/>
    <n v="11.086683476631553"/>
    <n v="5"/>
    <n v="7"/>
    <n v="5"/>
    <n v="8"/>
    <n v="2.4"/>
    <n v="9.3333333333333339"/>
    <x v="244"/>
    <n v="43"/>
    <x v="244"/>
    <n v="43"/>
  </r>
  <r>
    <x v="245"/>
    <s v="Md. Istamul Hassan"/>
    <s v="Scientific Sales Executive"/>
    <s v="Sales"/>
    <s v="SYG-CUMA-CGM1"/>
    <s v="SYGK-CUMA"/>
    <s v="Cumilla"/>
    <s v="Zone-2 SYL"/>
    <s v="FS16"/>
    <d v="2022-09-24T00:00:00"/>
    <n v="246"/>
    <n v="105725"/>
    <s v="Md. Istamul Hassan"/>
    <s v="Scientific Sales Executive"/>
    <s v="Sales"/>
    <s v="SYG-CUMA-CGM1"/>
    <s v="FS16"/>
    <d v="2022-09-24T00:00:00"/>
    <s v="Consider"/>
    <s v="S4679"/>
    <n v="97.035491405107592"/>
    <n v="40.376569037656907"/>
    <n v="84.184969530904368"/>
    <n v="102.74428459444005"/>
    <n v="6"/>
    <n v="186.83757121593734"/>
    <n v="130.99784107006647"/>
    <n v="82"/>
    <n v="86"/>
    <n v="0.9555555555555556"/>
    <n v="14.442589686129111"/>
    <n v="2.9054393305439339"/>
    <n v="2.418496953090437"/>
    <n v="11.117464033749011"/>
    <n v="4"/>
    <n v="6.7235889955346853"/>
    <n v="5"/>
    <n v="6.08"/>
    <n v="2.46"/>
    <n v="9.5555555555555554"/>
    <x v="245"/>
    <n v="157"/>
    <x v="245"/>
    <n v="161"/>
  </r>
  <r>
    <x v="246"/>
    <s v="Shishir Chakraborty"/>
    <s v="Scientific Sales Executive"/>
    <s v="Sales"/>
    <s v="SYD-NKLA-NKL2"/>
    <s v="SYD-NKLA"/>
    <s v="Noakhali"/>
    <s v="Zone-1 CTG"/>
    <s v="FS16"/>
    <d v="2022-09-24T00:00:00"/>
    <n v="247"/>
    <n v="105724"/>
    <s v="Shishir Chakraborty"/>
    <s v="Scientific Sales Executive"/>
    <s v="Sales"/>
    <s v="SYD-NKLA-NKL2"/>
    <s v="FS16"/>
    <d v="2022-09-24T00:00:00"/>
    <s v="Consider"/>
    <s v="S4680"/>
    <n v="82.654197538372742"/>
    <n v="30.941704035874441"/>
    <n v="73.29358126566062"/>
    <n v="82.952863490918531"/>
    <n v="2"/>
    <n v="28.103180933789538"/>
    <n v="100.8622491638796"/>
    <n v="86"/>
    <n v="90.25"/>
    <n v="0.84444444444444444"/>
    <n v="9.1193127589536402"/>
    <n v="0.58071748878923801"/>
    <n v="1.7065941803726521"/>
    <n v="4.5945007406071614"/>
    <n v="0"/>
    <n v="0"/>
    <n v="5"/>
    <n v="7.0400000000000009"/>
    <n v="2.7150000000000003"/>
    <n v="8.4444444444444446"/>
    <x v="246"/>
    <n v="326"/>
    <x v="246"/>
    <n v="328"/>
  </r>
  <r>
    <x v="247"/>
    <s v="Abu Bakar Siddique"/>
    <s v="Scientific Sales Executive"/>
    <s v="Sales"/>
    <s v="SYG-RAJA-RAJ2"/>
    <s v="SYGK-RAJA"/>
    <s v="Rajshahi"/>
    <s v="Zone-3 BOG"/>
    <s v="FS16"/>
    <d v="2022-09-24T00:00:00"/>
    <n v="248"/>
    <n v="105730"/>
    <s v="Abu Bakar Siddique"/>
    <s v="Scientific Sales Executive"/>
    <s v="Sales"/>
    <s v="SYG-RAJA-RAJ2"/>
    <s v="FS16"/>
    <d v="2022-09-24T00:00:00"/>
    <s v="Consider"/>
    <s v="S4681"/>
    <n v="107.49297686145684"/>
    <n v="48.608137044967883"/>
    <n v="72.887012426838453"/>
    <n v="109.8317358117515"/>
    <n v="10"/>
    <n v="170.69047844356132"/>
    <n v="106.14816084536582"/>
    <n v="86.5"/>
    <n v="86"/>
    <n v="0.97777777777777775"/>
    <n v="24.371839587655575"/>
    <n v="6.4154175588865119"/>
    <n v="1.6888067936741824"/>
    <n v="12.712140557644087"/>
    <n v="10"/>
    <n v="6.3845000473147877"/>
    <n v="5"/>
    <n v="7.1599999999999993"/>
    <n v="2.46"/>
    <n v="9.7777777777777768"/>
    <x v="247"/>
    <n v="19"/>
    <x v="247"/>
    <n v="19"/>
  </r>
  <r>
    <x v="248"/>
    <s v="Md. Abdul Jabbar"/>
    <s v="Scientific Sales Executive"/>
    <s v="Sales"/>
    <s v="SYG-BSLA-SWA1"/>
    <s v="SYGK-BSLA"/>
    <s v="Barishal"/>
    <s v="Zone-4 KHL"/>
    <s v="FS16"/>
    <d v="2022-09-24T00:00:00"/>
    <n v="249"/>
    <n v="105723"/>
    <s v="Md. Abdul Jabbar"/>
    <s v="Scientific Sales Executive"/>
    <s v="Sales"/>
    <s v="SYG-BSLA-SWA1"/>
    <s v="FS16"/>
    <d v="2022-09-24T00:00:00"/>
    <s v="Consider"/>
    <s v="S4682"/>
    <n v="101.63446954916684"/>
    <n v="49.460043196544277"/>
    <n v="91.058450810733362"/>
    <n v="108.70627091193647"/>
    <n v="7"/>
    <n v="61.979978928131388"/>
    <n v="122.18538490495011"/>
    <n v="80.5"/>
    <n v="80"/>
    <n v="0.8"/>
    <n v="21.735511297125079"/>
    <n v="6.773218142548596"/>
    <n v="3.6587676216100045"/>
    <n v="12.458910955185706"/>
    <n v="5"/>
    <n v="1.8175474186960952"/>
    <n v="5"/>
    <n v="5.7200000000000006"/>
    <n v="2.1"/>
    <n v="8"/>
    <x v="248"/>
    <n v="104"/>
    <x v="248"/>
    <n v="91"/>
  </r>
  <r>
    <x v="249"/>
    <s v="Md. Mizanur Rahman"/>
    <s v="Scientific Sales Executive"/>
    <s v="Sales"/>
    <s v="SYG-NAOA-ATR1"/>
    <s v="SYGK-NAOA"/>
    <s v="Bogura"/>
    <s v="Zone-3 BOG"/>
    <s v="FS16"/>
    <d v="2022-09-24T00:00:00"/>
    <n v="250"/>
    <n v="105722"/>
    <s v="Md. Mizanur Rahman"/>
    <s v="Scientific Sales Executive"/>
    <s v="Sales"/>
    <s v="SYG-NAOA-ATR1"/>
    <s v="FS16"/>
    <d v="2022-09-24T00:00:00"/>
    <s v="Consider"/>
    <s v="S4683"/>
    <n v="80.045053162732032"/>
    <n v="31.662870159453306"/>
    <n v="62.68242700089445"/>
    <n v="78.380022398725231"/>
    <n v="1"/>
    <n v="66.188199391977321"/>
    <n v="79.75155279503106"/>
    <n v="81.333333333333329"/>
    <n v="80.666666666666671"/>
    <n v="0.9555555555555556"/>
    <n v="8.5105124046374723"/>
    <n v="0.75740318906605975"/>
    <n v="1.2423561812891322"/>
    <n v="4.0610026131846109"/>
    <n v="0"/>
    <n v="2.3330544255172216"/>
    <n v="0"/>
    <n v="5.919999999999999"/>
    <n v="2.1400000000000006"/>
    <n v="9.5555555555555554"/>
    <x v="249"/>
    <n v="355"/>
    <x v="249"/>
    <n v="364"/>
  </r>
  <r>
    <x v="250"/>
    <s v="Azadur Rahman"/>
    <s v="Scientific Sales Executive"/>
    <s v="Sales"/>
    <s v="SYD-MYMA-KIS2"/>
    <s v="SYD-MYMA"/>
    <s v="Mymensingh"/>
    <s v="SM-2"/>
    <s v="FS16"/>
    <d v="2022-09-24T00:00:00"/>
    <n v="251"/>
    <n v="105735"/>
    <s v="Azadur Rahman"/>
    <s v="Scientific Sales Executive"/>
    <s v="Sales"/>
    <s v="SYD-MYMA-KIS2"/>
    <s v="FS16"/>
    <d v="2022-09-24T00:00:00"/>
    <s v="Consider"/>
    <s v="S4684"/>
    <n v="115.8489275063108"/>
    <n v="58.139534883720934"/>
    <n v="79.419728905085563"/>
    <n v="116.08865659100751"/>
    <n v="10"/>
    <n v="47.584544716214388"/>
    <n v="123.21176234974544"/>
    <n v="86"/>
    <n v="73"/>
    <n v="0.8"/>
    <n v="28.132017377839862"/>
    <n v="7"/>
    <n v="1.9746131395974935"/>
    <n v="14.119947732976689"/>
    <n v="10"/>
    <n v="0"/>
    <n v="5"/>
    <n v="7.0400000000000009"/>
    <n v="1.38"/>
    <n v="8"/>
    <x v="250"/>
    <n v="32"/>
    <x v="250"/>
    <n v="23"/>
  </r>
  <r>
    <x v="251"/>
    <s v="Touhidul Islam Himel"/>
    <s v="Scientific Sales Executive"/>
    <s v="Sales"/>
    <s v="SYD-MIRA-BIH3"/>
    <s v="SYD-MIRA"/>
    <s v="Dhaka-4"/>
    <s v="SM-2"/>
    <s v="FS16"/>
    <d v="2022-09-24T00:00:00"/>
    <n v="252"/>
    <n v="105714"/>
    <s v="Touhidul Islam Himel"/>
    <s v="Scientific Sales Executive"/>
    <s v="Sales"/>
    <s v="SYD-MIRA-BIH3"/>
    <s v="FS16"/>
    <d v="2022-09-24T00:00:00"/>
    <s v="Consider"/>
    <s v="S4685"/>
    <n v="104.72249791797736"/>
    <n v="51.20967741935484"/>
    <n v="55.861806172996317"/>
    <n v="104.09040127562135"/>
    <n v="9"/>
    <n v="61.419067926613444"/>
    <n v="131.70492550927335"/>
    <n v="90"/>
    <n v="72"/>
    <n v="0.9555555555555556"/>
    <n v="23.125124063089814"/>
    <n v="7"/>
    <n v="0.94395402006858886"/>
    <n v="11.420340287014804"/>
    <n v="8.5"/>
    <n v="1.7488358210101471"/>
    <n v="5"/>
    <n v="8"/>
    <n v="1.32"/>
    <n v="9.5555555555555554"/>
    <x v="251"/>
    <n v="65"/>
    <x v="251"/>
    <n v="67"/>
  </r>
  <r>
    <x v="252"/>
    <s v="Md. Ariful Islam"/>
    <s v="Scientific Sales Executive"/>
    <s v="Sales"/>
    <s v="SYD-SAVA-MAN1"/>
    <s v="SYD-SAVA"/>
    <s v="Dhaka-4"/>
    <s v="SM-2"/>
    <s v="FS16"/>
    <d v="2022-09-24T00:00:00"/>
    <n v="253"/>
    <n v="105715"/>
    <s v="Md. Ariful Islam"/>
    <s v="Scientific Sales Executive"/>
    <s v="Sales"/>
    <s v="SYD-SAVA-MAN1"/>
    <s v="FS16"/>
    <d v="2022-09-24T00:00:00"/>
    <s v="Consider"/>
    <s v="S4686"/>
    <n v="70.108751909411694"/>
    <n v="28.110599078341014"/>
    <n v="68.071394509162758"/>
    <n v="67.919799140296448"/>
    <n v="1"/>
    <n v="23.184248768380215"/>
    <n v="102.83247125034565"/>
    <n v="62"/>
    <n v="79.5"/>
    <n v="0.71111111111111114"/>
    <n v="6.1920421121960612"/>
    <n v="0"/>
    <n v="1.4781235097758707"/>
    <n v="2.8406432330345854"/>
    <n v="0"/>
    <n v="0"/>
    <n v="5"/>
    <n v="3.3600000000000003"/>
    <n v="1.7700000000000002"/>
    <n v="7.1111111111111116"/>
    <x v="252"/>
    <n v="388"/>
    <x v="252"/>
    <n v="387"/>
  </r>
  <r>
    <x v="253"/>
    <s v="Dipankar Ghosal"/>
    <s v="Scientific Sales Executive"/>
    <s v="Sales"/>
    <s v="SYK-BSMA-BSM1"/>
    <s v="SYGK-BSMA"/>
    <s v="Dhaka-2"/>
    <s v="SM-1"/>
    <s v="FS16"/>
    <d v="2022-09-24T00:00:00"/>
    <n v="254"/>
    <n v="105718"/>
    <s v="Dipankar Ghosal"/>
    <s v="Scientific Sales Executive"/>
    <s v="Sales"/>
    <s v="SYK-BSMA-BSM1"/>
    <s v="FS16"/>
    <d v="2022-09-24T00:00:00"/>
    <s v="Consider"/>
    <s v="S4689"/>
    <n v="85.417699976857634"/>
    <n v="27.941176470588236"/>
    <n v="82.004426135081331"/>
    <n v="88.478929617775165"/>
    <n v="0"/>
    <n v="133.44110662042405"/>
    <n v="106.22430830039525"/>
    <n v="80"/>
    <n v="80"/>
    <n v="0.9555555555555556"/>
    <n v="9.7641299946001148"/>
    <n v="0"/>
    <n v="2.200442613508133"/>
    <n v="5.2392084554071037"/>
    <n v="0"/>
    <n v="5.6022632390289049"/>
    <n v="5"/>
    <n v="5.6"/>
    <n v="2.1"/>
    <n v="9.5555555555555554"/>
    <x v="253"/>
    <n v="274"/>
    <x v="253"/>
    <n v="288"/>
  </r>
  <r>
    <x v="254"/>
    <s v="Md. Mahmud Hasan"/>
    <s v="Scientific Sales Executive"/>
    <s v="Sales"/>
    <s v="SYG-NRGA-NRG2"/>
    <s v="SYGK-NRGA"/>
    <s v="Dhaka-1"/>
    <s v="SM-1"/>
    <s v="FS16"/>
    <d v="2022-09-24T00:00:00"/>
    <n v="255"/>
    <n v="105729"/>
    <s v="Md. Mahmud Hasan"/>
    <s v="Scientific Sales Executive"/>
    <s v="Sales"/>
    <s v="SYG-NRGA-NRG2"/>
    <s v="FS16"/>
    <d v="2022-09-24T00:00:00"/>
    <s v="Consider"/>
    <s v="S4690"/>
    <n v="108.83759955386383"/>
    <n v="36.969696969696969"/>
    <n v="67.404206986403565"/>
    <n v="91.954409949966546"/>
    <n v="9"/>
    <n v="65.188671645964675"/>
    <n v="119.64210179599195"/>
    <n v="83"/>
    <n v="85"/>
    <n v="0.9555555555555556"/>
    <n v="24.976919799238722"/>
    <n v="2.0575757575757576"/>
    <n v="1.448934055655156"/>
    <n v="5.6446811608294301"/>
    <n v="8.5"/>
    <n v="2.2106122766306724"/>
    <n v="5"/>
    <n v="6.32"/>
    <n v="2.4"/>
    <n v="9.5555555555555554"/>
    <x v="254"/>
    <n v="135"/>
    <x v="254"/>
    <n v="137"/>
  </r>
  <r>
    <x v="255"/>
    <s v="Anath Chandra"/>
    <s v="Scientific Sales Executive"/>
    <s v="Sales"/>
    <s v="SYG-SAVA-SAV2"/>
    <s v="SYGK-SAVA"/>
    <s v="Dhaka-4"/>
    <s v="SM-2"/>
    <s v="FS16"/>
    <d v="2022-09-24T00:00:00"/>
    <n v="256"/>
    <n v="105728"/>
    <s v="Anath Chandra"/>
    <s v="Scientific Sales Executive"/>
    <s v="Sales"/>
    <s v="SYG-SAVA-SAV2"/>
    <s v="FS16"/>
    <d v="2022-09-24T00:00:00"/>
    <s v="Consider"/>
    <s v="S4692"/>
    <n v="70.717345659084842"/>
    <n v="16.666666666666664"/>
    <n v="51.675498950244105"/>
    <n v="69.127400014585007"/>
    <n v="0"/>
    <n v="30.242183304512693"/>
    <n v="90.703651689158932"/>
    <n v="59"/>
    <n v="69.25"/>
    <n v="0.73333333333333328"/>
    <n v="6.3340473204531298"/>
    <n v="0"/>
    <n v="0.76080307907317957"/>
    <n v="2.981530001701584"/>
    <n v="0"/>
    <n v="0"/>
    <n v="2.1407303378317861"/>
    <n v="2.92"/>
    <n v="1.1212500000000001"/>
    <n v="7.333333333333333"/>
    <x v="255"/>
    <n v="397"/>
    <x v="255"/>
    <n v="397"/>
  </r>
  <r>
    <x v="256"/>
    <s v="Md. Nasir Uddin"/>
    <s v="Scientific Sales Executive"/>
    <s v="Sales"/>
    <s v="SYG-PATA-PAT1"/>
    <s v="SYGK-PATA"/>
    <s v="Barishal"/>
    <s v="Zone-4 KHL"/>
    <s v="FS16"/>
    <d v="2022-09-24T00:00:00"/>
    <n v="257"/>
    <n v="105659"/>
    <s v="Md. Nasir Uddin"/>
    <s v="Scientific Sales Executive"/>
    <s v="Sales"/>
    <s v="SYG-PATA-PAT1"/>
    <s v="FS16"/>
    <d v="2022-09-24T00:00:00"/>
    <s v="Do Not consider"/>
    <s v="S4698"/>
    <n v="110.3429099618219"/>
    <n v="51.293103448275865"/>
    <n v="70.490920966688435"/>
    <n v="103.04467821543872"/>
    <n v="10"/>
    <s v=""/>
    <n v="112.38116251703207"/>
    <n v="81"/>
    <n v="86.25"/>
    <n v="0.88888888888888884"/>
    <n v="25.654309482819862"/>
    <n v="7"/>
    <n v="1.583977792292619"/>
    <n v="11.185052598473714"/>
    <n v="10"/>
    <s v=""/>
    <n v="5"/>
    <n v="5.84"/>
    <n v="2.4750000000000001"/>
    <n v="8.8888888888888893"/>
    <x v="256"/>
    <n v="27"/>
    <x v="256"/>
    <n v="30"/>
  </r>
  <r>
    <x v="257"/>
    <s v="Ruhan Ahamed"/>
    <s v="Scientific Sales Executive"/>
    <s v="Sales"/>
    <s v="SYG-JAMA-JAM1"/>
    <s v="SYGK-JAMA"/>
    <s v="Mymensingh"/>
    <s v="SM-2"/>
    <s v="FS16"/>
    <d v="2022-09-24T00:00:00"/>
    <n v="258"/>
    <n v="105719"/>
    <s v="Ruhan Ahamed"/>
    <s v="Scientific Sales Executive"/>
    <s v="Sales"/>
    <s v="SYG-JAMA-JAM1"/>
    <s v="FS16"/>
    <d v="2022-09-24T00:00:00"/>
    <s v="Consider"/>
    <s v="S4670"/>
    <n v="105.57141974215088"/>
    <n v="47.457627118644069"/>
    <n v="73.079930142355252"/>
    <n v="98.892715034679284"/>
    <n v="10"/>
    <n v="104.18104558693403"/>
    <n v="111.19550256506778"/>
    <n v="88"/>
    <n v="85.25"/>
    <n v="1"/>
    <n v="23.507138883967897"/>
    <n v="5.9322033898305087"/>
    <n v="1.6972469437280424"/>
    <n v="8.3356290208075698"/>
    <n v="10"/>
    <n v="4.9878019573256145"/>
    <n v="5"/>
    <n v="7.5200000000000005"/>
    <n v="2.415"/>
    <n v="10"/>
    <x v="257"/>
    <n v="50"/>
    <x v="257"/>
    <n v="51"/>
  </r>
  <r>
    <x v="258"/>
    <s v="Md. Naem Islam"/>
    <s v="Scientific Sales Executive"/>
    <s v="Sales"/>
    <s v="SYD-JASA-JAS1"/>
    <s v="SYD-JASA"/>
    <s v="Faridpur"/>
    <s v="Zone-4 KHL"/>
    <s v="FS16"/>
    <d v="2022-09-24T00:00:00"/>
    <n v="259"/>
    <n v="105720"/>
    <s v="Md. Naem Islam"/>
    <s v="Scientific Sales Executive"/>
    <s v="Sales"/>
    <s v="SYD-JASA-JAS1"/>
    <s v="FS16"/>
    <d v="2022-09-24T00:00:00"/>
    <s v="Consider"/>
    <s v="S4671"/>
    <n v="86.934172404662164"/>
    <n v="22.709163346613543"/>
    <n v="42.593670936910165"/>
    <n v="87.814144543237219"/>
    <n v="3"/>
    <n v="51.689401633940726"/>
    <n v="108.21599002849004"/>
    <n v="82"/>
    <n v="84.25"/>
    <e v="#N/A"/>
    <n v="10.117973561087839"/>
    <n v="0"/>
    <n v="0.36347310348981976"/>
    <n v="5.1616501967110091"/>
    <n v="0"/>
    <n v="0.55695170015773887"/>
    <n v="5"/>
    <n v="6.08"/>
    <n v="2.3549999999999995"/>
    <s v=""/>
    <x v="258"/>
    <n v="379"/>
    <x v="258"/>
    <n v="336"/>
  </r>
  <r>
    <x v="259"/>
    <s v="Md. Mazedul Haque"/>
    <s v="Scientific Sales Executive"/>
    <s v="Sales"/>
    <s v="SYG-MIRA-CMH1"/>
    <s v="SYGK-MIRA"/>
    <s v="Dhaka-4"/>
    <s v="SM-2"/>
    <s v="FS16"/>
    <d v="2022-12-14T00:00:00"/>
    <n v="260"/>
    <n v="105807"/>
    <s v="Md. Mazedul Haque"/>
    <s v="Scientific Sales Executive"/>
    <s v="Sales"/>
    <s v="SYG-MIRA-CMH1"/>
    <s v="FS16"/>
    <d v="2022-12-14T00:00:00"/>
    <s v="Consider"/>
    <s v="S4751"/>
    <n v="67.771687103247388"/>
    <n v="13.0879345603272"/>
    <n v="56.860217668875777"/>
    <n v="68.495837329421619"/>
    <n v="0"/>
    <n v="28.462064136675814"/>
    <n v="89.86385836385837"/>
    <n v="82.5"/>
    <n v="81"/>
    <n v="0.93333333333333335"/>
    <n v="5.646726990757724"/>
    <n v="0"/>
    <n v="0.98763452301331522"/>
    <n v="2.9078476884325219"/>
    <n v="0"/>
    <n v="0"/>
    <n v="1.9523504273504293"/>
    <n v="6.2"/>
    <n v="2.16"/>
    <n v="9.3333333333333339"/>
    <x v="259"/>
    <n v="382"/>
    <x v="259"/>
    <n v="389"/>
  </r>
  <r>
    <x v="260"/>
    <s v="Apel Mahamud"/>
    <s v="Scientific Sales Executive"/>
    <s v="Sales"/>
    <s v="SYG-JAMA-JAM2"/>
    <s v="SYGK-JAMA"/>
    <s v="Mymensingh"/>
    <s v="SM-2"/>
    <s v="FS16"/>
    <d v="2022-12-14T00:00:00"/>
    <n v="261"/>
    <n v="105805"/>
    <s v="Apel Mahamud"/>
    <s v="Scientific Sales Executive"/>
    <s v="Sales"/>
    <s v="SYG-JAMA-JAM2"/>
    <s v="FS16"/>
    <d v="2022-12-14T00:00:00"/>
    <s v="Do Not consider"/>
    <s v="S4753"/>
    <n v="101.90748655819415"/>
    <n v="48.940677966101696"/>
    <n v="61.127328482864876"/>
    <n v="110.35966931881418"/>
    <n v="7"/>
    <s v=""/>
    <n v="124.53032742887815"/>
    <n v="77.5"/>
    <n v="83"/>
    <n v="0.9555555555555556"/>
    <n v="21.858368951187366"/>
    <n v="6.5550847457627128"/>
    <n v="1.1743206211253383"/>
    <n v="12.830925596733191"/>
    <n v="5"/>
    <s v=""/>
    <n v="5"/>
    <n v="4.5999999999999996"/>
    <n v="2.2799999999999998"/>
    <n v="9.5555555555555554"/>
    <x v="260"/>
    <n v="88"/>
    <x v="260"/>
    <n v="96"/>
  </r>
  <r>
    <x v="261"/>
    <s v="Md. Rubel Hossain"/>
    <s v="Scientific Sales Executive"/>
    <s v="Sales"/>
    <s v="SYG-CTGC-SIT1"/>
    <s v="SYGK-CTGC"/>
    <s v="CTG-2"/>
    <s v="Zone-1 CTG"/>
    <s v="FS16"/>
    <d v="2022-12-14T00:00:00"/>
    <n v="262"/>
    <n v="105836"/>
    <s v="Md. Rubel Hossain"/>
    <s v="Scientific Sales Executive"/>
    <s v="Sales"/>
    <s v="SYG-CTGC-SIT1"/>
    <s v="FS16"/>
    <d v="2022-12-14T00:00:00"/>
    <s v="Consider"/>
    <s v="S4755"/>
    <n v="105.5886335302979"/>
    <n v="42.768595041322314"/>
    <n v="63.926120243658211"/>
    <n v="109.27026654934424"/>
    <n v="9"/>
    <n v="27.23300400137693"/>
    <n v="108.25886054172803"/>
    <n v="76"/>
    <n v="79"/>
    <n v="0.9555555555555556"/>
    <n v="23.514885088634053"/>
    <n v="3.5752066115702483"/>
    <n v="1.2967677606600467"/>
    <n v="12.585809973602455"/>
    <n v="8.5"/>
    <n v="0"/>
    <n v="5"/>
    <n v="4.4799999999999995"/>
    <n v="1.7399999999999998"/>
    <n v="9.5555555555555554"/>
    <x v="261"/>
    <n v="122"/>
    <x v="261"/>
    <n v="124"/>
  </r>
  <r>
    <x v="262"/>
    <s v="Rafiqul Islam Rasel"/>
    <s v="Scientific Sales Executive"/>
    <s v="Sales"/>
    <s v="SYD-CTGA-HAT1"/>
    <s v="SYD-CTGA"/>
    <s v="CTG-1"/>
    <s v="Zone-1 CTG"/>
    <s v="FS16"/>
    <d v="2022-12-14T00:00:00"/>
    <n v="263"/>
    <n v="105833"/>
    <s v="Rafiqul Islam Rasel"/>
    <s v="Scientific Sales Executive"/>
    <s v="Sales"/>
    <s v="SYD-CTGA-HAT1"/>
    <s v="FS16"/>
    <d v="2022-12-14T00:00:00"/>
    <s v="Consider"/>
    <s v="S4758"/>
    <n v="85.020764873666906"/>
    <n v="24.215246636771301"/>
    <n v="56.388716951100889"/>
    <n v="85.730366211314717"/>
    <n v="0"/>
    <n v="115.66805052342555"/>
    <n v="114.21888978350331"/>
    <n v="65.5"/>
    <n v="64.25"/>
    <n v="0.73333333333333328"/>
    <n v="9.671511803855612"/>
    <n v="0"/>
    <n v="0.96700636661066386"/>
    <n v="4.918542724653383"/>
    <n v="0"/>
    <n v="5.2290290609919365"/>
    <n v="5"/>
    <n v="3.6399999999999997"/>
    <n v="0.59625000000000006"/>
    <n v="7.333333333333333"/>
    <x v="262"/>
    <n v="337"/>
    <x v="262"/>
    <n v="333"/>
  </r>
  <r>
    <x v="263"/>
    <s v="Khandaker Sayeef Ahmed"/>
    <s v="Scientific Sales Executive"/>
    <s v="Sales"/>
    <s v="SYD-MIRA-CAN1"/>
    <s v="SYD-MIRA"/>
    <s v="Dhaka-4"/>
    <s v="SM-2"/>
    <s v="FS16"/>
    <d v="2022-12-14T00:00:00"/>
    <n v="264"/>
    <n v="105831"/>
    <s v="Khandaker Sayeef Ahmed"/>
    <s v="Scientific Sales Executive"/>
    <s v="Sales"/>
    <s v="SYD-MIRA-CAN1"/>
    <s v="FS16"/>
    <d v="2022-12-14T00:00:00"/>
    <s v="Consider"/>
    <s v="S4760"/>
    <n v="78.253230188864194"/>
    <n v="31.889763779527559"/>
    <n v="82.078673538850538"/>
    <n v="77.463095704117563"/>
    <n v="3"/>
    <n v="259.8776724855453"/>
    <n v="106.16512345679014"/>
    <n v="86"/>
    <n v="87.5"/>
    <n v="0.8666666666666667"/>
    <n v="8.0924203774016448"/>
    <n v="0.81299212598425208"/>
    <n v="2.207867353885054"/>
    <n v="3.9540278321470494"/>
    <n v="0"/>
    <n v="7"/>
    <n v="5"/>
    <n v="7.0400000000000009"/>
    <n v="2.5499999999999998"/>
    <n v="8.6666666666666679"/>
    <x v="263"/>
    <n v="272"/>
    <x v="263"/>
    <n v="275"/>
  </r>
  <r>
    <x v="264"/>
    <s v="Md. Sohel Rana"/>
    <s v="Scientific Sales Executive"/>
    <s v="Sales"/>
    <s v="SYD-UTTA-UTT1"/>
    <s v="SYD-UTTA"/>
    <s v="Dhaka-3"/>
    <s v="SM-2"/>
    <s v="FS16"/>
    <d v="2022-12-14T00:00:00"/>
    <n v="265"/>
    <n v="105830"/>
    <s v="Md. Sohel Rana"/>
    <s v="Scientific Sales Executive"/>
    <s v="Sales"/>
    <s v="SYD-UTTA-UTT1"/>
    <s v="FS16"/>
    <d v="2022-12-14T00:00:00"/>
    <s v="Consider"/>
    <s v="S4761"/>
    <n v="107.89604314914239"/>
    <n v="46.92307692307692"/>
    <n v="85.773609616307269"/>
    <n v="110.11317664909907"/>
    <n v="10"/>
    <n v="140.44718947504765"/>
    <n v="112.65927359677359"/>
    <n v="89.5"/>
    <n v="78.25"/>
    <n v="0.93333333333333335"/>
    <n v="24.553219417114072"/>
    <n v="5.7076923076923061"/>
    <n v="2.5773609616307267"/>
    <n v="12.775464746047293"/>
    <n v="10"/>
    <n v="5.7493909789760007"/>
    <n v="5"/>
    <n v="7.88"/>
    <n v="1.6950000000000003"/>
    <n v="9.3333333333333339"/>
    <x v="264"/>
    <n v="20"/>
    <x v="264"/>
    <n v="20"/>
  </r>
  <r>
    <x v="265"/>
    <s v="Md. Asadul Islam"/>
    <s v="Scientific Sales Executive"/>
    <s v="Sales"/>
    <s v="SYG-SIRA-SIR2"/>
    <s v="SYGK-SIRA"/>
    <s v="Rajshahi"/>
    <s v="Zone-3 BOG"/>
    <s v="FS16"/>
    <d v="2022-12-14T00:00:00"/>
    <n v="266"/>
    <n v="105838"/>
    <s v="Md. Asadul Islam"/>
    <s v="Scientific Sales Executive"/>
    <s v="Sales"/>
    <s v="SYG-SIRA-SIR2"/>
    <s v="FS16"/>
    <d v="2022-12-14T00:00:00"/>
    <s v="Consider"/>
    <s v="S4762"/>
    <n v="95.550389960304486"/>
    <n v="37.371663244353179"/>
    <n v="75.58479436982833"/>
    <n v="94.849424651803133"/>
    <n v="6"/>
    <n v="77.02260583589667"/>
    <n v="90.162538079204737"/>
    <n v="73.333333333333329"/>
    <n v="84"/>
    <n v="0.91111111111111109"/>
    <n v="12.660467952365382"/>
    <n v="2.1560574948665292"/>
    <n v="1.8068347536799894"/>
    <n v="5.9824328760436982"/>
    <n v="4"/>
    <n v="3.1277216056751782"/>
    <n v="2.0325076158409474"/>
    <n v="4.2666666666666666"/>
    <n v="2.34"/>
    <n v="9.1111111111111107"/>
    <x v="265"/>
    <n v="252"/>
    <x v="265"/>
    <n v="257"/>
  </r>
  <r>
    <x v="266"/>
    <s v="Rasel Miah"/>
    <s v="Scientific Sales Executive"/>
    <s v="Sales"/>
    <s v="SYD-CTGB-CMC4"/>
    <s v="SYD-CTGB"/>
    <s v="CTG-2"/>
    <s v="Zone-1 CTG"/>
    <s v="FS16"/>
    <d v="2022-12-14T00:00:00"/>
    <n v="267"/>
    <n v="105839"/>
    <s v="Rasel Miah"/>
    <s v="Scientific Sales Executive"/>
    <s v="Sales"/>
    <s v="SYD-CTGB-CMC4"/>
    <s v="FS16"/>
    <d v="2022-12-14T00:00:00"/>
    <s v="Consider"/>
    <s v="S4763"/>
    <n v="105.28767996522586"/>
    <n v="47.058823529411761"/>
    <n v="59.321293329449468"/>
    <n v="112.35215582226171"/>
    <n v="9"/>
    <n v="36.95218909849941"/>
    <n v="109.5974869099869"/>
    <n v="93.5"/>
    <n v="74.5"/>
    <n v="0.93333333333333335"/>
    <n v="23.379455984351637"/>
    <n v="5.7647058823529393"/>
    <n v="1.0953065831634143"/>
    <n v="13.279235060008883"/>
    <n v="8.5"/>
    <n v="0"/>
    <n v="5"/>
    <n v="8"/>
    <n v="1.4700000000000002"/>
    <n v="9.3333333333333339"/>
    <x v="266"/>
    <n v="75"/>
    <x v="266"/>
    <n v="73"/>
  </r>
  <r>
    <x v="267"/>
    <s v="Md. Yousuf Kazi"/>
    <s v="Scientific Sales Executive"/>
    <s v="Sales"/>
    <s v="SYG-BBRA-BBR1"/>
    <s v="SYGK-BBRA"/>
    <s v="B. Baria"/>
    <s v="Zone-2 SYL"/>
    <s v="FS16"/>
    <d v="2022-12-14T00:00:00"/>
    <n v="268"/>
    <n v="105829"/>
    <s v="Md. Yousuf Kazi"/>
    <s v="Scientific Sales Executive"/>
    <s v="Sales"/>
    <s v="SYG-BBRA-BBR1"/>
    <s v="FS16"/>
    <d v="2022-12-14T00:00:00"/>
    <s v="Consider"/>
    <s v="S4764"/>
    <n v="101.30867959132435"/>
    <n v="41.841004184100413"/>
    <n v="81.200287638673132"/>
    <n v="101.35677121996898"/>
    <n v="6"/>
    <n v="679.95105869588519"/>
    <n v="124.54049918335635"/>
    <n v="77.5"/>
    <n v="77.75"/>
    <n v="0.91111111111111109"/>
    <n v="21.588905816095956"/>
    <n v="3.3154811715481154"/>
    <n v="2.120028763867313"/>
    <n v="10.805273524493021"/>
    <n v="4"/>
    <n v="7"/>
    <n v="5"/>
    <n v="4.5999999999999996"/>
    <n v="1.6649999999999998"/>
    <n v="9.1111111111111107"/>
    <x v="267"/>
    <n v="129"/>
    <x v="267"/>
    <n v="129"/>
  </r>
  <r>
    <x v="268"/>
    <s v="Mizanur Rahman"/>
    <s v="Scientific Sales Executive"/>
    <s v="Sales"/>
    <s v="SYD-BBRA-NAR2"/>
    <s v="SYD-BBRA"/>
    <s v="B. Baria"/>
    <s v="Zone-2 SYL"/>
    <s v="FS16"/>
    <d v="2022-12-14T00:00:00"/>
    <n v="269"/>
    <n v="105826"/>
    <s v="Mizanur Rahman"/>
    <s v="Scientific Sales Executive"/>
    <s v="Sales"/>
    <s v="SYD-BBRA-NAR2"/>
    <s v="FS16"/>
    <d v="2022-12-14T00:00:00"/>
    <s v="Consider"/>
    <s v="S4768"/>
    <n v="100.73643382341351"/>
    <n v="44.017094017094017"/>
    <n v="97.767001442960009"/>
    <n v="102.13932502557141"/>
    <n v="6"/>
    <n v="46.792926419045116"/>
    <n v="122.74434955141477"/>
    <n v="83.5"/>
    <n v="79"/>
    <n v="0.88888888888888884"/>
    <n v="21.331395220536077"/>
    <n v="3.9247863247863242"/>
    <n v="4.6650502164440013"/>
    <n v="10.981348130753569"/>
    <n v="4"/>
    <n v="0"/>
    <n v="5"/>
    <n v="6.44"/>
    <n v="1.7399999999999998"/>
    <n v="8.8888888888888893"/>
    <x v="268"/>
    <n v="144"/>
    <x v="268"/>
    <n v="143"/>
  </r>
  <r>
    <x v="269"/>
    <s v="Md. Moniruzzaman"/>
    <s v="Scientific Sales Executive"/>
    <s v="Sales"/>
    <s v="SYD-CUMA-CUM4"/>
    <s v="SYD-CUMA"/>
    <s v="Cumilla"/>
    <s v="Zone-2 SYL"/>
    <s v="FS16"/>
    <d v="2022-12-14T00:00:00"/>
    <n v="270"/>
    <n v="105824"/>
    <s v="Md. Moniruzzaman"/>
    <s v="Scientific Sales Executive"/>
    <s v="Sales"/>
    <s v="SYD-CUMA-CUM4"/>
    <s v="FS16"/>
    <d v="2022-12-14T00:00:00"/>
    <s v="Consider"/>
    <s v="S4769"/>
    <n v="114.84909071032638"/>
    <n v="45.882352941176471"/>
    <n v="124.54248573491948"/>
    <n v="116.1748781471085"/>
    <n v="10"/>
    <n v="178.25494063675967"/>
    <n v="129.21324252996959"/>
    <n v="80.5"/>
    <n v="83.5"/>
    <n v="1"/>
    <n v="27.682090819646874"/>
    <n v="5.2705882352941176"/>
    <n v="5"/>
    <n v="14.139347583099413"/>
    <n v="10"/>
    <n v="6.543353753371953"/>
    <n v="5"/>
    <n v="5.7200000000000006"/>
    <n v="2.31"/>
    <n v="10"/>
    <x v="269"/>
    <n v="7"/>
    <x v="269"/>
    <n v="6"/>
  </r>
  <r>
    <x v="270"/>
    <s v="Md. Rifatul Karim"/>
    <s v="Scientific Sales Executive"/>
    <s v="Sales"/>
    <s v="SYG-COXA-TEK1"/>
    <s v="SYGK-COXA"/>
    <s v="CTG-2"/>
    <s v="Zone-1 CTG"/>
    <s v="FS16"/>
    <d v="2022-12-14T00:00:00"/>
    <n v="271"/>
    <n v="105811"/>
    <s v="Md. Rifatul Karim"/>
    <s v="Scientific Sales Executive"/>
    <s v="Sales"/>
    <s v="SYG-COXA-TEK1"/>
    <s v="FS16"/>
    <d v="2022-12-14T00:00:00"/>
    <s v="Consider"/>
    <s v="S4747"/>
    <n v="109.18041106180179"/>
    <n v="43.621399176954732"/>
    <n v="50.319895086868215"/>
    <n v="113.34476057520244"/>
    <n v="8"/>
    <n v="80.751666403834719"/>
    <n v="120.4848171152519"/>
    <n v="86"/>
    <n v="89"/>
    <n v="0.91111111111111109"/>
    <n v="25.131184977810804"/>
    <n v="3.8139917695473251"/>
    <n v="0.70149541005048432"/>
    <n v="13.502571129420549"/>
    <n v="7"/>
    <n v="3.3017444321789542"/>
    <n v="5"/>
    <n v="7.0400000000000009"/>
    <n v="2.64"/>
    <n v="9.1111111111111107"/>
    <x v="270"/>
    <n v="61"/>
    <x v="270"/>
    <n v="60"/>
  </r>
  <r>
    <x v="271"/>
    <s v="Md. Pabel Ahammed"/>
    <s v="Scientific Sales Executive"/>
    <s v="Sales"/>
    <s v="SYG-JAMA-ISL1"/>
    <s v="SYGK-JAMA"/>
    <s v="Mymensingh"/>
    <s v="SM-2"/>
    <s v="FS16"/>
    <d v="2022-12-14T00:00:00"/>
    <n v="272"/>
    <n v="105818"/>
    <s v="Md. Pabel Ahammed"/>
    <s v="Scientific Sales Executive"/>
    <s v="Sales"/>
    <s v="SYG-JAMA-ISL1"/>
    <s v="FS16"/>
    <d v="2022-12-14T00:00:00"/>
    <s v="Do Not consider"/>
    <s v="S4738"/>
    <n v="96.568826406885179"/>
    <n v="44.888888888888886"/>
    <n v="76.211922373339689"/>
    <n v="82.118422487469928"/>
    <n v="5"/>
    <s v=""/>
    <n v="113.2939415656807"/>
    <n v="87.5"/>
    <n v="86.25"/>
    <n v="0.9555555555555556"/>
    <n v="13.882591688262215"/>
    <n v="4.1688888888888878"/>
    <n v="1.8342716038336113"/>
    <n v="4.4971492902048258"/>
    <n v="2.25"/>
    <s v=""/>
    <n v="5"/>
    <n v="7.4"/>
    <n v="2.4750000000000001"/>
    <n v="9.5555555555555554"/>
    <x v="271"/>
    <n v="207"/>
    <x v="271"/>
    <n v="220"/>
  </r>
  <r>
    <x v="272"/>
    <s v="Md. Johurul Haque"/>
    <s v="Scientific Sales Executive"/>
    <s v="Sales"/>
    <s v="SYG-RANB-RAN3"/>
    <s v="SYGK-RANB"/>
    <s v="Rangpur"/>
    <s v="Zone-3 BOG"/>
    <s v="FS16"/>
    <d v="2022-12-14T00:00:00"/>
    <n v="273"/>
    <n v="105817"/>
    <s v="Md. Johurul Haque"/>
    <s v="Scientific Sales Executive"/>
    <s v="Sales"/>
    <s v="SYG-RANB-RAN3"/>
    <s v="FS16"/>
    <d v="2022-12-14T00:00:00"/>
    <s v="Consider"/>
    <s v="S4739"/>
    <n v="94.341660470095619"/>
    <n v="36.137667304015295"/>
    <n v="92.269308425110594"/>
    <n v="104.08085056783068"/>
    <n v="4"/>
    <n v="38.204641019271179"/>
    <n v="100.7673787565092"/>
    <n v="78"/>
    <n v="89"/>
    <n v="0.97777777777777775"/>
    <n v="11.846387443022312"/>
    <n v="1.8537284894837474"/>
    <n v="3.8403962637665892"/>
    <n v="11.418191377761904"/>
    <n v="0.5"/>
    <n v="0"/>
    <n v="5"/>
    <n v="4.6399999999999997"/>
    <n v="2.64"/>
    <n v="9.7777777777777768"/>
    <x v="272"/>
    <n v="231"/>
    <x v="272"/>
    <n v="237"/>
  </r>
  <r>
    <x v="273"/>
    <s v="Kamrul Hasan"/>
    <s v="Scientific Sales Executive"/>
    <s v="Sales"/>
    <s v="SYG-DINA-THA1"/>
    <s v="SYGK-DINA"/>
    <s v="Rangpur"/>
    <s v="Zone-3 BOG"/>
    <s v="FS16"/>
    <d v="2022-12-14T00:00:00"/>
    <n v="274"/>
    <n v="105819"/>
    <s v="Kamrul Hasan"/>
    <s v="Scientific Sales Executive"/>
    <s v="Sales"/>
    <s v="SYG-DINA-THA1"/>
    <s v="FS16"/>
    <d v="2022-12-14T00:00:00"/>
    <s v="Consider"/>
    <s v="S4742"/>
    <n v="92.870161695214676"/>
    <n v="40.871369294605806"/>
    <n v="73.906601311130828"/>
    <n v="98.494068324945559"/>
    <n v="3"/>
    <n v="38.663798791576362"/>
    <n v="106.70490405997651"/>
    <n v="85.5"/>
    <n v="82.5"/>
    <n v="0.9555555555555556"/>
    <n v="11.503037728883424"/>
    <n v="3.0439834024896255"/>
    <n v="1.7334138073619738"/>
    <n v="8.0964409949673346"/>
    <n v="0"/>
    <n v="0"/>
    <n v="5"/>
    <n v="6.92"/>
    <n v="2.25"/>
    <n v="9.5555555555555554"/>
    <x v="273"/>
    <n v="249"/>
    <x v="273"/>
    <n v="254"/>
  </r>
  <r>
    <x v="274"/>
    <s v="Md. Johurul Islam"/>
    <s v="Scientific Sales Executive"/>
    <s v="Sales"/>
    <s v="SYK-BMCA-BMC1"/>
    <s v="SYGK-BMCA"/>
    <s v="Dhaka-2"/>
    <s v="SM-1"/>
    <s v="FS16"/>
    <d v="2022-12-14T00:00:00"/>
    <n v="275"/>
    <n v="105814"/>
    <s v="Md. Johurul Islam"/>
    <s v="Scientific Sales Executive"/>
    <s v="Sales"/>
    <s v="SYK-BMCA-BMC1"/>
    <s v="FS16"/>
    <d v="2022-12-14T00:00:00"/>
    <s v="Consider"/>
    <s v="S4744"/>
    <n v="58.00055393359046"/>
    <n v="6.8627450980392162"/>
    <n v="61.919146515114839"/>
    <n v="59.112411494293525"/>
    <n v="0"/>
    <n v="121.56152892888935"/>
    <n v="73.525364039252935"/>
    <n v="84"/>
    <n v="69"/>
    <n v="0.91111111111111109"/>
    <n v="3.3667959178377744"/>
    <n v="0"/>
    <n v="1.2089626600362742"/>
    <n v="1.8131146743342446"/>
    <n v="0"/>
    <n v="5.3527921075066764"/>
    <n v="0"/>
    <n v="6.56"/>
    <n v="1.095"/>
    <n v="9.1111111111111107"/>
    <x v="274"/>
    <n v="386"/>
    <x v="274"/>
    <n v="392"/>
  </r>
  <r>
    <x v="275"/>
    <s v="Md. Saifuzzaman"/>
    <s v="Scientific Sales Executive"/>
    <s v="Sales"/>
    <s v="SYG-BIRA-BIR2"/>
    <s v="SYGK-BIRA"/>
    <s v="Dhaka-2"/>
    <s v="SM-1"/>
    <s v="FS16"/>
    <d v="2022-12-14T00:00:00"/>
    <n v="276"/>
    <n v="105810"/>
    <s v="Md. Saifuzzaman"/>
    <s v="Scientific Sales Executive"/>
    <s v="Sales"/>
    <s v="SYG-BIRA-BIR2"/>
    <s v="FS16"/>
    <d v="2022-12-14T00:00:00"/>
    <s v="Consider"/>
    <s v="S4748"/>
    <n v="78.534474001863842"/>
    <n v="16.382978723404253"/>
    <n v="48.589156267719687"/>
    <n v="78.828119549943693"/>
    <n v="1"/>
    <n v="24.768705721858925"/>
    <n v="133.01812318116666"/>
    <n v="84"/>
    <n v="83.833333333333329"/>
    <n v="0.9555555555555556"/>
    <n v="8.15804393376823"/>
    <n v="0"/>
    <n v="0.62577558671273636"/>
    <n v="4.1132806141600984"/>
    <n v="0"/>
    <n v="0"/>
    <n v="5"/>
    <n v="6.56"/>
    <n v="2.3299999999999996"/>
    <n v="9.5555555555555554"/>
    <x v="275"/>
    <n v="344"/>
    <x v="275"/>
    <n v="353"/>
  </r>
  <r>
    <x v="276"/>
    <s v="Swapan Hossain"/>
    <s v="Scientific Sales Executive"/>
    <s v="Sales"/>
    <s v="SYD-BOGA-BOG3"/>
    <s v="SYD-BOGA"/>
    <s v="Bogura"/>
    <s v="Zone-3 BOG"/>
    <s v="FS16"/>
    <d v="2023-03-05T00:00:00"/>
    <n v="277"/>
    <n v="106168"/>
    <s v="Swapan Hossain"/>
    <s v="Scientific Sales Executive"/>
    <s v="Sales"/>
    <s v="SYD-BOGA-BOG3"/>
    <s v="FS16"/>
    <d v="2023-03-05T00:00:00"/>
    <s v="Consider"/>
    <s v="S4797"/>
    <n v="110.10839778437057"/>
    <n v="45.801526717557252"/>
    <n v="55.343589538869949"/>
    <n v="114.17058644390865"/>
    <n v="9"/>
    <n v="200.05511278562892"/>
    <n v="114.49544864913221"/>
    <n v="75.5"/>
    <n v="82.875"/>
    <n v="0.97777777777777775"/>
    <n v="25.548779002966757"/>
    <n v="5.236641221374045"/>
    <n v="0.92128204232556021"/>
    <n v="13.688381949879446"/>
    <n v="8.5"/>
    <n v="7"/>
    <n v="5"/>
    <n v="4.4399999999999995"/>
    <n v="2.2725"/>
    <n v="9.7777777777777768"/>
    <x v="276"/>
    <n v="34"/>
    <x v="276"/>
    <n v="38"/>
  </r>
  <r>
    <x v="277"/>
    <s v="Md. Rasel Khan"/>
    <s v="Scientific Sales Executive"/>
    <s v="Sales"/>
    <s v="SYK-DMCA-DMC1"/>
    <s v="SYGK-DMCA"/>
    <s v="Dhaka-2"/>
    <s v="SM-1"/>
    <s v="FS16"/>
    <d v="2023-03-05T00:00:00"/>
    <n v="278"/>
    <n v="106186"/>
    <s v="Md. Rasel Khan"/>
    <s v="Scientific Sales Executive"/>
    <s v="Sales"/>
    <s v="SYK-DMCA-DMC1"/>
    <s v="FS16"/>
    <d v="2023-03-05T00:00:00"/>
    <s v="Consider"/>
    <s v="S4799"/>
    <n v="53.806527272003557"/>
    <n v="13.725490196078432"/>
    <n v="55.891874315607261"/>
    <n v="59.26363118086401"/>
    <n v="0"/>
    <n v="30.836182142275437"/>
    <n v="58.218472348907127"/>
    <n v="77.333333333333329"/>
    <n v="80.333333333333329"/>
    <e v="#N/A"/>
    <n v="2.3881896968008296"/>
    <n v="0"/>
    <n v="0.94526950130781773"/>
    <n v="1.8307569711008012"/>
    <n v="0"/>
    <n v="0"/>
    <n v="0"/>
    <n v="4.586666666666666"/>
    <n v="2.1199999999999997"/>
    <s v=""/>
    <x v="277"/>
    <n v="403"/>
    <x v="277"/>
    <n v="403"/>
  </r>
  <r>
    <x v="278"/>
    <s v="Md. Shahid Akhter Suzan"/>
    <s v="Scientific Sales Executive"/>
    <s v="Sales"/>
    <s v="SYD-CTGC-CMC3"/>
    <s v="SYD-CTGC"/>
    <s v="CTG-2"/>
    <s v="Zone-1 CTG"/>
    <s v="FS16"/>
    <d v="2023-03-05T00:00:00"/>
    <n v="279"/>
    <n v="106170"/>
    <s v="Md. Shahid Akhter Suzan"/>
    <s v="Scientific Sales Executive"/>
    <s v="Sales"/>
    <s v="SYD-CTGC-CMC3"/>
    <s v="FS16"/>
    <d v="2023-03-05T00:00:00"/>
    <s v="Consider"/>
    <s v="S4800"/>
    <n v="50.393363326500086"/>
    <n v="8.4821428571428577"/>
    <n v="38.658652591526291"/>
    <n v="47.763987983606974"/>
    <n v="0"/>
    <n v="0"/>
    <n v="96.046484176966629"/>
    <n v="89"/>
    <n v="84.5"/>
    <n v="0.77777777777777779"/>
    <n v="1.5917847761833535"/>
    <n v="0"/>
    <n v="0"/>
    <n v="0"/>
    <n v="0"/>
    <n v="0"/>
    <n v="3.8139452530899889"/>
    <n v="7.76"/>
    <n v="2.37"/>
    <n v="7.7777777777777777"/>
    <x v="278"/>
    <n v="398"/>
    <x v="278"/>
    <n v="399"/>
  </r>
  <r>
    <x v="279"/>
    <s v="Md. Alamgir Hossain"/>
    <s v="Scientific Sales Executive"/>
    <s v="Sales"/>
    <s v="SYK-FENA-FEN1"/>
    <s v="SYGK-FENA"/>
    <s v="Noakhali"/>
    <s v="Zone-1 CTG"/>
    <s v="FS16"/>
    <d v="2023-03-05T00:00:00"/>
    <n v="280"/>
    <n v="106184"/>
    <s v="Md. Alamgir Hossain"/>
    <s v="Scientific Sales Executive"/>
    <s v="Sales"/>
    <s v="SYK-FENA-FEN1"/>
    <s v="FS16"/>
    <d v="2023-03-05T00:00:00"/>
    <s v="Consider"/>
    <s v="S4803"/>
    <n v="77.635966016469752"/>
    <n v="24.509803921568626"/>
    <n v="88.714928540254732"/>
    <n v="84.517324087487239"/>
    <n v="3"/>
    <n v="173.81566327405463"/>
    <n v="100.71839464882945"/>
    <n v="84.666666666666671"/>
    <n v="84.666666666666671"/>
    <n v="0.88888888888888884"/>
    <n v="7.9483920705096098"/>
    <n v="0"/>
    <n v="2.8714928540254734"/>
    <n v="4.7770211435401784"/>
    <n v="0"/>
    <n v="6.4501289287551469"/>
    <n v="5"/>
    <n v="6.7200000000000015"/>
    <n v="2.3800000000000003"/>
    <n v="8.8888888888888893"/>
    <x v="279"/>
    <n v="275"/>
    <x v="279"/>
    <n v="282"/>
  </r>
  <r>
    <x v="280"/>
    <s v="Fardin Ahsan Shuvo"/>
    <s v="Scientific Sales Executive"/>
    <s v="Sales"/>
    <s v="SYD-MYMA-MYM3"/>
    <s v="SYD-MYMA"/>
    <s v="Mymensingh"/>
    <s v="SM-2"/>
    <s v="FS16"/>
    <d v="2023-03-05T00:00:00"/>
    <n v="281"/>
    <n v="106171"/>
    <s v="Fardin Ahsan Shuvo"/>
    <s v="Scientific Sales Executive"/>
    <s v="Sales"/>
    <s v="SYD-MYMA-MYM3"/>
    <s v="FS16"/>
    <d v="2023-03-05T00:00:00"/>
    <s v="Consider"/>
    <s v="S4780"/>
    <n v="108.32336100781473"/>
    <n v="57.551020408163268"/>
    <n v="67.686193941673778"/>
    <n v="112.58530858509393"/>
    <n v="9"/>
    <n v="0"/>
    <n v="116.95445646230671"/>
    <n v="76.5"/>
    <n v="77"/>
    <n v="0.97777777777777775"/>
    <n v="24.745512453516628"/>
    <n v="7"/>
    <n v="1.4612709849482279"/>
    <n v="13.331694431646133"/>
    <n v="8.5"/>
    <n v="0"/>
    <n v="5"/>
    <n v="4.5200000000000005"/>
    <n v="1.6200000000000003"/>
    <n v="9.7777777777777768"/>
    <x v="280"/>
    <n v="73"/>
    <x v="280"/>
    <n v="77"/>
  </r>
  <r>
    <x v="281"/>
    <s v="Md. Aminul Islam"/>
    <s v="Scientific Sales Executive"/>
    <s v="Sales"/>
    <s v="SYG-BSLA-CRF1"/>
    <s v="SYGK-BSLA"/>
    <s v="Barishal"/>
    <s v="Zone-4 KHL"/>
    <s v="FS16"/>
    <d v="2023-03-05T00:00:00"/>
    <n v="282"/>
    <n v="106156"/>
    <s v="Md. Aminul Islam"/>
    <s v="Scientific Sales Executive"/>
    <s v="Sales"/>
    <s v="SYG-BSLA-CRF1"/>
    <s v="FS16"/>
    <d v="2023-03-05T00:00:00"/>
    <s v="Do Not consider"/>
    <s v="S4781"/>
    <n v="99.364490670157679"/>
    <n v="50.551876379690952"/>
    <n v="78.714557682645193"/>
    <n v="99.699271011925262"/>
    <n v="5"/>
    <s v=""/>
    <n v="125.94072835377183"/>
    <n v="84.5"/>
    <n v="78"/>
    <n v="0.8"/>
    <n v="17.237388804189216"/>
    <n v="7"/>
    <n v="1.9437618986157272"/>
    <n v="8.8195626071551576"/>
    <n v="2.25"/>
    <s v=""/>
    <n v="5"/>
    <n v="6.68"/>
    <n v="1.6799999999999997"/>
    <n v="8"/>
    <x v="281"/>
    <n v="172"/>
    <x v="281"/>
    <n v="168"/>
  </r>
  <r>
    <x v="282"/>
    <s v="Md. Tusher Imran"/>
    <s v="Scientific Sales Executive"/>
    <s v="Sales"/>
    <s v="SYD-BSMA-BSM1"/>
    <s v="SYD-BSMA"/>
    <s v="Dhaka-2"/>
    <s v="SM-1"/>
    <s v="FS16"/>
    <d v="2023-03-05T00:00:00"/>
    <n v="283"/>
    <n v="106179"/>
    <s v="Md. Tusher Imran"/>
    <s v="Scientific Sales Executive"/>
    <s v="Sales"/>
    <s v="SYD-BSMA-BSM1"/>
    <s v="FS16"/>
    <d v="2023-03-05T00:00:00"/>
    <s v="Consider"/>
    <s v="S4785"/>
    <n v="71.031402095999013"/>
    <n v="27.659574468085108"/>
    <n v="28.429376921041381"/>
    <n v="70.821144307946625"/>
    <n v="0"/>
    <n v="250.6097812100044"/>
    <n v="112.50884550008946"/>
    <n v="86.666666666666671"/>
    <n v="74.9375"/>
    <n v="0.91111111111111109"/>
    <n v="6.4073271557331024"/>
    <n v="0"/>
    <n v="0"/>
    <n v="3.1791335025937726"/>
    <n v="0"/>
    <n v="7"/>
    <n v="5"/>
    <n v="7.2000000000000011"/>
    <n v="1.4962499999999999"/>
    <n v="9.1111111111111107"/>
    <x v="282"/>
    <n v="324"/>
    <x v="282"/>
    <n v="331"/>
  </r>
  <r>
    <x v="283"/>
    <s v="Ruhul Amin"/>
    <s v="Scientific Sales Executive"/>
    <s v="Sales"/>
    <s v="SYG-NARA-NAR2"/>
    <s v="SYGK-NARA"/>
    <s v="B. Baria"/>
    <s v="Zone-2 SYL"/>
    <s v="FS16"/>
    <d v="2023-03-05T00:00:00"/>
    <n v="284"/>
    <n v="106155"/>
    <s v="Ruhul Amin"/>
    <s v="Scientific Sales Executive"/>
    <s v="Sales"/>
    <s v="SYG-NARA-NAR2"/>
    <s v="FS16"/>
    <d v="2023-03-05T00:00:00"/>
    <s v="Consider"/>
    <s v="S4789"/>
    <n v="111.78547213752903"/>
    <n v="46.341463414634148"/>
    <n v="69.31860306907663"/>
    <n v="108.69528726717061"/>
    <n v="10"/>
    <n v="0"/>
    <n v="118.355910031997"/>
    <n v="89.5"/>
    <n v="76.25"/>
    <n v="0.93333333333333335"/>
    <n v="26.303462461888056"/>
    <n v="5.4634146341463428"/>
    <n v="1.5326888842721027"/>
    <n v="12.456439635113389"/>
    <n v="10"/>
    <n v="0"/>
    <n v="5"/>
    <n v="7.88"/>
    <n v="1.575"/>
    <n v="9.3333333333333339"/>
    <x v="283"/>
    <n v="48"/>
    <x v="283"/>
    <n v="48"/>
  </r>
  <r>
    <x v="284"/>
    <s v="Md. Abdus Satter"/>
    <s v="Scientific Sales Executive"/>
    <s v="Sales"/>
    <s v="SYD-CTGC-KDB3"/>
    <s v="SYD-CTGC"/>
    <s v="CTG-2"/>
    <s v="Zone-1 CTG"/>
    <s v="FS16"/>
    <d v="2023-03-05T00:00:00"/>
    <n v="285"/>
    <n v="106167"/>
    <s v="Md. Abdus Satter"/>
    <s v="Scientific Sales Executive"/>
    <s v="Sales"/>
    <s v="SYD-CTGC-KDB3"/>
    <s v="FS16"/>
    <d v="2023-03-05T00:00:00"/>
    <s v="Consider"/>
    <s v="S4792"/>
    <n v="88.074701719499359"/>
    <n v="36"/>
    <n v="54.847053386904236"/>
    <n v="70.904017159686958"/>
    <n v="2"/>
    <n v="130.12756633600688"/>
    <n v="92.699776149776156"/>
    <n v="77.5"/>
    <n v="95.75"/>
    <n v="0.71111111111111114"/>
    <n v="10.384097067883184"/>
    <n v="1.8199999999999998"/>
    <n v="0.89955858567706026"/>
    <n v="3.1888020019634782"/>
    <n v="0"/>
    <n v="5.5326788930561452"/>
    <n v="2.5399552299552313"/>
    <n v="4.5999999999999996"/>
    <n v="3"/>
    <n v="7.1111111111111116"/>
    <x v="284"/>
    <n v="327"/>
    <x v="284"/>
    <n v="320"/>
  </r>
  <r>
    <x v="285"/>
    <s v="Md. Ibrahim Kholil"/>
    <s v="Scientific Sales Executive"/>
    <s v="Sales"/>
    <s v="SYG-GAIA-GOB1"/>
    <s v="SYGK-GAIA"/>
    <s v="Bogura"/>
    <s v="Zone-3 BOG"/>
    <s v="FS16"/>
    <d v="2023-03-05T00:00:00"/>
    <n v="286"/>
    <n v="106183"/>
    <s v="Md. Ibrahim Kholil"/>
    <s v="Scientific Sales Executive"/>
    <s v="Sales"/>
    <s v="SYG-GAIA-GOB1"/>
    <s v="FS16"/>
    <d v="2023-03-05T00:00:00"/>
    <s v="Consider"/>
    <s v="S4794"/>
    <n v="88.897605067707985"/>
    <n v="38.695652173913039"/>
    <n v="84.861034419289524"/>
    <n v="78.801778839090616"/>
    <n v="3"/>
    <n v="82.877195239358628"/>
    <n v="116.86692769120305"/>
    <n v="80.5"/>
    <n v="88.5"/>
    <n v="0.97777777777777775"/>
    <n v="10.576107849131862"/>
    <n v="2.480434782608695"/>
    <n v="2.4861034419289525"/>
    <n v="4.110207531227239"/>
    <n v="0"/>
    <n v="3.400935777836736"/>
    <n v="5"/>
    <n v="5.7200000000000006"/>
    <n v="2.61"/>
    <n v="9.7777777777777768"/>
    <x v="285"/>
    <n v="262"/>
    <x v="285"/>
    <n v="280"/>
  </r>
  <r>
    <x v="286"/>
    <s v="Md. Tahmidur Rahman"/>
    <s v="Scientific Sales Executive"/>
    <s v="Sales"/>
    <s v="SYG-JAMA-SHE3"/>
    <s v="SYGK-JAMA"/>
    <s v="Mymensingh"/>
    <s v="SM-2"/>
    <s v="FS16"/>
    <d v="2023-03-05T00:00:00"/>
    <n v="287"/>
    <n v="106169"/>
    <s v="Md. Tahmidur Rahman"/>
    <s v="Scientific Sales Executive"/>
    <s v="Sales"/>
    <s v="SYG-JAMA-SHE3"/>
    <s v="FS16"/>
    <d v="2023-03-05T00:00:00"/>
    <s v="Consider"/>
    <s v="S4795"/>
    <n v="95.956406156968484"/>
    <n v="40.857787810383748"/>
    <n v="67.660420712540315"/>
    <n v="83.53778300603723"/>
    <n v="5"/>
    <n v="50.771596667656894"/>
    <n v="115.22209674383588"/>
    <n v="79"/>
    <n v="82"/>
    <n v="1"/>
    <n v="13.147687388362181"/>
    <n v="3.0401805869074492"/>
    <n v="1.4601434061736389"/>
    <n v="4.6627413507043434"/>
    <n v="2.25"/>
    <n v="0.44452059178796943"/>
    <n v="5"/>
    <n v="4.7200000000000006"/>
    <n v="2.2200000000000002"/>
    <n v="10"/>
    <x v="286"/>
    <n v="257"/>
    <x v="286"/>
    <n v="268"/>
  </r>
  <r>
    <x v="287"/>
    <s v="Md. Saiful Islam"/>
    <s v="Scientific Sales Executive"/>
    <s v="Sales"/>
    <s v="SYK-NKLA-NKL1"/>
    <s v="SYGK-NKLA"/>
    <s v="Noakhali"/>
    <s v="Zone-1 CTG"/>
    <s v="FS16"/>
    <d v="2023-03-05T00:00:00"/>
    <n v="288"/>
    <n v="106178"/>
    <s v="Md. Saiful Islam"/>
    <s v="Scientific Sales Executive"/>
    <s v="Sales"/>
    <s v="SYK-NKLA-NKL1"/>
    <s v="FS16"/>
    <d v="2023-03-05T00:00:00"/>
    <s v="Consider"/>
    <s v="S4796"/>
    <n v="82.922918186551286"/>
    <n v="18.137254901960784"/>
    <n v="83.001975403045947"/>
    <n v="83.047232249474163"/>
    <n v="0"/>
    <n v="240.20880417690512"/>
    <n v="110.90796317879651"/>
    <n v="78.666666666666671"/>
    <n v="76.666666666666671"/>
    <n v="0.91111111111111109"/>
    <n v="9.1820142435286343"/>
    <n v="0"/>
    <n v="2.3001975403045947"/>
    <n v="4.605510429105319"/>
    <n v="0"/>
    <n v="7"/>
    <n v="5"/>
    <n v="4.6933333333333334"/>
    <n v="1.6"/>
    <n v="9.1111111111111107"/>
    <x v="287"/>
    <n v="288"/>
    <x v="287"/>
    <n v="296"/>
  </r>
  <r>
    <x v="288"/>
    <s v="Rajib Chandra Vakto"/>
    <s v="Scientific Sales Executive"/>
    <s v="Sales"/>
    <s v="SYG-SSMA-SSM4"/>
    <s v="SYGK-SSMA"/>
    <s v="Dhaka-1"/>
    <s v="SM-1"/>
    <s v="FS16"/>
    <d v="2023-04-25T00:00:00"/>
    <n v="289"/>
    <n v="106447"/>
    <s v="Rajib Chandra Vakto"/>
    <s v="Scientific Sales Executive"/>
    <s v="Sales"/>
    <s v="SYG-SSMA-SSM4"/>
    <s v="FS16"/>
    <d v="2023-04-25T00:00:00"/>
    <s v="Consider"/>
    <s v="S4817"/>
    <n v="88.724752586121468"/>
    <n v="36.742424242424242"/>
    <n v="62.875451932882179"/>
    <n v="97.030429948290774"/>
    <n v="2"/>
    <n v="9.1579500515920209"/>
    <n v="82.857339922557316"/>
    <n v="83"/>
    <n v="78"/>
    <n v="0.88888888888888884"/>
    <n v="10.535775603428343"/>
    <n v="2.0018939393939394"/>
    <n v="1.2508010220635954"/>
    <n v="7.2182579689744646"/>
    <n v="0"/>
    <n v="0"/>
    <n v="0"/>
    <n v="6.32"/>
    <n v="1.6799999999999997"/>
    <n v="8.8888888888888893"/>
    <x v="288"/>
    <n v="333"/>
    <x v="288"/>
    <n v="341"/>
  </r>
  <r>
    <x v="289"/>
    <s v="Jhalmal Chandra Das"/>
    <s v="Scientific Sales Executive"/>
    <s v="Sales"/>
    <s v="SYG-MYMA-GAF1"/>
    <s v="SYGK-MYMA"/>
    <s v="Mymensingh"/>
    <s v="SM-2"/>
    <s v="FS16"/>
    <d v="2023-04-25T00:00:00"/>
    <n v="290"/>
    <n v="106423"/>
    <s v="Jhalmal Chandra Das"/>
    <s v="Scientific Sales Executive"/>
    <s v="Sales"/>
    <s v="SYG-MYMA-GAF1"/>
    <s v="FS16"/>
    <d v="2023-04-25T00:00:00"/>
    <s v="Do Not consider"/>
    <s v="S4819"/>
    <n v="78.16184802644888"/>
    <n v="33.944954128440372"/>
    <n v="59.6759287210377"/>
    <n v="107.77967662126508"/>
    <n v="1"/>
    <s v=""/>
    <n v="114.96656523830436"/>
    <n v="78"/>
    <n v="84"/>
    <n v="0.8"/>
    <n v="8.0710978728380702"/>
    <n v="1.3165137614678912"/>
    <n v="1.1108218815453994"/>
    <n v="12.250427239784644"/>
    <n v="0"/>
    <s v=""/>
    <n v="5"/>
    <n v="4.6399999999999997"/>
    <n v="2.34"/>
    <n v="8"/>
    <x v="289"/>
    <n v="265"/>
    <x v="289"/>
    <n v="264"/>
  </r>
  <r>
    <x v="290"/>
    <s v="Md. Mizanur Rahman"/>
    <s v="Scientific Sales Executive"/>
    <s v="Sales"/>
    <s v="SYG-JHEA-MAG2"/>
    <s v="SYGK-JHEA"/>
    <s v="Faridpur"/>
    <s v="Zone-4 KHL"/>
    <s v="FS16"/>
    <d v="2023-04-25T00:00:00"/>
    <n v="291"/>
    <n v="106425"/>
    <s v="Md. Mizanur Rahman"/>
    <s v="Scientific Sales Executive"/>
    <s v="Sales"/>
    <s v="SYG-JHEA-MAG2"/>
    <s v="FS16"/>
    <d v="2023-04-25T00:00:00"/>
    <s v="Consider"/>
    <s v="S4820"/>
    <n v="93.879644029751958"/>
    <n v="38.675213675213676"/>
    <n v="73.471162937283324"/>
    <n v="96.201875343682389"/>
    <n v="4"/>
    <n v="98.036319987404354"/>
    <n v="113.83721753286973"/>
    <n v="78.5"/>
    <n v="79.25"/>
    <n v="0.8666666666666667"/>
    <n v="11.738583606942125"/>
    <n v="2.4754273504273505"/>
    <n v="1.7143633785061454"/>
    <n v="6.7211252062094333"/>
    <n v="0.5"/>
    <n v="4.1083615994122029"/>
    <n v="5"/>
    <n v="4.68"/>
    <n v="1.7549999999999997"/>
    <n v="8.6666666666666679"/>
    <x v="290"/>
    <n v="253"/>
    <x v="290"/>
    <n v="252"/>
  </r>
  <r>
    <x v="291"/>
    <s v="Md. Siddiqur Rahman"/>
    <s v="Scientific Sales Executive"/>
    <s v="Sales"/>
    <s v="SYG-CTGC-UST1"/>
    <s v="SYGK-CTGC"/>
    <s v="CTG-2"/>
    <s v="Zone-1 CTG"/>
    <s v="FS16"/>
    <d v="2023-04-25T00:00:00"/>
    <n v="292"/>
    <n v="106426"/>
    <s v="Md. Siddiqur Rahman"/>
    <s v="Scientific Sales Executive"/>
    <s v="Sales"/>
    <s v="SYG-CTGC-UST1"/>
    <s v="FS16"/>
    <d v="2023-04-25T00:00:00"/>
    <s v="Consider"/>
    <s v="S4821"/>
    <n v="113.07518983926515"/>
    <n v="42.105263157894733"/>
    <n v="59.068433718009516"/>
    <n v="169.49283916771151"/>
    <n v="9"/>
    <n v="181.46872611514115"/>
    <n v="147.72270421856342"/>
    <n v="75.333333333333329"/>
    <n v="86.666666666666671"/>
    <n v="0.9555555555555556"/>
    <n v="26.883835427669318"/>
    <n v="3.3894736842105253"/>
    <n v="1.0842439751629165"/>
    <n v="15"/>
    <n v="8.5"/>
    <n v="6.6108432484179644"/>
    <n v="5"/>
    <n v="4.4266666666666667"/>
    <n v="2.5"/>
    <n v="9.5555555555555554"/>
    <x v="291"/>
    <n v="30"/>
    <x v="291"/>
    <n v="34"/>
  </r>
  <r>
    <x v="292"/>
    <s v="Utpall Kumar Pal"/>
    <s v="Scientific Sales Executive"/>
    <s v="Sales"/>
    <s v="SYK-KHLA-KHU1"/>
    <s v="SYGK-KHLA"/>
    <s v="Khulna"/>
    <s v="Zone-4 KHL"/>
    <s v="FS16"/>
    <d v="2023-04-25T00:00:00"/>
    <n v="293"/>
    <n v="106448"/>
    <s v="Utpall Kumar Pal"/>
    <s v="Scientific Sales Executive"/>
    <s v="Sales"/>
    <s v="SYK-KHLA-KHU1"/>
    <s v="FS16"/>
    <d v="2023-04-25T00:00:00"/>
    <s v="Consider"/>
    <s v="S4822"/>
    <n v="93.046685412478098"/>
    <n v="25"/>
    <n v="54.472349174550786"/>
    <n v="91.024986721441834"/>
    <n v="4"/>
    <n v="117.00064033336324"/>
    <n v="112.92858404120481"/>
    <n v="74.666666666666671"/>
    <n v="85"/>
    <n v="0.82222222222222219"/>
    <n v="11.54422659624489"/>
    <n v="0"/>
    <n v="0.88316527638659681"/>
    <n v="5.536248450834881"/>
    <n v="0.5"/>
    <n v="5.2570134470006282"/>
    <n v="5"/>
    <n v="4.3733333333333331"/>
    <n v="2.4"/>
    <n v="8.2222222222222214"/>
    <x v="292"/>
    <n v="286"/>
    <x v="292"/>
    <n v="289"/>
  </r>
  <r>
    <x v="293"/>
    <s v="Md. Sagor Ali"/>
    <s v="Scientific Sales Executive"/>
    <s v="Sales"/>
    <s v="SYG-KHLA-MON2"/>
    <s v="SYGK-KHLA"/>
    <s v="Khulna"/>
    <s v="Zone-4 KHL"/>
    <s v="FS16"/>
    <d v="2023-04-25T00:00:00"/>
    <n v="294"/>
    <n v="106407"/>
    <s v="Md. Sagor Ali"/>
    <s v="Scientific Sales Executive"/>
    <s v="Sales"/>
    <s v="SYG-KHLA-MON2"/>
    <s v="FS16"/>
    <d v="2023-04-25T00:00:00"/>
    <s v="Consider"/>
    <s v="S4823"/>
    <n v="101.51474951869604"/>
    <n v="47.572815533980581"/>
    <n v="80.013518968803098"/>
    <n v="103.55893238680358"/>
    <n v="7"/>
    <n v="95.137959781921239"/>
    <n v="112.38048786961831"/>
    <n v="77"/>
    <n v="85.5"/>
    <n v="0.84444444444444444"/>
    <n v="21.681637283413217"/>
    <n v="5.9805825242718438"/>
    <n v="2.0013518968803097"/>
    <n v="11.300759787030804"/>
    <n v="5"/>
    <n v="3.9731047898229912"/>
    <n v="5"/>
    <n v="4.5600000000000005"/>
    <n v="2.4299999999999997"/>
    <n v="8.4444444444444446"/>
    <x v="293"/>
    <n v="119"/>
    <x v="293"/>
    <n v="109"/>
  </r>
  <r>
    <x v="294"/>
    <s v="Md. Nayem Islam"/>
    <s v="Scientific Sales Executive"/>
    <s v="Sales"/>
    <s v="SYD-DINA-NIL1"/>
    <s v="SYD-DINA"/>
    <s v="Rangpur"/>
    <s v="Zone-3 BOG"/>
    <s v="FS16"/>
    <d v="2023-04-25T00:00:00"/>
    <n v="295"/>
    <n v="106427"/>
    <s v="Md. Nayem Islam"/>
    <s v="Scientific Sales Executive"/>
    <s v="Sales"/>
    <s v="SYD-DINA-NIL1"/>
    <s v="FS16"/>
    <d v="2023-04-25T00:00:00"/>
    <s v="Consider"/>
    <s v="S4824"/>
    <n v="77.54817458606172"/>
    <n v="26.244343891402718"/>
    <n v="65.064666221065679"/>
    <n v="75.732161398571932"/>
    <n v="0"/>
    <n v="31.333770190538019"/>
    <n v="108.50583514713951"/>
    <n v="85.5"/>
    <n v="84"/>
    <n v="0.91111111111111109"/>
    <n v="7.9279074034144017"/>
    <n v="0"/>
    <n v="1.3465791471716233"/>
    <n v="3.752085496500059"/>
    <n v="0"/>
    <n v="0"/>
    <n v="5"/>
    <n v="6.92"/>
    <n v="2.34"/>
    <n v="9.1111111111111107"/>
    <x v="294"/>
    <n v="343"/>
    <x v="294"/>
    <n v="350"/>
  </r>
  <r>
    <x v="295"/>
    <s v="Md. Robiul Hasan"/>
    <s v="Scientific Sales Executive"/>
    <s v="Sales"/>
    <s v="SYD-RAJA-RAJ3"/>
    <s v="SYD-RAJA"/>
    <s v="Rajshahi"/>
    <s v="Zone-3 BOG"/>
    <s v="FS16"/>
    <d v="2023-04-25T00:00:00"/>
    <n v="296"/>
    <n v="106428"/>
    <s v="Md. Robiul Hasan"/>
    <s v="Scientific Sales Executive"/>
    <s v="Sales"/>
    <s v="SYD-RAJA-RAJ3"/>
    <s v="FS16"/>
    <d v="2023-04-25T00:00:00"/>
    <s v="Consider"/>
    <s v="S4826"/>
    <n v="103.4159180887372"/>
    <n v="42.528735632183903"/>
    <n v="73.365603674066122"/>
    <n v="106.02856985282594"/>
    <n v="8"/>
    <n v="81.137207463330924"/>
    <n v="125.10535375118707"/>
    <n v="74.75"/>
    <n v="75"/>
    <n v="0.91111111111111109"/>
    <n v="22.537163139931742"/>
    <n v="3.5080459770114927"/>
    <n v="1.7097451607403928"/>
    <n v="11.856428216885835"/>
    <n v="7"/>
    <n v="3.3197363482887767"/>
    <n v="5"/>
    <n v="4.38"/>
    <n v="1.5"/>
    <n v="9.1111111111111107"/>
    <x v="295"/>
    <n v="125"/>
    <x v="295"/>
    <n v="122"/>
  </r>
  <r>
    <x v="296"/>
    <s v="Md. Raju Ahmed"/>
    <s v="Scientific Sales Executive"/>
    <s v="Sales"/>
    <s v="SYD-FPRA-DAM2"/>
    <s v="SYD-FPRA"/>
    <s v="Faridpur"/>
    <s v="Zone-4 KHL"/>
    <s v="FS16"/>
    <d v="2023-04-25T00:00:00"/>
    <n v="297"/>
    <n v="106450"/>
    <s v="Md. Raju Ahmed"/>
    <s v="Scientific Sales Executive"/>
    <s v="Sales"/>
    <s v="SYD-FPRA-DAM2"/>
    <s v="FS16"/>
    <d v="2023-04-25T00:00:00"/>
    <s v="Do Not consider"/>
    <s v="S4828"/>
    <n v="67.441122518781711"/>
    <n v="14.396887159533073"/>
    <n v="40.767377581155841"/>
    <n v="69.605294178281767"/>
    <n v="0"/>
    <s v=""/>
    <n v="94.172034353193766"/>
    <n v="87.5"/>
    <n v="79.75"/>
    <n v="0.75555555555555554"/>
    <n v="5.5695952543823992"/>
    <n v="0"/>
    <n v="0.28357276917556806"/>
    <n v="3.037284320799539"/>
    <n v="0"/>
    <s v=""/>
    <n v="2.8344068706387531"/>
    <n v="7.4"/>
    <n v="1.7850000000000001"/>
    <n v="7.5555555555555554"/>
    <x v="296"/>
    <n v="374"/>
    <x v="296"/>
    <n v="378"/>
  </r>
  <r>
    <x v="297"/>
    <s v="Md. Arman Ali"/>
    <s v="Scientific Sales Executive"/>
    <s v="Sales"/>
    <s v="SYG-KHLB-PAI1"/>
    <s v="SYGK-KHLB"/>
    <s v="Khulna"/>
    <s v="Zone-4 KHL"/>
    <s v="FS16"/>
    <d v="2023-04-25T00:00:00"/>
    <n v="298"/>
    <n v="106453"/>
    <s v="Md. Arman Ali"/>
    <s v="Scientific Sales Executive"/>
    <s v="Sales"/>
    <s v="SYG-KHLB-PAI1"/>
    <s v="FS16"/>
    <d v="2023-04-25T00:00:00"/>
    <s v="Consider"/>
    <s v="S4831"/>
    <n v="101.37884072399362"/>
    <n v="47.901234567901234"/>
    <n v="77.521989672944372"/>
    <n v="82.943395790695192"/>
    <n v="8"/>
    <n v="54.602499121386252"/>
    <n v="115.96173753782448"/>
    <n v="79.5"/>
    <n v="83"/>
    <n v="0.8666666666666667"/>
    <n v="21.62047832579713"/>
    <n v="6.1185185185185187"/>
    <n v="1.8915870481913164"/>
    <n v="4.5933961755811055"/>
    <n v="7"/>
    <n v="0.91380614236981583"/>
    <n v="5"/>
    <n v="4.76"/>
    <n v="2.2799999999999998"/>
    <n v="8.6666666666666679"/>
    <x v="297"/>
    <n v="173"/>
    <x v="297"/>
    <n v="172"/>
  </r>
  <r>
    <x v="298"/>
    <s v="Rowshan Haider"/>
    <s v="Scientific Sales Executive"/>
    <s v="Sales"/>
    <s v="SYD-DHAA-NHN1"/>
    <s v="SYD-DHAA"/>
    <s v="Dhaka-2"/>
    <s v="SM-1"/>
    <s v="FS16"/>
    <d v="2023-04-25T00:00:00"/>
    <n v="299"/>
    <n v="106441"/>
    <s v="Rowshan Haider"/>
    <s v="Scientific Sales Executive"/>
    <s v="Sales"/>
    <s v="SYD-DHAA-NHN1"/>
    <s v="FS16"/>
    <d v="2023-04-25T00:00:00"/>
    <s v="Consider"/>
    <s v="S4832"/>
    <n v="69.390045098883249"/>
    <n v="25"/>
    <n v="32.814037046080855"/>
    <n v="69.108993247942891"/>
    <n v="0"/>
    <n v="57.613777502470754"/>
    <n v="100.31573398421224"/>
    <n v="96.666666666666671"/>
    <n v="72.5625"/>
    <n v="0.91111111111111109"/>
    <n v="6.0243438564060918"/>
    <n v="0"/>
    <n v="0"/>
    <n v="2.9793825455933374"/>
    <n v="0"/>
    <n v="1.2826877440526672"/>
    <n v="5"/>
    <n v="8"/>
    <n v="1.3537500000000002"/>
    <n v="9.1111111111111107"/>
    <x v="298"/>
    <n v="360"/>
    <x v="298"/>
    <n v="366"/>
  </r>
  <r>
    <x v="299"/>
    <s v="Md. Bulbul Hossain"/>
    <s v="Scientific Sales Executive"/>
    <s v="Sales"/>
    <s v="SYG-KUSA-VHE1"/>
    <s v="SYGK-KUSA"/>
    <s v="Faridpur"/>
    <s v="Zone-4 KHL"/>
    <s v="FS16"/>
    <d v="2023-06-17T00:00:00"/>
    <n v="300"/>
    <n v="106537"/>
    <s v="Md. Bulbul Hossain"/>
    <s v="Scientific Sales Executive"/>
    <s v="Sales"/>
    <s v="SYG-KUSA-VHE1"/>
    <s v="FS16"/>
    <d v="2023-06-17T00:00:00"/>
    <s v="Consider"/>
    <s v="S4837"/>
    <n v="89.826347112162154"/>
    <n v="38.646288209606986"/>
    <n v="89.047369751879515"/>
    <n v="99.324939747045775"/>
    <n v="3"/>
    <n v="0"/>
    <n v="63.873658815687804"/>
    <n v="86"/>
    <n v="83.666666666666671"/>
    <n v="0.8666666666666667"/>
    <n v="10.79281432617117"/>
    <n v="2.4683406113537116"/>
    <n v="2.9047369751879515"/>
    <n v="8.5949638482274651"/>
    <n v="0"/>
    <n v="0"/>
    <n v="0"/>
    <n v="7.0400000000000009"/>
    <n v="2.3200000000000003"/>
    <n v="8.6666666666666679"/>
    <x v="299"/>
    <n v="296"/>
    <x v="299"/>
    <n v="299"/>
  </r>
  <r>
    <x v="300"/>
    <s v="Abul Basar"/>
    <s v="Scientific Sales Executive"/>
    <s v="Sales"/>
    <s v="SYG-JASA-KES1"/>
    <s v="SYGK-JASA"/>
    <s v="Faridpur"/>
    <s v="Zone-4 KHL"/>
    <s v="FS16"/>
    <d v="2023-06-17T00:00:00"/>
    <n v="301"/>
    <n v="106545"/>
    <s v="Abul Basar"/>
    <s v="Scientific Sales Executive"/>
    <s v="Sales"/>
    <s v="SYG-JASA-KES1"/>
    <s v="FS16"/>
    <d v="2023-06-17T00:00:00"/>
    <s v="Consider"/>
    <s v="S4842"/>
    <n v="104.25956488485262"/>
    <n v="55.769230769230774"/>
    <n v="92.34817039651368"/>
    <n v="114.33846524982498"/>
    <n v="8"/>
    <n v="55.084962064615716"/>
    <n v="121.00998820020558"/>
    <n v="82.5"/>
    <n v="87.5"/>
    <n v="0.93333333333333335"/>
    <n v="22.91680419818368"/>
    <n v="7"/>
    <n v="3.852225559477052"/>
    <n v="13.726154681210621"/>
    <n v="7"/>
    <n v="0.97290785291542536"/>
    <n v="5"/>
    <n v="6.2"/>
    <n v="2.5499999999999998"/>
    <n v="9.3333333333333339"/>
    <x v="300"/>
    <n v="54"/>
    <x v="300"/>
    <n v="53"/>
  </r>
  <r>
    <x v="301"/>
    <s v="Omar Farook"/>
    <s v="Scientific Sales Executive"/>
    <s v="Sales"/>
    <s v="SYG-CTGA-ANO1"/>
    <s v="SYGK-CTGA"/>
    <s v="CTG-1"/>
    <s v="Zone-1 CTG"/>
    <s v="FS16"/>
    <d v="2023-06-17T00:00:00"/>
    <n v="302"/>
    <n v="106546"/>
    <s v="Omar Farook"/>
    <s v="Scientific Sales Executive"/>
    <s v="Sales"/>
    <s v="SYG-CTGA-ANO1"/>
    <s v="FS16"/>
    <d v="2023-06-17T00:00:00"/>
    <s v="Consider"/>
    <s v="S4843"/>
    <n v="102.68536214670323"/>
    <n v="41.288782816229116"/>
    <n v="77.873091129610231"/>
    <n v="90.491742022961589"/>
    <n v="7"/>
    <n v="81.717936153471499"/>
    <n v="143.92518713170887"/>
    <n v="84"/>
    <n v="83"/>
    <n v="1"/>
    <n v="22.208412966016454"/>
    <n v="3.1608591885441522"/>
    <n v="1.9069477369204477"/>
    <n v="5.4740365693455182"/>
    <n v="5"/>
    <n v="3.3468370204953368"/>
    <n v="5"/>
    <n v="6.56"/>
    <n v="2.2799999999999998"/>
    <n v="10"/>
    <x v="301"/>
    <n v="155"/>
    <x v="301"/>
    <n v="162"/>
  </r>
  <r>
    <x v="302"/>
    <s v="Md Mominul Islam"/>
    <s v="Scientific Sales Executive"/>
    <s v="Sales"/>
    <s v="SYG-DINA-THA2"/>
    <s v="SYGK-DINA"/>
    <s v="Rangpur"/>
    <s v="Zone-3 BOG"/>
    <s v="FS16"/>
    <d v="2023-06-17T00:00:00"/>
    <n v="303"/>
    <n v="106548"/>
    <s v="Md Mominul Islam"/>
    <s v="Scientific Sales Executive"/>
    <s v="Sales"/>
    <s v="SYG-DINA-THA2"/>
    <s v="FS16"/>
    <d v="2023-06-17T00:00:00"/>
    <s v="Consider"/>
    <s v="S4845"/>
    <n v="96.200211223952266"/>
    <n v="42.531120331950206"/>
    <n v="79.282636841758773"/>
    <n v="105.62342990367064"/>
    <n v="6"/>
    <n v="34.829946368535012"/>
    <n v="129.90570822092562"/>
    <n v="61"/>
    <n v="79.5"/>
    <n v="0.9555555555555556"/>
    <n v="13.44025346874272"/>
    <n v="3.5087136929460576"/>
    <n v="1.9686153618269462"/>
    <n v="11.765271728325894"/>
    <n v="4"/>
    <n v="0"/>
    <n v="5"/>
    <n v="3.28"/>
    <n v="1.7700000000000002"/>
    <n v="9.5555555555555554"/>
    <x v="302"/>
    <n v="216"/>
    <x v="302"/>
    <n v="218"/>
  </r>
  <r>
    <x v="303"/>
    <s v="Mahbubur Rahman"/>
    <s v="Scientific Sales Executive"/>
    <s v="Sales"/>
    <s v="SYD-MIRA-BIH1"/>
    <s v="SYD-MIRA"/>
    <s v="Dhaka-4"/>
    <s v="SM-2"/>
    <s v="FS16"/>
    <d v="2023-06-17T00:00:00"/>
    <n v="304"/>
    <n v="106549"/>
    <s v="Mahbubur Rahman"/>
    <s v="Scientific Sales Executive"/>
    <s v="Sales"/>
    <s v="SYD-MIRA-BIH1"/>
    <s v="FS16"/>
    <d v="2023-06-17T00:00:00"/>
    <s v="Do Not consider"/>
    <s v="S4846"/>
    <n v="84.459456523392262"/>
    <n v="38.955823293172692"/>
    <n v="84.737103174603178"/>
    <n v="82.807566909623091"/>
    <n v="1"/>
    <s v=""/>
    <n v="91.345901649343674"/>
    <n v="76"/>
    <n v="79.25"/>
    <n v="0.9555555555555556"/>
    <n v="9.5405398554581957"/>
    <n v="2.5441767068273093"/>
    <n v="2.4737103174603177"/>
    <n v="4.5775494727893609"/>
    <n v="0"/>
    <s v=""/>
    <n v="2.2691803298687345"/>
    <n v="4.4799999999999995"/>
    <n v="1.7549999999999997"/>
    <n v="9.5555555555555554"/>
    <x v="303"/>
    <n v="320"/>
    <x v="303"/>
    <n v="335"/>
  </r>
  <r>
    <x v="304"/>
    <s v="Sala Uddin Chowdhury"/>
    <s v="Scientific Sales Executive"/>
    <s v="Sales"/>
    <s v="SYG-CTGB-CMC6"/>
    <s v="SYGK-CTGB"/>
    <s v="CTG-2"/>
    <s v="Zone-1 CTG"/>
    <s v="FS16"/>
    <d v="2023-06-17T00:00:00"/>
    <n v="305"/>
    <n v="106555"/>
    <s v="Sala Uddin Chowdhury"/>
    <s v="Scientific Sales Executive"/>
    <s v="Sales"/>
    <s v="SYG-CTGB-CMC6"/>
    <s v="FS16"/>
    <d v="2023-06-17T00:00:00"/>
    <s v="Consider"/>
    <s v="S4853"/>
    <n v="74.200013388665781"/>
    <n v="30.604288499025341"/>
    <n v="44.490438730505339"/>
    <n v="93.90792415763012"/>
    <n v="0"/>
    <n v="60.360811707030905"/>
    <n v="104.77436613306179"/>
    <n v="72"/>
    <n v="80.5"/>
    <n v="0.84444444444444444"/>
    <n v="7.1466697906886818"/>
    <n v="0.49805068226120841"/>
    <n v="0.44645669445960856"/>
    <n v="5.8725911517235136"/>
    <n v="0"/>
    <n v="1.6191994341112861"/>
    <n v="5"/>
    <n v="4.16"/>
    <n v="2.13"/>
    <n v="8.4444444444444446"/>
    <x v="304"/>
    <n v="351"/>
    <x v="304"/>
    <n v="352"/>
  </r>
  <r>
    <x v="305"/>
    <s v="Toufiq Zaman"/>
    <s v="Scientific Sales Executive"/>
    <s v="Sales"/>
    <s v="SYG-MOUA-MOU1"/>
    <s v="SYGK-MOUA"/>
    <s v="Sylhet"/>
    <s v="Zone-2 SYL"/>
    <s v="FS16"/>
    <d v="2023-06-17T00:00:00"/>
    <n v="306"/>
    <n v="106558"/>
    <s v="Toufiq Zaman"/>
    <s v="Scientific Sales Executive"/>
    <s v="Sales"/>
    <s v="SYG-MOUA-MOU1"/>
    <s v="FS16"/>
    <d v="2023-06-17T00:00:00"/>
    <s v="Consider"/>
    <s v="S4856"/>
    <n v="74.218739485482473"/>
    <n v="16.147859922178988"/>
    <n v="48.614054822094602"/>
    <n v="81.929604100520251"/>
    <n v="0"/>
    <n v="61.123091125032623"/>
    <n v="26.897762563523433"/>
    <n v="63"/>
    <n v="72.5"/>
    <n v="0.71111111111111114"/>
    <n v="7.1510392132792431"/>
    <n v="0"/>
    <n v="0.62686489846663873"/>
    <n v="4.4751204783940297"/>
    <n v="0"/>
    <n v="1.7125786628164961"/>
    <n v="0"/>
    <n v="3.44"/>
    <n v="1.35"/>
    <n v="7.1111111111111116"/>
    <x v="305"/>
    <n v="392"/>
    <x v="305"/>
    <n v="394"/>
  </r>
  <r>
    <x v="306"/>
    <s v="Abdul kader"/>
    <s v="Scientific Sales Executive"/>
    <s v="Sales"/>
    <s v="SYG-FENA-FEN1"/>
    <s v="SYGK-FENA"/>
    <s v="Noakhali"/>
    <s v="Zone-1 CTG"/>
    <s v="FS16"/>
    <d v="2023-06-17T00:00:00"/>
    <n v="307"/>
    <n v="106562"/>
    <s v="Abdul kader"/>
    <s v="Scientific Sales Executive"/>
    <s v="Sales"/>
    <s v="SYG-FENA-FEN1"/>
    <s v="FS16"/>
    <d v="2023-06-17T00:00:00"/>
    <s v="Consider"/>
    <s v="S4861"/>
    <n v="85.619309305242268"/>
    <n v="51.61904761904762"/>
    <n v="64.548323617866558"/>
    <n v="76.613447187212671"/>
    <n v="1"/>
    <n v="84.504299417519505"/>
    <n v="72.73960821786909"/>
    <n v="80"/>
    <n v="72.5"/>
    <n v="0.8666666666666667"/>
    <n v="9.8111721712231947"/>
    <n v="7"/>
    <n v="1.3239891582816619"/>
    <n v="3.8549021718414784"/>
    <n v="0"/>
    <n v="3.4768673061509099"/>
    <n v="0"/>
    <n v="5.6"/>
    <n v="1.35"/>
    <n v="8.6666666666666679"/>
    <x v="306"/>
    <n v="311"/>
    <x v="306"/>
    <n v="317"/>
  </r>
  <r>
    <x v="307"/>
    <s v="Md. Anisur Rahman"/>
    <s v="Scientific Sales Executive"/>
    <s v="Sales"/>
    <s v="SYD-CUMA-CUM1"/>
    <s v="SYD-CUMA"/>
    <s v="Cumilla"/>
    <s v="Zone-2 SYL"/>
    <s v="FS16"/>
    <d v="2023-06-17T00:00:00"/>
    <n v="308"/>
    <n v="106563"/>
    <s v="Md. Anisur Rahman"/>
    <s v="Scientific Sales Executive"/>
    <s v="Sales"/>
    <s v="SYD-CUMA-CUM1"/>
    <s v="FS16"/>
    <d v="2023-06-17T00:00:00"/>
    <s v="Consider"/>
    <s v="S4862"/>
    <n v="88.580871254674236"/>
    <n v="29.599999999999998"/>
    <n v="109.20404128745433"/>
    <n v="83.980670132408079"/>
    <n v="4"/>
    <n v="220.93379307535247"/>
    <n v="112.30699676955714"/>
    <n v="78.5"/>
    <n v="82"/>
    <n v="0.88888888888888884"/>
    <n v="10.50220329275732"/>
    <n v="0"/>
    <n v="5"/>
    <n v="4.7144115154476092"/>
    <n v="0.5"/>
    <n v="7"/>
    <n v="5"/>
    <n v="4.68"/>
    <n v="2.2200000000000002"/>
    <n v="8.8888888888888893"/>
    <x v="307"/>
    <n v="246"/>
    <x v="307"/>
    <n v="246"/>
  </r>
  <r>
    <x v="308"/>
    <s v="Md Fazle Rabbi"/>
    <s v="Scientific Sales Executive"/>
    <s v="Sales"/>
    <s v="SYG-BOGA-SHR1"/>
    <s v="SYGK-BOGA"/>
    <s v="Bogura"/>
    <s v="Zone-3 BOG"/>
    <s v="FS16"/>
    <d v="2023-06-17T00:00:00"/>
    <n v="309"/>
    <n v="106564"/>
    <s v="Md Fazle Rabbi"/>
    <s v="Scientific Sales Executive"/>
    <s v="Sales"/>
    <s v="SYG-BOGA-SHR1"/>
    <s v="FS16"/>
    <d v="2023-06-17T00:00:00"/>
    <s v="Consider"/>
    <s v="S4863"/>
    <n v="101.95610128070473"/>
    <n v="31.125827814569533"/>
    <n v="65.085688240656339"/>
    <n v="88.516549842746841"/>
    <n v="8"/>
    <n v="49.848366333434065"/>
    <n v="114.76526251526252"/>
    <n v="69.5"/>
    <n v="78.75"/>
    <n v="0.82222222222222219"/>
    <n v="21.88024557631713"/>
    <n v="0.62582781456953562"/>
    <n v="1.3474988605287148"/>
    <n v="5.2435974816537989"/>
    <n v="7"/>
    <n v="0"/>
    <n v="5"/>
    <n v="3.96"/>
    <n v="1.7250000000000001"/>
    <n v="8.2222222222222214"/>
    <x v="308"/>
    <n v="206"/>
    <x v="308"/>
    <n v="204"/>
  </r>
  <r>
    <x v="309"/>
    <s v="Nibir Sen"/>
    <s v="Scientific Sales Executive"/>
    <s v="Sales"/>
    <s v="SYG-MIRA-NHF3"/>
    <s v="SYGK-MIRA"/>
    <s v="Dhaka-4"/>
    <s v="SM-2"/>
    <s v="FS16"/>
    <d v="2023-06-17T00:00:00"/>
    <n v="310"/>
    <n v="106538"/>
    <s v="Nibir Sen"/>
    <s v="Scientific Sales Executive"/>
    <s v="Sales"/>
    <s v="SYG-MIRA-NHF3"/>
    <s v="FS16"/>
    <d v="2023-06-17T00:00:00"/>
    <s v="Consider"/>
    <s v="S4838"/>
    <n v="80.900815566818849"/>
    <n v="19.556451612903224"/>
    <n v="38.793114784278146"/>
    <n v="87.063117331797841"/>
    <n v="2"/>
    <n v="71.369446339266801"/>
    <n v="57.099370034152642"/>
    <n v="71.333333333333329"/>
    <n v="81.333333333333329"/>
    <n v="0.93333333333333335"/>
    <n v="8.7101902989243989"/>
    <n v="0"/>
    <n v="0"/>
    <n v="5.0740303553764141"/>
    <n v="0"/>
    <n v="2.8639074958324509"/>
    <n v="0"/>
    <n v="4.1066666666666665"/>
    <n v="2.1799999999999997"/>
    <n v="9.3333333333333339"/>
    <x v="309"/>
    <n v="366"/>
    <x v="309"/>
    <n v="374"/>
  </r>
  <r>
    <x v="310"/>
    <s v="Monirul Islam"/>
    <s v="Scientific Sales Executive"/>
    <s v="Sales"/>
    <s v="SYG-HABA-CHU1"/>
    <s v="SYGK-HABA"/>
    <s v="B. Baria"/>
    <s v="Zone-2 SYL"/>
    <s v="FS16"/>
    <d v="2023-06-17T00:00:00"/>
    <n v="311"/>
    <n v="106544"/>
    <s v="Monirul Islam"/>
    <s v="Scientific Sales Executive"/>
    <s v="Sales"/>
    <s v="SYG-HABA-CHU1"/>
    <s v="FS16"/>
    <d v="2023-06-17T00:00:00"/>
    <s v="Do Not consider"/>
    <s v="S4841"/>
    <n v="103.60363973884358"/>
    <n v="40.268456375838923"/>
    <n v="44.989314163590443"/>
    <n v="107.4440414412451"/>
    <n v="6"/>
    <s v=""/>
    <n v="124.01939244330548"/>
    <n v="82"/>
    <n v="74.75"/>
    <n v="0.91111111111111109"/>
    <n v="22.621637882479611"/>
    <n v="2.8751677852348987"/>
    <n v="0.46828249465708183"/>
    <n v="12.174909324280147"/>
    <n v="4"/>
    <s v=""/>
    <n v="5"/>
    <n v="6.08"/>
    <n v="1.4850000000000001"/>
    <n v="9.1111111111111107"/>
    <x v="310"/>
    <n v="131"/>
    <x v="310"/>
    <n v="133"/>
  </r>
  <r>
    <x v="311"/>
    <s v="Md Easin Ali"/>
    <s v="Scientific Sales Executive"/>
    <s v="Sales"/>
    <s v="SYG-TANA-GHA1"/>
    <s v="SYGK-TANA"/>
    <s v="Mymensingh"/>
    <s v="SM-2"/>
    <s v="FS16"/>
    <d v="2023-06-17T00:00:00"/>
    <n v="312"/>
    <n v="106559"/>
    <s v="Md Easin Ali"/>
    <s v="Scientific Sales Executive"/>
    <s v="Sales"/>
    <s v="SYG-TANA-GHA1"/>
    <s v="FS16"/>
    <d v="2023-06-17T00:00:00"/>
    <s v="Do Not consider"/>
    <s v="S4857"/>
    <n v="83.831034212266204"/>
    <n v="27.790432801822323"/>
    <n v="61.745043840523564"/>
    <n v="95.636383796852726"/>
    <n v="0"/>
    <s v=""/>
    <n v="102.43285046274177"/>
    <n v="78.5"/>
    <n v="82.75"/>
    <n v="0.8666666666666667"/>
    <n v="9.3939079828621139"/>
    <n v="0"/>
    <n v="1.2013456680229058"/>
    <n v="6.3818302781116358"/>
    <n v="0"/>
    <s v=""/>
    <n v="5"/>
    <n v="4.68"/>
    <n v="2.2649999999999997"/>
    <n v="8.6666666666666679"/>
    <x v="311"/>
    <n v="316"/>
    <x v="311"/>
    <n v="325"/>
  </r>
  <r>
    <x v="312"/>
    <s v="Shaibal Das"/>
    <s v="Scientific Sales Executive"/>
    <s v="Sales"/>
    <s v="SYD-CTGA-MOS2"/>
    <s v="SYD-CTGA"/>
    <s v="CTG-1"/>
    <s v="Zone-1 CTG"/>
    <s v="FS16"/>
    <d v="2023-06-17T00:00:00"/>
    <n v="313"/>
    <n v="106542"/>
    <s v="Shaibal Das"/>
    <s v="Scientific Sales Executive"/>
    <s v="Sales"/>
    <s v="SYD-CTGA-MOS2"/>
    <s v="FS16"/>
    <d v="2023-06-17T00:00:00"/>
    <s v="Consider"/>
    <s v="S4840"/>
    <n v="88.09259228194442"/>
    <n v="28.044280442804425"/>
    <n v="61.063600348305471"/>
    <n v="88.825773099827259"/>
    <n v="2"/>
    <n v="105.9506333242644"/>
    <n v="111.40361952861953"/>
    <n v="83"/>
    <n v="68.75"/>
    <n v="0.84444444444444444"/>
    <n v="10.388271532453697"/>
    <n v="0"/>
    <n v="1.1715325152383642"/>
    <n v="5.2796735283131806"/>
    <n v="0"/>
    <n v="5.0249632998095519"/>
    <n v="5"/>
    <n v="6.32"/>
    <n v="1.0687500000000001"/>
    <n v="8.4444444444444446"/>
    <x v="312"/>
    <n v="297"/>
    <x v="312"/>
    <n v="297"/>
  </r>
  <r>
    <x v="313"/>
    <s v="Ismail Hosen"/>
    <s v="Scientific Sales Executive"/>
    <s v="Sales"/>
    <s v="SYG-COXA-MOH1"/>
    <s v="SYGK-COXA"/>
    <s v="CTG-2"/>
    <s v="Zone-1 CTG"/>
    <s v="FS16"/>
    <d v="2023-06-17T00:00:00"/>
    <n v="314"/>
    <n v="106552"/>
    <s v="Ismail Hosen"/>
    <s v="Scientific Sales Executive"/>
    <s v="Sales"/>
    <s v="SYG-COXA-MOH1"/>
    <s v="FS16"/>
    <d v="2023-06-17T00:00:00"/>
    <s v="Consider"/>
    <s v="S4849"/>
    <n v="97.751387193920948"/>
    <n v="39.140271493212673"/>
    <n v="37.632302643741909"/>
    <n v="99.048322703818855"/>
    <n v="5"/>
    <n v="175.3204987740763"/>
    <n v="100.01462104722974"/>
    <n v="64.5"/>
    <n v="76.75"/>
    <n v="0.91111111111111109"/>
    <n v="15.301664632705137"/>
    <n v="2.5893665158371051"/>
    <n v="0"/>
    <n v="8.428993622291312"/>
    <n v="2.25"/>
    <n v="6.4817304742556017"/>
    <n v="5"/>
    <n v="3.56"/>
    <n v="1.6049999999999998"/>
    <n v="9.1111111111111107"/>
    <x v="313"/>
    <n v="214"/>
    <x v="313"/>
    <n v="214"/>
  </r>
  <r>
    <x v="314"/>
    <s v="Md Harunur Rashid"/>
    <s v="Scientific Sales Executive"/>
    <s v="Sales"/>
    <s v="SYG-STKA-BND1"/>
    <s v="SYGK-STKA"/>
    <s v="CTG-1"/>
    <s v="Zone-1 CTG"/>
    <s v="FS16"/>
    <d v="2023-06-17T00:00:00"/>
    <n v="315"/>
    <n v="106547"/>
    <s v="Md Harunur Rashid"/>
    <s v="Scientific Sales Executive"/>
    <s v="Sales"/>
    <s v="SYG-STKA-BND1"/>
    <s v="FS16"/>
    <d v="2023-06-17T00:00:00"/>
    <s v="Consider"/>
    <s v="S4844"/>
    <n v="69.816873155476529"/>
    <n v="29.032258064516132"/>
    <n v="26.393072084093571"/>
    <n v="52.007586598788912"/>
    <n v="1"/>
    <n v="52.471467427519059"/>
    <n v="53.169161756118271"/>
    <n v="76"/>
    <n v="74"/>
    <n v="0.53333333333333333"/>
    <n v="6.1239370696111903"/>
    <n v="0"/>
    <n v="0"/>
    <n v="0.98421843652537311"/>
    <n v="0"/>
    <n v="0.65275475987108478"/>
    <n v="0"/>
    <n v="4.4799999999999995"/>
    <n v="1.44"/>
    <n v="5.333333333333333"/>
    <x v="314"/>
    <n v="401"/>
    <x v="314"/>
    <n v="400"/>
  </r>
  <r>
    <x v="315"/>
    <s v="Tareq Hossain"/>
    <s v="Scientific Sales Executive"/>
    <s v="Sales"/>
    <s v="SYG-HATA-RGM1"/>
    <s v="SYGK-HATA"/>
    <s v="CTG-1"/>
    <s v="Zone-1 CTG"/>
    <s v="FS16"/>
    <d v="2023-06-17T00:00:00"/>
    <n v="316"/>
    <n v="106565"/>
    <s v="Tareq Hossain"/>
    <s v="Scientific Sales Executive"/>
    <s v="Sales"/>
    <s v="SYG-HATA-RGM1"/>
    <s v="FS16"/>
    <d v="2023-06-17T00:00:00"/>
    <s v="Do Not consider"/>
    <s v="S4864"/>
    <n v="69.195546143949173"/>
    <n v="28.232758620689658"/>
    <n v="58.10836566006644"/>
    <n v="55.976637237680947"/>
    <n v="0"/>
    <s v=""/>
    <n v="56.829199182460044"/>
    <n v="89.5"/>
    <n v="78.5"/>
    <n v="0.82222222222222219"/>
    <n v="5.9789607669214737"/>
    <n v="0"/>
    <n v="1.0422409976279066"/>
    <n v="1.4472743443961105"/>
    <n v="0"/>
    <s v=""/>
    <n v="0"/>
    <n v="7.88"/>
    <n v="1.7100000000000002"/>
    <n v="8.2222222222222214"/>
    <x v="315"/>
    <n v="387"/>
    <x v="315"/>
    <n v="391"/>
  </r>
  <r>
    <x v="316"/>
    <s v="Hasibul Hasan"/>
    <s v="Scientific Sales Executive"/>
    <s v="Sales"/>
    <s v="SYG-MADA-SHA2"/>
    <s v="SYGK-MADA"/>
    <s v="Barishal"/>
    <s v="Zone-4 KHL"/>
    <s v="FS16"/>
    <d v="2023-06-17T00:00:00"/>
    <n v="317"/>
    <n v="106566"/>
    <s v="Hasibul Hasan"/>
    <s v="Scientific Sales Executive"/>
    <s v="Sales"/>
    <s v="SYG-MADA-SHA2"/>
    <s v="FS16"/>
    <d v="2023-06-17T00:00:00"/>
    <s v="Consider"/>
    <s v="S4865"/>
    <n v="93.46338626950822"/>
    <n v="42.612419700214133"/>
    <n v="77.130867267640653"/>
    <n v="84.358990586444548"/>
    <n v="3"/>
    <n v="73.111038069264183"/>
    <n v="108.11599833338964"/>
    <n v="71.5"/>
    <n v="80.75"/>
    <n v="0.84444444444444444"/>
    <n v="11.641456796218586"/>
    <n v="3.5314775160599572"/>
    <n v="1.8744754429592789"/>
    <n v="4.7585489017518636"/>
    <n v="0"/>
    <n v="2.9451817765656618"/>
    <n v="5"/>
    <n v="4.12"/>
    <n v="2.1450000000000005"/>
    <n v="8.4444444444444446"/>
    <x v="316"/>
    <n v="280"/>
    <x v="316"/>
    <n v="283"/>
  </r>
  <r>
    <x v="317"/>
    <s v="Mohammad Tarequl Islam"/>
    <s v="Scientific Sales Executive"/>
    <s v="Sales"/>
    <s v="SYG-KUSA-MEH1"/>
    <s v="SYGK-KUSA"/>
    <s v="Faridpur"/>
    <s v="Zone-4 KHL"/>
    <s v="FS16"/>
    <d v="2023-06-17T00:00:00"/>
    <n v="318"/>
    <n v="106553"/>
    <s v="Mohammad Tarequl Islam"/>
    <s v="Scientific Sales Executive"/>
    <s v="Sales"/>
    <s v="SYG-KUSA-MEH1"/>
    <s v="FS16"/>
    <d v="2023-06-17T00:00:00"/>
    <s v="Consider"/>
    <s v="S4850"/>
    <n v="78.282009252201419"/>
    <n v="23.577235772357724"/>
    <n v="66.090062279017175"/>
    <n v="85.128265749002509"/>
    <n v="1"/>
    <n v="69.030693228340184"/>
    <n v="39.040824795172611"/>
    <n v="64"/>
    <n v="74.333333333333329"/>
    <n v="0.77777777777777779"/>
    <n v="8.0991354921803307"/>
    <n v="0"/>
    <n v="1.3914402247070015"/>
    <n v="4.8482976707169589"/>
    <n v="0"/>
    <n v="2.6812599204716725"/>
    <n v="0"/>
    <n v="3.5200000000000005"/>
    <n v="1.4599999999999995"/>
    <n v="7.7777777777777777"/>
    <x v="317"/>
    <n v="377"/>
    <x v="317"/>
    <n v="382"/>
  </r>
  <r>
    <x v="318"/>
    <s v="Nasir Uddin"/>
    <s v="Scientific Sales Executive"/>
    <s v="Sales"/>
    <s v="SYG-STKA-CHA1"/>
    <s v="SYGK-STKA"/>
    <s v="CTG-1"/>
    <s v="Zone-1 CTG"/>
    <s v="FS16"/>
    <d v="2023-06-17T00:00:00"/>
    <n v="319"/>
    <n v="106557"/>
    <s v="Nasir Uddin"/>
    <s v="Scientific Sales Executive"/>
    <s v="Sales"/>
    <s v="SYG-STKA-CHA1"/>
    <s v="FS16"/>
    <d v="2023-06-17T00:00:00"/>
    <s v="Consider"/>
    <s v="S4855"/>
    <n v="63.006276988545494"/>
    <n v="23.203285420944557"/>
    <n v="51.760351128357762"/>
    <n v="52.314508565754302"/>
    <n v="1"/>
    <n v="209.56783927549588"/>
    <n v="77.165006893267758"/>
    <n v="85"/>
    <n v="82.25"/>
    <n v="0.8666666666666667"/>
    <n v="4.534797963993948"/>
    <n v="0"/>
    <n v="0.76451536186565205"/>
    <n v="1.0200259993380019"/>
    <n v="0"/>
    <n v="7"/>
    <n v="0"/>
    <n v="6.8"/>
    <n v="2.2350000000000003"/>
    <n v="8.6666666666666679"/>
    <x v="318"/>
    <n v="372"/>
    <x v="318"/>
    <n v="379"/>
  </r>
  <r>
    <x v="319"/>
    <s v="Khokon Mia"/>
    <s v="Scientific Sales Executive"/>
    <s v="Sales"/>
    <s v="SYG-CUMA-CUM2"/>
    <s v="SYGK-CUMA"/>
    <s v="Cumilla"/>
    <s v="Zone-2 SYL"/>
    <s v="FS16"/>
    <d v="2023-07-15T00:00:00"/>
    <n v="320"/>
    <n v="106633"/>
    <s v="Khokon Mia"/>
    <s v="Scientific Sales Executive"/>
    <s v="Sales"/>
    <s v="SYG-CUMA-CUM2"/>
    <s v="FS16"/>
    <d v="2023-07-15T00:00:00"/>
    <s v="Consider"/>
    <s v="S4890"/>
    <n v="88.467759282678074"/>
    <n v="31.663326653306612"/>
    <n v="84.088091572394404"/>
    <n v="86.493929123782138"/>
    <n v="0"/>
    <n v="108.7464602801678"/>
    <n v="100.77388985283723"/>
    <n v="84"/>
    <n v="87.5"/>
    <n v="0.91111111111111109"/>
    <n v="10.475810499291551"/>
    <n v="0.75751503006012011"/>
    <n v="2.4088091572394403"/>
    <n v="5.0076250644412488"/>
    <n v="0"/>
    <n v="5.0836756658835238"/>
    <n v="5"/>
    <n v="6.56"/>
    <n v="2.5499999999999998"/>
    <n v="9.1111111111111107"/>
    <x v="319"/>
    <n v="256"/>
    <x v="319"/>
    <n v="259"/>
  </r>
  <r>
    <x v="320"/>
    <s v="Hassan Tarek"/>
    <s v="Scientific Sales Executive"/>
    <s v="Sales"/>
    <s v="SYD-DNMA-MUN1"/>
    <s v="SYD-DNMA"/>
    <s v="Dhaka-1"/>
    <s v="SM-1"/>
    <s v="FS16"/>
    <d v="2023-07-15T00:00:00"/>
    <n v="321"/>
    <n v="106636"/>
    <s v="Hassan Tarek"/>
    <s v="Scientific Sales Executive"/>
    <s v="Sales"/>
    <s v="SYD-DNMA-MUN1"/>
    <s v="FS16"/>
    <d v="2023-07-15T00:00:00"/>
    <s v="Consider"/>
    <s v="S4891"/>
    <n v="97.232019056942661"/>
    <n v="43.378995433789953"/>
    <n v="88.212594979512275"/>
    <n v="94.658371952583025"/>
    <n v="3"/>
    <n v="6.0197698155761703"/>
    <n v="90.186676782691265"/>
    <n v="70"/>
    <n v="70.333333333333329"/>
    <n v="0.84444444444444444"/>
    <n v="14.678422868331193"/>
    <n v="3.7461187214611869"/>
    <n v="2.8212594979512273"/>
    <n v="5.9601433944680204"/>
    <n v="0"/>
    <n v="0"/>
    <n v="2.0373353565382528"/>
    <n v="4"/>
    <n v="1.2199999999999995"/>
    <n v="8.4444444444444446"/>
    <x v="320"/>
    <n v="295"/>
    <x v="320"/>
    <n v="294"/>
  </r>
  <r>
    <x v="321"/>
    <s v="Younus Ali"/>
    <s v="Scientific Sales Executive"/>
    <s v="Sales"/>
    <s v="SYG-CTGD-MOS3"/>
    <s v="SYGK-CTGD"/>
    <s v="CTG-1"/>
    <s v="Zone-1 CTG"/>
    <s v="FS16"/>
    <d v="2023-07-15T00:00:00"/>
    <n v="322"/>
    <n v="106617"/>
    <s v="Younus Ali"/>
    <s v="Scientific Sales Executive"/>
    <s v="Sales"/>
    <s v="SYG-CTGD-MOS3"/>
    <s v="FS16"/>
    <d v="2023-07-15T00:00:00"/>
    <s v="Consider"/>
    <s v="S4892"/>
    <n v="84.188302156962862"/>
    <n v="37.654320987654323"/>
    <n v="54.859602871163219"/>
    <n v="87.882819636921539"/>
    <n v="2"/>
    <n v="424.78069925660515"/>
    <n v="106.20446129956999"/>
    <n v="83.333333333333329"/>
    <n v="83.333333333333329"/>
    <e v="#N/A"/>
    <n v="9.4772705032913329"/>
    <n v="2.2253086419753094"/>
    <n v="0.90010762561339086"/>
    <n v="5.1696622909741796"/>
    <n v="0"/>
    <n v="7"/>
    <n v="5"/>
    <n v="6.3999999999999986"/>
    <n v="2.2999999999999998"/>
    <s v=""/>
    <x v="321"/>
    <n v="331"/>
    <x v="321"/>
    <n v="256"/>
  </r>
  <r>
    <x v="322"/>
    <s v="Md. Rakibul Hasan"/>
    <s v="Scientific Sales Executive"/>
    <s v="Sales"/>
    <s v="SYG-CTGB-CMC5"/>
    <s v="SYGK-CTGB"/>
    <s v="CTG-2"/>
    <s v="Zone-1 CTG"/>
    <s v="FS16"/>
    <d v="2023-07-15T00:00:00"/>
    <n v="323"/>
    <n v="106608"/>
    <s v="Md. Rakibul Hasan"/>
    <s v="Scientific Sales Executive"/>
    <s v="Sales"/>
    <s v="SYG-CTGB-CMC5"/>
    <s v="FS16"/>
    <d v="2023-07-15T00:00:00"/>
    <s v="Consider"/>
    <s v="S4893"/>
    <n v="80.097383212583253"/>
    <n v="28.971962616822427"/>
    <n v="48.121715407278806"/>
    <n v="99.71346253659668"/>
    <n v="1"/>
    <n v="176.90753781847403"/>
    <n v="100.89237788513151"/>
    <n v="81.333333333333329"/>
    <n v="84"/>
    <n v="0.8"/>
    <n v="8.5227227496027602"/>
    <n v="0"/>
    <n v="0.60532504906844786"/>
    <n v="8.8280775219580079"/>
    <n v="0"/>
    <n v="6.5150582941879547"/>
    <n v="5"/>
    <n v="5.919999999999999"/>
    <n v="2.34"/>
    <n v="8"/>
    <x v="322"/>
    <n v="267"/>
    <x v="322"/>
    <n v="260"/>
  </r>
  <r>
    <x v="323"/>
    <s v="Abdullah Al- Mamun"/>
    <s v="Scientific Sales Executive"/>
    <s v="Sales"/>
    <s v="SYG-CUMA-LAK2"/>
    <s v="SYGK-CUMA"/>
    <s v="Cumilla"/>
    <s v="Zone-2 SYL"/>
    <s v="FS16"/>
    <d v="2023-07-15T00:00:00"/>
    <n v="324"/>
    <n v="106625"/>
    <s v="Abdullah Al- Mamun"/>
    <s v="Scientific Sales Executive"/>
    <s v="Sales"/>
    <s v="SYG-CUMA-LAK2"/>
    <s v="FS16"/>
    <d v="2023-07-15T00:00:00"/>
    <s v="Consider"/>
    <s v="S4895"/>
    <n v="98.274811508191718"/>
    <n v="52.5"/>
    <n v="100.12282038962962"/>
    <n v="106.42196411656883"/>
    <n v="6"/>
    <n v="62.682460788524239"/>
    <n v="110.51830966304651"/>
    <n v="88"/>
    <n v="88.666666666666671"/>
    <n v="0.9555555555555556"/>
    <n v="15.929773809830062"/>
    <n v="7"/>
    <n v="5"/>
    <n v="11.944941926227987"/>
    <n v="4"/>
    <n v="1.903601446594219"/>
    <n v="5"/>
    <n v="7.5200000000000005"/>
    <n v="2.62"/>
    <n v="9.5555555555555554"/>
    <x v="323"/>
    <n v="118"/>
    <x v="323"/>
    <n v="121"/>
  </r>
  <r>
    <x v="324"/>
    <s v="Md. Akib Zaved"/>
    <s v="Scientific Sales Executive"/>
    <s v="Sales"/>
    <s v="SYG-SATA-SAT2"/>
    <s v="SYGK-SATA"/>
    <s v="Khulna"/>
    <s v="Zone-4 KHL"/>
    <s v="FS16"/>
    <d v="2023-07-15T00:00:00"/>
    <n v="325"/>
    <n v="106634"/>
    <s v="Md. Akib Zaved"/>
    <s v="Scientific Sales Executive"/>
    <s v="Sales"/>
    <s v="SYG-SATA-SAT2"/>
    <s v="FS16"/>
    <d v="2023-07-15T00:00:00"/>
    <s v="Consider"/>
    <s v="S4896"/>
    <n v="83.389116454712791"/>
    <n v="21.929824561403507"/>
    <n v="75.964822221746914"/>
    <n v="80.823684450727711"/>
    <n v="1"/>
    <n v="118.43645509884495"/>
    <n v="105.33108681042694"/>
    <n v="66.666666666666671"/>
    <n v="82"/>
    <n v="0.68888888888888888"/>
    <n v="9.2907938394329843"/>
    <n v="0"/>
    <n v="1.8234609722014272"/>
    <n v="4.3460965192515655"/>
    <n v="0"/>
    <n v="5.2871655570757436"/>
    <n v="5"/>
    <n v="3.7333333333333334"/>
    <n v="2.2200000000000002"/>
    <n v="6.8888888888888893"/>
    <x v="324"/>
    <n v="330"/>
    <x v="324"/>
    <n v="322"/>
  </r>
  <r>
    <x v="325"/>
    <s v="Ismail Ali"/>
    <s v="Scientific Sales Executive"/>
    <s v="Sales"/>
    <s v="SYG-SYLB-KAN1"/>
    <s v="SYGK-SYLB"/>
    <s v="Sylhet"/>
    <s v="Zone-2 SYL"/>
    <s v="FS16"/>
    <d v="2023-07-15T00:00:00"/>
    <n v="326"/>
    <n v="106606"/>
    <s v="Ismail Ali"/>
    <s v="Scientific Sales Executive"/>
    <s v="Sales"/>
    <s v="SYG-SYLB-KAN1"/>
    <s v="FS16"/>
    <d v="2023-07-15T00:00:00"/>
    <s v="Consider"/>
    <s v="S4897"/>
    <n v="122.22807227396812"/>
    <n v="57.627118644067799"/>
    <n v="86.0210507843192"/>
    <n v="121.39968648037487"/>
    <n v="9"/>
    <n v="170.71053329378842"/>
    <n v="129.55653846958197"/>
    <n v="86"/>
    <n v="78.333333333333329"/>
    <n v="0.9555555555555556"/>
    <n v="30"/>
    <n v="7"/>
    <n v="2.60210507843192"/>
    <n v="15"/>
    <n v="8.5"/>
    <n v="6.3849211991695567"/>
    <n v="5"/>
    <n v="7.0400000000000009"/>
    <n v="1.7"/>
    <n v="9.5555555555555554"/>
    <x v="325"/>
    <n v="4"/>
    <x v="325"/>
    <n v="4"/>
  </r>
  <r>
    <x v="326"/>
    <s v="H.M Sabuj"/>
    <s v="Scientific Sales Executive"/>
    <s v="Sales"/>
    <s v="SYG-UTTA-UTT4"/>
    <s v="SYGK-UTTA"/>
    <s v="Dhaka-3"/>
    <s v="SM-2"/>
    <s v="FS16"/>
    <d v="2023-07-15T00:00:00"/>
    <n v="327"/>
    <n v="106643"/>
    <s v="H.M Sabuj"/>
    <s v="Scientific Sales Executive"/>
    <s v="Sales"/>
    <s v="SYG-UTTA-UTT4"/>
    <s v="FS16"/>
    <d v="2023-07-15T00:00:00"/>
    <s v="Consider"/>
    <s v="S4898"/>
    <n v="91.401030827212068"/>
    <n v="30.06396588486141"/>
    <n v="53.567164388757007"/>
    <n v="99.767380804560162"/>
    <n v="3"/>
    <n v="45.935773747121736"/>
    <n v="104.52758286517879"/>
    <n v="87.333333333333329"/>
    <n v="80.333333333333329"/>
    <n v="0.84444444444444444"/>
    <n v="11.160240526349481"/>
    <n v="0.3656716417910455"/>
    <n v="0.84356344200811895"/>
    <n v="8.8604284827360971"/>
    <n v="0"/>
    <n v="0"/>
    <n v="5"/>
    <n v="7.3599999999999994"/>
    <n v="2.1199999999999997"/>
    <n v="8.4444444444444446"/>
    <x v="326"/>
    <n v="283"/>
    <x v="326"/>
    <n v="285"/>
  </r>
  <r>
    <x v="327"/>
    <s v="Sukhlal Par"/>
    <s v="Scientific Sales Executive"/>
    <s v="Sales"/>
    <s v="SYD-NIDA-BDD1"/>
    <s v="SYD-NIDA"/>
    <s v="Dhaka-3"/>
    <s v="SM-2"/>
    <s v="FS16"/>
    <d v="2023-07-15T00:00:00"/>
    <n v="328"/>
    <n v="106644"/>
    <s v="Sukhlal Par"/>
    <s v="Scientific Sales Executive"/>
    <s v="Sales"/>
    <s v="SYD-NIDA-BDD1"/>
    <s v="FS16"/>
    <d v="2023-07-15T00:00:00"/>
    <s v="Consider"/>
    <s v="S4899"/>
    <n v="87.018948590416699"/>
    <n v="33.571428571428569"/>
    <n v="82.351578188558776"/>
    <n v="89.432175811515975"/>
    <n v="2"/>
    <n v="441.86494051839037"/>
    <n v="110.3633534340056"/>
    <n v="79.333333333333329"/>
    <n v="77.333333333333329"/>
    <n v="0.8666666666666667"/>
    <n v="10.13775467109723"/>
    <n v="1.2249999999999994"/>
    <n v="2.2351578188558774"/>
    <n v="5.3504205113435308"/>
    <n v="0"/>
    <n v="7"/>
    <n v="5"/>
    <n v="4.7466666666666661"/>
    <n v="1.64"/>
    <n v="8.6666666666666679"/>
    <x v="327"/>
    <n v="264"/>
    <x v="327"/>
    <n v="265"/>
  </r>
  <r>
    <x v="328"/>
    <s v="Masud Mia"/>
    <s v="Scientific Sales Executive"/>
    <s v="Sales"/>
    <s v="SYG-CTGC-SND1"/>
    <s v="SYGK-CTGC"/>
    <s v="CTG-2"/>
    <s v="Zone-1 CTG"/>
    <s v="FS16"/>
    <d v="2023-07-15T00:00:00"/>
    <n v="329"/>
    <n v="106703"/>
    <s v="Masud Mia"/>
    <s v="Scientific Sales Executive"/>
    <s v="Sales"/>
    <s v="SYG-CTGC-SND1"/>
    <s v="FS16"/>
    <d v="2023-07-15T00:00:00"/>
    <s v="Do Not consider"/>
    <s v="S4901"/>
    <n v="89.965660254542968"/>
    <n v="36.904761904761905"/>
    <n v="45.601456747328932"/>
    <n v="120.69913368070462"/>
    <n v="5"/>
    <s v=""/>
    <n v="89.097707847707838"/>
    <n v="86.666666666666671"/>
    <n v="88"/>
    <n v="0.9555555555555556"/>
    <n v="10.825320726060024"/>
    <n v="2.0416666666666665"/>
    <n v="0.4950637326956408"/>
    <n v="15"/>
    <n v="2.25"/>
    <s v=""/>
    <n v="1.6841977466977434"/>
    <n v="7.2000000000000011"/>
    <n v="2.5799999999999996"/>
    <n v="9.5555555555555554"/>
    <x v="328"/>
    <n v="202"/>
    <x v="328"/>
    <n v="213"/>
  </r>
  <r>
    <x v="329"/>
    <s v="Md. Latifur Rahman"/>
    <s v="Scientific Sales Executive"/>
    <s v="Sales"/>
    <s v="SYD-MIRA-NHF1"/>
    <s v="SYD-MIRA"/>
    <s v="Dhaka-4"/>
    <s v="SM-2"/>
    <s v="FS16"/>
    <d v="2023-07-15T00:00:00"/>
    <n v="330"/>
    <n v="106626"/>
    <s v="Md. Latifur Rahman"/>
    <s v="Scientific Sales Executive"/>
    <s v="Sales"/>
    <s v="SYD-MIRA-NHF1"/>
    <s v="FS16"/>
    <d v="2023-07-15T00:00:00"/>
    <s v="Consider"/>
    <s v="S4904"/>
    <n v="81.250616522047324"/>
    <n v="26.181818181818183"/>
    <n v="76.429343385085801"/>
    <n v="83.187001154731135"/>
    <n v="0"/>
    <n v="57.094677604722413"/>
    <n v="114.34096046867786"/>
    <n v="96"/>
    <n v="74.333333333333329"/>
    <n v="0.93333333333333335"/>
    <n v="8.7918105218110405"/>
    <n v="0"/>
    <n v="1.8437837730975037"/>
    <n v="4.6218168013852985"/>
    <n v="0"/>
    <n v="1.2190980065784955"/>
    <n v="5"/>
    <n v="8"/>
    <n v="1.4599999999999995"/>
    <n v="9.3333333333333339"/>
    <x v="329"/>
    <n v="317"/>
    <x v="329"/>
    <n v="327"/>
  </r>
  <r>
    <x v="330"/>
    <s v="Al Amin"/>
    <s v="Scientific Sales Executive"/>
    <s v="Sales"/>
    <s v="SYG-BOGA-BOG4"/>
    <s v="SYGK-BOGA"/>
    <s v="Bogura"/>
    <s v="Zone-3 BOG"/>
    <s v="FS16"/>
    <d v="2023-07-15T00:00:00"/>
    <n v="331"/>
    <n v="106638"/>
    <s v="Al Amin"/>
    <s v="Scientific Sales Executive"/>
    <s v="Sales"/>
    <s v="SYG-BOGA-BOG4"/>
    <s v="FS16"/>
    <d v="2023-07-15T00:00:00"/>
    <s v="Consider"/>
    <s v="S4908"/>
    <n v="108.37423842171525"/>
    <n v="34.901960784313722"/>
    <n v="64.866617995409499"/>
    <n v="92.00817197124681"/>
    <n v="8"/>
    <n v="83.420802154676849"/>
    <n v="116.32571776050037"/>
    <n v="67.333333333333329"/>
    <n v="84"/>
    <n v="0.9555555555555556"/>
    <n v="24.768407289771861"/>
    <n v="1.5509803921568621"/>
    <n v="1.3379145372991654"/>
    <n v="5.6509533966454608"/>
    <n v="7"/>
    <n v="3.4263041005515866"/>
    <n v="5"/>
    <n v="3.7866666666666662"/>
    <n v="2.34"/>
    <n v="9.5555555555555554"/>
    <x v="330"/>
    <n v="162"/>
    <x v="330"/>
    <n v="163"/>
  </r>
  <r>
    <x v="331"/>
    <s v="Mostak Ahmed"/>
    <s v="Scientific Sales Executive"/>
    <s v="Sales"/>
    <s v="SYG-BMCA-LAL1"/>
    <s v="SYGK-BMCA"/>
    <s v="Dhaka-2"/>
    <s v="SM-1"/>
    <s v="FS16"/>
    <d v="2023-07-15T00:00:00"/>
    <n v="332"/>
    <n v="106628"/>
    <s v="Mostak Ahmed"/>
    <s v="Scientific Sales Executive"/>
    <s v="Sales"/>
    <s v="SYG-BMCA-LAL1"/>
    <s v="FS16"/>
    <d v="2023-07-15T00:00:00"/>
    <s v="Consider"/>
    <s v="S4910"/>
    <n v="67.723541981699242"/>
    <n v="18.244803695150118"/>
    <n v="38.568911009171259"/>
    <n v="63.33109353665202"/>
    <n v="0"/>
    <n v="54.680751033547118"/>
    <n v="39.384633080285262"/>
    <n v="78"/>
    <n v="84.333333333333329"/>
    <n v="0.91111111111111109"/>
    <n v="5.6354931290631569"/>
    <n v="0"/>
    <n v="0"/>
    <n v="2.3052942459427355"/>
    <n v="0"/>
    <n v="0.92339200160952206"/>
    <n v="0"/>
    <n v="4.6399999999999997"/>
    <n v="2.3599999999999994"/>
    <n v="9.1111111111111107"/>
    <x v="331"/>
    <n v="395"/>
    <x v="331"/>
    <n v="398"/>
  </r>
  <r>
    <x v="332"/>
    <s v="Shamsur Rahman"/>
    <s v="Scientific Sales Executive"/>
    <s v="Sales"/>
    <s v="SYG-MYMB-MYM4"/>
    <s v="SYGK-MYMB"/>
    <s v="Mymensingh"/>
    <s v="SM-2"/>
    <s v="FS16"/>
    <d v="2023-07-15T00:00:00"/>
    <n v="333"/>
    <n v="106607"/>
    <s v="Shamsur Rahman"/>
    <s v="Scientific Sales Executive"/>
    <s v="Sales"/>
    <s v="SYG-MYMB-MYM4"/>
    <s v="FS16"/>
    <d v="2023-07-15T00:00:00"/>
    <s v="Consider"/>
    <s v="S4911"/>
    <n v="93.395676523154719"/>
    <n v="25.471698113207548"/>
    <n v="54.525219063344188"/>
    <n v="88.46647058272525"/>
    <n v="3"/>
    <n v="88.114793870332207"/>
    <n v="124.88746157224418"/>
    <n v="96"/>
    <n v="85"/>
    <e v="#N/A"/>
    <n v="11.625657855402768"/>
    <n v="0"/>
    <n v="0.88547833402130816"/>
    <n v="5.2377549013179463"/>
    <n v="0"/>
    <n v="3.6453570472821695"/>
    <n v="5"/>
    <n v="8"/>
    <n v="2.4"/>
    <s v=""/>
    <x v="332"/>
    <n v="340"/>
    <x v="332"/>
    <n v="271"/>
  </r>
  <r>
    <x v="333"/>
    <s v="Saidur Rahman Akand Shuhag"/>
    <s v="Scientific Sales Executive"/>
    <s v="Sales"/>
    <s v="SYG-KISA-NAN1"/>
    <s v="SYGK-KISA"/>
    <s v="Mymensingh"/>
    <s v="SM-2"/>
    <s v="FS16"/>
    <d v="2023-09-05T00:00:00"/>
    <n v="334"/>
    <n v="107799"/>
    <s v="Saidur Rahman Akand Shuhag"/>
    <s v="Scientific Sales Executive"/>
    <s v="Sales"/>
    <s v="SYG-KISA-NAN1"/>
    <s v="FS16"/>
    <d v="2023-09-05T00:00:00"/>
    <s v="Consider"/>
    <s v="S4932"/>
    <n v="96.531593007611576"/>
    <n v="27.671232876712327"/>
    <n v="67.591433425735488"/>
    <n v="103.05769007582927"/>
    <n v="5"/>
    <n v="19.974322182766979"/>
    <n v="125.30948067632852"/>
    <n v="84.666666666666671"/>
    <n v="80.333333333333329"/>
    <n v="0.8"/>
    <n v="13.837911609133892"/>
    <n v="0"/>
    <n v="1.4571252123759277"/>
    <n v="11.187980267061587"/>
    <n v="2.25"/>
    <n v="0"/>
    <n v="5"/>
    <n v="6.7200000000000015"/>
    <n v="2.1199999999999997"/>
    <n v="8"/>
    <x v="333"/>
    <n v="235"/>
    <x v="333"/>
    <n v="233"/>
  </r>
  <r>
    <x v="334"/>
    <s v="Md. Alamin Gazi"/>
    <s v="Scientific Sales Executive"/>
    <s v="Sales"/>
    <s v="SYG-KHLB-KHU4"/>
    <s v="SYGK-KHLB"/>
    <s v="Khulna"/>
    <s v="Zone-4 KHL"/>
    <s v="FS16"/>
    <d v="2023-09-05T00:00:00"/>
    <n v="335"/>
    <n v="107792"/>
    <s v="Md. Alamin Gazi"/>
    <s v="Scientific Sales Executive"/>
    <s v="Sales"/>
    <s v="SYG-KHLB-KHU4"/>
    <s v="FS16"/>
    <d v="2023-09-05T00:00:00"/>
    <s v="Consider"/>
    <s v="S4925"/>
    <n v="98.752176103867725"/>
    <n v="34.660421545667447"/>
    <n v="70.49124788255223"/>
    <n v="84.190860104900835"/>
    <n v="5"/>
    <n v="170.64878990065432"/>
    <n v="127.57005458309804"/>
    <n v="84"/>
    <n v="81"/>
    <n v="0.88888888888888884"/>
    <n v="16.502611324641272"/>
    <n v="1.4918032786885247"/>
    <n v="1.5839920948616599"/>
    <n v="4.7389336789050978"/>
    <n v="2.25"/>
    <n v="6.383624587913741"/>
    <n v="5"/>
    <n v="6.56"/>
    <n v="2.16"/>
    <n v="8.8888888888888893"/>
    <x v="334"/>
    <n v="201"/>
    <x v="334"/>
    <n v="205"/>
  </r>
  <r>
    <x v="335"/>
    <s v="Abdullah Al Mamun"/>
    <s v="Scientific Sales Executive"/>
    <s v="Sales"/>
    <s v="SYG-MMCA-MUG3"/>
    <s v="SYGK-MMCA"/>
    <s v="Dhaka-1"/>
    <s v="SM-1"/>
    <s v="FS16"/>
    <d v="2023-09-05T00:00:00"/>
    <n v="336"/>
    <n v="107793"/>
    <s v="Abdullah Al Mamun"/>
    <s v="Scientific Sales Executive"/>
    <s v="Sales"/>
    <s v="SYG-MMCA-MUG3"/>
    <s v="FS16"/>
    <d v="2023-09-05T00:00:00"/>
    <s v="Consider"/>
    <s v="S4926"/>
    <n v="64.798302749564016"/>
    <n v="21.563981042654028"/>
    <n v="53.20845886273996"/>
    <n v="67.762702387930304"/>
    <n v="0"/>
    <n v="17.586698132216764"/>
    <n v="100.68986568986568"/>
    <n v="74"/>
    <n v="72.5"/>
    <n v="0.84444444444444444"/>
    <n v="4.9529373082316033"/>
    <n v="0"/>
    <n v="0.8278700752448731"/>
    <n v="2.8223152785918684"/>
    <n v="0"/>
    <n v="0"/>
    <n v="5"/>
    <n v="4.32"/>
    <n v="1.35"/>
    <n v="8.4444444444444446"/>
    <x v="335"/>
    <n v="389"/>
    <x v="335"/>
    <n v="393"/>
  </r>
  <r>
    <x v="336"/>
    <s v="Uzzal Chandra Sutradhar"/>
    <s v="Scientific Sales Executive"/>
    <s v="Sales"/>
    <s v="SYD-BBRA-NAR1"/>
    <s v="SYD-BBRA"/>
    <s v="B. Baria"/>
    <s v="Zone-2 SYL"/>
    <s v="FS16"/>
    <d v="2023-09-05T00:00:00"/>
    <n v="337"/>
    <n v="107794"/>
    <s v="Uzzal Chandra Sutradhar"/>
    <s v="Scientific Sales Executive"/>
    <s v="Sales"/>
    <s v="SYD-BBRA-NAR1"/>
    <s v="FS16"/>
    <d v="2023-09-05T00:00:00"/>
    <s v="Consider"/>
    <s v="S4927"/>
    <n v="97.378247327558526"/>
    <n v="44.221105527638194"/>
    <n v="96.191042122166067"/>
    <n v="99.437298983107269"/>
    <n v="2"/>
    <n v="81.379280517762666"/>
    <n v="123.67382154882156"/>
    <n v="68"/>
    <n v="82"/>
    <n v="0.8"/>
    <n v="14.853896793070231"/>
    <n v="3.9819095477386943"/>
    <n v="4.4286563183249097"/>
    <n v="8.6623793898643608"/>
    <n v="0"/>
    <n v="3.3310330908289245"/>
    <n v="5"/>
    <n v="3.84"/>
    <n v="2.2200000000000002"/>
    <n v="8"/>
    <x v="336"/>
    <n v="215"/>
    <x v="336"/>
    <n v="209"/>
  </r>
  <r>
    <x v="337"/>
    <s v="Md. Golam Rabbi Sheikh"/>
    <s v="Scientific Sales Executive"/>
    <s v="Sales"/>
    <s v="SYK-NIDA-GUL1"/>
    <s v="SYGK-NIDA"/>
    <s v="Dhaka-3"/>
    <s v="SM-2"/>
    <s v="FS16"/>
    <d v="2023-09-05T00:00:00"/>
    <n v="338"/>
    <n v="107796"/>
    <s v="Md. Golam Rabbi Sheikh"/>
    <s v="Scientific Sales Executive"/>
    <s v="Sales"/>
    <s v="SYK-NIDA-GUL1"/>
    <s v="FS16"/>
    <d v="2023-09-05T00:00:00"/>
    <s v="Consider"/>
    <s v="S4929"/>
    <n v="65.496713566057721"/>
    <n v="8.3333333333333321"/>
    <n v="69.777618075331787"/>
    <n v="66.498482919574386"/>
    <n v="0"/>
    <n v="129.33233203927344"/>
    <n v="95.938247206363144"/>
    <n v="62"/>
    <n v="87"/>
    <n v="0.84444444444444444"/>
    <n v="5.1158998320801343"/>
    <n v="0"/>
    <n v="1.5527707907957657"/>
    <n v="2.6748230072836785"/>
    <n v="0"/>
    <n v="5.5159789728247421"/>
    <n v="3.7814741619089434"/>
    <n v="3.3600000000000003"/>
    <n v="2.5200000000000005"/>
    <n v="8.4444444444444446"/>
    <x v="337"/>
    <n v="363"/>
    <x v="337"/>
    <n v="368"/>
  </r>
  <r>
    <x v="338"/>
    <s v="Md Soriful Islam"/>
    <s v="Scientific Sales Executive"/>
    <s v="Sales"/>
    <s v="SYG-SIRA-SIR1"/>
    <s v="SYGK-SIRA"/>
    <s v="Rajshahi"/>
    <s v="Zone-3 BOG"/>
    <s v="FS16"/>
    <d v="2023-09-05T00:00:00"/>
    <n v="339"/>
    <n v="107797"/>
    <s v="Md Soriful Islam"/>
    <s v="Scientific Sales Executive"/>
    <s v="Sales"/>
    <s v="SYG-SIRA-SIR1"/>
    <s v="FS16"/>
    <d v="2023-09-05T00:00:00"/>
    <s v="Consider"/>
    <s v="S4930"/>
    <n v="103.35913045765541"/>
    <n v="49.597855227882036"/>
    <n v="115.71796522858983"/>
    <n v="95.800033469934192"/>
    <n v="6"/>
    <n v="50.168616046473559"/>
    <n v="111.75893550893552"/>
    <n v="63.333333333333336"/>
    <n v="77.333333333333329"/>
    <n v="0.93333333333333335"/>
    <n v="22.511608705944933"/>
    <n v="6.831099195710455"/>
    <n v="5"/>
    <n v="6.4800200819605154"/>
    <n v="4"/>
    <n v="0.37065546569301105"/>
    <n v="5"/>
    <n v="3.4666666666666672"/>
    <n v="1.64"/>
    <n v="9.3333333333333339"/>
    <x v="338"/>
    <n v="158"/>
    <x v="338"/>
    <n v="159"/>
  </r>
  <r>
    <x v="339"/>
    <s v="Md. Hasan Ali"/>
    <s v="Scientific Sales Executive"/>
    <s v="Sales"/>
    <s v="SYD-FENA-FDH1"/>
    <s v="SYD-FENA"/>
    <s v="Noakhali"/>
    <s v="Zone-1 CTG"/>
    <s v="FS16"/>
    <d v="2023-09-05T00:00:00"/>
    <n v="340"/>
    <n v="107800"/>
    <s v="Md. Hasan Ali"/>
    <s v="Scientific Sales Executive"/>
    <s v="Sales"/>
    <s v="SYD-FENA-FDH1"/>
    <s v="FS16"/>
    <d v="2023-09-05T00:00:00"/>
    <s v="Consider"/>
    <s v="S4933"/>
    <n v="85.922677537595206"/>
    <n v="25.742574257425744"/>
    <n v="34.364508170874217"/>
    <n v="85.943982420303925"/>
    <n v="0"/>
    <n v="0"/>
    <n v="96.315296686673491"/>
    <n v="97.333333333333329"/>
    <n v="82.5"/>
    <n v="0.93333333333333335"/>
    <n v="9.8819580921055472"/>
    <n v="0"/>
    <n v="0"/>
    <n v="4.9434646157021245"/>
    <n v="0"/>
    <n v="0"/>
    <n v="3.8945890060020476"/>
    <n v="8"/>
    <n v="2.25"/>
    <n v="9.3333333333333339"/>
    <x v="339"/>
    <n v="332"/>
    <x v="339"/>
    <n v="342"/>
  </r>
  <r>
    <x v="340"/>
    <s v="Md. Hafizur Rahman"/>
    <s v="Scientific Sales Executive"/>
    <s v="Sales"/>
    <s v="SYG-MOUA-MOU2"/>
    <s v="SYGK-MOUA"/>
    <s v="Sylhet"/>
    <s v="Zone-2 SYL"/>
    <s v="FS16"/>
    <d v="2023-09-05T00:00:00"/>
    <n v="341"/>
    <n v="107803"/>
    <s v="Md. Hafizur Rahman"/>
    <s v="Scientific Sales Executive"/>
    <s v="Sales"/>
    <s v="SYG-MOUA-MOU2"/>
    <s v="FS16"/>
    <d v="2023-09-05T00:00:00"/>
    <s v="Consider"/>
    <s v="S4937"/>
    <n v="49.162741856046324"/>
    <n v="14.496314496314497"/>
    <n v="45.759742430238319"/>
    <n v="58.316806942820321"/>
    <n v="0"/>
    <n v="113.16601760681695"/>
    <n v="23.127202407093712"/>
    <n v="70"/>
    <n v="72"/>
    <n v="0.62222222222222223"/>
    <n v="0"/>
    <n v="0"/>
    <n v="0.50198873132292654"/>
    <n v="1.7202941433290377"/>
    <n v="0"/>
    <n v="5.1764863697431567"/>
    <n v="0"/>
    <n v="4"/>
    <n v="1.32"/>
    <n v="6.2222222222222223"/>
    <x v="340"/>
    <n v="402"/>
    <x v="340"/>
    <n v="402"/>
  </r>
  <r>
    <x v="341"/>
    <s v="Md. Liton Hossain"/>
    <s v="Scientific Sales Executive"/>
    <s v="Sales"/>
    <s v="SYG-PATA-GOL1"/>
    <s v="SYGK-PATA"/>
    <s v="Barishal"/>
    <s v="Zone-4 KHL"/>
    <s v="FS16"/>
    <d v="2023-09-05T00:00:00"/>
    <n v="342"/>
    <n v="107804"/>
    <s v="Md. Liton Hossain"/>
    <s v="Scientific Sales Executive"/>
    <s v="Sales"/>
    <s v="SYG-PATA-GOL1"/>
    <s v="FS16"/>
    <d v="2023-09-05T00:00:00"/>
    <s v="Consider"/>
    <s v="S4938"/>
    <n v="82.557320660541251"/>
    <n v="39.841688654353561"/>
    <n v="78.682340516932769"/>
    <n v="65.141176160043642"/>
    <n v="0"/>
    <n v="88.411884847949523"/>
    <n v="91.673332705941405"/>
    <n v="68.666666666666671"/>
    <n v="74.666666666666671"/>
    <e v="#N/A"/>
    <n v="9.0967081541262935"/>
    <n v="2.7612137203166225"/>
    <n v="1.9423523976158088"/>
    <n v="2.5164705520050914"/>
    <n v="0"/>
    <n v="3.6592212929043106"/>
    <n v="2.3346665411882812"/>
    <n v="3.8933333333333335"/>
    <n v="1.4800000000000004"/>
    <s v=""/>
    <x v="341"/>
    <n v="390"/>
    <x v="341"/>
    <n v="348"/>
  </r>
  <r>
    <x v="342"/>
    <s v="Md. Al Mamun"/>
    <s v="Scientific Sales Executive"/>
    <s v="Sales"/>
    <s v="SYD-MIRA-BIH2"/>
    <s v="SYD-MIRA"/>
    <s v="Dhaka-4"/>
    <s v="SM-2"/>
    <s v="FS16"/>
    <d v="2023-09-05T00:00:00"/>
    <n v="343"/>
    <n v="107805"/>
    <s v="Md. Al Mamun"/>
    <s v="Scientific Sales Executive"/>
    <s v="Sales"/>
    <s v="SYD-MIRA-BIH2"/>
    <s v="FS16"/>
    <d v="2023-09-05T00:00:00"/>
    <s v="Consider"/>
    <s v="S4939"/>
    <n v="72.636721939075571"/>
    <n v="28.571428571428569"/>
    <n v="83.064115117059941"/>
    <n v="71.817384579614043"/>
    <n v="0"/>
    <n v="232.32835861708136"/>
    <n v="85.031702898550719"/>
    <n v="78"/>
    <n v="71"/>
    <n v="0.8"/>
    <n v="6.7819017857843011"/>
    <n v="0"/>
    <n v="2.3064115117059942"/>
    <n v="3.2953615342883049"/>
    <n v="0"/>
    <n v="7"/>
    <n v="0.26109601449275177"/>
    <n v="4.6399999999999997"/>
    <n v="1.2600000000000002"/>
    <n v="8"/>
    <x v="342"/>
    <n v="361"/>
    <x v="342"/>
    <n v="361"/>
  </r>
  <r>
    <x v="343"/>
    <s v="Md. Milon Uddin"/>
    <s v="Scientific Sales Executive"/>
    <s v="Sales"/>
    <s v="SYG-SSMA-KER1"/>
    <s v="SYGK-SSMA"/>
    <s v="Dhaka-1"/>
    <s v="SM-1"/>
    <s v="FS16"/>
    <d v="2023-09-05T00:00:00"/>
    <n v="344"/>
    <n v="107806"/>
    <s v="Md. Milon Uddin"/>
    <s v="Scientific Sales Executive"/>
    <s v="Sales"/>
    <s v="SYG-SSMA-KER1"/>
    <s v="FS16"/>
    <d v="2023-09-05T00:00:00"/>
    <s v="Consider"/>
    <s v="S4940"/>
    <n v="85.740146582195081"/>
    <n v="26.94300518134715"/>
    <n v="81.816474367485199"/>
    <n v="84.055828562487051"/>
    <n v="0"/>
    <n v="141.82005865704775"/>
    <n v="105.4995004995005"/>
    <n v="87.333333333333329"/>
    <n v="80"/>
    <n v="0.8666666666666667"/>
    <n v="9.8393675358455184"/>
    <n v="0"/>
    <n v="2.1816474367485199"/>
    <n v="4.7231799989568222"/>
    <n v="0"/>
    <n v="5.7782212317980024"/>
    <n v="5"/>
    <n v="7.3599999999999994"/>
    <n v="2.1"/>
    <n v="8.6666666666666679"/>
    <x v="343"/>
    <n v="269"/>
    <x v="343"/>
    <n v="267"/>
  </r>
  <r>
    <x v="344"/>
    <s v="Kayes Ahmmed"/>
    <s v="Scientific Sales Executive"/>
    <s v="Sales"/>
    <s v="SYG-NRGA-NRG3"/>
    <s v="SYGK-NRGA"/>
    <s v="Dhaka-1"/>
    <s v="SM-1"/>
    <s v="FS16"/>
    <d v="2023-09-05T00:00:00"/>
    <n v="345"/>
    <n v="107807"/>
    <s v="Kayes Ahmmed"/>
    <s v="Scientific Sales Executive"/>
    <s v="Sales"/>
    <s v="SYG-NRGA-NRG3"/>
    <s v="FS16"/>
    <d v="2023-09-05T00:00:00"/>
    <s v="Consider"/>
    <s v="S4941"/>
    <n v="94.874596218488705"/>
    <n v="34.152334152334149"/>
    <n v="56.765804042744946"/>
    <n v="94.560630637459269"/>
    <n v="4"/>
    <n v="46.891569816837546"/>
    <n v="105.31204906204906"/>
    <n v="92.666666666666671"/>
    <n v="77.666666666666671"/>
    <n v="0.91111111111111109"/>
    <n v="11.970739117647364"/>
    <n v="1.3673218673218663"/>
    <n v="0.98350392687009136"/>
    <n v="5.9487402410369139"/>
    <n v="0.5"/>
    <n v="0"/>
    <n v="5"/>
    <n v="8"/>
    <n v="1.6600000000000001"/>
    <n v="9.1111111111111107"/>
    <x v="344"/>
    <n v="279"/>
    <x v="344"/>
    <n v="290"/>
  </r>
  <r>
    <x v="345"/>
    <s v="Akhay Chandra Roy"/>
    <s v="Scientific Sales Executive"/>
    <s v="Sales"/>
    <s v="SYG-MIRA-DEL1"/>
    <s v="SYGK-MIRA"/>
    <s v="Dhaka-4"/>
    <s v="SM-2"/>
    <s v="FS16"/>
    <d v="2023-09-05T00:00:00"/>
    <n v="346"/>
    <n v="107810"/>
    <s v="Akhay Chandra Roy"/>
    <s v="Scientific Sales Executive"/>
    <s v="Sales"/>
    <s v="SYG-MIRA-DEL1"/>
    <s v="FS16"/>
    <d v="2023-09-05T00:00:00"/>
    <s v="Consider"/>
    <s v="S4942"/>
    <n v="80.774462836770326"/>
    <n v="16.829268292682929"/>
    <n v="59.904275830781451"/>
    <n v="85.063142594638975"/>
    <n v="1"/>
    <n v="71.204274501372211"/>
    <n v="96.422454357236973"/>
    <n v="78.666666666666671"/>
    <n v="82"/>
    <n v="0.93333333333333335"/>
    <n v="8.6807079952464115"/>
    <n v="0"/>
    <n v="1.1208120675966886"/>
    <n v="4.8406999693745467"/>
    <n v="0"/>
    <n v="2.8561994767307031"/>
    <n v="3.9267363071710917"/>
    <n v="4.6933333333333334"/>
    <n v="2.2200000000000002"/>
    <n v="9.3333333333333339"/>
    <x v="345"/>
    <n v="335"/>
    <x v="345"/>
    <n v="344"/>
  </r>
  <r>
    <x v="346"/>
    <s v="Kamrul Islam"/>
    <s v="Scientific Sales Executive"/>
    <s v="Sales"/>
    <s v="SYD-BOGA-BOG1"/>
    <s v="SYD-BOGA"/>
    <s v="Bogura"/>
    <s v="Zone-3 BOG"/>
    <s v="FS16"/>
    <d v="2023-09-05T00:00:00"/>
    <n v="347"/>
    <n v="107808"/>
    <s v="Kamrul Islam"/>
    <s v="Scientific Sales Executive"/>
    <s v="Sales"/>
    <s v="SYD-BOGA-BOG1"/>
    <s v="FS16"/>
    <d v="2023-09-05T00:00:00"/>
    <s v="Consider"/>
    <s v="S4943"/>
    <n v="93.490861021430206"/>
    <n v="33.490566037735846"/>
    <n v="61.840886179951404"/>
    <n v="95.987364560199211"/>
    <n v="4"/>
    <n v="111.86572439345954"/>
    <n v="117.81747238268979"/>
    <n v="77"/>
    <n v="76.333333333333329"/>
    <n v="0.97777777777777775"/>
    <n v="11.647867571667046"/>
    <n v="1.2051886792452824"/>
    <n v="1.2055387703728739"/>
    <n v="6.5924187361195266"/>
    <n v="0.5"/>
    <n v="5.1491802122626513"/>
    <n v="5"/>
    <n v="4.5600000000000005"/>
    <n v="1.5799999999999996"/>
    <n v="9.7777777777777768"/>
    <x v="346"/>
    <n v="255"/>
    <x v="346"/>
    <n v="263"/>
  </r>
  <r>
    <x v="347"/>
    <s v="Md. Mofizul Islam"/>
    <s v="Scientific Sales Executive"/>
    <s v="Sales"/>
    <s v="SYG-CUMB-BOR1"/>
    <s v="SYGK-CUMB"/>
    <s v="Cumilla"/>
    <s v="Zone-2 SYL"/>
    <s v="FS16"/>
    <d v="2023-09-05T00:00:00"/>
    <n v="348"/>
    <n v="107809"/>
    <s v="Md. Mofizul Islam"/>
    <s v="Scientific Sales Executive"/>
    <s v="Sales"/>
    <s v="SYG-CUMB-BOR1"/>
    <s v="FS16"/>
    <d v="2023-09-05T00:00:00"/>
    <s v="Consider"/>
    <s v="S4944"/>
    <n v="86.239981917463652"/>
    <n v="49.45652173913043"/>
    <n v="72.767454115417138"/>
    <n v="92.920676030776789"/>
    <n v="2"/>
    <n v="136.06142689708"/>
    <n v="100.75208607817304"/>
    <n v="89.333333333333329"/>
    <n v="80.333333333333329"/>
    <n v="0.9555555555555556"/>
    <n v="9.9559957807415191"/>
    <n v="6.7717391304347814"/>
    <n v="1.6835761175494999"/>
    <n v="5.7574122035906257"/>
    <n v="0"/>
    <n v="5.6572899648386805"/>
    <n v="5"/>
    <n v="7.839999999999999"/>
    <n v="2.1199999999999997"/>
    <n v="9.5555555555555554"/>
    <x v="347"/>
    <n v="213"/>
    <x v="347"/>
    <n v="217"/>
  </r>
  <r>
    <x v="348"/>
    <s v="Mohammad Rashel Uddin"/>
    <s v="Scientific Sales Executive"/>
    <s v="Sales"/>
    <s v="SYG-CTGB-CMC3"/>
    <s v="SYGK-CTGB"/>
    <s v="CTG-2"/>
    <s v="Zone-1 CTG"/>
    <s v="FS16"/>
    <d v="2023-09-05T00:00:00"/>
    <n v="349"/>
    <n v="107811"/>
    <s v="Mohammad Rashel Uddin"/>
    <s v="Scientific Sales Executive"/>
    <s v="Sales"/>
    <s v="SYG-CTGB-CMC3"/>
    <s v="FS16"/>
    <d v="2023-09-05T00:00:00"/>
    <s v="Consider"/>
    <s v="S4945"/>
    <n v="91.307998163051138"/>
    <n v="32.62411347517731"/>
    <n v="34.566909316192984"/>
    <n v="100.91419263337148"/>
    <n v="3"/>
    <n v="186.18175017248669"/>
    <n v="102.39824989824989"/>
    <n v="80.666666666666671"/>
    <n v="94"/>
    <n v="0.88888888888888884"/>
    <n v="11.138532904711933"/>
    <n v="0.99290780141844126"/>
    <n v="0"/>
    <n v="10.705693342508585"/>
    <n v="0"/>
    <n v="6.7098167536222206"/>
    <n v="5"/>
    <n v="5.7600000000000007"/>
    <n v="2.9400000000000004"/>
    <n v="8.8888888888888893"/>
    <x v="348"/>
    <n v="227"/>
    <x v="348"/>
    <n v="226"/>
  </r>
  <r>
    <x v="349"/>
    <s v="Md. Rajib Shaikh"/>
    <s v="Scientific Sales Executive"/>
    <s v="Sales"/>
    <s v="SYG-NKLA-NKL2"/>
    <s v="SYGK-NKLA"/>
    <s v="Noakhali"/>
    <s v="Zone-1 CTG"/>
    <s v="FS16"/>
    <d v="2023-09-05T00:00:00"/>
    <n v="350"/>
    <n v="107813"/>
    <s v="Md. Rajib Shaikh"/>
    <s v="Scientific Sales Executive"/>
    <s v="Sales"/>
    <s v="SYG-NKLA-NKL2"/>
    <s v="FS16"/>
    <d v="2023-09-05T00:00:00"/>
    <s v="Consider"/>
    <s v="S4947"/>
    <n v="105.69626852635959"/>
    <n v="45.667447306791573"/>
    <n v="74.661368162327989"/>
    <n v="111.58799596729416"/>
    <n v="7"/>
    <n v="152.32289433798709"/>
    <n v="132.3837836881315"/>
    <n v="84"/>
    <n v="75.666666666666671"/>
    <n v="0.9555555555555556"/>
    <n v="23.563320836861813"/>
    <n v="5.1803278688524603"/>
    <n v="1.7664348571018498"/>
    <n v="13.107299092641188"/>
    <n v="5"/>
    <n v="5.9987807810977287"/>
    <n v="5"/>
    <n v="6.56"/>
    <n v="1.5400000000000005"/>
    <n v="9.5555555555555554"/>
    <x v="349"/>
    <n v="60"/>
    <x v="349"/>
    <n v="63"/>
  </r>
  <r>
    <x v="350"/>
    <s v="Md. Monirul Hasan"/>
    <s v="Scientific Sales Executive"/>
    <s v="Sales"/>
    <s v="SYD-SYLA-SYL3"/>
    <s v="SYD-SYLA"/>
    <s v="Sylhet"/>
    <s v="Zone-2 SYL"/>
    <s v="FS16"/>
    <d v="2023-09-05T00:00:00"/>
    <n v="351"/>
    <n v="107814"/>
    <s v="Md. Monirul Hasan"/>
    <s v="Scientific Sales Executive"/>
    <s v="Sales"/>
    <s v="SYD-SYLA-SYL3"/>
    <s v="FS16"/>
    <d v="2023-09-05T00:00:00"/>
    <s v="Consider"/>
    <s v="S4948"/>
    <n v="71.651920818560328"/>
    <n v="21.189591078066915"/>
    <n v="48.126188282796605"/>
    <n v="71.139900421903405"/>
    <n v="0"/>
    <n v="159.8620462208508"/>
    <n v="67.369498121309718"/>
    <n v="76.666666666666671"/>
    <n v="85"/>
    <n v="0.62222222222222223"/>
    <n v="6.5521148576640771"/>
    <n v="0"/>
    <n v="0.60552073737235146"/>
    <n v="3.2163217158887307"/>
    <n v="0"/>
    <n v="6.157102970637867"/>
    <n v="0"/>
    <n v="4.5333333333333332"/>
    <n v="2.4"/>
    <n v="6.2222222222222223"/>
    <x v="350"/>
    <n v="378"/>
    <x v="350"/>
    <n v="370"/>
  </r>
  <r>
    <x v="351"/>
    <s v="Md. Mahfuzul Hoque Selim"/>
    <s v="Scientific Sales Executive"/>
    <s v="Sales"/>
    <s v="SYG-STKA-PTY1"/>
    <s v="SYGK-STKA"/>
    <s v="CTG-1"/>
    <s v="Zone-1 CTG"/>
    <s v="FS16"/>
    <d v="2023-09-05T00:00:00"/>
    <n v="352"/>
    <n v="107816"/>
    <s v="Md. Mahfuzul Hoque Selim"/>
    <s v="Scientific Sales Executive"/>
    <s v="Sales"/>
    <s v="SYG-STKA-PTY1"/>
    <s v="FS16"/>
    <d v="2023-09-05T00:00:00"/>
    <s v="Consider"/>
    <s v="S4950"/>
    <n v="91.777508001324364"/>
    <n v="36.312849162011176"/>
    <n v="62.810992062939178"/>
    <n v="98.742173398190957"/>
    <n v="2"/>
    <n v="68.093926101804271"/>
    <n v="109.59484104864538"/>
    <n v="96"/>
    <n v="83"/>
    <n v="0.82222222222222219"/>
    <n v="11.248085200309019"/>
    <n v="1.8966480446927381"/>
    <n v="1.2479809027535889"/>
    <n v="8.2453040389145738"/>
    <n v="0"/>
    <n v="2.5665059474710232"/>
    <n v="5"/>
    <n v="8"/>
    <n v="2.2799999999999998"/>
    <n v="8.2222222222222214"/>
    <x v="351"/>
    <n v="244"/>
    <x v="351"/>
    <n v="241"/>
  </r>
  <r>
    <x v="352"/>
    <s v="Md. Faridus Jaman"/>
    <s v="Scientific Sales Executive"/>
    <s v="Sales"/>
    <s v="SYG-GAIA-MIT1"/>
    <s v="SYGK-GAIA"/>
    <s v="Bogura"/>
    <s v="Zone-3 BOG"/>
    <s v="FS16"/>
    <d v="2023-09-05T00:00:00"/>
    <n v="353"/>
    <n v="107818"/>
    <s v="Md. Faridus Jaman"/>
    <s v="Scientific Sales Executive"/>
    <s v="Sales"/>
    <s v="SYG-GAIA-MIT1"/>
    <s v="FS16"/>
    <d v="2023-09-05T00:00:00"/>
    <s v="Consider"/>
    <s v="S4952"/>
    <n v="72.971189047956855"/>
    <n v="13.019390581717452"/>
    <n v="83.083546037014173"/>
    <n v="79.321585927544405"/>
    <n v="0"/>
    <n v="179.3179455680424"/>
    <n v="97.917684167684172"/>
    <n v="58"/>
    <n v="82.333333333333329"/>
    <e v="#N/A"/>
    <n v="6.8599441111899342"/>
    <n v="0"/>
    <n v="2.3083546037014173"/>
    <n v="4.1708516915468472"/>
    <n v="0"/>
    <n v="6.5656768569288904"/>
    <n v="4.3753052503052512"/>
    <n v="2.64"/>
    <n v="2.2399999999999998"/>
    <s v=""/>
    <x v="352"/>
    <n v="383"/>
    <x v="352"/>
    <n v="339"/>
  </r>
  <r>
    <x v="353"/>
    <s v="Md. Imam Hasan"/>
    <s v="Scientific Sales Executive"/>
    <s v="Sales"/>
    <s v="SYD-DHAA-BMC1"/>
    <s v="SYD-DHAA"/>
    <s v="Dhaka-2"/>
    <s v="SM-1"/>
    <s v="FS16"/>
    <d v="2023-09-05T00:00:00"/>
    <n v="354"/>
    <n v="107789"/>
    <s v="Md. Imam Hasan"/>
    <s v="Scientific Sales Executive"/>
    <s v="Sales"/>
    <s v="SYD-DHAA-BMC1"/>
    <s v="FS16"/>
    <d v="2023-09-05T00:00:00"/>
    <s v="Consider"/>
    <s v="S4954"/>
    <n v="53.99464536858256"/>
    <n v="19.81981981981982"/>
    <n v="30.756898152054678"/>
    <n v="49.811474229162606"/>
    <n v="0"/>
    <n v="216.18308188027476"/>
    <n v="63.595152918069587"/>
    <n v="96"/>
    <n v="80"/>
    <n v="0.91111111111111109"/>
    <n v="2.4320839193359309"/>
    <n v="0"/>
    <n v="0"/>
    <n v="0"/>
    <n v="0"/>
    <n v="7"/>
    <n v="0"/>
    <n v="8"/>
    <n v="2.1"/>
    <n v="9.1111111111111107"/>
    <x v="353"/>
    <n v="385"/>
    <x v="353"/>
    <n v="390"/>
  </r>
  <r>
    <x v="354"/>
    <s v="Md.Raman Akanda"/>
    <s v="Scientific Sales Executive"/>
    <s v="Sales"/>
    <s v="SYG-GAZA-KAL1"/>
    <s v="SYGK-GAZA"/>
    <s v="Dhaka-3"/>
    <s v="SM-2"/>
    <s v="FS16"/>
    <d v="2023-09-05T00:00:00"/>
    <n v="355"/>
    <n v="107801"/>
    <s v="Md.Raman Akanda"/>
    <s v="Scientific Sales Executive"/>
    <s v="Sales"/>
    <s v="SYG-GAZA-KAL1"/>
    <s v="FS16"/>
    <d v="2023-09-05T00:00:00"/>
    <s v="Consider"/>
    <s v="S4935"/>
    <n v="101.11832979316087"/>
    <n v="46.380697050938338"/>
    <n v="124.93541393950727"/>
    <n v="102.5162185354088"/>
    <n v="5"/>
    <n v="34.821621916103254"/>
    <n v="123.59038103603321"/>
    <n v="68"/>
    <n v="75"/>
    <n v="0.8666666666666667"/>
    <n v="21.503248406922388"/>
    <n v="5.479892761394102"/>
    <n v="5"/>
    <n v="11.066149170466979"/>
    <n v="2.25"/>
    <n v="0"/>
    <n v="5"/>
    <n v="3.84"/>
    <n v="1.5"/>
    <n v="8.6666666666666679"/>
    <x v="354"/>
    <n v="164"/>
    <x v="354"/>
    <n v="154"/>
  </r>
  <r>
    <x v="355"/>
    <s v="Faruque Hossain"/>
    <s v="Scientific Sales Executive"/>
    <s v="Sales"/>
    <s v="SYG-COXA-COX1"/>
    <s v="SYGK-COXA"/>
    <s v="CTG-2"/>
    <s v="Zone-1 CTG"/>
    <s v="FS16"/>
    <d v="2023-09-05T00:00:00"/>
    <n v="356"/>
    <n v="107821"/>
    <s v="Faruque Hossain"/>
    <s v="Scientific Sales Executive"/>
    <s v="Sales"/>
    <s v="SYG-COXA-COX1"/>
    <s v="FS16"/>
    <d v="2023-09-05T00:00:00"/>
    <s v="Consider"/>
    <s v="S4957"/>
    <n v="101.25220200319376"/>
    <n v="39.563106796116507"/>
    <n v="88.602919231322915"/>
    <n v="107.06579288585382"/>
    <n v="5"/>
    <n v="207.26437567881501"/>
    <n v="115.31757507321417"/>
    <n v="61.333333333333336"/>
    <n v="78.333333333333329"/>
    <n v="0.88888888888888884"/>
    <n v="21.563490901437191"/>
    <n v="2.6929611650485441"/>
    <n v="2.8602919231322916"/>
    <n v="12.089803399317109"/>
    <n v="2.25"/>
    <n v="7"/>
    <n v="5"/>
    <n v="3.3066666666666671"/>
    <n v="1.7"/>
    <n v="8.8888888888888893"/>
    <x v="355"/>
    <n v="141"/>
    <x v="355"/>
    <n v="138"/>
  </r>
  <r>
    <x v="356"/>
    <s v="Md. Abu Usayed"/>
    <s v="Scientific Sales Executive"/>
    <s v="Sales"/>
    <s v="SYD-CUMA-CUM2"/>
    <s v="SYD-CUMA"/>
    <s v="Cumilla"/>
    <s v="Zone-2 SYL"/>
    <s v="FS16"/>
    <d v="2023-09-05T00:00:00"/>
    <n v="357"/>
    <n v="107823"/>
    <s v="Md. Abu Usayed"/>
    <s v="Scientific Sales Executive"/>
    <s v="Sales"/>
    <s v="SYD-CUMA-CUM2"/>
    <s v="FS16"/>
    <d v="2023-09-05T00:00:00"/>
    <s v="Consider"/>
    <s v="S4959"/>
    <n v="106.0456390443932"/>
    <n v="40.425531914893611"/>
    <n v="124.34381951064506"/>
    <n v="102.48034680854741"/>
    <n v="7"/>
    <n v="144.45674388178276"/>
    <n v="116.62183302808302"/>
    <n v="84.666666666666671"/>
    <n v="81"/>
    <n v="0.9555555555555556"/>
    <n v="23.720537569976941"/>
    <n v="2.919148936170211"/>
    <n v="5"/>
    <n v="11.058078031923166"/>
    <n v="5"/>
    <n v="5.8335916215174377"/>
    <n v="5"/>
    <n v="6.7200000000000015"/>
    <n v="2.16"/>
    <n v="9.5555555555555554"/>
    <x v="356"/>
    <n v="63"/>
    <x v="356"/>
    <n v="65"/>
  </r>
  <r>
    <x v="357"/>
    <s v="Jagotpati Barman"/>
    <s v="Scientific Sales Executive"/>
    <s v="Sales"/>
    <s v="SYG-MOHA-SHS1"/>
    <s v="SYGK-MOHA"/>
    <s v="Dhaka-4"/>
    <s v="SM-2"/>
    <s v="FS16"/>
    <d v="2023-09-05T00:00:00"/>
    <n v="358"/>
    <n v="107824"/>
    <s v="Jagotpati Barman"/>
    <s v="Scientific Sales Executive"/>
    <s v="Sales"/>
    <s v="SYG-MOHA-SHS1"/>
    <s v="FS16"/>
    <d v="2023-09-05T00:00:00"/>
    <s v="Consider"/>
    <s v="S4960"/>
    <n v="82.339983457931595"/>
    <n v="31.318681318681318"/>
    <n v="45.037278657968308"/>
    <n v="105.93008788108247"/>
    <n v="4"/>
    <n v="36.014449736475449"/>
    <n v="87.96066453675148"/>
    <n v="78"/>
    <n v="78"/>
    <n v="0.8666666666666667"/>
    <n v="9.0459961401840392"/>
    <n v="0.6730769230769228"/>
    <n v="0.47038094128611352"/>
    <n v="11.834269773243555"/>
    <n v="0.5"/>
    <n v="0"/>
    <n v="1.2862325878630181"/>
    <n v="4.6399999999999997"/>
    <n v="1.6799999999999997"/>
    <n v="8.6666666666666679"/>
    <x v="357"/>
    <n v="328"/>
    <x v="357"/>
    <n v="332"/>
  </r>
  <r>
    <x v="358"/>
    <s v="Rabea Basri"/>
    <s v="Senior Scientific Sales Executive"/>
    <s v="Sales"/>
    <s v="SYD-SYLA-SYL2"/>
    <s v="SYD-SYLA"/>
    <s v="Sylhet"/>
    <s v="Zone-2 SYL"/>
    <s v="FS15"/>
    <d v="2019-08-01T00:00:00"/>
    <n v="359"/>
    <n v="105056"/>
    <s v="Rabea Basri"/>
    <s v="Senior Scientific Sales Executive"/>
    <s v="Sales"/>
    <s v="SYD-SYLA-SYL2"/>
    <s v="FS15"/>
    <d v="2019-08-01T00:00:00"/>
    <s v="Consider"/>
    <s v="S4040"/>
    <n v="97.420005265480015"/>
    <n v="30.76923076923077"/>
    <n v="59.720211921076249"/>
    <n v="78.591186030238404"/>
    <n v="5"/>
    <n v="257.34169418728857"/>
    <n v="106.93673466227813"/>
    <n v="91"/>
    <n v="94.5"/>
    <n v="0.9555555555555556"/>
    <n v="14.904006318576018"/>
    <n v="0.53846153846153866"/>
    <n v="1.1127592715470858"/>
    <n v="4.0856383701944807"/>
    <n v="2.25"/>
    <n v="7"/>
    <n v="5"/>
    <n v="8"/>
    <n v="2.97"/>
    <n v="9.5555555555555554"/>
    <x v="358"/>
    <n v="204"/>
    <x v="358"/>
    <n v="210"/>
  </r>
  <r>
    <x v="359"/>
    <s v="Md. Tofiqul Hasan"/>
    <s v="Senior Scientific Sales Executive"/>
    <s v="Sales"/>
    <s v="SYD-RAJA-RAJ1"/>
    <s v="SYD-RAJA"/>
    <s v="Rajshahi"/>
    <s v="Zone-3 BOG"/>
    <s v="FS15"/>
    <d v="2019-09-11T00:00:00"/>
    <n v="360"/>
    <n v="105057"/>
    <s v="Md. Tofiqul Hasan"/>
    <s v="Senior Scientific Sales Executive"/>
    <s v="Sales"/>
    <s v="SYD-RAJA-RAJ1"/>
    <s v="FS15"/>
    <d v="2019-09-11T00:00:00"/>
    <s v="Consider"/>
    <s v="S4043"/>
    <n v="101.0610979747441"/>
    <n v="45.967741935483872"/>
    <n v="69.760481393905593"/>
    <n v="100.9181145716618"/>
    <n v="6"/>
    <n v="210.8322109782269"/>
    <n v="71.467452300785624"/>
    <n v="80"/>
    <n v="88.666666666666671"/>
    <n v="0.93333333333333335"/>
    <n v="21.477494088634845"/>
    <n v="5.306451612903226"/>
    <n v="1.5520210609833696"/>
    <n v="10.706575778623906"/>
    <n v="4"/>
    <n v="7"/>
    <n v="0"/>
    <n v="5.6"/>
    <n v="2.62"/>
    <n v="9.3333333333333339"/>
    <x v="359"/>
    <n v="139"/>
    <x v="359"/>
    <n v="140"/>
  </r>
  <r>
    <x v="360"/>
    <s v="Md. Tarik Aziz"/>
    <s v="Senior Scientific Sales Executive"/>
    <s v="Sales"/>
    <s v="SYD-MOHA-NCV2"/>
    <s v="SYD-MOHA"/>
    <s v="Dhaka-4"/>
    <s v="SM-2"/>
    <s v="FS15"/>
    <d v="2020-02-02T00:00:00"/>
    <n v="361"/>
    <n v="105062"/>
    <s v="Md. Tarik Aziz"/>
    <s v="Senior Scientific Sales Executive"/>
    <s v="Sales"/>
    <s v="SYD-MOHA-NCV2"/>
    <s v="FS15"/>
    <d v="2020-02-02T00:00:00"/>
    <s v="Consider"/>
    <s v="S4062"/>
    <n v="99.668693370110901"/>
    <n v="37.090909090909093"/>
    <n v="61.994672349493875"/>
    <n v="104.30324132570317"/>
    <n v="7"/>
    <n v="0"/>
    <n v="93.200237519137019"/>
    <n v="82.666666666666671"/>
    <n v="93.75"/>
    <n v="0.9555555555555556"/>
    <n v="17.602432044133081"/>
    <n v="2.0872727272727278"/>
    <n v="1.2122669152903569"/>
    <n v="11.468229298283212"/>
    <n v="5"/>
    <n v="0"/>
    <n v="2.6400475038274038"/>
    <n v="6.2400000000000011"/>
    <n v="2.9249999999999998"/>
    <n v="9.5555555555555554"/>
    <x v="360"/>
    <n v="191"/>
    <x v="360"/>
    <n v="192"/>
  </r>
  <r>
    <x v="361"/>
    <s v="Md Ruhul Amin Sarker"/>
    <s v="Senior Scientific Sales Executive"/>
    <s v="Sales"/>
    <s v="SYG-GAIA-GAI2"/>
    <s v="SYGK-GAIA"/>
    <s v="Bogura"/>
    <s v="Zone-3 BOG"/>
    <s v="FS15"/>
    <d v="2013-01-01T00:00:00"/>
    <n v="362"/>
    <n v="104918"/>
    <s v="Md Ruhul Amin Sarker"/>
    <s v="Senior Scientific Sales Executive"/>
    <s v="Sales"/>
    <s v="SYG-GAIA-GAI2"/>
    <s v="FS15"/>
    <d v="2013-01-01T00:00:00"/>
    <s v="Consider"/>
    <s v="S2883"/>
    <n v="88.643023207824896"/>
    <n v="27.984344422700584"/>
    <n v="74.403985382860711"/>
    <n v="77.944577333320524"/>
    <n v="3"/>
    <n v="42.418074171327206"/>
    <n v="119.01821789321789"/>
    <n v="80.5"/>
    <n v="86"/>
    <n v="0.93333333333333335"/>
    <n v="10.516705415159143"/>
    <n v="0"/>
    <n v="1.7551743605001557"/>
    <n v="4.0102006888873944"/>
    <n v="0"/>
    <n v="0"/>
    <n v="5"/>
    <n v="5.7200000000000006"/>
    <n v="2.46"/>
    <n v="9.3333333333333339"/>
    <x v="361"/>
    <n v="329"/>
    <x v="361"/>
    <n v="338"/>
  </r>
  <r>
    <x v="362"/>
    <s v="Md. Rezaul Karim Razu"/>
    <s v="Senior Scientific Sales Executive"/>
    <s v="Sales"/>
    <s v="SYG-RANB-KUR1"/>
    <s v="SYGK-RANB"/>
    <s v="Rangpur"/>
    <s v="Zone-3 BOG"/>
    <s v="FS15"/>
    <d v="2016-02-02T00:00:00"/>
    <n v="363"/>
    <n v="104980"/>
    <s v="Md. Rezaul Karim Razu"/>
    <s v="Senior Scientific Sales Executive"/>
    <s v="Sales"/>
    <s v="SYG-RANB-KUR1"/>
    <s v="FS15"/>
    <d v="2016-02-02T00:00:00"/>
    <s v="Consider"/>
    <s v="S3521"/>
    <n v="105.20763476316174"/>
    <n v="46.506550218340607"/>
    <n v="96.307128106243283"/>
    <n v="118.78671243857499"/>
    <n v="10"/>
    <n v="56.765274461002122"/>
    <n v="114.3882017070423"/>
    <n v="79"/>
    <n v="87.5"/>
    <n v="1"/>
    <n v="23.343435643422779"/>
    <n v="5.5327510917030542"/>
    <n v="4.4460692159364923"/>
    <n v="14.727010298679371"/>
    <n v="10"/>
    <n v="1.1787461214727599"/>
    <n v="5"/>
    <n v="4.7200000000000006"/>
    <n v="2.5499999999999998"/>
    <n v="10"/>
    <x v="362"/>
    <n v="39"/>
    <x v="362"/>
    <n v="41"/>
  </r>
  <r>
    <x v="363"/>
    <s v="Milon Chandra Shil"/>
    <s v="Senior Scientific Sales Executive"/>
    <s v="Sales"/>
    <s v="SYG-BMCA-BMC1"/>
    <s v="SYGK-BMCA"/>
    <s v="Dhaka-2"/>
    <s v="SM-1"/>
    <s v="FS15"/>
    <d v="2016-10-10T00:00:00"/>
    <n v="364"/>
    <n v="104996"/>
    <s v="Milon Chandra Shil"/>
    <s v="Senior Scientific Sales Executive"/>
    <s v="Sales"/>
    <s v="SYG-BMCA-BMC1"/>
    <s v="FS15"/>
    <d v="2016-10-10T00:00:00"/>
    <s v="Consider"/>
    <s v="S3687"/>
    <n v="83.896207619925221"/>
    <n v="22.840690978886759"/>
    <n v="57.833932192270986"/>
    <n v="92.222149152714138"/>
    <n v="0"/>
    <n v="260.493011627763"/>
    <n v="102.94242123952269"/>
    <n v="82"/>
    <n v="85.25"/>
    <n v="0.91111111111111109"/>
    <n v="9.4091151113158844"/>
    <n v="0"/>
    <n v="1.0302345334118557"/>
    <n v="5.6759174011499827"/>
    <n v="0"/>
    <n v="7"/>
    <n v="5"/>
    <n v="6.08"/>
    <n v="2.415"/>
    <n v="9.1111111111111107"/>
    <x v="363"/>
    <n v="268"/>
    <x v="363"/>
    <n v="276"/>
  </r>
  <r>
    <x v="364"/>
    <s v="Md Kaderul Alam"/>
    <s v="Senior Scientific Sales Executive"/>
    <s v="Sales"/>
    <s v="SYK-MIRA-NIN2"/>
    <s v="SYGK-MIRA"/>
    <s v="Dhaka-4"/>
    <s v="SM-2"/>
    <s v="FS15"/>
    <d v="2011-09-05T00:00:00"/>
    <n v="365"/>
    <n v="104896"/>
    <s v="Md Kaderul Alam"/>
    <s v="Senior Scientific Sales Executive"/>
    <s v="Sales"/>
    <s v="SYK-MIRA-NIN2"/>
    <s v="FS15"/>
    <d v="2011-09-05T00:00:00"/>
    <s v="Consider"/>
    <s v="S2633"/>
    <n v="97.581128870089799"/>
    <n v="37.745098039215684"/>
    <n v="79.744650270855061"/>
    <n v="103.93504362200146"/>
    <n v="6"/>
    <n v="34.513148453819113"/>
    <n v="104.5602576771055"/>
    <n v="88"/>
    <n v="87.333333333333329"/>
    <n v="0.97777777777777775"/>
    <n v="15.097354644107758"/>
    <n v="2.2475490196078423"/>
    <n v="1.9888284493499089"/>
    <n v="11.38538481495033"/>
    <n v="4"/>
    <n v="0"/>
    <n v="5"/>
    <n v="7.5200000000000005"/>
    <n v="2.5399999999999996"/>
    <n v="9.7777777777777768"/>
    <x v="364"/>
    <n v="184"/>
    <x v="364"/>
    <n v="190"/>
  </r>
  <r>
    <x v="365"/>
    <s v="Md Selim Azad"/>
    <s v="Senior Scientific Sales Executive"/>
    <s v="Sales"/>
    <s v="SYG-MOHA-SHS2"/>
    <s v="SYGK-MOHA"/>
    <s v="Dhaka-4"/>
    <s v="SM-2"/>
    <s v="FS15"/>
    <d v="2011-08-08T00:00:00"/>
    <n v="366"/>
    <n v="104895"/>
    <s v="Md Selim Azad"/>
    <s v="Senior Scientific Sales Executive"/>
    <s v="Sales"/>
    <s v="SYG-MOHA-SHS2"/>
    <s v="FS15"/>
    <d v="2011-08-08T00:00:00"/>
    <s v="Consider"/>
    <s v="S2625"/>
    <n v="93.581118941713356"/>
    <n v="29.809725158562365"/>
    <n v="42.347993706391634"/>
    <n v="88.914684316150144"/>
    <n v="3"/>
    <n v="174.95592119975737"/>
    <n v="92.08229203700219"/>
    <n v="93"/>
    <n v="90.5"/>
    <n v="0.97777777777777775"/>
    <n v="11.66892775306645"/>
    <n v="0"/>
    <n v="0.352724724654634"/>
    <n v="5.2900465035508493"/>
    <n v="0"/>
    <n v="6.4740743451949045"/>
    <n v="2.4164584074004383"/>
    <n v="8"/>
    <n v="2.7299999999999995"/>
    <n v="9.7777777777777768"/>
    <x v="365"/>
    <n v="258"/>
    <x v="365"/>
    <n v="270"/>
  </r>
  <r>
    <x v="366"/>
    <s v="Md Tanvir Ahmed"/>
    <s v="Senior Scientific Sales Executive"/>
    <s v="Sales"/>
    <s v="SYD-DHAA-BMC2"/>
    <s v="SYD-DHAA"/>
    <s v="Dhaka-2"/>
    <s v="SM-1"/>
    <s v="FS15"/>
    <d v="2018-06-05T00:00:00"/>
    <n v="367"/>
    <n v="105040"/>
    <s v="Md Tanvir Ahmed"/>
    <s v="Senior Scientific Sales Executive"/>
    <s v="Sales"/>
    <s v="SYD-DHAA-BMC2"/>
    <s v="FS15"/>
    <d v="2018-06-05T00:00:00"/>
    <s v="Consider"/>
    <s v="S3942"/>
    <n v="102.60499354651384"/>
    <n v="30.566037735849054"/>
    <n v="42.717319818948511"/>
    <n v="103.28125234706071"/>
    <n v="10"/>
    <n v="143.25615428556583"/>
    <n v="100.47542735042734"/>
    <n v="97.333333333333329"/>
    <n v="85.875"/>
    <n v="0.97777777777777775"/>
    <n v="22.172247095931226"/>
    <n v="0.48867924528301832"/>
    <n v="0.36888274207899729"/>
    <n v="11.238281778088661"/>
    <n v="10"/>
    <n v="5.8083792399968823"/>
    <n v="5"/>
    <n v="8"/>
    <n v="2.4525000000000001"/>
    <n v="9.7777777777777768"/>
    <x v="366"/>
    <n v="79"/>
    <x v="366"/>
    <n v="80"/>
  </r>
  <r>
    <x v="367"/>
    <s v="A.Z.M Mahbubul Islam"/>
    <s v="Senior Scientific Sales Executive"/>
    <s v="Sales"/>
    <s v="SYK-PABA-PAB1"/>
    <s v="SYGK-PABA"/>
    <s v="Rajshahi"/>
    <s v="Zone-3 BOG"/>
    <s v="FS15"/>
    <d v="2020-10-12T00:00:00"/>
    <n v="368"/>
    <n v="105074"/>
    <s v="A.Z.M Mahbubul Islam"/>
    <s v="Senior Scientific Sales Executive"/>
    <s v="Sales"/>
    <s v="SYK-PABA-PAB1"/>
    <s v="FS15"/>
    <d v="2020-10-12T00:00:00"/>
    <s v="Consider"/>
    <s v="S4112"/>
    <n v="105.17286532380723"/>
    <n v="57.843137254901968"/>
    <n v="89.058106413242598"/>
    <n v="105.74106719543596"/>
    <n v="10"/>
    <n v="160.13453400879271"/>
    <n v="130.60475770322319"/>
    <n v="80"/>
    <n v="84.333333333333329"/>
    <n v="0.9555555555555556"/>
    <n v="23.327789395713253"/>
    <n v="7"/>
    <n v="2.9058106413242597"/>
    <n v="11.791740118973092"/>
    <n v="10"/>
    <n v="6.1628252141846476"/>
    <n v="5"/>
    <n v="5.6"/>
    <n v="2.3599999999999994"/>
    <n v="9.5555555555555554"/>
    <x v="367"/>
    <n v="26"/>
    <x v="367"/>
    <n v="27"/>
  </r>
  <r>
    <x v="368"/>
    <s v="Morshed Alam"/>
    <s v="Senior Scientific Sales Executive"/>
    <s v="Sales"/>
    <s v="SYG-CHWA-CHW2"/>
    <s v="SYGK-CHWA"/>
    <s v="Noakhali"/>
    <s v="Zone-1 CTG"/>
    <s v="FS15"/>
    <d v="2021-10-11T00:00:00"/>
    <n v="369"/>
    <n v="105099"/>
    <s v="Morshed Alam"/>
    <s v="Senior Scientific Sales Executive"/>
    <s v="Sales"/>
    <s v="SYG-CHWA-CHW2"/>
    <s v="FS15"/>
    <d v="2021-10-11T00:00:00"/>
    <s v="Consider"/>
    <s v="S4148"/>
    <n v="106.32152025510018"/>
    <n v="45.951417004048587"/>
    <n v="65.178755859219834"/>
    <n v="81.4537959852683"/>
    <n v="6"/>
    <n v="58.297332074645304"/>
    <n v="115.52870606312635"/>
    <n v="88"/>
    <n v="87"/>
    <n v="0.9555555555555556"/>
    <n v="23.844684114795079"/>
    <n v="5.2995951417004061"/>
    <n v="1.3515705688408677"/>
    <n v="4.4196095316146344"/>
    <n v="4"/>
    <n v="1.3664231791440498"/>
    <n v="5"/>
    <n v="7.5200000000000005"/>
    <n v="2.5200000000000005"/>
    <n v="9.5555555555555554"/>
    <x v="368"/>
    <n v="156"/>
    <x v="368"/>
    <n v="158"/>
  </r>
  <r>
    <x v="369"/>
    <s v="Md. Shobraj Hossain"/>
    <s v="Senior Scientific Sales Executive"/>
    <s v="Sales"/>
    <s v="SYG-JASA-NRL1"/>
    <s v="SYGK-JASA"/>
    <s v="Faridpur"/>
    <s v="Zone-4 KHL"/>
    <s v="FS15"/>
    <d v="2021-10-11T00:00:00"/>
    <n v="370"/>
    <n v="105100"/>
    <s v="Md. Shobraj Hossain"/>
    <s v="Senior Scientific Sales Executive"/>
    <s v="Sales"/>
    <s v="SYG-JASA-NRL1"/>
    <s v="FS15"/>
    <d v="2021-10-11T00:00:00"/>
    <s v="Consider"/>
    <s v="S4149"/>
    <n v="102.41951125703184"/>
    <n v="38.492871690427698"/>
    <n v="86.76531594140917"/>
    <n v="102.39489889410247"/>
    <n v="7"/>
    <n v="221.50782625853887"/>
    <n v="111.47887498974455"/>
    <n v="84.5"/>
    <n v="87.5"/>
    <n v="0.91111111111111109"/>
    <n v="22.088780065664331"/>
    <n v="2.4307535641547862"/>
    <n v="2.6765315941409171"/>
    <n v="11.038852251173056"/>
    <n v="5"/>
    <n v="7"/>
    <n v="5"/>
    <n v="6.68"/>
    <n v="2.5499999999999998"/>
    <n v="9.1111111111111107"/>
    <x v="369"/>
    <n v="91"/>
    <x v="369"/>
    <n v="89"/>
  </r>
  <r>
    <x v="370"/>
    <s v="Md Abdul Mannan Mondol"/>
    <s v="Senior Scientific Sales Executive"/>
    <s v="Sales"/>
    <s v="SYD-DNMA-WAR1"/>
    <s v="SYD-DNMA"/>
    <s v="Dhaka-1"/>
    <s v="SM-1"/>
    <s v="FS15"/>
    <d v="2021-10-11T00:00:00"/>
    <n v="371"/>
    <n v="105097"/>
    <s v="Md Abdul Mannan Mondol"/>
    <s v="Senior Scientific Sales Executive"/>
    <s v="Sales"/>
    <s v="SYD-DNMA-WAR1"/>
    <s v="FS15"/>
    <d v="2021-10-11T00:00:00"/>
    <s v="Consider"/>
    <s v="S4145"/>
    <n v="105.06128930354568"/>
    <n v="51.181102362204726"/>
    <n v="71.08683706155928"/>
    <n v="106.36860631166778"/>
    <n v="10"/>
    <n v="84.832097288781185"/>
    <n v="108.21955319237928"/>
    <n v="96"/>
    <n v="83.5"/>
    <n v="0.93333333333333335"/>
    <n v="23.277580186595554"/>
    <n v="7"/>
    <n v="1.6100491214432187"/>
    <n v="11.932936420125248"/>
    <n v="10"/>
    <n v="3.4921645401431221"/>
    <n v="5"/>
    <n v="8"/>
    <n v="2.31"/>
    <n v="9.3333333333333339"/>
    <x v="370"/>
    <n v="37"/>
    <x v="370"/>
    <n v="37"/>
  </r>
  <r>
    <x v="371"/>
    <s v="Syed Golam Faruque"/>
    <s v="Senior Territory Manager"/>
    <s v="Sales"/>
    <s v="SYG-NRGA-BHU1"/>
    <s v="SYGK-NRGA"/>
    <s v="Dhaka-1"/>
    <s v="SM-1"/>
    <s v="FS13"/>
    <d v="1995-01-01T00:00:00"/>
    <n v="372"/>
    <n v="104719"/>
    <s v="Syed Golam Faruque"/>
    <s v="Senior Territory Manager"/>
    <s v="Sales"/>
    <s v="SYG-NRGA-BHU1"/>
    <s v="FS13"/>
    <d v="1995-01-01T00:00:00"/>
    <s v="Consider"/>
    <s v="S1082"/>
    <n v="109.58374959732831"/>
    <n v="42.105263157894733"/>
    <n v="96.325522134857565"/>
    <n v="100.18949028716034"/>
    <n v="10"/>
    <n v="202.69305928423128"/>
    <n v="126.30716505716507"/>
    <n v="84"/>
    <n v="81.25"/>
    <n v="0.9555555555555556"/>
    <n v="25.312687318797735"/>
    <n v="3.3894736842105253"/>
    <n v="4.4488283202286345"/>
    <n v="10.542635314611076"/>
    <n v="10"/>
    <n v="7"/>
    <n v="5"/>
    <n v="6.56"/>
    <n v="2.1749999999999998"/>
    <n v="9.5555555555555554"/>
    <x v="371"/>
    <n v="25"/>
    <x v="371"/>
    <n v="25"/>
  </r>
  <r>
    <x v="372"/>
    <s v="Mohammad Sanoar Hossain"/>
    <s v="Senior Territory Manager"/>
    <s v="Sales"/>
    <s v="SYG-UTTA-UTT1"/>
    <s v="SYGK-UTTA"/>
    <s v="Dhaka-3"/>
    <s v="SM-2"/>
    <s v="FS13"/>
    <d v="2005-01-10T00:00:00"/>
    <n v="373"/>
    <n v="104758"/>
    <s v="Mohammad Sanoar Hossain"/>
    <s v="Senior Territory Manager"/>
    <s v="Sales"/>
    <s v="SYG-UTTA-UTT1"/>
    <s v="FS13"/>
    <d v="2005-01-10T00:00:00"/>
    <s v="Consider"/>
    <s v="S1502"/>
    <n v="104.8998674227376"/>
    <n v="46.407766990291258"/>
    <n v="72.7188021320747"/>
    <n v="98.568760490310765"/>
    <n v="9"/>
    <n v="210.4482046399574"/>
    <n v="111.27212004696477"/>
    <n v="83.5"/>
    <n v="89.75"/>
    <n v="0.93333333333333335"/>
    <n v="23.204940340231921"/>
    <n v="5.4912621359223284"/>
    <n v="1.6814475932782682"/>
    <n v="8.1412562941864586"/>
    <n v="8.5"/>
    <n v="7"/>
    <n v="5"/>
    <n v="6.44"/>
    <n v="2.6849999999999996"/>
    <n v="9.3333333333333339"/>
    <x v="372"/>
    <n v="59"/>
    <x v="372"/>
    <n v="59"/>
  </r>
  <r>
    <x v="373"/>
    <s v="Mohammed Aftab Uddin Mollah"/>
    <s v="Senior Territory Manager"/>
    <s v="Sales"/>
    <s v="SYK-UTTA-UTT1"/>
    <s v="SYGK-UTTA"/>
    <s v="Dhaka-3"/>
    <s v="SM-2"/>
    <s v="FS13"/>
    <d v="2009-03-04T00:00:00"/>
    <n v="374"/>
    <n v="105551"/>
    <s v="Mohammed Aftab Uddin Mollah"/>
    <s v="Senior Territory Manager"/>
    <s v="Sales"/>
    <s v="SYK-UTTA-UTT1"/>
    <s v="FS13"/>
    <d v="2009-03-04T00:00:00"/>
    <s v="Consider"/>
    <s v="S2150"/>
    <n v="72.777702636525177"/>
    <n v="17.283950617283949"/>
    <n v="77.666987621723024"/>
    <n v="76.21879275102124"/>
    <n v="0"/>
    <n v="62.712926336415961"/>
    <n v="109.56439393939394"/>
    <n v="78"/>
    <n v="78.5"/>
    <n v="0.82222222222222219"/>
    <n v="6.814797281855876"/>
    <n v="0"/>
    <n v="1.8979307084503823"/>
    <n v="3.8088591542858112"/>
    <n v="0"/>
    <n v="1.9073334762109553"/>
    <n v="5"/>
    <n v="4.6399999999999997"/>
    <n v="1.7100000000000002"/>
    <n v="8.2222222222222214"/>
    <x v="373"/>
    <n v="359"/>
    <x v="373"/>
    <n v="359"/>
  </r>
  <r>
    <x v="374"/>
    <s v="Anisur Rahman"/>
    <s v="Senior Territory Manager"/>
    <s v="Sales"/>
    <s v="SYG-KISA-BAJ1"/>
    <s v="SYGK-KISA"/>
    <s v="Mymensingh"/>
    <s v="SM-2"/>
    <s v="FS13"/>
    <d v="2009-04-27T00:00:00"/>
    <n v="375"/>
    <n v="104845"/>
    <s v="Anisur Rahman"/>
    <s v="Senior Territory Manager"/>
    <s v="Sales"/>
    <s v="SYG-KISA-BAJ1"/>
    <s v="FS13"/>
    <d v="2009-04-27T00:00:00"/>
    <s v="Consider"/>
    <s v="S2193"/>
    <n v="105.21139102151511"/>
    <n v="41.189427312775329"/>
    <n v="96.861622578973865"/>
    <n v="115.34475080500435"/>
    <n v="9"/>
    <n v="184.1105090878124"/>
    <n v="116.83141187851332"/>
    <n v="84.5"/>
    <n v="88.75"/>
    <n v="1"/>
    <n v="23.345125959681802"/>
    <n v="3.1330396475770916"/>
    <n v="4.5292433868460797"/>
    <n v="13.952568931125978"/>
    <n v="8.5"/>
    <n v="6.66632069084406"/>
    <n v="5"/>
    <n v="6.68"/>
    <n v="2.625"/>
    <n v="10"/>
    <x v="374"/>
    <n v="23"/>
    <x v="374"/>
    <n v="24"/>
  </r>
  <r>
    <x v="375"/>
    <s v="Md Sarowar Hossain"/>
    <s v="Senior Territory Manager"/>
    <s v="Sales"/>
    <s v="SYG-BBRA-BBR2"/>
    <s v="SYGK-BBRA"/>
    <s v="B. Baria"/>
    <s v="Zone-2 SYL"/>
    <s v="FS13"/>
    <d v="2009-04-27T00:00:00"/>
    <n v="376"/>
    <n v="104844"/>
    <s v="Md Sarowar Hossain"/>
    <s v="Senior Territory Manager"/>
    <s v="Sales"/>
    <s v="SYG-BBRA-BBR2"/>
    <s v="FS13"/>
    <d v="2009-04-27T00:00:00"/>
    <s v="Consider"/>
    <s v="S2186"/>
    <n v="101.57545737048028"/>
    <n v="43.227091633466138"/>
    <n v="89.859485748234931"/>
    <n v="102.97540431944725"/>
    <n v="7"/>
    <n v="224.5944397292659"/>
    <n v="114.03871749368642"/>
    <n v="80"/>
    <n v="84.5"/>
    <n v="1"/>
    <n v="21.708955816716127"/>
    <n v="3.7035856573705184"/>
    <n v="2.9859485748234933"/>
    <n v="11.169465971875631"/>
    <n v="5"/>
    <n v="7"/>
    <n v="5"/>
    <n v="5.6"/>
    <n v="2.37"/>
    <n v="10"/>
    <x v="375"/>
    <n v="85"/>
    <x v="375"/>
    <n v="88"/>
  </r>
  <r>
    <x v="376"/>
    <s v="Mariam Akter"/>
    <s v="Senior Territory Manager"/>
    <s v="Sales"/>
    <s v="SYG-DMCA-DMC4"/>
    <s v="SYGK-DMCA"/>
    <s v="Dhaka-2"/>
    <s v="SM-1"/>
    <s v="FS13"/>
    <d v="2009-05-31T00:00:00"/>
    <n v="377"/>
    <n v="105552"/>
    <s v="Mariam Akter"/>
    <s v="Senior Territory Manager"/>
    <s v="Sales"/>
    <s v="SYG-DMCA-DMC4"/>
    <s v="FS13"/>
    <d v="2009-05-31T00:00:00"/>
    <s v="Consider"/>
    <s v="S2219"/>
    <n v="107.00597541998442"/>
    <n v="34.268537074148298"/>
    <n v="87.906457498479568"/>
    <n v="110.7087733890671"/>
    <n v="9"/>
    <n v="56.307034232030084"/>
    <n v="116.03143233578015"/>
    <n v="78.5"/>
    <n v="85.5"/>
    <n v="0.97777777777777775"/>
    <n v="24.152688938992988"/>
    <n v="1.3957915831663332"/>
    <n v="2.7906457498479567"/>
    <n v="12.909474012540098"/>
    <n v="8.5"/>
    <n v="1.1226116934236854"/>
    <n v="5"/>
    <n v="4.68"/>
    <n v="2.4299999999999997"/>
    <n v="9.7777777777777768"/>
    <x v="376"/>
    <n v="98"/>
    <x v="376"/>
    <n v="104"/>
  </r>
  <r>
    <x v="377"/>
    <s v="Md Azizur Rahman"/>
    <s v="Senior Territory Manager"/>
    <s v="Sales"/>
    <s v="SYG-KHLA-KHU2"/>
    <s v="SYGK-KHLA"/>
    <s v="Khulna"/>
    <s v="Zone-4 KHL"/>
    <s v="FS13"/>
    <d v="2012-06-23T00:00:00"/>
    <n v="378"/>
    <n v="104911"/>
    <s v="Md Azizur Rahman"/>
    <s v="Senior Territory Manager"/>
    <s v="Sales"/>
    <s v="SYG-KHLA-KHU2"/>
    <s v="FS13"/>
    <d v="2012-06-23T00:00:00"/>
    <s v="Consider"/>
    <s v="S2790"/>
    <n v="105.91981472964622"/>
    <n v="44.234404536862002"/>
    <n v="84.861921621291657"/>
    <n v="96.157800280442984"/>
    <n v="10"/>
    <n v="105.47854248607125"/>
    <n v="134.28072109050368"/>
    <n v="76"/>
    <n v="80"/>
    <n v="0.88888888888888884"/>
    <n v="23.6639166283408"/>
    <n v="3.9856332703213604"/>
    <n v="2.4861921621291656"/>
    <n v="6.6946801682657906"/>
    <n v="10"/>
    <n v="5.0150493922074961"/>
    <n v="5"/>
    <n v="4.4799999999999995"/>
    <n v="2.1"/>
    <n v="8.8888888888888893"/>
    <x v="377"/>
    <n v="103"/>
    <x v="377"/>
    <n v="99"/>
  </r>
  <r>
    <x v="378"/>
    <s v="Mohammad Mofazzol Hossain Bappi"/>
    <s v="Senior Territory Manager"/>
    <s v="Sales"/>
    <s v="SYG-NIDA-NID5"/>
    <s v="SYGK-NIDA"/>
    <s v="Dhaka-3"/>
    <s v="SM-2"/>
    <s v="FS13"/>
    <d v="2014-12-31T00:00:00"/>
    <n v="379"/>
    <n v="104953"/>
    <s v="Mohammad Mofazzol Hossain Bappi"/>
    <s v="Senior Territory Manager"/>
    <s v="Sales"/>
    <s v="SYG-NIDA-NID5"/>
    <s v="FS13"/>
    <d v="2014-12-31T00:00:00"/>
    <s v="Consider"/>
    <s v="S3337"/>
    <n v="133.584141227391"/>
    <n v="52.371541501976282"/>
    <n v="84.735837658236534"/>
    <n v="143.74954198007495"/>
    <n v="10"/>
    <n v="74.654305830453325"/>
    <n v="107.71897564133589"/>
    <n v="87.333333333333329"/>
    <n v="90"/>
    <n v="0.9555555555555556"/>
    <n v="30"/>
    <n v="7"/>
    <n v="2.4735837658236535"/>
    <n v="15"/>
    <n v="10"/>
    <n v="3.0172009387544887"/>
    <n v="5"/>
    <n v="7.3599999999999994"/>
    <n v="2.7"/>
    <n v="9.5555555555555554"/>
    <x v="378"/>
    <n v="5"/>
    <x v="378"/>
    <n v="5"/>
  </r>
  <r>
    <x v="379"/>
    <s v="Anisur Rahman Pramanik"/>
    <s v="Senior Territory Manager"/>
    <s v="Sales"/>
    <s v="SYG-BOGA-BOG1"/>
    <s v="SYGK-BOGA"/>
    <s v="Bogura"/>
    <s v="Zone-3 BOG"/>
    <s v="FS13"/>
    <d v="2008-08-25T00:00:00"/>
    <n v="380"/>
    <n v="104839"/>
    <s v="Anisur Rahman Pramanik"/>
    <s v="Senior Territory Manager"/>
    <s v="Sales"/>
    <s v="SYG-BOGA-BOG1"/>
    <s v="FS13"/>
    <d v="2008-08-25T00:00:00"/>
    <s v="Consider"/>
    <s v="S2079"/>
    <n v="106.87966986649509"/>
    <n v="29.327902240325866"/>
    <n v="67.57875918933216"/>
    <n v="91.908405586449078"/>
    <n v="10"/>
    <n v="92.374902305490394"/>
    <n v="105.41913635210737"/>
    <n v="81"/>
    <n v="85.25"/>
    <n v="0.9555555555555556"/>
    <n v="24.095851439922789"/>
    <n v="0"/>
    <n v="1.456570714533282"/>
    <n v="5.6393139850857263"/>
    <n v="10"/>
    <n v="3.8441621075895518"/>
    <n v="5"/>
    <n v="5.84"/>
    <n v="2.415"/>
    <n v="9.5555555555555554"/>
    <x v="379"/>
    <n v="137"/>
    <x v="379"/>
    <n v="139"/>
  </r>
  <r>
    <x v="380"/>
    <s v="Md Saidur Rahaman"/>
    <s v="Senior Territory Manager"/>
    <s v="Sales"/>
    <s v="SYG-CUMA-CUM1"/>
    <s v="SYGK-CUMA"/>
    <s v="Cumilla"/>
    <s v="Zone-2 SYL"/>
    <s v="FS13"/>
    <d v="2018-04-17T00:00:00"/>
    <n v="381"/>
    <n v="105034"/>
    <s v="Md Saidur Rahaman"/>
    <s v="Senior Territory Manager"/>
    <s v="Sales"/>
    <s v="SYG-CUMA-CUM1"/>
    <s v="FS13"/>
    <d v="2018-04-17T00:00:00"/>
    <s v="Consider"/>
    <s v="S3910"/>
    <n v="99.9109589357777"/>
    <n v="40.704500978473575"/>
    <n v="64.990629876188905"/>
    <n v="97.12036508692627"/>
    <n v="8"/>
    <n v="93.4565545130788"/>
    <n v="106.07931578428472"/>
    <n v="83"/>
    <n v="91"/>
    <n v="0.9555555555555556"/>
    <n v="17.893150722933239"/>
    <n v="2.9972602739726009"/>
    <n v="1.3433400570832645"/>
    <n v="7.2722190521557621"/>
    <n v="7"/>
    <n v="3.894639210610344"/>
    <n v="5"/>
    <n v="6.32"/>
    <n v="2.76"/>
    <n v="9.5555555555555554"/>
    <x v="380"/>
    <n v="167"/>
    <x v="380"/>
    <n v="167"/>
  </r>
  <r>
    <x v="381"/>
    <s v="Shumanta Kumar Bose"/>
    <s v="Senior Territory Manager"/>
    <s v="Sales"/>
    <s v="SYG-FPRA-FPR2"/>
    <s v="SYGK-FPRA"/>
    <s v="Faridpur"/>
    <s v="Zone-4 KHL"/>
    <s v="FS13"/>
    <d v="2003-09-14T00:00:00"/>
    <n v="382"/>
    <n v="104749"/>
    <s v="Shumanta Kumar Bose"/>
    <s v="Senior Territory Manager"/>
    <s v="Sales"/>
    <s v="SYG-FPRA-FPR2"/>
    <s v="FS13"/>
    <d v="2003-09-14T00:00:00"/>
    <s v="Do Not consider"/>
    <s v="S1397"/>
    <n v="105.25163364487912"/>
    <n v="44.731610337972164"/>
    <n v="73.425768074794789"/>
    <n v="94.544067893954434"/>
    <n v="10"/>
    <s v=""/>
    <n v="104.82658887006714"/>
    <n v="91"/>
    <n v="84"/>
    <n v="0.93333333333333335"/>
    <n v="23.363235140195606"/>
    <n v="4.1248508946322051"/>
    <n v="1.7123773532722724"/>
    <n v="5.9468079209613505"/>
    <n v="10"/>
    <s v=""/>
    <n v="5"/>
    <n v="8"/>
    <n v="2.34"/>
    <n v="9.3333333333333339"/>
    <x v="381"/>
    <n v="80"/>
    <x v="381"/>
    <n v="84"/>
  </r>
  <r>
    <x v="382"/>
    <s v="Md Tufajjal Hossain"/>
    <s v="Senior Territory Manager"/>
    <s v="Sales"/>
    <s v="SYD-RANA-RAN3"/>
    <s v="SYD-RANA"/>
    <s v="Rangpur"/>
    <s v="Zone-3 BOG"/>
    <s v="FS13"/>
    <d v="2012-12-29T00:00:00"/>
    <n v="383"/>
    <n v="104915"/>
    <s v="Md Tufajjal Hossain"/>
    <s v="Senior Territory Manager"/>
    <s v="Sales"/>
    <s v="SYD-RANA-RAN3"/>
    <s v="FS13"/>
    <d v="2012-12-29T00:00:00"/>
    <s v="Consider"/>
    <s v="S2837"/>
    <n v="111.78658514117461"/>
    <n v="52.851711026615966"/>
    <n v="81.087004475817068"/>
    <n v="114.42461253230935"/>
    <n v="9"/>
    <n v="188.84379890777853"/>
    <n v="117.15979354113414"/>
    <n v="92.5"/>
    <n v="89.25"/>
    <n v="0.97777777777777775"/>
    <n v="26.303963313528573"/>
    <n v="7"/>
    <n v="2.1087004475817066"/>
    <n v="13.745537819769606"/>
    <n v="8.5"/>
    <n v="6.7657197770633486"/>
    <n v="5"/>
    <n v="8"/>
    <n v="2.6549999999999998"/>
    <n v="9.7777777777777768"/>
    <x v="382"/>
    <n v="11"/>
    <x v="382"/>
    <n v="11"/>
  </r>
  <r>
    <x v="383"/>
    <s v="Md Ataur Rahman Khan"/>
    <s v="Senior Territory Manager"/>
    <s v="Sales"/>
    <s v="SYG-NIDA-NID2"/>
    <s v="SYGK-NIDA"/>
    <s v="Dhaka-3"/>
    <s v="SM-2"/>
    <s v="FS13"/>
    <d v="1994-10-01T00:00:00"/>
    <n v="384"/>
    <n v="104668"/>
    <s v="Md Ataur Rahman Khan"/>
    <s v="Senior Territory Manager"/>
    <s v="Sales"/>
    <s v="SYG-NIDA-NID2"/>
    <s v="FS13"/>
    <d v="1994-10-01T00:00:00"/>
    <s v="Consider"/>
    <s v="S0693"/>
    <n v="132.7815985399277"/>
    <n v="53.846153846153847"/>
    <n v="97.074303756110027"/>
    <n v="137.87631938994627"/>
    <n v="8"/>
    <n v="132.81134707032302"/>
    <n v="109.06212954982976"/>
    <n v="86.666666666666671"/>
    <n v="91.666666666666671"/>
    <n v="0.91111111111111109"/>
    <n v="30"/>
    <n v="7"/>
    <n v="4.5611455634165043"/>
    <n v="15"/>
    <n v="7"/>
    <n v="5.5890382884767842"/>
    <n v="5"/>
    <n v="7.2000000000000011"/>
    <n v="2.8"/>
    <n v="9.1111111111111107"/>
    <x v="383"/>
    <n v="2"/>
    <x v="383"/>
    <n v="1"/>
  </r>
  <r>
    <x v="384"/>
    <s v="Humayon Kabir"/>
    <s v="Senior Territory Manager"/>
    <s v="Sales"/>
    <s v="SYK-CTGA-CGH1"/>
    <s v="SYGK-CTGA"/>
    <s v="CTG-1"/>
    <s v="Zone-1 CTG"/>
    <s v="FS13"/>
    <d v="2001-09-01T00:00:00"/>
    <n v="385"/>
    <n v="104727"/>
    <s v="Humayon Kabir"/>
    <s v="Senior Territory Manager"/>
    <s v="Sales"/>
    <s v="SYK-CTGA-CGH1"/>
    <s v="FS13"/>
    <d v="2001-09-01T00:00:00"/>
    <s v="Consider"/>
    <s v="S1139"/>
    <n v="92.278656980239276"/>
    <n v="33.82352941176471"/>
    <n v="99.378819170907235"/>
    <n v="98.477622929186083"/>
    <n v="3"/>
    <n v="425.31587729896324"/>
    <n v="100.36287797459295"/>
    <n v="96"/>
    <n v="92"/>
    <n v="1"/>
    <n v="11.365019962055829"/>
    <n v="1.2867647058823539"/>
    <n v="4.9068228756360854"/>
    <n v="8.0865737575116494"/>
    <n v="0"/>
    <n v="7"/>
    <n v="5"/>
    <n v="8"/>
    <n v="2.8200000000000003"/>
    <n v="10"/>
    <x v="384"/>
    <n v="193"/>
    <x v="384"/>
    <n v="195"/>
  </r>
  <r>
    <x v="385"/>
    <s v="Md.Mizanur Rahman"/>
    <s v="Senior Territory Manager"/>
    <s v="Sales"/>
    <s v="SYG-DINA-DIN1"/>
    <s v="SYGK-DINA"/>
    <s v="Rangpur"/>
    <s v="Zone-3 BOG"/>
    <s v="FS13"/>
    <d v="2007-01-30T00:00:00"/>
    <n v="386"/>
    <n v="104829"/>
    <s v="Md.Mizanur Rahman"/>
    <s v="Senior Territory Manager"/>
    <s v="Sales"/>
    <s v="SYG-DINA-DIN1"/>
    <s v="FS13"/>
    <d v="2007-01-30T00:00:00"/>
    <s v="Consider"/>
    <s v="S1944"/>
    <n v="108.87088369621858"/>
    <n v="52.480916030534353"/>
    <n v="110.18545454545455"/>
    <n v="143.66395789543373"/>
    <n v="10"/>
    <n v="135.48879649261545"/>
    <n v="108.36677768018347"/>
    <n v="79"/>
    <n v="93.75"/>
    <n v="0.97777777777777775"/>
    <n v="24.991897663298364"/>
    <n v="7"/>
    <n v="5"/>
    <n v="15"/>
    <n v="10"/>
    <n v="5.6452647263449247"/>
    <n v="5"/>
    <n v="4.7200000000000006"/>
    <n v="2.9249999999999998"/>
    <n v="9.7777777777777768"/>
    <x v="385"/>
    <n v="10"/>
    <x v="385"/>
    <n v="10"/>
  </r>
  <r>
    <x v="386"/>
    <s v="Md Abu Sayem"/>
    <s v="Senior Territory Manager"/>
    <s v="Sales"/>
    <s v="SYG-RANA-RAN2"/>
    <s v="SYGK-RANA"/>
    <s v="Rangpur"/>
    <s v="Zone-3 BOG"/>
    <s v="FS13"/>
    <d v="2014-04-23T00:00:00"/>
    <n v="387"/>
    <n v="104935"/>
    <s v="Md Abu Sayem"/>
    <s v="Senior Territory Manager"/>
    <s v="Sales"/>
    <s v="SYG-RANA-RAN2"/>
    <s v="FS13"/>
    <d v="2014-04-23T00:00:00"/>
    <s v="Consider"/>
    <s v="S3178"/>
    <n v="104.71173905798801"/>
    <n v="34.689922480620154"/>
    <n v="89.042195095102642"/>
    <n v="110.56187471955714"/>
    <n v="10"/>
    <n v="112.02282501222966"/>
    <n v="122.74163658402787"/>
    <n v="81"/>
    <n v="89.25"/>
    <n v="0.97777777777777775"/>
    <n v="23.120282576094603"/>
    <n v="1.4990310077519378"/>
    <n v="2.9042195095102641"/>
    <n v="12.876421811900357"/>
    <n v="10"/>
    <n v="5.1524793252568228"/>
    <n v="5"/>
    <n v="5.84"/>
    <n v="2.6549999999999998"/>
    <n v="9.7777777777777768"/>
    <x v="386"/>
    <n v="52"/>
    <x v="386"/>
    <n v="54"/>
  </r>
  <r>
    <x v="387"/>
    <s v="Skmd Mizanur Rahman"/>
    <s v="Senior Territory Manager"/>
    <s v="Sales"/>
    <s v="SYG-BSMA-BSM1"/>
    <s v="SYGK-BSMA"/>
    <s v="Dhaka-2"/>
    <s v="SM-1"/>
    <s v="FS13"/>
    <d v="1994-10-01T00:00:00"/>
    <n v="388"/>
    <n v="104663"/>
    <s v="Skmd Mizanur Rahman"/>
    <s v="Senior Territory Manager"/>
    <s v="Sales"/>
    <s v="SYG-BSMA-BSM1"/>
    <s v="FS13"/>
    <d v="1994-10-01T00:00:00"/>
    <s v="Consider"/>
    <s v="S0654"/>
    <n v="89.116139612340703"/>
    <n v="20.787746170678336"/>
    <n v="35.191929421387812"/>
    <n v="96.819860748779789"/>
    <n v="6"/>
    <n v="45.372171487440866"/>
    <n v="108.25507054673723"/>
    <n v="77.5"/>
    <n v="86.5"/>
    <n v="0.9555555555555556"/>
    <n v="10.627099242879499"/>
    <n v="0"/>
    <n v="0"/>
    <n v="7.091916449267873"/>
    <n v="4"/>
    <n v="0"/>
    <n v="5"/>
    <n v="4.5999999999999996"/>
    <n v="2.4900000000000002"/>
    <n v="9.5555555555555554"/>
    <x v="387"/>
    <n v="290"/>
    <x v="387"/>
    <n v="303"/>
  </r>
  <r>
    <x v="388"/>
    <s v="Sajal Kanti Majumder"/>
    <s v="Senior Territory Manager"/>
    <s v="Sales"/>
    <s v="SYG-CHWA-DAG1"/>
    <s v="SYGK-CHWA"/>
    <s v="Noakhali"/>
    <s v="Zone-1 CTG"/>
    <s v="FS13"/>
    <d v="2012-01-20T00:00:00"/>
    <n v="389"/>
    <n v="104903"/>
    <s v="Sajal Kanti Majumder"/>
    <s v="Senior Territory Manager"/>
    <s v="Sales"/>
    <s v="SYG-CHWA-DAG1"/>
    <s v="FS13"/>
    <d v="2012-01-20T00:00:00"/>
    <s v="Consider"/>
    <s v="S2695"/>
    <n v="102.96657329177789"/>
    <n v="39.840637450199203"/>
    <n v="95.016998387946302"/>
    <n v="111.30137257751298"/>
    <n v="9"/>
    <n v="47.195017032885389"/>
    <n v="103.68908855503058"/>
    <n v="80.666666666666671"/>
    <n v="85.333333333333329"/>
    <n v="0.97777777777777775"/>
    <n v="22.334957981300054"/>
    <n v="2.760956175298805"/>
    <n v="4.2525497581919449"/>
    <n v="13.042808829940421"/>
    <n v="8.5"/>
    <n v="0"/>
    <n v="5"/>
    <n v="5.7600000000000007"/>
    <n v="2.42"/>
    <n v="9.7777777777777768"/>
    <x v="388"/>
    <n v="89"/>
    <x v="388"/>
    <n v="93"/>
  </r>
  <r>
    <x v="389"/>
    <s v="Monjur Alam"/>
    <s v="Senior Territory Manager"/>
    <s v="Sales"/>
    <s v="SYG-BSMA-BSM4"/>
    <s v="SYGK-BSMA"/>
    <s v="Dhaka-2"/>
    <s v="SM-1"/>
    <s v="FS13"/>
    <d v="2009-06-01T00:00:00"/>
    <n v="390"/>
    <n v="104850"/>
    <s v="Monjur Alam"/>
    <s v="Senior Territory Manager"/>
    <s v="Sales"/>
    <s v="SYG-BSMA-BSM4"/>
    <s v="FS13"/>
    <d v="2009-06-01T00:00:00"/>
    <s v="Consider"/>
    <s v="S2248"/>
    <n v="109.26940942827169"/>
    <n v="34.537246049661405"/>
    <n v="31.390487409238375"/>
    <n v="114.04258857880549"/>
    <n v="7"/>
    <n v="23.193174769887364"/>
    <n v="105.31083529996573"/>
    <n v="73.5"/>
    <n v="87.5"/>
    <n v="0.97777777777777775"/>
    <n v="25.171234242722257"/>
    <n v="1.4616252821670443"/>
    <n v="0"/>
    <n v="13.659582430231236"/>
    <n v="5"/>
    <n v="0"/>
    <n v="5"/>
    <n v="4.2799999999999994"/>
    <n v="2.5499999999999998"/>
    <n v="9.7777777777777768"/>
    <x v="389"/>
    <n v="145"/>
    <x v="389"/>
    <n v="147"/>
  </r>
  <r>
    <x v="390"/>
    <s v="Md Sazzad Hossain Sarker"/>
    <s v="Senior Territory Manager"/>
    <s v="Sales"/>
    <s v="SYG-MOUA-SRE1"/>
    <s v="SYGK-MOUA"/>
    <s v="Sylhet"/>
    <s v="Zone-2 SYL"/>
    <s v="FS13"/>
    <d v="2010-09-29T00:00:00"/>
    <n v="391"/>
    <n v="104881"/>
    <s v="Md Sazzad Hossain Sarker"/>
    <s v="Senior Territory Manager"/>
    <s v="Sales"/>
    <s v="SYG-MOUA-SRE1"/>
    <s v="FS13"/>
    <d v="2010-09-29T00:00:00"/>
    <s v="Consider"/>
    <s v="S2446"/>
    <n v="104.56391539814673"/>
    <n v="42.795698924731184"/>
    <n v="72.302076895912421"/>
    <n v="102.89593119207821"/>
    <n v="10"/>
    <n v="66.563085000123962"/>
    <n v="118.06334098000765"/>
    <n v="69.333333333333329"/>
    <n v="71.5"/>
    <n v="0.9555555555555556"/>
    <n v="23.053761929166033"/>
    <n v="3.5827956989247318"/>
    <n v="1.6632158641961685"/>
    <n v="11.151584518217598"/>
    <n v="10"/>
    <n v="2.3789779125151851"/>
    <n v="5"/>
    <n v="3.9466666666666663"/>
    <n v="1.2899999999999998"/>
    <n v="9.5555555555555554"/>
    <x v="390"/>
    <n v="107"/>
    <x v="390"/>
    <n v="108"/>
  </r>
  <r>
    <x v="391"/>
    <s v="Mohammad Kamrul Hassan"/>
    <s v="Senior Territory Manager"/>
    <s v="Sales"/>
    <s v="SYG-BBRA-BBR3"/>
    <s v="SYGK-BBRA"/>
    <s v="B. Baria"/>
    <s v="Zone-2 SYL"/>
    <s v="FS13"/>
    <d v="2005-10-16T00:00:00"/>
    <n v="392"/>
    <n v="104787"/>
    <s v="Mohammad Kamrul Hassan"/>
    <s v="Senior Territory Manager"/>
    <s v="Sales"/>
    <s v="SYG-BBRA-BBR3"/>
    <s v="FS13"/>
    <d v="2005-10-16T00:00:00"/>
    <s v="Consider"/>
    <s v="S1665"/>
    <n v="100.91976777948504"/>
    <n v="35.699373695198325"/>
    <n v="70.932478353523905"/>
    <n v="108.60930096346087"/>
    <n v="7"/>
    <n v="254.91173110516993"/>
    <n v="123.70547085764477"/>
    <n v="79.5"/>
    <n v="79.5"/>
    <n v="1"/>
    <n v="21.41389550076827"/>
    <n v="1.74634655532359"/>
    <n v="1.603295927966671"/>
    <n v="12.437092716778697"/>
    <n v="5"/>
    <n v="7"/>
    <n v="5"/>
    <n v="4.76"/>
    <n v="1.7700000000000002"/>
    <n v="10"/>
    <x v="391"/>
    <n v="114"/>
    <x v="391"/>
    <n v="123"/>
  </r>
  <r>
    <x v="392"/>
    <s v="Md Easin Faruk"/>
    <s v="Senior Territory Manager"/>
    <s v="Sales"/>
    <s v="SYG-HATA-RAO1"/>
    <s v="SYGK-HATA"/>
    <s v="CTG-1"/>
    <s v="Zone-1 CTG"/>
    <s v="FS13"/>
    <d v="2013-05-02T00:00:00"/>
    <n v="393"/>
    <n v="104921"/>
    <s v="Md Easin Faruk"/>
    <s v="Senior Territory Manager"/>
    <s v="Sales"/>
    <s v="SYG-HATA-RAO1"/>
    <s v="FS13"/>
    <d v="2013-05-02T00:00:00"/>
    <s v="Consider"/>
    <s v="S2949"/>
    <n v="102.75059189676278"/>
    <n v="48.6652977412731"/>
    <n v="70.686494099182312"/>
    <n v="93.197566082333509"/>
    <n v="7"/>
    <n v="0"/>
    <n v="105.45069483656441"/>
    <n v="95"/>
    <n v="80.875"/>
    <n v="0.97777777777777775"/>
    <n v="22.237766353543254"/>
    <n v="6.4394250513347018"/>
    <n v="1.5925341168392262"/>
    <n v="5.7897160429389087"/>
    <n v="5"/>
    <n v="0"/>
    <n v="5"/>
    <n v="8"/>
    <n v="2.1524999999999999"/>
    <n v="9.7777777777777768"/>
    <x v="392"/>
    <n v="150"/>
    <x v="392"/>
    <n v="151"/>
  </r>
  <r>
    <x v="393"/>
    <s v="Ahmed Kabir"/>
    <s v="Senior Territory Manager"/>
    <s v="Sales"/>
    <s v="SYG-CTGB-RNG1"/>
    <s v="SYGK-CTGB"/>
    <s v="CTG-2"/>
    <s v="Zone-1 CTG"/>
    <s v="FS13"/>
    <d v="2010-01-27T00:00:00"/>
    <n v="394"/>
    <n v="104876"/>
    <s v="Ahmed Kabir"/>
    <s v="Senior Territory Manager"/>
    <s v="Sales"/>
    <s v="SYG-CTGB-RNG1"/>
    <s v="FS13"/>
    <d v="2010-01-27T00:00:00"/>
    <s v="Consider"/>
    <s v="S2350"/>
    <n v="97.105984681072613"/>
    <n v="47.852760736196323"/>
    <n v="113.33603647260104"/>
    <n v="112.41542436043235"/>
    <n v="6"/>
    <n v="139.87444497154189"/>
    <n v="120.37837471170803"/>
    <n v="75.333333333333329"/>
    <n v="85.333333333333329"/>
    <n v="0.9555555555555556"/>
    <n v="14.527181617287136"/>
    <n v="6.0981595092024561"/>
    <n v="5"/>
    <n v="13.293470481097279"/>
    <n v="4"/>
    <n v="5.7373633444023797"/>
    <n v="5"/>
    <n v="4.4266666666666667"/>
    <n v="2.42"/>
    <n v="9.5555555555555554"/>
    <x v="393"/>
    <n v="123"/>
    <x v="393"/>
    <n v="127"/>
  </r>
  <r>
    <x v="394"/>
    <s v="Md Abdul Momin"/>
    <s v="Senior Territory Manager"/>
    <s v="Sales"/>
    <s v="SYG-PABA-PAB1"/>
    <s v="SYGK-PABA"/>
    <s v="Rajshahi"/>
    <s v="Zone-3 BOG"/>
    <s v="FS13"/>
    <d v="2001-12-30T00:00:00"/>
    <n v="395"/>
    <n v="104730"/>
    <s v="Md Abdul Momin"/>
    <s v="Senior Territory Manager"/>
    <s v="Sales"/>
    <s v="SYG-PABA-PAB1"/>
    <s v="FS13"/>
    <d v="2001-12-30T00:00:00"/>
    <s v="Consider"/>
    <s v="S1172"/>
    <n v="102.61560423478781"/>
    <n v="37.209302325581397"/>
    <n v="78.694658828118463"/>
    <n v="106.15257259222959"/>
    <n v="10"/>
    <n v="109.13303698364965"/>
    <n v="113.99973818452081"/>
    <n v="85"/>
    <n v="79.75"/>
    <n v="0.9555555555555556"/>
    <n v="22.177021905654513"/>
    <n v="2.1162790697674421"/>
    <n v="1.9428913237301828"/>
    <n v="11.884328833251656"/>
    <n v="10"/>
    <n v="5.0917937766566421"/>
    <n v="5"/>
    <n v="6.8"/>
    <n v="1.7850000000000001"/>
    <n v="9.5555555555555554"/>
    <x v="394"/>
    <n v="68"/>
    <x v="394"/>
    <n v="72"/>
  </r>
  <r>
    <x v="395"/>
    <s v="Mohommad Tufazzal Hossain"/>
    <s v="Senior Territory Manager"/>
    <s v="Sales"/>
    <s v="SYG-PATA-BAU1"/>
    <s v="SYGK-PATA"/>
    <s v="Barishal"/>
    <s v="Zone-4 KHL"/>
    <s v="FS13"/>
    <d v="2005-04-10T00:00:00"/>
    <n v="396"/>
    <n v="104763"/>
    <s v="Mohommad Tufazzal Hossain"/>
    <s v="Senior Territory Manager"/>
    <s v="Sales"/>
    <s v="SYG-PATA-BAU1"/>
    <s v="FS13"/>
    <d v="2005-04-10T00:00:00"/>
    <s v="Do Not consider"/>
    <s v="S1541"/>
    <n v="97.665427906163856"/>
    <n v="48.643006263048015"/>
    <n v="74.907421784435797"/>
    <n v="77.519078343305395"/>
    <n v="6"/>
    <s v=""/>
    <n v="100.41732120536469"/>
    <n v="74.666666666666671"/>
    <n v="85.666666666666671"/>
    <n v="0.8"/>
    <n v="15.198513487396628"/>
    <n v="6.4300626304801671"/>
    <n v="1.7771997030690663"/>
    <n v="3.9605591400522959"/>
    <n v="4"/>
    <s v=""/>
    <n v="5"/>
    <n v="4.3733333333333331"/>
    <n v="2.4400000000000004"/>
    <n v="8"/>
    <x v="395"/>
    <n v="205"/>
    <x v="395"/>
    <n v="207"/>
  </r>
  <r>
    <x v="396"/>
    <s v="Nayan Kumar Roy"/>
    <s v="Territory Manager"/>
    <s v="Sales"/>
    <s v="SYG-BSLA-BHO1"/>
    <s v="SYGK-BSLA"/>
    <s v="Barishal"/>
    <s v="Zone-4 KHL"/>
    <s v="FS14"/>
    <d v="2015-05-11T00:00:00"/>
    <n v="397"/>
    <n v="104961"/>
    <s v="Nayan Kumar Roy"/>
    <s v="Territory Manager"/>
    <s v="Sales"/>
    <s v="SYG-BSLA-BHO1"/>
    <s v="FS14"/>
    <d v="2015-05-11T00:00:00"/>
    <s v="Do Not consider"/>
    <s v="S3404"/>
    <n v="103.72578384445488"/>
    <n v="48.041237113402062"/>
    <n v="90.535003598020353"/>
    <n v="109.45358312399406"/>
    <n v="9"/>
    <s v=""/>
    <n v="118.15572712311842"/>
    <n v="88"/>
    <n v="84.75"/>
    <n v="0.8666666666666667"/>
    <n v="22.676602730004696"/>
    <n v="6.1773195876288671"/>
    <n v="3.5802505397030528"/>
    <n v="12.627056202898665"/>
    <n v="8.5"/>
    <s v=""/>
    <n v="5"/>
    <n v="7.5200000000000005"/>
    <n v="2.3850000000000002"/>
    <n v="8.6666666666666679"/>
    <x v="396"/>
    <n v="31"/>
    <x v="396"/>
    <n v="31"/>
  </r>
  <r>
    <x v="397"/>
    <s v="Munir Ur Rahman"/>
    <s v="Territory Manager"/>
    <s v="Sales"/>
    <s v="SYD-BSLA-BSL1"/>
    <s v="SYD-BSLA"/>
    <s v="Barishal"/>
    <s v="Zone-4 KHL"/>
    <s v="FS14"/>
    <d v="2020-03-10T00:00:00"/>
    <n v="398"/>
    <n v="105065"/>
    <s v="Munir Ur Rahman"/>
    <s v="Territory Manager"/>
    <s v="Sales"/>
    <s v="SYD-BSLA-BSL1"/>
    <s v="FS14"/>
    <d v="2020-03-10T00:00:00"/>
    <s v="Consider"/>
    <s v="S4069"/>
    <n v="96.723667296449662"/>
    <n v="31.557377049180328"/>
    <n v="44.678483573579783"/>
    <n v="98.828821910095073"/>
    <n v="4"/>
    <n v="60.628025375655014"/>
    <n v="107.94864311078078"/>
    <n v="86.5"/>
    <n v="78"/>
    <n v="0.8666666666666667"/>
    <n v="14.068400755739594"/>
    <n v="0.73155737704918022"/>
    <n v="0.45468365634411539"/>
    <n v="8.2972931460570436"/>
    <n v="0.5"/>
    <n v="1.6519331085177396"/>
    <n v="5"/>
    <n v="7.1599999999999993"/>
    <n v="1.6799999999999997"/>
    <n v="8.6666666666666679"/>
    <x v="397"/>
    <n v="248"/>
    <x v="397"/>
    <n v="247"/>
  </r>
  <r>
    <x v="398"/>
    <s v="Ariful Islam"/>
    <s v="Territory Manager"/>
    <s v="Sales"/>
    <s v="SYD-FPRA-MMC1"/>
    <s v="SYD-FPRA"/>
    <s v="Faridpur"/>
    <s v="Zone-4 KHL"/>
    <s v="FS14"/>
    <d v="2014-12-31T00:00:00"/>
    <n v="399"/>
    <n v="104949"/>
    <s v="Ariful Islam"/>
    <s v="Territory Manager"/>
    <s v="Sales"/>
    <s v="SYD-FPRA-MMC1"/>
    <s v="FS14"/>
    <d v="2014-12-31T00:00:00"/>
    <s v="Consider"/>
    <s v="S3314"/>
    <n v="80.930162640792602"/>
    <n v="21.399176954732511"/>
    <n v="58.978122623771924"/>
    <n v="83.675048466854449"/>
    <n v="1"/>
    <n v="0"/>
    <n v="115.14148327071031"/>
    <n v="82.5"/>
    <n v="80.25"/>
    <n v="0.75555555555555554"/>
    <n v="8.717037949518275"/>
    <n v="0"/>
    <n v="1.0802928647900218"/>
    <n v="4.678755654466352"/>
    <n v="0"/>
    <n v="0"/>
    <n v="5"/>
    <n v="6.2"/>
    <n v="2.1149999999999998"/>
    <n v="7.5555555555555554"/>
    <x v="398"/>
    <n v="350"/>
    <x v="398"/>
    <n v="347"/>
  </r>
  <r>
    <x v="399"/>
    <s v="Md Jahingir Mia"/>
    <s v="Territory Manager"/>
    <s v="Sales"/>
    <s v="SYG-BMCA-BMC2"/>
    <s v="SYGK-BMCA"/>
    <s v="Dhaka-2"/>
    <s v="SM-1"/>
    <s v="FS14"/>
    <d v="1996-09-07T00:00:00"/>
    <n v="400"/>
    <n v="104697"/>
    <s v="Md Jahingir Mia"/>
    <s v="Territory Manager"/>
    <s v="Sales"/>
    <s v="SYG-BMCA-BMC2"/>
    <s v="FS14"/>
    <d v="1996-09-07T00:00:00"/>
    <s v="Consider"/>
    <s v="S0866"/>
    <n v="94.327654558206277"/>
    <n v="27.400000000000002"/>
    <n v="43.188844449248734"/>
    <n v="103.74372310645312"/>
    <n v="5"/>
    <n v="172.94968819733828"/>
    <n v="99.864631476950322"/>
    <n v="87"/>
    <n v="88"/>
    <n v="0.97777777777777775"/>
    <n v="11.843119396914798"/>
    <n v="0"/>
    <n v="0.38951194465463213"/>
    <n v="11.342337698951953"/>
    <n v="2.25"/>
    <n v="6.4319434521441021"/>
    <n v="4.9593894430850964"/>
    <n v="7.2799999999999994"/>
    <n v="2.5799999999999996"/>
    <n v="9.7777777777777768"/>
    <x v="399"/>
    <n v="197"/>
    <x v="399"/>
    <n v="201"/>
  </r>
  <r>
    <x v="400"/>
    <s v="Md. Alamgir Hossain"/>
    <s v="Territory Manager"/>
    <s v="Sales"/>
    <s v="SYG-RANB-RAN4"/>
    <s v="SYGK-RANB"/>
    <s v="Rangpur"/>
    <s v="Zone-3 BOG"/>
    <s v="FS14"/>
    <d v="2016-08-02T00:00:00"/>
    <n v="401"/>
    <n v="104992"/>
    <s v="Md. Alamgir Hossain"/>
    <s v="Territory Manager"/>
    <s v="Sales"/>
    <s v="SYG-RANB-RAN4"/>
    <s v="FS14"/>
    <d v="2016-08-02T00:00:00"/>
    <s v="Consider"/>
    <s v="S3647"/>
    <n v="99.70120818385233"/>
    <n v="38.631790744466798"/>
    <n v="87.628266966623585"/>
    <n v="96.224506102078109"/>
    <n v="6"/>
    <n v="70.546841762126263"/>
    <n v="110.23827889769919"/>
    <n v="87.5"/>
    <n v="75.5"/>
    <n v="0.97777777777777775"/>
    <n v="17.641449820622796"/>
    <n v="2.4647887323943656"/>
    <n v="2.7628266966623585"/>
    <n v="6.7347036612468658"/>
    <n v="4"/>
    <n v="2.825519282232559"/>
    <n v="5"/>
    <n v="7.4"/>
    <n v="1.5299999999999998"/>
    <n v="9.7777777777777768"/>
    <x v="400"/>
    <n v="179"/>
    <x v="400"/>
    <n v="184"/>
  </r>
  <r>
    <x v="401"/>
    <s v="Khandakar Abdur Rahaman"/>
    <s v="Territory Manager"/>
    <s v="Sales"/>
    <s v="SYD-DHAA-POP1"/>
    <s v="SYD-DHAA"/>
    <s v="Dhaka-2"/>
    <s v="SM-1"/>
    <s v="FS14"/>
    <d v="2019-09-11T00:00:00"/>
    <n v="402"/>
    <n v="105058"/>
    <s v="Khandakar Abdur Rahaman"/>
    <s v="Territory Manager"/>
    <s v="Sales"/>
    <s v="SYD-DHAA-POP1"/>
    <s v="FS14"/>
    <d v="2019-09-11T00:00:00"/>
    <s v="Consider"/>
    <s v="S4048"/>
    <n v="103.57529084545843"/>
    <n v="35.6"/>
    <n v="46.080117102710503"/>
    <n v="104.73136459407199"/>
    <n v="9"/>
    <n v="76.849681653711812"/>
    <n v="112.75894356359333"/>
    <n v="97"/>
    <n v="82.666666666666671"/>
    <n v="0.97777777777777775"/>
    <n v="22.60888088045629"/>
    <n v="1.7220000000000006"/>
    <n v="0.5160051232435845"/>
    <n v="11.564557033666199"/>
    <n v="8.5"/>
    <n v="3.1196518105065509"/>
    <n v="5"/>
    <n v="8"/>
    <n v="2.2600000000000002"/>
    <n v="9.7777777777777768"/>
    <x v="401"/>
    <n v="94"/>
    <x v="401"/>
    <n v="100"/>
  </r>
  <r>
    <x v="402"/>
    <s v="Devabrata Kundu"/>
    <s v="Territory Manager"/>
    <s v="Sales"/>
    <s v="SYD-BSMA-LAB2"/>
    <s v="SYD-BSMA"/>
    <s v="Dhaka-2"/>
    <s v="SM-1"/>
    <s v="FS14"/>
    <d v="2014-05-05T00:00:00"/>
    <n v="403"/>
    <n v="104938"/>
    <s v="Devabrata Kundu"/>
    <s v="Territory Manager"/>
    <s v="Sales"/>
    <s v="SYD-BSMA-LAB2"/>
    <s v="FS14"/>
    <d v="2014-05-05T00:00:00"/>
    <s v="Consider"/>
    <s v="S3194"/>
    <n v="73.599815580383904"/>
    <n v="21.561338289962826"/>
    <n v="74.433997959662619"/>
    <n v="71.133781652918401"/>
    <n v="0"/>
    <n v="166.23916996600465"/>
    <n v="100.29550944224856"/>
    <n v="87.5"/>
    <n v="76.25"/>
    <n v="0.91111111111111109"/>
    <n v="7.0066236354229101"/>
    <n v="0"/>
    <n v="1.75648741073524"/>
    <n v="3.2156078595071462"/>
    <n v="0"/>
    <n v="6.2910225692860982"/>
    <n v="5"/>
    <n v="7.4"/>
    <n v="1.575"/>
    <n v="9.1111111111111107"/>
    <x v="402"/>
    <n v="309"/>
    <x v="402"/>
    <n v="3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9823C-ACA4-4B77-A14F-6CC7D02A76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407" firstHeaderRow="1" firstDataRow="1" firstDataCol="2"/>
  <pivotFields count="44">
    <pivotField axis="axisRow" compact="0" outline="0" showAll="0" defaultSubtotal="0">
      <items count="403">
        <item x="387"/>
        <item x="383"/>
        <item x="399"/>
        <item x="371"/>
        <item x="384"/>
        <item x="394"/>
        <item x="381"/>
        <item x="372"/>
        <item x="395"/>
        <item x="391"/>
        <item x="385"/>
        <item x="379"/>
        <item x="375"/>
        <item x="374"/>
        <item x="389"/>
        <item x="393"/>
        <item x="390"/>
        <item x="365"/>
        <item x="364"/>
        <item x="388"/>
        <item x="377"/>
        <item x="382"/>
        <item x="361"/>
        <item x="392"/>
        <item x="386"/>
        <item x="402"/>
        <item x="398"/>
        <item x="378"/>
        <item x="396"/>
        <item x="362"/>
        <item x="400"/>
        <item x="363"/>
        <item x="380"/>
        <item x="1"/>
        <item x="0"/>
        <item x="366"/>
        <item x="358"/>
        <item x="359"/>
        <item x="401"/>
        <item x="360"/>
        <item x="397"/>
        <item x="367"/>
        <item x="370"/>
        <item x="2"/>
        <item x="368"/>
        <item x="369"/>
        <item x="19"/>
        <item x="10"/>
        <item x="22"/>
        <item x="24"/>
        <item x="16"/>
        <item x="14"/>
        <item x="12"/>
        <item x="7"/>
        <item x="15"/>
        <item x="5"/>
        <item x="23"/>
        <item x="21"/>
        <item x="11"/>
        <item x="20"/>
        <item x="6"/>
        <item x="3"/>
        <item x="4"/>
        <item x="13"/>
        <item x="8"/>
        <item x="9"/>
        <item x="18"/>
        <item x="17"/>
        <item x="25"/>
        <item x="26"/>
        <item x="36"/>
        <item x="38"/>
        <item x="40"/>
        <item x="42"/>
        <item x="29"/>
        <item x="35"/>
        <item x="41"/>
        <item x="27"/>
        <item x="32"/>
        <item x="39"/>
        <item x="28"/>
        <item x="34"/>
        <item x="33"/>
        <item x="37"/>
        <item x="30"/>
        <item x="55"/>
        <item x="47"/>
        <item x="45"/>
        <item x="57"/>
        <item x="56"/>
        <item x="44"/>
        <item x="58"/>
        <item x="54"/>
        <item x="50"/>
        <item x="43"/>
        <item x="48"/>
        <item x="52"/>
        <item x="51"/>
        <item x="53"/>
        <item x="59"/>
        <item x="49"/>
        <item x="46"/>
        <item x="70"/>
        <item x="63"/>
        <item x="71"/>
        <item x="66"/>
        <item x="73"/>
        <item x="72"/>
        <item x="68"/>
        <item x="64"/>
        <item x="60"/>
        <item x="62"/>
        <item x="65"/>
        <item x="67"/>
        <item x="69"/>
        <item x="61"/>
        <item x="76"/>
        <item x="74"/>
        <item x="81"/>
        <item x="78"/>
        <item x="77"/>
        <item x="82"/>
        <item x="80"/>
        <item x="75"/>
        <item x="79"/>
        <item x="118"/>
        <item x="84"/>
        <item x="100"/>
        <item x="97"/>
        <item x="102"/>
        <item x="88"/>
        <item x="113"/>
        <item x="94"/>
        <item x="111"/>
        <item x="115"/>
        <item x="83"/>
        <item x="86"/>
        <item x="99"/>
        <item x="92"/>
        <item x="96"/>
        <item x="112"/>
        <item x="90"/>
        <item x="109"/>
        <item x="85"/>
        <item x="87"/>
        <item x="116"/>
        <item x="114"/>
        <item x="106"/>
        <item x="117"/>
        <item x="93"/>
        <item x="103"/>
        <item x="91"/>
        <item x="101"/>
        <item x="104"/>
        <item x="110"/>
        <item x="105"/>
        <item x="95"/>
        <item x="107"/>
        <item x="98"/>
        <item x="89"/>
        <item x="108"/>
        <item x="154"/>
        <item x="120"/>
        <item x="127"/>
        <item x="126"/>
        <item x="130"/>
        <item x="121"/>
        <item x="158"/>
        <item x="146"/>
        <item x="149"/>
        <item x="124"/>
        <item x="123"/>
        <item x="128"/>
        <item x="122"/>
        <item x="152"/>
        <item x="119"/>
        <item x="147"/>
        <item x="131"/>
        <item x="148"/>
        <item x="141"/>
        <item x="151"/>
        <item x="138"/>
        <item x="156"/>
        <item x="132"/>
        <item x="153"/>
        <item x="155"/>
        <item x="135"/>
        <item x="142"/>
        <item x="143"/>
        <item x="145"/>
        <item x="139"/>
        <item x="140"/>
        <item x="137"/>
        <item x="157"/>
        <item x="144"/>
        <item x="129"/>
        <item x="125"/>
        <item x="134"/>
        <item x="136"/>
        <item x="150"/>
        <item x="133"/>
        <item x="159"/>
        <item x="160"/>
        <item x="161"/>
        <item x="163"/>
        <item x="162"/>
        <item x="167"/>
        <item x="165"/>
        <item x="169"/>
        <item x="168"/>
        <item x="166"/>
        <item x="164"/>
        <item x="171"/>
        <item x="177"/>
        <item x="170"/>
        <item x="174"/>
        <item x="173"/>
        <item x="172"/>
        <item x="176"/>
        <item x="175"/>
        <item x="188"/>
        <item x="178"/>
        <item x="193"/>
        <item x="190"/>
        <item x="189"/>
        <item x="195"/>
        <item x="186"/>
        <item x="184"/>
        <item x="179"/>
        <item x="194"/>
        <item x="191"/>
        <item x="182"/>
        <item x="187"/>
        <item x="180"/>
        <item x="192"/>
        <item x="185"/>
        <item x="181"/>
        <item x="183"/>
        <item x="208"/>
        <item x="201"/>
        <item x="203"/>
        <item x="211"/>
        <item x="214"/>
        <item x="197"/>
        <item x="209"/>
        <item x="202"/>
        <item x="198"/>
        <item x="204"/>
        <item x="196"/>
        <item x="212"/>
        <item x="210"/>
        <item x="215"/>
        <item x="206"/>
        <item x="205"/>
        <item x="207"/>
        <item x="213"/>
        <item x="200"/>
        <item x="199"/>
        <item x="216"/>
        <item x="238"/>
        <item x="217"/>
        <item x="218"/>
        <item x="219"/>
        <item x="23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373"/>
        <item x="376"/>
        <item x="31"/>
        <item x="237"/>
        <item x="240"/>
        <item x="256"/>
        <item x="242"/>
        <item x="251"/>
        <item x="252"/>
        <item x="253"/>
        <item x="257"/>
        <item x="258"/>
        <item x="241"/>
        <item x="249"/>
        <item x="248"/>
        <item x="246"/>
        <item x="245"/>
        <item x="244"/>
        <item x="255"/>
        <item x="254"/>
        <item x="247"/>
        <item x="243"/>
        <item x="250"/>
        <item x="260"/>
        <item x="259"/>
        <item x="275"/>
        <item x="270"/>
        <item x="274"/>
        <item x="272"/>
        <item x="271"/>
        <item x="273"/>
        <item x="269"/>
        <item x="268"/>
        <item x="267"/>
        <item x="264"/>
        <item x="263"/>
        <item x="262"/>
        <item x="261"/>
        <item x="265"/>
        <item x="266"/>
        <item x="283"/>
        <item x="281"/>
        <item x="284"/>
        <item x="276"/>
        <item x="286"/>
        <item x="278"/>
        <item x="280"/>
        <item x="287"/>
        <item x="282"/>
        <item x="285"/>
        <item x="279"/>
        <item x="277"/>
        <item x="293"/>
        <item x="289"/>
        <item x="290"/>
        <item x="291"/>
        <item x="294"/>
        <item x="295"/>
        <item x="298"/>
        <item x="288"/>
        <item x="292"/>
        <item x="296"/>
        <item x="297"/>
        <item x="299"/>
        <item x="309"/>
        <item x="312"/>
        <item x="310"/>
        <item x="300"/>
        <item x="301"/>
        <item x="314"/>
        <item x="302"/>
        <item x="303"/>
        <item x="313"/>
        <item x="317"/>
        <item x="304"/>
        <item x="318"/>
        <item x="305"/>
        <item x="311"/>
        <item x="306"/>
        <item x="307"/>
        <item x="308"/>
        <item x="315"/>
        <item x="316"/>
        <item x="325"/>
        <item x="332"/>
        <item x="322"/>
        <item x="321"/>
        <item x="323"/>
        <item x="329"/>
        <item x="331"/>
        <item x="319"/>
        <item x="324"/>
        <item x="320"/>
        <item x="330"/>
        <item x="326"/>
        <item x="327"/>
        <item x="328"/>
        <item x="353"/>
        <item x="334"/>
        <item x="335"/>
        <item x="336"/>
        <item x="337"/>
        <item x="338"/>
        <item x="333"/>
        <item x="339"/>
        <item x="354"/>
        <item x="340"/>
        <item x="341"/>
        <item x="342"/>
        <item x="343"/>
        <item x="344"/>
        <item x="346"/>
        <item x="347"/>
        <item x="345"/>
        <item x="348"/>
        <item x="349"/>
        <item x="350"/>
        <item x="351"/>
        <item x="352"/>
        <item x="355"/>
        <item x="356"/>
        <item x="3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items count="403">
        <item x="277"/>
        <item x="340"/>
        <item x="314"/>
        <item x="169"/>
        <item x="66"/>
        <item x="278"/>
        <item x="255"/>
        <item x="40"/>
        <item x="331"/>
        <item x="183"/>
        <item x="186"/>
        <item x="305"/>
        <item x="231"/>
        <item x="341"/>
        <item x="335"/>
        <item x="252"/>
        <item x="315"/>
        <item x="274"/>
        <item x="353"/>
        <item x="13"/>
        <item x="352"/>
        <item x="259"/>
        <item x="49"/>
        <item x="123"/>
        <item x="258"/>
        <item x="350"/>
        <item x="317"/>
        <item x="151"/>
        <item x="174"/>
        <item x="296"/>
        <item x="230"/>
        <item x="318"/>
        <item x="161"/>
        <item x="242"/>
        <item x="200"/>
        <item x="156"/>
        <item x="133"/>
        <item x="309"/>
        <item x="175"/>
        <item x="84"/>
        <item x="337"/>
        <item x="209"/>
        <item x="342"/>
        <item x="298"/>
        <item x="373"/>
        <item x="206"/>
        <item x="221"/>
        <item x="222"/>
        <item x="249"/>
        <item x="65"/>
        <item x="56"/>
        <item x="107"/>
        <item x="304"/>
        <item x="398"/>
        <item x="173"/>
        <item x="198"/>
        <item x="53"/>
        <item x="154"/>
        <item x="141"/>
        <item x="275"/>
        <item x="294"/>
        <item x="193"/>
        <item x="87"/>
        <item x="332"/>
        <item x="237"/>
        <item x="236"/>
        <item x="262"/>
        <item x="102"/>
        <item x="345"/>
        <item x="55"/>
        <item x="288"/>
        <item x="339"/>
        <item x="321"/>
        <item x="324"/>
        <item x="361"/>
        <item x="357"/>
        <item x="284"/>
        <item x="246"/>
        <item x="24"/>
        <item x="282"/>
        <item x="86"/>
        <item x="241"/>
        <item x="30"/>
        <item x="303"/>
        <item x="180"/>
        <item x="111"/>
        <item x="329"/>
        <item x="311"/>
        <item x="71"/>
        <item x="120"/>
        <item x="41"/>
        <item x="163"/>
        <item x="306"/>
        <item x="243"/>
        <item x="402"/>
        <item x="118"/>
        <item x="143"/>
        <item x="94"/>
        <item x="19"/>
        <item x="106"/>
        <item x="172"/>
        <item x="232"/>
        <item x="58"/>
        <item x="227"/>
        <item x="97"/>
        <item x="85"/>
        <item x="312"/>
        <item x="299"/>
        <item x="320"/>
        <item x="195"/>
        <item x="205"/>
        <item x="148"/>
        <item x="190"/>
        <item x="387"/>
        <item x="59"/>
        <item x="287"/>
        <item x="131"/>
        <item x="292"/>
        <item x="233"/>
        <item x="126"/>
        <item x="326"/>
        <item x="91"/>
        <item x="238"/>
        <item x="316"/>
        <item x="344"/>
        <item x="92"/>
        <item x="129"/>
        <item x="153"/>
        <item x="279"/>
        <item x="253"/>
        <item x="204"/>
        <item x="263"/>
        <item x="181"/>
        <item x="159"/>
        <item x="343"/>
        <item x="363"/>
        <item x="322"/>
        <item x="32"/>
        <item x="289"/>
        <item x="327"/>
        <item x="152"/>
        <item x="285"/>
        <item x="165"/>
        <item x="199"/>
        <item x="128"/>
        <item x="365"/>
        <item x="286"/>
        <item x="319"/>
        <item x="346"/>
        <item x="17"/>
        <item x="290"/>
        <item x="265"/>
        <item x="166"/>
        <item x="18"/>
        <item x="273"/>
        <item x="397"/>
        <item x="99"/>
        <item x="307"/>
        <item x="8"/>
        <item x="351"/>
        <item x="138"/>
        <item x="72"/>
        <item x="74"/>
        <item x="105"/>
        <item x="67"/>
        <item x="88"/>
        <item x="109"/>
        <item x="145"/>
        <item x="333"/>
        <item x="3"/>
        <item x="81"/>
        <item x="235"/>
        <item x="272"/>
        <item x="52"/>
        <item x="10"/>
        <item x="62"/>
        <item x="348"/>
        <item x="75"/>
        <item x="182"/>
        <item x="46"/>
        <item x="167"/>
        <item x="0"/>
        <item x="73"/>
        <item x="160"/>
        <item x="89"/>
        <item x="14"/>
        <item x="194"/>
        <item x="302"/>
        <item x="336"/>
        <item x="313"/>
        <item x="347"/>
        <item x="113"/>
        <item x="155"/>
        <item x="225"/>
        <item x="5"/>
        <item x="210"/>
        <item x="271"/>
        <item x="308"/>
        <item x="395"/>
        <item x="358"/>
        <item x="28"/>
        <item x="328"/>
        <item x="334"/>
        <item x="216"/>
        <item x="42"/>
        <item x="27"/>
        <item x="399"/>
        <item x="100"/>
        <item x="234"/>
        <item x="83"/>
        <item x="384"/>
        <item x="127"/>
        <item x="360"/>
        <item x="150"/>
        <item x="240"/>
        <item x="217"/>
        <item x="213"/>
        <item x="146"/>
        <item x="80"/>
        <item x="364"/>
        <item x="116"/>
        <item x="158"/>
        <item x="25"/>
        <item x="119"/>
        <item x="400"/>
        <item x="201"/>
        <item x="136"/>
        <item x="50"/>
        <item x="95"/>
        <item x="47"/>
        <item x="297"/>
        <item x="281"/>
        <item x="229"/>
        <item x="54"/>
        <item x="33"/>
        <item x="64"/>
        <item x="380"/>
        <item x="132"/>
        <item x="96"/>
        <item x="354"/>
        <item x="44"/>
        <item x="330"/>
        <item x="192"/>
        <item x="90"/>
        <item x="189"/>
        <item x="338"/>
        <item x="245"/>
        <item x="368"/>
        <item x="301"/>
        <item x="51"/>
        <item x="140"/>
        <item x="48"/>
        <item x="196"/>
        <item x="392"/>
        <item x="144"/>
        <item x="98"/>
        <item x="112"/>
        <item x="147"/>
        <item x="389"/>
        <item x="268"/>
        <item x="77"/>
        <item x="177"/>
        <item x="355"/>
        <item x="164"/>
        <item x="359"/>
        <item x="37"/>
        <item x="379"/>
        <item x="31"/>
        <item x="254"/>
        <item x="212"/>
        <item x="117"/>
        <item x="101"/>
        <item x="310"/>
        <item x="215"/>
        <item x="267"/>
        <item x="93"/>
        <item x="218"/>
        <item x="134"/>
        <item x="295"/>
        <item x="179"/>
        <item x="393"/>
        <item x="261"/>
        <item x="22"/>
        <item x="15"/>
        <item x="293"/>
        <item x="323"/>
        <item x="124"/>
        <item x="184"/>
        <item x="114"/>
        <item x="391"/>
        <item x="178"/>
        <item x="1"/>
        <item x="43"/>
        <item x="108"/>
        <item x="20"/>
        <item x="39"/>
        <item x="390"/>
        <item x="157"/>
        <item x="220"/>
        <item x="248"/>
        <item x="377"/>
        <item x="2"/>
        <item x="38"/>
        <item x="34"/>
        <item x="228"/>
        <item x="376"/>
        <item x="110"/>
        <item x="226"/>
        <item x="191"/>
        <item x="401"/>
        <item x="171"/>
        <item x="60"/>
        <item x="369"/>
        <item x="162"/>
        <item x="388"/>
        <item x="260"/>
        <item x="149"/>
        <item x="187"/>
        <item x="375"/>
        <item x="76"/>
        <item x="61"/>
        <item x="122"/>
        <item x="9"/>
        <item x="381"/>
        <item x="366"/>
        <item x="223"/>
        <item x="7"/>
        <item x="35"/>
        <item x="266"/>
        <item x="208"/>
        <item x="280"/>
        <item x="214"/>
        <item x="176"/>
        <item x="45"/>
        <item x="121"/>
        <item x="394"/>
        <item x="70"/>
        <item x="139"/>
        <item x="251"/>
        <item x="207"/>
        <item x="356"/>
        <item x="78"/>
        <item x="270"/>
        <item x="349"/>
        <item x="372"/>
        <item x="23"/>
        <item x="219"/>
        <item x="79"/>
        <item x="68"/>
        <item x="300"/>
        <item x="185"/>
        <item x="386"/>
        <item x="211"/>
        <item x="257"/>
        <item x="21"/>
        <item x="283"/>
        <item x="115"/>
        <item x="188"/>
        <item x="29"/>
        <item x="197"/>
        <item x="244"/>
        <item x="104"/>
        <item x="82"/>
        <item x="224"/>
        <item x="362"/>
        <item x="103"/>
        <item x="370"/>
        <item x="4"/>
        <item x="142"/>
        <item x="276"/>
        <item x="63"/>
        <item x="250"/>
        <item x="396"/>
        <item x="291"/>
        <item x="26"/>
        <item x="137"/>
        <item x="256"/>
        <item x="367"/>
        <item x="371"/>
        <item x="6"/>
        <item x="374"/>
        <item x="12"/>
        <item x="130"/>
        <item x="264"/>
        <item x="247"/>
        <item x="36"/>
        <item x="16"/>
        <item x="135"/>
        <item x="202"/>
        <item x="11"/>
        <item x="125"/>
        <item x="170"/>
        <item x="382"/>
        <item x="385"/>
        <item x="168"/>
        <item x="239"/>
        <item x="269"/>
        <item x="203"/>
        <item x="378"/>
        <item x="325"/>
        <item x="57"/>
        <item x="383"/>
        <item x="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3" outline="0" showAll="0" defaultSubtotal="0">
      <items count="403">
        <item x="277"/>
        <item x="340"/>
        <item x="169"/>
        <item x="314"/>
        <item x="278"/>
        <item x="331"/>
        <item x="255"/>
        <item x="183"/>
        <item x="186"/>
        <item x="305"/>
        <item x="335"/>
        <item x="274"/>
        <item x="315"/>
        <item x="353"/>
        <item x="259"/>
        <item x="13"/>
        <item x="252"/>
        <item x="231"/>
        <item x="49"/>
        <item x="151"/>
        <item x="242"/>
        <item x="317"/>
        <item x="230"/>
        <item x="174"/>
        <item x="318"/>
        <item x="296"/>
        <item x="123"/>
        <item x="66"/>
        <item x="156"/>
        <item x="309"/>
        <item x="175"/>
        <item x="161"/>
        <item x="200"/>
        <item x="350"/>
        <item x="40"/>
        <item x="337"/>
        <item x="209"/>
        <item x="298"/>
        <item x="84"/>
        <item x="249"/>
        <item x="222"/>
        <item x="56"/>
        <item x="342"/>
        <item x="221"/>
        <item x="373"/>
        <item x="107"/>
        <item x="65"/>
        <item x="193"/>
        <item x="141"/>
        <item x="206"/>
        <item x="275"/>
        <item x="304"/>
        <item x="154"/>
        <item x="294"/>
        <item x="173"/>
        <item x="341"/>
        <item x="398"/>
        <item x="198"/>
        <item x="53"/>
        <item x="345"/>
        <item x="102"/>
        <item x="339"/>
        <item x="288"/>
        <item x="55"/>
        <item x="352"/>
        <item x="361"/>
        <item x="236"/>
        <item x="258"/>
        <item x="303"/>
        <item x="24"/>
        <item x="262"/>
        <item x="357"/>
        <item x="282"/>
        <item x="237"/>
        <item x="241"/>
        <item x="246"/>
        <item x="329"/>
        <item x="41"/>
        <item x="311"/>
        <item x="180"/>
        <item x="118"/>
        <item x="324"/>
        <item x="243"/>
        <item x="284"/>
        <item x="133"/>
        <item x="402"/>
        <item x="306"/>
        <item x="30"/>
        <item x="227"/>
        <item x="120"/>
        <item x="143"/>
        <item x="106"/>
        <item x="163"/>
        <item x="19"/>
        <item x="111"/>
        <item x="58"/>
        <item x="205"/>
        <item x="232"/>
        <item x="85"/>
        <item x="172"/>
        <item x="387"/>
        <item x="148"/>
        <item x="190"/>
        <item x="59"/>
        <item x="299"/>
        <item x="97"/>
        <item x="312"/>
        <item x="287"/>
        <item x="238"/>
        <item x="320"/>
        <item x="195"/>
        <item x="233"/>
        <item x="94"/>
        <item x="344"/>
        <item x="292"/>
        <item x="253"/>
        <item x="126"/>
        <item x="129"/>
        <item x="326"/>
        <item x="204"/>
        <item x="316"/>
        <item x="279"/>
        <item x="181"/>
        <item x="285"/>
        <item x="91"/>
        <item x="128"/>
        <item x="92"/>
        <item x="363"/>
        <item x="263"/>
        <item x="87"/>
        <item x="152"/>
        <item x="153"/>
        <item x="332"/>
        <item x="365"/>
        <item x="131"/>
        <item x="286"/>
        <item x="343"/>
        <item x="165"/>
        <item x="327"/>
        <item x="289"/>
        <item x="346"/>
        <item x="159"/>
        <item x="32"/>
        <item x="322"/>
        <item x="319"/>
        <item x="199"/>
        <item x="265"/>
        <item x="321"/>
        <item x="166"/>
        <item x="273"/>
        <item x="18"/>
        <item x="290"/>
        <item x="99"/>
        <item x="138"/>
        <item x="8"/>
        <item x="86"/>
        <item x="397"/>
        <item x="307"/>
        <item x="72"/>
        <item x="105"/>
        <item x="71"/>
        <item x="145"/>
        <item x="351"/>
        <item x="67"/>
        <item x="235"/>
        <item x="74"/>
        <item x="272"/>
        <item x="3"/>
        <item x="109"/>
        <item x="10"/>
        <item x="333"/>
        <item x="0"/>
        <item x="73"/>
        <item x="88"/>
        <item x="62"/>
        <item x="75"/>
        <item x="46"/>
        <item x="348"/>
        <item x="52"/>
        <item x="89"/>
        <item x="14"/>
        <item x="194"/>
        <item x="167"/>
        <item x="271"/>
        <item x="160"/>
        <item x="302"/>
        <item x="347"/>
        <item x="113"/>
        <item x="225"/>
        <item x="313"/>
        <item x="328"/>
        <item x="5"/>
        <item x="155"/>
        <item x="358"/>
        <item x="336"/>
        <item x="28"/>
        <item x="395"/>
        <item x="210"/>
        <item x="334"/>
        <item x="308"/>
        <item x="27"/>
        <item x="42"/>
        <item x="399"/>
        <item x="216"/>
        <item x="17"/>
        <item x="234"/>
        <item x="83"/>
        <item x="100"/>
        <item x="384"/>
        <item x="213"/>
        <item x="150"/>
        <item x="360"/>
        <item x="217"/>
        <item x="364"/>
        <item x="80"/>
        <item x="240"/>
        <item x="119"/>
        <item x="116"/>
        <item x="127"/>
        <item x="400"/>
        <item x="201"/>
        <item x="81"/>
        <item x="158"/>
        <item x="50"/>
        <item x="146"/>
        <item x="136"/>
        <item x="25"/>
        <item x="182"/>
        <item x="95"/>
        <item x="47"/>
        <item x="64"/>
        <item x="297"/>
        <item x="54"/>
        <item x="44"/>
        <item x="229"/>
        <item x="281"/>
        <item x="380"/>
        <item x="132"/>
        <item x="189"/>
        <item x="33"/>
        <item x="330"/>
        <item x="301"/>
        <item x="245"/>
        <item x="96"/>
        <item x="338"/>
        <item x="368"/>
        <item x="90"/>
        <item x="192"/>
        <item x="51"/>
        <item x="354"/>
        <item x="48"/>
        <item x="144"/>
        <item x="392"/>
        <item x="196"/>
        <item x="147"/>
        <item x="140"/>
        <item x="389"/>
        <item x="98"/>
        <item x="112"/>
        <item x="77"/>
        <item x="268"/>
        <item x="164"/>
        <item x="31"/>
        <item x="359"/>
        <item x="379"/>
        <item x="355"/>
        <item x="254"/>
        <item x="212"/>
        <item x="177"/>
        <item x="117"/>
        <item x="310"/>
        <item x="37"/>
        <item x="215"/>
        <item x="101"/>
        <item x="267"/>
        <item x="134"/>
        <item x="393"/>
        <item x="218"/>
        <item x="93"/>
        <item x="261"/>
        <item x="391"/>
        <item x="295"/>
        <item x="323"/>
        <item x="124"/>
        <item x="178"/>
        <item x="1"/>
        <item x="43"/>
        <item x="179"/>
        <item x="22"/>
        <item x="184"/>
        <item x="15"/>
        <item x="108"/>
        <item x="114"/>
        <item x="39"/>
        <item x="293"/>
        <item x="390"/>
        <item x="157"/>
        <item x="38"/>
        <item x="110"/>
        <item x="376"/>
        <item x="191"/>
        <item x="20"/>
        <item x="2"/>
        <item x="401"/>
        <item x="377"/>
        <item x="162"/>
        <item x="60"/>
        <item x="260"/>
        <item x="34"/>
        <item x="171"/>
        <item x="388"/>
        <item x="228"/>
        <item x="248"/>
        <item x="226"/>
        <item x="369"/>
        <item x="375"/>
        <item x="149"/>
        <item x="187"/>
        <item x="76"/>
        <item x="381"/>
        <item x="61"/>
        <item x="122"/>
        <item x="9"/>
        <item x="366"/>
        <item x="7"/>
        <item x="35"/>
        <item x="280"/>
        <item x="223"/>
        <item x="45"/>
        <item x="208"/>
        <item x="266"/>
        <item x="394"/>
        <item x="214"/>
        <item x="176"/>
        <item x="70"/>
        <item x="121"/>
        <item x="251"/>
        <item x="207"/>
        <item x="356"/>
        <item x="78"/>
        <item x="349"/>
        <item x="139"/>
        <item x="23"/>
        <item x="270"/>
        <item x="372"/>
        <item x="219"/>
        <item x="185"/>
        <item x="68"/>
        <item x="115"/>
        <item x="386"/>
        <item x="300"/>
        <item x="79"/>
        <item x="257"/>
        <item x="21"/>
        <item x="211"/>
        <item x="283"/>
        <item x="29"/>
        <item x="197"/>
        <item x="104"/>
        <item x="224"/>
        <item x="244"/>
        <item x="82"/>
        <item x="362"/>
        <item x="103"/>
        <item x="220"/>
        <item x="276"/>
        <item x="370"/>
        <item x="142"/>
        <item x="188"/>
        <item x="291"/>
        <item x="63"/>
        <item x="137"/>
        <item x="396"/>
        <item x="256"/>
        <item x="26"/>
        <item x="4"/>
        <item x="367"/>
        <item x="6"/>
        <item x="371"/>
        <item x="374"/>
        <item x="250"/>
        <item x="12"/>
        <item x="130"/>
        <item x="264"/>
        <item x="247"/>
        <item x="16"/>
        <item x="135"/>
        <item x="202"/>
        <item x="36"/>
        <item x="11"/>
        <item x="125"/>
        <item x="170"/>
        <item x="382"/>
        <item x="385"/>
        <item x="168"/>
        <item x="239"/>
        <item x="203"/>
        <item x="269"/>
        <item x="378"/>
        <item x="325"/>
        <item x="57"/>
        <item x="69"/>
        <item x="3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42"/>
  </rowFields>
  <rowItems count="404">
    <i>
      <x/>
      <x v="100"/>
    </i>
    <i>
      <x v="1"/>
      <x v="402"/>
    </i>
    <i>
      <x v="2"/>
      <x v="202"/>
    </i>
    <i>
      <x v="3"/>
      <x v="378"/>
    </i>
    <i>
      <x v="4"/>
      <x v="208"/>
    </i>
    <i>
      <x v="5"/>
      <x v="331"/>
    </i>
    <i>
      <x v="6"/>
      <x v="319"/>
    </i>
    <i>
      <x v="7"/>
      <x v="344"/>
    </i>
    <i>
      <x v="8"/>
      <x v="196"/>
    </i>
    <i>
      <x v="9"/>
      <x v="280"/>
    </i>
    <i>
      <x v="10"/>
      <x v="393"/>
    </i>
    <i>
      <x v="11"/>
      <x v="264"/>
    </i>
    <i>
      <x v="12"/>
      <x v="315"/>
    </i>
    <i>
      <x v="13"/>
      <x v="379"/>
    </i>
    <i>
      <x v="14"/>
      <x v="256"/>
    </i>
    <i>
      <x v="15"/>
      <x v="276"/>
    </i>
    <i>
      <x v="16"/>
      <x v="295"/>
    </i>
    <i>
      <x v="17"/>
      <x v="133"/>
    </i>
    <i>
      <x v="18"/>
      <x v="213"/>
    </i>
    <i>
      <x v="19"/>
      <x v="310"/>
    </i>
    <i>
      <x v="20"/>
      <x v="304"/>
    </i>
    <i>
      <x v="21"/>
      <x v="392"/>
    </i>
    <i>
      <x v="22"/>
      <x v="65"/>
    </i>
    <i>
      <x v="23"/>
      <x v="252"/>
    </i>
    <i>
      <x v="24"/>
      <x v="349"/>
    </i>
    <i>
      <x v="25"/>
      <x v="85"/>
    </i>
    <i>
      <x v="26"/>
      <x v="56"/>
    </i>
    <i>
      <x v="27"/>
      <x v="398"/>
    </i>
    <i>
      <x v="28"/>
      <x v="372"/>
    </i>
    <i>
      <x v="29"/>
      <x v="362"/>
    </i>
    <i>
      <x v="30"/>
      <x v="219"/>
    </i>
    <i>
      <x v="31"/>
      <x v="127"/>
    </i>
    <i>
      <x v="32"/>
      <x v="236"/>
    </i>
    <i>
      <x v="33"/>
      <x v="285"/>
    </i>
    <i>
      <x v="34"/>
      <x v="171"/>
    </i>
    <i>
      <x v="35"/>
      <x v="323"/>
    </i>
    <i>
      <x v="36"/>
      <x v="193"/>
    </i>
    <i>
      <x v="37"/>
      <x v="263"/>
    </i>
    <i>
      <x v="38"/>
      <x v="303"/>
    </i>
    <i>
      <x v="39"/>
      <x v="211"/>
    </i>
    <i>
      <x v="40"/>
      <x v="156"/>
    </i>
    <i>
      <x v="41"/>
      <x v="376"/>
    </i>
    <i>
      <x v="42"/>
      <x v="366"/>
    </i>
    <i>
      <x v="43"/>
      <x v="302"/>
    </i>
    <i>
      <x v="44"/>
      <x v="245"/>
    </i>
    <i>
      <x v="45"/>
      <x v="314"/>
    </i>
    <i>
      <x v="46"/>
      <x v="93"/>
    </i>
    <i>
      <x v="47"/>
      <x v="169"/>
    </i>
    <i>
      <x v="48"/>
      <x v="288"/>
    </i>
    <i>
      <x v="49"/>
      <x v="69"/>
    </i>
    <i>
      <x v="50"/>
      <x v="385"/>
    </i>
    <i>
      <x v="51"/>
      <x v="180"/>
    </i>
    <i>
      <x v="52"/>
      <x v="381"/>
    </i>
    <i>
      <x v="53"/>
      <x v="324"/>
    </i>
    <i>
      <x v="54"/>
      <x v="290"/>
    </i>
    <i>
      <x v="55"/>
      <x v="191"/>
    </i>
    <i>
      <x v="56"/>
      <x v="342"/>
    </i>
    <i>
      <x v="57"/>
      <x v="353"/>
    </i>
    <i>
      <x v="58"/>
      <x v="389"/>
    </i>
    <i>
      <x v="59"/>
      <x v="301"/>
    </i>
    <i>
      <x v="60"/>
      <x v="377"/>
    </i>
    <i>
      <x v="61"/>
      <x v="167"/>
    </i>
    <i>
      <x v="62"/>
      <x v="375"/>
    </i>
    <i>
      <x v="63"/>
      <x v="15"/>
    </i>
    <i>
      <x v="64"/>
      <x v="154"/>
    </i>
    <i>
      <x v="65"/>
      <x v="322"/>
    </i>
    <i>
      <x v="66"/>
      <x v="150"/>
    </i>
    <i>
      <x v="67"/>
      <x v="204"/>
    </i>
    <i>
      <x v="68"/>
      <x v="226"/>
    </i>
    <i>
      <x v="69"/>
      <x v="374"/>
    </i>
    <i>
      <x v="70"/>
      <x v="388"/>
    </i>
    <i>
      <x v="71"/>
      <x v="297"/>
    </i>
    <i>
      <x v="72"/>
      <x v="34"/>
    </i>
    <i>
      <x v="73"/>
      <x v="201"/>
    </i>
    <i>
      <x v="74"/>
      <x v="356"/>
    </i>
    <i>
      <x v="75"/>
      <x v="325"/>
    </i>
    <i>
      <x v="76"/>
      <x v="77"/>
    </i>
    <i>
      <x v="77"/>
      <x v="200"/>
    </i>
    <i>
      <x v="78"/>
      <x v="142"/>
    </i>
    <i>
      <x v="79"/>
      <x v="293"/>
    </i>
    <i>
      <x v="80"/>
      <x v="195"/>
    </i>
    <i>
      <x v="81"/>
      <x v="308"/>
    </i>
    <i>
      <x v="82"/>
      <x v="239"/>
    </i>
    <i>
      <x v="83"/>
      <x v="271"/>
    </i>
    <i>
      <x v="84"/>
      <x v="87"/>
    </i>
    <i>
      <x v="85"/>
      <x v="63"/>
    </i>
    <i>
      <x v="86"/>
      <x v="229"/>
    </i>
    <i>
      <x v="87"/>
      <x v="328"/>
    </i>
    <i>
      <x v="88"/>
      <x v="400"/>
    </i>
    <i>
      <x v="89"/>
      <x v="41"/>
    </i>
    <i>
      <x v="90"/>
      <x v="233"/>
    </i>
    <i>
      <x v="91"/>
      <x v="95"/>
    </i>
    <i>
      <x v="92"/>
      <x v="232"/>
    </i>
    <i>
      <x v="93"/>
      <x v="223"/>
    </i>
    <i>
      <x v="94"/>
      <x v="286"/>
    </i>
    <i>
      <x v="95"/>
      <x v="250"/>
    </i>
    <i>
      <x v="96"/>
      <x v="178"/>
    </i>
    <i>
      <x v="97"/>
      <x v="248"/>
    </i>
    <i>
      <x v="98"/>
      <x v="58"/>
    </i>
    <i>
      <x v="99"/>
      <x v="103"/>
    </i>
    <i>
      <x v="100"/>
      <x v="18"/>
    </i>
    <i>
      <x v="101"/>
      <x v="176"/>
    </i>
    <i>
      <x v="102"/>
      <x v="334"/>
    </i>
    <i>
      <x v="103"/>
      <x v="370"/>
    </i>
    <i>
      <x v="104"/>
      <x v="160"/>
    </i>
    <i>
      <x v="105"/>
      <x v="27"/>
    </i>
    <i>
      <x v="106"/>
      <x v="172"/>
    </i>
    <i>
      <x v="107"/>
      <x v="158"/>
    </i>
    <i>
      <x v="108"/>
      <x v="347"/>
    </i>
    <i>
      <x v="109"/>
      <x v="230"/>
    </i>
    <i>
      <x v="110"/>
      <x v="306"/>
    </i>
    <i>
      <x v="111"/>
      <x v="174"/>
    </i>
    <i>
      <x v="112"/>
      <x v="46"/>
    </i>
    <i>
      <x v="113"/>
      <x v="163"/>
    </i>
    <i>
      <x v="114"/>
      <x v="401"/>
    </i>
    <i>
      <x v="115"/>
      <x v="320"/>
    </i>
    <i>
      <x v="116"/>
      <x v="318"/>
    </i>
    <i>
      <x v="117"/>
      <x v="165"/>
    </i>
    <i>
      <x v="118"/>
      <x v="221"/>
    </i>
    <i>
      <x v="119"/>
      <x v="339"/>
    </i>
    <i>
      <x v="120"/>
      <x v="259"/>
    </i>
    <i>
      <x v="121"/>
      <x v="361"/>
    </i>
    <i>
      <x v="122"/>
      <x v="214"/>
    </i>
    <i>
      <x v="123"/>
      <x v="175"/>
    </i>
    <i>
      <x v="124"/>
      <x v="351"/>
    </i>
    <i>
      <x v="125"/>
      <x v="80"/>
    </i>
    <i>
      <x v="126"/>
      <x v="38"/>
    </i>
    <i>
      <x v="127"/>
      <x v="207"/>
    </i>
    <i>
      <x v="128"/>
      <x v="105"/>
    </i>
    <i>
      <x v="129"/>
      <x v="60"/>
    </i>
    <i>
      <x v="130"/>
      <x v="173"/>
    </i>
    <i>
      <x v="131"/>
      <x v="187"/>
    </i>
    <i>
      <x v="132"/>
      <x v="112"/>
    </i>
    <i>
      <x v="133"/>
      <x v="94"/>
    </i>
    <i>
      <x v="134"/>
      <x v="348"/>
    </i>
    <i>
      <x v="135"/>
      <x v="206"/>
    </i>
    <i>
      <x v="136"/>
      <x v="155"/>
    </i>
    <i>
      <x v="137"/>
      <x v="152"/>
    </i>
    <i>
      <x v="138"/>
      <x v="126"/>
    </i>
    <i>
      <x v="139"/>
      <x v="243"/>
    </i>
    <i>
      <x v="140"/>
      <x v="258"/>
    </i>
    <i>
      <x v="141"/>
      <x v="246"/>
    </i>
    <i>
      <x v="142"/>
      <x v="168"/>
    </i>
    <i>
      <x v="143"/>
      <x v="98"/>
    </i>
    <i>
      <x v="144"/>
      <x v="129"/>
    </i>
    <i>
      <x v="145"/>
      <x v="217"/>
    </i>
    <i>
      <x v="146"/>
      <x v="292"/>
    </i>
    <i>
      <x v="147"/>
      <x v="91"/>
    </i>
    <i>
      <x v="148"/>
      <x v="269"/>
    </i>
    <i>
      <x v="149"/>
      <x v="278"/>
    </i>
    <i>
      <x v="150"/>
      <x v="363"/>
    </i>
    <i>
      <x v="151"/>
      <x v="124"/>
    </i>
    <i>
      <x v="152"/>
      <x v="273"/>
    </i>
    <i>
      <x v="153"/>
      <x v="358"/>
    </i>
    <i>
      <x v="154"/>
      <x v="298"/>
    </i>
    <i>
      <x v="155"/>
      <x v="159"/>
    </i>
    <i>
      <x v="156"/>
      <x v="228"/>
    </i>
    <i>
      <x v="157"/>
      <x v="45"/>
    </i>
    <i>
      <x v="158"/>
      <x v="257"/>
    </i>
    <i>
      <x v="159"/>
      <x v="179"/>
    </i>
    <i>
      <x v="160"/>
      <x v="291"/>
    </i>
    <i>
      <x v="161"/>
      <x v="52"/>
    </i>
    <i>
      <x v="162"/>
      <x v="89"/>
    </i>
    <i>
      <x v="163"/>
      <x v="218"/>
    </i>
    <i>
      <x v="164"/>
      <x v="116"/>
    </i>
    <i>
      <x v="165"/>
      <x v="382"/>
    </i>
    <i>
      <x v="166"/>
      <x v="335"/>
    </i>
    <i>
      <x v="167"/>
      <x v="222"/>
    </i>
    <i>
      <x v="168"/>
      <x v="224"/>
    </i>
    <i>
      <x v="169"/>
      <x v="316"/>
    </i>
    <i>
      <x v="170"/>
      <x v="283"/>
    </i>
    <i>
      <x v="171"/>
      <x v="26"/>
    </i>
    <i>
      <x v="172"/>
      <x v="125"/>
    </i>
    <i>
      <x v="173"/>
      <x v="321"/>
    </i>
    <i>
      <x v="174"/>
      <x v="130"/>
    </i>
    <i>
      <x v="175"/>
      <x v="216"/>
    </i>
    <i>
      <x v="176"/>
      <x v="254"/>
    </i>
    <i>
      <x v="177"/>
      <x v="134"/>
    </i>
    <i>
      <x v="178"/>
      <x v="101"/>
    </i>
    <i>
      <x v="179"/>
      <x v="48"/>
    </i>
    <i>
      <x v="180"/>
      <x v="19"/>
    </i>
    <i>
      <x v="181"/>
      <x v="153"/>
    </i>
    <i>
      <x v="182"/>
      <x v="28"/>
    </i>
    <i>
      <x v="183"/>
      <x v="237"/>
    </i>
    <i>
      <x v="184"/>
      <x v="131"/>
    </i>
    <i>
      <x v="185"/>
      <x v="192"/>
    </i>
    <i>
      <x v="186"/>
      <x v="386"/>
    </i>
    <i>
      <x v="187"/>
      <x v="367"/>
    </i>
    <i>
      <x v="188"/>
      <x v="90"/>
    </i>
    <i>
      <x v="189"/>
      <x v="161"/>
    </i>
    <i>
      <x v="190"/>
      <x v="341"/>
    </i>
    <i>
      <x v="191"/>
      <x v="255"/>
    </i>
    <i>
      <x v="192"/>
      <x v="371"/>
    </i>
    <i>
      <x v="193"/>
      <x v="296"/>
    </i>
    <i>
      <x v="194"/>
      <x v="251"/>
    </i>
    <i>
      <x v="195"/>
      <x v="117"/>
    </i>
    <i>
      <x v="196"/>
      <x v="390"/>
    </i>
    <i>
      <x v="197"/>
      <x v="275"/>
    </i>
    <i>
      <x v="198"/>
      <x v="225"/>
    </i>
    <i>
      <x v="199"/>
      <x v="210"/>
    </i>
    <i>
      <x v="200"/>
      <x v="84"/>
    </i>
    <i>
      <x v="201"/>
      <x v="141"/>
    </i>
    <i>
      <x v="202"/>
      <x v="184"/>
    </i>
    <i>
      <x v="203"/>
      <x v="31"/>
    </i>
    <i>
      <x v="204"/>
      <x v="92"/>
    </i>
    <i>
      <x v="205"/>
      <x v="305"/>
    </i>
    <i>
      <x v="206"/>
      <x v="182"/>
    </i>
    <i>
      <x v="207"/>
      <x v="137"/>
    </i>
    <i>
      <x v="208"/>
      <x v="2"/>
    </i>
    <i>
      <x v="209"/>
      <x v="394"/>
    </i>
    <i>
      <x v="210"/>
      <x v="148"/>
    </i>
    <i>
      <x v="211"/>
      <x v="261"/>
    </i>
    <i>
      <x v="212"/>
      <x v="309"/>
    </i>
    <i>
      <x v="213"/>
      <x v="268"/>
    </i>
    <i>
      <x v="214"/>
      <x v="391"/>
    </i>
    <i>
      <x v="215"/>
      <x v="23"/>
    </i>
    <i>
      <x v="216"/>
      <x v="54"/>
    </i>
    <i>
      <x v="217"/>
      <x v="99"/>
    </i>
    <i>
      <x v="218"/>
      <x v="333"/>
    </i>
    <i>
      <x v="219"/>
      <x v="30"/>
    </i>
    <i>
      <x v="220"/>
      <x v="368"/>
    </i>
    <i>
      <x v="221"/>
      <x v="284"/>
    </i>
    <i>
      <x v="222"/>
      <x v="47"/>
    </i>
    <i>
      <x v="223"/>
      <x v="102"/>
    </i>
    <i>
      <x v="224"/>
      <x v="238"/>
    </i>
    <i>
      <x v="225"/>
      <x v="110"/>
    </i>
    <i>
      <x v="226"/>
      <x v="8"/>
    </i>
    <i>
      <x v="227"/>
      <x v="289"/>
    </i>
    <i>
      <x v="228"/>
      <x v="287"/>
    </i>
    <i>
      <x v="229"/>
      <x v="181"/>
    </i>
    <i>
      <x v="230"/>
      <x v="300"/>
    </i>
    <i>
      <x v="231"/>
      <x v="227"/>
    </i>
    <i>
      <x v="232"/>
      <x v="317"/>
    </i>
    <i>
      <x v="233"/>
      <x v="79"/>
    </i>
    <i>
      <x v="234"/>
      <x v="247"/>
    </i>
    <i>
      <x v="235"/>
      <x v="346"/>
    </i>
    <i>
      <x v="236"/>
      <x v="122"/>
    </i>
    <i>
      <x v="237"/>
      <x v="7"/>
    </i>
    <i>
      <x v="238"/>
      <x v="329"/>
    </i>
    <i>
      <x v="239"/>
      <x v="220"/>
    </i>
    <i>
      <x v="240"/>
      <x v="396"/>
    </i>
    <i>
      <x v="241"/>
      <x v="354"/>
    </i>
    <i>
      <x v="242"/>
      <x v="332"/>
    </i>
    <i>
      <x v="243"/>
      <x v="357"/>
    </i>
    <i>
      <x v="244"/>
      <x v="36"/>
    </i>
    <i>
      <x v="245"/>
      <x v="387"/>
    </i>
    <i>
      <x v="246"/>
      <x v="57"/>
    </i>
    <i>
      <x v="247"/>
      <x v="119"/>
    </i>
    <i>
      <x v="248"/>
      <x v="253"/>
    </i>
    <i>
      <x v="249"/>
      <x v="267"/>
    </i>
    <i>
      <x v="250"/>
      <x v="197"/>
    </i>
    <i>
      <x v="251"/>
      <x v="272"/>
    </i>
    <i>
      <x v="252"/>
      <x v="49"/>
    </i>
    <i>
      <x v="253"/>
      <x v="96"/>
    </i>
    <i>
      <x v="254"/>
      <x v="337"/>
    </i>
    <i>
      <x v="255"/>
      <x v="209"/>
    </i>
    <i>
      <x v="256"/>
      <x v="32"/>
    </i>
    <i>
      <x v="257"/>
      <x v="145"/>
    </i>
    <i>
      <x v="258"/>
      <x v="203"/>
    </i>
    <i>
      <x v="259"/>
      <x v="108"/>
    </i>
    <i>
      <x v="260"/>
      <x v="212"/>
    </i>
    <i>
      <x v="261"/>
      <x v="277"/>
    </i>
    <i>
      <x v="262"/>
      <x v="345"/>
    </i>
    <i>
      <x v="263"/>
      <x v="395"/>
    </i>
    <i>
      <x v="264"/>
      <x v="364"/>
    </i>
    <i>
      <x v="265"/>
      <x v="43"/>
    </i>
    <i>
      <x v="266"/>
      <x v="40"/>
    </i>
    <i>
      <x v="267"/>
      <x v="327"/>
    </i>
    <i>
      <x v="268"/>
      <x v="359"/>
    </i>
    <i>
      <x v="269"/>
      <x v="188"/>
    </i>
    <i>
      <x v="270"/>
      <x v="313"/>
    </i>
    <i>
      <x v="271"/>
      <x v="88"/>
    </i>
    <i>
      <x v="272"/>
      <x v="311"/>
    </i>
    <i>
      <x v="273"/>
      <x v="234"/>
    </i>
    <i>
      <x v="274"/>
      <x v="22"/>
    </i>
    <i>
      <x v="275"/>
      <x v="17"/>
    </i>
    <i>
      <x v="276"/>
      <x v="97"/>
    </i>
    <i>
      <x v="277"/>
      <x v="111"/>
    </i>
    <i>
      <x v="278"/>
      <x v="205"/>
    </i>
    <i>
      <x v="279"/>
      <x v="164"/>
    </i>
    <i>
      <x v="280"/>
      <x v="66"/>
    </i>
    <i>
      <x v="281"/>
      <x v="44"/>
    </i>
    <i>
      <x v="282"/>
      <x v="299"/>
    </i>
    <i>
      <x v="283"/>
      <x v="262"/>
    </i>
    <i>
      <x v="284"/>
      <x v="73"/>
    </i>
    <i>
      <x v="285"/>
      <x v="215"/>
    </i>
    <i>
      <x v="286"/>
      <x v="373"/>
    </i>
    <i>
      <x v="287"/>
      <x v="20"/>
    </i>
    <i>
      <x v="288"/>
      <x v="336"/>
    </i>
    <i>
      <x v="289"/>
      <x v="16"/>
    </i>
    <i>
      <x v="290"/>
      <x v="115"/>
    </i>
    <i>
      <x v="291"/>
      <x v="352"/>
    </i>
    <i>
      <x v="292"/>
      <x v="67"/>
    </i>
    <i>
      <x v="293"/>
      <x v="74"/>
    </i>
    <i>
      <x v="294"/>
      <x v="39"/>
    </i>
    <i>
      <x v="295"/>
      <x v="312"/>
    </i>
    <i>
      <x v="296"/>
      <x v="75"/>
    </i>
    <i>
      <x v="297"/>
      <x v="242"/>
    </i>
    <i>
      <x v="298"/>
      <x v="360"/>
    </i>
    <i>
      <x v="299"/>
      <x v="6"/>
    </i>
    <i>
      <x v="300"/>
      <x v="266"/>
    </i>
    <i>
      <x v="301"/>
      <x v="384"/>
    </i>
    <i>
      <x v="302"/>
      <x v="82"/>
    </i>
    <i>
      <x v="303"/>
      <x v="380"/>
    </i>
    <i>
      <x v="304"/>
      <x v="307"/>
    </i>
    <i>
      <x v="305"/>
      <x v="14"/>
    </i>
    <i>
      <x v="306"/>
      <x v="50"/>
    </i>
    <i>
      <x v="307"/>
      <x v="343"/>
    </i>
    <i>
      <x v="308"/>
      <x v="11"/>
    </i>
    <i>
      <x v="309"/>
      <x v="166"/>
    </i>
    <i>
      <x v="310"/>
      <x v="183"/>
    </i>
    <i>
      <x v="311"/>
      <x v="149"/>
    </i>
    <i>
      <x v="312"/>
      <x v="397"/>
    </i>
    <i>
      <x v="313"/>
      <x v="260"/>
    </i>
    <i>
      <x v="314"/>
      <x v="274"/>
    </i>
    <i>
      <x v="315"/>
      <x v="383"/>
    </i>
    <i>
      <x v="316"/>
      <x v="128"/>
    </i>
    <i>
      <x v="317"/>
      <x v="70"/>
    </i>
    <i>
      <x v="318"/>
      <x v="279"/>
    </i>
    <i>
      <x v="319"/>
      <x v="146"/>
    </i>
    <i>
      <x v="320"/>
      <x v="330"/>
    </i>
    <i>
      <x v="321"/>
      <x v="355"/>
    </i>
    <i>
      <x v="322"/>
      <x v="235"/>
    </i>
    <i>
      <x v="323"/>
      <x v="83"/>
    </i>
    <i>
      <x v="324"/>
      <x v="365"/>
    </i>
    <i>
      <x v="325"/>
      <x v="135"/>
    </i>
    <i>
      <x v="326"/>
      <x v="4"/>
    </i>
    <i>
      <x v="327"/>
      <x v="326"/>
    </i>
    <i>
      <x v="328"/>
      <x v="107"/>
    </i>
    <i>
      <x v="329"/>
      <x v="72"/>
    </i>
    <i>
      <x v="330"/>
      <x v="123"/>
    </i>
    <i>
      <x v="331"/>
      <x v="121"/>
    </i>
    <i>
      <x v="332"/>
      <x/>
    </i>
    <i>
      <x v="333"/>
      <x v="294"/>
    </i>
    <i>
      <x v="334"/>
      <x v="139"/>
    </i>
    <i>
      <x v="335"/>
      <x v="151"/>
    </i>
    <i>
      <x v="336"/>
      <x v="369"/>
    </i>
    <i>
      <x v="337"/>
      <x v="53"/>
    </i>
    <i>
      <x v="338"/>
      <x v="281"/>
    </i>
    <i>
      <x v="339"/>
      <x v="37"/>
    </i>
    <i>
      <x v="340"/>
      <x v="62"/>
    </i>
    <i>
      <x v="341"/>
      <x v="114"/>
    </i>
    <i>
      <x v="342"/>
      <x v="25"/>
    </i>
    <i>
      <x v="343"/>
      <x v="231"/>
    </i>
    <i>
      <x v="344"/>
      <x v="104"/>
    </i>
    <i>
      <x v="345"/>
      <x v="29"/>
    </i>
    <i>
      <x v="346"/>
      <x v="106"/>
    </i>
    <i>
      <x v="347"/>
      <x v="270"/>
    </i>
    <i>
      <x v="348"/>
      <x v="350"/>
    </i>
    <i>
      <x v="349"/>
      <x v="241"/>
    </i>
    <i>
      <x v="350"/>
      <x v="3"/>
    </i>
    <i>
      <x v="351"/>
      <x v="185"/>
    </i>
    <i>
      <x v="352"/>
      <x v="68"/>
    </i>
    <i>
      <x v="353"/>
      <x v="189"/>
    </i>
    <i>
      <x v="354"/>
      <x v="21"/>
    </i>
    <i>
      <x v="355"/>
      <x v="51"/>
    </i>
    <i>
      <x v="356"/>
      <x v="24"/>
    </i>
    <i>
      <x v="357"/>
      <x v="9"/>
    </i>
    <i>
      <x v="358"/>
      <x v="78"/>
    </i>
    <i>
      <x v="359"/>
      <x v="86"/>
    </i>
    <i>
      <x v="360"/>
      <x v="157"/>
    </i>
    <i>
      <x v="361"/>
      <x v="199"/>
    </i>
    <i>
      <x v="362"/>
      <x v="12"/>
    </i>
    <i>
      <x v="363"/>
      <x v="120"/>
    </i>
    <i>
      <x v="364"/>
      <x v="399"/>
    </i>
    <i>
      <x v="365"/>
      <x v="132"/>
    </i>
    <i>
      <x v="366"/>
      <x v="143"/>
    </i>
    <i>
      <x v="367"/>
      <x v="147"/>
    </i>
    <i>
      <x v="368"/>
      <x v="282"/>
    </i>
    <i>
      <x v="369"/>
      <x v="76"/>
    </i>
    <i>
      <x v="370"/>
      <x v="5"/>
    </i>
    <i>
      <x v="371"/>
      <x v="144"/>
    </i>
    <i>
      <x v="372"/>
      <x v="81"/>
    </i>
    <i>
      <x v="373"/>
      <x v="109"/>
    </i>
    <i>
      <x v="374"/>
      <x v="240"/>
    </i>
    <i>
      <x v="375"/>
      <x v="118"/>
    </i>
    <i>
      <x v="376"/>
      <x v="138"/>
    </i>
    <i>
      <x v="377"/>
      <x v="190"/>
    </i>
    <i>
      <x v="378"/>
      <x v="13"/>
    </i>
    <i>
      <x v="379"/>
      <x v="198"/>
    </i>
    <i>
      <x v="380"/>
      <x v="10"/>
    </i>
    <i>
      <x v="381"/>
      <x v="194"/>
    </i>
    <i>
      <x v="382"/>
      <x v="35"/>
    </i>
    <i>
      <x v="383"/>
      <x v="244"/>
    </i>
    <i>
      <x v="384"/>
      <x v="170"/>
    </i>
    <i>
      <x v="385"/>
      <x v="61"/>
    </i>
    <i>
      <x v="386"/>
      <x v="249"/>
    </i>
    <i>
      <x v="387"/>
      <x v="1"/>
    </i>
    <i>
      <x v="388"/>
      <x v="55"/>
    </i>
    <i>
      <x v="389"/>
      <x v="42"/>
    </i>
    <i>
      <x v="390"/>
      <x v="136"/>
    </i>
    <i>
      <x v="391"/>
      <x v="113"/>
    </i>
    <i>
      <x v="392"/>
      <x v="140"/>
    </i>
    <i>
      <x v="393"/>
      <x v="186"/>
    </i>
    <i>
      <x v="394"/>
      <x v="59"/>
    </i>
    <i>
      <x v="395"/>
      <x v="177"/>
    </i>
    <i>
      <x v="396"/>
      <x v="340"/>
    </i>
    <i>
      <x v="397"/>
      <x v="33"/>
    </i>
    <i>
      <x v="398"/>
      <x v="162"/>
    </i>
    <i>
      <x v="399"/>
      <x v="64"/>
    </i>
    <i>
      <x v="400"/>
      <x v="265"/>
    </i>
    <i>
      <x v="401"/>
      <x v="338"/>
    </i>
    <i>
      <x v="402"/>
      <x v="71"/>
    </i>
    <i t="grand">
      <x/>
    </i>
  </rowItems>
  <colItems count="1">
    <i/>
  </colItems>
  <dataFields count="1">
    <dataField name="Sum of Qualitative2" fld="39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EA17-6A79-4CA8-B095-AC82868C9065}">
  <dimension ref="A1:O21"/>
  <sheetViews>
    <sheetView showGridLines="0" topLeftCell="D1" zoomScale="80" zoomScaleNormal="80" workbookViewId="0">
      <pane ySplit="3" topLeftCell="A4" activePane="bottomLeft" state="frozen"/>
      <selection pane="bottomLeft" activeCell="L3" sqref="L3"/>
    </sheetView>
  </sheetViews>
  <sheetFormatPr defaultRowHeight="14.5" x14ac:dyDescent="0.35"/>
  <cols>
    <col min="1" max="1" width="19.1796875" bestFit="1" customWidth="1"/>
    <col min="2" max="2" width="9.81640625" bestFit="1" customWidth="1"/>
    <col min="3" max="3" width="37.26953125" customWidth="1"/>
    <col min="4" max="4" width="15.81640625" bestFit="1" customWidth="1"/>
    <col min="5" max="5" width="4.1796875" customWidth="1"/>
    <col min="6" max="6" width="10.54296875" customWidth="1"/>
    <col min="7" max="7" width="20.453125" customWidth="1"/>
    <col min="9" max="9" width="37.453125" customWidth="1"/>
    <col min="10" max="10" width="15.453125" bestFit="1" customWidth="1"/>
    <col min="11" max="11" width="4.54296875" customWidth="1"/>
    <col min="12" max="12" width="21" customWidth="1"/>
    <col min="13" max="13" width="9.54296875" bestFit="1" customWidth="1"/>
    <col min="14" max="14" width="37.54296875" customWidth="1"/>
    <col min="15" max="15" width="15.453125" bestFit="1" customWidth="1"/>
  </cols>
  <sheetData>
    <row r="1" spans="1:15" ht="16" x14ac:dyDescent="0.4">
      <c r="A1" s="139" t="s">
        <v>1736</v>
      </c>
      <c r="G1" s="139" t="s">
        <v>1737</v>
      </c>
      <c r="L1" s="139" t="s">
        <v>1738</v>
      </c>
    </row>
    <row r="3" spans="1:15" s="122" customFormat="1" ht="23.5" customHeight="1" x14ac:dyDescent="0.35">
      <c r="A3" s="128" t="s">
        <v>1730</v>
      </c>
      <c r="B3" s="128" t="s">
        <v>1729</v>
      </c>
      <c r="C3" s="128" t="s">
        <v>1728</v>
      </c>
      <c r="D3" s="128" t="s">
        <v>1727</v>
      </c>
      <c r="G3" s="128" t="s">
        <v>1730</v>
      </c>
      <c r="H3" s="128" t="s">
        <v>1729</v>
      </c>
      <c r="I3" s="128" t="s">
        <v>1728</v>
      </c>
      <c r="J3" s="128" t="s">
        <v>1727</v>
      </c>
      <c r="L3" s="128" t="s">
        <v>1730</v>
      </c>
      <c r="M3" s="128" t="s">
        <v>1729</v>
      </c>
      <c r="N3" s="128" t="s">
        <v>1728</v>
      </c>
      <c r="O3" s="128" t="s">
        <v>1727</v>
      </c>
    </row>
    <row r="4" spans="1:15" ht="17.149999999999999" customHeight="1" x14ac:dyDescent="0.35">
      <c r="A4" s="133" t="s">
        <v>1042</v>
      </c>
      <c r="B4" s="123">
        <v>30</v>
      </c>
      <c r="C4" s="124"/>
      <c r="D4" s="124" t="s">
        <v>1747</v>
      </c>
      <c r="G4" s="133" t="s">
        <v>1042</v>
      </c>
      <c r="H4" s="123">
        <v>20</v>
      </c>
      <c r="I4" s="124"/>
      <c r="J4" s="124" t="s">
        <v>1747</v>
      </c>
      <c r="L4" s="133" t="s">
        <v>1042</v>
      </c>
      <c r="M4" s="123">
        <v>20</v>
      </c>
      <c r="N4" s="124"/>
      <c r="O4" s="124" t="s">
        <v>1747</v>
      </c>
    </row>
    <row r="5" spans="1:15" ht="17.149999999999999" customHeight="1" x14ac:dyDescent="0.35">
      <c r="A5" s="133" t="s">
        <v>1537</v>
      </c>
      <c r="B5" s="123">
        <v>10</v>
      </c>
      <c r="C5" s="124"/>
      <c r="D5" s="124" t="s">
        <v>1747</v>
      </c>
      <c r="G5" s="133" t="s">
        <v>1043</v>
      </c>
      <c r="H5" s="123">
        <v>10</v>
      </c>
      <c r="I5" s="124"/>
      <c r="J5" s="124" t="s">
        <v>1747</v>
      </c>
      <c r="L5" s="133" t="s">
        <v>1537</v>
      </c>
      <c r="M5" s="123">
        <v>10</v>
      </c>
      <c r="N5" s="124"/>
      <c r="O5" s="124" t="s">
        <v>1747</v>
      </c>
    </row>
    <row r="6" spans="1:15" ht="17.149999999999999" customHeight="1" x14ac:dyDescent="0.35">
      <c r="A6" s="133" t="s">
        <v>1044</v>
      </c>
      <c r="B6" s="123">
        <v>10</v>
      </c>
      <c r="C6" s="124"/>
      <c r="D6" s="124" t="s">
        <v>1747</v>
      </c>
      <c r="G6" s="133" t="s">
        <v>1044</v>
      </c>
      <c r="H6" s="123">
        <v>10</v>
      </c>
      <c r="I6" s="124"/>
      <c r="J6" s="124" t="s">
        <v>1747</v>
      </c>
      <c r="L6" s="133" t="s">
        <v>1044</v>
      </c>
      <c r="M6" s="123">
        <v>10</v>
      </c>
      <c r="N6" s="124"/>
      <c r="O6" s="124" t="s">
        <v>1747</v>
      </c>
    </row>
    <row r="7" spans="1:15" ht="17.149999999999999" customHeight="1" x14ac:dyDescent="0.35">
      <c r="A7" s="133" t="s">
        <v>1536</v>
      </c>
      <c r="B7" s="123">
        <v>12</v>
      </c>
      <c r="C7" s="124"/>
      <c r="D7" s="124" t="s">
        <v>1747</v>
      </c>
      <c r="G7" s="133" t="s">
        <v>1536</v>
      </c>
      <c r="H7" s="123">
        <v>13</v>
      </c>
      <c r="I7" s="124"/>
      <c r="J7" s="124" t="s">
        <v>1747</v>
      </c>
      <c r="L7" s="133" t="s">
        <v>1536</v>
      </c>
      <c r="M7" s="123">
        <v>12</v>
      </c>
      <c r="N7" s="124"/>
      <c r="O7" s="124" t="s">
        <v>1747</v>
      </c>
    </row>
    <row r="8" spans="1:15" ht="17.149999999999999" customHeight="1" x14ac:dyDescent="0.35">
      <c r="A8" s="133" t="s">
        <v>1086</v>
      </c>
      <c r="B8" s="123">
        <v>7</v>
      </c>
      <c r="C8" s="124"/>
      <c r="D8" s="124" t="s">
        <v>1747</v>
      </c>
      <c r="F8" s="154" t="s">
        <v>1735</v>
      </c>
      <c r="G8" s="135" t="s">
        <v>1086</v>
      </c>
      <c r="H8" s="131">
        <v>6</v>
      </c>
      <c r="I8" s="124"/>
      <c r="J8" s="124" t="s">
        <v>1747</v>
      </c>
      <c r="L8" s="133" t="s">
        <v>1083</v>
      </c>
      <c r="M8" s="123">
        <v>7</v>
      </c>
      <c r="N8" s="124"/>
      <c r="O8" s="124" t="s">
        <v>1747</v>
      </c>
    </row>
    <row r="9" spans="1:15" ht="17.149999999999999" customHeight="1" x14ac:dyDescent="0.35">
      <c r="A9" s="133" t="s">
        <v>1538</v>
      </c>
      <c r="B9" s="123">
        <v>15</v>
      </c>
      <c r="C9" s="129" t="s">
        <v>1732</v>
      </c>
      <c r="D9" s="124" t="s">
        <v>1747</v>
      </c>
      <c r="F9" s="155"/>
      <c r="G9" s="135" t="s">
        <v>1083</v>
      </c>
      <c r="H9" s="131">
        <v>8</v>
      </c>
      <c r="I9" s="124"/>
      <c r="J9" s="124" t="s">
        <v>1747</v>
      </c>
      <c r="L9" s="133" t="s">
        <v>1086</v>
      </c>
      <c r="M9" s="123">
        <v>4</v>
      </c>
      <c r="N9" s="124"/>
      <c r="O9" s="124" t="s">
        <v>1747</v>
      </c>
    </row>
    <row r="10" spans="1:15" ht="17.149999999999999" customHeight="1" x14ac:dyDescent="0.35">
      <c r="A10" s="133" t="s">
        <v>1047</v>
      </c>
      <c r="B10" s="123">
        <v>5</v>
      </c>
      <c r="C10" s="129" t="s">
        <v>1744</v>
      </c>
      <c r="D10" s="124" t="s">
        <v>1751</v>
      </c>
      <c r="G10" s="136" t="s">
        <v>1733</v>
      </c>
      <c r="J10" s="132"/>
      <c r="L10" s="133" t="s">
        <v>1087</v>
      </c>
      <c r="M10" s="123">
        <v>4</v>
      </c>
      <c r="N10" s="124"/>
      <c r="O10" s="124" t="s">
        <v>1747</v>
      </c>
    </row>
    <row r="11" spans="1:15" ht="17.149999999999999" customHeight="1" x14ac:dyDescent="0.35">
      <c r="A11" s="133" t="s">
        <v>1048</v>
      </c>
      <c r="B11" s="123">
        <v>8</v>
      </c>
      <c r="C11" s="129" t="s">
        <v>1731</v>
      </c>
      <c r="D11" s="124" t="s">
        <v>1751</v>
      </c>
      <c r="F11" s="156" t="s">
        <v>1734</v>
      </c>
      <c r="G11" s="137" t="s">
        <v>1086</v>
      </c>
      <c r="H11" s="125">
        <v>5</v>
      </c>
      <c r="I11" s="124"/>
      <c r="J11" s="124" t="s">
        <v>1747</v>
      </c>
      <c r="L11" s="140" t="s">
        <v>1746</v>
      </c>
      <c r="M11" s="141">
        <v>5</v>
      </c>
      <c r="O11" s="124" t="s">
        <v>1747</v>
      </c>
    </row>
    <row r="12" spans="1:15" ht="17.149999999999999" customHeight="1" x14ac:dyDescent="0.35">
      <c r="A12" s="133" t="s">
        <v>1049</v>
      </c>
      <c r="B12" s="123">
        <v>3</v>
      </c>
      <c r="C12" s="129" t="s">
        <v>1731</v>
      </c>
      <c r="D12" s="124" t="s">
        <v>1751</v>
      </c>
      <c r="F12" s="157"/>
      <c r="G12" s="137" t="s">
        <v>1083</v>
      </c>
      <c r="H12" s="125">
        <v>5</v>
      </c>
      <c r="I12" s="129"/>
      <c r="J12" s="124" t="s">
        <v>1747</v>
      </c>
      <c r="L12" s="137" t="s">
        <v>1724</v>
      </c>
      <c r="M12" s="125">
        <v>6</v>
      </c>
      <c r="N12" s="129" t="s">
        <v>1732</v>
      </c>
      <c r="O12" s="124" t="s">
        <v>1747</v>
      </c>
    </row>
    <row r="13" spans="1:15" ht="17.149999999999999" customHeight="1" x14ac:dyDescent="0.35">
      <c r="A13" s="133" t="s">
        <v>1054</v>
      </c>
      <c r="B13" s="123">
        <v>0</v>
      </c>
      <c r="C13" s="129"/>
      <c r="D13" s="130"/>
      <c r="F13" s="158"/>
      <c r="G13" s="137" t="s">
        <v>1085</v>
      </c>
      <c r="H13" s="125">
        <v>4</v>
      </c>
      <c r="I13" s="129"/>
      <c r="J13" s="124" t="s">
        <v>1747</v>
      </c>
      <c r="L13" s="137" t="s">
        <v>1725</v>
      </c>
      <c r="M13" s="125">
        <v>6</v>
      </c>
      <c r="N13" s="129" t="s">
        <v>1732</v>
      </c>
      <c r="O13" s="124" t="s">
        <v>1747</v>
      </c>
    </row>
    <row r="14" spans="1:15" ht="17.149999999999999" customHeight="1" x14ac:dyDescent="0.35">
      <c r="A14" s="134" t="s">
        <v>1080</v>
      </c>
      <c r="B14" s="127">
        <f>SUM(B4:B13)</f>
        <v>100</v>
      </c>
      <c r="C14" s="124"/>
      <c r="D14" s="124"/>
      <c r="G14" s="133" t="s">
        <v>1047</v>
      </c>
      <c r="H14" s="123">
        <v>5</v>
      </c>
      <c r="I14" s="129" t="s">
        <v>1744</v>
      </c>
      <c r="J14" s="124" t="s">
        <v>1747</v>
      </c>
      <c r="L14" s="137" t="s">
        <v>1726</v>
      </c>
      <c r="M14" s="125">
        <v>4</v>
      </c>
      <c r="N14" s="129" t="s">
        <v>1732</v>
      </c>
      <c r="O14" s="124" t="s">
        <v>1747</v>
      </c>
    </row>
    <row r="15" spans="1:15" ht="17.149999999999999" customHeight="1" x14ac:dyDescent="0.35">
      <c r="G15" s="133" t="s">
        <v>1081</v>
      </c>
      <c r="H15" s="123">
        <v>0</v>
      </c>
      <c r="I15" s="129" t="s">
        <v>1741</v>
      </c>
      <c r="J15" s="124" t="s">
        <v>1747</v>
      </c>
      <c r="L15" s="133" t="s">
        <v>1047</v>
      </c>
      <c r="M15" s="123">
        <v>5</v>
      </c>
      <c r="N15" s="129" t="s">
        <v>1744</v>
      </c>
      <c r="O15" s="124" t="s">
        <v>1747</v>
      </c>
    </row>
    <row r="16" spans="1:15" ht="17.149999999999999" customHeight="1" x14ac:dyDescent="0.35">
      <c r="A16" s="138" t="s">
        <v>1739</v>
      </c>
      <c r="G16" s="133" t="s">
        <v>1048</v>
      </c>
      <c r="H16" s="123">
        <v>7</v>
      </c>
      <c r="I16" s="129" t="s">
        <v>1731</v>
      </c>
      <c r="J16" s="124" t="s">
        <v>1751</v>
      </c>
      <c r="L16" s="133" t="s">
        <v>1081</v>
      </c>
      <c r="M16" s="123">
        <v>0</v>
      </c>
      <c r="N16" s="129"/>
      <c r="O16" s="124" t="s">
        <v>1747</v>
      </c>
    </row>
    <row r="17" spans="1:15" ht="17.149999999999999" customHeight="1" x14ac:dyDescent="0.35">
      <c r="A17" s="138" t="s">
        <v>1740</v>
      </c>
      <c r="G17" s="133" t="s">
        <v>1082</v>
      </c>
      <c r="H17" s="123">
        <v>3</v>
      </c>
      <c r="I17" s="129" t="s">
        <v>1731</v>
      </c>
      <c r="J17" s="124" t="s">
        <v>1751</v>
      </c>
      <c r="L17" s="133" t="s">
        <v>1048</v>
      </c>
      <c r="M17" s="123">
        <v>7</v>
      </c>
      <c r="N17" s="129" t="s">
        <v>1745</v>
      </c>
      <c r="O17" s="124" t="s">
        <v>1751</v>
      </c>
    </row>
    <row r="18" spans="1:15" ht="17.149999999999999" customHeight="1" x14ac:dyDescent="0.35">
      <c r="G18" s="133" t="s">
        <v>1049</v>
      </c>
      <c r="H18" s="123">
        <v>3</v>
      </c>
      <c r="I18" s="129" t="s">
        <v>1731</v>
      </c>
      <c r="J18" s="124" t="s">
        <v>1751</v>
      </c>
      <c r="L18" s="133" t="s">
        <v>1049</v>
      </c>
      <c r="M18" s="123">
        <v>0</v>
      </c>
      <c r="N18" s="129" t="s">
        <v>1731</v>
      </c>
      <c r="O18" s="124" t="s">
        <v>1751</v>
      </c>
    </row>
    <row r="19" spans="1:15" ht="17.149999999999999" customHeight="1" x14ac:dyDescent="0.35">
      <c r="G19" s="133" t="s">
        <v>1046</v>
      </c>
      <c r="H19" s="123">
        <v>15</v>
      </c>
      <c r="I19" s="129" t="s">
        <v>1732</v>
      </c>
      <c r="J19" s="124" t="s">
        <v>1747</v>
      </c>
      <c r="L19" s="133" t="s">
        <v>1054</v>
      </c>
      <c r="M19" s="123">
        <v>0</v>
      </c>
      <c r="N19" s="124"/>
      <c r="O19" s="124"/>
    </row>
    <row r="20" spans="1:15" ht="17.149999999999999" customHeight="1" x14ac:dyDescent="0.35">
      <c r="G20" s="133" t="s">
        <v>1054</v>
      </c>
      <c r="H20" s="123">
        <v>0</v>
      </c>
      <c r="I20" s="129"/>
      <c r="J20" s="130"/>
      <c r="L20" s="126" t="s">
        <v>1080</v>
      </c>
      <c r="M20" s="127">
        <f>SUM(M4:M19)</f>
        <v>100</v>
      </c>
      <c r="N20" s="124"/>
      <c r="O20" s="124"/>
    </row>
    <row r="21" spans="1:15" ht="17.149999999999999" customHeight="1" x14ac:dyDescent="0.35">
      <c r="G21" s="126" t="s">
        <v>1080</v>
      </c>
      <c r="H21" s="127">
        <f>SUM(H4:H20)-H11-H12-H13</f>
        <v>100</v>
      </c>
      <c r="I21" s="124"/>
      <c r="J21" s="124"/>
    </row>
  </sheetData>
  <mergeCells count="2">
    <mergeCell ref="F8:F9"/>
    <mergeCell ref="F11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E0A1-9C18-48D5-8346-BA62A62D82AE}">
  <dimension ref="A1:BF30"/>
  <sheetViews>
    <sheetView showGridLines="0" zoomScaleNormal="100"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R3" sqref="R3"/>
    </sheetView>
  </sheetViews>
  <sheetFormatPr defaultRowHeight="14.5" x14ac:dyDescent="0.35"/>
  <cols>
    <col min="1" max="1" width="2.81640625" bestFit="1" customWidth="1"/>
    <col min="2" max="2" width="10.453125" customWidth="1"/>
    <col min="3" max="3" width="24" bestFit="1" customWidth="1"/>
    <col min="4" max="4" width="9" customWidth="1"/>
    <col min="5" max="7" width="9.1796875" customWidth="1"/>
    <col min="26" max="26" width="8.453125" customWidth="1"/>
    <col min="27" max="27" width="1.1796875" customWidth="1"/>
    <col min="44" max="56" width="0" hidden="1" customWidth="1"/>
    <col min="57" max="57" width="6.453125" customWidth="1"/>
  </cols>
  <sheetData>
    <row r="1" spans="1:57" ht="16" x14ac:dyDescent="0.4">
      <c r="A1" s="139" t="s">
        <v>1743</v>
      </c>
      <c r="K1" s="1" t="s">
        <v>1051</v>
      </c>
      <c r="R1">
        <v>6</v>
      </c>
      <c r="S1">
        <v>6</v>
      </c>
      <c r="T1">
        <v>4</v>
      </c>
      <c r="U1">
        <v>6</v>
      </c>
      <c r="AB1" s="1" t="s">
        <v>1052</v>
      </c>
      <c r="AI1">
        <v>6</v>
      </c>
      <c r="AJ1">
        <v>6</v>
      </c>
      <c r="AK1">
        <v>4</v>
      </c>
      <c r="AL1">
        <v>6</v>
      </c>
    </row>
    <row r="2" spans="1:57" x14ac:dyDescent="0.35">
      <c r="K2" s="72">
        <v>20</v>
      </c>
      <c r="L2" s="72">
        <v>8</v>
      </c>
      <c r="M2" s="72">
        <v>7</v>
      </c>
      <c r="N2" s="72">
        <v>8</v>
      </c>
      <c r="O2" s="72">
        <v>5</v>
      </c>
      <c r="P2" s="72">
        <v>4</v>
      </c>
      <c r="Q2" s="72">
        <v>4</v>
      </c>
      <c r="R2" s="159" t="s">
        <v>1511</v>
      </c>
      <c r="S2" s="159"/>
      <c r="T2" s="159"/>
      <c r="U2" s="143"/>
      <c r="V2" s="72">
        <v>5</v>
      </c>
      <c r="W2" s="72">
        <v>3</v>
      </c>
      <c r="X2" s="72">
        <v>7</v>
      </c>
      <c r="Y2" s="72">
        <v>3</v>
      </c>
      <c r="Z2" s="72">
        <v>10</v>
      </c>
      <c r="AA2" s="74"/>
      <c r="AB2" s="71">
        <v>20</v>
      </c>
      <c r="AC2" s="71">
        <v>8</v>
      </c>
      <c r="AD2" s="71">
        <v>7</v>
      </c>
      <c r="AE2" s="71">
        <v>8</v>
      </c>
      <c r="AF2" s="71">
        <v>5</v>
      </c>
      <c r="AG2" s="71">
        <v>4</v>
      </c>
      <c r="AH2" s="71">
        <v>4</v>
      </c>
      <c r="AI2" s="159" t="s">
        <v>1511</v>
      </c>
      <c r="AJ2" s="159"/>
      <c r="AK2" s="159"/>
      <c r="AL2" s="143"/>
      <c r="AM2" s="71">
        <v>5</v>
      </c>
      <c r="AN2" s="71">
        <v>3</v>
      </c>
      <c r="AO2" s="71">
        <v>7</v>
      </c>
      <c r="AP2" s="71">
        <v>3</v>
      </c>
      <c r="AS2" s="1" t="s">
        <v>1715</v>
      </c>
      <c r="AY2" s="105" t="s">
        <v>1707</v>
      </c>
      <c r="AZ2" s="104"/>
      <c r="BA2" s="104"/>
    </row>
    <row r="3" spans="1:57" ht="48" x14ac:dyDescent="0.35">
      <c r="A3" s="82" t="s">
        <v>0</v>
      </c>
      <c r="B3" s="83" t="s">
        <v>1041</v>
      </c>
      <c r="C3" s="84" t="s">
        <v>1</v>
      </c>
      <c r="D3" s="85" t="s">
        <v>2</v>
      </c>
      <c r="E3" s="85" t="s">
        <v>1103</v>
      </c>
      <c r="F3" s="85" t="s">
        <v>1517</v>
      </c>
      <c r="G3" s="85" t="s">
        <v>1558</v>
      </c>
      <c r="H3" s="84" t="s">
        <v>3</v>
      </c>
      <c r="I3" s="84" t="s">
        <v>1700</v>
      </c>
      <c r="J3" s="86" t="s">
        <v>1749</v>
      </c>
      <c r="K3" s="77" t="s">
        <v>1042</v>
      </c>
      <c r="L3" s="89" t="s">
        <v>1537</v>
      </c>
      <c r="M3" s="89" t="s">
        <v>1044</v>
      </c>
      <c r="N3" s="89" t="s">
        <v>1536</v>
      </c>
      <c r="O3" s="89" t="s">
        <v>1083</v>
      </c>
      <c r="P3" s="89" t="s">
        <v>1086</v>
      </c>
      <c r="Q3" s="89" t="s">
        <v>1087</v>
      </c>
      <c r="R3" s="96" t="s">
        <v>1752</v>
      </c>
      <c r="S3" s="96" t="s">
        <v>1091</v>
      </c>
      <c r="T3" s="96" t="s">
        <v>1092</v>
      </c>
      <c r="U3" s="96" t="s">
        <v>1753</v>
      </c>
      <c r="V3" s="89" t="s">
        <v>1047</v>
      </c>
      <c r="W3" s="89" t="s">
        <v>1081</v>
      </c>
      <c r="X3" s="89" t="s">
        <v>1048</v>
      </c>
      <c r="Y3" s="89" t="s">
        <v>1049</v>
      </c>
      <c r="Z3" s="89" t="s">
        <v>1054</v>
      </c>
      <c r="AA3" s="74">
        <v>0</v>
      </c>
      <c r="AB3" s="91" t="s">
        <v>1042</v>
      </c>
      <c r="AC3" s="92" t="s">
        <v>1537</v>
      </c>
      <c r="AD3" s="92" t="s">
        <v>1044</v>
      </c>
      <c r="AE3" s="92" t="s">
        <v>1536</v>
      </c>
      <c r="AF3" s="92" t="s">
        <v>1083</v>
      </c>
      <c r="AG3" s="92" t="s">
        <v>1086</v>
      </c>
      <c r="AH3" s="92" t="s">
        <v>1087</v>
      </c>
      <c r="AI3" s="96" t="s">
        <v>1752</v>
      </c>
      <c r="AJ3" s="96" t="s">
        <v>1091</v>
      </c>
      <c r="AK3" s="96" t="s">
        <v>1092</v>
      </c>
      <c r="AL3" s="145" t="s">
        <v>1753</v>
      </c>
      <c r="AM3" s="92" t="s">
        <v>1047</v>
      </c>
      <c r="AN3" s="92" t="s">
        <v>1081</v>
      </c>
      <c r="AO3" s="92" t="s">
        <v>1048</v>
      </c>
      <c r="AP3" s="92" t="s">
        <v>1049</v>
      </c>
      <c r="AQ3" s="97" t="s">
        <v>1053</v>
      </c>
      <c r="AR3" s="98" t="s">
        <v>1706</v>
      </c>
      <c r="AS3" s="111" t="s">
        <v>1708</v>
      </c>
      <c r="AT3" s="111" t="s">
        <v>1709</v>
      </c>
      <c r="AU3" s="111" t="s">
        <v>1710</v>
      </c>
      <c r="AV3" s="111" t="s">
        <v>1711</v>
      </c>
      <c r="AW3" s="111" t="s">
        <v>1713</v>
      </c>
      <c r="AX3" s="111" t="s">
        <v>1714</v>
      </c>
      <c r="AY3" s="106" t="s">
        <v>1708</v>
      </c>
      <c r="AZ3" s="106" t="s">
        <v>1709</v>
      </c>
      <c r="BA3" s="106" t="s">
        <v>1710</v>
      </c>
      <c r="BB3" s="106" t="s">
        <v>1711</v>
      </c>
      <c r="BC3" s="106" t="s">
        <v>1713</v>
      </c>
      <c r="BD3" s="106" t="s">
        <v>1714</v>
      </c>
    </row>
    <row r="4" spans="1:57" ht="20" x14ac:dyDescent="0.35">
      <c r="A4" s="87"/>
      <c r="B4" s="79">
        <v>104661</v>
      </c>
      <c r="C4" s="80" t="s">
        <v>3023</v>
      </c>
      <c r="D4" s="80" t="s">
        <v>1059</v>
      </c>
      <c r="E4" s="80" t="s">
        <v>33</v>
      </c>
      <c r="F4" s="80" t="s">
        <v>1760</v>
      </c>
      <c r="G4" s="80" t="s">
        <v>1757</v>
      </c>
      <c r="H4" s="146">
        <v>33993</v>
      </c>
      <c r="I4" s="146" t="s">
        <v>1719</v>
      </c>
      <c r="J4" s="79">
        <v>9</v>
      </c>
      <c r="K4" s="78">
        <v>77.79314636663419</v>
      </c>
      <c r="L4" s="78">
        <v>27.27272727272727</v>
      </c>
      <c r="M4" s="78">
        <v>69.373313938586975</v>
      </c>
      <c r="N4" s="78">
        <v>76.396987077206063</v>
      </c>
      <c r="O4" s="78">
        <v>7.3033707865168536</v>
      </c>
      <c r="P4" s="78">
        <v>0</v>
      </c>
      <c r="Q4" s="78">
        <v>0</v>
      </c>
      <c r="R4" s="99">
        <v>0</v>
      </c>
      <c r="S4" s="99">
        <v>79.374820997504187</v>
      </c>
      <c r="T4" s="99">
        <v>151.02481121898597</v>
      </c>
      <c r="U4" s="144">
        <v>0</v>
      </c>
      <c r="V4" s="78">
        <v>79.205902781731439</v>
      </c>
      <c r="W4" s="78">
        <v>90.425531914893625</v>
      </c>
      <c r="X4" s="78">
        <v>73.97058823529413</v>
      </c>
      <c r="Y4" s="78">
        <v>78.960784313725483</v>
      </c>
      <c r="Z4" s="68">
        <v>1</v>
      </c>
      <c r="AA4" s="74"/>
      <c r="AB4" s="75">
        <f>IF(K4&gt;='Sales Ach'!L$3,'Sales Ach'!M$3,IF(K4&gt;='Sales Ach'!L$4,('Sales Ach'!M$4+((K4-'Sales Ach'!L$4)/('Sales Ach'!L$3-'Sales Ach'!L$4))*'Sales Ach'!N$4),IF(K4&gt;'Sales Ach'!L$5,('Sales Ach'!M$5+((K4-'Sales Ach'!L$5)/('Sales Ach'!L$4-'Sales Ach'!L$5))*'Sales Ach'!N$5),IF(K4&gt;='Sales Ach'!L$6,('Sales Ach'!M$6+((K4-'Sales Ach'!L$6)/('Sales Ach'!L$5-'Sales Ach'!L$6)*'Sales Ach'!N$6)),0))))*$AB$2/10</f>
        <v>6.5586292733268383</v>
      </c>
      <c r="AC4" s="75">
        <f>IF(L4&gt;=UA!L$3,UA!M$3,IF(L4&gt;=UA!L$4,(UA!M$4+((L4-UA!L$4)/(UA!L$3-UA!L$4))*UA!N$4),IF(L4&gt;UA!L$5,(UA!M$5+((L4-UA!L$5)/(UA!L$4-UA!L$5))*UA!N$5),IF(L4&gt;=UA!L$6,(UA!M$6+((L4-UA!L$6)/(UA!L$5-UA!L$6)*UA!N$6)),0))))*$AC$2/10</f>
        <v>0</v>
      </c>
      <c r="AD4" s="75">
        <f>IF(M4="","",(IF(M4&gt;='New Product'!L$3,'New Product'!M$3,IF(M4&gt;='New Product'!L$4,('New Product'!M$4+((M4-'New Product'!L$4)/('New Product'!L$3-'New Product'!L$4))*'New Product'!N$4),IF(M4&gt;'New Product'!L$5,('New Product'!M$5+((M4-'New Product'!L$5)/('New Product'!L$4-'New Product'!L$5))*'New Product'!N$5),IF(M4&gt;='New Product'!L$6,('New Product'!M$6+((M4-'New Product'!L$6)/('New Product'!L$5-'New Product'!L$6)*'New Product'!N$6)),0))))*$AD$2/10))</f>
        <v>2.1491154787384521</v>
      </c>
      <c r="AE4" s="75">
        <f>IF(N4&gt;='Basket Brand'!L$3,'Basket Brand'!M$3,IF(N4&gt;='Basket Brand'!L$4,('Basket Brand'!M$4+((N4-'Basket Brand'!L$4)/('Basket Brand'!L$3-'Basket Brand'!L$4))*'Basket Brand'!N$4),IF(N4&gt;'Basket Brand'!L$5,('Basket Brand'!M$5+((N4-'Basket Brand'!L$5)/('Basket Brand'!L$4-'Basket Brand'!L$5))*'Basket Brand'!N$5),IF(N4&gt;='Basket Brand'!L$6,('Basket Brand'!M$6+((N4-'Basket Brand'!L$6)/('Basket Brand'!L$5-'Basket Brand'!L$6)*'Basket Brand'!N$6)),0))))*$AE$2/10</f>
        <v>2.5117589661764854</v>
      </c>
      <c r="AF4" s="75">
        <f>IF(O4&gt;='Territory Month'!G$3,'Territory Month'!H$3,IF(O4&gt;='Territory Month'!G$4,('Territory Month'!H$4+((O4-'Territory Month'!G$4)/('Territory Month'!G$3-'Territory Month'!G$4))*'Territory Month'!I$4),IF(O4&gt;'Territory Month'!G$5,('Territory Month'!H$5+((O4-'Territory Month'!G$5)/('Territory Month'!G$4-'Territory Month'!G$5))*'Territory Month'!I$5),IF(O4&gt;='Territory Month'!G$6,('Territory Month'!H$6+((O4-'Territory Month'!G$6)/('Territory Month'!G$5-'Territory Month'!G$6)*'Territory Month'!I$6)),0))))*$AF$2/10</f>
        <v>0</v>
      </c>
      <c r="AG4" s="75">
        <f>IF(P4&gt;='No of Month Ach.'!L$3,'No of Month Ach.'!M$3,IF(P4&gt;='No of Month Ach.'!L$4,('No of Month Ach.'!M$4+((P4-'No of Month Ach.'!L$4)/('No of Month Ach.'!L$3-'No of Month Ach.'!L$4))*'No of Month Ach.'!N$4),IF(P4&gt;'No of Month Ach.'!L$5,('No of Month Ach.'!M$5+((P4-'No of Month Ach.'!L$5)/('No of Month Ach.'!L$4-'No of Month Ach.'!L$5))*'No of Month Ach.'!N$5),IF(P4&gt;='No of Month Ach.'!L$6,('No of Month Ach.'!M$6+((P4-'No of Month Ach.'!L$6)/('No of Month Ach.'!L$5-'No of Month Ach.'!L$6)*'No of Month Ach.'!N$6)),0))))*$AG$2/10</f>
        <v>0</v>
      </c>
      <c r="AH4" s="75">
        <f>IF(Q4&gt;='Portfolio Ach.'!B$3,'Portfolio Ach.'!C$3,IF(Q4&gt;='Portfolio Ach.'!B$4,('Portfolio Ach.'!C$4+((Q4-'Portfolio Ach.'!B$4)/('Portfolio Ach.'!B$3-'Portfolio Ach.'!B$4))*'Portfolio Ach.'!D$4),IF(Q4&gt;'Portfolio Ach.'!B$5,('Portfolio Ach.'!C$5+((Q4-'Portfolio Ach.'!B$5)/('Portfolio Ach.'!B$4-'Portfolio Ach.'!B$5))*'Portfolio Ach.'!D$5),IF(Q4&gt;='Portfolio Ach.'!B$6,('Portfolio Ach.'!C$6+((Q4-'Portfolio Ach.'!B$6)/('Portfolio Ach.'!B$5-'Portfolio Ach.'!B$6)*'Portfolio Ach.'!D$6)),0))))*$AH$2/10</f>
        <v>0</v>
      </c>
      <c r="AI4" s="75">
        <f>IF(R4="","",IF(R4&gt;='Rx Share'!L$3,'Rx Share'!M$3,IF(R4&gt;='Rx Share'!L$4,('Rx Share'!M$4+((R4-'Rx Share'!L$4)/('Rx Share'!L$3-'Rx Share'!L$4))*'Rx Share'!N$4),IF(R4&gt;'Rx Share'!L$5,('Rx Share'!M$5+((R4-'Rx Share'!L$5)/('Rx Share'!L$4-'Rx Share'!L$5))*'Rx Share'!N$5),IF(R4&gt;='Rx Share'!L$6,('Rx Share'!M$6+((R4-'Rx Share'!L$6)/('Rx Share'!L$5-'Rx Share'!L$6)*'Rx Share'!N$6)),0)))))*$AI$1/10</f>
        <v>0</v>
      </c>
      <c r="AJ4" s="75">
        <f>IF(S4="","",IF(S4&gt;='Rx Share'!L$3,'Rx Share'!M$3,IF(S4&gt;='Rx Share'!L$4,('Rx Share'!M$4+((S4-'Rx Share'!L$4)/('Rx Share'!L$3-'Rx Share'!L$4))*'Rx Share'!N$4),IF(S4&gt;'Rx Share'!L$5,('Rx Share'!M$5+((S4-'Rx Share'!L$5)/('Rx Share'!L$4-'Rx Share'!L$5))*'Rx Share'!N$5),IF(S4&gt;='Rx Share'!L$6,('Rx Share'!M$6+((S4-'Rx Share'!L$6)/('Rx Share'!L$5-'Rx Share'!L$6)*'Rx Share'!N$6)),0)))))*$AJ$1/10</f>
        <v>3.5249785197005026</v>
      </c>
      <c r="AK4" s="75">
        <f>IF(T4="","",IF(T4&gt;='Rx Share'!L$3,'Rx Share'!M$3,IF(T4&gt;='Rx Share'!L$4,('Rx Share'!M$4+((T4-'Rx Share'!L$4)/('Rx Share'!L$3-'Rx Share'!L$4))*'Rx Share'!N$4),IF(T4&gt;'Rx Share'!L$5,('Rx Share'!M$5+((T4-'Rx Share'!L$5)/('Rx Share'!L$4-'Rx Share'!L$5))*'Rx Share'!N$5),IF(T4&gt;='Rx Share'!L$6,('Rx Share'!M$6+((T4-'Rx Share'!L$6)/('Rx Share'!L$5-'Rx Share'!L$6)*'Rx Share'!N$6)),0)))))*$AK$1/10</f>
        <v>4</v>
      </c>
      <c r="AL4" s="75">
        <f>IF(U4="","",IF(U4&gt;='Rx Share'!M$3,'Rx Share'!N$3,IF(U4&gt;='Rx Share'!M$4,('Rx Share'!N$4+((U4-'Rx Share'!M$4)/('Rx Share'!M$3-'Rx Share'!M$4))*'Rx Share'!O$4),IF(U4&gt;'Rx Share'!M$5,('Rx Share'!N$5+((U4-'Rx Share'!M$5)/('Rx Share'!M$4-'Rx Share'!M$5))*'Rx Share'!O$5),IF(U4&gt;='Rx Share'!M$6,('Rx Share'!N$6+((U4-'Rx Share'!M$6)/('Rx Share'!M$5-'Rx Share'!M$6)*'Rx Share'!O$6)),0)))))*$AL$1/10</f>
        <v>0</v>
      </c>
      <c r="AM4" s="75">
        <f>IF(V4&gt;='Call Achv'!L$3,'Call Achv'!M$3,IF(V4&gt;='Call Achv'!L$4,('Call Achv'!M$4+((V4-'Call Achv'!L$4)/('Call Achv'!L$3-'Call Achv'!L$4))*'Call Achv'!N$4),IF(V4&gt;'Call Achv'!L$5,('Call Achv'!M$5+((V4-'Call Achv'!L$5)/('Call Achv'!L$4-'Call Achv'!L$5))*'Call Achv'!N$5),IF(V4&gt;='Call Achv'!L$6,('Call Achv'!M$6+((V4-'Call Achv'!L$6)/('Call Achv'!L$5-'Call Achv'!L$6)*'Call Achv'!N$6)),0))))*$AM$2/10</f>
        <v>0</v>
      </c>
      <c r="AN4" s="75">
        <f>IF(W4&gt;='DM Coaching'!G$3,'DM Coaching'!H$3,IF(W4&gt;='DM Coaching'!G$4,('DM Coaching'!H$4+((W4-'DM Coaching'!G$4)/('DM Coaching'!G$3-'DM Coaching'!G$4))*'DM Coaching'!I$4),IF(W4&gt;'DM Coaching'!G$5,('DM Coaching'!H$5+((W4-'DM Coaching'!G$5)/('DM Coaching'!G$4-'DM Coaching'!G$5))*'DM Coaching'!I$5),IF(W4&gt;='DM Coaching'!G$6,('DM Coaching'!H$6+((W4-'DM Coaching'!G$6)/('DM Coaching'!G$5-'DM Coaching'!G$6)*'DM Coaching'!I$6)),0))))*$AN$2/10</f>
        <v>3</v>
      </c>
      <c r="AO4" s="75">
        <f>IF(X4&gt;='FF-Written'!L$3,'FF-Written'!M$3,IF(X4&gt;='FF-Written'!L$4,('FF-Written'!M$4+((X4-'FF-Written'!L$4)/('FF-Written'!L$3-'FF-Written'!L$4))*'FF-Written'!N$4),IF(X4&gt;'FF-Written'!L$5,('FF-Written'!M$5+((X4-'FF-Written'!L$5)/('FF-Written'!L$4-'FF-Written'!L$5))*'FF-Written'!N$5),IF(X4&gt;='FF-Written'!L$6,('FF-Written'!M$6+((X4-'FF-Written'!L$6)/('FF-Written'!L$5-'FF-Written'!L$6)*'FF-Written'!N$6)),0))))*$AO$2/10</f>
        <v>6.1558823529411786</v>
      </c>
      <c r="AP4" s="75">
        <f>IF(Y4&gt;='FF-Detailing'!L$3,'FF-Detailing'!M$3,IF(Y4&gt;='FF-Detailing'!L$4,('FF-Detailing'!M$4+((Y4-'FF-Detailing'!L$4)/('FF-Detailing'!L$3-'FF-Detailing'!L$4))*'FF-Detailing'!N$4),IF(Y4&gt;'FF-Detailing'!L$5,('FF-Detailing'!M$5+((Y4-'FF-Detailing'!L$5)/('FF-Detailing'!L$4-'FF-Detailing'!L$5))*'FF-Detailing'!N$5),IF(Y4&gt;='FF-Detailing'!L$6,('FF-Detailing'!M$6+((Y4-'FF-Detailing'!L$6)/('FF-Detailing'!L$5-'FF-Detailing'!L$6)*'FF-Detailing'!N$6)),0))))*$AP$2/10</f>
        <v>2.4564705882352933</v>
      </c>
      <c r="AQ4" s="101">
        <f t="shared" ref="AQ4:AQ27" si="0">SUM(AB4:AP4)*100/90</f>
        <v>33.729816865687503</v>
      </c>
      <c r="AR4" s="70">
        <f>_xlfn.RANK.EQ($AQ4,$AQ$4:$AQ$21)</f>
        <v>15</v>
      </c>
      <c r="AS4" s="110">
        <v>3.0611938054427905</v>
      </c>
      <c r="AT4" s="110" t="str">
        <f t="shared" ref="AT4:AT25" si="1">IFERROR(IF($K4&gt;=99.5,M4,""),"")</f>
        <v/>
      </c>
      <c r="AU4" s="110" t="str">
        <f t="shared" ref="AU4:AU25" si="2">IFERROR(IF($K4&gt;=99.5,L4,""),"")</f>
        <v/>
      </c>
      <c r="AV4" s="110" t="str">
        <f t="shared" ref="AV4:AV25" si="3">IFERROR(IF($K4&gt;=99.5,X4,""),"")</f>
        <v/>
      </c>
      <c r="AW4" s="110" t="str">
        <f t="shared" ref="AW4:AW25" si="4">IFERROR(IF($K4&gt;=99.5,O4,""),"")</f>
        <v/>
      </c>
      <c r="AX4" s="110" t="str">
        <f>IFERROR(IF($K4&gt;=99.5,#REF!,""),"")</f>
        <v/>
      </c>
      <c r="AY4" s="109" t="str">
        <f t="shared" ref="AY4:BD4" si="5">IFERROR(IF($K4&gt;=99.5,_xlfn.RANK.EQ(AS4,AS$4:AS$21),"Disqualified"),"Not eligible")</f>
        <v>Disqualified</v>
      </c>
      <c r="AZ4" s="109" t="str">
        <f t="shared" si="5"/>
        <v>Disqualified</v>
      </c>
      <c r="BA4" s="109" t="str">
        <f t="shared" si="5"/>
        <v>Disqualified</v>
      </c>
      <c r="BB4" s="109" t="str">
        <f t="shared" si="5"/>
        <v>Disqualified</v>
      </c>
      <c r="BC4" s="109" t="str">
        <f t="shared" si="5"/>
        <v>Disqualified</v>
      </c>
      <c r="BD4" s="109" t="str">
        <f t="shared" si="5"/>
        <v>Disqualified</v>
      </c>
      <c r="BE4" s="115"/>
    </row>
    <row r="5" spans="1:57" ht="20" x14ac:dyDescent="0.35">
      <c r="A5" s="87"/>
      <c r="B5" s="79">
        <v>104706</v>
      </c>
      <c r="C5" s="80" t="s">
        <v>1508</v>
      </c>
      <c r="D5" s="80" t="s">
        <v>1059</v>
      </c>
      <c r="E5" s="80" t="s">
        <v>21</v>
      </c>
      <c r="F5" s="80" t="s">
        <v>1760</v>
      </c>
      <c r="G5" s="80" t="s">
        <v>1757</v>
      </c>
      <c r="H5" s="146">
        <v>36192</v>
      </c>
      <c r="I5" s="146" t="s">
        <v>1719</v>
      </c>
      <c r="J5" s="79">
        <v>9</v>
      </c>
      <c r="K5" s="78">
        <v>90.794810247090268</v>
      </c>
      <c r="L5" s="78">
        <v>17.087155963302752</v>
      </c>
      <c r="M5" s="78">
        <v>59.499929887204651</v>
      </c>
      <c r="N5" s="78">
        <v>96.267884853586764</v>
      </c>
      <c r="O5" s="78">
        <v>29.856115107913666</v>
      </c>
      <c r="P5" s="78">
        <v>0</v>
      </c>
      <c r="Q5" s="78">
        <v>0</v>
      </c>
      <c r="R5" s="99">
        <v>0</v>
      </c>
      <c r="S5" s="99">
        <v>58.51542679433669</v>
      </c>
      <c r="T5" s="99">
        <v>125.21588946459413</v>
      </c>
      <c r="U5" s="144">
        <v>0</v>
      </c>
      <c r="V5" s="78">
        <v>73.489282815093773</v>
      </c>
      <c r="W5" s="78">
        <v>59.740259740259738</v>
      </c>
      <c r="X5" s="78">
        <v>74.541826309067687</v>
      </c>
      <c r="Y5" s="78">
        <v>88.761494252873561</v>
      </c>
      <c r="Z5" s="68">
        <v>1</v>
      </c>
      <c r="AA5" s="74"/>
      <c r="AB5" s="75">
        <f>IF(K5&gt;='Sales Ach'!L$3,'Sales Ach'!M$3,IF(K5&gt;='Sales Ach'!L$4,('Sales Ach'!M$4+((K5-'Sales Ach'!L$4)/('Sales Ach'!L$3-'Sales Ach'!L$4))*'Sales Ach'!N$4),IF(K5&gt;'Sales Ach'!L$5,('Sales Ach'!M$5+((K5-'Sales Ach'!L$5)/('Sales Ach'!L$4-'Sales Ach'!L$5))*'Sales Ach'!N$5),IF(K5&gt;='Sales Ach'!L$6,('Sales Ach'!M$6+((K5-'Sales Ach'!L$6)/('Sales Ach'!L$5-'Sales Ach'!L$6)*'Sales Ach'!N$6)),0))))*$AB$2/10</f>
        <v>9.1589620494180544</v>
      </c>
      <c r="AC5" s="75">
        <f>IF(L5&gt;=UA!L$3,UA!M$3,IF(L5&gt;=UA!L$4,(UA!M$4+((L5-UA!L$4)/(UA!L$3-UA!L$4))*UA!N$4),IF(L5&gt;UA!L$5,(UA!M$5+((L5-UA!L$5)/(UA!L$4-UA!L$5))*UA!N$5),IF(L5&gt;=UA!L$6,(UA!M$6+((L5-UA!L$6)/(UA!L$5-UA!L$6)*UA!N$6)),0))))*$AC$2/10</f>
        <v>0</v>
      </c>
      <c r="AD5" s="75">
        <f>IF(M5="","",(IF(M5&gt;='New Product'!L$3,'New Product'!M$3,IF(M5&gt;='New Product'!L$4,('New Product'!M$4+((M5-'New Product'!L$4)/('New Product'!L$3-'New Product'!L$4))*'New Product'!N$4),IF(M5&gt;'New Product'!L$5,('New Product'!M$5+((M5-'New Product'!L$5)/('New Product'!L$4-'New Product'!L$5))*'New Product'!N$5),IF(M5&gt;='New Product'!L$6,('New Product'!M$6+((M5-'New Product'!L$6)/('New Product'!L$5-'New Product'!L$6)*'New Product'!N$6)),0))))*$AD$2/10))</f>
        <v>1.544370705591285</v>
      </c>
      <c r="AE5" s="75">
        <f>IF(N5&gt;='Basket Brand'!L$3,'Basket Brand'!M$3,IF(N5&gt;='Basket Brand'!L$4,('Basket Brand'!M$4+((N5-'Basket Brand'!L$4)/('Basket Brand'!L$3-'Basket Brand'!L$4))*'Basket Brand'!N$4),IF(N5&gt;'Basket Brand'!L$5,('Basket Brand'!M$5+((N5-'Basket Brand'!L$5)/('Basket Brand'!L$4-'Basket Brand'!L$5))*'Basket Brand'!N$5),IF(N5&gt;='Basket Brand'!L$6,('Basket Brand'!M$6+((N5-'Basket Brand'!L$6)/('Basket Brand'!L$5-'Basket Brand'!L$6)*'Basket Brand'!N$6)),0))))*$AE$2/10</f>
        <v>4.4057231531477647</v>
      </c>
      <c r="AF5" s="75">
        <f>IF(O5&gt;='Territory Month'!G$3,'Territory Month'!H$3,IF(O5&gt;='Territory Month'!G$4,('Territory Month'!H$4+((O5-'Territory Month'!G$4)/('Territory Month'!G$3-'Territory Month'!G$4))*'Territory Month'!I$4),IF(O5&gt;'Territory Month'!G$5,('Territory Month'!H$5+((O5-'Territory Month'!G$5)/('Territory Month'!G$4-'Territory Month'!G$5))*'Territory Month'!I$5),IF(O5&gt;='Territory Month'!G$6,('Territory Month'!H$6+((O5-'Territory Month'!G$6)/('Territory Month'!G$5-'Territory Month'!G$6)*'Territory Month'!I$6)),0))))*$AF$2/10</f>
        <v>0</v>
      </c>
      <c r="AG5" s="75">
        <f>IF(P5&gt;='No of Month Ach.'!L$3,'No of Month Ach.'!M$3,IF(P5&gt;='No of Month Ach.'!L$4,('No of Month Ach.'!M$4+((P5-'No of Month Ach.'!L$4)/('No of Month Ach.'!L$3-'No of Month Ach.'!L$4))*'No of Month Ach.'!N$4),IF(P5&gt;'No of Month Ach.'!L$5,('No of Month Ach.'!M$5+((P5-'No of Month Ach.'!L$5)/('No of Month Ach.'!L$4-'No of Month Ach.'!L$5))*'No of Month Ach.'!N$5),IF(P5&gt;='No of Month Ach.'!L$6,('No of Month Ach.'!M$6+((P5-'No of Month Ach.'!L$6)/('No of Month Ach.'!L$5-'No of Month Ach.'!L$6)*'No of Month Ach.'!N$6)),0))))*$AG$2/10</f>
        <v>0</v>
      </c>
      <c r="AH5" s="75">
        <f>IF(Q5&gt;='Portfolio Ach.'!B$3,'Portfolio Ach.'!C$3,IF(Q5&gt;='Portfolio Ach.'!B$4,('Portfolio Ach.'!C$4+((Q5-'Portfolio Ach.'!B$4)/('Portfolio Ach.'!B$3-'Portfolio Ach.'!B$4))*'Portfolio Ach.'!D$4),IF(Q5&gt;'Portfolio Ach.'!B$5,('Portfolio Ach.'!C$5+((Q5-'Portfolio Ach.'!B$5)/('Portfolio Ach.'!B$4-'Portfolio Ach.'!B$5))*'Portfolio Ach.'!D$5),IF(Q5&gt;='Portfolio Ach.'!B$6,('Portfolio Ach.'!C$6+((Q5-'Portfolio Ach.'!B$6)/('Portfolio Ach.'!B$5-'Portfolio Ach.'!B$6)*'Portfolio Ach.'!D$6)),0))))*$AH$2/10</f>
        <v>0</v>
      </c>
      <c r="AI5" s="75">
        <f>IF(R5="","",IF(R5&gt;='Rx Share'!L$3,'Rx Share'!M$3,IF(R5&gt;='Rx Share'!L$4,('Rx Share'!M$4+((R5-'Rx Share'!L$4)/('Rx Share'!L$3-'Rx Share'!L$4))*'Rx Share'!N$4),IF(R5&gt;'Rx Share'!L$5,('Rx Share'!M$5+((R5-'Rx Share'!L$5)/('Rx Share'!L$4-'Rx Share'!L$5))*'Rx Share'!N$5),IF(R5&gt;='Rx Share'!L$6,('Rx Share'!M$6+((R5-'Rx Share'!L$6)/('Rx Share'!L$5-'Rx Share'!L$6)*'Rx Share'!N$6)),0)))))*$AI$1/10</f>
        <v>0</v>
      </c>
      <c r="AJ5" s="75">
        <f>IF(S5="","",IF(S5&gt;='Rx Share'!L$3,'Rx Share'!M$3,IF(S5&gt;='Rx Share'!L$4,('Rx Share'!M$4+((S5-'Rx Share'!L$4)/('Rx Share'!L$3-'Rx Share'!L$4))*'Rx Share'!N$4),IF(S5&gt;'Rx Share'!L$5,('Rx Share'!M$5+((S5-'Rx Share'!L$5)/('Rx Share'!L$4-'Rx Share'!L$5))*'Rx Share'!N$5),IF(S5&gt;='Rx Share'!L$6,('Rx Share'!M$6+((S5-'Rx Share'!L$6)/('Rx Share'!L$5-'Rx Share'!L$6)*'Rx Share'!N$6)),0)))))*$AJ$1/10</f>
        <v>1.1941198134053526</v>
      </c>
      <c r="AK5" s="75">
        <f>IF(T5="","",IF(T5&gt;='Rx Share'!L$3,'Rx Share'!M$3,IF(T5&gt;='Rx Share'!L$4,('Rx Share'!M$4+((T5-'Rx Share'!L$4)/('Rx Share'!L$3-'Rx Share'!L$4))*'Rx Share'!N$4),IF(T5&gt;'Rx Share'!L$5,('Rx Share'!M$5+((T5-'Rx Share'!L$5)/('Rx Share'!L$4-'Rx Share'!L$5))*'Rx Share'!N$5),IF(T5&gt;='Rx Share'!L$6,('Rx Share'!M$6+((T5-'Rx Share'!L$6)/('Rx Share'!L$5-'Rx Share'!L$6)*'Rx Share'!N$6)),0)))))*$AK$1/10</f>
        <v>4</v>
      </c>
      <c r="AL5" s="75">
        <f>IF(U5="","",IF(U5&gt;='Rx Share'!M$3,'Rx Share'!N$3,IF(U5&gt;='Rx Share'!M$4,('Rx Share'!N$4+((U5-'Rx Share'!M$4)/('Rx Share'!M$3-'Rx Share'!M$4))*'Rx Share'!O$4),IF(U5&gt;'Rx Share'!M$5,('Rx Share'!N$5+((U5-'Rx Share'!M$5)/('Rx Share'!M$4-'Rx Share'!M$5))*'Rx Share'!O$5),IF(U5&gt;='Rx Share'!M$6,('Rx Share'!N$6+((U5-'Rx Share'!M$6)/('Rx Share'!M$5-'Rx Share'!M$6)*'Rx Share'!O$6)),0)))))*$AL$1/10</f>
        <v>0</v>
      </c>
      <c r="AM5" s="75">
        <f>IF(V5&gt;='Call Achv'!L$3,'Call Achv'!M$3,IF(V5&gt;='Call Achv'!L$4,('Call Achv'!M$4+((V5-'Call Achv'!L$4)/('Call Achv'!L$3-'Call Achv'!L$4))*'Call Achv'!N$4),IF(V5&gt;'Call Achv'!L$5,('Call Achv'!M$5+((V5-'Call Achv'!L$5)/('Call Achv'!L$4-'Call Achv'!L$5))*'Call Achv'!N$5),IF(V5&gt;='Call Achv'!L$6,('Call Achv'!M$6+((V5-'Call Achv'!L$6)/('Call Achv'!L$5-'Call Achv'!L$6)*'Call Achv'!N$6)),0))))*$AM$2/10</f>
        <v>0</v>
      </c>
      <c r="AN5" s="75">
        <f>IF(W5&gt;='DM Coaching'!G$3,'DM Coaching'!H$3,IF(W5&gt;='DM Coaching'!G$4,('DM Coaching'!H$4+((W5-'DM Coaching'!G$4)/('DM Coaching'!G$3-'DM Coaching'!G$4))*'DM Coaching'!I$4),IF(W5&gt;'DM Coaching'!G$5,('DM Coaching'!H$5+((W5-'DM Coaching'!G$5)/('DM Coaching'!G$4-'DM Coaching'!G$5))*'DM Coaching'!I$5),IF(W5&gt;='DM Coaching'!G$6,('DM Coaching'!H$6+((W5-'DM Coaching'!G$6)/('DM Coaching'!G$5-'DM Coaching'!G$6)*'DM Coaching'!I$6)),0))))*$AN$2/10</f>
        <v>2.3688311688311687</v>
      </c>
      <c r="AO5" s="75">
        <f>IF(X5&gt;='FF-Written'!L$3,'FF-Written'!M$3,IF(X5&gt;='FF-Written'!L$4,('FF-Written'!M$4+((X5-'FF-Written'!L$4)/('FF-Written'!L$3-'FF-Written'!L$4))*'FF-Written'!N$4),IF(X5&gt;'FF-Written'!L$5,('FF-Written'!M$5+((X5-'FF-Written'!L$5)/('FF-Written'!L$4-'FF-Written'!L$5))*'FF-Written'!N$5),IF(X5&gt;='FF-Written'!L$6,('FF-Written'!M$6+((X5-'FF-Written'!L$6)/('FF-Written'!L$5-'FF-Written'!L$6)*'FF-Written'!N$6)),0))))*$AO$2/10</f>
        <v>6.2358556832694765</v>
      </c>
      <c r="AP5" s="75">
        <f>IF(Y5&gt;='FF-Detailing'!L$3,'FF-Detailing'!M$3,IF(Y5&gt;='FF-Detailing'!L$4,('FF-Detailing'!M$4+((Y5-'FF-Detailing'!L$4)/('FF-Detailing'!L$3-'FF-Detailing'!L$4))*'FF-Detailing'!N$4),IF(Y5&gt;'FF-Detailing'!L$5,('FF-Detailing'!M$5+((Y5-'FF-Detailing'!L$5)/('FF-Detailing'!L$4-'FF-Detailing'!L$5))*'FF-Detailing'!N$5),IF(Y5&gt;='FF-Detailing'!L$6,('FF-Detailing'!M$6+((Y5-'FF-Detailing'!L$6)/('FF-Detailing'!L$5-'FF-Detailing'!L$6)*'FF-Detailing'!N$6)),0))))*$AP$2/10</f>
        <v>3</v>
      </c>
      <c r="AQ5" s="101">
        <f t="shared" si="0"/>
        <v>35.453180637403449</v>
      </c>
      <c r="AR5" s="70">
        <f t="shared" ref="AR5:AR19" si="6">_xlfn.RANK.EQ(AQ5,$AQ$4:$AQ$21)</f>
        <v>12</v>
      </c>
      <c r="AS5" s="110">
        <v>3.0004438526409234</v>
      </c>
      <c r="AT5" s="110" t="str">
        <f t="shared" si="1"/>
        <v/>
      </c>
      <c r="AU5" s="110" t="str">
        <f t="shared" si="2"/>
        <v/>
      </c>
      <c r="AV5" s="110" t="str">
        <f t="shared" si="3"/>
        <v/>
      </c>
      <c r="AW5" s="110" t="str">
        <f t="shared" si="4"/>
        <v/>
      </c>
      <c r="AX5" s="110" t="str">
        <f>IFERROR(IF($K5&gt;=99.5,#REF!,""),"")</f>
        <v/>
      </c>
      <c r="AY5" s="109" t="str">
        <f t="shared" ref="AY5:AY21" si="7">IFERROR(IF($K5&gt;=99.5,_xlfn.RANK.EQ(AS5,AS$4:AS$21),"Disqualified"),"Not eligible")</f>
        <v>Disqualified</v>
      </c>
      <c r="AZ5" s="109" t="str">
        <f t="shared" ref="AZ5:AZ21" si="8">IFERROR(IF($K5&gt;=99.5,_xlfn.RANK.EQ(AT5,AT$4:AT$21),"Disqualified"),"Not eligible")</f>
        <v>Disqualified</v>
      </c>
      <c r="BA5" s="109" t="str">
        <f t="shared" ref="BA5:BA21" si="9">IFERROR(IF($K5&gt;=99.5,_xlfn.RANK.EQ(AU5,AU$4:AU$21),"Disqualified"),"Not eligible")</f>
        <v>Disqualified</v>
      </c>
      <c r="BB5" s="109" t="str">
        <f t="shared" ref="BB5:BB21" si="10">IFERROR(IF($K5&gt;=99.5,_xlfn.RANK.EQ(AV5,AV$4:AV$21),"Disqualified"),"Not eligible")</f>
        <v>Disqualified</v>
      </c>
      <c r="BC5" s="109" t="str">
        <f t="shared" ref="BC5:BC21" si="11">IFERROR(IF($K5&gt;=99.5,_xlfn.RANK.EQ(AW5,AW$4:AW$21),"Disqualified"),"Not eligible")</f>
        <v>Disqualified</v>
      </c>
      <c r="BD5" s="109" t="str">
        <f t="shared" ref="BD5:BD21" si="12">IFERROR(IF($K5&gt;=99.5,_xlfn.RANK.EQ(AX5,AX$4:AX$21),"Disqualified"),"Not eligible")</f>
        <v>Disqualified</v>
      </c>
      <c r="BE5" s="115"/>
    </row>
    <row r="6" spans="1:57" ht="30" x14ac:dyDescent="0.35">
      <c r="A6" s="87"/>
      <c r="B6" s="79">
        <v>104722</v>
      </c>
      <c r="C6" s="80" t="s">
        <v>32</v>
      </c>
      <c r="D6" s="80" t="s">
        <v>3024</v>
      </c>
      <c r="E6" s="80" t="s">
        <v>14</v>
      </c>
      <c r="F6" s="80" t="s">
        <v>1770</v>
      </c>
      <c r="G6" s="80" t="s">
        <v>1757</v>
      </c>
      <c r="H6" s="146">
        <v>36918</v>
      </c>
      <c r="I6" s="146" t="s">
        <v>1719</v>
      </c>
      <c r="J6" s="79">
        <v>9</v>
      </c>
      <c r="K6" s="78">
        <v>80.129857439992691</v>
      </c>
      <c r="L6" s="78">
        <v>27.178899082568808</v>
      </c>
      <c r="M6" s="78">
        <v>56.98374402353096</v>
      </c>
      <c r="N6" s="78">
        <v>87.244894632620316</v>
      </c>
      <c r="O6" s="78">
        <v>20.72072072072072</v>
      </c>
      <c r="P6" s="78">
        <v>0</v>
      </c>
      <c r="Q6" s="78">
        <v>0</v>
      </c>
      <c r="R6" s="99">
        <v>0</v>
      </c>
      <c r="S6" s="99">
        <v>88.43729419512654</v>
      </c>
      <c r="T6" s="99">
        <v>192.01228878648234</v>
      </c>
      <c r="U6" s="144">
        <v>0</v>
      </c>
      <c r="V6" s="78">
        <v>69.585937836837005</v>
      </c>
      <c r="W6" s="78">
        <v>66.013071895424829</v>
      </c>
      <c r="X6" s="78">
        <v>72.962515262515254</v>
      </c>
      <c r="Y6" s="78">
        <v>79.800842490842498</v>
      </c>
      <c r="Z6" s="68">
        <v>1</v>
      </c>
      <c r="AA6" s="74"/>
      <c r="AB6" s="75">
        <f>IF(K6&gt;='Sales Ach'!L$3,'Sales Ach'!M$3,IF(K6&gt;='Sales Ach'!L$4,('Sales Ach'!M$4+((K6-'Sales Ach'!L$4)/('Sales Ach'!L$3-'Sales Ach'!L$4))*'Sales Ach'!N$4),IF(K6&gt;'Sales Ach'!L$5,('Sales Ach'!M$5+((K6-'Sales Ach'!L$5)/('Sales Ach'!L$4-'Sales Ach'!L$5))*'Sales Ach'!N$5),IF(K6&gt;='Sales Ach'!L$6,('Sales Ach'!M$6+((K6-'Sales Ach'!L$6)/('Sales Ach'!L$5-'Sales Ach'!L$6)*'Sales Ach'!N$6)),0))))*$AB$2/10</f>
        <v>7.0259714879985378</v>
      </c>
      <c r="AC6" s="75">
        <f>IF(L6&gt;=UA!L$3,UA!M$3,IF(L6&gt;=UA!L$4,(UA!M$4+((L6-UA!L$4)/(UA!L$3-UA!L$4))*UA!N$4),IF(L6&gt;UA!L$5,(UA!M$5+((L6-UA!L$5)/(UA!L$4-UA!L$5))*UA!N$5),IF(L6&gt;=UA!L$6,(UA!M$6+((L6-UA!L$6)/(UA!L$5-UA!L$6)*UA!N$6)),0))))*$AC$2/10</f>
        <v>0</v>
      </c>
      <c r="AD6" s="75">
        <f>IF(M6="","",(IF(M6&gt;='New Product'!L$3,'New Product'!M$3,IF(M6&gt;='New Product'!L$4,('New Product'!M$4+((M6-'New Product'!L$4)/('New Product'!L$3-'New Product'!L$4))*'New Product'!N$4),IF(M6&gt;'New Product'!L$5,('New Product'!M$5+((M6-'New Product'!L$5)/('New Product'!L$4-'New Product'!L$5))*'New Product'!N$5),IF(M6&gt;='New Product'!L$6,('New Product'!M$6+((M6-'New Product'!L$6)/('New Product'!L$5-'New Product'!L$6)*'New Product'!N$6)),0))))*$AD$2/10))</f>
        <v>1.3902543214412713</v>
      </c>
      <c r="AE6" s="75">
        <f>IF(N6&gt;='Basket Brand'!L$3,'Basket Brand'!M$3,IF(N6&gt;='Basket Brand'!L$4,('Basket Brand'!M$4+((N6-'Basket Brand'!L$4)/('Basket Brand'!L$3-'Basket Brand'!L$4))*'Basket Brand'!N$4),IF(N6&gt;'Basket Brand'!L$5,('Basket Brand'!M$5+((N6-'Basket Brand'!L$5)/('Basket Brand'!L$4-'Basket Brand'!L$5))*'Basket Brand'!N$5),IF(N6&gt;='Basket Brand'!L$6,('Basket Brand'!M$6+((N6-'Basket Brand'!L$6)/('Basket Brand'!L$5-'Basket Brand'!L$6)*'Basket Brand'!N$6)),0))))*$AE$2/10</f>
        <v>3.3795915706096253</v>
      </c>
      <c r="AF6" s="75">
        <f>IF(O6&gt;='Territory Month'!G$3,'Territory Month'!H$3,IF(O6&gt;='Territory Month'!G$4,('Territory Month'!H$4+((O6-'Territory Month'!G$4)/('Territory Month'!G$3-'Territory Month'!G$4))*'Territory Month'!I$4),IF(O6&gt;'Territory Month'!G$5,('Territory Month'!H$5+((O6-'Territory Month'!G$5)/('Territory Month'!G$4-'Territory Month'!G$5))*'Territory Month'!I$5),IF(O6&gt;='Territory Month'!G$6,('Territory Month'!H$6+((O6-'Territory Month'!G$6)/('Territory Month'!G$5-'Territory Month'!G$6)*'Territory Month'!I$6)),0))))*$AF$2/10</f>
        <v>0</v>
      </c>
      <c r="AG6" s="75">
        <f>IF(P6&gt;='No of Month Ach.'!L$3,'No of Month Ach.'!M$3,IF(P6&gt;='No of Month Ach.'!L$4,('No of Month Ach.'!M$4+((P6-'No of Month Ach.'!L$4)/('No of Month Ach.'!L$3-'No of Month Ach.'!L$4))*'No of Month Ach.'!N$4),IF(P6&gt;'No of Month Ach.'!L$5,('No of Month Ach.'!M$5+((P6-'No of Month Ach.'!L$5)/('No of Month Ach.'!L$4-'No of Month Ach.'!L$5))*'No of Month Ach.'!N$5),IF(P6&gt;='No of Month Ach.'!L$6,('No of Month Ach.'!M$6+((P6-'No of Month Ach.'!L$6)/('No of Month Ach.'!L$5-'No of Month Ach.'!L$6)*'No of Month Ach.'!N$6)),0))))*$AG$2/10</f>
        <v>0</v>
      </c>
      <c r="AH6" s="75">
        <f>IF(Q6&gt;='Portfolio Ach.'!B$3,'Portfolio Ach.'!C$3,IF(Q6&gt;='Portfolio Ach.'!B$4,('Portfolio Ach.'!C$4+((Q6-'Portfolio Ach.'!B$4)/('Portfolio Ach.'!B$3-'Portfolio Ach.'!B$4))*'Portfolio Ach.'!D$4),IF(Q6&gt;'Portfolio Ach.'!B$5,('Portfolio Ach.'!C$5+((Q6-'Portfolio Ach.'!B$5)/('Portfolio Ach.'!B$4-'Portfolio Ach.'!B$5))*'Portfolio Ach.'!D$5),IF(Q6&gt;='Portfolio Ach.'!B$6,('Portfolio Ach.'!C$6+((Q6-'Portfolio Ach.'!B$6)/('Portfolio Ach.'!B$5-'Portfolio Ach.'!B$6)*'Portfolio Ach.'!D$6)),0))))*$AH$2/10</f>
        <v>0</v>
      </c>
      <c r="AI6" s="75">
        <f>IF(R6="","",IF(R6&gt;='Rx Share'!L$3,'Rx Share'!M$3,IF(R6&gt;='Rx Share'!L$4,('Rx Share'!M$4+((R6-'Rx Share'!L$4)/('Rx Share'!L$3-'Rx Share'!L$4))*'Rx Share'!N$4),IF(R6&gt;'Rx Share'!L$5,('Rx Share'!M$5+((R6-'Rx Share'!L$5)/('Rx Share'!L$4-'Rx Share'!L$5))*'Rx Share'!N$5),IF(R6&gt;='Rx Share'!L$6,('Rx Share'!M$6+((R6-'Rx Share'!L$6)/('Rx Share'!L$5-'Rx Share'!L$6)*'Rx Share'!N$6)),0)))))*$AI$1/10</f>
        <v>0</v>
      </c>
      <c r="AJ6" s="75">
        <f>IF(S6="","",IF(S6&gt;='Rx Share'!L$3,'Rx Share'!M$3,IF(S6&gt;='Rx Share'!L$4,('Rx Share'!M$4+((S6-'Rx Share'!L$4)/('Rx Share'!L$3-'Rx Share'!L$4))*'Rx Share'!N$4),IF(S6&gt;'Rx Share'!L$5,('Rx Share'!M$5+((S6-'Rx Share'!L$5)/('Rx Share'!L$4-'Rx Share'!L$5))*'Rx Share'!N$5),IF(S6&gt;='Rx Share'!L$6,('Rx Share'!M$6+((S6-'Rx Share'!L$6)/('Rx Share'!L$5-'Rx Share'!L$6)*'Rx Share'!N$6)),0)))))*$AJ$1/10</f>
        <v>4.6124753034151853</v>
      </c>
      <c r="AK6" s="75">
        <f>IF(T6="","",IF(T6&gt;='Rx Share'!L$3,'Rx Share'!M$3,IF(T6&gt;='Rx Share'!L$4,('Rx Share'!M$4+((T6-'Rx Share'!L$4)/('Rx Share'!L$3-'Rx Share'!L$4))*'Rx Share'!N$4),IF(T6&gt;'Rx Share'!L$5,('Rx Share'!M$5+((T6-'Rx Share'!L$5)/('Rx Share'!L$4-'Rx Share'!L$5))*'Rx Share'!N$5),IF(T6&gt;='Rx Share'!L$6,('Rx Share'!M$6+((T6-'Rx Share'!L$6)/('Rx Share'!L$5-'Rx Share'!L$6)*'Rx Share'!N$6)),0)))))*$AK$1/10</f>
        <v>4</v>
      </c>
      <c r="AL6" s="75">
        <f>IF(U6="","",IF(U6&gt;='Rx Share'!M$3,'Rx Share'!N$3,IF(U6&gt;='Rx Share'!M$4,('Rx Share'!N$4+((U6-'Rx Share'!M$4)/('Rx Share'!M$3-'Rx Share'!M$4))*'Rx Share'!O$4),IF(U6&gt;'Rx Share'!M$5,('Rx Share'!N$5+((U6-'Rx Share'!M$5)/('Rx Share'!M$4-'Rx Share'!M$5))*'Rx Share'!O$5),IF(U6&gt;='Rx Share'!M$6,('Rx Share'!N$6+((U6-'Rx Share'!M$6)/('Rx Share'!M$5-'Rx Share'!M$6)*'Rx Share'!O$6)),0)))))*$AL$1/10</f>
        <v>0</v>
      </c>
      <c r="AM6" s="75">
        <f>IF(V6&gt;='Call Achv'!L$3,'Call Achv'!M$3,IF(V6&gt;='Call Achv'!L$4,('Call Achv'!M$4+((V6-'Call Achv'!L$4)/('Call Achv'!L$3-'Call Achv'!L$4))*'Call Achv'!N$4),IF(V6&gt;'Call Achv'!L$5,('Call Achv'!M$5+((V6-'Call Achv'!L$5)/('Call Achv'!L$4-'Call Achv'!L$5))*'Call Achv'!N$5),IF(V6&gt;='Call Achv'!L$6,('Call Achv'!M$6+((V6-'Call Achv'!L$6)/('Call Achv'!L$5-'Call Achv'!L$6)*'Call Achv'!N$6)),0))))*$AM$2/10</f>
        <v>0</v>
      </c>
      <c r="AN6" s="75">
        <f>IF(W6&gt;='DM Coaching'!G$3,'DM Coaching'!H$3,IF(W6&gt;='DM Coaching'!G$4,('DM Coaching'!H$4+((W6-'DM Coaching'!G$4)/('DM Coaching'!G$3-'DM Coaching'!G$4))*'DM Coaching'!I$4),IF(W6&gt;'DM Coaching'!G$5,('DM Coaching'!H$5+((W6-'DM Coaching'!G$5)/('DM Coaching'!G$4-'DM Coaching'!G$5))*'DM Coaching'!I$5),IF(W6&gt;='DM Coaching'!G$6,('DM Coaching'!H$6+((W6-'DM Coaching'!G$6)/('DM Coaching'!G$5-'DM Coaching'!G$6)*'DM Coaching'!I$6)),0))))*$AN$2/10</f>
        <v>2.7607843137254902</v>
      </c>
      <c r="AO6" s="75">
        <f>IF(X6&gt;='FF-Written'!L$3,'FF-Written'!M$3,IF(X6&gt;='FF-Written'!L$4,('FF-Written'!M$4+((X6-'FF-Written'!L$4)/('FF-Written'!L$3-'FF-Written'!L$4))*'FF-Written'!N$4),IF(X6&gt;'FF-Written'!L$5,('FF-Written'!M$5+((X6-'FF-Written'!L$5)/('FF-Written'!L$4-'FF-Written'!L$5))*'FF-Written'!N$5),IF(X6&gt;='FF-Written'!L$6,('FF-Written'!M$6+((X6-'FF-Written'!L$6)/('FF-Written'!L$5-'FF-Written'!L$6)*'FF-Written'!N$6)),0))))*$AO$2/10</f>
        <v>6.0147521367521364</v>
      </c>
      <c r="AP6" s="75">
        <f>IF(Y6&gt;='FF-Detailing'!L$3,'FF-Detailing'!M$3,IF(Y6&gt;='FF-Detailing'!L$4,('FF-Detailing'!M$4+((Y6-'FF-Detailing'!L$4)/('FF-Detailing'!L$3-'FF-Detailing'!L$4))*'FF-Detailing'!N$4),IF(Y6&gt;'FF-Detailing'!L$5,('FF-Detailing'!M$5+((Y6-'FF-Detailing'!L$5)/('FF-Detailing'!L$4-'FF-Detailing'!L$5))*'FF-Detailing'!N$5),IF(Y6&gt;='FF-Detailing'!L$6,('FF-Detailing'!M$6+((Y6-'FF-Detailing'!L$6)/('FF-Detailing'!L$5-'FF-Detailing'!L$6)*'FF-Detailing'!N$6)),0))))*$AP$2/10</f>
        <v>2.5320758241758248</v>
      </c>
      <c r="AQ6" s="101">
        <f t="shared" si="0"/>
        <v>35.239894397908969</v>
      </c>
      <c r="AR6" s="70">
        <f t="shared" si="6"/>
        <v>13</v>
      </c>
      <c r="AS6" s="110">
        <v>2.9565217391304346</v>
      </c>
      <c r="AT6" s="110" t="str">
        <f t="shared" si="1"/>
        <v/>
      </c>
      <c r="AU6" s="110" t="str">
        <f t="shared" si="2"/>
        <v/>
      </c>
      <c r="AV6" s="110" t="str">
        <f t="shared" si="3"/>
        <v/>
      </c>
      <c r="AW6" s="110" t="str">
        <f t="shared" si="4"/>
        <v/>
      </c>
      <c r="AX6" s="110" t="str">
        <f>IFERROR(IF($K6&gt;=99.5,#REF!,""),"")</f>
        <v/>
      </c>
      <c r="AY6" s="109" t="str">
        <f t="shared" si="7"/>
        <v>Disqualified</v>
      </c>
      <c r="AZ6" s="109" t="str">
        <f t="shared" si="8"/>
        <v>Disqualified</v>
      </c>
      <c r="BA6" s="109" t="str">
        <f t="shared" si="9"/>
        <v>Disqualified</v>
      </c>
      <c r="BB6" s="109" t="str">
        <f t="shared" si="10"/>
        <v>Disqualified</v>
      </c>
      <c r="BC6" s="109" t="str">
        <f t="shared" si="11"/>
        <v>Disqualified</v>
      </c>
      <c r="BD6" s="109" t="str">
        <f t="shared" si="12"/>
        <v>Disqualified</v>
      </c>
      <c r="BE6" s="115"/>
    </row>
    <row r="7" spans="1:57" ht="20" x14ac:dyDescent="0.35">
      <c r="A7" s="87"/>
      <c r="B7" s="79">
        <v>104757</v>
      </c>
      <c r="C7" s="80" t="s">
        <v>158</v>
      </c>
      <c r="D7" s="80" t="s">
        <v>1059</v>
      </c>
      <c r="E7" s="80" t="s">
        <v>1881</v>
      </c>
      <c r="F7" s="80" t="s">
        <v>1822</v>
      </c>
      <c r="G7" s="80" t="s">
        <v>1757</v>
      </c>
      <c r="H7" s="146">
        <v>38362</v>
      </c>
      <c r="I7" s="146" t="s">
        <v>1719</v>
      </c>
      <c r="J7" s="79">
        <v>9</v>
      </c>
      <c r="K7" s="78">
        <v>79.976507051153547</v>
      </c>
      <c r="L7" s="78">
        <v>12.121212121212121</v>
      </c>
      <c r="M7" s="78">
        <v>65.012859893356548</v>
      </c>
      <c r="N7" s="78">
        <v>83.05165318113265</v>
      </c>
      <c r="O7" s="78">
        <v>18.148148148148149</v>
      </c>
      <c r="P7" s="78">
        <v>0</v>
      </c>
      <c r="Q7" s="78">
        <v>0</v>
      </c>
      <c r="R7" s="99">
        <v>23.602033405954977</v>
      </c>
      <c r="S7" s="99">
        <v>0</v>
      </c>
      <c r="T7" s="99">
        <v>0</v>
      </c>
      <c r="U7" s="144">
        <v>108.26592056444255</v>
      </c>
      <c r="V7" s="78">
        <v>82.563987731789297</v>
      </c>
      <c r="W7" s="78">
        <v>91.37934981684981</v>
      </c>
      <c r="X7" s="78">
        <v>65.908204855573274</v>
      </c>
      <c r="Y7" s="78">
        <v>82.701399964557865</v>
      </c>
      <c r="Z7" s="68">
        <v>1</v>
      </c>
      <c r="AA7" s="74"/>
      <c r="AB7" s="75">
        <f>IF(K7&gt;='Sales Ach'!L$3,'Sales Ach'!M$3,IF(K7&gt;='Sales Ach'!L$4,('Sales Ach'!M$4+((K7-'Sales Ach'!L$4)/('Sales Ach'!L$3-'Sales Ach'!L$4))*'Sales Ach'!N$4),IF(K7&gt;'Sales Ach'!L$5,('Sales Ach'!M$5+((K7-'Sales Ach'!L$5)/('Sales Ach'!L$4-'Sales Ach'!L$5))*'Sales Ach'!N$5),IF(K7&gt;='Sales Ach'!L$6,('Sales Ach'!M$6+((K7-'Sales Ach'!L$6)/('Sales Ach'!L$5-'Sales Ach'!L$6)*'Sales Ach'!N$6)),0))))*$AB$2/10</f>
        <v>6.9953014102307094</v>
      </c>
      <c r="AC7" s="75">
        <f>IF(L7&gt;=UA!L$3,UA!M$3,IF(L7&gt;=UA!L$4,(UA!M$4+((L7-UA!L$4)/(UA!L$3-UA!L$4))*UA!N$4),IF(L7&gt;UA!L$5,(UA!M$5+((L7-UA!L$5)/(UA!L$4-UA!L$5))*UA!N$5),IF(L7&gt;=UA!L$6,(UA!M$6+((L7-UA!L$6)/(UA!L$5-UA!L$6)*UA!N$6)),0))))*$AC$2/10</f>
        <v>0</v>
      </c>
      <c r="AD7" s="75">
        <f>IF(M7="","",(IF(M7&gt;='New Product'!L$3,'New Product'!M$3,IF(M7&gt;='New Product'!L$4,('New Product'!M$4+((M7-'New Product'!L$4)/('New Product'!L$3-'New Product'!L$4))*'New Product'!N$4),IF(M7&gt;'New Product'!L$5,('New Product'!M$5+((M7-'New Product'!L$5)/('New Product'!L$4-'New Product'!L$5))*'New Product'!N$5),IF(M7&gt;='New Product'!L$6,('New Product'!M$6+((M7-'New Product'!L$6)/('New Product'!L$5-'New Product'!L$6)*'New Product'!N$6)),0))))*$AD$2/10))</f>
        <v>1.8820376684680884</v>
      </c>
      <c r="AE7" s="75">
        <f>IF(N7&gt;='Basket Brand'!L$3,'Basket Brand'!M$3,IF(N7&gt;='Basket Brand'!L$4,('Basket Brand'!M$4+((N7-'Basket Brand'!L$4)/('Basket Brand'!L$3-'Basket Brand'!L$4))*'Basket Brand'!N$4),IF(N7&gt;'Basket Brand'!L$5,('Basket Brand'!M$5+((N7-'Basket Brand'!L$5)/('Basket Brand'!L$4-'Basket Brand'!L$5))*'Basket Brand'!N$5),IF(N7&gt;='Basket Brand'!L$6,('Basket Brand'!M$6+((N7-'Basket Brand'!L$6)/('Basket Brand'!L$5-'Basket Brand'!L$6)*'Basket Brand'!N$6)),0))))*$AE$2/10</f>
        <v>3.044132254490612</v>
      </c>
      <c r="AF7" s="75">
        <f>IF(O7&gt;='Territory Month'!G$3,'Territory Month'!H$3,IF(O7&gt;='Territory Month'!G$4,('Territory Month'!H$4+((O7-'Territory Month'!G$4)/('Territory Month'!G$3-'Territory Month'!G$4))*'Territory Month'!I$4),IF(O7&gt;'Territory Month'!G$5,('Territory Month'!H$5+((O7-'Territory Month'!G$5)/('Territory Month'!G$4-'Territory Month'!G$5))*'Territory Month'!I$5),IF(O7&gt;='Territory Month'!G$6,('Territory Month'!H$6+((O7-'Territory Month'!G$6)/('Territory Month'!G$5-'Territory Month'!G$6)*'Territory Month'!I$6)),0))))*$AF$2/10</f>
        <v>0</v>
      </c>
      <c r="AG7" s="75">
        <f>IF(P7&gt;='No of Month Ach.'!L$3,'No of Month Ach.'!M$3,IF(P7&gt;='No of Month Ach.'!L$4,('No of Month Ach.'!M$4+((P7-'No of Month Ach.'!L$4)/('No of Month Ach.'!L$3-'No of Month Ach.'!L$4))*'No of Month Ach.'!N$4),IF(P7&gt;'No of Month Ach.'!L$5,('No of Month Ach.'!M$5+((P7-'No of Month Ach.'!L$5)/('No of Month Ach.'!L$4-'No of Month Ach.'!L$5))*'No of Month Ach.'!N$5),IF(P7&gt;='No of Month Ach.'!L$6,('No of Month Ach.'!M$6+((P7-'No of Month Ach.'!L$6)/('No of Month Ach.'!L$5-'No of Month Ach.'!L$6)*'No of Month Ach.'!N$6)),0))))*$AG$2/10</f>
        <v>0</v>
      </c>
      <c r="AH7" s="75">
        <f>IF(Q7&gt;='Portfolio Ach.'!B$3,'Portfolio Ach.'!C$3,IF(Q7&gt;='Portfolio Ach.'!B$4,('Portfolio Ach.'!C$4+((Q7-'Portfolio Ach.'!B$4)/('Portfolio Ach.'!B$3-'Portfolio Ach.'!B$4))*'Portfolio Ach.'!D$4),IF(Q7&gt;'Portfolio Ach.'!B$5,('Portfolio Ach.'!C$5+((Q7-'Portfolio Ach.'!B$5)/('Portfolio Ach.'!B$4-'Portfolio Ach.'!B$5))*'Portfolio Ach.'!D$5),IF(Q7&gt;='Portfolio Ach.'!B$6,('Portfolio Ach.'!C$6+((Q7-'Portfolio Ach.'!B$6)/('Portfolio Ach.'!B$5-'Portfolio Ach.'!B$6)*'Portfolio Ach.'!D$6)),0))))*$AH$2/10</f>
        <v>0</v>
      </c>
      <c r="AI7" s="75">
        <f>IF(R7="","",IF(R7&gt;='Rx Share'!L$3,'Rx Share'!M$3,IF(R7&gt;='Rx Share'!L$4,('Rx Share'!M$4+((R7-'Rx Share'!L$4)/('Rx Share'!L$3-'Rx Share'!L$4))*'Rx Share'!N$4),IF(R7&gt;'Rx Share'!L$5,('Rx Share'!M$5+((R7-'Rx Share'!L$5)/('Rx Share'!L$4-'Rx Share'!L$5))*'Rx Share'!N$5),IF(R7&gt;='Rx Share'!L$6,('Rx Share'!M$6+((R7-'Rx Share'!L$6)/('Rx Share'!L$5-'Rx Share'!L$6)*'Rx Share'!N$6)),0)))))*$AI$1/10</f>
        <v>0</v>
      </c>
      <c r="AJ7" s="75">
        <f>IF(S7="","",IF(S7&gt;='Rx Share'!L$3,'Rx Share'!M$3,IF(S7&gt;='Rx Share'!L$4,('Rx Share'!M$4+((S7-'Rx Share'!L$4)/('Rx Share'!L$3-'Rx Share'!L$4))*'Rx Share'!N$4),IF(S7&gt;'Rx Share'!L$5,('Rx Share'!M$5+((S7-'Rx Share'!L$5)/('Rx Share'!L$4-'Rx Share'!L$5))*'Rx Share'!N$5),IF(S7&gt;='Rx Share'!L$6,('Rx Share'!M$6+((S7-'Rx Share'!L$6)/('Rx Share'!L$5-'Rx Share'!L$6)*'Rx Share'!N$6)),0)))))*$AJ$1/10</f>
        <v>0</v>
      </c>
      <c r="AK7" s="75">
        <f>IF(T7="","",IF(T7&gt;='Rx Share'!L$3,'Rx Share'!M$3,IF(T7&gt;='Rx Share'!L$4,('Rx Share'!M$4+((T7-'Rx Share'!L$4)/('Rx Share'!L$3-'Rx Share'!L$4))*'Rx Share'!N$4),IF(T7&gt;'Rx Share'!L$5,('Rx Share'!M$5+((T7-'Rx Share'!L$5)/('Rx Share'!L$4-'Rx Share'!L$5))*'Rx Share'!N$5),IF(T7&gt;='Rx Share'!L$6,('Rx Share'!M$6+((T7-'Rx Share'!L$6)/('Rx Share'!L$5-'Rx Share'!L$6)*'Rx Share'!N$6)),0)))))*$AK$1/10</f>
        <v>0</v>
      </c>
      <c r="AL7" s="75">
        <f>IF(U7="","",IF(U7&gt;='Rx Share'!M$3,'Rx Share'!N$3,IF(U7&gt;='Rx Share'!M$4,('Rx Share'!N$4+((U7-'Rx Share'!M$4)/('Rx Share'!M$3-'Rx Share'!M$4))*'Rx Share'!O$4),IF(U7&gt;'Rx Share'!M$5,('Rx Share'!N$5+((U7-'Rx Share'!M$5)/('Rx Share'!M$4-'Rx Share'!M$5))*'Rx Share'!O$5),IF(U7&gt;='Rx Share'!M$6,('Rx Share'!N$6+((U7-'Rx Share'!M$6)/('Rx Share'!M$5-'Rx Share'!M$6)*'Rx Share'!O$6)),0)))))*$AL$1/10</f>
        <v>0</v>
      </c>
      <c r="AM7" s="75">
        <f>IF(V7&gt;='Call Achv'!L$3,'Call Achv'!M$3,IF(V7&gt;='Call Achv'!L$4,('Call Achv'!M$4+((V7-'Call Achv'!L$4)/('Call Achv'!L$3-'Call Achv'!L$4))*'Call Achv'!N$4),IF(V7&gt;'Call Achv'!L$5,('Call Achv'!M$5+((V7-'Call Achv'!L$5)/('Call Achv'!L$4-'Call Achv'!L$5))*'Call Achv'!N$5),IF(V7&gt;='Call Achv'!L$6,('Call Achv'!M$6+((V7-'Call Achv'!L$6)/('Call Achv'!L$5-'Call Achv'!L$6)*'Call Achv'!N$6)),0))))*$AM$2/10</f>
        <v>0.69869785306312693</v>
      </c>
      <c r="AN7" s="75">
        <f>IF(W7&gt;='DM Coaching'!G$3,'DM Coaching'!H$3,IF(W7&gt;='DM Coaching'!G$4,('DM Coaching'!H$4+((W7-'DM Coaching'!G$4)/('DM Coaching'!G$3-'DM Coaching'!G$4))*'DM Coaching'!I$4),IF(W7&gt;'DM Coaching'!G$5,('DM Coaching'!H$5+((W7-'DM Coaching'!G$5)/('DM Coaching'!G$4-'DM Coaching'!G$5))*'DM Coaching'!I$5),IF(W7&gt;='DM Coaching'!G$6,('DM Coaching'!H$6+((W7-'DM Coaching'!G$6)/('DM Coaching'!G$5-'DM Coaching'!G$6)*'DM Coaching'!I$6)),0))))*$AN$2/10</f>
        <v>3</v>
      </c>
      <c r="AO7" s="75">
        <f>IF(X7&gt;='FF-Written'!L$3,'FF-Written'!M$3,IF(X7&gt;='FF-Written'!L$4,('FF-Written'!M$4+((X7-'FF-Written'!L$4)/('FF-Written'!L$3-'FF-Written'!L$4))*'FF-Written'!N$4),IF(X7&gt;'FF-Written'!L$5,('FF-Written'!M$5+((X7-'FF-Written'!L$5)/('FF-Written'!L$4-'FF-Written'!L$5))*'FF-Written'!N$5),IF(X7&gt;='FF-Written'!L$6,('FF-Written'!M$6+((X7-'FF-Written'!L$6)/('FF-Written'!L$5-'FF-Written'!L$6)*'FF-Written'!N$6)),0))))*$AO$2/10</f>
        <v>4.4542973595605169</v>
      </c>
      <c r="AP7" s="75">
        <f>IF(Y7&gt;='FF-Detailing'!L$3,'FF-Detailing'!M$3,IF(Y7&gt;='FF-Detailing'!L$4,('FF-Detailing'!M$4+((Y7-'FF-Detailing'!L$4)/('FF-Detailing'!L$3-'FF-Detailing'!L$4))*'FF-Detailing'!N$4),IF(Y7&gt;'FF-Detailing'!L$5,('FF-Detailing'!M$5+((Y7-'FF-Detailing'!L$5)/('FF-Detailing'!L$4-'FF-Detailing'!L$5))*'FF-Detailing'!N$5),IF(Y7&gt;='FF-Detailing'!L$6,('FF-Detailing'!M$6+((Y7-'FF-Detailing'!L$6)/('FF-Detailing'!L$5-'FF-Detailing'!L$6)*'FF-Detailing'!N$6)),0))))*$AP$2/10</f>
        <v>2.7931259968102076</v>
      </c>
      <c r="AQ7" s="101">
        <f t="shared" si="0"/>
        <v>25.408436158470291</v>
      </c>
      <c r="AR7" s="70">
        <f t="shared" si="6"/>
        <v>17</v>
      </c>
      <c r="AS7" s="110">
        <v>2.7519739897816997</v>
      </c>
      <c r="AT7" s="110" t="str">
        <f t="shared" si="1"/>
        <v/>
      </c>
      <c r="AU7" s="110" t="str">
        <f t="shared" si="2"/>
        <v/>
      </c>
      <c r="AV7" s="110" t="str">
        <f t="shared" si="3"/>
        <v/>
      </c>
      <c r="AW7" s="110" t="str">
        <f t="shared" si="4"/>
        <v/>
      </c>
      <c r="AX7" s="110" t="str">
        <f>IFERROR(IF($K7&gt;=99.5,#REF!,""),"")</f>
        <v/>
      </c>
      <c r="AY7" s="109" t="str">
        <f t="shared" si="7"/>
        <v>Disqualified</v>
      </c>
      <c r="AZ7" s="109" t="str">
        <f t="shared" si="8"/>
        <v>Disqualified</v>
      </c>
      <c r="BA7" s="109" t="str">
        <f t="shared" si="9"/>
        <v>Disqualified</v>
      </c>
      <c r="BB7" s="109" t="str">
        <f t="shared" si="10"/>
        <v>Disqualified</v>
      </c>
      <c r="BC7" s="109" t="str">
        <f t="shared" si="11"/>
        <v>Disqualified</v>
      </c>
      <c r="BD7" s="109" t="str">
        <f t="shared" si="12"/>
        <v>Disqualified</v>
      </c>
      <c r="BE7" s="115"/>
    </row>
    <row r="8" spans="1:57" ht="30" x14ac:dyDescent="0.35">
      <c r="A8" s="87"/>
      <c r="B8" s="79">
        <v>104766</v>
      </c>
      <c r="C8" s="80" t="s">
        <v>11</v>
      </c>
      <c r="D8" s="80" t="s">
        <v>1059</v>
      </c>
      <c r="E8" s="80" t="s">
        <v>1776</v>
      </c>
      <c r="F8" s="80" t="s">
        <v>1777</v>
      </c>
      <c r="G8" s="80" t="s">
        <v>1757</v>
      </c>
      <c r="H8" s="146">
        <v>38518</v>
      </c>
      <c r="I8" s="146" t="s">
        <v>1719</v>
      </c>
      <c r="J8" s="79">
        <v>9</v>
      </c>
      <c r="K8" s="78">
        <v>83.027512085569555</v>
      </c>
      <c r="L8" s="78">
        <v>25.802752293577981</v>
      </c>
      <c r="M8" s="78">
        <v>50.28375942465366</v>
      </c>
      <c r="N8" s="78">
        <v>95.274567818246311</v>
      </c>
      <c r="O8" s="78">
        <v>12.946428571428573</v>
      </c>
      <c r="P8" s="78">
        <v>0</v>
      </c>
      <c r="Q8" s="78">
        <v>0</v>
      </c>
      <c r="R8" s="99">
        <v>0</v>
      </c>
      <c r="S8" s="99">
        <v>109.41857970392618</v>
      </c>
      <c r="T8" s="99">
        <v>176.73048600883652</v>
      </c>
      <c r="U8" s="144">
        <v>0</v>
      </c>
      <c r="V8" s="78">
        <v>77.276860500938668</v>
      </c>
      <c r="W8" s="78">
        <v>87.801418439716315</v>
      </c>
      <c r="X8" s="78">
        <v>73.703703703703695</v>
      </c>
      <c r="Y8" s="78">
        <v>83.403174603174605</v>
      </c>
      <c r="Z8" s="68">
        <v>1</v>
      </c>
      <c r="AA8" s="74"/>
      <c r="AB8" s="75">
        <f>IF(K8&gt;='Sales Ach'!L$3,'Sales Ach'!M$3,IF(K8&gt;='Sales Ach'!L$4,('Sales Ach'!M$4+((K8-'Sales Ach'!L$4)/('Sales Ach'!L$3-'Sales Ach'!L$4))*'Sales Ach'!N$4),IF(K8&gt;'Sales Ach'!L$5,('Sales Ach'!M$5+((K8-'Sales Ach'!L$5)/('Sales Ach'!L$4-'Sales Ach'!L$5))*'Sales Ach'!N$5),IF(K8&gt;='Sales Ach'!L$6,('Sales Ach'!M$6+((K8-'Sales Ach'!L$6)/('Sales Ach'!L$5-'Sales Ach'!L$6)*'Sales Ach'!N$6)),0))))*$AB$2/10</f>
        <v>7.605502417113911</v>
      </c>
      <c r="AC8" s="75">
        <f>IF(L8&gt;=UA!L$3,UA!M$3,IF(L8&gt;=UA!L$4,(UA!M$4+((L8-UA!L$4)/(UA!L$3-UA!L$4))*UA!N$4),IF(L8&gt;UA!L$5,(UA!M$5+((L8-UA!L$5)/(UA!L$4-UA!L$5))*UA!N$5),IF(L8&gt;=UA!L$6,(UA!M$6+((L8-UA!L$6)/(UA!L$5-UA!L$6)*UA!N$6)),0))))*$AC$2/10</f>
        <v>0</v>
      </c>
      <c r="AD8" s="75">
        <f>IF(M8="","",(IF(M8&gt;='New Product'!L$3,'New Product'!M$3,IF(M8&gt;='New Product'!L$4,('New Product'!M$4+((M8-'New Product'!L$4)/('New Product'!L$3-'New Product'!L$4))*'New Product'!N$4),IF(M8&gt;'New Product'!L$5,('New Product'!M$5+((M8-'New Product'!L$5)/('New Product'!L$4-'New Product'!L$5))*'New Product'!N$5),IF(M8&gt;='New Product'!L$6,('New Product'!M$6+((M8-'New Product'!L$6)/('New Product'!L$5-'New Product'!L$6)*'New Product'!N$6)),0))))*$AD$2/10))</f>
        <v>0.97988026476003687</v>
      </c>
      <c r="AE8" s="75">
        <f>IF(N8&gt;='Basket Brand'!L$3,'Basket Brand'!M$3,IF(N8&gt;='Basket Brand'!L$4,('Basket Brand'!M$4+((N8-'Basket Brand'!L$4)/('Basket Brand'!L$3-'Basket Brand'!L$4))*'Basket Brand'!N$4),IF(N8&gt;'Basket Brand'!L$5,('Basket Brand'!M$5+((N8-'Basket Brand'!L$5)/('Basket Brand'!L$4-'Basket Brand'!L$5))*'Basket Brand'!N$5),IF(N8&gt;='Basket Brand'!L$6,('Basket Brand'!M$6+((N8-'Basket Brand'!L$6)/('Basket Brand'!L$5-'Basket Brand'!L$6)*'Basket Brand'!N$6)),0))))*$AE$2/10</f>
        <v>4.0878617018388201</v>
      </c>
      <c r="AF8" s="75">
        <f>IF(O8&gt;='Territory Month'!G$3,'Territory Month'!H$3,IF(O8&gt;='Territory Month'!G$4,('Territory Month'!H$4+((O8-'Territory Month'!G$4)/('Territory Month'!G$3-'Territory Month'!G$4))*'Territory Month'!I$4),IF(O8&gt;'Territory Month'!G$5,('Territory Month'!H$5+((O8-'Territory Month'!G$5)/('Territory Month'!G$4-'Territory Month'!G$5))*'Territory Month'!I$5),IF(O8&gt;='Territory Month'!G$6,('Territory Month'!H$6+((O8-'Territory Month'!G$6)/('Territory Month'!G$5-'Territory Month'!G$6)*'Territory Month'!I$6)),0))))*$AF$2/10</f>
        <v>0</v>
      </c>
      <c r="AG8" s="75">
        <f>IF(P8&gt;='No of Month Ach.'!L$3,'No of Month Ach.'!M$3,IF(P8&gt;='No of Month Ach.'!L$4,('No of Month Ach.'!M$4+((P8-'No of Month Ach.'!L$4)/('No of Month Ach.'!L$3-'No of Month Ach.'!L$4))*'No of Month Ach.'!N$4),IF(P8&gt;'No of Month Ach.'!L$5,('No of Month Ach.'!M$5+((P8-'No of Month Ach.'!L$5)/('No of Month Ach.'!L$4-'No of Month Ach.'!L$5))*'No of Month Ach.'!N$5),IF(P8&gt;='No of Month Ach.'!L$6,('No of Month Ach.'!M$6+((P8-'No of Month Ach.'!L$6)/('No of Month Ach.'!L$5-'No of Month Ach.'!L$6)*'No of Month Ach.'!N$6)),0))))*$AG$2/10</f>
        <v>0</v>
      </c>
      <c r="AH8" s="75">
        <f>IF(Q8&gt;='Portfolio Ach.'!B$3,'Portfolio Ach.'!C$3,IF(Q8&gt;='Portfolio Ach.'!B$4,('Portfolio Ach.'!C$4+((Q8-'Portfolio Ach.'!B$4)/('Portfolio Ach.'!B$3-'Portfolio Ach.'!B$4))*'Portfolio Ach.'!D$4),IF(Q8&gt;'Portfolio Ach.'!B$5,('Portfolio Ach.'!C$5+((Q8-'Portfolio Ach.'!B$5)/('Portfolio Ach.'!B$4-'Portfolio Ach.'!B$5))*'Portfolio Ach.'!D$5),IF(Q8&gt;='Portfolio Ach.'!B$6,('Portfolio Ach.'!C$6+((Q8-'Portfolio Ach.'!B$6)/('Portfolio Ach.'!B$5-'Portfolio Ach.'!B$6)*'Portfolio Ach.'!D$6)),0))))*$AH$2/10</f>
        <v>0</v>
      </c>
      <c r="AI8" s="75">
        <f>IF(R8="","",IF(R8&gt;='Rx Share'!L$3,'Rx Share'!M$3,IF(R8&gt;='Rx Share'!L$4,('Rx Share'!M$4+((R8-'Rx Share'!L$4)/('Rx Share'!L$3-'Rx Share'!L$4))*'Rx Share'!N$4),IF(R8&gt;'Rx Share'!L$5,('Rx Share'!M$5+((R8-'Rx Share'!L$5)/('Rx Share'!L$4-'Rx Share'!L$5))*'Rx Share'!N$5),IF(R8&gt;='Rx Share'!L$6,('Rx Share'!M$6+((R8-'Rx Share'!L$6)/('Rx Share'!L$5-'Rx Share'!L$6)*'Rx Share'!N$6)),0)))))*$AI$1/10</f>
        <v>0</v>
      </c>
      <c r="AJ8" s="75">
        <f>IF(S8="","",IF(S8&gt;='Rx Share'!L$3,'Rx Share'!M$3,IF(S8&gt;='Rx Share'!L$4,('Rx Share'!M$4+((S8-'Rx Share'!L$4)/('Rx Share'!L$3-'Rx Share'!L$4))*'Rx Share'!N$4),IF(S8&gt;'Rx Share'!L$5,('Rx Share'!M$5+((S8-'Rx Share'!L$5)/('Rx Share'!L$4-'Rx Share'!L$5))*'Rx Share'!N$5),IF(S8&gt;='Rx Share'!L$6,('Rx Share'!M$6+((S8-'Rx Share'!L$6)/('Rx Share'!L$5-'Rx Share'!L$6)*'Rx Share'!N$6)),0)))))*$AJ$1/10</f>
        <v>6</v>
      </c>
      <c r="AK8" s="75">
        <f>IF(T8="","",IF(T8&gt;='Rx Share'!L$3,'Rx Share'!M$3,IF(T8&gt;='Rx Share'!L$4,('Rx Share'!M$4+((T8-'Rx Share'!L$4)/('Rx Share'!L$3-'Rx Share'!L$4))*'Rx Share'!N$4),IF(T8&gt;'Rx Share'!L$5,('Rx Share'!M$5+((T8-'Rx Share'!L$5)/('Rx Share'!L$4-'Rx Share'!L$5))*'Rx Share'!N$5),IF(T8&gt;='Rx Share'!L$6,('Rx Share'!M$6+((T8-'Rx Share'!L$6)/('Rx Share'!L$5-'Rx Share'!L$6)*'Rx Share'!N$6)),0)))))*$AK$1/10</f>
        <v>4</v>
      </c>
      <c r="AL8" s="75">
        <f>IF(U8="","",IF(U8&gt;='Rx Share'!M$3,'Rx Share'!N$3,IF(U8&gt;='Rx Share'!M$4,('Rx Share'!N$4+((U8-'Rx Share'!M$4)/('Rx Share'!M$3-'Rx Share'!M$4))*'Rx Share'!O$4),IF(U8&gt;'Rx Share'!M$5,('Rx Share'!N$5+((U8-'Rx Share'!M$5)/('Rx Share'!M$4-'Rx Share'!M$5))*'Rx Share'!O$5),IF(U8&gt;='Rx Share'!M$6,('Rx Share'!N$6+((U8-'Rx Share'!M$6)/('Rx Share'!M$5-'Rx Share'!M$6)*'Rx Share'!O$6)),0)))))*$AL$1/10</f>
        <v>0</v>
      </c>
      <c r="AM8" s="75">
        <f>IF(V8&gt;='Call Achv'!L$3,'Call Achv'!M$3,IF(V8&gt;='Call Achv'!L$4,('Call Achv'!M$4+((V8-'Call Achv'!L$4)/('Call Achv'!L$3-'Call Achv'!L$4))*'Call Achv'!N$4),IF(V8&gt;'Call Achv'!L$5,('Call Achv'!M$5+((V8-'Call Achv'!L$5)/('Call Achv'!L$4-'Call Achv'!L$5))*'Call Achv'!N$5),IF(V8&gt;='Call Achv'!L$6,('Call Achv'!M$6+((V8-'Call Achv'!L$6)/('Call Achv'!L$5-'Call Achv'!L$6)*'Call Achv'!N$6)),0))))*$AM$2/10</f>
        <v>0</v>
      </c>
      <c r="AN8" s="75">
        <f>IF(W8&gt;='DM Coaching'!G$3,'DM Coaching'!H$3,IF(W8&gt;='DM Coaching'!G$4,('DM Coaching'!H$4+((W8-'DM Coaching'!G$4)/('DM Coaching'!G$3-'DM Coaching'!G$4))*'DM Coaching'!I$4),IF(W8&gt;'DM Coaching'!G$5,('DM Coaching'!H$5+((W8-'DM Coaching'!G$5)/('DM Coaching'!G$4-'DM Coaching'!G$5))*'DM Coaching'!I$5),IF(W8&gt;='DM Coaching'!G$6,('DM Coaching'!H$6+((W8-'DM Coaching'!G$6)/('DM Coaching'!G$5-'DM Coaching'!G$6)*'DM Coaching'!I$6)),0))))*$AN$2/10</f>
        <v>3</v>
      </c>
      <c r="AO8" s="75">
        <f>IF(X8&gt;='FF-Written'!L$3,'FF-Written'!M$3,IF(X8&gt;='FF-Written'!L$4,('FF-Written'!M$4+((X8-'FF-Written'!L$4)/('FF-Written'!L$3-'FF-Written'!L$4))*'FF-Written'!N$4),IF(X8&gt;'FF-Written'!L$5,('FF-Written'!M$5+((X8-'FF-Written'!L$5)/('FF-Written'!L$4-'FF-Written'!L$5))*'FF-Written'!N$5),IF(X8&gt;='FF-Written'!L$6,('FF-Written'!M$6+((X8-'FF-Written'!L$6)/('FF-Written'!L$5-'FF-Written'!L$6)*'FF-Written'!N$6)),0))))*$AO$2/10</f>
        <v>6.1185185185185169</v>
      </c>
      <c r="AP8" s="75">
        <f>IF(Y8&gt;='FF-Detailing'!L$3,'FF-Detailing'!M$3,IF(Y8&gt;='FF-Detailing'!L$4,('FF-Detailing'!M$4+((Y8-'FF-Detailing'!L$4)/('FF-Detailing'!L$3-'FF-Detailing'!L$4))*'FF-Detailing'!N$4),IF(Y8&gt;'FF-Detailing'!L$5,('FF-Detailing'!M$5+((Y8-'FF-Detailing'!L$5)/('FF-Detailing'!L$4-'FF-Detailing'!L$5))*'FF-Detailing'!N$5),IF(Y8&gt;='FF-Detailing'!L$6,('FF-Detailing'!M$6+((Y8-'FF-Detailing'!L$6)/('FF-Detailing'!L$5-'FF-Detailing'!L$6)*'FF-Detailing'!N$6)),0))))*$AP$2/10</f>
        <v>2.8562857142857148</v>
      </c>
      <c r="AQ8" s="101">
        <f t="shared" si="0"/>
        <v>38.497831796130001</v>
      </c>
      <c r="AR8" s="70">
        <f t="shared" si="6"/>
        <v>10</v>
      </c>
      <c r="AS8" s="110">
        <v>2.6654637906995817</v>
      </c>
      <c r="AT8" s="110" t="str">
        <f t="shared" si="1"/>
        <v/>
      </c>
      <c r="AU8" s="110" t="str">
        <f t="shared" si="2"/>
        <v/>
      </c>
      <c r="AV8" s="110" t="str">
        <f t="shared" si="3"/>
        <v/>
      </c>
      <c r="AW8" s="110" t="str">
        <f t="shared" si="4"/>
        <v/>
      </c>
      <c r="AX8" s="110" t="str">
        <f>IFERROR(IF($K8&gt;=99.5,#REF!,""),"")</f>
        <v/>
      </c>
      <c r="AY8" s="109" t="str">
        <f t="shared" si="7"/>
        <v>Disqualified</v>
      </c>
      <c r="AZ8" s="109" t="str">
        <f t="shared" si="8"/>
        <v>Disqualified</v>
      </c>
      <c r="BA8" s="109" t="str">
        <f t="shared" si="9"/>
        <v>Disqualified</v>
      </c>
      <c r="BB8" s="109" t="str">
        <f t="shared" si="10"/>
        <v>Disqualified</v>
      </c>
      <c r="BC8" s="109" t="str">
        <f t="shared" si="11"/>
        <v>Disqualified</v>
      </c>
      <c r="BD8" s="109" t="str">
        <f t="shared" si="12"/>
        <v>Disqualified</v>
      </c>
      <c r="BE8" s="115"/>
    </row>
    <row r="9" spans="1:57" ht="20" x14ac:dyDescent="0.35">
      <c r="A9" s="87"/>
      <c r="B9" s="79">
        <v>104819</v>
      </c>
      <c r="C9" s="80" t="s">
        <v>19</v>
      </c>
      <c r="D9" s="80" t="s">
        <v>1059</v>
      </c>
      <c r="E9" s="80" t="s">
        <v>20</v>
      </c>
      <c r="F9" s="80" t="s">
        <v>1756</v>
      </c>
      <c r="G9" s="80" t="s">
        <v>1757</v>
      </c>
      <c r="H9" s="146">
        <v>38777</v>
      </c>
      <c r="I9" s="146" t="s">
        <v>1719</v>
      </c>
      <c r="J9" s="79">
        <v>9</v>
      </c>
      <c r="K9" s="78">
        <v>100.5256176754789</v>
      </c>
      <c r="L9" s="78">
        <v>37.38532110091743</v>
      </c>
      <c r="M9" s="78">
        <v>56.201152909183847</v>
      </c>
      <c r="N9" s="78">
        <v>106.54527990190456</v>
      </c>
      <c r="O9" s="78">
        <v>60.185185185185183</v>
      </c>
      <c r="P9" s="78">
        <v>5</v>
      </c>
      <c r="Q9" s="78">
        <v>4</v>
      </c>
      <c r="R9" s="99">
        <v>0</v>
      </c>
      <c r="S9" s="99">
        <v>89.556044236223983</v>
      </c>
      <c r="T9" s="99">
        <v>247.39583333333334</v>
      </c>
      <c r="U9" s="144">
        <v>0</v>
      </c>
      <c r="V9" s="78">
        <v>110.48549448179172</v>
      </c>
      <c r="W9" s="78">
        <v>66.737588652482273</v>
      </c>
      <c r="X9" s="78">
        <v>90.155122655122639</v>
      </c>
      <c r="Y9" s="78">
        <v>80.764069264069278</v>
      </c>
      <c r="Z9" s="68">
        <v>1</v>
      </c>
      <c r="AA9" s="74"/>
      <c r="AB9" s="75">
        <f>IF(K9&gt;='Sales Ach'!L$3,'Sales Ach'!M$3,IF(K9&gt;='Sales Ach'!L$4,('Sales Ach'!M$4+((K9-'Sales Ach'!L$4)/('Sales Ach'!L$3-'Sales Ach'!L$4))*'Sales Ach'!N$4),IF(K9&gt;'Sales Ach'!L$5,('Sales Ach'!M$5+((K9-'Sales Ach'!L$5)/('Sales Ach'!L$4-'Sales Ach'!L$5))*'Sales Ach'!N$5),IF(K9&gt;='Sales Ach'!L$6,('Sales Ach'!M$6+((K9-'Sales Ach'!L$6)/('Sales Ach'!L$5-'Sales Ach'!L$6)*'Sales Ach'!N$6)),0))))*$AB$2/10</f>
        <v>16.21024707019156</v>
      </c>
      <c r="AC9" s="75">
        <f>IF(L9&gt;=UA!L$3,UA!M$3,IF(L9&gt;=UA!L$4,(UA!M$4+((L9-UA!L$4)/(UA!L$3-UA!L$4))*UA!N$4),IF(L9&gt;UA!L$5,(UA!M$5+((L9-UA!L$5)/(UA!L$4-UA!L$5))*UA!N$5),IF(L9&gt;=UA!L$6,(UA!M$6+((L9-UA!L$6)/(UA!L$5-UA!L$6)*UA!N$6)),0))))*$AC$2/10</f>
        <v>4.1724770642201836</v>
      </c>
      <c r="AD9" s="75">
        <f>IF(M9="","",(IF(M9&gt;='New Product'!L$3,'New Product'!M$3,IF(M9&gt;='New Product'!L$4,('New Product'!M$4+((M9-'New Product'!L$4)/('New Product'!L$3-'New Product'!L$4))*'New Product'!N$4),IF(M9&gt;'New Product'!L$5,('New Product'!M$5+((M9-'New Product'!L$5)/('New Product'!L$4-'New Product'!L$5))*'New Product'!N$5),IF(M9&gt;='New Product'!L$6,('New Product'!M$6+((M9-'New Product'!L$6)/('New Product'!L$5-'New Product'!L$6)*'New Product'!N$6)),0))))*$AD$2/10))</f>
        <v>1.3423206156875107</v>
      </c>
      <c r="AE9" s="75">
        <f>IF(N9&gt;='Basket Brand'!L$3,'Basket Brand'!M$3,IF(N9&gt;='Basket Brand'!L$4,('Basket Brand'!M$4+((N9-'Basket Brand'!L$4)/('Basket Brand'!L$3-'Basket Brand'!L$4))*'Basket Brand'!N$4),IF(N9&gt;'Basket Brand'!L$5,('Basket Brand'!M$5+((N9-'Basket Brand'!L$5)/('Basket Brand'!L$4-'Basket Brand'!L$5))*'Basket Brand'!N$5),IF(N9&gt;='Basket Brand'!L$6,('Basket Brand'!M$6+((N9-'Basket Brand'!L$6)/('Basket Brand'!L$5-'Basket Brand'!L$6)*'Basket Brand'!N$6)),0))))*$AE$2/10</f>
        <v>7.4472447843047309</v>
      </c>
      <c r="AF9" s="75">
        <f>IF(O9&gt;='Territory Month'!G$3,'Territory Month'!H$3,IF(O9&gt;='Territory Month'!G$4,('Territory Month'!H$4+((O9-'Territory Month'!G$4)/('Territory Month'!G$3-'Territory Month'!G$4))*'Territory Month'!I$4),IF(O9&gt;'Territory Month'!G$5,('Territory Month'!H$5+((O9-'Territory Month'!G$5)/('Territory Month'!G$4-'Territory Month'!G$5))*'Territory Month'!I$5),IF(O9&gt;='Territory Month'!G$6,('Territory Month'!H$6+((O9-'Territory Month'!G$6)/('Territory Month'!G$5-'Territory Month'!G$6)*'Territory Month'!I$6)),0))))*$AF$2/10</f>
        <v>5</v>
      </c>
      <c r="AG9" s="75">
        <f>IF(P9&gt;='No of Month Ach.'!L$3,'No of Month Ach.'!M$3,IF(P9&gt;='No of Month Ach.'!L$4,('No of Month Ach.'!M$4+((P9-'No of Month Ach.'!L$4)/('No of Month Ach.'!L$3-'No of Month Ach.'!L$4))*'No of Month Ach.'!N$4),IF(P9&gt;'No of Month Ach.'!L$5,('No of Month Ach.'!M$5+((P9-'No of Month Ach.'!L$5)/('No of Month Ach.'!L$4-'No of Month Ach.'!L$5))*'No of Month Ach.'!N$5),IF(P9&gt;='No of Month Ach.'!L$6,('No of Month Ach.'!M$6+((P9-'No of Month Ach.'!L$6)/('No of Month Ach.'!L$5-'No of Month Ach.'!L$6)*'No of Month Ach.'!N$6)),0))))*$AG$2/10</f>
        <v>1.6</v>
      </c>
      <c r="AH9" s="75">
        <f>IF(Q9&gt;='Portfolio Ach.'!B$3,'Portfolio Ach.'!C$3,IF(Q9&gt;='Portfolio Ach.'!B$4,('Portfolio Ach.'!C$4+((Q9-'Portfolio Ach.'!B$4)/('Portfolio Ach.'!B$3-'Portfolio Ach.'!B$4))*'Portfolio Ach.'!D$4),IF(Q9&gt;'Portfolio Ach.'!B$5,('Portfolio Ach.'!C$5+((Q9-'Portfolio Ach.'!B$5)/('Portfolio Ach.'!B$4-'Portfolio Ach.'!B$5))*'Portfolio Ach.'!D$5),IF(Q9&gt;='Portfolio Ach.'!B$6,('Portfolio Ach.'!C$6+((Q9-'Portfolio Ach.'!B$6)/('Portfolio Ach.'!B$5-'Portfolio Ach.'!B$6)*'Portfolio Ach.'!D$6)),0))))*$AH$2/10</f>
        <v>2.2000000000000002</v>
      </c>
      <c r="AI9" s="75">
        <f>IF(R9="","",IF(R9&gt;='Rx Share'!L$3,'Rx Share'!M$3,IF(R9&gt;='Rx Share'!L$4,('Rx Share'!M$4+((R9-'Rx Share'!L$4)/('Rx Share'!L$3-'Rx Share'!L$4))*'Rx Share'!N$4),IF(R9&gt;'Rx Share'!L$5,('Rx Share'!M$5+((R9-'Rx Share'!L$5)/('Rx Share'!L$4-'Rx Share'!L$5))*'Rx Share'!N$5),IF(R9&gt;='Rx Share'!L$6,('Rx Share'!M$6+((R9-'Rx Share'!L$6)/('Rx Share'!L$5-'Rx Share'!L$6)*'Rx Share'!N$6)),0)))))*$AI$1/10</f>
        <v>0</v>
      </c>
      <c r="AJ9" s="75">
        <f>IF(S9="","",IF(S9&gt;='Rx Share'!L$3,'Rx Share'!M$3,IF(S9&gt;='Rx Share'!L$4,('Rx Share'!M$4+((S9-'Rx Share'!L$4)/('Rx Share'!L$3-'Rx Share'!L$4))*'Rx Share'!N$4),IF(S9&gt;'Rx Share'!L$5,('Rx Share'!M$5+((S9-'Rx Share'!L$5)/('Rx Share'!L$4-'Rx Share'!L$5))*'Rx Share'!N$5),IF(S9&gt;='Rx Share'!L$6,('Rx Share'!M$6+((S9-'Rx Share'!L$6)/('Rx Share'!L$5-'Rx Share'!L$6)*'Rx Share'!N$6)),0)))))*$AJ$1/10</f>
        <v>4.7467253083468774</v>
      </c>
      <c r="AK9" s="75">
        <f>IF(T9="","",IF(T9&gt;='Rx Share'!L$3,'Rx Share'!M$3,IF(T9&gt;='Rx Share'!L$4,('Rx Share'!M$4+((T9-'Rx Share'!L$4)/('Rx Share'!L$3-'Rx Share'!L$4))*'Rx Share'!N$4),IF(T9&gt;'Rx Share'!L$5,('Rx Share'!M$5+((T9-'Rx Share'!L$5)/('Rx Share'!L$4-'Rx Share'!L$5))*'Rx Share'!N$5),IF(T9&gt;='Rx Share'!L$6,('Rx Share'!M$6+((T9-'Rx Share'!L$6)/('Rx Share'!L$5-'Rx Share'!L$6)*'Rx Share'!N$6)),0)))))*$AK$1/10</f>
        <v>4</v>
      </c>
      <c r="AL9" s="75">
        <f>IF(U9="","",IF(U9&gt;='Rx Share'!M$3,'Rx Share'!N$3,IF(U9&gt;='Rx Share'!M$4,('Rx Share'!N$4+((U9-'Rx Share'!M$4)/('Rx Share'!M$3-'Rx Share'!M$4))*'Rx Share'!O$4),IF(U9&gt;'Rx Share'!M$5,('Rx Share'!N$5+((U9-'Rx Share'!M$5)/('Rx Share'!M$4-'Rx Share'!M$5))*'Rx Share'!O$5),IF(U9&gt;='Rx Share'!M$6,('Rx Share'!N$6+((U9-'Rx Share'!M$6)/('Rx Share'!M$5-'Rx Share'!M$6)*'Rx Share'!O$6)),0)))))*$AL$1/10</f>
        <v>0</v>
      </c>
      <c r="AM9" s="75">
        <f>IF(V9&gt;='Call Achv'!L$3,'Call Achv'!M$3,IF(V9&gt;='Call Achv'!L$4,('Call Achv'!M$4+((V9-'Call Achv'!L$4)/('Call Achv'!L$3-'Call Achv'!L$4))*'Call Achv'!N$4),IF(V9&gt;'Call Achv'!L$5,('Call Achv'!M$5+((V9-'Call Achv'!L$5)/('Call Achv'!L$4-'Call Achv'!L$5))*'Call Achv'!N$5),IF(V9&gt;='Call Achv'!L$6,('Call Achv'!M$6+((V9-'Call Achv'!L$6)/('Call Achv'!L$5-'Call Achv'!L$6)*'Call Achv'!N$6)),0))))*$AM$2/10</f>
        <v>5</v>
      </c>
      <c r="AN9" s="75">
        <f>IF(W9&gt;='DM Coaching'!G$3,'DM Coaching'!H$3,IF(W9&gt;='DM Coaching'!G$4,('DM Coaching'!H$4+((W9-'DM Coaching'!G$4)/('DM Coaching'!G$3-'DM Coaching'!G$4))*'DM Coaching'!I$4),IF(W9&gt;'DM Coaching'!G$5,('DM Coaching'!H$5+((W9-'DM Coaching'!G$5)/('DM Coaching'!G$4-'DM Coaching'!G$5))*'DM Coaching'!I$5),IF(W9&gt;='DM Coaching'!G$6,('DM Coaching'!H$6+((W9-'DM Coaching'!G$6)/('DM Coaching'!G$5-'DM Coaching'!G$6)*'DM Coaching'!I$6)),0))))*$AN$2/10</f>
        <v>2.8042553191489361</v>
      </c>
      <c r="AO9" s="75">
        <f>IF(X9&gt;='FF-Written'!L$3,'FF-Written'!M$3,IF(X9&gt;='FF-Written'!L$4,('FF-Written'!M$4+((X9-'FF-Written'!L$4)/('FF-Written'!L$3-'FF-Written'!L$4))*'FF-Written'!N$4),IF(X9&gt;'FF-Written'!L$5,('FF-Written'!M$5+((X9-'FF-Written'!L$5)/('FF-Written'!L$4-'FF-Written'!L$5))*'FF-Written'!N$5),IF(X9&gt;='FF-Written'!L$6,('FF-Written'!M$6+((X9-'FF-Written'!L$6)/('FF-Written'!L$5-'FF-Written'!L$6)*'FF-Written'!N$6)),0))))*$AO$2/10</f>
        <v>7</v>
      </c>
      <c r="AP9" s="75">
        <f>IF(Y9&gt;='FF-Detailing'!L$3,'FF-Detailing'!M$3,IF(Y9&gt;='FF-Detailing'!L$4,('FF-Detailing'!M$4+((Y9-'FF-Detailing'!L$4)/('FF-Detailing'!L$3-'FF-Detailing'!L$4))*'FF-Detailing'!N$4),IF(Y9&gt;'FF-Detailing'!L$5,('FF-Detailing'!M$5+((Y9-'FF-Detailing'!L$5)/('FF-Detailing'!L$4-'FF-Detailing'!L$5))*'FF-Detailing'!N$5),IF(Y9&gt;='FF-Detailing'!L$6,('FF-Detailing'!M$6+((Y9-'FF-Detailing'!L$6)/('FF-Detailing'!L$5-'FF-Detailing'!L$6)*'FF-Detailing'!N$6)),0))))*$AP$2/10</f>
        <v>2.6187662337662352</v>
      </c>
      <c r="AQ9" s="101">
        <f t="shared" si="0"/>
        <v>71.268929328517814</v>
      </c>
      <c r="AR9" s="70">
        <f t="shared" si="6"/>
        <v>1</v>
      </c>
      <c r="AS9" s="110">
        <v>3.1961883964464741</v>
      </c>
      <c r="AT9" s="110">
        <f t="shared" si="1"/>
        <v>56.201152909183847</v>
      </c>
      <c r="AU9" s="110">
        <f t="shared" si="2"/>
        <v>37.38532110091743</v>
      </c>
      <c r="AV9" s="110">
        <f t="shared" si="3"/>
        <v>90.155122655122639</v>
      </c>
      <c r="AW9" s="110">
        <f t="shared" si="4"/>
        <v>60.185185185185183</v>
      </c>
      <c r="AX9" s="110" t="str">
        <f>IFERROR(IF($K9&gt;=99.5,#REF!,""),"")</f>
        <v/>
      </c>
      <c r="AY9" s="109">
        <f t="shared" si="7"/>
        <v>3</v>
      </c>
      <c r="AZ9" s="109">
        <f t="shared" si="8"/>
        <v>2</v>
      </c>
      <c r="BA9" s="109">
        <f t="shared" si="9"/>
        <v>2</v>
      </c>
      <c r="BB9" s="109">
        <f t="shared" si="10"/>
        <v>1</v>
      </c>
      <c r="BC9" s="109">
        <f t="shared" si="11"/>
        <v>2</v>
      </c>
      <c r="BD9" s="109" t="str">
        <f t="shared" si="12"/>
        <v>Not eligible</v>
      </c>
      <c r="BE9" s="115"/>
    </row>
    <row r="10" spans="1:57" ht="20" x14ac:dyDescent="0.35">
      <c r="A10" s="87"/>
      <c r="B10" s="79">
        <v>104830</v>
      </c>
      <c r="C10" s="80" t="s">
        <v>1495</v>
      </c>
      <c r="D10" s="80" t="s">
        <v>3024</v>
      </c>
      <c r="E10" s="80" t="s">
        <v>1807</v>
      </c>
      <c r="F10" s="80" t="s">
        <v>1808</v>
      </c>
      <c r="G10" s="80" t="s">
        <v>1757</v>
      </c>
      <c r="H10" s="146">
        <v>39153</v>
      </c>
      <c r="I10" s="146" t="s">
        <v>1719</v>
      </c>
      <c r="J10" s="79">
        <v>9</v>
      </c>
      <c r="K10" s="78">
        <v>92.892974625342291</v>
      </c>
      <c r="L10" s="78">
        <v>24.657534246575342</v>
      </c>
      <c r="M10" s="78">
        <v>35.732321965497718</v>
      </c>
      <c r="N10" s="78">
        <v>94.933704427952676</v>
      </c>
      <c r="O10" s="78">
        <v>38.611111111111114</v>
      </c>
      <c r="P10" s="78">
        <v>1</v>
      </c>
      <c r="Q10" s="78">
        <v>4</v>
      </c>
      <c r="R10" s="99">
        <v>82.742316784869971</v>
      </c>
      <c r="S10" s="99">
        <v>0</v>
      </c>
      <c r="T10" s="99">
        <v>0</v>
      </c>
      <c r="U10" s="144">
        <v>0</v>
      </c>
      <c r="V10" s="78">
        <v>88.223864250222462</v>
      </c>
      <c r="W10" s="78">
        <v>80.185072610604522</v>
      </c>
      <c r="X10" s="78">
        <v>87.521841397849471</v>
      </c>
      <c r="Y10" s="78">
        <v>87.912634408602159</v>
      </c>
      <c r="Z10" s="68">
        <v>1</v>
      </c>
      <c r="AA10" s="74"/>
      <c r="AB10" s="75">
        <f>IF(K10&gt;='Sales Ach'!L$3,'Sales Ach'!M$3,IF(K10&gt;='Sales Ach'!L$4,('Sales Ach'!M$4+((K10-'Sales Ach'!L$4)/('Sales Ach'!L$3-'Sales Ach'!L$4))*'Sales Ach'!N$4),IF(K10&gt;'Sales Ach'!L$5,('Sales Ach'!M$5+((K10-'Sales Ach'!L$5)/('Sales Ach'!L$4-'Sales Ach'!L$5))*'Sales Ach'!N$5),IF(K10&gt;='Sales Ach'!L$6,('Sales Ach'!M$6+((K10-'Sales Ach'!L$6)/('Sales Ach'!L$5-'Sales Ach'!L$6)*'Sales Ach'!N$6)),0))))*$AB$2/10</f>
        <v>9.5785949250684581</v>
      </c>
      <c r="AC10" s="75">
        <f>IF(L10&gt;=UA!L$3,UA!M$3,IF(L10&gt;=UA!L$4,(UA!M$4+((L10-UA!L$4)/(UA!L$3-UA!L$4))*UA!N$4),IF(L10&gt;UA!L$5,(UA!M$5+((L10-UA!L$5)/(UA!L$4-UA!L$5))*UA!N$5),IF(L10&gt;=UA!L$6,(UA!M$6+((L10-UA!L$6)/(UA!L$5-UA!L$6)*UA!N$6)),0))))*$AC$2/10</f>
        <v>0</v>
      </c>
      <c r="AD10" s="75">
        <f>IF(M10="","",(IF(M10&gt;='New Product'!L$3,'New Product'!M$3,IF(M10&gt;='New Product'!L$4,('New Product'!M$4+((M10-'New Product'!L$4)/('New Product'!L$3-'New Product'!L$4))*'New Product'!N$4),IF(M10&gt;'New Product'!L$5,('New Product'!M$5+((M10-'New Product'!L$5)/('New Product'!L$4-'New Product'!L$5))*'New Product'!N$5),IF(M10&gt;='New Product'!L$6,('New Product'!M$6+((M10-'New Product'!L$6)/('New Product'!L$5-'New Product'!L$6)*'New Product'!N$6)),0))))*$AD$2/10))</f>
        <v>0</v>
      </c>
      <c r="AE10" s="75">
        <f>IF(N10&gt;='Basket Brand'!L$3,'Basket Brand'!M$3,IF(N10&gt;='Basket Brand'!L$4,('Basket Brand'!M$4+((N10-'Basket Brand'!L$4)/('Basket Brand'!L$3-'Basket Brand'!L$4))*'Basket Brand'!N$4),IF(N10&gt;'Basket Brand'!L$5,('Basket Brand'!M$5+((N10-'Basket Brand'!L$5)/('Basket Brand'!L$4-'Basket Brand'!L$5))*'Basket Brand'!N$5),IF(N10&gt;='Basket Brand'!L$6,('Basket Brand'!M$6+((N10-'Basket Brand'!L$6)/('Basket Brand'!L$5-'Basket Brand'!L$6)*'Basket Brand'!N$6)),0))))*$AE$2/10</f>
        <v>3.9946963542362139</v>
      </c>
      <c r="AF10" s="75">
        <f>IF(O10&gt;='Territory Month'!G$3,'Territory Month'!H$3,IF(O10&gt;='Territory Month'!G$4,('Territory Month'!H$4+((O10-'Territory Month'!G$4)/('Territory Month'!G$3-'Territory Month'!G$4))*'Territory Month'!I$4),IF(O10&gt;'Territory Month'!G$5,('Territory Month'!H$5+((O10-'Territory Month'!G$5)/('Territory Month'!G$4-'Territory Month'!G$5))*'Territory Month'!I$5),IF(O10&gt;='Territory Month'!G$6,('Territory Month'!H$6+((O10-'Territory Month'!G$6)/('Territory Month'!G$5-'Territory Month'!G$6)*'Territory Month'!I$6)),0))))*$AF$2/10</f>
        <v>1.25462962962963</v>
      </c>
      <c r="AG10" s="75">
        <f>IF(P10&gt;='No of Month Ach.'!L$3,'No of Month Ach.'!M$3,IF(P10&gt;='No of Month Ach.'!L$4,('No of Month Ach.'!M$4+((P10-'No of Month Ach.'!L$4)/('No of Month Ach.'!L$3-'No of Month Ach.'!L$4))*'No of Month Ach.'!N$4),IF(P10&gt;'No of Month Ach.'!L$5,('No of Month Ach.'!M$5+((P10-'No of Month Ach.'!L$5)/('No of Month Ach.'!L$4-'No of Month Ach.'!L$5))*'No of Month Ach.'!N$5),IF(P10&gt;='No of Month Ach.'!L$6,('No of Month Ach.'!M$6+((P10-'No of Month Ach.'!L$6)/('No of Month Ach.'!L$5-'No of Month Ach.'!L$6)*'No of Month Ach.'!N$6)),0))))*$AG$2/10</f>
        <v>0</v>
      </c>
      <c r="AH10" s="75">
        <f>IF(Q10&gt;='Portfolio Ach.'!B$3,'Portfolio Ach.'!C$3,IF(Q10&gt;='Portfolio Ach.'!B$4,('Portfolio Ach.'!C$4+((Q10-'Portfolio Ach.'!B$4)/('Portfolio Ach.'!B$3-'Portfolio Ach.'!B$4))*'Portfolio Ach.'!D$4),IF(Q10&gt;'Portfolio Ach.'!B$5,('Portfolio Ach.'!C$5+((Q10-'Portfolio Ach.'!B$5)/('Portfolio Ach.'!B$4-'Portfolio Ach.'!B$5))*'Portfolio Ach.'!D$5),IF(Q10&gt;='Portfolio Ach.'!B$6,('Portfolio Ach.'!C$6+((Q10-'Portfolio Ach.'!B$6)/('Portfolio Ach.'!B$5-'Portfolio Ach.'!B$6)*'Portfolio Ach.'!D$6)),0))))*$AH$2/10</f>
        <v>2.2000000000000002</v>
      </c>
      <c r="AI10" s="75">
        <f>IF(R10="","",IF(R10&gt;='Rx Share'!L$3,'Rx Share'!M$3,IF(R10&gt;='Rx Share'!L$4,('Rx Share'!M$4+((R10-'Rx Share'!L$4)/('Rx Share'!L$3-'Rx Share'!L$4))*'Rx Share'!N$4),IF(R10&gt;'Rx Share'!L$5,('Rx Share'!M$5+((R10-'Rx Share'!L$5)/('Rx Share'!L$4-'Rx Share'!L$5))*'Rx Share'!N$5),IF(R10&gt;='Rx Share'!L$6,('Rx Share'!M$6+((R10-'Rx Share'!L$6)/('Rx Share'!L$5-'Rx Share'!L$6)*'Rx Share'!N$6)),0)))))*$AI$1/10</f>
        <v>3.9290780141843968</v>
      </c>
      <c r="AJ10" s="75">
        <f>IF(S10="","",IF(S10&gt;='Rx Share'!L$3,'Rx Share'!M$3,IF(S10&gt;='Rx Share'!L$4,('Rx Share'!M$4+((S10-'Rx Share'!L$4)/('Rx Share'!L$3-'Rx Share'!L$4))*'Rx Share'!N$4),IF(S10&gt;'Rx Share'!L$5,('Rx Share'!M$5+((S10-'Rx Share'!L$5)/('Rx Share'!L$4-'Rx Share'!L$5))*'Rx Share'!N$5),IF(S10&gt;='Rx Share'!L$6,('Rx Share'!M$6+((S10-'Rx Share'!L$6)/('Rx Share'!L$5-'Rx Share'!L$6)*'Rx Share'!N$6)),0)))))*$AJ$1/10</f>
        <v>0</v>
      </c>
      <c r="AK10" s="75">
        <f>IF(T10="","",IF(T10&gt;='Rx Share'!L$3,'Rx Share'!M$3,IF(T10&gt;='Rx Share'!L$4,('Rx Share'!M$4+((T10-'Rx Share'!L$4)/('Rx Share'!L$3-'Rx Share'!L$4))*'Rx Share'!N$4),IF(T10&gt;'Rx Share'!L$5,('Rx Share'!M$5+((T10-'Rx Share'!L$5)/('Rx Share'!L$4-'Rx Share'!L$5))*'Rx Share'!N$5),IF(T10&gt;='Rx Share'!L$6,('Rx Share'!M$6+((T10-'Rx Share'!L$6)/('Rx Share'!L$5-'Rx Share'!L$6)*'Rx Share'!N$6)),0)))))*$AK$1/10</f>
        <v>0</v>
      </c>
      <c r="AL10" s="75">
        <f>IF(U10="","",IF(U10&gt;='Rx Share'!M$3,'Rx Share'!N$3,IF(U10&gt;='Rx Share'!M$4,('Rx Share'!N$4+((U10-'Rx Share'!M$4)/('Rx Share'!M$3-'Rx Share'!M$4))*'Rx Share'!O$4),IF(U10&gt;'Rx Share'!M$5,('Rx Share'!N$5+((U10-'Rx Share'!M$5)/('Rx Share'!M$4-'Rx Share'!M$5))*'Rx Share'!O$5),IF(U10&gt;='Rx Share'!M$6,('Rx Share'!N$6+((U10-'Rx Share'!M$6)/('Rx Share'!M$5-'Rx Share'!M$6)*'Rx Share'!O$6)),0)))))*$AL$1/10</f>
        <v>0</v>
      </c>
      <c r="AM10" s="75">
        <f>IF(V10&gt;='Call Achv'!L$3,'Call Achv'!M$3,IF(V10&gt;='Call Achv'!L$4,('Call Achv'!M$4+((V10-'Call Achv'!L$4)/('Call Achv'!L$3-'Call Achv'!L$4))*'Call Achv'!N$4),IF(V10&gt;'Call Achv'!L$5,('Call Achv'!M$5+((V10-'Call Achv'!L$5)/('Call Achv'!L$4-'Call Achv'!L$5))*'Call Achv'!N$5),IF(V10&gt;='Call Achv'!L$6,('Call Achv'!M$6+((V10-'Call Achv'!L$6)/('Call Achv'!L$5-'Call Achv'!L$6)*'Call Achv'!N$6)),0))))*$AM$2/10</f>
        <v>1.6891762437889308</v>
      </c>
      <c r="AN10" s="75">
        <f>IF(W10&gt;='DM Coaching'!G$3,'DM Coaching'!H$3,IF(W10&gt;='DM Coaching'!G$4,('DM Coaching'!H$4+((W10-'DM Coaching'!G$4)/('DM Coaching'!G$3-'DM Coaching'!G$4))*'DM Coaching'!I$4),IF(W10&gt;'DM Coaching'!G$5,('DM Coaching'!H$5+((W10-'DM Coaching'!G$5)/('DM Coaching'!G$4-'DM Coaching'!G$5))*'DM Coaching'!I$5),IF(W10&gt;='DM Coaching'!G$6,('DM Coaching'!H$6+((W10-'DM Coaching'!G$6)/('DM Coaching'!G$5-'DM Coaching'!G$6)*'DM Coaching'!I$6)),0))))*$AN$2/10</f>
        <v>3</v>
      </c>
      <c r="AO10" s="75">
        <f>IF(X10&gt;='FF-Written'!L$3,'FF-Written'!M$3,IF(X10&gt;='FF-Written'!L$4,('FF-Written'!M$4+((X10-'FF-Written'!L$4)/('FF-Written'!L$3-'FF-Written'!L$4))*'FF-Written'!N$4),IF(X10&gt;'FF-Written'!L$5,('FF-Written'!M$5+((X10-'FF-Written'!L$5)/('FF-Written'!L$4-'FF-Written'!L$5))*'FF-Written'!N$5),IF(X10&gt;='FF-Written'!L$6,('FF-Written'!M$6+((X10-'FF-Written'!L$6)/('FF-Written'!L$5-'FF-Written'!L$6)*'FF-Written'!N$6)),0))))*$AO$2/10</f>
        <v>7</v>
      </c>
      <c r="AP10" s="75">
        <f>IF(Y10&gt;='FF-Detailing'!L$3,'FF-Detailing'!M$3,IF(Y10&gt;='FF-Detailing'!L$4,('FF-Detailing'!M$4+((Y10-'FF-Detailing'!L$4)/('FF-Detailing'!L$3-'FF-Detailing'!L$4))*'FF-Detailing'!N$4),IF(Y10&gt;'FF-Detailing'!L$5,('FF-Detailing'!M$5+((Y10-'FF-Detailing'!L$5)/('FF-Detailing'!L$4-'FF-Detailing'!L$5))*'FF-Detailing'!N$5),IF(Y10&gt;='FF-Detailing'!L$6,('FF-Detailing'!M$6+((Y10-'FF-Detailing'!L$6)/('FF-Detailing'!L$5-'FF-Detailing'!L$6)*'FF-Detailing'!N$6)),0))))*$AP$2/10</f>
        <v>3</v>
      </c>
      <c r="AQ10" s="101">
        <f t="shared" si="0"/>
        <v>39.606861296564034</v>
      </c>
      <c r="AR10" s="70">
        <f t="shared" si="6"/>
        <v>7</v>
      </c>
      <c r="AS10" s="110">
        <v>2.6528434212532397</v>
      </c>
      <c r="AT10" s="110" t="str">
        <f t="shared" si="1"/>
        <v/>
      </c>
      <c r="AU10" s="110" t="str">
        <f t="shared" si="2"/>
        <v/>
      </c>
      <c r="AV10" s="110" t="str">
        <f t="shared" si="3"/>
        <v/>
      </c>
      <c r="AW10" s="110" t="str">
        <f t="shared" si="4"/>
        <v/>
      </c>
      <c r="AX10" s="110" t="str">
        <f>IFERROR(IF($K10&gt;=99.5,#REF!,""),"")</f>
        <v/>
      </c>
      <c r="AY10" s="109" t="str">
        <f t="shared" si="7"/>
        <v>Disqualified</v>
      </c>
      <c r="AZ10" s="109" t="str">
        <f t="shared" si="8"/>
        <v>Disqualified</v>
      </c>
      <c r="BA10" s="109" t="str">
        <f t="shared" si="9"/>
        <v>Disqualified</v>
      </c>
      <c r="BB10" s="109" t="str">
        <f t="shared" si="10"/>
        <v>Disqualified</v>
      </c>
      <c r="BC10" s="109" t="str">
        <f t="shared" si="11"/>
        <v>Disqualified</v>
      </c>
      <c r="BD10" s="109" t="str">
        <f t="shared" si="12"/>
        <v>Disqualified</v>
      </c>
      <c r="BE10" s="115"/>
    </row>
    <row r="11" spans="1:57" ht="20" x14ac:dyDescent="0.35">
      <c r="A11" s="87"/>
      <c r="B11" s="79">
        <v>104873</v>
      </c>
      <c r="C11" s="80" t="s">
        <v>3025</v>
      </c>
      <c r="D11" s="80" t="s">
        <v>1059</v>
      </c>
      <c r="E11" s="80" t="s">
        <v>17</v>
      </c>
      <c r="F11" s="80" t="s">
        <v>1756</v>
      </c>
      <c r="G11" s="80" t="s">
        <v>1757</v>
      </c>
      <c r="H11" s="146">
        <v>40162</v>
      </c>
      <c r="I11" s="146" t="s">
        <v>1719</v>
      </c>
      <c r="J11" s="79">
        <v>9</v>
      </c>
      <c r="K11" s="78">
        <v>87.976483019521538</v>
      </c>
      <c r="L11" s="78">
        <v>32.912844036697244</v>
      </c>
      <c r="M11" s="78">
        <v>79.49768958692556</v>
      </c>
      <c r="N11" s="78">
        <v>92.440184195316135</v>
      </c>
      <c r="O11" s="78">
        <v>30.791788856304986</v>
      </c>
      <c r="P11" s="78">
        <v>1</v>
      </c>
      <c r="Q11" s="78">
        <v>2</v>
      </c>
      <c r="R11" s="99">
        <v>0</v>
      </c>
      <c r="S11" s="99">
        <v>114.7195276254745</v>
      </c>
      <c r="T11" s="99">
        <v>221.483942414175</v>
      </c>
      <c r="U11" s="144">
        <v>0</v>
      </c>
      <c r="V11" s="78">
        <v>87.459433990194142</v>
      </c>
      <c r="W11" s="78">
        <v>56.858054226475275</v>
      </c>
      <c r="X11" s="78">
        <v>74.70240034756165</v>
      </c>
      <c r="Y11" s="78">
        <v>82.231019876181151</v>
      </c>
      <c r="Z11" s="68">
        <v>1</v>
      </c>
      <c r="AA11" s="74"/>
      <c r="AB11" s="75">
        <f>IF(K11&gt;='Sales Ach'!L$3,'Sales Ach'!M$3,IF(K11&gt;='Sales Ach'!L$4,('Sales Ach'!M$4+((K11-'Sales Ach'!L$4)/('Sales Ach'!L$3-'Sales Ach'!L$4))*'Sales Ach'!N$4),IF(K11&gt;'Sales Ach'!L$5,('Sales Ach'!M$5+((K11-'Sales Ach'!L$5)/('Sales Ach'!L$4-'Sales Ach'!L$5))*'Sales Ach'!N$5),IF(K11&gt;='Sales Ach'!L$6,('Sales Ach'!M$6+((K11-'Sales Ach'!L$6)/('Sales Ach'!L$5-'Sales Ach'!L$6)*'Sales Ach'!N$6)),0))))*$AB$2/10</f>
        <v>8.5952966039043073</v>
      </c>
      <c r="AC11" s="75">
        <f>IF(L11&gt;=UA!L$3,UA!M$3,IF(L11&gt;=UA!L$4,(UA!M$4+((L11-UA!L$4)/(UA!L$3-UA!L$4))*UA!N$4),IF(L11&gt;UA!L$5,(UA!M$5+((L11-UA!L$5)/(UA!L$4-UA!L$5))*UA!N$5),IF(L11&gt;=UA!L$6,(UA!M$6+((L11-UA!L$6)/(UA!L$5-UA!L$6)*UA!N$6)),0))))*$AC$2/10</f>
        <v>3.0990825688073387</v>
      </c>
      <c r="AD11" s="75">
        <f>IF(M11="","",(IF(M11&gt;='New Product'!L$3,'New Product'!M$3,IF(M11&gt;='New Product'!L$4,('New Product'!M$4+((M11-'New Product'!L$4)/('New Product'!L$3-'New Product'!L$4))*'New Product'!N$4),IF(M11&gt;'New Product'!L$5,('New Product'!M$5+((M11-'New Product'!L$5)/('New Product'!L$4-'New Product'!L$5))*'New Product'!N$5),IF(M11&gt;='New Product'!L$6,('New Product'!M$6+((M11-'New Product'!L$6)/('New Product'!L$5-'New Product'!L$6)*'New Product'!N$6)),0))))*$AD$2/10))</f>
        <v>2.7692334871991906</v>
      </c>
      <c r="AE11" s="75">
        <f>IF(N11&gt;='Basket Brand'!L$3,'Basket Brand'!M$3,IF(N11&gt;='Basket Brand'!L$4,('Basket Brand'!M$4+((N11-'Basket Brand'!L$4)/('Basket Brand'!L$3-'Basket Brand'!L$4))*'Basket Brand'!N$4),IF(N11&gt;'Basket Brand'!L$5,('Basket Brand'!M$5+((N11-'Basket Brand'!L$5)/('Basket Brand'!L$4-'Basket Brand'!L$5))*'Basket Brand'!N$5),IF(N11&gt;='Basket Brand'!L$6,('Basket Brand'!M$6+((N11-'Basket Brand'!L$6)/('Basket Brand'!L$5-'Basket Brand'!L$6)*'Basket Brand'!N$6)),0))))*$AE$2/10</f>
        <v>3.795214735625291</v>
      </c>
      <c r="AF11" s="75">
        <f>IF(O11&gt;='Territory Month'!G$3,'Territory Month'!H$3,IF(O11&gt;='Territory Month'!G$4,('Territory Month'!H$4+((O11-'Territory Month'!G$4)/('Territory Month'!G$3-'Territory Month'!G$4))*'Territory Month'!I$4),IF(O11&gt;'Territory Month'!G$5,('Territory Month'!H$5+((O11-'Territory Month'!G$5)/('Territory Month'!G$4-'Territory Month'!G$5))*'Territory Month'!I$5),IF(O11&gt;='Territory Month'!G$6,('Territory Month'!H$6+((O11-'Territory Month'!G$6)/('Territory Month'!G$5-'Territory Month'!G$6)*'Territory Month'!I$6)),0))))*$AF$2/10</f>
        <v>0.3423753665689151</v>
      </c>
      <c r="AG11" s="75">
        <f>IF(P11&gt;='No of Month Ach.'!L$3,'No of Month Ach.'!M$3,IF(P11&gt;='No of Month Ach.'!L$4,('No of Month Ach.'!M$4+((P11-'No of Month Ach.'!L$4)/('No of Month Ach.'!L$3-'No of Month Ach.'!L$4))*'No of Month Ach.'!N$4),IF(P11&gt;'No of Month Ach.'!L$5,('No of Month Ach.'!M$5+((P11-'No of Month Ach.'!L$5)/('No of Month Ach.'!L$4-'No of Month Ach.'!L$5))*'No of Month Ach.'!N$5),IF(P11&gt;='No of Month Ach.'!L$6,('No of Month Ach.'!M$6+((P11-'No of Month Ach.'!L$6)/('No of Month Ach.'!L$5-'No of Month Ach.'!L$6)*'No of Month Ach.'!N$6)),0))))*$AG$2/10</f>
        <v>0</v>
      </c>
      <c r="AH11" s="75">
        <f>IF(Q11&gt;='Portfolio Ach.'!B$3,'Portfolio Ach.'!C$3,IF(Q11&gt;='Portfolio Ach.'!B$4,('Portfolio Ach.'!C$4+((Q11-'Portfolio Ach.'!B$4)/('Portfolio Ach.'!B$3-'Portfolio Ach.'!B$4))*'Portfolio Ach.'!D$4),IF(Q11&gt;'Portfolio Ach.'!B$5,('Portfolio Ach.'!C$5+((Q11-'Portfolio Ach.'!B$5)/('Portfolio Ach.'!B$4-'Portfolio Ach.'!B$5))*'Portfolio Ach.'!D$5),IF(Q11&gt;='Portfolio Ach.'!B$6,('Portfolio Ach.'!C$6+((Q11-'Portfolio Ach.'!B$6)/('Portfolio Ach.'!B$5-'Portfolio Ach.'!B$6)*'Portfolio Ach.'!D$6)),0))))*$AH$2/10</f>
        <v>0.9</v>
      </c>
      <c r="AI11" s="75">
        <f>IF(R11="","",IF(R11&gt;='Rx Share'!L$3,'Rx Share'!M$3,IF(R11&gt;='Rx Share'!L$4,('Rx Share'!M$4+((R11-'Rx Share'!L$4)/('Rx Share'!L$3-'Rx Share'!L$4))*'Rx Share'!N$4),IF(R11&gt;'Rx Share'!L$5,('Rx Share'!M$5+((R11-'Rx Share'!L$5)/('Rx Share'!L$4-'Rx Share'!L$5))*'Rx Share'!N$5),IF(R11&gt;='Rx Share'!L$6,('Rx Share'!M$6+((R11-'Rx Share'!L$6)/('Rx Share'!L$5-'Rx Share'!L$6)*'Rx Share'!N$6)),0)))))*$AI$1/10</f>
        <v>0</v>
      </c>
      <c r="AJ11" s="75">
        <f>IF(S11="","",IF(S11&gt;='Rx Share'!L$3,'Rx Share'!M$3,IF(S11&gt;='Rx Share'!L$4,('Rx Share'!M$4+((S11-'Rx Share'!L$4)/('Rx Share'!L$3-'Rx Share'!L$4))*'Rx Share'!N$4),IF(S11&gt;'Rx Share'!L$5,('Rx Share'!M$5+((S11-'Rx Share'!L$5)/('Rx Share'!L$4-'Rx Share'!L$5))*'Rx Share'!N$5),IF(S11&gt;='Rx Share'!L$6,('Rx Share'!M$6+((S11-'Rx Share'!L$6)/('Rx Share'!L$5-'Rx Share'!L$6)*'Rx Share'!N$6)),0)))))*$AJ$1/10</f>
        <v>6</v>
      </c>
      <c r="AK11" s="75">
        <f>IF(T11="","",IF(T11&gt;='Rx Share'!L$3,'Rx Share'!M$3,IF(T11&gt;='Rx Share'!L$4,('Rx Share'!M$4+((T11-'Rx Share'!L$4)/('Rx Share'!L$3-'Rx Share'!L$4))*'Rx Share'!N$4),IF(T11&gt;'Rx Share'!L$5,('Rx Share'!M$5+((T11-'Rx Share'!L$5)/('Rx Share'!L$4-'Rx Share'!L$5))*'Rx Share'!N$5),IF(T11&gt;='Rx Share'!L$6,('Rx Share'!M$6+((T11-'Rx Share'!L$6)/('Rx Share'!L$5-'Rx Share'!L$6)*'Rx Share'!N$6)),0)))))*$AK$1/10</f>
        <v>4</v>
      </c>
      <c r="AL11" s="75">
        <f>IF(U11="","",IF(U11&gt;='Rx Share'!M$3,'Rx Share'!N$3,IF(U11&gt;='Rx Share'!M$4,('Rx Share'!N$4+((U11-'Rx Share'!M$4)/('Rx Share'!M$3-'Rx Share'!M$4))*'Rx Share'!O$4),IF(U11&gt;'Rx Share'!M$5,('Rx Share'!N$5+((U11-'Rx Share'!M$5)/('Rx Share'!M$4-'Rx Share'!M$5))*'Rx Share'!O$5),IF(U11&gt;='Rx Share'!M$6,('Rx Share'!N$6+((U11-'Rx Share'!M$6)/('Rx Share'!M$5-'Rx Share'!M$6)*'Rx Share'!O$6)),0)))))*$AL$1/10</f>
        <v>0</v>
      </c>
      <c r="AM11" s="75">
        <f>IF(V11&gt;='Call Achv'!L$3,'Call Achv'!M$3,IF(V11&gt;='Call Achv'!L$4,('Call Achv'!M$4+((V11-'Call Achv'!L$4)/('Call Achv'!L$3-'Call Achv'!L$4))*'Call Achv'!N$4),IF(V11&gt;'Call Achv'!L$5,('Call Achv'!M$5+((V11-'Call Achv'!L$5)/('Call Achv'!L$4-'Call Achv'!L$5))*'Call Achv'!N$5),IF(V11&gt;='Call Achv'!L$6,('Call Achv'!M$6+((V11-'Call Achv'!L$6)/('Call Achv'!L$5-'Call Achv'!L$6)*'Call Achv'!N$6)),0))))*$AM$2/10</f>
        <v>1.5554009482839748</v>
      </c>
      <c r="AN11" s="75">
        <f>IF(W11&gt;='DM Coaching'!G$3,'DM Coaching'!H$3,IF(W11&gt;='DM Coaching'!G$4,('DM Coaching'!H$4+((W11-'DM Coaching'!G$4)/('DM Coaching'!G$3-'DM Coaching'!G$4))*'DM Coaching'!I$4),IF(W11&gt;'DM Coaching'!G$5,('DM Coaching'!H$5+((W11-'DM Coaching'!G$5)/('DM Coaching'!G$4-'DM Coaching'!G$5))*'DM Coaching'!I$5),IF(W11&gt;='DM Coaching'!G$6,('DM Coaching'!H$6+((W11-'DM Coaching'!G$6)/('DM Coaching'!G$5-'DM Coaching'!G$6)*'DM Coaching'!I$6)),0))))*$AN$2/10</f>
        <v>2.0229665071770326</v>
      </c>
      <c r="AO11" s="75">
        <f>IF(X11&gt;='FF-Written'!L$3,'FF-Written'!M$3,IF(X11&gt;='FF-Written'!L$4,('FF-Written'!M$4+((X11-'FF-Written'!L$4)/('FF-Written'!L$3-'FF-Written'!L$4))*'FF-Written'!N$4),IF(X11&gt;'FF-Written'!L$5,('FF-Written'!M$5+((X11-'FF-Written'!L$5)/('FF-Written'!L$4-'FF-Written'!L$5))*'FF-Written'!N$5),IF(X11&gt;='FF-Written'!L$6,('FF-Written'!M$6+((X11-'FF-Written'!L$6)/('FF-Written'!L$5-'FF-Written'!L$6)*'FF-Written'!N$6)),0))))*$AO$2/10</f>
        <v>6.2583360486586299</v>
      </c>
      <c r="AP11" s="75">
        <f>IF(Y11&gt;='FF-Detailing'!L$3,'FF-Detailing'!M$3,IF(Y11&gt;='FF-Detailing'!L$4,('FF-Detailing'!M$4+((Y11-'FF-Detailing'!L$4)/('FF-Detailing'!L$3-'FF-Detailing'!L$4))*'FF-Detailing'!N$4),IF(Y11&gt;'FF-Detailing'!L$5,('FF-Detailing'!M$5+((Y11-'FF-Detailing'!L$5)/('FF-Detailing'!L$4-'FF-Detailing'!L$5))*'FF-Detailing'!N$5),IF(Y11&gt;='FF-Detailing'!L$6,('FF-Detailing'!M$6+((Y11-'FF-Detailing'!L$6)/('FF-Detailing'!L$5-'FF-Detailing'!L$6)*'FF-Detailing'!N$6)),0))))*$AP$2/10</f>
        <v>2.7507917888563034</v>
      </c>
      <c r="AQ11" s="101">
        <f t="shared" si="0"/>
        <v>46.765220061201099</v>
      </c>
      <c r="AR11" s="70">
        <f t="shared" si="6"/>
        <v>4</v>
      </c>
      <c r="AS11" s="110">
        <v>2.5506242159966548</v>
      </c>
      <c r="AT11" s="110" t="str">
        <f t="shared" si="1"/>
        <v/>
      </c>
      <c r="AU11" s="110" t="str">
        <f t="shared" si="2"/>
        <v/>
      </c>
      <c r="AV11" s="110" t="str">
        <f t="shared" si="3"/>
        <v/>
      </c>
      <c r="AW11" s="110" t="str">
        <f t="shared" si="4"/>
        <v/>
      </c>
      <c r="AX11" s="110" t="str">
        <f>IFERROR(IF($K11&gt;=99.5,#REF!,""),"")</f>
        <v/>
      </c>
      <c r="AY11" s="109" t="str">
        <f t="shared" si="7"/>
        <v>Disqualified</v>
      </c>
      <c r="AZ11" s="109" t="str">
        <f t="shared" si="8"/>
        <v>Disqualified</v>
      </c>
      <c r="BA11" s="109" t="str">
        <f t="shared" si="9"/>
        <v>Disqualified</v>
      </c>
      <c r="BB11" s="109" t="str">
        <f t="shared" si="10"/>
        <v>Disqualified</v>
      </c>
      <c r="BC11" s="109" t="str">
        <f t="shared" si="11"/>
        <v>Disqualified</v>
      </c>
      <c r="BD11" s="109" t="str">
        <f t="shared" si="12"/>
        <v>Disqualified</v>
      </c>
      <c r="BE11" s="115"/>
    </row>
    <row r="12" spans="1:57" ht="20" x14ac:dyDescent="0.35">
      <c r="A12" s="87"/>
      <c r="B12" s="79">
        <v>104888</v>
      </c>
      <c r="C12" s="80" t="s">
        <v>3026</v>
      </c>
      <c r="D12" s="80" t="s">
        <v>1059</v>
      </c>
      <c r="E12" s="80" t="s">
        <v>1813</v>
      </c>
      <c r="F12" s="80" t="s">
        <v>1808</v>
      </c>
      <c r="G12" s="80" t="s">
        <v>1757</v>
      </c>
      <c r="H12" s="146">
        <v>40614</v>
      </c>
      <c r="I12" s="146" t="s">
        <v>1719</v>
      </c>
      <c r="J12" s="79">
        <v>9</v>
      </c>
      <c r="K12" s="78">
        <v>96.301682866415959</v>
      </c>
      <c r="L12" s="78">
        <v>47.945205479452049</v>
      </c>
      <c r="M12" s="78">
        <v>32.686482317607442</v>
      </c>
      <c r="N12" s="78">
        <v>98.450722917439322</v>
      </c>
      <c r="O12" s="78">
        <v>47.509578544061306</v>
      </c>
      <c r="P12" s="78">
        <v>5</v>
      </c>
      <c r="Q12" s="78">
        <v>5</v>
      </c>
      <c r="R12" s="99">
        <v>86.206896551724142</v>
      </c>
      <c r="S12" s="99">
        <v>0</v>
      </c>
      <c r="T12" s="99">
        <v>0</v>
      </c>
      <c r="U12" s="144">
        <v>0</v>
      </c>
      <c r="V12" s="78">
        <v>90.98240760265611</v>
      </c>
      <c r="W12" s="78">
        <v>71.822695035460995</v>
      </c>
      <c r="X12" s="78">
        <v>84.371980676328505</v>
      </c>
      <c r="Y12" s="78">
        <v>83.055555555555557</v>
      </c>
      <c r="Z12" s="68">
        <v>1</v>
      </c>
      <c r="AA12" s="74"/>
      <c r="AB12" s="75">
        <f>IF(K12&gt;='Sales Ach'!L$3,'Sales Ach'!M$3,IF(K12&gt;='Sales Ach'!L$4,('Sales Ach'!M$4+((K12-'Sales Ach'!L$4)/('Sales Ach'!L$3-'Sales Ach'!L$4))*'Sales Ach'!N$4),IF(K12&gt;'Sales Ach'!L$5,('Sales Ach'!M$5+((K12-'Sales Ach'!L$5)/('Sales Ach'!L$4-'Sales Ach'!L$5))*'Sales Ach'!N$5),IF(K12&gt;='Sales Ach'!L$6,('Sales Ach'!M$6+((K12-'Sales Ach'!L$6)/('Sales Ach'!L$5-'Sales Ach'!L$6)*'Sales Ach'!N$6)),0))))*$AB$2/10</f>
        <v>11.041346293132767</v>
      </c>
      <c r="AC12" s="75">
        <f>IF(L12&gt;=UA!L$3,UA!M$3,IF(L12&gt;=UA!L$4,(UA!M$4+((L12-UA!L$4)/(UA!L$3-UA!L$4))*UA!N$4),IF(L12&gt;UA!L$5,(UA!M$5+((L12-UA!L$5)/(UA!L$4-UA!L$5))*UA!N$5),IF(L12&gt;=UA!L$6,(UA!M$6+((L12-UA!L$6)/(UA!L$5-UA!L$6)*UA!N$6)),0))))*$AC$2/10</f>
        <v>7.3424657534246567</v>
      </c>
      <c r="AD12" s="75">
        <f>IF(M12="","",(IF(M12&gt;='New Product'!L$3,'New Product'!M$3,IF(M12&gt;='New Product'!L$4,('New Product'!M$4+((M12-'New Product'!L$4)/('New Product'!L$3-'New Product'!L$4))*'New Product'!N$4),IF(M12&gt;'New Product'!L$5,('New Product'!M$5+((M12-'New Product'!L$5)/('New Product'!L$4-'New Product'!L$5))*'New Product'!N$5),IF(M12&gt;='New Product'!L$6,('New Product'!M$6+((M12-'New Product'!L$6)/('New Product'!L$5-'New Product'!L$6)*'New Product'!N$6)),0))))*$AD$2/10))</f>
        <v>0</v>
      </c>
      <c r="AE12" s="75">
        <f>IF(N12&gt;='Basket Brand'!L$3,'Basket Brand'!M$3,IF(N12&gt;='Basket Brand'!L$4,('Basket Brand'!M$4+((N12-'Basket Brand'!L$4)/('Basket Brand'!L$3-'Basket Brand'!L$4))*'Basket Brand'!N$4),IF(N12&gt;'Basket Brand'!L$5,('Basket Brand'!M$5+((N12-'Basket Brand'!L$5)/('Basket Brand'!L$4-'Basket Brand'!L$5))*'Basket Brand'!N$5),IF(N12&gt;='Basket Brand'!L$6,('Basket Brand'!M$6+((N12-'Basket Brand'!L$6)/('Basket Brand'!L$5-'Basket Brand'!L$6)*'Basket Brand'!N$6)),0))))*$AE$2/10</f>
        <v>5.1042313335805831</v>
      </c>
      <c r="AF12" s="75">
        <f>IF(O12&gt;='Territory Month'!G$3,'Territory Month'!H$3,IF(O12&gt;='Territory Month'!G$4,('Territory Month'!H$4+((O12-'Territory Month'!G$4)/('Territory Month'!G$3-'Territory Month'!G$4))*'Territory Month'!I$4),IF(O12&gt;'Territory Month'!G$5,('Territory Month'!H$5+((O12-'Territory Month'!G$5)/('Territory Month'!G$4-'Territory Month'!G$5))*'Territory Month'!I$5),IF(O12&gt;='Territory Month'!G$6,('Territory Month'!H$6+((O12-'Territory Month'!G$6)/('Territory Month'!G$5-'Territory Month'!G$6)*'Territory Month'!I$6)),0))))*$AF$2/10</f>
        <v>2.5019157088122612</v>
      </c>
      <c r="AG12" s="75">
        <f>IF(P12&gt;='No of Month Ach.'!L$3,'No of Month Ach.'!M$3,IF(P12&gt;='No of Month Ach.'!L$4,('No of Month Ach.'!M$4+((P12-'No of Month Ach.'!L$4)/('No of Month Ach.'!L$3-'No of Month Ach.'!L$4))*'No of Month Ach.'!N$4),IF(P12&gt;'No of Month Ach.'!L$5,('No of Month Ach.'!M$5+((P12-'No of Month Ach.'!L$5)/('No of Month Ach.'!L$4-'No of Month Ach.'!L$5))*'No of Month Ach.'!N$5),IF(P12&gt;='No of Month Ach.'!L$6,('No of Month Ach.'!M$6+((P12-'No of Month Ach.'!L$6)/('No of Month Ach.'!L$5-'No of Month Ach.'!L$6)*'No of Month Ach.'!N$6)),0))))*$AG$2/10</f>
        <v>1.6</v>
      </c>
      <c r="AH12" s="75">
        <f>IF(Q12&gt;='Portfolio Ach.'!B$3,'Portfolio Ach.'!C$3,IF(Q12&gt;='Portfolio Ach.'!B$4,('Portfolio Ach.'!C$4+((Q12-'Portfolio Ach.'!B$4)/('Portfolio Ach.'!B$3-'Portfolio Ach.'!B$4))*'Portfolio Ach.'!D$4),IF(Q12&gt;'Portfolio Ach.'!B$5,('Portfolio Ach.'!C$5+((Q12-'Portfolio Ach.'!B$5)/('Portfolio Ach.'!B$4-'Portfolio Ach.'!B$5))*'Portfolio Ach.'!D$5),IF(Q12&gt;='Portfolio Ach.'!B$6,('Portfolio Ach.'!C$6+((Q12-'Portfolio Ach.'!B$6)/('Portfolio Ach.'!B$5-'Portfolio Ach.'!B$6)*'Portfolio Ach.'!D$6)),0))))*$AH$2/10</f>
        <v>2.8</v>
      </c>
      <c r="AI12" s="75">
        <f>IF(R12="","",IF(R12&gt;='Rx Share'!L$3,'Rx Share'!M$3,IF(R12&gt;='Rx Share'!L$4,('Rx Share'!M$4+((R12-'Rx Share'!L$4)/('Rx Share'!L$3-'Rx Share'!L$4))*'Rx Share'!N$4),IF(R12&gt;'Rx Share'!L$5,('Rx Share'!M$5+((R12-'Rx Share'!L$5)/('Rx Share'!L$4-'Rx Share'!L$5))*'Rx Share'!N$5),IF(R12&gt;='Rx Share'!L$6,('Rx Share'!M$6+((R12-'Rx Share'!L$6)/('Rx Share'!L$5-'Rx Share'!L$6)*'Rx Share'!N$6)),0)))))*$AI$1/10</f>
        <v>4.3448275862068968</v>
      </c>
      <c r="AJ12" s="75">
        <f>IF(S12="","",IF(S12&gt;='Rx Share'!L$3,'Rx Share'!M$3,IF(S12&gt;='Rx Share'!L$4,('Rx Share'!M$4+((S12-'Rx Share'!L$4)/('Rx Share'!L$3-'Rx Share'!L$4))*'Rx Share'!N$4),IF(S12&gt;'Rx Share'!L$5,('Rx Share'!M$5+((S12-'Rx Share'!L$5)/('Rx Share'!L$4-'Rx Share'!L$5))*'Rx Share'!N$5),IF(S12&gt;='Rx Share'!L$6,('Rx Share'!M$6+((S12-'Rx Share'!L$6)/('Rx Share'!L$5-'Rx Share'!L$6)*'Rx Share'!N$6)),0)))))*$AJ$1/10</f>
        <v>0</v>
      </c>
      <c r="AK12" s="75">
        <f>IF(T12="","",IF(T12&gt;='Rx Share'!L$3,'Rx Share'!M$3,IF(T12&gt;='Rx Share'!L$4,('Rx Share'!M$4+((T12-'Rx Share'!L$4)/('Rx Share'!L$3-'Rx Share'!L$4))*'Rx Share'!N$4),IF(T12&gt;'Rx Share'!L$5,('Rx Share'!M$5+((T12-'Rx Share'!L$5)/('Rx Share'!L$4-'Rx Share'!L$5))*'Rx Share'!N$5),IF(T12&gt;='Rx Share'!L$6,('Rx Share'!M$6+((T12-'Rx Share'!L$6)/('Rx Share'!L$5-'Rx Share'!L$6)*'Rx Share'!N$6)),0)))))*$AK$1/10</f>
        <v>0</v>
      </c>
      <c r="AL12" s="75">
        <f>IF(U12="","",IF(U12&gt;='Rx Share'!M$3,'Rx Share'!N$3,IF(U12&gt;='Rx Share'!M$4,('Rx Share'!N$4+((U12-'Rx Share'!M$4)/('Rx Share'!M$3-'Rx Share'!M$4))*'Rx Share'!O$4),IF(U12&gt;'Rx Share'!M$5,('Rx Share'!N$5+((U12-'Rx Share'!M$5)/('Rx Share'!M$4-'Rx Share'!M$5))*'Rx Share'!O$5),IF(U12&gt;='Rx Share'!M$6,('Rx Share'!N$6+((U12-'Rx Share'!M$6)/('Rx Share'!M$5-'Rx Share'!M$6)*'Rx Share'!O$6)),0)))))*$AL$1/10</f>
        <v>0</v>
      </c>
      <c r="AM12" s="75">
        <f>IF(V12&gt;='Call Achv'!L$3,'Call Achv'!M$3,IF(V12&gt;='Call Achv'!L$4,('Call Achv'!M$4+((V12-'Call Achv'!L$4)/('Call Achv'!L$3-'Call Achv'!L$4))*'Call Achv'!N$4),IF(V12&gt;'Call Achv'!L$5,('Call Achv'!M$5+((V12-'Call Achv'!L$5)/('Call Achv'!L$4-'Call Achv'!L$5))*'Call Achv'!N$5),IF(V12&gt;='Call Achv'!L$6,('Call Achv'!M$6+((V12-'Call Achv'!L$6)/('Call Achv'!L$5-'Call Achv'!L$6)*'Call Achv'!N$6)),0))))*$AM$2/10</f>
        <v>2.196481520531222</v>
      </c>
      <c r="AN12" s="75">
        <f>IF(W12&gt;='DM Coaching'!G$3,'DM Coaching'!H$3,IF(W12&gt;='DM Coaching'!G$4,('DM Coaching'!H$4+((W12-'DM Coaching'!G$4)/('DM Coaching'!G$3-'DM Coaching'!G$4))*'DM Coaching'!I$4),IF(W12&gt;'DM Coaching'!G$5,('DM Coaching'!H$5+((W12-'DM Coaching'!G$5)/('DM Coaching'!G$4-'DM Coaching'!G$5))*'DM Coaching'!I$5),IF(W12&gt;='DM Coaching'!G$6,('DM Coaching'!H$6+((W12-'DM Coaching'!G$6)/('DM Coaching'!G$5-'DM Coaching'!G$6)*'DM Coaching'!I$6)),0))))*$AN$2/10</f>
        <v>3</v>
      </c>
      <c r="AO12" s="75">
        <f>IF(X12&gt;='FF-Written'!L$3,'FF-Written'!M$3,IF(X12&gt;='FF-Written'!L$4,('FF-Written'!M$4+((X12-'FF-Written'!L$4)/('FF-Written'!L$3-'FF-Written'!L$4))*'FF-Written'!N$4),IF(X12&gt;'FF-Written'!L$5,('FF-Written'!M$5+((X12-'FF-Written'!L$5)/('FF-Written'!L$4-'FF-Written'!L$5))*'FF-Written'!N$5),IF(X12&gt;='FF-Written'!L$6,('FF-Written'!M$6+((X12-'FF-Written'!L$6)/('FF-Written'!L$5-'FF-Written'!L$6)*'FF-Written'!N$6)),0))))*$AO$2/10</f>
        <v>7</v>
      </c>
      <c r="AP12" s="75">
        <f>IF(Y12&gt;='FF-Detailing'!L$3,'FF-Detailing'!M$3,IF(Y12&gt;='FF-Detailing'!L$4,('FF-Detailing'!M$4+((Y12-'FF-Detailing'!L$4)/('FF-Detailing'!L$3-'FF-Detailing'!L$4))*'FF-Detailing'!N$4),IF(Y12&gt;'FF-Detailing'!L$5,('FF-Detailing'!M$5+((Y12-'FF-Detailing'!L$5)/('FF-Detailing'!L$4-'FF-Detailing'!L$5))*'FF-Detailing'!N$5),IF(Y12&gt;='FF-Detailing'!L$6,('FF-Detailing'!M$6+((Y12-'FF-Detailing'!L$6)/('FF-Detailing'!L$5-'FF-Detailing'!L$6)*'FF-Detailing'!N$6)),0))))*$AP$2/10</f>
        <v>2.8250000000000002</v>
      </c>
      <c r="AQ12" s="101">
        <f t="shared" si="0"/>
        <v>55.284742439653769</v>
      </c>
      <c r="AR12" s="70">
        <f t="shared" si="6"/>
        <v>3</v>
      </c>
      <c r="AS12" s="110">
        <v>1.537478024612434</v>
      </c>
      <c r="AT12" s="110" t="str">
        <f t="shared" si="1"/>
        <v/>
      </c>
      <c r="AU12" s="110" t="str">
        <f t="shared" si="2"/>
        <v/>
      </c>
      <c r="AV12" s="110" t="str">
        <f t="shared" si="3"/>
        <v/>
      </c>
      <c r="AW12" s="110" t="str">
        <f t="shared" si="4"/>
        <v/>
      </c>
      <c r="AX12" s="110" t="str">
        <f>IFERROR(IF($K12&gt;=99.5,#REF!,""),"")</f>
        <v/>
      </c>
      <c r="AY12" s="109" t="str">
        <f t="shared" si="7"/>
        <v>Disqualified</v>
      </c>
      <c r="AZ12" s="109" t="str">
        <f t="shared" si="8"/>
        <v>Disqualified</v>
      </c>
      <c r="BA12" s="109" t="str">
        <f t="shared" si="9"/>
        <v>Disqualified</v>
      </c>
      <c r="BB12" s="109" t="str">
        <f t="shared" si="10"/>
        <v>Disqualified</v>
      </c>
      <c r="BC12" s="109" t="str">
        <f t="shared" si="11"/>
        <v>Disqualified</v>
      </c>
      <c r="BD12" s="109" t="str">
        <f t="shared" si="12"/>
        <v>Disqualified</v>
      </c>
      <c r="BE12" s="115"/>
    </row>
    <row r="13" spans="1:57" ht="20" x14ac:dyDescent="0.35">
      <c r="A13" s="87"/>
      <c r="B13" s="79">
        <v>104900</v>
      </c>
      <c r="C13" s="80" t="s">
        <v>3027</v>
      </c>
      <c r="D13" s="80" t="s">
        <v>3024</v>
      </c>
      <c r="E13" s="80" t="s">
        <v>1766</v>
      </c>
      <c r="F13" s="80" t="s">
        <v>1545</v>
      </c>
      <c r="G13" s="80" t="s">
        <v>1545</v>
      </c>
      <c r="H13" s="146">
        <v>40857</v>
      </c>
      <c r="I13" s="146" t="s">
        <v>1719</v>
      </c>
      <c r="J13" s="79">
        <v>7</v>
      </c>
      <c r="K13" s="78">
        <v>106.03250703403873</v>
      </c>
      <c r="L13" s="78">
        <v>55.118110236220474</v>
      </c>
      <c r="M13" s="78">
        <v>84.463094620135678</v>
      </c>
      <c r="N13" s="78">
        <v>111.4824488841551</v>
      </c>
      <c r="O13" s="78">
        <v>67.64705882352942</v>
      </c>
      <c r="P13" s="78">
        <v>7</v>
      </c>
      <c r="Q13" s="78">
        <v>5</v>
      </c>
      <c r="R13" s="99">
        <v>0</v>
      </c>
      <c r="S13" s="99">
        <v>0</v>
      </c>
      <c r="T13" s="99">
        <v>0</v>
      </c>
      <c r="U13" s="144">
        <v>0</v>
      </c>
      <c r="V13" s="78">
        <v>130.50447002549447</v>
      </c>
      <c r="W13" s="78">
        <v>61.030534351145036</v>
      </c>
      <c r="X13" s="78">
        <v>57.160919540229884</v>
      </c>
      <c r="Y13" s="78">
        <v>46.317241379310339</v>
      </c>
      <c r="Z13" s="68">
        <v>1</v>
      </c>
      <c r="AA13" s="74"/>
      <c r="AB13" s="75">
        <f>IF(K13&gt;='Sales Ach'!L$3,'Sales Ach'!M$3,IF(K13&gt;='Sales Ach'!L$4,('Sales Ach'!M$4+((K13-'Sales Ach'!L$4)/('Sales Ach'!L$3-'Sales Ach'!L$4))*'Sales Ach'!N$4),IF(K13&gt;'Sales Ach'!L$5,('Sales Ach'!M$5+((K13-'Sales Ach'!L$5)/('Sales Ach'!L$4-'Sales Ach'!L$5))*'Sales Ach'!N$5),IF(K13&gt;='Sales Ach'!L$6,('Sales Ach'!M$6+((K13-'Sales Ach'!L$6)/('Sales Ach'!L$5-'Sales Ach'!L$6)*'Sales Ach'!N$6)),0))))*$AB$2/10</f>
        <v>18.413002813615492</v>
      </c>
      <c r="AC13" s="75">
        <f>IF(L13&gt;=UA!L$3,UA!M$3,IF(L13&gt;=UA!L$4,(UA!M$4+((L13-UA!L$4)/(UA!L$3-UA!L$4))*UA!N$4),IF(L13&gt;UA!L$5,(UA!M$5+((L13-UA!L$5)/(UA!L$4-UA!L$5))*UA!N$5),IF(L13&gt;=UA!L$6,(UA!M$6+((L13-UA!L$6)/(UA!L$5-UA!L$6)*UA!N$6)),0))))*$AC$2/10</f>
        <v>8</v>
      </c>
      <c r="AD13" s="75">
        <f>IF(M13="","",(IF(M13&gt;='New Product'!L$3,'New Product'!M$3,IF(M13&gt;='New Product'!L$4,('New Product'!M$4+((M13-'New Product'!L$4)/('New Product'!L$3-'New Product'!L$4))*'New Product'!N$4),IF(M13&gt;'New Product'!L$5,('New Product'!M$5+((M13-'New Product'!L$5)/('New Product'!L$4-'New Product'!L$5))*'New Product'!N$5),IF(M13&gt;='New Product'!L$6,('New Product'!M$6+((M13-'New Product'!L$6)/('New Product'!L$5-'New Product'!L$6)*'New Product'!N$6)),0))))*$AD$2/10))</f>
        <v>3.424833246818995</v>
      </c>
      <c r="AE13" s="75">
        <f>IF(N13&gt;='Basket Brand'!L$3,'Basket Brand'!M$3,IF(N13&gt;='Basket Brand'!L$4,('Basket Brand'!M$4+((N13-'Basket Brand'!L$4)/('Basket Brand'!L$3-'Basket Brand'!L$4))*'Basket Brand'!N$4),IF(N13&gt;'Basket Brand'!L$5,('Basket Brand'!M$5+((N13-'Basket Brand'!L$5)/('Basket Brand'!L$4-'Basket Brand'!L$5))*'Basket Brand'!N$5),IF(N13&gt;='Basket Brand'!L$6,('Basket Brand'!M$6+((N13-'Basket Brand'!L$6)/('Basket Brand'!L$5-'Basket Brand'!L$6)*'Basket Brand'!N$6)),0))))*$AE$2/10</f>
        <v>8</v>
      </c>
      <c r="AF13" s="75">
        <f>IF(O13&gt;='Territory Month'!G$3,'Territory Month'!H$3,IF(O13&gt;='Territory Month'!G$4,('Territory Month'!H$4+((O13-'Territory Month'!G$4)/('Territory Month'!G$3-'Territory Month'!G$4))*'Territory Month'!I$4),IF(O13&gt;'Territory Month'!G$5,('Territory Month'!H$5+((O13-'Territory Month'!G$5)/('Territory Month'!G$4-'Territory Month'!G$5))*'Territory Month'!I$5),IF(O13&gt;='Territory Month'!G$6,('Territory Month'!H$6+((O13-'Territory Month'!G$6)/('Territory Month'!G$5-'Territory Month'!G$6)*'Territory Month'!I$6)),0))))*$AF$2/10</f>
        <v>5</v>
      </c>
      <c r="AG13" s="75">
        <f>IF(P13&gt;='No of Month Ach.'!L$3,'No of Month Ach.'!M$3,IF(P13&gt;='No of Month Ach.'!L$4,('No of Month Ach.'!M$4+((P13-'No of Month Ach.'!L$4)/('No of Month Ach.'!L$3-'No of Month Ach.'!L$4))*'No of Month Ach.'!N$4),IF(P13&gt;'No of Month Ach.'!L$5,('No of Month Ach.'!M$5+((P13-'No of Month Ach.'!L$5)/('No of Month Ach.'!L$4-'No of Month Ach.'!L$5))*'No of Month Ach.'!N$5),IF(P13&gt;='No of Month Ach.'!L$6,('No of Month Ach.'!M$6+((P13-'No of Month Ach.'!L$6)/('No of Month Ach.'!L$5-'No of Month Ach.'!L$6)*'No of Month Ach.'!N$6)),0))))*$AG$2/10</f>
        <v>2.8</v>
      </c>
      <c r="AH13" s="75">
        <f>IF(Q13&gt;='Portfolio Ach.'!B$3,'Portfolio Ach.'!C$3,IF(Q13&gt;='Portfolio Ach.'!B$4,('Portfolio Ach.'!C$4+((Q13-'Portfolio Ach.'!B$4)/('Portfolio Ach.'!B$3-'Portfolio Ach.'!B$4))*'Portfolio Ach.'!D$4),IF(Q13&gt;'Portfolio Ach.'!B$5,('Portfolio Ach.'!C$5+((Q13-'Portfolio Ach.'!B$5)/('Portfolio Ach.'!B$4-'Portfolio Ach.'!B$5))*'Portfolio Ach.'!D$5),IF(Q13&gt;='Portfolio Ach.'!B$6,('Portfolio Ach.'!C$6+((Q13-'Portfolio Ach.'!B$6)/('Portfolio Ach.'!B$5-'Portfolio Ach.'!B$6)*'Portfolio Ach.'!D$6)),0))))*$AH$2/10</f>
        <v>2.8</v>
      </c>
      <c r="AI13" s="75">
        <f>IF(R13="","",IF(R13&gt;='Rx Share'!L$3,'Rx Share'!M$3,IF(R13&gt;='Rx Share'!L$4,('Rx Share'!M$4+((R13-'Rx Share'!L$4)/('Rx Share'!L$3-'Rx Share'!L$4))*'Rx Share'!N$4),IF(R13&gt;'Rx Share'!L$5,('Rx Share'!M$5+((R13-'Rx Share'!L$5)/('Rx Share'!L$4-'Rx Share'!L$5))*'Rx Share'!N$5),IF(R13&gt;='Rx Share'!L$6,('Rx Share'!M$6+((R13-'Rx Share'!L$6)/('Rx Share'!L$5-'Rx Share'!L$6)*'Rx Share'!N$6)),0)))))*$AI$1/10</f>
        <v>0</v>
      </c>
      <c r="AJ13" s="75">
        <f>IF(S13="","",IF(S13&gt;='Rx Share'!L$3,'Rx Share'!M$3,IF(S13&gt;='Rx Share'!L$4,('Rx Share'!M$4+((S13-'Rx Share'!L$4)/('Rx Share'!L$3-'Rx Share'!L$4))*'Rx Share'!N$4),IF(S13&gt;'Rx Share'!L$5,('Rx Share'!M$5+((S13-'Rx Share'!L$5)/('Rx Share'!L$4-'Rx Share'!L$5))*'Rx Share'!N$5),IF(S13&gt;='Rx Share'!L$6,('Rx Share'!M$6+((S13-'Rx Share'!L$6)/('Rx Share'!L$5-'Rx Share'!L$6)*'Rx Share'!N$6)),0)))))*$AJ$1/10</f>
        <v>0</v>
      </c>
      <c r="AK13" s="75">
        <f>IF(T13="","",IF(T13&gt;='Rx Share'!L$3,'Rx Share'!M$3,IF(T13&gt;='Rx Share'!L$4,('Rx Share'!M$4+((T13-'Rx Share'!L$4)/('Rx Share'!L$3-'Rx Share'!L$4))*'Rx Share'!N$4),IF(T13&gt;'Rx Share'!L$5,('Rx Share'!M$5+((T13-'Rx Share'!L$5)/('Rx Share'!L$4-'Rx Share'!L$5))*'Rx Share'!N$5),IF(T13&gt;='Rx Share'!L$6,('Rx Share'!M$6+((T13-'Rx Share'!L$6)/('Rx Share'!L$5-'Rx Share'!L$6)*'Rx Share'!N$6)),0)))))*$AK$1/10</f>
        <v>0</v>
      </c>
      <c r="AL13" s="75">
        <f>IF(U13="","",IF(U13&gt;='Rx Share'!M$3,'Rx Share'!N$3,IF(U13&gt;='Rx Share'!M$4,('Rx Share'!N$4+((U13-'Rx Share'!M$4)/('Rx Share'!M$3-'Rx Share'!M$4))*'Rx Share'!O$4),IF(U13&gt;'Rx Share'!M$5,('Rx Share'!N$5+((U13-'Rx Share'!M$5)/('Rx Share'!M$4-'Rx Share'!M$5))*'Rx Share'!O$5),IF(U13&gt;='Rx Share'!M$6,('Rx Share'!N$6+((U13-'Rx Share'!M$6)/('Rx Share'!M$5-'Rx Share'!M$6)*'Rx Share'!O$6)),0)))))*$AL$1/10</f>
        <v>0</v>
      </c>
      <c r="AM13" s="75">
        <f>IF(V13&gt;='Call Achv'!L$3,'Call Achv'!M$3,IF(V13&gt;='Call Achv'!L$4,('Call Achv'!M$4+((V13-'Call Achv'!L$4)/('Call Achv'!L$3-'Call Achv'!L$4))*'Call Achv'!N$4),IF(V13&gt;'Call Achv'!L$5,('Call Achv'!M$5+((V13-'Call Achv'!L$5)/('Call Achv'!L$4-'Call Achv'!L$5))*'Call Achv'!N$5),IF(V13&gt;='Call Achv'!L$6,('Call Achv'!M$6+((V13-'Call Achv'!L$6)/('Call Achv'!L$5-'Call Achv'!L$6)*'Call Achv'!N$6)),0))))*$AM$2/10</f>
        <v>5</v>
      </c>
      <c r="AN13" s="75">
        <f>IF(W13&gt;='DM Coaching'!G$3,'DM Coaching'!H$3,IF(W13&gt;='DM Coaching'!G$4,('DM Coaching'!H$4+((W13-'DM Coaching'!G$4)/('DM Coaching'!G$3-'DM Coaching'!G$4))*'DM Coaching'!I$4),IF(W13&gt;'DM Coaching'!G$5,('DM Coaching'!H$5+((W13-'DM Coaching'!G$5)/('DM Coaching'!G$4-'DM Coaching'!G$5))*'DM Coaching'!I$5),IF(W13&gt;='DM Coaching'!G$6,('DM Coaching'!H$6+((W13-'DM Coaching'!G$6)/('DM Coaching'!G$5-'DM Coaching'!G$6)*'DM Coaching'!I$6)),0))))*$AN$2/10</f>
        <v>2.4618320610687023</v>
      </c>
      <c r="AO13" s="75">
        <f>IF(X13&gt;='FF-Written'!L$3,'FF-Written'!M$3,IF(X13&gt;='FF-Written'!L$4,('FF-Written'!M$4+((X13-'FF-Written'!L$4)/('FF-Written'!L$3-'FF-Written'!L$4))*'FF-Written'!N$4),IF(X13&gt;'FF-Written'!L$5,('FF-Written'!M$5+((X13-'FF-Written'!L$5)/('FF-Written'!L$4-'FF-Written'!L$5))*'FF-Written'!N$5),IF(X13&gt;='FF-Written'!L$6,('FF-Written'!M$6+((X13-'FF-Written'!L$6)/('FF-Written'!L$5-'FF-Written'!L$6)*'FF-Written'!N$6)),0))))*$AO$2/10</f>
        <v>2.1044252873563218</v>
      </c>
      <c r="AP13" s="75">
        <f>IF(Y13&gt;='FF-Detailing'!L$3,'FF-Detailing'!M$3,IF(Y13&gt;='FF-Detailing'!L$4,('FF-Detailing'!M$4+((Y13-'FF-Detailing'!L$4)/('FF-Detailing'!L$3-'FF-Detailing'!L$4))*'FF-Detailing'!N$4),IF(Y13&gt;'FF-Detailing'!L$5,('FF-Detailing'!M$5+((Y13-'FF-Detailing'!L$5)/('FF-Detailing'!L$4-'FF-Detailing'!L$5))*'FF-Detailing'!N$5),IF(Y13&gt;='FF-Detailing'!L$6,('FF-Detailing'!M$6+((Y13-'FF-Detailing'!L$6)/('FF-Detailing'!L$5-'FF-Detailing'!L$6)*'FF-Detailing'!N$6)),0))))*$AP$2/10</f>
        <v>0</v>
      </c>
      <c r="AQ13" s="101">
        <f t="shared" si="0"/>
        <v>64.448992676510571</v>
      </c>
      <c r="AR13" s="70">
        <f t="shared" si="6"/>
        <v>2</v>
      </c>
      <c r="AS13" s="110">
        <v>2.1519763617104308</v>
      </c>
      <c r="AT13" s="110">
        <f t="shared" si="1"/>
        <v>84.463094620135678</v>
      </c>
      <c r="AU13" s="110">
        <f t="shared" si="2"/>
        <v>55.118110236220474</v>
      </c>
      <c r="AV13" s="110">
        <f t="shared" si="3"/>
        <v>57.160919540229884</v>
      </c>
      <c r="AW13" s="110">
        <f t="shared" si="4"/>
        <v>67.64705882352942</v>
      </c>
      <c r="AX13" s="110" t="str">
        <f>IFERROR(IF($K13&gt;=99.5,#REF!,""),"")</f>
        <v/>
      </c>
      <c r="AY13" s="109">
        <f t="shared" si="7"/>
        <v>14</v>
      </c>
      <c r="AZ13" s="109">
        <f t="shared" si="8"/>
        <v>1</v>
      </c>
      <c r="BA13" s="109">
        <f t="shared" si="9"/>
        <v>1</v>
      </c>
      <c r="BB13" s="109">
        <f t="shared" si="10"/>
        <v>2</v>
      </c>
      <c r="BC13" s="109">
        <f t="shared" si="11"/>
        <v>1</v>
      </c>
      <c r="BD13" s="109" t="str">
        <f t="shared" si="12"/>
        <v>Not eligible</v>
      </c>
      <c r="BE13" s="115"/>
    </row>
    <row r="14" spans="1:57" ht="30" x14ac:dyDescent="0.35">
      <c r="A14" s="87"/>
      <c r="B14" s="79">
        <v>104933</v>
      </c>
      <c r="C14" s="80" t="s">
        <v>3028</v>
      </c>
      <c r="D14" s="80" t="s">
        <v>1059</v>
      </c>
      <c r="E14" s="80" t="s">
        <v>12</v>
      </c>
      <c r="F14" s="80" t="s">
        <v>1770</v>
      </c>
      <c r="G14" s="80" t="s">
        <v>1757</v>
      </c>
      <c r="H14" s="146">
        <v>41679</v>
      </c>
      <c r="I14" s="146" t="s">
        <v>1719</v>
      </c>
      <c r="J14" s="79">
        <v>9</v>
      </c>
      <c r="K14" s="78">
        <v>81.402147346891468</v>
      </c>
      <c r="L14" s="78">
        <v>20.642201834862387</v>
      </c>
      <c r="M14" s="78">
        <v>59.296579431297189</v>
      </c>
      <c r="N14" s="78">
        <v>86.063321153435652</v>
      </c>
      <c r="O14" s="78">
        <v>14.117647058823529</v>
      </c>
      <c r="P14" s="78">
        <v>0</v>
      </c>
      <c r="Q14" s="78">
        <v>0</v>
      </c>
      <c r="R14" s="99">
        <v>0</v>
      </c>
      <c r="S14" s="99">
        <v>105.99508182820318</v>
      </c>
      <c r="T14" s="99">
        <v>173.21016166281754</v>
      </c>
      <c r="U14" s="144">
        <v>0</v>
      </c>
      <c r="V14" s="78">
        <v>71.047293747273471</v>
      </c>
      <c r="W14" s="78">
        <v>78.439716312056731</v>
      </c>
      <c r="X14" s="78">
        <v>80.431216931216937</v>
      </c>
      <c r="Y14" s="78">
        <v>85.914285714285711</v>
      </c>
      <c r="Z14" s="68">
        <v>1</v>
      </c>
      <c r="AA14" s="74"/>
      <c r="AB14" s="75">
        <f>IF(K14&gt;='Sales Ach'!L$3,'Sales Ach'!M$3,IF(K14&gt;='Sales Ach'!L$4,('Sales Ach'!M$4+((K14-'Sales Ach'!L$4)/('Sales Ach'!L$3-'Sales Ach'!L$4))*'Sales Ach'!N$4),IF(K14&gt;'Sales Ach'!L$5,('Sales Ach'!M$5+((K14-'Sales Ach'!L$5)/('Sales Ach'!L$4-'Sales Ach'!L$5))*'Sales Ach'!N$5),IF(K14&gt;='Sales Ach'!L$6,('Sales Ach'!M$6+((K14-'Sales Ach'!L$6)/('Sales Ach'!L$5-'Sales Ach'!L$6)*'Sales Ach'!N$6)),0))))*$AB$2/10</f>
        <v>7.2804294693782934</v>
      </c>
      <c r="AC14" s="75">
        <f>IF(L14&gt;=UA!L$3,UA!M$3,IF(L14&gt;=UA!L$4,(UA!M$4+((L14-UA!L$4)/(UA!L$3-UA!L$4))*UA!N$4),IF(L14&gt;UA!L$5,(UA!M$5+((L14-UA!L$5)/(UA!L$4-UA!L$5))*UA!N$5),IF(L14&gt;=UA!L$6,(UA!M$6+((L14-UA!L$6)/(UA!L$5-UA!L$6)*UA!N$6)),0))))*$AC$2/10</f>
        <v>0</v>
      </c>
      <c r="AD14" s="75">
        <f>IF(M14="","",(IF(M14&gt;='New Product'!L$3,'New Product'!M$3,IF(M14&gt;='New Product'!L$4,('New Product'!M$4+((M14-'New Product'!L$4)/('New Product'!L$3-'New Product'!L$4))*'New Product'!N$4),IF(M14&gt;'New Product'!L$5,('New Product'!M$5+((M14-'New Product'!L$5)/('New Product'!L$4-'New Product'!L$5))*'New Product'!N$5),IF(M14&gt;='New Product'!L$6,('New Product'!M$6+((M14-'New Product'!L$6)/('New Product'!L$5-'New Product'!L$6)*'New Product'!N$6)),0))))*$AD$2/10))</f>
        <v>1.5319154901669527</v>
      </c>
      <c r="AE14" s="75">
        <f>IF(N14&gt;='Basket Brand'!L$3,'Basket Brand'!M$3,IF(N14&gt;='Basket Brand'!L$4,('Basket Brand'!M$4+((N14-'Basket Brand'!L$4)/('Basket Brand'!L$3-'Basket Brand'!L$4))*'Basket Brand'!N$4),IF(N14&gt;'Basket Brand'!L$5,('Basket Brand'!M$5+((N14-'Basket Brand'!L$5)/('Basket Brand'!L$4-'Basket Brand'!L$5))*'Basket Brand'!N$5),IF(N14&gt;='Basket Brand'!L$6,('Basket Brand'!M$6+((N14-'Basket Brand'!L$6)/('Basket Brand'!L$5-'Basket Brand'!L$6)*'Basket Brand'!N$6)),0))))*$AE$2/10</f>
        <v>3.285065692274852</v>
      </c>
      <c r="AF14" s="75">
        <f>IF(O14&gt;='Territory Month'!G$3,'Territory Month'!H$3,IF(O14&gt;='Territory Month'!G$4,('Territory Month'!H$4+((O14-'Territory Month'!G$4)/('Territory Month'!G$3-'Territory Month'!G$4))*'Territory Month'!I$4),IF(O14&gt;'Territory Month'!G$5,('Territory Month'!H$5+((O14-'Territory Month'!G$5)/('Territory Month'!G$4-'Territory Month'!G$5))*'Territory Month'!I$5),IF(O14&gt;='Territory Month'!G$6,('Territory Month'!H$6+((O14-'Territory Month'!G$6)/('Territory Month'!G$5-'Territory Month'!G$6)*'Territory Month'!I$6)),0))))*$AF$2/10</f>
        <v>0</v>
      </c>
      <c r="AG14" s="75">
        <f>IF(P14&gt;='No of Month Ach.'!L$3,'No of Month Ach.'!M$3,IF(P14&gt;='No of Month Ach.'!L$4,('No of Month Ach.'!M$4+((P14-'No of Month Ach.'!L$4)/('No of Month Ach.'!L$3-'No of Month Ach.'!L$4))*'No of Month Ach.'!N$4),IF(P14&gt;'No of Month Ach.'!L$5,('No of Month Ach.'!M$5+((P14-'No of Month Ach.'!L$5)/('No of Month Ach.'!L$4-'No of Month Ach.'!L$5))*'No of Month Ach.'!N$5),IF(P14&gt;='No of Month Ach.'!L$6,('No of Month Ach.'!M$6+((P14-'No of Month Ach.'!L$6)/('No of Month Ach.'!L$5-'No of Month Ach.'!L$6)*'No of Month Ach.'!N$6)),0))))*$AG$2/10</f>
        <v>0</v>
      </c>
      <c r="AH14" s="75">
        <f>IF(Q14&gt;='Portfolio Ach.'!B$3,'Portfolio Ach.'!C$3,IF(Q14&gt;='Portfolio Ach.'!B$4,('Portfolio Ach.'!C$4+((Q14-'Portfolio Ach.'!B$4)/('Portfolio Ach.'!B$3-'Portfolio Ach.'!B$4))*'Portfolio Ach.'!D$4),IF(Q14&gt;'Portfolio Ach.'!B$5,('Portfolio Ach.'!C$5+((Q14-'Portfolio Ach.'!B$5)/('Portfolio Ach.'!B$4-'Portfolio Ach.'!B$5))*'Portfolio Ach.'!D$5),IF(Q14&gt;='Portfolio Ach.'!B$6,('Portfolio Ach.'!C$6+((Q14-'Portfolio Ach.'!B$6)/('Portfolio Ach.'!B$5-'Portfolio Ach.'!B$6)*'Portfolio Ach.'!D$6)),0))))*$AH$2/10</f>
        <v>0</v>
      </c>
      <c r="AI14" s="75">
        <f>IF(R14="","",IF(R14&gt;='Rx Share'!L$3,'Rx Share'!M$3,IF(R14&gt;='Rx Share'!L$4,('Rx Share'!M$4+((R14-'Rx Share'!L$4)/('Rx Share'!L$3-'Rx Share'!L$4))*'Rx Share'!N$4),IF(R14&gt;'Rx Share'!L$5,('Rx Share'!M$5+((R14-'Rx Share'!L$5)/('Rx Share'!L$4-'Rx Share'!L$5))*'Rx Share'!N$5),IF(R14&gt;='Rx Share'!L$6,('Rx Share'!M$6+((R14-'Rx Share'!L$6)/('Rx Share'!L$5-'Rx Share'!L$6)*'Rx Share'!N$6)),0)))))*$AI$1/10</f>
        <v>0</v>
      </c>
      <c r="AJ14" s="75">
        <f>IF(S14="","",IF(S14&gt;='Rx Share'!L$3,'Rx Share'!M$3,IF(S14&gt;='Rx Share'!L$4,('Rx Share'!M$4+((S14-'Rx Share'!L$4)/('Rx Share'!L$3-'Rx Share'!L$4))*'Rx Share'!N$4),IF(S14&gt;'Rx Share'!L$5,('Rx Share'!M$5+((S14-'Rx Share'!L$5)/('Rx Share'!L$4-'Rx Share'!L$5))*'Rx Share'!N$5),IF(S14&gt;='Rx Share'!L$6,('Rx Share'!M$6+((S14-'Rx Share'!L$6)/('Rx Share'!L$5-'Rx Share'!L$6)*'Rx Share'!N$6)),0)))))*$AJ$1/10</f>
        <v>6</v>
      </c>
      <c r="AK14" s="75">
        <f>IF(T14="","",IF(T14&gt;='Rx Share'!L$3,'Rx Share'!M$3,IF(T14&gt;='Rx Share'!L$4,('Rx Share'!M$4+((T14-'Rx Share'!L$4)/('Rx Share'!L$3-'Rx Share'!L$4))*'Rx Share'!N$4),IF(T14&gt;'Rx Share'!L$5,('Rx Share'!M$5+((T14-'Rx Share'!L$5)/('Rx Share'!L$4-'Rx Share'!L$5))*'Rx Share'!N$5),IF(T14&gt;='Rx Share'!L$6,('Rx Share'!M$6+((T14-'Rx Share'!L$6)/('Rx Share'!L$5-'Rx Share'!L$6)*'Rx Share'!N$6)),0)))))*$AK$1/10</f>
        <v>4</v>
      </c>
      <c r="AL14" s="75">
        <f>IF(U14="","",IF(U14&gt;='Rx Share'!M$3,'Rx Share'!N$3,IF(U14&gt;='Rx Share'!M$4,('Rx Share'!N$4+((U14-'Rx Share'!M$4)/('Rx Share'!M$3-'Rx Share'!M$4))*'Rx Share'!O$4),IF(U14&gt;'Rx Share'!M$5,('Rx Share'!N$5+((U14-'Rx Share'!M$5)/('Rx Share'!M$4-'Rx Share'!M$5))*'Rx Share'!O$5),IF(U14&gt;='Rx Share'!M$6,('Rx Share'!N$6+((U14-'Rx Share'!M$6)/('Rx Share'!M$5-'Rx Share'!M$6)*'Rx Share'!O$6)),0)))))*$AL$1/10</f>
        <v>0</v>
      </c>
      <c r="AM14" s="75">
        <f>IF(V14&gt;='Call Achv'!L$3,'Call Achv'!M$3,IF(V14&gt;='Call Achv'!L$4,('Call Achv'!M$4+((V14-'Call Achv'!L$4)/('Call Achv'!L$3-'Call Achv'!L$4))*'Call Achv'!N$4),IF(V14&gt;'Call Achv'!L$5,('Call Achv'!M$5+((V14-'Call Achv'!L$5)/('Call Achv'!L$4-'Call Achv'!L$5))*'Call Achv'!N$5),IF(V14&gt;='Call Achv'!L$6,('Call Achv'!M$6+((V14-'Call Achv'!L$6)/('Call Achv'!L$5-'Call Achv'!L$6)*'Call Achv'!N$6)),0))))*$AM$2/10</f>
        <v>0</v>
      </c>
      <c r="AN14" s="75">
        <f>IF(W14&gt;='DM Coaching'!G$3,'DM Coaching'!H$3,IF(W14&gt;='DM Coaching'!G$4,('DM Coaching'!H$4+((W14-'DM Coaching'!G$4)/('DM Coaching'!G$3-'DM Coaching'!G$4))*'DM Coaching'!I$4),IF(W14&gt;'DM Coaching'!G$5,('DM Coaching'!H$5+((W14-'DM Coaching'!G$5)/('DM Coaching'!G$4-'DM Coaching'!G$5))*'DM Coaching'!I$5),IF(W14&gt;='DM Coaching'!G$6,('DM Coaching'!H$6+((W14-'DM Coaching'!G$6)/('DM Coaching'!G$5-'DM Coaching'!G$6)*'DM Coaching'!I$6)),0))))*$AN$2/10</f>
        <v>3</v>
      </c>
      <c r="AO14" s="75">
        <f>IF(X14&gt;='FF-Written'!L$3,'FF-Written'!M$3,IF(X14&gt;='FF-Written'!L$4,('FF-Written'!M$4+((X14-'FF-Written'!L$4)/('FF-Written'!L$3-'FF-Written'!L$4))*'FF-Written'!N$4),IF(X14&gt;'FF-Written'!L$5,('FF-Written'!M$5+((X14-'FF-Written'!L$5)/('FF-Written'!L$4-'FF-Written'!L$5))*'FF-Written'!N$5),IF(X14&gt;='FF-Written'!L$6,('FF-Written'!M$6+((X14-'FF-Written'!L$6)/('FF-Written'!L$5-'FF-Written'!L$6)*'FF-Written'!N$6)),0))))*$AO$2/10</f>
        <v>7</v>
      </c>
      <c r="AP14" s="75">
        <f>IF(Y14&gt;='FF-Detailing'!L$3,'FF-Detailing'!M$3,IF(Y14&gt;='FF-Detailing'!L$4,('FF-Detailing'!M$4+((Y14-'FF-Detailing'!L$4)/('FF-Detailing'!L$3-'FF-Detailing'!L$4))*'FF-Detailing'!N$4),IF(Y14&gt;'FF-Detailing'!L$5,('FF-Detailing'!M$5+((Y14-'FF-Detailing'!L$5)/('FF-Detailing'!L$4-'FF-Detailing'!L$5))*'FF-Detailing'!N$5),IF(Y14&gt;='FF-Detailing'!L$6,('FF-Detailing'!M$6+((Y14-'FF-Detailing'!L$6)/('FF-Detailing'!L$5-'FF-Detailing'!L$6)*'FF-Detailing'!N$6)),0))))*$AP$2/10</f>
        <v>3</v>
      </c>
      <c r="AQ14" s="101">
        <f t="shared" si="0"/>
        <v>38.997122946466781</v>
      </c>
      <c r="AR14" s="70">
        <f t="shared" si="6"/>
        <v>8</v>
      </c>
      <c r="AS14" s="110">
        <v>2.0934861692635045</v>
      </c>
      <c r="AT14" s="110" t="str">
        <f t="shared" si="1"/>
        <v/>
      </c>
      <c r="AU14" s="110" t="str">
        <f t="shared" si="2"/>
        <v/>
      </c>
      <c r="AV14" s="110" t="str">
        <f t="shared" si="3"/>
        <v/>
      </c>
      <c r="AW14" s="110" t="str">
        <f t="shared" si="4"/>
        <v/>
      </c>
      <c r="AX14" s="110" t="str">
        <f>IFERROR(IF($K14&gt;=99.5,#REF!,""),"")</f>
        <v/>
      </c>
      <c r="AY14" s="109" t="str">
        <f t="shared" si="7"/>
        <v>Disqualified</v>
      </c>
      <c r="AZ14" s="109" t="str">
        <f t="shared" si="8"/>
        <v>Disqualified</v>
      </c>
      <c r="BA14" s="109" t="str">
        <f t="shared" si="9"/>
        <v>Disqualified</v>
      </c>
      <c r="BB14" s="109" t="str">
        <f t="shared" si="10"/>
        <v>Disqualified</v>
      </c>
      <c r="BC14" s="109" t="str">
        <f t="shared" si="11"/>
        <v>Disqualified</v>
      </c>
      <c r="BD14" s="109" t="str">
        <f t="shared" si="12"/>
        <v>Disqualified</v>
      </c>
      <c r="BE14" s="115"/>
    </row>
    <row r="15" spans="1:57" ht="30" x14ac:dyDescent="0.35">
      <c r="A15" s="87"/>
      <c r="B15" s="79">
        <v>104951</v>
      </c>
      <c r="C15" s="80" t="s">
        <v>15</v>
      </c>
      <c r="D15" s="80" t="s">
        <v>1059</v>
      </c>
      <c r="E15" s="80" t="s">
        <v>16</v>
      </c>
      <c r="F15" s="80" t="s">
        <v>1770</v>
      </c>
      <c r="G15" s="80" t="s">
        <v>1757</v>
      </c>
      <c r="H15" s="146">
        <v>42004</v>
      </c>
      <c r="I15" s="146" t="s">
        <v>1719</v>
      </c>
      <c r="J15" s="79">
        <v>9</v>
      </c>
      <c r="K15" s="78">
        <v>89.354441599676477</v>
      </c>
      <c r="L15" s="78">
        <v>28.284023668639051</v>
      </c>
      <c r="M15" s="78">
        <v>67.918812743618346</v>
      </c>
      <c r="N15" s="78">
        <v>93.8243208146678</v>
      </c>
      <c r="O15" s="78">
        <v>31.330472103004293</v>
      </c>
      <c r="P15" s="78">
        <v>2</v>
      </c>
      <c r="Q15" s="78">
        <v>0</v>
      </c>
      <c r="R15" s="99">
        <v>0</v>
      </c>
      <c r="S15" s="99">
        <v>72.921048941242461</v>
      </c>
      <c r="T15" s="99">
        <v>137.71517996870111</v>
      </c>
      <c r="U15" s="144">
        <v>0</v>
      </c>
      <c r="V15" s="78">
        <v>96.732266589937339</v>
      </c>
      <c r="W15" s="78">
        <v>86.255319148936167</v>
      </c>
      <c r="X15" s="78">
        <v>76.063952150908662</v>
      </c>
      <c r="Y15" s="78">
        <v>83.384057971014499</v>
      </c>
      <c r="Z15" s="68">
        <v>1</v>
      </c>
      <c r="AA15" s="74"/>
      <c r="AB15" s="75">
        <f>IF(K15&gt;='Sales Ach'!L$3,'Sales Ach'!M$3,IF(K15&gt;='Sales Ach'!L$4,('Sales Ach'!M$4+((K15-'Sales Ach'!L$4)/('Sales Ach'!L$3-'Sales Ach'!L$4))*'Sales Ach'!N$4),IF(K15&gt;'Sales Ach'!L$5,('Sales Ach'!M$5+((K15-'Sales Ach'!L$5)/('Sales Ach'!L$4-'Sales Ach'!L$5))*'Sales Ach'!N$5),IF(K15&gt;='Sales Ach'!L$6,('Sales Ach'!M$6+((K15-'Sales Ach'!L$6)/('Sales Ach'!L$5-'Sales Ach'!L$6)*'Sales Ach'!N$6)),0))))*$AB$2/10</f>
        <v>8.8708883199352968</v>
      </c>
      <c r="AC15" s="75">
        <f>IF(L15&gt;=UA!L$3,UA!M$3,IF(L15&gt;=UA!L$4,(UA!M$4+((L15-UA!L$4)/(UA!L$3-UA!L$4))*UA!N$4),IF(L15&gt;UA!L$5,(UA!M$5+((L15-UA!L$5)/(UA!L$4-UA!L$5))*UA!N$5),IF(L15&gt;=UA!L$6,(UA!M$6+((L15-UA!L$6)/(UA!L$5-UA!L$6)*UA!N$6)),0))))*$AC$2/10</f>
        <v>0</v>
      </c>
      <c r="AD15" s="75">
        <f>IF(M15="","",(IF(M15&gt;='New Product'!L$3,'New Product'!M$3,IF(M15&gt;='New Product'!L$4,('New Product'!M$4+((M15-'New Product'!L$4)/('New Product'!L$3-'New Product'!L$4))*'New Product'!N$4),IF(M15&gt;'New Product'!L$5,('New Product'!M$5+((M15-'New Product'!L$5)/('New Product'!L$4-'New Product'!L$5))*'New Product'!N$5),IF(M15&gt;='New Product'!L$6,('New Product'!M$6+((M15-'New Product'!L$6)/('New Product'!L$5-'New Product'!L$6)*'New Product'!N$6)),0))))*$AD$2/10))</f>
        <v>2.0600272805466235</v>
      </c>
      <c r="AE15" s="75">
        <f>IF(N15&gt;='Basket Brand'!L$3,'Basket Brand'!M$3,IF(N15&gt;='Basket Brand'!L$4,('Basket Brand'!M$4+((N15-'Basket Brand'!L$4)/('Basket Brand'!L$3-'Basket Brand'!L$4))*'Basket Brand'!N$4),IF(N15&gt;'Basket Brand'!L$5,('Basket Brand'!M$5+((N15-'Basket Brand'!L$5)/('Basket Brand'!L$4-'Basket Brand'!L$5))*'Basket Brand'!N$5),IF(N15&gt;='Basket Brand'!L$6,('Basket Brand'!M$6+((N15-'Basket Brand'!L$6)/('Basket Brand'!L$5-'Basket Brand'!L$6)*'Basket Brand'!N$6)),0))))*$AE$2/10</f>
        <v>3.9059456651734239</v>
      </c>
      <c r="AF15" s="75">
        <f>IF(O15&gt;='Territory Month'!G$3,'Territory Month'!H$3,IF(O15&gt;='Territory Month'!G$4,('Territory Month'!H$4+((O15-'Territory Month'!G$4)/('Territory Month'!G$3-'Territory Month'!G$4))*'Territory Month'!I$4),IF(O15&gt;'Territory Month'!G$5,('Territory Month'!H$5+((O15-'Territory Month'!G$5)/('Territory Month'!G$4-'Territory Month'!G$5))*'Territory Month'!I$5),IF(O15&gt;='Territory Month'!G$6,('Territory Month'!H$6+((O15-'Territory Month'!G$6)/('Territory Month'!G$5-'Territory Month'!G$6)*'Territory Month'!I$6)),0))))*$AF$2/10</f>
        <v>0.40522174535050093</v>
      </c>
      <c r="AG15" s="75">
        <f>IF(P15&gt;='No of Month Ach.'!L$3,'No of Month Ach.'!M$3,IF(P15&gt;='No of Month Ach.'!L$4,('No of Month Ach.'!M$4+((P15-'No of Month Ach.'!L$4)/('No of Month Ach.'!L$3-'No of Month Ach.'!L$4))*'No of Month Ach.'!N$4),IF(P15&gt;'No of Month Ach.'!L$5,('No of Month Ach.'!M$5+((P15-'No of Month Ach.'!L$5)/('No of Month Ach.'!L$4-'No of Month Ach.'!L$5))*'No of Month Ach.'!N$5),IF(P15&gt;='No of Month Ach.'!L$6,('No of Month Ach.'!M$6+((P15-'No of Month Ach.'!L$6)/('No of Month Ach.'!L$5-'No of Month Ach.'!L$6)*'No of Month Ach.'!N$6)),0))))*$AG$2/10</f>
        <v>0</v>
      </c>
      <c r="AH15" s="75">
        <f>IF(Q15&gt;='Portfolio Ach.'!B$3,'Portfolio Ach.'!C$3,IF(Q15&gt;='Portfolio Ach.'!B$4,('Portfolio Ach.'!C$4+((Q15-'Portfolio Ach.'!B$4)/('Portfolio Ach.'!B$3-'Portfolio Ach.'!B$4))*'Portfolio Ach.'!D$4),IF(Q15&gt;'Portfolio Ach.'!B$5,('Portfolio Ach.'!C$5+((Q15-'Portfolio Ach.'!B$5)/('Portfolio Ach.'!B$4-'Portfolio Ach.'!B$5))*'Portfolio Ach.'!D$5),IF(Q15&gt;='Portfolio Ach.'!B$6,('Portfolio Ach.'!C$6+((Q15-'Portfolio Ach.'!B$6)/('Portfolio Ach.'!B$5-'Portfolio Ach.'!B$6)*'Portfolio Ach.'!D$6)),0))))*$AH$2/10</f>
        <v>0</v>
      </c>
      <c r="AI15" s="75">
        <f>IF(R15="","",IF(R15&gt;='Rx Share'!L$3,'Rx Share'!M$3,IF(R15&gt;='Rx Share'!L$4,('Rx Share'!M$4+((R15-'Rx Share'!L$4)/('Rx Share'!L$3-'Rx Share'!L$4))*'Rx Share'!N$4),IF(R15&gt;'Rx Share'!L$5,('Rx Share'!M$5+((R15-'Rx Share'!L$5)/('Rx Share'!L$4-'Rx Share'!L$5))*'Rx Share'!N$5),IF(R15&gt;='Rx Share'!L$6,('Rx Share'!M$6+((R15-'Rx Share'!L$6)/('Rx Share'!L$5-'Rx Share'!L$6)*'Rx Share'!N$6)),0)))))*$AI$1/10</f>
        <v>0</v>
      </c>
      <c r="AJ15" s="75">
        <f>IF(S15="","",IF(S15&gt;='Rx Share'!L$3,'Rx Share'!M$3,IF(S15&gt;='Rx Share'!L$4,('Rx Share'!M$4+((S15-'Rx Share'!L$4)/('Rx Share'!L$3-'Rx Share'!L$4))*'Rx Share'!N$4),IF(S15&gt;'Rx Share'!L$5,('Rx Share'!M$5+((S15-'Rx Share'!L$5)/('Rx Share'!L$4-'Rx Share'!L$5))*'Rx Share'!N$5),IF(S15&gt;='Rx Share'!L$6,('Rx Share'!M$6+((S15-'Rx Share'!L$6)/('Rx Share'!L$5-'Rx Share'!L$6)*'Rx Share'!N$6)),0)))))*$AJ$1/10</f>
        <v>2.7505258729490949</v>
      </c>
      <c r="AK15" s="75">
        <f>IF(T15="","",IF(T15&gt;='Rx Share'!L$3,'Rx Share'!M$3,IF(T15&gt;='Rx Share'!L$4,('Rx Share'!M$4+((T15-'Rx Share'!L$4)/('Rx Share'!L$3-'Rx Share'!L$4))*'Rx Share'!N$4),IF(T15&gt;'Rx Share'!L$5,('Rx Share'!M$5+((T15-'Rx Share'!L$5)/('Rx Share'!L$4-'Rx Share'!L$5))*'Rx Share'!N$5),IF(T15&gt;='Rx Share'!L$6,('Rx Share'!M$6+((T15-'Rx Share'!L$6)/('Rx Share'!L$5-'Rx Share'!L$6)*'Rx Share'!N$6)),0)))))*$AK$1/10</f>
        <v>4</v>
      </c>
      <c r="AL15" s="75">
        <f>IF(U15="","",IF(U15&gt;='Rx Share'!M$3,'Rx Share'!N$3,IF(U15&gt;='Rx Share'!M$4,('Rx Share'!N$4+((U15-'Rx Share'!M$4)/('Rx Share'!M$3-'Rx Share'!M$4))*'Rx Share'!O$4),IF(U15&gt;'Rx Share'!M$5,('Rx Share'!N$5+((U15-'Rx Share'!M$5)/('Rx Share'!M$4-'Rx Share'!M$5))*'Rx Share'!O$5),IF(U15&gt;='Rx Share'!M$6,('Rx Share'!N$6+((U15-'Rx Share'!M$6)/('Rx Share'!M$5-'Rx Share'!M$6)*'Rx Share'!O$6)),0)))))*$AL$1/10</f>
        <v>0</v>
      </c>
      <c r="AM15" s="75">
        <f>IF(V15&gt;='Call Achv'!L$3,'Call Achv'!M$3,IF(V15&gt;='Call Achv'!L$4,('Call Achv'!M$4+((V15-'Call Achv'!L$4)/('Call Achv'!L$3-'Call Achv'!L$4))*'Call Achv'!N$4),IF(V15&gt;'Call Achv'!L$5,('Call Achv'!M$5+((V15-'Call Achv'!L$5)/('Call Achv'!L$4-'Call Achv'!L$5))*'Call Achv'!N$5),IF(V15&gt;='Call Achv'!L$6,('Call Achv'!M$6+((V15-'Call Achv'!L$6)/('Call Achv'!L$5-'Call Achv'!L$6)*'Call Achv'!N$6)),0))))*$AM$2/10</f>
        <v>4.0196799769812017</v>
      </c>
      <c r="AN15" s="75">
        <f>IF(W15&gt;='DM Coaching'!G$3,'DM Coaching'!H$3,IF(W15&gt;='DM Coaching'!G$4,('DM Coaching'!H$4+((W15-'DM Coaching'!G$4)/('DM Coaching'!G$3-'DM Coaching'!G$4))*'DM Coaching'!I$4),IF(W15&gt;'DM Coaching'!G$5,('DM Coaching'!H$5+((W15-'DM Coaching'!G$5)/('DM Coaching'!G$4-'DM Coaching'!G$5))*'DM Coaching'!I$5),IF(W15&gt;='DM Coaching'!G$6,('DM Coaching'!H$6+((W15-'DM Coaching'!G$6)/('DM Coaching'!G$5-'DM Coaching'!G$6)*'DM Coaching'!I$6)),0))))*$AN$2/10</f>
        <v>3</v>
      </c>
      <c r="AO15" s="75">
        <f>IF(X15&gt;='FF-Written'!L$3,'FF-Written'!M$3,IF(X15&gt;='FF-Written'!L$4,('FF-Written'!M$4+((X15-'FF-Written'!L$4)/('FF-Written'!L$3-'FF-Written'!L$4))*'FF-Written'!N$4),IF(X15&gt;'FF-Written'!L$5,('FF-Written'!M$5+((X15-'FF-Written'!L$5)/('FF-Written'!L$4-'FF-Written'!L$5))*'FF-Written'!N$5),IF(X15&gt;='FF-Written'!L$6,('FF-Written'!M$6+((X15-'FF-Written'!L$6)/('FF-Written'!L$5-'FF-Written'!L$6)*'FF-Written'!N$6)),0))))*$AO$2/10</f>
        <v>6.4489533011272133</v>
      </c>
      <c r="AP15" s="75">
        <f>IF(Y15&gt;='FF-Detailing'!L$3,'FF-Detailing'!M$3,IF(Y15&gt;='FF-Detailing'!L$4,('FF-Detailing'!M$4+((Y15-'FF-Detailing'!L$4)/('FF-Detailing'!L$3-'FF-Detailing'!L$4))*'FF-Detailing'!N$4),IF(Y15&gt;'FF-Detailing'!L$5,('FF-Detailing'!M$5+((Y15-'FF-Detailing'!L$5)/('FF-Detailing'!L$4-'FF-Detailing'!L$5))*'FF-Detailing'!N$5),IF(Y15&gt;='FF-Detailing'!L$6,('FF-Detailing'!M$6+((Y15-'FF-Detailing'!L$6)/('FF-Detailing'!L$5-'FF-Detailing'!L$6)*'FF-Detailing'!N$6)),0))))*$AP$2/10</f>
        <v>2.854565217391305</v>
      </c>
      <c r="AQ15" s="101">
        <f t="shared" si="0"/>
        <v>42.573119310505177</v>
      </c>
      <c r="AR15" s="70">
        <f t="shared" si="6"/>
        <v>5</v>
      </c>
      <c r="AS15" s="110">
        <v>4.9660441426146011</v>
      </c>
      <c r="AT15" s="110" t="str">
        <f t="shared" si="1"/>
        <v/>
      </c>
      <c r="AU15" s="110" t="str">
        <f t="shared" si="2"/>
        <v/>
      </c>
      <c r="AV15" s="110" t="str">
        <f t="shared" si="3"/>
        <v/>
      </c>
      <c r="AW15" s="110" t="str">
        <f t="shared" si="4"/>
        <v/>
      </c>
      <c r="AX15" s="110" t="str">
        <f>IFERROR(IF($K15&gt;=99.5,#REF!,""),"")</f>
        <v/>
      </c>
      <c r="AY15" s="109" t="str">
        <f t="shared" si="7"/>
        <v>Disqualified</v>
      </c>
      <c r="AZ15" s="109" t="str">
        <f t="shared" si="8"/>
        <v>Disqualified</v>
      </c>
      <c r="BA15" s="109" t="str">
        <f t="shared" si="9"/>
        <v>Disqualified</v>
      </c>
      <c r="BB15" s="109" t="str">
        <f t="shared" si="10"/>
        <v>Disqualified</v>
      </c>
      <c r="BC15" s="109" t="str">
        <f t="shared" si="11"/>
        <v>Disqualified</v>
      </c>
      <c r="BD15" s="109" t="str">
        <f t="shared" si="12"/>
        <v>Disqualified</v>
      </c>
      <c r="BE15" s="115"/>
    </row>
    <row r="16" spans="1:57" ht="20" x14ac:dyDescent="0.35">
      <c r="A16" s="87"/>
      <c r="B16" s="79">
        <v>104958</v>
      </c>
      <c r="C16" s="80" t="s">
        <v>2975</v>
      </c>
      <c r="D16" s="80" t="s">
        <v>1059</v>
      </c>
      <c r="E16" s="80" t="s">
        <v>1906</v>
      </c>
      <c r="F16" s="80" t="s">
        <v>1545</v>
      </c>
      <c r="G16" s="80" t="s">
        <v>1545</v>
      </c>
      <c r="H16" s="146">
        <v>42082</v>
      </c>
      <c r="I16" s="146" t="s">
        <v>1719</v>
      </c>
      <c r="J16" s="79">
        <v>5</v>
      </c>
      <c r="K16" s="78">
        <v>94.769499222259128</v>
      </c>
      <c r="L16" s="78">
        <v>44.247787610619469</v>
      </c>
      <c r="M16" s="78">
        <v>80.495478703253951</v>
      </c>
      <c r="N16" s="78">
        <v>97.832112750045496</v>
      </c>
      <c r="O16" s="78">
        <v>63.888888888888886</v>
      </c>
      <c r="P16" s="78">
        <v>3</v>
      </c>
      <c r="Q16" s="78">
        <v>1</v>
      </c>
      <c r="R16" s="99">
        <v>0</v>
      </c>
      <c r="S16" s="99">
        <v>0</v>
      </c>
      <c r="T16" s="99">
        <v>0</v>
      </c>
      <c r="U16" s="144">
        <v>0</v>
      </c>
      <c r="V16" s="78">
        <v>116.0810261022248</v>
      </c>
      <c r="W16" s="78">
        <v>39.560439560439562</v>
      </c>
      <c r="X16" s="78">
        <v>38.944444444444443</v>
      </c>
      <c r="Y16" s="78">
        <v>28.166666666666668</v>
      </c>
      <c r="Z16" s="68">
        <v>1</v>
      </c>
      <c r="AA16" s="74"/>
      <c r="AB16" s="75">
        <f>IF(K16&gt;='Sales Ach'!L$3,'Sales Ach'!M$3,IF(K16&gt;='Sales Ach'!L$4,('Sales Ach'!M$4+((K16-'Sales Ach'!L$4)/('Sales Ach'!L$3-'Sales Ach'!L$4))*'Sales Ach'!N$4),IF(K16&gt;'Sales Ach'!L$5,('Sales Ach'!M$5+((K16-'Sales Ach'!L$5)/('Sales Ach'!L$4-'Sales Ach'!L$5))*'Sales Ach'!N$5),IF(K16&gt;='Sales Ach'!L$6,('Sales Ach'!M$6+((K16-'Sales Ach'!L$6)/('Sales Ach'!L$5-'Sales Ach'!L$6)*'Sales Ach'!N$6)),0))))*$AB$2/10</f>
        <v>9.9538998444518256</v>
      </c>
      <c r="AC16" s="75">
        <f>IF(L16&gt;=UA!L$3,UA!M$3,IF(L16&gt;=UA!L$4,(UA!M$4+((L16-UA!L$4)/(UA!L$3-UA!L$4))*UA!N$4),IF(L16&gt;UA!L$5,(UA!M$5+((L16-UA!L$5)/(UA!L$4-UA!L$5))*UA!N$5),IF(L16&gt;=UA!L$6,(UA!M$6+((L16-UA!L$6)/(UA!L$5-UA!L$6)*UA!N$6)),0))))*$AC$2/10</f>
        <v>6.1592920353982299</v>
      </c>
      <c r="AD16" s="75">
        <f>IF(M16="","",(IF(M16&gt;='New Product'!L$3,'New Product'!M$3,IF(M16&gt;='New Product'!L$4,('New Product'!M$4+((M16-'New Product'!L$4)/('New Product'!L$3-'New Product'!L$4))*'New Product'!N$4),IF(M16&gt;'New Product'!L$5,('New Product'!M$5+((M16-'New Product'!L$5)/('New Product'!L$4-'New Product'!L$5))*'New Product'!N$5),IF(M16&gt;='New Product'!L$6,('New Product'!M$6+((M16-'New Product'!L$6)/('New Product'!L$5-'New Product'!L$6)*'New Product'!N$6)),0))))*$AD$2/10))</f>
        <v>2.8693670184555535</v>
      </c>
      <c r="AE16" s="75">
        <f>IF(N16&gt;='Basket Brand'!L$3,'Basket Brand'!M$3,IF(N16&gt;='Basket Brand'!L$4,('Basket Brand'!M$4+((N16-'Basket Brand'!L$4)/('Basket Brand'!L$3-'Basket Brand'!L$4))*'Basket Brand'!N$4),IF(N16&gt;'Basket Brand'!L$5,('Basket Brand'!M$5+((N16-'Basket Brand'!L$5)/('Basket Brand'!L$4-'Basket Brand'!L$5))*'Basket Brand'!N$5),IF(N16&gt;='Basket Brand'!L$6,('Basket Brand'!M$6+((N16-'Basket Brand'!L$6)/('Basket Brand'!L$5-'Basket Brand'!L$6)*'Basket Brand'!N$6)),0))))*$AE$2/10</f>
        <v>4.9062760800145586</v>
      </c>
      <c r="AF16" s="75">
        <f>IF(O16&gt;='Territory Month'!G$3,'Territory Month'!H$3,IF(O16&gt;='Territory Month'!G$4,('Territory Month'!H$4+((O16-'Territory Month'!G$4)/('Territory Month'!G$3-'Territory Month'!G$4))*'Territory Month'!I$4),IF(O16&gt;'Territory Month'!G$5,('Territory Month'!H$5+((O16-'Territory Month'!G$5)/('Territory Month'!G$4-'Territory Month'!G$5))*'Territory Month'!I$5),IF(O16&gt;='Territory Month'!G$6,('Territory Month'!H$6+((O16-'Territory Month'!G$6)/('Territory Month'!G$5-'Territory Month'!G$6)*'Territory Month'!I$6)),0))))*$AF$2/10</f>
        <v>5</v>
      </c>
      <c r="AG16" s="75">
        <f>IF(P16&gt;='No of Month Ach.'!L$3,'No of Month Ach.'!M$3,IF(P16&gt;='No of Month Ach.'!L$4,('No of Month Ach.'!M$4+((P16-'No of Month Ach.'!L$4)/('No of Month Ach.'!L$3-'No of Month Ach.'!L$4))*'No of Month Ach.'!N$4),IF(P16&gt;'No of Month Ach.'!L$5,('No of Month Ach.'!M$5+((P16-'No of Month Ach.'!L$5)/('No of Month Ach.'!L$4-'No of Month Ach.'!L$5))*'No of Month Ach.'!N$5),IF(P16&gt;='No of Month Ach.'!L$6,('No of Month Ach.'!M$6+((P16-'No of Month Ach.'!L$6)/('No of Month Ach.'!L$5-'No of Month Ach.'!L$6)*'No of Month Ach.'!N$6)),0))))*$AG$2/10</f>
        <v>0.2</v>
      </c>
      <c r="AH16" s="75">
        <f>IF(Q16&gt;='Portfolio Ach.'!B$3,'Portfolio Ach.'!C$3,IF(Q16&gt;='Portfolio Ach.'!B$4,('Portfolio Ach.'!C$4+((Q16-'Portfolio Ach.'!B$4)/('Portfolio Ach.'!B$3-'Portfolio Ach.'!B$4))*'Portfolio Ach.'!D$4),IF(Q16&gt;'Portfolio Ach.'!B$5,('Portfolio Ach.'!C$5+((Q16-'Portfolio Ach.'!B$5)/('Portfolio Ach.'!B$4-'Portfolio Ach.'!B$5))*'Portfolio Ach.'!D$5),IF(Q16&gt;='Portfolio Ach.'!B$6,('Portfolio Ach.'!C$6+((Q16-'Portfolio Ach.'!B$6)/('Portfolio Ach.'!B$5-'Portfolio Ach.'!B$6)*'Portfolio Ach.'!D$6)),0))))*$AH$2/10</f>
        <v>0.2</v>
      </c>
      <c r="AI16" s="75">
        <f>IF(R16="","",IF(R16&gt;='Rx Share'!L$3,'Rx Share'!M$3,IF(R16&gt;='Rx Share'!L$4,('Rx Share'!M$4+((R16-'Rx Share'!L$4)/('Rx Share'!L$3-'Rx Share'!L$4))*'Rx Share'!N$4),IF(R16&gt;'Rx Share'!L$5,('Rx Share'!M$5+((R16-'Rx Share'!L$5)/('Rx Share'!L$4-'Rx Share'!L$5))*'Rx Share'!N$5),IF(R16&gt;='Rx Share'!L$6,('Rx Share'!M$6+((R16-'Rx Share'!L$6)/('Rx Share'!L$5-'Rx Share'!L$6)*'Rx Share'!N$6)),0)))))*$AI$1/10</f>
        <v>0</v>
      </c>
      <c r="AJ16" s="75">
        <f>IF(S16="","",IF(S16&gt;='Rx Share'!L$3,'Rx Share'!M$3,IF(S16&gt;='Rx Share'!L$4,('Rx Share'!M$4+((S16-'Rx Share'!L$4)/('Rx Share'!L$3-'Rx Share'!L$4))*'Rx Share'!N$4),IF(S16&gt;'Rx Share'!L$5,('Rx Share'!M$5+((S16-'Rx Share'!L$5)/('Rx Share'!L$4-'Rx Share'!L$5))*'Rx Share'!N$5),IF(S16&gt;='Rx Share'!L$6,('Rx Share'!M$6+((S16-'Rx Share'!L$6)/('Rx Share'!L$5-'Rx Share'!L$6)*'Rx Share'!N$6)),0)))))*$AJ$1/10</f>
        <v>0</v>
      </c>
      <c r="AK16" s="75">
        <f>IF(T16="","",IF(T16&gt;='Rx Share'!L$3,'Rx Share'!M$3,IF(T16&gt;='Rx Share'!L$4,('Rx Share'!M$4+((T16-'Rx Share'!L$4)/('Rx Share'!L$3-'Rx Share'!L$4))*'Rx Share'!N$4),IF(T16&gt;'Rx Share'!L$5,('Rx Share'!M$5+((T16-'Rx Share'!L$5)/('Rx Share'!L$4-'Rx Share'!L$5))*'Rx Share'!N$5),IF(T16&gt;='Rx Share'!L$6,('Rx Share'!M$6+((T16-'Rx Share'!L$6)/('Rx Share'!L$5-'Rx Share'!L$6)*'Rx Share'!N$6)),0)))))*$AK$1/10</f>
        <v>0</v>
      </c>
      <c r="AL16" s="75">
        <f>IF(U16="","",IF(U16&gt;='Rx Share'!M$3,'Rx Share'!N$3,IF(U16&gt;='Rx Share'!M$4,('Rx Share'!N$4+((U16-'Rx Share'!M$4)/('Rx Share'!M$3-'Rx Share'!M$4))*'Rx Share'!O$4),IF(U16&gt;'Rx Share'!M$5,('Rx Share'!N$5+((U16-'Rx Share'!M$5)/('Rx Share'!M$4-'Rx Share'!M$5))*'Rx Share'!O$5),IF(U16&gt;='Rx Share'!M$6,('Rx Share'!N$6+((U16-'Rx Share'!M$6)/('Rx Share'!M$5-'Rx Share'!M$6)*'Rx Share'!O$6)),0)))))*$AL$1/10</f>
        <v>0</v>
      </c>
      <c r="AM16" s="75">
        <f>IF(V16&gt;='Call Achv'!L$3,'Call Achv'!M$3,IF(V16&gt;='Call Achv'!L$4,('Call Achv'!M$4+((V16-'Call Achv'!L$4)/('Call Achv'!L$3-'Call Achv'!L$4))*'Call Achv'!N$4),IF(V16&gt;'Call Achv'!L$5,('Call Achv'!M$5+((V16-'Call Achv'!L$5)/('Call Achv'!L$4-'Call Achv'!L$5))*'Call Achv'!N$5),IF(V16&gt;='Call Achv'!L$6,('Call Achv'!M$6+((V16-'Call Achv'!L$6)/('Call Achv'!L$5-'Call Achv'!L$6)*'Call Achv'!N$6)),0))))*$AM$2/10</f>
        <v>5</v>
      </c>
      <c r="AN16" s="75">
        <f>IF(W16&gt;='DM Coaching'!G$3,'DM Coaching'!H$3,IF(W16&gt;='DM Coaching'!G$4,('DM Coaching'!H$4+((W16-'DM Coaching'!G$4)/('DM Coaching'!G$3-'DM Coaching'!G$4))*'DM Coaching'!I$4),IF(W16&gt;'DM Coaching'!G$5,('DM Coaching'!H$5+((W16-'DM Coaching'!G$5)/('DM Coaching'!G$4-'DM Coaching'!G$5))*'DM Coaching'!I$5),IF(W16&gt;='DM Coaching'!G$6,('DM Coaching'!H$6+((W16-'DM Coaching'!G$6)/('DM Coaching'!G$5-'DM Coaching'!G$6)*'DM Coaching'!I$6)),0))))*$AN$2/10</f>
        <v>0</v>
      </c>
      <c r="AO16" s="75">
        <f>IF(X16&gt;='FF-Written'!L$3,'FF-Written'!M$3,IF(X16&gt;='FF-Written'!L$4,('FF-Written'!M$4+((X16-'FF-Written'!L$4)/('FF-Written'!L$3-'FF-Written'!L$4))*'FF-Written'!N$4),IF(X16&gt;'FF-Written'!L$5,('FF-Written'!M$5+((X16-'FF-Written'!L$5)/('FF-Written'!L$4-'FF-Written'!L$5))*'FF-Written'!N$5),IF(X16&gt;='FF-Written'!L$6,('FF-Written'!M$6+((X16-'FF-Written'!L$6)/('FF-Written'!L$5-'FF-Written'!L$6)*'FF-Written'!N$6)),0))))*$AO$2/10</f>
        <v>0</v>
      </c>
      <c r="AP16" s="75">
        <f>IF(Y16&gt;='FF-Detailing'!L$3,'FF-Detailing'!M$3,IF(Y16&gt;='FF-Detailing'!L$4,('FF-Detailing'!M$4+((Y16-'FF-Detailing'!L$4)/('FF-Detailing'!L$3-'FF-Detailing'!L$4))*'FF-Detailing'!N$4),IF(Y16&gt;'FF-Detailing'!L$5,('FF-Detailing'!M$5+((Y16-'FF-Detailing'!L$5)/('FF-Detailing'!L$4-'FF-Detailing'!L$5))*'FF-Detailing'!N$5),IF(Y16&gt;='FF-Detailing'!L$6,('FF-Detailing'!M$6+((Y16-'FF-Detailing'!L$6)/('FF-Detailing'!L$5-'FF-Detailing'!L$6)*'FF-Detailing'!N$6)),0))))*$AP$2/10</f>
        <v>0</v>
      </c>
      <c r="AQ16" s="101">
        <f t="shared" si="0"/>
        <v>38.098705531466855</v>
      </c>
      <c r="AR16" s="70">
        <f t="shared" si="6"/>
        <v>11</v>
      </c>
      <c r="AS16" s="110">
        <v>3.5696517412935322</v>
      </c>
      <c r="AT16" s="110" t="str">
        <f t="shared" si="1"/>
        <v/>
      </c>
      <c r="AU16" s="110" t="str">
        <f t="shared" si="2"/>
        <v/>
      </c>
      <c r="AV16" s="110" t="str">
        <f t="shared" si="3"/>
        <v/>
      </c>
      <c r="AW16" s="110" t="str">
        <f t="shared" si="4"/>
        <v/>
      </c>
      <c r="AX16" s="110" t="str">
        <f>IFERROR(IF($K16&gt;=99.5,#REF!,""),"")</f>
        <v/>
      </c>
      <c r="AY16" s="109" t="str">
        <f t="shared" si="7"/>
        <v>Disqualified</v>
      </c>
      <c r="AZ16" s="109" t="str">
        <f t="shared" si="8"/>
        <v>Disqualified</v>
      </c>
      <c r="BA16" s="109" t="str">
        <f t="shared" si="9"/>
        <v>Disqualified</v>
      </c>
      <c r="BB16" s="109" t="str">
        <f t="shared" si="10"/>
        <v>Disqualified</v>
      </c>
      <c r="BC16" s="109" t="str">
        <f t="shared" si="11"/>
        <v>Disqualified</v>
      </c>
      <c r="BD16" s="109" t="str">
        <f t="shared" si="12"/>
        <v>Disqualified</v>
      </c>
      <c r="BE16" s="115"/>
    </row>
    <row r="17" spans="1:58" x14ac:dyDescent="0.35">
      <c r="A17" s="87"/>
      <c r="B17" s="79">
        <v>105235</v>
      </c>
      <c r="C17" s="147" t="s">
        <v>1754</v>
      </c>
      <c r="D17" s="80" t="s">
        <v>1059</v>
      </c>
      <c r="E17" s="80"/>
      <c r="F17" s="80"/>
      <c r="G17" s="80"/>
      <c r="H17" s="146"/>
      <c r="I17" s="146" t="s">
        <v>1755</v>
      </c>
      <c r="J17" s="79">
        <v>7</v>
      </c>
      <c r="K17" s="78">
        <v>87.865994518454855</v>
      </c>
      <c r="L17" s="78">
        <v>33.333333333333329</v>
      </c>
      <c r="M17" s="78">
        <v>55.681045134124076</v>
      </c>
      <c r="N17" s="78">
        <v>94.476369305695414</v>
      </c>
      <c r="O17" s="78">
        <v>20.72072072072072</v>
      </c>
      <c r="P17" s="78">
        <v>0</v>
      </c>
      <c r="Q17" s="78">
        <v>1</v>
      </c>
      <c r="R17" s="99">
        <v>0</v>
      </c>
      <c r="S17" s="99">
        <v>81.102362204724415</v>
      </c>
      <c r="T17" s="99">
        <v>109.99803574936162</v>
      </c>
      <c r="U17" s="144">
        <v>0</v>
      </c>
      <c r="V17" s="78">
        <v>81.368988228101017</v>
      </c>
      <c r="W17" s="78">
        <v>76.811594202898533</v>
      </c>
      <c r="X17" s="78">
        <v>65.285353535353536</v>
      </c>
      <c r="Y17" s="78">
        <v>86.267424242424241</v>
      </c>
      <c r="Z17" s="68">
        <v>1</v>
      </c>
      <c r="AA17" s="74"/>
      <c r="AB17" s="75">
        <f>IF(K17&gt;='Sales Ach'!L$3,'Sales Ach'!M$3,IF(K17&gt;='Sales Ach'!L$4,('Sales Ach'!M$4+((K17-'Sales Ach'!L$4)/('Sales Ach'!L$3-'Sales Ach'!L$4))*'Sales Ach'!N$4),IF(K17&gt;'Sales Ach'!L$5,('Sales Ach'!M$5+((K17-'Sales Ach'!L$5)/('Sales Ach'!L$4-'Sales Ach'!L$5))*'Sales Ach'!N$5),IF(K17&gt;='Sales Ach'!L$6,('Sales Ach'!M$6+((K17-'Sales Ach'!L$6)/('Sales Ach'!L$5-'Sales Ach'!L$6)*'Sales Ach'!N$6)),0))))*$AB$2/10</f>
        <v>8.5731989036909706</v>
      </c>
      <c r="AC17" s="75">
        <f>IF(L17&gt;=UA!L$3,UA!M$3,IF(L17&gt;=UA!L$4,(UA!M$4+((L17-UA!L$4)/(UA!L$3-UA!L$4))*UA!N$4),IF(L17&gt;UA!L$5,(UA!M$5+((L17-UA!L$5)/(UA!L$4-UA!L$5))*UA!N$5),IF(L17&gt;=UA!L$6,(UA!M$6+((L17-UA!L$6)/(UA!L$5-UA!L$6)*UA!N$6)),0))))*$AC$2/10</f>
        <v>3.1999999999999988</v>
      </c>
      <c r="AD17" s="75">
        <f>IF(M17="","",(IF(M17&gt;='New Product'!L$3,'New Product'!M$3,IF(M17&gt;='New Product'!L$4,('New Product'!M$4+((M17-'New Product'!L$4)/('New Product'!L$3-'New Product'!L$4))*'New Product'!N$4),IF(M17&gt;'New Product'!L$5,('New Product'!M$5+((M17-'New Product'!L$5)/('New Product'!L$4-'New Product'!L$5))*'New Product'!N$5),IF(M17&gt;='New Product'!L$6,('New Product'!M$6+((M17-'New Product'!L$6)/('New Product'!L$5-'New Product'!L$6)*'New Product'!N$6)),0))))*$AD$2/10))</f>
        <v>1.3104640144650996</v>
      </c>
      <c r="AE17" s="75">
        <f>IF(N17&gt;='Basket Brand'!L$3,'Basket Brand'!M$3,IF(N17&gt;='Basket Brand'!L$4,('Basket Brand'!M$4+((N17-'Basket Brand'!L$4)/('Basket Brand'!L$3-'Basket Brand'!L$4))*'Basket Brand'!N$4),IF(N17&gt;'Basket Brand'!L$5,('Basket Brand'!M$5+((N17-'Basket Brand'!L$5)/('Basket Brand'!L$4-'Basket Brand'!L$5))*'Basket Brand'!N$5),IF(N17&gt;='Basket Brand'!L$6,('Basket Brand'!M$6+((N17-'Basket Brand'!L$6)/('Basket Brand'!L$5-'Basket Brand'!L$6)*'Basket Brand'!N$6)),0))))*$AE$2/10</f>
        <v>3.9581095444556333</v>
      </c>
      <c r="AF17" s="75">
        <f>IF(O17&gt;='Territory Month'!G$3,'Territory Month'!H$3,IF(O17&gt;='Territory Month'!G$4,('Territory Month'!H$4+((O17-'Territory Month'!G$4)/('Territory Month'!G$3-'Territory Month'!G$4))*'Territory Month'!I$4),IF(O17&gt;'Territory Month'!G$5,('Territory Month'!H$5+((O17-'Territory Month'!G$5)/('Territory Month'!G$4-'Territory Month'!G$5))*'Territory Month'!I$5),IF(O17&gt;='Territory Month'!G$6,('Territory Month'!H$6+((O17-'Territory Month'!G$6)/('Territory Month'!G$5-'Territory Month'!G$6)*'Territory Month'!I$6)),0))))*$AF$2/10</f>
        <v>0</v>
      </c>
      <c r="AG17" s="75">
        <f>IF(P17&gt;='No of Month Ach.'!L$3,'No of Month Ach.'!M$3,IF(P17&gt;='No of Month Ach.'!L$4,('No of Month Ach.'!M$4+((P17-'No of Month Ach.'!L$4)/('No of Month Ach.'!L$3-'No of Month Ach.'!L$4))*'No of Month Ach.'!N$4),IF(P17&gt;'No of Month Ach.'!L$5,('No of Month Ach.'!M$5+((P17-'No of Month Ach.'!L$5)/('No of Month Ach.'!L$4-'No of Month Ach.'!L$5))*'No of Month Ach.'!N$5),IF(P17&gt;='No of Month Ach.'!L$6,('No of Month Ach.'!M$6+((P17-'No of Month Ach.'!L$6)/('No of Month Ach.'!L$5-'No of Month Ach.'!L$6)*'No of Month Ach.'!N$6)),0))))*$AG$2/10</f>
        <v>0</v>
      </c>
      <c r="AH17" s="75">
        <f>IF(Q17&gt;='Portfolio Ach.'!B$3,'Portfolio Ach.'!C$3,IF(Q17&gt;='Portfolio Ach.'!B$4,('Portfolio Ach.'!C$4+((Q17-'Portfolio Ach.'!B$4)/('Portfolio Ach.'!B$3-'Portfolio Ach.'!B$4))*'Portfolio Ach.'!D$4),IF(Q17&gt;'Portfolio Ach.'!B$5,('Portfolio Ach.'!C$5+((Q17-'Portfolio Ach.'!B$5)/('Portfolio Ach.'!B$4-'Portfolio Ach.'!B$5))*'Portfolio Ach.'!D$5),IF(Q17&gt;='Portfolio Ach.'!B$6,('Portfolio Ach.'!C$6+((Q17-'Portfolio Ach.'!B$6)/('Portfolio Ach.'!B$5-'Portfolio Ach.'!B$6)*'Portfolio Ach.'!D$6)),0))))*$AH$2/10</f>
        <v>0.2</v>
      </c>
      <c r="AI17" s="75">
        <f>IF(R17="","",IF(R17&gt;='Rx Share'!L$3,'Rx Share'!M$3,IF(R17&gt;='Rx Share'!L$4,('Rx Share'!M$4+((R17-'Rx Share'!L$4)/('Rx Share'!L$3-'Rx Share'!L$4))*'Rx Share'!N$4),IF(R17&gt;'Rx Share'!L$5,('Rx Share'!M$5+((R17-'Rx Share'!L$5)/('Rx Share'!L$4-'Rx Share'!L$5))*'Rx Share'!N$5),IF(R17&gt;='Rx Share'!L$6,('Rx Share'!M$6+((R17-'Rx Share'!L$6)/('Rx Share'!L$5-'Rx Share'!L$6)*'Rx Share'!N$6)),0)))))*$AI$1/10</f>
        <v>0</v>
      </c>
      <c r="AJ17" s="75">
        <f>IF(S17="","",IF(S17&gt;='Rx Share'!L$3,'Rx Share'!M$3,IF(S17&gt;='Rx Share'!L$4,('Rx Share'!M$4+((S17-'Rx Share'!L$4)/('Rx Share'!L$3-'Rx Share'!L$4))*'Rx Share'!N$4),IF(S17&gt;'Rx Share'!L$5,('Rx Share'!M$5+((S17-'Rx Share'!L$5)/('Rx Share'!L$4-'Rx Share'!L$5))*'Rx Share'!N$5),IF(S17&gt;='Rx Share'!L$6,('Rx Share'!M$6+((S17-'Rx Share'!L$6)/('Rx Share'!L$5-'Rx Share'!L$6)*'Rx Share'!N$6)),0)))))*$AJ$1/10</f>
        <v>3.7322834645669305</v>
      </c>
      <c r="AK17" s="75">
        <f>IF(T17="","",IF(T17&gt;='Rx Share'!L$3,'Rx Share'!M$3,IF(T17&gt;='Rx Share'!L$4,('Rx Share'!M$4+((T17-'Rx Share'!L$4)/('Rx Share'!L$3-'Rx Share'!L$4))*'Rx Share'!N$4),IF(T17&gt;'Rx Share'!L$5,('Rx Share'!M$5+((T17-'Rx Share'!L$5)/('Rx Share'!L$4-'Rx Share'!L$5))*'Rx Share'!N$5),IF(T17&gt;='Rx Share'!L$6,('Rx Share'!M$6+((T17-'Rx Share'!L$6)/('Rx Share'!L$5-'Rx Share'!L$6)*'Rx Share'!N$6)),0)))))*$AK$1/10</f>
        <v>4</v>
      </c>
      <c r="AL17" s="75">
        <f>IF(U17="","",IF(U17&gt;='Rx Share'!M$3,'Rx Share'!N$3,IF(U17&gt;='Rx Share'!M$4,('Rx Share'!N$4+((U17-'Rx Share'!M$4)/('Rx Share'!M$3-'Rx Share'!M$4))*'Rx Share'!O$4),IF(U17&gt;'Rx Share'!M$5,('Rx Share'!N$5+((U17-'Rx Share'!M$5)/('Rx Share'!M$4-'Rx Share'!M$5))*'Rx Share'!O$5),IF(U17&gt;='Rx Share'!M$6,('Rx Share'!N$6+((U17-'Rx Share'!M$6)/('Rx Share'!M$5-'Rx Share'!M$6)*'Rx Share'!O$6)),0)))))*$AL$1/10</f>
        <v>0</v>
      </c>
      <c r="AM17" s="75">
        <f>IF(V17&gt;='Call Achv'!L$3,'Call Achv'!M$3,IF(V17&gt;='Call Achv'!L$4,('Call Achv'!M$4+((V17-'Call Achv'!L$4)/('Call Achv'!L$3-'Call Achv'!L$4))*'Call Achv'!N$4),IF(V17&gt;'Call Achv'!L$5,('Call Achv'!M$5+((V17-'Call Achv'!L$5)/('Call Achv'!L$4-'Call Achv'!L$5))*'Call Achv'!N$5),IF(V17&gt;='Call Achv'!L$6,('Call Achv'!M$6+((V17-'Call Achv'!L$6)/('Call Achv'!L$5-'Call Achv'!L$6)*'Call Achv'!N$6)),0))))*$AM$2/10</f>
        <v>0.48957293991767797</v>
      </c>
      <c r="AN17" s="75">
        <f>IF(W17&gt;='DM Coaching'!G$3,'DM Coaching'!H$3,IF(W17&gt;='DM Coaching'!G$4,('DM Coaching'!H$4+((W17-'DM Coaching'!G$4)/('DM Coaching'!G$3-'DM Coaching'!G$4))*'DM Coaching'!I$4),IF(W17&gt;'DM Coaching'!G$5,('DM Coaching'!H$5+((W17-'DM Coaching'!G$5)/('DM Coaching'!G$4-'DM Coaching'!G$5))*'DM Coaching'!I$5),IF(W17&gt;='DM Coaching'!G$6,('DM Coaching'!H$6+((W17-'DM Coaching'!G$6)/('DM Coaching'!G$5-'DM Coaching'!G$6)*'DM Coaching'!I$6)),0))))*$AN$2/10</f>
        <v>3</v>
      </c>
      <c r="AO17" s="75">
        <f>IF(X17&gt;='FF-Written'!L$3,'FF-Written'!M$3,IF(X17&gt;='FF-Written'!L$4,('FF-Written'!M$4+((X17-'FF-Written'!L$4)/('FF-Written'!L$3-'FF-Written'!L$4))*'FF-Written'!N$4),IF(X17&gt;'FF-Written'!L$5,('FF-Written'!M$5+((X17-'FF-Written'!L$5)/('FF-Written'!L$4-'FF-Written'!L$5))*'FF-Written'!N$5),IF(X17&gt;='FF-Written'!L$6,('FF-Written'!M$6+((X17-'FF-Written'!L$6)/('FF-Written'!L$5-'FF-Written'!L$6)*'FF-Written'!N$6)),0))))*$AO$2/10</f>
        <v>4.2798989898989905</v>
      </c>
      <c r="AP17" s="75">
        <f>IF(Y17&gt;='FF-Detailing'!L$3,'FF-Detailing'!M$3,IF(Y17&gt;='FF-Detailing'!L$4,('FF-Detailing'!M$4+((Y17-'FF-Detailing'!L$4)/('FF-Detailing'!L$3-'FF-Detailing'!L$4))*'FF-Detailing'!N$4),IF(Y17&gt;'FF-Detailing'!L$5,('FF-Detailing'!M$5+((Y17-'FF-Detailing'!L$5)/('FF-Detailing'!L$4-'FF-Detailing'!L$5))*'FF-Detailing'!N$5),IF(Y17&gt;='FF-Detailing'!L$6,('FF-Detailing'!M$6+((Y17-'FF-Detailing'!L$6)/('FF-Detailing'!L$5-'FF-Detailing'!L$6)*'FF-Detailing'!N$6)),0))))*$AP$2/10</f>
        <v>3</v>
      </c>
      <c r="AQ17" s="101">
        <f t="shared" si="0"/>
        <v>39.715030952216999</v>
      </c>
      <c r="AR17" s="70">
        <f t="shared" si="6"/>
        <v>6</v>
      </c>
      <c r="AS17" s="110">
        <v>2.4400981070372931</v>
      </c>
      <c r="AT17" s="110" t="str">
        <f t="shared" si="1"/>
        <v/>
      </c>
      <c r="AU17" s="110" t="str">
        <f t="shared" si="2"/>
        <v/>
      </c>
      <c r="AV17" s="110" t="str">
        <f t="shared" si="3"/>
        <v/>
      </c>
      <c r="AW17" s="110" t="str">
        <f t="shared" si="4"/>
        <v/>
      </c>
      <c r="AX17" s="110" t="str">
        <f>IFERROR(IF($K17&gt;=99.5,#REF!,""),"")</f>
        <v/>
      </c>
      <c r="AY17" s="109" t="str">
        <f t="shared" si="7"/>
        <v>Disqualified</v>
      </c>
      <c r="AZ17" s="109" t="str">
        <f t="shared" si="8"/>
        <v>Disqualified</v>
      </c>
      <c r="BA17" s="109" t="str">
        <f t="shared" si="9"/>
        <v>Disqualified</v>
      </c>
      <c r="BB17" s="109" t="str">
        <f t="shared" si="10"/>
        <v>Disqualified</v>
      </c>
      <c r="BC17" s="109" t="str">
        <f t="shared" si="11"/>
        <v>Disqualified</v>
      </c>
      <c r="BD17" s="109" t="str">
        <f t="shared" si="12"/>
        <v>Disqualified</v>
      </c>
      <c r="BE17" s="115"/>
    </row>
    <row r="18" spans="1:58" ht="20" x14ac:dyDescent="0.35">
      <c r="A18" s="87"/>
      <c r="B18" s="79">
        <v>105236</v>
      </c>
      <c r="C18" s="80" t="s">
        <v>3029</v>
      </c>
      <c r="D18" s="80" t="s">
        <v>3024</v>
      </c>
      <c r="E18" s="80" t="s">
        <v>22</v>
      </c>
      <c r="F18" s="80" t="s">
        <v>1756</v>
      </c>
      <c r="G18" s="80" t="s">
        <v>1757</v>
      </c>
      <c r="H18" s="146">
        <v>44593</v>
      </c>
      <c r="I18" s="146" t="s">
        <v>1719</v>
      </c>
      <c r="J18" s="79">
        <v>9</v>
      </c>
      <c r="K18" s="78">
        <v>83.261919075966603</v>
      </c>
      <c r="L18" s="78">
        <v>21.444954128440365</v>
      </c>
      <c r="M18" s="78">
        <v>59.532814540421462</v>
      </c>
      <c r="N18" s="78">
        <v>80.667779087649578</v>
      </c>
      <c r="O18" s="78">
        <v>27.177700348432055</v>
      </c>
      <c r="P18" s="78">
        <v>0</v>
      </c>
      <c r="Q18" s="78">
        <v>0</v>
      </c>
      <c r="R18" s="99">
        <v>0</v>
      </c>
      <c r="S18" s="99">
        <v>56.919642857142847</v>
      </c>
      <c r="T18" s="99">
        <v>119.58146487294469</v>
      </c>
      <c r="U18" s="144">
        <v>0</v>
      </c>
      <c r="V18" s="78">
        <v>80.525983086954184</v>
      </c>
      <c r="W18" s="78">
        <v>102.12765957446808</v>
      </c>
      <c r="X18" s="78">
        <v>77.944718117131913</v>
      </c>
      <c r="Y18" s="78">
        <v>83.844827586206904</v>
      </c>
      <c r="Z18" s="68">
        <v>1</v>
      </c>
      <c r="AA18" s="74"/>
      <c r="AB18" s="75">
        <f>IF(K18&gt;='Sales Ach'!L$3,'Sales Ach'!M$3,IF(K18&gt;='Sales Ach'!L$4,('Sales Ach'!M$4+((K18-'Sales Ach'!L$4)/('Sales Ach'!L$3-'Sales Ach'!L$4))*'Sales Ach'!N$4),IF(K18&gt;'Sales Ach'!L$5,('Sales Ach'!M$5+((K18-'Sales Ach'!L$5)/('Sales Ach'!L$4-'Sales Ach'!L$5))*'Sales Ach'!N$5),IF(K18&gt;='Sales Ach'!L$6,('Sales Ach'!M$6+((K18-'Sales Ach'!L$6)/('Sales Ach'!L$5-'Sales Ach'!L$6)*'Sales Ach'!N$6)),0))))*$AB$2/10</f>
        <v>7.6523838151933203</v>
      </c>
      <c r="AC18" s="75">
        <f>IF(L18&gt;=UA!L$3,UA!M$3,IF(L18&gt;=UA!L$4,(UA!M$4+((L18-UA!L$4)/(UA!L$3-UA!L$4))*UA!N$4),IF(L18&gt;UA!L$5,(UA!M$5+((L18-UA!L$5)/(UA!L$4-UA!L$5))*UA!N$5),IF(L18&gt;=UA!L$6,(UA!M$6+((L18-UA!L$6)/(UA!L$5-UA!L$6)*UA!N$6)),0))))*$AC$2/10</f>
        <v>0</v>
      </c>
      <c r="AD18" s="75">
        <f>IF(M18="","",(IF(M18&gt;='New Product'!L$3,'New Product'!M$3,IF(M18&gt;='New Product'!L$4,('New Product'!M$4+((M18-'New Product'!L$4)/('New Product'!L$3-'New Product'!L$4))*'New Product'!N$4),IF(M18&gt;'New Product'!L$5,('New Product'!M$5+((M18-'New Product'!L$5)/('New Product'!L$4-'New Product'!L$5))*'New Product'!N$5),IF(M18&gt;='New Product'!L$6,('New Product'!M$6+((M18-'New Product'!L$6)/('New Product'!L$5-'New Product'!L$6)*'New Product'!N$6)),0))))*$AD$2/10))</f>
        <v>1.5463848906008146</v>
      </c>
      <c r="AE18" s="75">
        <f>IF(N18&gt;='Basket Brand'!L$3,'Basket Brand'!M$3,IF(N18&gt;='Basket Brand'!L$4,('Basket Brand'!M$4+((N18-'Basket Brand'!L$4)/('Basket Brand'!L$3-'Basket Brand'!L$4))*'Basket Brand'!N$4),IF(N18&gt;'Basket Brand'!L$5,('Basket Brand'!M$5+((N18-'Basket Brand'!L$5)/('Basket Brand'!L$4-'Basket Brand'!L$5))*'Basket Brand'!N$5),IF(N18&gt;='Basket Brand'!L$6,('Basket Brand'!M$6+((N18-'Basket Brand'!L$6)/('Basket Brand'!L$5-'Basket Brand'!L$6)*'Basket Brand'!N$6)),0))))*$AE$2/10</f>
        <v>2.8534223270119661</v>
      </c>
      <c r="AF18" s="75">
        <f>IF(O18&gt;='Territory Month'!G$3,'Territory Month'!H$3,IF(O18&gt;='Territory Month'!G$4,('Territory Month'!H$4+((O18-'Territory Month'!G$4)/('Territory Month'!G$3-'Territory Month'!G$4))*'Territory Month'!I$4),IF(O18&gt;'Territory Month'!G$5,('Territory Month'!H$5+((O18-'Territory Month'!G$5)/('Territory Month'!G$4-'Territory Month'!G$5))*'Territory Month'!I$5),IF(O18&gt;='Territory Month'!G$6,('Territory Month'!H$6+((O18-'Territory Month'!G$6)/('Territory Month'!G$5-'Territory Month'!G$6)*'Territory Month'!I$6)),0))))*$AF$2/10</f>
        <v>0</v>
      </c>
      <c r="AG18" s="75">
        <f>IF(P18&gt;='No of Month Ach.'!L$3,'No of Month Ach.'!M$3,IF(P18&gt;='No of Month Ach.'!L$4,('No of Month Ach.'!M$4+((P18-'No of Month Ach.'!L$4)/('No of Month Ach.'!L$3-'No of Month Ach.'!L$4))*'No of Month Ach.'!N$4),IF(P18&gt;'No of Month Ach.'!L$5,('No of Month Ach.'!M$5+((P18-'No of Month Ach.'!L$5)/('No of Month Ach.'!L$4-'No of Month Ach.'!L$5))*'No of Month Ach.'!N$5),IF(P18&gt;='No of Month Ach.'!L$6,('No of Month Ach.'!M$6+((P18-'No of Month Ach.'!L$6)/('No of Month Ach.'!L$5-'No of Month Ach.'!L$6)*'No of Month Ach.'!N$6)),0))))*$AG$2/10</f>
        <v>0</v>
      </c>
      <c r="AH18" s="75">
        <f>IF(Q18&gt;='Portfolio Ach.'!B$3,'Portfolio Ach.'!C$3,IF(Q18&gt;='Portfolio Ach.'!B$4,('Portfolio Ach.'!C$4+((Q18-'Portfolio Ach.'!B$4)/('Portfolio Ach.'!B$3-'Portfolio Ach.'!B$4))*'Portfolio Ach.'!D$4),IF(Q18&gt;'Portfolio Ach.'!B$5,('Portfolio Ach.'!C$5+((Q18-'Portfolio Ach.'!B$5)/('Portfolio Ach.'!B$4-'Portfolio Ach.'!B$5))*'Portfolio Ach.'!D$5),IF(Q18&gt;='Portfolio Ach.'!B$6,('Portfolio Ach.'!C$6+((Q18-'Portfolio Ach.'!B$6)/('Portfolio Ach.'!B$5-'Portfolio Ach.'!B$6)*'Portfolio Ach.'!D$6)),0))))*$AH$2/10</f>
        <v>0</v>
      </c>
      <c r="AI18" s="75">
        <f>IF(R18="","",IF(R18&gt;='Rx Share'!L$3,'Rx Share'!M$3,IF(R18&gt;='Rx Share'!L$4,('Rx Share'!M$4+((R18-'Rx Share'!L$4)/('Rx Share'!L$3-'Rx Share'!L$4))*'Rx Share'!N$4),IF(R18&gt;'Rx Share'!L$5,('Rx Share'!M$5+((R18-'Rx Share'!L$5)/('Rx Share'!L$4-'Rx Share'!L$5))*'Rx Share'!N$5),IF(R18&gt;='Rx Share'!L$6,('Rx Share'!M$6+((R18-'Rx Share'!L$6)/('Rx Share'!L$5-'Rx Share'!L$6)*'Rx Share'!N$6)),0)))))*$AI$1/10</f>
        <v>0</v>
      </c>
      <c r="AJ18" s="75">
        <f>IF(S18="","",IF(S18&gt;='Rx Share'!L$3,'Rx Share'!M$3,IF(S18&gt;='Rx Share'!L$4,('Rx Share'!M$4+((S18-'Rx Share'!L$4)/('Rx Share'!L$3-'Rx Share'!L$4))*'Rx Share'!N$4),IF(S18&gt;'Rx Share'!L$5,('Rx Share'!M$5+((S18-'Rx Share'!L$5)/('Rx Share'!L$4-'Rx Share'!L$5))*'Rx Share'!N$5),IF(S18&gt;='Rx Share'!L$6,('Rx Share'!M$6+((S18-'Rx Share'!L$6)/('Rx Share'!L$5-'Rx Share'!L$6)*'Rx Share'!N$6)),0)))))*$AJ$1/10</f>
        <v>1.0265624999999989</v>
      </c>
      <c r="AK18" s="75">
        <f>IF(T18="","",IF(T18&gt;='Rx Share'!L$3,'Rx Share'!M$3,IF(T18&gt;='Rx Share'!L$4,('Rx Share'!M$4+((T18-'Rx Share'!L$4)/('Rx Share'!L$3-'Rx Share'!L$4))*'Rx Share'!N$4),IF(T18&gt;'Rx Share'!L$5,('Rx Share'!M$5+((T18-'Rx Share'!L$5)/('Rx Share'!L$4-'Rx Share'!L$5))*'Rx Share'!N$5),IF(T18&gt;='Rx Share'!L$6,('Rx Share'!M$6+((T18-'Rx Share'!L$6)/('Rx Share'!L$5-'Rx Share'!L$6)*'Rx Share'!N$6)),0)))))*$AK$1/10</f>
        <v>4</v>
      </c>
      <c r="AL18" s="75">
        <f>IF(U18="","",IF(U18&gt;='Rx Share'!M$3,'Rx Share'!N$3,IF(U18&gt;='Rx Share'!M$4,('Rx Share'!N$4+((U18-'Rx Share'!M$4)/('Rx Share'!M$3-'Rx Share'!M$4))*'Rx Share'!O$4),IF(U18&gt;'Rx Share'!M$5,('Rx Share'!N$5+((U18-'Rx Share'!M$5)/('Rx Share'!M$4-'Rx Share'!M$5))*'Rx Share'!O$5),IF(U18&gt;='Rx Share'!M$6,('Rx Share'!N$6+((U18-'Rx Share'!M$6)/('Rx Share'!M$5-'Rx Share'!M$6)*'Rx Share'!O$6)),0)))))*$AL$1/10</f>
        <v>0</v>
      </c>
      <c r="AM18" s="75">
        <f>IF(V18&gt;='Call Achv'!L$3,'Call Achv'!M$3,IF(V18&gt;='Call Achv'!L$4,('Call Achv'!M$4+((V18-'Call Achv'!L$4)/('Call Achv'!L$3-'Call Achv'!L$4))*'Call Achv'!N$4),IF(V18&gt;'Call Achv'!L$5,('Call Achv'!M$5+((V18-'Call Achv'!L$5)/('Call Achv'!L$4-'Call Achv'!L$5))*'Call Achv'!N$5),IF(V18&gt;='Call Achv'!L$6,('Call Achv'!M$6+((V18-'Call Achv'!L$6)/('Call Achv'!L$5-'Call Achv'!L$6)*'Call Achv'!N$6)),0))))*$AM$2/10</f>
        <v>0.34204704021698229</v>
      </c>
      <c r="AN18" s="75">
        <f>IF(W18&gt;='DM Coaching'!G$3,'DM Coaching'!H$3,IF(W18&gt;='DM Coaching'!G$4,('DM Coaching'!H$4+((W18-'DM Coaching'!G$4)/('DM Coaching'!G$3-'DM Coaching'!G$4))*'DM Coaching'!I$4),IF(W18&gt;'DM Coaching'!G$5,('DM Coaching'!H$5+((W18-'DM Coaching'!G$5)/('DM Coaching'!G$4-'DM Coaching'!G$5))*'DM Coaching'!I$5),IF(W18&gt;='DM Coaching'!G$6,('DM Coaching'!H$6+((W18-'DM Coaching'!G$6)/('DM Coaching'!G$5-'DM Coaching'!G$6)*'DM Coaching'!I$6)),0))))*$AN$2/10</f>
        <v>3</v>
      </c>
      <c r="AO18" s="75">
        <f>IF(X18&gt;='FF-Written'!L$3,'FF-Written'!M$3,IF(X18&gt;='FF-Written'!L$4,('FF-Written'!M$4+((X18-'FF-Written'!L$4)/('FF-Written'!L$3-'FF-Written'!L$4))*'FF-Written'!N$4),IF(X18&gt;'FF-Written'!L$5,('FF-Written'!M$5+((X18-'FF-Written'!L$5)/('FF-Written'!L$4-'FF-Written'!L$5))*'FF-Written'!N$5),IF(X18&gt;='FF-Written'!L$6,('FF-Written'!M$6+((X18-'FF-Written'!L$6)/('FF-Written'!L$5-'FF-Written'!L$6)*'FF-Written'!N$6)),0))))*$AO$2/10</f>
        <v>6.7122605363984675</v>
      </c>
      <c r="AP18" s="75">
        <f>IF(Y18&gt;='FF-Detailing'!L$3,'FF-Detailing'!M$3,IF(Y18&gt;='FF-Detailing'!L$4,('FF-Detailing'!M$4+((Y18-'FF-Detailing'!L$4)/('FF-Detailing'!L$3-'FF-Detailing'!L$4))*'FF-Detailing'!N$4),IF(Y18&gt;'FF-Detailing'!L$5,('FF-Detailing'!M$5+((Y18-'FF-Detailing'!L$5)/('FF-Detailing'!L$4-'FF-Detailing'!L$5))*'FF-Detailing'!N$5),IF(Y18&gt;='FF-Detailing'!L$6,('FF-Detailing'!M$6+((Y18-'FF-Detailing'!L$6)/('FF-Detailing'!L$5-'FF-Detailing'!L$6)*'FF-Detailing'!N$6)),0))))*$AP$2/10</f>
        <v>2.8960344827586217</v>
      </c>
      <c r="AQ18" s="101">
        <f t="shared" si="0"/>
        <v>33.36566176908908</v>
      </c>
      <c r="AR18" s="70">
        <f t="shared" si="6"/>
        <v>16</v>
      </c>
      <c r="AS18" s="110">
        <v>1.7927910926589921</v>
      </c>
      <c r="AT18" s="110" t="str">
        <f t="shared" si="1"/>
        <v/>
      </c>
      <c r="AU18" s="110" t="str">
        <f t="shared" si="2"/>
        <v/>
      </c>
      <c r="AV18" s="110" t="str">
        <f t="shared" si="3"/>
        <v/>
      </c>
      <c r="AW18" s="110" t="str">
        <f t="shared" si="4"/>
        <v/>
      </c>
      <c r="AX18" s="110" t="str">
        <f>IFERROR(IF($K18&gt;=99.5,#REF!,""),"")</f>
        <v/>
      </c>
      <c r="AY18" s="109" t="str">
        <f t="shared" si="7"/>
        <v>Disqualified</v>
      </c>
      <c r="AZ18" s="109" t="str">
        <f t="shared" si="8"/>
        <v>Disqualified</v>
      </c>
      <c r="BA18" s="109" t="str">
        <f t="shared" si="9"/>
        <v>Disqualified</v>
      </c>
      <c r="BB18" s="109" t="str">
        <f t="shared" si="10"/>
        <v>Disqualified</v>
      </c>
      <c r="BC18" s="109" t="str">
        <f t="shared" si="11"/>
        <v>Disqualified</v>
      </c>
      <c r="BD18" s="109" t="str">
        <f t="shared" si="12"/>
        <v>Disqualified</v>
      </c>
      <c r="BE18" s="115"/>
    </row>
    <row r="19" spans="1:58" ht="20" x14ac:dyDescent="0.35">
      <c r="A19" s="87"/>
      <c r="B19" s="79">
        <v>105361</v>
      </c>
      <c r="C19" s="80" t="s">
        <v>3030</v>
      </c>
      <c r="D19" s="80" t="s">
        <v>3024</v>
      </c>
      <c r="E19" s="80" t="s">
        <v>24</v>
      </c>
      <c r="F19" s="80" t="s">
        <v>1760</v>
      </c>
      <c r="G19" s="80" t="s">
        <v>1757</v>
      </c>
      <c r="H19" s="146">
        <v>44652</v>
      </c>
      <c r="I19" s="146" t="s">
        <v>1719</v>
      </c>
      <c r="J19" s="79">
        <v>9</v>
      </c>
      <c r="K19" s="78">
        <v>84.118109207377898</v>
      </c>
      <c r="L19" s="78">
        <v>32.432432432432435</v>
      </c>
      <c r="M19" s="78">
        <v>56.599804944653201</v>
      </c>
      <c r="N19" s="78">
        <v>82.160647605588622</v>
      </c>
      <c r="O19" s="78">
        <v>25.531914893617021</v>
      </c>
      <c r="P19" s="78">
        <v>0</v>
      </c>
      <c r="Q19" s="78">
        <v>0</v>
      </c>
      <c r="R19" s="99">
        <v>0</v>
      </c>
      <c r="S19" s="99">
        <v>82.17770929635337</v>
      </c>
      <c r="T19" s="99">
        <v>215.31100478468903</v>
      </c>
      <c r="U19" s="144">
        <v>0</v>
      </c>
      <c r="V19" s="78">
        <v>69.900492179673634</v>
      </c>
      <c r="W19" s="78">
        <v>68.899521531100476</v>
      </c>
      <c r="X19" s="78">
        <v>76.876543209876544</v>
      </c>
      <c r="Y19" s="78">
        <v>77.44814814814815</v>
      </c>
      <c r="Z19" s="68">
        <v>1</v>
      </c>
      <c r="AA19" s="74"/>
      <c r="AB19" s="75">
        <f>IF(K19&gt;='Sales Ach'!L$3,'Sales Ach'!M$3,IF(K19&gt;='Sales Ach'!L$4,('Sales Ach'!M$4+((K19-'Sales Ach'!L$4)/('Sales Ach'!L$3-'Sales Ach'!L$4))*'Sales Ach'!N$4),IF(K19&gt;'Sales Ach'!L$5,('Sales Ach'!M$5+((K19-'Sales Ach'!L$5)/('Sales Ach'!L$4-'Sales Ach'!L$5))*'Sales Ach'!N$5),IF(K19&gt;='Sales Ach'!L$6,('Sales Ach'!M$6+((K19-'Sales Ach'!L$6)/('Sales Ach'!L$5-'Sales Ach'!L$6)*'Sales Ach'!N$6)),0))))*$AB$2/10</f>
        <v>7.82362184147558</v>
      </c>
      <c r="AC19" s="75">
        <f>IF(L19&gt;=UA!L$3,UA!M$3,IF(L19&gt;=UA!L$4,(UA!M$4+((L19-UA!L$4)/(UA!L$3-UA!L$4))*UA!N$4),IF(L19&gt;UA!L$5,(UA!M$5+((L19-UA!L$5)/(UA!L$4-UA!L$5))*UA!N$5),IF(L19&gt;=UA!L$6,(UA!M$6+((L19-UA!L$6)/(UA!L$5-UA!L$6)*UA!N$6)),0))))*$AC$2/10</f>
        <v>2.9837837837837844</v>
      </c>
      <c r="AD19" s="75">
        <f>IF(M19="","",(IF(M19&gt;='New Product'!L$3,'New Product'!M$3,IF(M19&gt;='New Product'!L$4,('New Product'!M$4+((M19-'New Product'!L$4)/('New Product'!L$3-'New Product'!L$4))*'New Product'!N$4),IF(M19&gt;'New Product'!L$5,('New Product'!M$5+((M19-'New Product'!L$5)/('New Product'!L$4-'New Product'!L$5))*'New Product'!N$5),IF(M19&gt;='New Product'!L$6,('New Product'!M$6+((M19-'New Product'!L$6)/('New Product'!L$5-'New Product'!L$6)*'New Product'!N$6)),0))))*$AD$2/10))</f>
        <v>1.3667380528600086</v>
      </c>
      <c r="AE19" s="75">
        <f>IF(N19&gt;='Basket Brand'!L$3,'Basket Brand'!M$3,IF(N19&gt;='Basket Brand'!L$4,('Basket Brand'!M$4+((N19-'Basket Brand'!L$4)/('Basket Brand'!L$3-'Basket Brand'!L$4))*'Basket Brand'!N$4),IF(N19&gt;'Basket Brand'!L$5,('Basket Brand'!M$5+((N19-'Basket Brand'!L$5)/('Basket Brand'!L$4-'Basket Brand'!L$5))*'Basket Brand'!N$5),IF(N19&gt;='Basket Brand'!L$6,('Basket Brand'!M$6+((N19-'Basket Brand'!L$6)/('Basket Brand'!L$5-'Basket Brand'!L$6)*'Basket Brand'!N$6)),0))))*$AE$2/10</f>
        <v>2.9728518084470896</v>
      </c>
      <c r="AF19" s="75">
        <f>IF(O19&gt;='Territory Month'!G$3,'Territory Month'!H$3,IF(O19&gt;='Territory Month'!G$4,('Territory Month'!H$4+((O19-'Territory Month'!G$4)/('Territory Month'!G$3-'Territory Month'!G$4))*'Territory Month'!I$4),IF(O19&gt;'Territory Month'!G$5,('Territory Month'!H$5+((O19-'Territory Month'!G$5)/('Territory Month'!G$4-'Territory Month'!G$5))*'Territory Month'!I$5),IF(O19&gt;='Territory Month'!G$6,('Territory Month'!H$6+((O19-'Territory Month'!G$6)/('Territory Month'!G$5-'Territory Month'!G$6)*'Territory Month'!I$6)),0))))*$AF$2/10</f>
        <v>0</v>
      </c>
      <c r="AG19" s="75">
        <f>IF(P19&gt;='No of Month Ach.'!L$3,'No of Month Ach.'!M$3,IF(P19&gt;='No of Month Ach.'!L$4,('No of Month Ach.'!M$4+((P19-'No of Month Ach.'!L$4)/('No of Month Ach.'!L$3-'No of Month Ach.'!L$4))*'No of Month Ach.'!N$4),IF(P19&gt;'No of Month Ach.'!L$5,('No of Month Ach.'!M$5+((P19-'No of Month Ach.'!L$5)/('No of Month Ach.'!L$4-'No of Month Ach.'!L$5))*'No of Month Ach.'!N$5),IF(P19&gt;='No of Month Ach.'!L$6,('No of Month Ach.'!M$6+((P19-'No of Month Ach.'!L$6)/('No of Month Ach.'!L$5-'No of Month Ach.'!L$6)*'No of Month Ach.'!N$6)),0))))*$AG$2/10</f>
        <v>0</v>
      </c>
      <c r="AH19" s="75">
        <f>IF(Q19&gt;='Portfolio Ach.'!B$3,'Portfolio Ach.'!C$3,IF(Q19&gt;='Portfolio Ach.'!B$4,('Portfolio Ach.'!C$4+((Q19-'Portfolio Ach.'!B$4)/('Portfolio Ach.'!B$3-'Portfolio Ach.'!B$4))*'Portfolio Ach.'!D$4),IF(Q19&gt;'Portfolio Ach.'!B$5,('Portfolio Ach.'!C$5+((Q19-'Portfolio Ach.'!B$5)/('Portfolio Ach.'!B$4-'Portfolio Ach.'!B$5))*'Portfolio Ach.'!D$5),IF(Q19&gt;='Portfolio Ach.'!B$6,('Portfolio Ach.'!C$6+((Q19-'Portfolio Ach.'!B$6)/('Portfolio Ach.'!B$5-'Portfolio Ach.'!B$6)*'Portfolio Ach.'!D$6)),0))))*$AH$2/10</f>
        <v>0</v>
      </c>
      <c r="AI19" s="75">
        <f>IF(R19="","",IF(R19&gt;='Rx Share'!L$3,'Rx Share'!M$3,IF(R19&gt;='Rx Share'!L$4,('Rx Share'!M$4+((R19-'Rx Share'!L$4)/('Rx Share'!L$3-'Rx Share'!L$4))*'Rx Share'!N$4),IF(R19&gt;'Rx Share'!L$5,('Rx Share'!M$5+((R19-'Rx Share'!L$5)/('Rx Share'!L$4-'Rx Share'!L$5))*'Rx Share'!N$5),IF(R19&gt;='Rx Share'!L$6,('Rx Share'!M$6+((R19-'Rx Share'!L$6)/('Rx Share'!L$5-'Rx Share'!L$6)*'Rx Share'!N$6)),0)))))*$AI$1/10</f>
        <v>0</v>
      </c>
      <c r="AJ19" s="75">
        <f>IF(S19="","",IF(S19&gt;='Rx Share'!L$3,'Rx Share'!M$3,IF(S19&gt;='Rx Share'!L$4,('Rx Share'!M$4+((S19-'Rx Share'!L$4)/('Rx Share'!L$3-'Rx Share'!L$4))*'Rx Share'!N$4),IF(S19&gt;'Rx Share'!L$5,('Rx Share'!M$5+((S19-'Rx Share'!L$5)/('Rx Share'!L$4-'Rx Share'!L$5))*'Rx Share'!N$5),IF(S19&gt;='Rx Share'!L$6,('Rx Share'!M$6+((S19-'Rx Share'!L$6)/('Rx Share'!L$5-'Rx Share'!L$6)*'Rx Share'!N$6)),0)))))*$AJ$1/10</f>
        <v>3.861325115562404</v>
      </c>
      <c r="AK19" s="75">
        <f>IF(T19="","",IF(T19&gt;='Rx Share'!L$3,'Rx Share'!M$3,IF(T19&gt;='Rx Share'!L$4,('Rx Share'!M$4+((T19-'Rx Share'!L$4)/('Rx Share'!L$3-'Rx Share'!L$4))*'Rx Share'!N$4),IF(T19&gt;'Rx Share'!L$5,('Rx Share'!M$5+((T19-'Rx Share'!L$5)/('Rx Share'!L$4-'Rx Share'!L$5))*'Rx Share'!N$5),IF(T19&gt;='Rx Share'!L$6,('Rx Share'!M$6+((T19-'Rx Share'!L$6)/('Rx Share'!L$5-'Rx Share'!L$6)*'Rx Share'!N$6)),0)))))*$AK$1/10</f>
        <v>4</v>
      </c>
      <c r="AL19" s="75">
        <f>IF(U19="","",IF(U19&gt;='Rx Share'!M$3,'Rx Share'!N$3,IF(U19&gt;='Rx Share'!M$4,('Rx Share'!N$4+((U19-'Rx Share'!M$4)/('Rx Share'!M$3-'Rx Share'!M$4))*'Rx Share'!O$4),IF(U19&gt;'Rx Share'!M$5,('Rx Share'!N$5+((U19-'Rx Share'!M$5)/('Rx Share'!M$4-'Rx Share'!M$5))*'Rx Share'!O$5),IF(U19&gt;='Rx Share'!M$6,('Rx Share'!N$6+((U19-'Rx Share'!M$6)/('Rx Share'!M$5-'Rx Share'!M$6)*'Rx Share'!O$6)),0)))))*$AL$1/10</f>
        <v>0</v>
      </c>
      <c r="AM19" s="75">
        <f>IF(V19&gt;='Call Achv'!L$3,'Call Achv'!M$3,IF(V19&gt;='Call Achv'!L$4,('Call Achv'!M$4+((V19-'Call Achv'!L$4)/('Call Achv'!L$3-'Call Achv'!L$4))*'Call Achv'!N$4),IF(V19&gt;'Call Achv'!L$5,('Call Achv'!M$5+((V19-'Call Achv'!L$5)/('Call Achv'!L$4-'Call Achv'!L$5))*'Call Achv'!N$5),IF(V19&gt;='Call Achv'!L$6,('Call Achv'!M$6+((V19-'Call Achv'!L$6)/('Call Achv'!L$5-'Call Achv'!L$6)*'Call Achv'!N$6)),0))))*$AM$2/10</f>
        <v>0</v>
      </c>
      <c r="AN19" s="75">
        <f>IF(W19&gt;='DM Coaching'!G$3,'DM Coaching'!H$3,IF(W19&gt;='DM Coaching'!G$4,('DM Coaching'!H$4+((W19-'DM Coaching'!G$4)/('DM Coaching'!G$3-'DM Coaching'!G$4))*'DM Coaching'!I$4),IF(W19&gt;'DM Coaching'!G$5,('DM Coaching'!H$5+((W19-'DM Coaching'!G$5)/('DM Coaching'!G$4-'DM Coaching'!G$5))*'DM Coaching'!I$5),IF(W19&gt;='DM Coaching'!G$6,('DM Coaching'!H$6+((W19-'DM Coaching'!G$6)/('DM Coaching'!G$5-'DM Coaching'!G$6)*'DM Coaching'!I$6)),0))))*$AN$2/10</f>
        <v>2.9339712918660283</v>
      </c>
      <c r="AO19" s="75">
        <f>IF(X19&gt;='FF-Written'!L$3,'FF-Written'!M$3,IF(X19&gt;='FF-Written'!L$4,('FF-Written'!M$4+((X19-'FF-Written'!L$4)/('FF-Written'!L$3-'FF-Written'!L$4))*'FF-Written'!N$4),IF(X19&gt;'FF-Written'!L$5,('FF-Written'!M$5+((X19-'FF-Written'!L$5)/('FF-Written'!L$4-'FF-Written'!L$5))*'FF-Written'!N$5),IF(X19&gt;='FF-Written'!L$6,('FF-Written'!M$6+((X19-'FF-Written'!L$6)/('FF-Written'!L$5-'FF-Written'!L$6)*'FF-Written'!N$6)),0))))*$AO$2/10</f>
        <v>6.5627160493827166</v>
      </c>
      <c r="AP19" s="75">
        <f>IF(Y19&gt;='FF-Detailing'!L$3,'FF-Detailing'!M$3,IF(Y19&gt;='FF-Detailing'!L$4,('FF-Detailing'!M$4+((Y19-'FF-Detailing'!L$4)/('FF-Detailing'!L$3-'FF-Detailing'!L$4))*'FF-Detailing'!N$4),IF(Y19&gt;'FF-Detailing'!L$5,('FF-Detailing'!M$5+((Y19-'FF-Detailing'!L$5)/('FF-Detailing'!L$4-'FF-Detailing'!L$5))*'FF-Detailing'!N$5),IF(Y19&gt;='FF-Detailing'!L$6,('FF-Detailing'!M$6+((Y19-'FF-Detailing'!L$6)/('FF-Detailing'!L$5-'FF-Detailing'!L$6)*'FF-Detailing'!N$6)),0))))*$AP$2/10</f>
        <v>2.3203333333333331</v>
      </c>
      <c r="AQ19" s="101">
        <f t="shared" si="0"/>
        <v>38.694823640789934</v>
      </c>
      <c r="AR19" s="70">
        <f t="shared" si="6"/>
        <v>9</v>
      </c>
      <c r="AS19" s="110">
        <v>2.7130852340936373</v>
      </c>
      <c r="AT19" s="110" t="str">
        <f t="shared" si="1"/>
        <v/>
      </c>
      <c r="AU19" s="110" t="str">
        <f t="shared" si="2"/>
        <v/>
      </c>
      <c r="AV19" s="110" t="str">
        <f t="shared" si="3"/>
        <v/>
      </c>
      <c r="AW19" s="110" t="str">
        <f t="shared" si="4"/>
        <v/>
      </c>
      <c r="AX19" s="110" t="str">
        <f>IFERROR(IF($K19&gt;=99.5,#REF!,""),"")</f>
        <v/>
      </c>
      <c r="AY19" s="109" t="str">
        <f t="shared" si="7"/>
        <v>Disqualified</v>
      </c>
      <c r="AZ19" s="109" t="str">
        <f t="shared" si="8"/>
        <v>Disqualified</v>
      </c>
      <c r="BA19" s="109" t="str">
        <f t="shared" si="9"/>
        <v>Disqualified</v>
      </c>
      <c r="BB19" s="109" t="str">
        <f t="shared" si="10"/>
        <v>Disqualified</v>
      </c>
      <c r="BC19" s="109" t="str">
        <f t="shared" si="11"/>
        <v>Disqualified</v>
      </c>
      <c r="BD19" s="109" t="str">
        <f t="shared" si="12"/>
        <v>Disqualified</v>
      </c>
      <c r="BE19" s="115"/>
    </row>
    <row r="20" spans="1:58" ht="30" x14ac:dyDescent="0.35">
      <c r="A20" s="87"/>
      <c r="B20" s="79">
        <v>105365</v>
      </c>
      <c r="C20" s="80" t="s">
        <v>1263</v>
      </c>
      <c r="D20" s="80" t="s">
        <v>1059</v>
      </c>
      <c r="E20" s="80" t="s">
        <v>18</v>
      </c>
      <c r="F20" s="80" t="s">
        <v>1777</v>
      </c>
      <c r="G20" s="80" t="s">
        <v>1757</v>
      </c>
      <c r="H20" s="146">
        <v>44652</v>
      </c>
      <c r="I20" s="146" t="s">
        <v>1719</v>
      </c>
      <c r="J20" s="79">
        <v>2</v>
      </c>
      <c r="K20" s="78">
        <v>78.740068097824945</v>
      </c>
      <c r="L20" s="78">
        <v>25.252525252525253</v>
      </c>
      <c r="M20" s="78">
        <v>44.373939112297762</v>
      </c>
      <c r="N20" s="78">
        <v>89.498225015374032</v>
      </c>
      <c r="O20" s="78">
        <v>12.89198606271777</v>
      </c>
      <c r="P20" s="78">
        <v>0</v>
      </c>
      <c r="Q20" s="78">
        <v>0</v>
      </c>
      <c r="R20" s="99">
        <v>0</v>
      </c>
      <c r="S20" s="99">
        <v>15.559013114025339</v>
      </c>
      <c r="T20" s="99">
        <v>16.823324227130314</v>
      </c>
      <c r="U20" s="144">
        <v>0</v>
      </c>
      <c r="V20" s="78">
        <v>41.505319148936174</v>
      </c>
      <c r="W20" s="78" t="s">
        <v>1093</v>
      </c>
      <c r="X20" s="78">
        <v>0</v>
      </c>
      <c r="Y20" s="78">
        <v>0</v>
      </c>
      <c r="Z20" s="68">
        <v>1</v>
      </c>
      <c r="AA20" s="74"/>
      <c r="AB20" s="75">
        <f>IF(K20&gt;='Sales Ach'!L$3,'Sales Ach'!M$3,IF(K20&gt;='Sales Ach'!L$4,('Sales Ach'!M$4+((K20-'Sales Ach'!L$4)/('Sales Ach'!L$3-'Sales Ach'!L$4))*'Sales Ach'!N$4),IF(K20&gt;'Sales Ach'!L$5,('Sales Ach'!M$5+((K20-'Sales Ach'!L$5)/('Sales Ach'!L$4-'Sales Ach'!L$5))*'Sales Ach'!N$5),IF(K20&gt;='Sales Ach'!L$6,('Sales Ach'!M$6+((K20-'Sales Ach'!L$6)/('Sales Ach'!L$5-'Sales Ach'!L$6)*'Sales Ach'!N$6)),0))))*$AB$2/10</f>
        <v>6.7480136195649889</v>
      </c>
      <c r="AC20" s="75">
        <f>IF(L20&gt;=UA!L$3,UA!M$3,IF(L20&gt;=UA!L$4,(UA!M$4+((L20-UA!L$4)/(UA!L$3-UA!L$4))*UA!N$4),IF(L20&gt;UA!L$5,(UA!M$5+((L20-UA!L$5)/(UA!L$4-UA!L$5))*UA!N$5),IF(L20&gt;=UA!L$6,(UA!M$6+((L20-UA!L$6)/(UA!L$5-UA!L$6)*UA!N$6)),0))))*$AC$2/10</f>
        <v>0</v>
      </c>
      <c r="AD20" s="75">
        <f>IF(M20="","",(IF(M20&gt;='New Product'!L$3,'New Product'!M$3,IF(M20&gt;='New Product'!L$4,('New Product'!M$4+((M20-'New Product'!L$4)/('New Product'!L$3-'New Product'!L$4))*'New Product'!N$4),IF(M20&gt;'New Product'!L$5,('New Product'!M$5+((M20-'New Product'!L$5)/('New Product'!L$4-'New Product'!L$5))*'New Product'!N$5),IF(M20&gt;='New Product'!L$6,('New Product'!M$6+((M20-'New Product'!L$6)/('New Product'!L$5-'New Product'!L$6)*'New Product'!N$6)),0))))*$AD$2/10))</f>
        <v>0.61790377062823798</v>
      </c>
      <c r="AE20" s="75">
        <f>IF(N20&gt;='Basket Brand'!L$3,'Basket Brand'!M$3,IF(N20&gt;='Basket Brand'!L$4,('Basket Brand'!M$4+((N20-'Basket Brand'!L$4)/('Basket Brand'!L$3-'Basket Brand'!L$4))*'Basket Brand'!N$4),IF(N20&gt;'Basket Brand'!L$5,('Basket Brand'!M$5+((N20-'Basket Brand'!L$5)/('Basket Brand'!L$4-'Basket Brand'!L$5))*'Basket Brand'!N$5),IF(N20&gt;='Basket Brand'!L$6,('Basket Brand'!M$6+((N20-'Basket Brand'!L$6)/('Basket Brand'!L$5-'Basket Brand'!L$6)*'Basket Brand'!N$6)),0))))*$AE$2/10</f>
        <v>3.5598580012299221</v>
      </c>
      <c r="AF20" s="75">
        <f>IF(O20&gt;='Territory Month'!G$3,'Territory Month'!H$3,IF(O20&gt;='Territory Month'!G$4,('Territory Month'!H$4+((O20-'Territory Month'!G$4)/('Territory Month'!G$3-'Territory Month'!G$4))*'Territory Month'!I$4),IF(O20&gt;'Territory Month'!G$5,('Territory Month'!H$5+((O20-'Territory Month'!G$5)/('Territory Month'!G$4-'Territory Month'!G$5))*'Territory Month'!I$5),IF(O20&gt;='Territory Month'!G$6,('Territory Month'!H$6+((O20-'Territory Month'!G$6)/('Territory Month'!G$5-'Territory Month'!G$6)*'Territory Month'!I$6)),0))))*$AF$2/10</f>
        <v>0</v>
      </c>
      <c r="AG20" s="75">
        <f>IF(P20&gt;='No of Month Ach.'!L$3,'No of Month Ach.'!M$3,IF(P20&gt;='No of Month Ach.'!L$4,('No of Month Ach.'!M$4+((P20-'No of Month Ach.'!L$4)/('No of Month Ach.'!L$3-'No of Month Ach.'!L$4))*'No of Month Ach.'!N$4),IF(P20&gt;'No of Month Ach.'!L$5,('No of Month Ach.'!M$5+((P20-'No of Month Ach.'!L$5)/('No of Month Ach.'!L$4-'No of Month Ach.'!L$5))*'No of Month Ach.'!N$5),IF(P20&gt;='No of Month Ach.'!L$6,('No of Month Ach.'!M$6+((P20-'No of Month Ach.'!L$6)/('No of Month Ach.'!L$5-'No of Month Ach.'!L$6)*'No of Month Ach.'!N$6)),0))))*$AG$2/10</f>
        <v>0</v>
      </c>
      <c r="AH20" s="75">
        <f>IF(Q20&gt;='Portfolio Ach.'!B$3,'Portfolio Ach.'!C$3,IF(Q20&gt;='Portfolio Ach.'!B$4,('Portfolio Ach.'!C$4+((Q20-'Portfolio Ach.'!B$4)/('Portfolio Ach.'!B$3-'Portfolio Ach.'!B$4))*'Portfolio Ach.'!D$4),IF(Q20&gt;'Portfolio Ach.'!B$5,('Portfolio Ach.'!C$5+((Q20-'Portfolio Ach.'!B$5)/('Portfolio Ach.'!B$4-'Portfolio Ach.'!B$5))*'Portfolio Ach.'!D$5),IF(Q20&gt;='Portfolio Ach.'!B$6,('Portfolio Ach.'!C$6+((Q20-'Portfolio Ach.'!B$6)/('Portfolio Ach.'!B$5-'Portfolio Ach.'!B$6)*'Portfolio Ach.'!D$6)),0))))*$AH$2/10</f>
        <v>0</v>
      </c>
      <c r="AI20" s="75">
        <f>IF(R20="","",IF(R20&gt;='Rx Share'!L$3,'Rx Share'!M$3,IF(R20&gt;='Rx Share'!L$4,('Rx Share'!M$4+((R20-'Rx Share'!L$4)/('Rx Share'!L$3-'Rx Share'!L$4))*'Rx Share'!N$4),IF(R20&gt;'Rx Share'!L$5,('Rx Share'!M$5+((R20-'Rx Share'!L$5)/('Rx Share'!L$4-'Rx Share'!L$5))*'Rx Share'!N$5),IF(R20&gt;='Rx Share'!L$6,('Rx Share'!M$6+((R20-'Rx Share'!L$6)/('Rx Share'!L$5-'Rx Share'!L$6)*'Rx Share'!N$6)),0)))))*$AI$1/10</f>
        <v>0</v>
      </c>
      <c r="AJ20" s="75">
        <f>IF(S20="","",IF(S20&gt;='Rx Share'!L$3,'Rx Share'!M$3,IF(S20&gt;='Rx Share'!L$4,('Rx Share'!M$4+((S20-'Rx Share'!L$4)/('Rx Share'!L$3-'Rx Share'!L$4))*'Rx Share'!N$4),IF(S20&gt;'Rx Share'!L$5,('Rx Share'!M$5+((S20-'Rx Share'!L$5)/('Rx Share'!L$4-'Rx Share'!L$5))*'Rx Share'!N$5),IF(S20&gt;='Rx Share'!L$6,('Rx Share'!M$6+((S20-'Rx Share'!L$6)/('Rx Share'!L$5-'Rx Share'!L$6)*'Rx Share'!N$6)),0)))))*$AJ$1/10</f>
        <v>0</v>
      </c>
      <c r="AK20" s="75">
        <f>IF(T20="","",IF(T20&gt;='Rx Share'!L$3,'Rx Share'!M$3,IF(T20&gt;='Rx Share'!L$4,('Rx Share'!M$4+((T20-'Rx Share'!L$4)/('Rx Share'!L$3-'Rx Share'!L$4))*'Rx Share'!N$4),IF(T20&gt;'Rx Share'!L$5,('Rx Share'!M$5+((T20-'Rx Share'!L$5)/('Rx Share'!L$4-'Rx Share'!L$5))*'Rx Share'!N$5),IF(T20&gt;='Rx Share'!L$6,('Rx Share'!M$6+((T20-'Rx Share'!L$6)/('Rx Share'!L$5-'Rx Share'!L$6)*'Rx Share'!N$6)),0)))))*$AK$1/10</f>
        <v>0</v>
      </c>
      <c r="AL20" s="75">
        <f>IF(U20="","",IF(U20&gt;='Rx Share'!M$3,'Rx Share'!N$3,IF(U20&gt;='Rx Share'!M$4,('Rx Share'!N$4+((U20-'Rx Share'!M$4)/('Rx Share'!M$3-'Rx Share'!M$4))*'Rx Share'!O$4),IF(U20&gt;'Rx Share'!M$5,('Rx Share'!N$5+((U20-'Rx Share'!M$5)/('Rx Share'!M$4-'Rx Share'!M$5))*'Rx Share'!O$5),IF(U20&gt;='Rx Share'!M$6,('Rx Share'!N$6+((U20-'Rx Share'!M$6)/('Rx Share'!M$5-'Rx Share'!M$6)*'Rx Share'!O$6)),0)))))*$AL$1/10</f>
        <v>0</v>
      </c>
      <c r="AM20" s="75">
        <f>IF(V20&gt;='Call Achv'!L$3,'Call Achv'!M$3,IF(V20&gt;='Call Achv'!L$4,('Call Achv'!M$4+((V20-'Call Achv'!L$4)/('Call Achv'!L$3-'Call Achv'!L$4))*'Call Achv'!N$4),IF(V20&gt;'Call Achv'!L$5,('Call Achv'!M$5+((V20-'Call Achv'!L$5)/('Call Achv'!L$4-'Call Achv'!L$5))*'Call Achv'!N$5),IF(V20&gt;='Call Achv'!L$6,('Call Achv'!M$6+((V20-'Call Achv'!L$6)/('Call Achv'!L$5-'Call Achv'!L$6)*'Call Achv'!N$6)),0))))*$AM$2/10</f>
        <v>0</v>
      </c>
      <c r="AN20" s="75">
        <f>IF(W20&gt;='DM Coaching'!G$3,'DM Coaching'!H$3,IF(W20&gt;='DM Coaching'!G$4,('DM Coaching'!H$4+((W20-'DM Coaching'!G$4)/('DM Coaching'!G$3-'DM Coaching'!G$4))*'DM Coaching'!I$4),IF(W20&gt;'DM Coaching'!G$5,('DM Coaching'!H$5+((W20-'DM Coaching'!G$5)/('DM Coaching'!G$4-'DM Coaching'!G$5))*'DM Coaching'!I$5),IF(W20&gt;='DM Coaching'!G$6,('DM Coaching'!H$6+((W20-'DM Coaching'!G$6)/('DM Coaching'!G$5-'DM Coaching'!G$6)*'DM Coaching'!I$6)),0))))*$AN$2/10</f>
        <v>3</v>
      </c>
      <c r="AO20" s="75">
        <f>IF(X20&gt;='FF-Written'!L$3,'FF-Written'!M$3,IF(X20&gt;='FF-Written'!L$4,('FF-Written'!M$4+((X20-'FF-Written'!L$4)/('FF-Written'!L$3-'FF-Written'!L$4))*'FF-Written'!N$4),IF(X20&gt;'FF-Written'!L$5,('FF-Written'!M$5+((X20-'FF-Written'!L$5)/('FF-Written'!L$4-'FF-Written'!L$5))*'FF-Written'!N$5),IF(X20&gt;='FF-Written'!L$6,('FF-Written'!M$6+((X20-'FF-Written'!L$6)/('FF-Written'!L$5-'FF-Written'!L$6)*'FF-Written'!N$6)),0))))*$AO$2/10</f>
        <v>0</v>
      </c>
      <c r="AP20" s="75">
        <f>IF(Y20&gt;='FF-Detailing'!L$3,'FF-Detailing'!M$3,IF(Y20&gt;='FF-Detailing'!L$4,('FF-Detailing'!M$4+((Y20-'FF-Detailing'!L$4)/('FF-Detailing'!L$3-'FF-Detailing'!L$4))*'FF-Detailing'!N$4),IF(Y20&gt;'FF-Detailing'!L$5,('FF-Detailing'!M$5+((Y20-'FF-Detailing'!L$5)/('FF-Detailing'!L$4-'FF-Detailing'!L$5))*'FF-Detailing'!N$5),IF(Y20&gt;='FF-Detailing'!L$6,('FF-Detailing'!M$6+((Y20-'FF-Detailing'!L$6)/('FF-Detailing'!L$5-'FF-Detailing'!L$6)*'FF-Detailing'!N$6)),0))))*$AP$2/10</f>
        <v>0</v>
      </c>
      <c r="AQ20" s="101">
        <f t="shared" si="0"/>
        <v>15.473083768247943</v>
      </c>
      <c r="AR20" s="70">
        <f>_xlfn.RANK.EQ(AQ20,$AQ$4:$AQ$21)</f>
        <v>18</v>
      </c>
      <c r="AS20" s="110">
        <v>2.9350918024308248</v>
      </c>
      <c r="AT20" s="110" t="str">
        <f t="shared" si="1"/>
        <v/>
      </c>
      <c r="AU20" s="110" t="str">
        <f t="shared" si="2"/>
        <v/>
      </c>
      <c r="AV20" s="110" t="str">
        <f t="shared" si="3"/>
        <v/>
      </c>
      <c r="AW20" s="110" t="str">
        <f t="shared" si="4"/>
        <v/>
      </c>
      <c r="AX20" s="110" t="str">
        <f>IFERROR(IF($K20&gt;=99.5,#REF!,""),"")</f>
        <v/>
      </c>
      <c r="AY20" s="109" t="str">
        <f t="shared" si="7"/>
        <v>Disqualified</v>
      </c>
      <c r="AZ20" s="109" t="str">
        <f t="shared" si="8"/>
        <v>Disqualified</v>
      </c>
      <c r="BA20" s="109" t="str">
        <f t="shared" si="9"/>
        <v>Disqualified</v>
      </c>
      <c r="BB20" s="109" t="str">
        <f t="shared" si="10"/>
        <v>Disqualified</v>
      </c>
      <c r="BC20" s="109" t="str">
        <f t="shared" si="11"/>
        <v>Disqualified</v>
      </c>
      <c r="BD20" s="109" t="str">
        <f t="shared" si="12"/>
        <v>Disqualified</v>
      </c>
      <c r="BE20" s="115"/>
    </row>
    <row r="21" spans="1:58" ht="21.65" customHeight="1" x14ac:dyDescent="0.35">
      <c r="A21" s="87"/>
      <c r="B21" s="79">
        <v>106580</v>
      </c>
      <c r="C21" s="80" t="s">
        <v>3031</v>
      </c>
      <c r="D21" s="80" t="s">
        <v>1059</v>
      </c>
      <c r="E21" s="80" t="s">
        <v>1798</v>
      </c>
      <c r="F21" s="80" t="s">
        <v>1777</v>
      </c>
      <c r="G21" s="80" t="s">
        <v>1757</v>
      </c>
      <c r="H21" s="146">
        <v>45108</v>
      </c>
      <c r="I21" s="146" t="s">
        <v>1719</v>
      </c>
      <c r="J21" s="79">
        <v>9</v>
      </c>
      <c r="K21" s="78">
        <v>83.11492304734206</v>
      </c>
      <c r="L21" s="78">
        <v>26</v>
      </c>
      <c r="M21" s="78">
        <v>52.651766835857003</v>
      </c>
      <c r="N21" s="78">
        <v>96.696389329343333</v>
      </c>
      <c r="O21" s="78">
        <v>15.879828326180256</v>
      </c>
      <c r="P21" s="78">
        <v>0</v>
      </c>
      <c r="Q21" s="78">
        <v>0</v>
      </c>
      <c r="R21" s="99">
        <v>0</v>
      </c>
      <c r="S21" s="99">
        <v>74.553436270057517</v>
      </c>
      <c r="T21" s="99">
        <v>175.43859649122805</v>
      </c>
      <c r="U21" s="144">
        <v>0</v>
      </c>
      <c r="V21" s="78">
        <v>54.265368413876182</v>
      </c>
      <c r="W21" s="78">
        <v>49.122807017543863</v>
      </c>
      <c r="X21" s="78">
        <v>77.912077294686</v>
      </c>
      <c r="Y21" s="78">
        <v>82.487826086956517</v>
      </c>
      <c r="Z21" s="68">
        <v>1</v>
      </c>
      <c r="AA21" s="74"/>
      <c r="AB21" s="75">
        <f>IF(K21&gt;='Sales Ach'!L$3,'Sales Ach'!M$3,IF(K21&gt;='Sales Ach'!L$4,('Sales Ach'!M$4+((K21-'Sales Ach'!L$4)/('Sales Ach'!L$3-'Sales Ach'!L$4))*'Sales Ach'!N$4),IF(K21&gt;'Sales Ach'!L$5,('Sales Ach'!M$5+((K21-'Sales Ach'!L$5)/('Sales Ach'!L$4-'Sales Ach'!L$5))*'Sales Ach'!N$5),IF(K21&gt;='Sales Ach'!L$6,('Sales Ach'!M$6+((K21-'Sales Ach'!L$6)/('Sales Ach'!L$5-'Sales Ach'!L$6)*'Sales Ach'!N$6)),0))))*$AB$2/10</f>
        <v>7.6229846094684124</v>
      </c>
      <c r="AC21" s="75">
        <f>IF(L21&gt;=UA!L$3,UA!M$3,IF(L21&gt;=UA!L$4,(UA!M$4+((L21-UA!L$4)/(UA!L$3-UA!L$4))*UA!N$4),IF(L21&gt;UA!L$5,(UA!M$5+((L21-UA!L$5)/(UA!L$4-UA!L$5))*UA!N$5),IF(L21&gt;=UA!L$6,(UA!M$6+((L21-UA!L$6)/(UA!L$5-UA!L$6)*UA!N$6)),0))))*$AC$2/10</f>
        <v>0</v>
      </c>
      <c r="AD21" s="75">
        <f>IF(M21="","",(IF(M21&gt;='New Product'!L$3,'New Product'!M$3,IF(M21&gt;='New Product'!L$4,('New Product'!M$4+((M21-'New Product'!L$4)/('New Product'!L$3-'New Product'!L$4))*'New Product'!N$4),IF(M21&gt;'New Product'!L$5,('New Product'!M$5+((M21-'New Product'!L$5)/('New Product'!L$4-'New Product'!L$5))*'New Product'!N$5),IF(M21&gt;='New Product'!L$6,('New Product'!M$6+((M21-'New Product'!L$6)/('New Product'!L$5-'New Product'!L$6)*'New Product'!N$6)),0))))*$AD$2/10))</f>
        <v>1.1249207186962416</v>
      </c>
      <c r="AE21" s="75">
        <f>IF(N21&gt;='Basket Brand'!L$3,'Basket Brand'!M$3,IF(N21&gt;='Basket Brand'!L$4,('Basket Brand'!M$4+((N21-'Basket Brand'!L$4)/('Basket Brand'!L$3-'Basket Brand'!L$4))*'Basket Brand'!N$4),IF(N21&gt;'Basket Brand'!L$5,('Basket Brand'!M$5+((N21-'Basket Brand'!L$5)/('Basket Brand'!L$4-'Basket Brand'!L$5))*'Basket Brand'!N$5),IF(N21&gt;='Basket Brand'!L$6,('Basket Brand'!M$6+((N21-'Basket Brand'!L$6)/('Basket Brand'!L$5-'Basket Brand'!L$6)*'Basket Brand'!N$6)),0))))*$AE$2/10</f>
        <v>4.5428445853898669</v>
      </c>
      <c r="AF21" s="75">
        <f>IF(O21&gt;='Territory Month'!G$3,'Territory Month'!H$3,IF(O21&gt;='Territory Month'!G$4,('Territory Month'!H$4+((O21-'Territory Month'!G$4)/('Territory Month'!G$3-'Territory Month'!G$4))*'Territory Month'!I$4),IF(O21&gt;'Territory Month'!G$5,('Territory Month'!H$5+((O21-'Territory Month'!G$5)/('Territory Month'!G$4-'Territory Month'!G$5))*'Territory Month'!I$5),IF(O21&gt;='Territory Month'!G$6,('Territory Month'!H$6+((O21-'Territory Month'!G$6)/('Territory Month'!G$5-'Territory Month'!G$6)*'Territory Month'!I$6)),0))))*$AF$2/10</f>
        <v>0</v>
      </c>
      <c r="AG21" s="75">
        <f>IF(P21&gt;='No of Month Ach.'!L$3,'No of Month Ach.'!M$3,IF(P21&gt;='No of Month Ach.'!L$4,('No of Month Ach.'!M$4+((P21-'No of Month Ach.'!L$4)/('No of Month Ach.'!L$3-'No of Month Ach.'!L$4))*'No of Month Ach.'!N$4),IF(P21&gt;'No of Month Ach.'!L$5,('No of Month Ach.'!M$5+((P21-'No of Month Ach.'!L$5)/('No of Month Ach.'!L$4-'No of Month Ach.'!L$5))*'No of Month Ach.'!N$5),IF(P21&gt;='No of Month Ach.'!L$6,('No of Month Ach.'!M$6+((P21-'No of Month Ach.'!L$6)/('No of Month Ach.'!L$5-'No of Month Ach.'!L$6)*'No of Month Ach.'!N$6)),0))))*$AG$2/10</f>
        <v>0</v>
      </c>
      <c r="AH21" s="75">
        <f>IF(Q21&gt;='Portfolio Ach.'!B$3,'Portfolio Ach.'!C$3,IF(Q21&gt;='Portfolio Ach.'!B$4,('Portfolio Ach.'!C$4+((Q21-'Portfolio Ach.'!B$4)/('Portfolio Ach.'!B$3-'Portfolio Ach.'!B$4))*'Portfolio Ach.'!D$4),IF(Q21&gt;'Portfolio Ach.'!B$5,('Portfolio Ach.'!C$5+((Q21-'Portfolio Ach.'!B$5)/('Portfolio Ach.'!B$4-'Portfolio Ach.'!B$5))*'Portfolio Ach.'!D$5),IF(Q21&gt;='Portfolio Ach.'!B$6,('Portfolio Ach.'!C$6+((Q21-'Portfolio Ach.'!B$6)/('Portfolio Ach.'!B$5-'Portfolio Ach.'!B$6)*'Portfolio Ach.'!D$6)),0))))*$AH$2/10</f>
        <v>0</v>
      </c>
      <c r="AI21" s="75">
        <f>IF(R21="","",IF(R21&gt;='Rx Share'!L$3,'Rx Share'!M$3,IF(R21&gt;='Rx Share'!L$4,('Rx Share'!M$4+((R21-'Rx Share'!L$4)/('Rx Share'!L$3-'Rx Share'!L$4))*'Rx Share'!N$4),IF(R21&gt;'Rx Share'!L$5,('Rx Share'!M$5+((R21-'Rx Share'!L$5)/('Rx Share'!L$4-'Rx Share'!L$5))*'Rx Share'!N$5),IF(R21&gt;='Rx Share'!L$6,('Rx Share'!M$6+((R21-'Rx Share'!L$6)/('Rx Share'!L$5-'Rx Share'!L$6)*'Rx Share'!N$6)),0)))))*$AI$1/10</f>
        <v>0</v>
      </c>
      <c r="AJ21" s="75">
        <f>IF(S21="","",IF(S21&gt;='Rx Share'!L$3,'Rx Share'!M$3,IF(S21&gt;='Rx Share'!L$4,('Rx Share'!M$4+((S21-'Rx Share'!L$4)/('Rx Share'!L$3-'Rx Share'!L$4))*'Rx Share'!N$4),IF(S21&gt;'Rx Share'!L$5,('Rx Share'!M$5+((S21-'Rx Share'!L$5)/('Rx Share'!L$4-'Rx Share'!L$5))*'Rx Share'!N$5),IF(S21&gt;='Rx Share'!L$6,('Rx Share'!M$6+((S21-'Rx Share'!L$6)/('Rx Share'!L$5-'Rx Share'!L$6)*'Rx Share'!N$6)),0)))))*$AJ$1/10</f>
        <v>2.9464123524069024</v>
      </c>
      <c r="AK21" s="75">
        <f>IF(T21="","",IF(T21&gt;='Rx Share'!L$3,'Rx Share'!M$3,IF(T21&gt;='Rx Share'!L$4,('Rx Share'!M$4+((T21-'Rx Share'!L$4)/('Rx Share'!L$3-'Rx Share'!L$4))*'Rx Share'!N$4),IF(T21&gt;'Rx Share'!L$5,('Rx Share'!M$5+((T21-'Rx Share'!L$5)/('Rx Share'!L$4-'Rx Share'!L$5))*'Rx Share'!N$5),IF(T21&gt;='Rx Share'!L$6,('Rx Share'!M$6+((T21-'Rx Share'!L$6)/('Rx Share'!L$5-'Rx Share'!L$6)*'Rx Share'!N$6)),0)))))*$AK$1/10</f>
        <v>4</v>
      </c>
      <c r="AL21" s="75">
        <f>IF(U21="","",IF(U21&gt;='Rx Share'!M$3,'Rx Share'!N$3,IF(U21&gt;='Rx Share'!M$4,('Rx Share'!N$4+((U21-'Rx Share'!M$4)/('Rx Share'!M$3-'Rx Share'!M$4))*'Rx Share'!O$4),IF(U21&gt;'Rx Share'!M$5,('Rx Share'!N$5+((U21-'Rx Share'!M$5)/('Rx Share'!M$4-'Rx Share'!M$5))*'Rx Share'!O$5),IF(U21&gt;='Rx Share'!M$6,('Rx Share'!N$6+((U21-'Rx Share'!M$6)/('Rx Share'!M$5-'Rx Share'!M$6)*'Rx Share'!O$6)),0)))))*$AL$1/10</f>
        <v>0</v>
      </c>
      <c r="AM21" s="75">
        <f>IF(V21&gt;='Call Achv'!L$3,'Call Achv'!M$3,IF(V21&gt;='Call Achv'!L$4,('Call Achv'!M$4+((V21-'Call Achv'!L$4)/('Call Achv'!L$3-'Call Achv'!L$4))*'Call Achv'!N$4),IF(V21&gt;'Call Achv'!L$5,('Call Achv'!M$5+((V21-'Call Achv'!L$5)/('Call Achv'!L$4-'Call Achv'!L$5))*'Call Achv'!N$5),IF(V21&gt;='Call Achv'!L$6,('Call Achv'!M$6+((V21-'Call Achv'!L$6)/('Call Achv'!L$5-'Call Achv'!L$6)*'Call Achv'!N$6)),0))))*$AM$2/10</f>
        <v>0</v>
      </c>
      <c r="AN21" s="75">
        <f>IF(W21&gt;='DM Coaching'!G$3,'DM Coaching'!H$3,IF(W21&gt;='DM Coaching'!G$4,('DM Coaching'!H$4+((W21-'DM Coaching'!G$4)/('DM Coaching'!G$3-'DM Coaching'!G$4))*'DM Coaching'!I$4),IF(W21&gt;'DM Coaching'!G$5,('DM Coaching'!H$5+((W21-'DM Coaching'!G$5)/('DM Coaching'!G$4-'DM Coaching'!G$5))*'DM Coaching'!I$5),IF(W21&gt;='DM Coaching'!G$6,('DM Coaching'!H$6+((W21-'DM Coaching'!G$6)/('DM Coaching'!G$5-'DM Coaching'!G$6)*'DM Coaching'!I$6)),0))))*$AN$2/10</f>
        <v>1.1078947368421057</v>
      </c>
      <c r="AO21" s="75">
        <f>IF(X21&gt;='FF-Written'!L$3,'FF-Written'!M$3,IF(X21&gt;='FF-Written'!L$4,('FF-Written'!M$4+((X21-'FF-Written'!L$4)/('FF-Written'!L$3-'FF-Written'!L$4))*'FF-Written'!N$4),IF(X21&gt;'FF-Written'!L$5,('FF-Written'!M$5+((X21-'FF-Written'!L$5)/('FF-Written'!L$4-'FF-Written'!L$5))*'FF-Written'!N$5),IF(X21&gt;='FF-Written'!L$6,('FF-Written'!M$6+((X21-'FF-Written'!L$6)/('FF-Written'!L$5-'FF-Written'!L$6)*'FF-Written'!N$6)),0))))*$AO$2/10</f>
        <v>6.7076908212560395</v>
      </c>
      <c r="AP21" s="75">
        <f>IF(Y21&gt;='FF-Detailing'!L$3,'FF-Detailing'!M$3,IF(Y21&gt;='FF-Detailing'!L$4,('FF-Detailing'!M$4+((Y21-'FF-Detailing'!L$4)/('FF-Detailing'!L$3-'FF-Detailing'!L$4))*'FF-Detailing'!N$4),IF(Y21&gt;'FF-Detailing'!L$5,('FF-Detailing'!M$5+((Y21-'FF-Detailing'!L$5)/('FF-Detailing'!L$4-'FF-Detailing'!L$5))*'FF-Detailing'!N$5),IF(Y21&gt;='FF-Detailing'!L$6,('FF-Detailing'!M$6+((Y21-'FF-Detailing'!L$6)/('FF-Detailing'!L$5-'FF-Detailing'!L$6)*'FF-Detailing'!N$6)),0))))*$AP$2/10</f>
        <v>2.773904347826087</v>
      </c>
      <c r="AQ21" s="101">
        <f t="shared" si="0"/>
        <v>34.251835746539612</v>
      </c>
      <c r="AR21" s="70">
        <f>_xlfn.RANK.EQ(AQ21,$AQ$4:$AQ$21)</f>
        <v>14</v>
      </c>
      <c r="AS21" s="110"/>
      <c r="AT21" s="110" t="str">
        <f t="shared" si="1"/>
        <v/>
      </c>
      <c r="AU21" s="110" t="str">
        <f t="shared" si="2"/>
        <v/>
      </c>
      <c r="AV21" s="110" t="str">
        <f t="shared" si="3"/>
        <v/>
      </c>
      <c r="AW21" s="110" t="str">
        <f t="shared" si="4"/>
        <v/>
      </c>
      <c r="AX21" s="110" t="str">
        <f>IFERROR(IF($K21&gt;=99.5,#REF!,""),"")</f>
        <v/>
      </c>
      <c r="AY21" s="109" t="str">
        <f t="shared" si="7"/>
        <v>Disqualified</v>
      </c>
      <c r="AZ21" s="109" t="str">
        <f t="shared" si="8"/>
        <v>Disqualified</v>
      </c>
      <c r="BA21" s="109" t="str">
        <f t="shared" si="9"/>
        <v>Disqualified</v>
      </c>
      <c r="BB21" s="109" t="str">
        <f t="shared" si="10"/>
        <v>Disqualified</v>
      </c>
      <c r="BC21" s="109" t="str">
        <f t="shared" si="11"/>
        <v>Disqualified</v>
      </c>
      <c r="BD21" s="109" t="str">
        <f t="shared" si="12"/>
        <v>Disqualified</v>
      </c>
      <c r="BE21" s="115"/>
      <c r="BF21" s="120"/>
    </row>
    <row r="22" spans="1:58" ht="20" x14ac:dyDescent="0.35">
      <c r="A22" s="87"/>
      <c r="B22" s="79">
        <v>106581</v>
      </c>
      <c r="C22" s="80" t="s">
        <v>25</v>
      </c>
      <c r="D22" s="80" t="s">
        <v>1059</v>
      </c>
      <c r="E22" s="80" t="s">
        <v>26</v>
      </c>
      <c r="F22" s="80" t="s">
        <v>1756</v>
      </c>
      <c r="G22" s="80" t="s">
        <v>1757</v>
      </c>
      <c r="H22" s="146">
        <v>45108</v>
      </c>
      <c r="I22" s="146" t="s">
        <v>1719</v>
      </c>
      <c r="J22" s="79">
        <v>9</v>
      </c>
      <c r="K22" s="78">
        <v>100.20798709912717</v>
      </c>
      <c r="L22" s="78">
        <v>44.329896907216494</v>
      </c>
      <c r="M22" s="78">
        <v>86.526216727643117</v>
      </c>
      <c r="N22" s="78">
        <v>102.34933480751185</v>
      </c>
      <c r="O22" s="78">
        <v>66.952789699570815</v>
      </c>
      <c r="P22" s="78">
        <v>6</v>
      </c>
      <c r="Q22" s="78">
        <v>1</v>
      </c>
      <c r="R22" s="99">
        <v>0</v>
      </c>
      <c r="S22" s="99">
        <v>260.99141706078126</v>
      </c>
      <c r="T22" s="99">
        <v>502.39234449760761</v>
      </c>
      <c r="U22" s="144">
        <v>0</v>
      </c>
      <c r="V22" s="78">
        <v>102.53262516671961</v>
      </c>
      <c r="W22" s="78">
        <v>68</v>
      </c>
      <c r="X22" s="78">
        <v>84.333814333814345</v>
      </c>
      <c r="Y22" s="78">
        <v>84.859307359307351</v>
      </c>
      <c r="Z22" s="68">
        <v>1</v>
      </c>
      <c r="AA22" s="74"/>
      <c r="AB22" s="75">
        <f>IF(K22&gt;='Sales Ach'!L$3,'Sales Ach'!M$3,IF(K22&gt;='Sales Ach'!L$4,('Sales Ach'!M$4+((K22-'Sales Ach'!L$4)/('Sales Ach'!L$3-'Sales Ach'!L$4))*'Sales Ach'!N$4),IF(K22&gt;'Sales Ach'!L$5,('Sales Ach'!M$5+((K22-'Sales Ach'!L$5)/('Sales Ach'!L$4-'Sales Ach'!L$5))*'Sales Ach'!N$5),IF(K22&gt;='Sales Ach'!L$6,('Sales Ach'!M$6+((K22-'Sales Ach'!L$6)/('Sales Ach'!L$5-'Sales Ach'!L$6)*'Sales Ach'!N$6)),0))))*$AB$2/10</f>
        <v>16.083194839650865</v>
      </c>
      <c r="AC22" s="75">
        <f>IF(L22&gt;=UA!L$3,UA!M$3,IF(L22&gt;=UA!L$4,(UA!M$4+((L22-UA!L$4)/(UA!L$3-UA!L$4))*UA!N$4),IF(L22&gt;UA!L$5,(UA!M$5+((L22-UA!L$5)/(UA!L$4-UA!L$5))*UA!N$5),IF(L22&gt;=UA!L$6,(UA!M$6+((L22-UA!L$6)/(UA!L$5-UA!L$6)*UA!N$6)),0))))*$AC$2/10</f>
        <v>6.1855670103092777</v>
      </c>
      <c r="AD22" s="75">
        <f>IF(M22="","",(IF(M22&gt;='New Product'!L$3,'New Product'!M$3,IF(M22&gt;='New Product'!L$4,('New Product'!M$4+((M22-'New Product'!L$4)/('New Product'!L$3-'New Product'!L$4))*'New Product'!N$4),IF(M22&gt;'New Product'!L$5,('New Product'!M$5+((M22-'New Product'!L$5)/('New Product'!L$4-'New Product'!L$5))*'New Product'!N$5),IF(M22&gt;='New Product'!L$6,('New Product'!M$6+((M22-'New Product'!L$6)/('New Product'!L$5-'New Product'!L$6)*'New Product'!N$6)),0))))*$AD$2/10))</f>
        <v>3.7136703418700363</v>
      </c>
      <c r="AE22" s="75">
        <f>IF(N22&gt;='Basket Brand'!L$3,'Basket Brand'!M$3,IF(N22&gt;='Basket Brand'!L$4,('Basket Brand'!M$4+((N22-'Basket Brand'!L$4)/('Basket Brand'!L$3-'Basket Brand'!L$4))*'Basket Brand'!N$4),IF(N22&gt;'Basket Brand'!L$5,('Basket Brand'!M$5+((N22-'Basket Brand'!L$5)/('Basket Brand'!L$4-'Basket Brand'!L$5))*'Basket Brand'!N$5),IF(N22&gt;='Basket Brand'!L$6,('Basket Brand'!M$6+((N22-'Basket Brand'!L$6)/('Basket Brand'!L$5-'Basket Brand'!L$6)*'Basket Brand'!N$6)),0))))*$AE$2/10</f>
        <v>6.7758935692018962</v>
      </c>
      <c r="AF22" s="75">
        <f>IF(O22&gt;='Territory Month'!G$3,'Territory Month'!H$3,IF(O22&gt;='Territory Month'!G$4,('Territory Month'!H$4+((O22-'Territory Month'!G$4)/('Territory Month'!G$3-'Territory Month'!G$4))*'Territory Month'!I$4),IF(O22&gt;'Territory Month'!G$5,('Territory Month'!H$5+((O22-'Territory Month'!G$5)/('Territory Month'!G$4-'Territory Month'!G$5))*'Territory Month'!I$5),IF(O22&gt;='Territory Month'!G$6,('Territory Month'!H$6+((O22-'Territory Month'!G$6)/('Territory Month'!G$5-'Territory Month'!G$6)*'Territory Month'!I$6)),0))))*$AF$2/10</f>
        <v>5</v>
      </c>
      <c r="AG22" s="75">
        <f>IF(P22&gt;='No of Month Ach.'!L$3,'No of Month Ach.'!M$3,IF(P22&gt;='No of Month Ach.'!L$4,('No of Month Ach.'!M$4+((P22-'No of Month Ach.'!L$4)/('No of Month Ach.'!L$3-'No of Month Ach.'!L$4))*'No of Month Ach.'!N$4),IF(P22&gt;'No of Month Ach.'!L$5,('No of Month Ach.'!M$5+((P22-'No of Month Ach.'!L$5)/('No of Month Ach.'!L$4-'No of Month Ach.'!L$5))*'No of Month Ach.'!N$5),IF(P22&gt;='No of Month Ach.'!L$6,('No of Month Ach.'!M$6+((P22-'No of Month Ach.'!L$6)/('No of Month Ach.'!L$5-'No of Month Ach.'!L$6)*'No of Month Ach.'!N$6)),0))))*$AG$2/10</f>
        <v>2.2000000000000002</v>
      </c>
      <c r="AH22" s="75">
        <f>IF(Q22&gt;='Portfolio Ach.'!B$3,'Portfolio Ach.'!C$3,IF(Q22&gt;='Portfolio Ach.'!B$4,('Portfolio Ach.'!C$4+((Q22-'Portfolio Ach.'!B$4)/('Portfolio Ach.'!B$3-'Portfolio Ach.'!B$4))*'Portfolio Ach.'!D$4),IF(Q22&gt;'Portfolio Ach.'!B$5,('Portfolio Ach.'!C$5+((Q22-'Portfolio Ach.'!B$5)/('Portfolio Ach.'!B$4-'Portfolio Ach.'!B$5))*'Portfolio Ach.'!D$5),IF(Q22&gt;='Portfolio Ach.'!B$6,('Portfolio Ach.'!C$6+((Q22-'Portfolio Ach.'!B$6)/('Portfolio Ach.'!B$5-'Portfolio Ach.'!B$6)*'Portfolio Ach.'!D$6)),0))))*$AH$2/10</f>
        <v>0.2</v>
      </c>
      <c r="AI22" s="75">
        <f>IF(R22="","",IF(R22&gt;='Rx Share'!L$3,'Rx Share'!M$3,IF(R22&gt;='Rx Share'!L$4,('Rx Share'!M$4+((R22-'Rx Share'!L$4)/('Rx Share'!L$3-'Rx Share'!L$4))*'Rx Share'!N$4),IF(R22&gt;'Rx Share'!L$5,('Rx Share'!M$5+((R22-'Rx Share'!L$5)/('Rx Share'!L$4-'Rx Share'!L$5))*'Rx Share'!N$5),IF(R22&gt;='Rx Share'!L$6,('Rx Share'!M$6+((R22-'Rx Share'!L$6)/('Rx Share'!L$5-'Rx Share'!L$6)*'Rx Share'!N$6)),0)))))*$AI$1/10</f>
        <v>0</v>
      </c>
      <c r="AJ22" s="75">
        <f>IF(S22="","",IF(S22&gt;='Rx Share'!L$3,'Rx Share'!M$3,IF(S22&gt;='Rx Share'!L$4,('Rx Share'!M$4+((S22-'Rx Share'!L$4)/('Rx Share'!L$3-'Rx Share'!L$4))*'Rx Share'!N$4),IF(S22&gt;'Rx Share'!L$5,('Rx Share'!M$5+((S22-'Rx Share'!L$5)/('Rx Share'!L$4-'Rx Share'!L$5))*'Rx Share'!N$5),IF(S22&gt;='Rx Share'!L$6,('Rx Share'!M$6+((S22-'Rx Share'!L$6)/('Rx Share'!L$5-'Rx Share'!L$6)*'Rx Share'!N$6)),0)))))*$AJ$1/10</f>
        <v>6</v>
      </c>
      <c r="AK22" s="75">
        <f>IF(T22="","",IF(T22&gt;='Rx Share'!L$3,'Rx Share'!M$3,IF(T22&gt;='Rx Share'!L$4,('Rx Share'!M$4+((T22-'Rx Share'!L$4)/('Rx Share'!L$3-'Rx Share'!L$4))*'Rx Share'!N$4),IF(T22&gt;'Rx Share'!L$5,('Rx Share'!M$5+((T22-'Rx Share'!L$5)/('Rx Share'!L$4-'Rx Share'!L$5))*'Rx Share'!N$5),IF(T22&gt;='Rx Share'!L$6,('Rx Share'!M$6+((T22-'Rx Share'!L$6)/('Rx Share'!L$5-'Rx Share'!L$6)*'Rx Share'!N$6)),0)))))*$AK$1/10</f>
        <v>4</v>
      </c>
      <c r="AL22" s="75">
        <f>IF(U22="","",IF(U22&gt;='Rx Share'!M$3,'Rx Share'!N$3,IF(U22&gt;='Rx Share'!M$4,('Rx Share'!N$4+((U22-'Rx Share'!M$4)/('Rx Share'!M$3-'Rx Share'!M$4))*'Rx Share'!O$4),IF(U22&gt;'Rx Share'!M$5,('Rx Share'!N$5+((U22-'Rx Share'!M$5)/('Rx Share'!M$4-'Rx Share'!M$5))*'Rx Share'!O$5),IF(U22&gt;='Rx Share'!M$6,('Rx Share'!N$6+((U22-'Rx Share'!M$6)/('Rx Share'!M$5-'Rx Share'!M$6)*'Rx Share'!O$6)),0)))))*$AL$1/10</f>
        <v>0</v>
      </c>
      <c r="AM22" s="75">
        <f>IF(V22&gt;='Call Achv'!L$3,'Call Achv'!M$3,IF(V22&gt;='Call Achv'!L$4,('Call Achv'!M$4+((V22-'Call Achv'!L$4)/('Call Achv'!L$3-'Call Achv'!L$4))*'Call Achv'!N$4),IF(V22&gt;'Call Achv'!L$5,('Call Achv'!M$5+((V22-'Call Achv'!L$5)/('Call Achv'!L$4-'Call Achv'!L$5))*'Call Achv'!N$5),IF(V22&gt;='Call Achv'!L$6,('Call Achv'!M$6+((V22-'Call Achv'!L$6)/('Call Achv'!L$5-'Call Achv'!L$6)*'Call Achv'!N$6)),0))))*$AM$2/10</f>
        <v>5</v>
      </c>
      <c r="AN22" s="75">
        <f>IF(W22&gt;='DM Coaching'!G$3,'DM Coaching'!H$3,IF(W22&gt;='DM Coaching'!G$4,('DM Coaching'!H$4+((W22-'DM Coaching'!G$4)/('DM Coaching'!G$3-'DM Coaching'!G$4))*'DM Coaching'!I$4),IF(W22&gt;'DM Coaching'!G$5,('DM Coaching'!H$5+((W22-'DM Coaching'!G$5)/('DM Coaching'!G$4-'DM Coaching'!G$5))*'DM Coaching'!I$5),IF(W22&gt;='DM Coaching'!G$6,('DM Coaching'!H$6+((W22-'DM Coaching'!G$6)/('DM Coaching'!G$5-'DM Coaching'!G$6)*'DM Coaching'!I$6)),0))))*$AN$2/10</f>
        <v>2.88</v>
      </c>
      <c r="AO22" s="75">
        <f>IF(X22&gt;='FF-Written'!L$3,'FF-Written'!M$3,IF(X22&gt;='FF-Written'!L$4,('FF-Written'!M$4+((X22-'FF-Written'!L$4)/('FF-Written'!L$3-'FF-Written'!L$4))*'FF-Written'!N$4),IF(X22&gt;'FF-Written'!L$5,('FF-Written'!M$5+((X22-'FF-Written'!L$5)/('FF-Written'!L$4-'FF-Written'!L$5))*'FF-Written'!N$5),IF(X22&gt;='FF-Written'!L$6,('FF-Written'!M$6+((X22-'FF-Written'!L$6)/('FF-Written'!L$5-'FF-Written'!L$6)*'FF-Written'!N$6)),0))))*$AO$2/10</f>
        <v>7</v>
      </c>
      <c r="AP22" s="75">
        <f>IF(Y22&gt;='FF-Detailing'!L$3,'FF-Detailing'!M$3,IF(Y22&gt;='FF-Detailing'!L$4,('FF-Detailing'!M$4+((Y22-'FF-Detailing'!L$4)/('FF-Detailing'!L$3-'FF-Detailing'!L$4))*'FF-Detailing'!N$4),IF(Y22&gt;'FF-Detailing'!L$5,('FF-Detailing'!M$5+((Y22-'FF-Detailing'!L$5)/('FF-Detailing'!L$4-'FF-Detailing'!L$5))*'FF-Detailing'!N$5),IF(Y22&gt;='FF-Detailing'!L$6,('FF-Detailing'!M$6+((Y22-'FF-Detailing'!L$6)/('FF-Detailing'!L$5-'FF-Detailing'!L$6)*'FF-Detailing'!N$6)),0))))*$AP$2/10</f>
        <v>2.9873376623376617</v>
      </c>
      <c r="AQ22" s="102">
        <f t="shared" si="0"/>
        <v>75.584070470410836</v>
      </c>
      <c r="AR22" s="103">
        <f>_xlfn.RANK.EQ(AQ22,$AQ$22:$AQ$25)</f>
        <v>1</v>
      </c>
      <c r="AS22" s="110">
        <v>2.9279753526980152</v>
      </c>
      <c r="AT22" s="110">
        <f t="shared" si="1"/>
        <v>86.526216727643117</v>
      </c>
      <c r="AU22" s="110">
        <f t="shared" si="2"/>
        <v>44.329896907216494</v>
      </c>
      <c r="AV22" s="110">
        <f t="shared" si="3"/>
        <v>84.333814333814345</v>
      </c>
      <c r="AW22" s="110">
        <f t="shared" si="4"/>
        <v>66.952789699570815</v>
      </c>
      <c r="AX22" s="110" t="str">
        <f>IFERROR(IF($K22&gt;=99.5,#REF!,""),"")</f>
        <v/>
      </c>
      <c r="AY22" s="109">
        <f t="shared" ref="AY22:BD22" si="13">IFERROR(IF($K22&gt;=99.5,_xlfn.RANK.EQ(AS22,AS$22:AS$25),"Disqualified"),"Not eligible")</f>
        <v>3</v>
      </c>
      <c r="AZ22" s="109">
        <f t="shared" si="13"/>
        <v>1</v>
      </c>
      <c r="BA22" s="109">
        <f t="shared" si="13"/>
        <v>1</v>
      </c>
      <c r="BB22" s="109">
        <f t="shared" si="13"/>
        <v>1</v>
      </c>
      <c r="BC22" s="109">
        <f t="shared" si="13"/>
        <v>1</v>
      </c>
      <c r="BD22" s="109" t="str">
        <f t="shared" si="13"/>
        <v>Not eligible</v>
      </c>
      <c r="BE22" s="115"/>
    </row>
    <row r="23" spans="1:58" ht="20" x14ac:dyDescent="0.35">
      <c r="A23" s="87"/>
      <c r="B23" s="79">
        <v>106582</v>
      </c>
      <c r="C23" s="80" t="s">
        <v>28</v>
      </c>
      <c r="D23" s="80" t="s">
        <v>1059</v>
      </c>
      <c r="E23" s="80" t="s">
        <v>29</v>
      </c>
      <c r="F23" s="80" t="s">
        <v>1756</v>
      </c>
      <c r="G23" s="80" t="s">
        <v>1757</v>
      </c>
      <c r="H23" s="146">
        <v>45108</v>
      </c>
      <c r="I23" s="146" t="s">
        <v>1719</v>
      </c>
      <c r="J23" s="79">
        <v>9</v>
      </c>
      <c r="K23" s="78">
        <v>86.458818903867368</v>
      </c>
      <c r="L23" s="78">
        <v>18.076477404403242</v>
      </c>
      <c r="M23" s="78">
        <v>54.198571764887781</v>
      </c>
      <c r="N23" s="78">
        <v>90.058261466726591</v>
      </c>
      <c r="O23" s="78">
        <v>32.188841201716741</v>
      </c>
      <c r="P23" s="78">
        <v>0</v>
      </c>
      <c r="Q23" s="78">
        <v>0</v>
      </c>
      <c r="R23" s="99">
        <v>0</v>
      </c>
      <c r="S23" s="99">
        <v>60.778409724545554</v>
      </c>
      <c r="T23" s="99">
        <v>148.61995753715499</v>
      </c>
      <c r="U23" s="144">
        <v>0</v>
      </c>
      <c r="V23" s="78">
        <v>87.551855603204785</v>
      </c>
      <c r="W23" s="78">
        <v>75.543478260869563</v>
      </c>
      <c r="X23" s="78">
        <v>80.861592111592117</v>
      </c>
      <c r="Y23" s="78">
        <v>87.988852813852816</v>
      </c>
      <c r="Z23" s="68">
        <v>1</v>
      </c>
      <c r="AA23" s="74"/>
      <c r="AB23" s="75">
        <f>IF(K23&gt;='Sales Ach'!L$3,'Sales Ach'!M$3,IF(K23&gt;='Sales Ach'!L$4,('Sales Ach'!M$4+((K23-'Sales Ach'!L$4)/('Sales Ach'!L$3-'Sales Ach'!L$4))*'Sales Ach'!N$4),IF(K23&gt;'Sales Ach'!L$5,('Sales Ach'!M$5+((K23-'Sales Ach'!L$5)/('Sales Ach'!L$4-'Sales Ach'!L$5))*'Sales Ach'!N$5),IF(K23&gt;='Sales Ach'!L$6,('Sales Ach'!M$6+((K23-'Sales Ach'!L$6)/('Sales Ach'!L$5-'Sales Ach'!L$6)*'Sales Ach'!N$6)),0))))*$AB$2/10</f>
        <v>8.2917637807734721</v>
      </c>
      <c r="AC23" s="75">
        <f>IF(L23&gt;=UA!L$3,UA!M$3,IF(L23&gt;=UA!L$4,(UA!M$4+((L23-UA!L$4)/(UA!L$3-UA!L$4))*UA!N$4),IF(L23&gt;UA!L$5,(UA!M$5+((L23-UA!L$5)/(UA!L$4-UA!L$5))*UA!N$5),IF(L23&gt;=UA!L$6,(UA!M$6+((L23-UA!L$6)/(UA!L$5-UA!L$6)*UA!N$6)),0))))*$AC$2/10</f>
        <v>0</v>
      </c>
      <c r="AD23" s="75">
        <f>IF(M23="","",(IF(M23&gt;='New Product'!L$3,'New Product'!M$3,IF(M23&gt;='New Product'!L$4,('New Product'!M$4+((M23-'New Product'!L$4)/('New Product'!L$3-'New Product'!L$4))*'New Product'!N$4),IF(M23&gt;'New Product'!L$5,('New Product'!M$5+((M23-'New Product'!L$5)/('New Product'!L$4-'New Product'!L$5))*'New Product'!N$5),IF(M23&gt;='New Product'!L$6,('New Product'!M$6+((M23-'New Product'!L$6)/('New Product'!L$5-'New Product'!L$6)*'New Product'!N$6)),0))))*$AD$2/10))</f>
        <v>1.2196625205993767</v>
      </c>
      <c r="AE23" s="75">
        <f>IF(N23&gt;='Basket Brand'!L$3,'Basket Brand'!M$3,IF(N23&gt;='Basket Brand'!L$4,('Basket Brand'!M$4+((N23-'Basket Brand'!L$4)/('Basket Brand'!L$3-'Basket Brand'!L$4))*'Basket Brand'!N$4),IF(N23&gt;'Basket Brand'!L$5,('Basket Brand'!M$5+((N23-'Basket Brand'!L$5)/('Basket Brand'!L$4-'Basket Brand'!L$5))*'Basket Brand'!N$5),IF(N23&gt;='Basket Brand'!L$6,('Basket Brand'!M$6+((N23-'Basket Brand'!L$6)/('Basket Brand'!L$5-'Basket Brand'!L$6)*'Basket Brand'!N$6)),0))))*$AE$2/10</f>
        <v>3.6046609173381277</v>
      </c>
      <c r="AF23" s="75">
        <f>IF(O23&gt;='Territory Month'!G$3,'Territory Month'!H$3,IF(O23&gt;='Territory Month'!G$4,('Territory Month'!H$4+((O23-'Territory Month'!G$4)/('Territory Month'!G$3-'Territory Month'!G$4))*'Territory Month'!I$4),IF(O23&gt;'Territory Month'!G$5,('Territory Month'!H$5+((O23-'Territory Month'!G$5)/('Territory Month'!G$4-'Territory Month'!G$5))*'Territory Month'!I$5),IF(O23&gt;='Territory Month'!G$6,('Territory Month'!H$6+((O23-'Territory Month'!G$6)/('Territory Month'!G$5-'Territory Month'!G$6)*'Territory Month'!I$6)),0))))*$AF$2/10</f>
        <v>0.50536480686695318</v>
      </c>
      <c r="AG23" s="75">
        <f>IF(P23&gt;='No of Month Ach.'!L$3,'No of Month Ach.'!M$3,IF(P23&gt;='No of Month Ach.'!L$4,('No of Month Ach.'!M$4+((P23-'No of Month Ach.'!L$4)/('No of Month Ach.'!L$3-'No of Month Ach.'!L$4))*'No of Month Ach.'!N$4),IF(P23&gt;'No of Month Ach.'!L$5,('No of Month Ach.'!M$5+((P23-'No of Month Ach.'!L$5)/('No of Month Ach.'!L$4-'No of Month Ach.'!L$5))*'No of Month Ach.'!N$5),IF(P23&gt;='No of Month Ach.'!L$6,('No of Month Ach.'!M$6+((P23-'No of Month Ach.'!L$6)/('No of Month Ach.'!L$5-'No of Month Ach.'!L$6)*'No of Month Ach.'!N$6)),0))))*$AG$2/10</f>
        <v>0</v>
      </c>
      <c r="AH23" s="75">
        <f>IF(Q23&gt;='Portfolio Ach.'!B$3,'Portfolio Ach.'!C$3,IF(Q23&gt;='Portfolio Ach.'!B$4,('Portfolio Ach.'!C$4+((Q23-'Portfolio Ach.'!B$4)/('Portfolio Ach.'!B$3-'Portfolio Ach.'!B$4))*'Portfolio Ach.'!D$4),IF(Q23&gt;'Portfolio Ach.'!B$5,('Portfolio Ach.'!C$5+((Q23-'Portfolio Ach.'!B$5)/('Portfolio Ach.'!B$4-'Portfolio Ach.'!B$5))*'Portfolio Ach.'!D$5),IF(Q23&gt;='Portfolio Ach.'!B$6,('Portfolio Ach.'!C$6+((Q23-'Portfolio Ach.'!B$6)/('Portfolio Ach.'!B$5-'Portfolio Ach.'!B$6)*'Portfolio Ach.'!D$6)),0))))*$AH$2/10</f>
        <v>0</v>
      </c>
      <c r="AI23" s="75">
        <f>IF(R23="","",IF(R23&gt;='Rx Share'!L$3,'Rx Share'!M$3,IF(R23&gt;='Rx Share'!L$4,('Rx Share'!M$4+((R23-'Rx Share'!L$4)/('Rx Share'!L$3-'Rx Share'!L$4))*'Rx Share'!N$4),IF(R23&gt;'Rx Share'!L$5,('Rx Share'!M$5+((R23-'Rx Share'!L$5)/('Rx Share'!L$4-'Rx Share'!L$5))*'Rx Share'!N$5),IF(R23&gt;='Rx Share'!L$6,('Rx Share'!M$6+((R23-'Rx Share'!L$6)/('Rx Share'!L$5-'Rx Share'!L$6)*'Rx Share'!N$6)),0)))))*$AI$1/10</f>
        <v>0</v>
      </c>
      <c r="AJ23" s="75">
        <f>IF(S23="","",IF(S23&gt;='Rx Share'!L$3,'Rx Share'!M$3,IF(S23&gt;='Rx Share'!L$4,('Rx Share'!M$4+((S23-'Rx Share'!L$4)/('Rx Share'!L$3-'Rx Share'!L$4))*'Rx Share'!N$4),IF(S23&gt;'Rx Share'!L$5,('Rx Share'!M$5+((S23-'Rx Share'!L$5)/('Rx Share'!L$4-'Rx Share'!L$5))*'Rx Share'!N$5),IF(S23&gt;='Rx Share'!L$6,('Rx Share'!M$6+((S23-'Rx Share'!L$6)/('Rx Share'!L$5-'Rx Share'!L$6)*'Rx Share'!N$6)),0)))))*$AJ$1/10</f>
        <v>1.4317330210772834</v>
      </c>
      <c r="AK23" s="75">
        <f>IF(T23="","",IF(T23&gt;='Rx Share'!L$3,'Rx Share'!M$3,IF(T23&gt;='Rx Share'!L$4,('Rx Share'!M$4+((T23-'Rx Share'!L$4)/('Rx Share'!L$3-'Rx Share'!L$4))*'Rx Share'!N$4),IF(T23&gt;'Rx Share'!L$5,('Rx Share'!M$5+((T23-'Rx Share'!L$5)/('Rx Share'!L$4-'Rx Share'!L$5))*'Rx Share'!N$5),IF(T23&gt;='Rx Share'!L$6,('Rx Share'!M$6+((T23-'Rx Share'!L$6)/('Rx Share'!L$5-'Rx Share'!L$6)*'Rx Share'!N$6)),0)))))*$AK$1/10</f>
        <v>4</v>
      </c>
      <c r="AL23" s="75">
        <f>IF(U23="","",IF(U23&gt;='Rx Share'!M$3,'Rx Share'!N$3,IF(U23&gt;='Rx Share'!M$4,('Rx Share'!N$4+((U23-'Rx Share'!M$4)/('Rx Share'!M$3-'Rx Share'!M$4))*'Rx Share'!O$4),IF(U23&gt;'Rx Share'!M$5,('Rx Share'!N$5+((U23-'Rx Share'!M$5)/('Rx Share'!M$4-'Rx Share'!M$5))*'Rx Share'!O$5),IF(U23&gt;='Rx Share'!M$6,('Rx Share'!N$6+((U23-'Rx Share'!M$6)/('Rx Share'!M$5-'Rx Share'!M$6)*'Rx Share'!O$6)),0)))))*$AL$1/10</f>
        <v>0</v>
      </c>
      <c r="AM23" s="75">
        <f>IF(V23&gt;='Call Achv'!L$3,'Call Achv'!M$3,IF(V23&gt;='Call Achv'!L$4,('Call Achv'!M$4+((V23-'Call Achv'!L$4)/('Call Achv'!L$3-'Call Achv'!L$4))*'Call Achv'!N$4),IF(V23&gt;'Call Achv'!L$5,('Call Achv'!M$5+((V23-'Call Achv'!L$5)/('Call Achv'!L$4-'Call Achv'!L$5))*'Call Achv'!N$5),IF(V23&gt;='Call Achv'!L$6,('Call Achv'!M$6+((V23-'Call Achv'!L$6)/('Call Achv'!L$5-'Call Achv'!L$6)*'Call Achv'!N$6)),0))))*$AM$2/10</f>
        <v>1.5715747305608374</v>
      </c>
      <c r="AN23" s="75">
        <f>IF(W23&gt;='DM Coaching'!G$3,'DM Coaching'!H$3,IF(W23&gt;='DM Coaching'!G$4,('DM Coaching'!H$4+((W23-'DM Coaching'!G$4)/('DM Coaching'!G$3-'DM Coaching'!G$4))*'DM Coaching'!I$4),IF(W23&gt;'DM Coaching'!G$5,('DM Coaching'!H$5+((W23-'DM Coaching'!G$5)/('DM Coaching'!G$4-'DM Coaching'!G$5))*'DM Coaching'!I$5),IF(W23&gt;='DM Coaching'!G$6,('DM Coaching'!H$6+((W23-'DM Coaching'!G$6)/('DM Coaching'!G$5-'DM Coaching'!G$6)*'DM Coaching'!I$6)),0))))*$AN$2/10</f>
        <v>3</v>
      </c>
      <c r="AO23" s="75">
        <f>IF(X23&gt;='FF-Written'!L$3,'FF-Written'!M$3,IF(X23&gt;='FF-Written'!L$4,('FF-Written'!M$4+((X23-'FF-Written'!L$4)/('FF-Written'!L$3-'FF-Written'!L$4))*'FF-Written'!N$4),IF(X23&gt;'FF-Written'!L$5,('FF-Written'!M$5+((X23-'FF-Written'!L$5)/('FF-Written'!L$4-'FF-Written'!L$5))*'FF-Written'!N$5),IF(X23&gt;='FF-Written'!L$6,('FF-Written'!M$6+((X23-'FF-Written'!L$6)/('FF-Written'!L$5-'FF-Written'!L$6)*'FF-Written'!N$6)),0))))*$AO$2/10</f>
        <v>7</v>
      </c>
      <c r="AP23" s="75">
        <f>IF(Y23&gt;='FF-Detailing'!L$3,'FF-Detailing'!M$3,IF(Y23&gt;='FF-Detailing'!L$4,('FF-Detailing'!M$4+((Y23-'FF-Detailing'!L$4)/('FF-Detailing'!L$3-'FF-Detailing'!L$4))*'FF-Detailing'!N$4),IF(Y23&gt;'FF-Detailing'!L$5,('FF-Detailing'!M$5+((Y23-'FF-Detailing'!L$5)/('FF-Detailing'!L$4-'FF-Detailing'!L$5))*'FF-Detailing'!N$5),IF(Y23&gt;='FF-Detailing'!L$6,('FF-Detailing'!M$6+((Y23-'FF-Detailing'!L$6)/('FF-Detailing'!L$5-'FF-Detailing'!L$6)*'FF-Detailing'!N$6)),0))))*$AP$2/10</f>
        <v>3</v>
      </c>
      <c r="AQ23" s="102">
        <f t="shared" si="0"/>
        <v>37.360844196906726</v>
      </c>
      <c r="AR23" s="103">
        <f t="shared" ref="AR23:AR25" si="14">_xlfn.RANK.EQ(AQ23,$AQ$22:$AQ$25)</f>
        <v>3</v>
      </c>
      <c r="AS23" s="110">
        <v>2.5298930144745122</v>
      </c>
      <c r="AT23" s="110" t="str">
        <f t="shared" si="1"/>
        <v/>
      </c>
      <c r="AU23" s="110" t="str">
        <f t="shared" si="2"/>
        <v/>
      </c>
      <c r="AV23" s="110" t="str">
        <f t="shared" si="3"/>
        <v/>
      </c>
      <c r="AW23" s="110" t="str">
        <f t="shared" si="4"/>
        <v/>
      </c>
      <c r="AX23" s="110" t="str">
        <f>IFERROR(IF($K23&gt;=99.5,#REF!,""),"")</f>
        <v/>
      </c>
      <c r="AY23" s="109" t="str">
        <f t="shared" ref="AY23:AY25" si="15">IFERROR(IF($K23&gt;=99.5,_xlfn.RANK.EQ(AS23,AS$22:AS$25),"Disqualified"),"Not eligible")</f>
        <v>Disqualified</v>
      </c>
      <c r="AZ23" s="109" t="str">
        <f t="shared" ref="AZ23:AZ25" si="16">IFERROR(IF($K23&gt;=99.5,_xlfn.RANK.EQ(AT23,AT$22:AT$25),"Disqualified"),"Not eligible")</f>
        <v>Disqualified</v>
      </c>
      <c r="BA23" s="109" t="str">
        <f t="shared" ref="BA23:BA25" si="17">IFERROR(IF($K23&gt;=99.5,_xlfn.RANK.EQ(AU23,AU$22:AU$25),"Disqualified"),"Not eligible")</f>
        <v>Disqualified</v>
      </c>
      <c r="BB23" s="109" t="str">
        <f t="shared" ref="BB23:BB25" si="18">IFERROR(IF($K23&gt;=99.5,_xlfn.RANK.EQ(AV23,AV$22:AV$25),"Disqualified"),"Not eligible")</f>
        <v>Disqualified</v>
      </c>
      <c r="BC23" s="109" t="str">
        <f t="shared" ref="BC23:BC25" si="19">IFERROR(IF($K23&gt;=99.5,_xlfn.RANK.EQ(AW23,AW$22:AW$25),"Disqualified"),"Not eligible")</f>
        <v>Disqualified</v>
      </c>
      <c r="BD23" s="109" t="str">
        <f t="shared" ref="BD23:BD25" si="20">IFERROR(IF($K23&gt;=99.5,_xlfn.RANK.EQ(AX23,AX$22:AX$25),"Disqualified"),"Not eligible")</f>
        <v>Disqualified</v>
      </c>
      <c r="BE23" s="115"/>
    </row>
    <row r="24" spans="1:58" ht="20" x14ac:dyDescent="0.35">
      <c r="A24" s="87"/>
      <c r="B24" s="79">
        <v>106790</v>
      </c>
      <c r="C24" s="80" t="s">
        <v>30</v>
      </c>
      <c r="D24" s="80" t="s">
        <v>1059</v>
      </c>
      <c r="E24" s="80" t="s">
        <v>31</v>
      </c>
      <c r="F24" s="80" t="s">
        <v>1760</v>
      </c>
      <c r="G24" s="80" t="s">
        <v>1757</v>
      </c>
      <c r="H24" s="146">
        <v>45139</v>
      </c>
      <c r="I24" s="146" t="s">
        <v>1719</v>
      </c>
      <c r="J24" s="79">
        <v>9</v>
      </c>
      <c r="K24" s="78">
        <v>93.772249078342284</v>
      </c>
      <c r="L24" s="78">
        <v>30.721649484536083</v>
      </c>
      <c r="M24" s="78">
        <v>57.386105117322515</v>
      </c>
      <c r="N24" s="78">
        <v>90.96701363699286</v>
      </c>
      <c r="O24" s="78">
        <v>34.017595307917887</v>
      </c>
      <c r="P24" s="78">
        <v>2</v>
      </c>
      <c r="Q24" s="78">
        <v>1</v>
      </c>
      <c r="R24" s="99">
        <v>0</v>
      </c>
      <c r="S24" s="99">
        <v>86.097577254221449</v>
      </c>
      <c r="T24" s="99">
        <v>141.10756123535674</v>
      </c>
      <c r="U24" s="144">
        <v>0</v>
      </c>
      <c r="V24" s="78">
        <v>97.533694782366325</v>
      </c>
      <c r="W24" s="78">
        <v>86.843971631205676</v>
      </c>
      <c r="X24" s="78">
        <v>79.474474474474476</v>
      </c>
      <c r="Y24" s="78">
        <v>85.099099099099092</v>
      </c>
      <c r="Z24" s="68">
        <v>1</v>
      </c>
      <c r="AA24" s="74"/>
      <c r="AB24" s="75">
        <f>IF(K24&gt;='Sales Ach'!L$3,'Sales Ach'!M$3,IF(K24&gt;='Sales Ach'!L$4,('Sales Ach'!M$4+((K24-'Sales Ach'!L$4)/('Sales Ach'!L$3-'Sales Ach'!L$4))*'Sales Ach'!N$4),IF(K24&gt;'Sales Ach'!L$5,('Sales Ach'!M$5+((K24-'Sales Ach'!L$5)/('Sales Ach'!L$4-'Sales Ach'!L$5))*'Sales Ach'!N$5),IF(K24&gt;='Sales Ach'!L$6,('Sales Ach'!M$6+((K24-'Sales Ach'!L$6)/('Sales Ach'!L$5-'Sales Ach'!L$6)*'Sales Ach'!N$6)),0))))*$AB$2/10</f>
        <v>9.7544498156684565</v>
      </c>
      <c r="AC24" s="75">
        <f>IF(L24&gt;=UA!L$3,UA!M$3,IF(L24&gt;=UA!L$4,(UA!M$4+((L24-UA!L$4)/(UA!L$3-UA!L$4))*UA!N$4),IF(L24&gt;UA!L$5,(UA!M$5+((L24-UA!L$5)/(UA!L$4-UA!L$5))*UA!N$5),IF(L24&gt;=UA!L$6,(UA!M$6+((L24-UA!L$6)/(UA!L$5-UA!L$6)*UA!N$6)),0))))*$AC$2/10</f>
        <v>2.57319587628866</v>
      </c>
      <c r="AD24" s="75">
        <f>IF(M24="","",(IF(M24&gt;='New Product'!L$3,'New Product'!M$3,IF(M24&gt;='New Product'!L$4,('New Product'!M$4+((M24-'New Product'!L$4)/('New Product'!L$3-'New Product'!L$4))*'New Product'!N$4),IF(M24&gt;'New Product'!L$5,('New Product'!M$5+((M24-'New Product'!L$5)/('New Product'!L$4-'New Product'!L$5))*'New Product'!N$5),IF(M24&gt;='New Product'!L$6,('New Product'!M$6+((M24-'New Product'!L$6)/('New Product'!L$5-'New Product'!L$6)*'New Product'!N$6)),0))))*$AD$2/10))</f>
        <v>1.414898938436004</v>
      </c>
      <c r="AE24" s="75">
        <f>IF(N24&gt;='Basket Brand'!L$3,'Basket Brand'!M$3,IF(N24&gt;='Basket Brand'!L$4,('Basket Brand'!M$4+((N24-'Basket Brand'!L$4)/('Basket Brand'!L$3-'Basket Brand'!L$4))*'Basket Brand'!N$4),IF(N24&gt;'Basket Brand'!L$5,('Basket Brand'!M$5+((N24-'Basket Brand'!L$5)/('Basket Brand'!L$4-'Basket Brand'!L$5))*'Basket Brand'!N$5),IF(N24&gt;='Basket Brand'!L$6,('Basket Brand'!M$6+((N24-'Basket Brand'!L$6)/('Basket Brand'!L$5-'Basket Brand'!L$6)*'Basket Brand'!N$6)),0))))*$AE$2/10</f>
        <v>3.6773610909594288</v>
      </c>
      <c r="AF24" s="75">
        <f>IF(O24&gt;='Territory Month'!G$3,'Territory Month'!H$3,IF(O24&gt;='Territory Month'!G$4,('Territory Month'!H$4+((O24-'Territory Month'!G$4)/('Territory Month'!G$3-'Territory Month'!G$4))*'Territory Month'!I$4),IF(O24&gt;'Territory Month'!G$5,('Territory Month'!H$5+((O24-'Territory Month'!G$5)/('Territory Month'!G$4-'Territory Month'!G$5))*'Territory Month'!I$5),IF(O24&gt;='Territory Month'!G$6,('Territory Month'!H$6+((O24-'Territory Month'!G$6)/('Territory Month'!G$5-'Territory Month'!G$6)*'Territory Month'!I$6)),0))))*$AF$2/10</f>
        <v>0.71871945259042014</v>
      </c>
      <c r="AG24" s="75">
        <f>IF(P24&gt;='No of Month Ach.'!L$3,'No of Month Ach.'!M$3,IF(P24&gt;='No of Month Ach.'!L$4,('No of Month Ach.'!M$4+((P24-'No of Month Ach.'!L$4)/('No of Month Ach.'!L$3-'No of Month Ach.'!L$4))*'No of Month Ach.'!N$4),IF(P24&gt;'No of Month Ach.'!L$5,('No of Month Ach.'!M$5+((P24-'No of Month Ach.'!L$5)/('No of Month Ach.'!L$4-'No of Month Ach.'!L$5))*'No of Month Ach.'!N$5),IF(P24&gt;='No of Month Ach.'!L$6,('No of Month Ach.'!M$6+((P24-'No of Month Ach.'!L$6)/('No of Month Ach.'!L$5-'No of Month Ach.'!L$6)*'No of Month Ach.'!N$6)),0))))*$AG$2/10</f>
        <v>0</v>
      </c>
      <c r="AH24" s="75">
        <f>IF(Q24&gt;='Portfolio Ach.'!B$3,'Portfolio Ach.'!C$3,IF(Q24&gt;='Portfolio Ach.'!B$4,('Portfolio Ach.'!C$4+((Q24-'Portfolio Ach.'!B$4)/('Portfolio Ach.'!B$3-'Portfolio Ach.'!B$4))*'Portfolio Ach.'!D$4),IF(Q24&gt;'Portfolio Ach.'!B$5,('Portfolio Ach.'!C$5+((Q24-'Portfolio Ach.'!B$5)/('Portfolio Ach.'!B$4-'Portfolio Ach.'!B$5))*'Portfolio Ach.'!D$5),IF(Q24&gt;='Portfolio Ach.'!B$6,('Portfolio Ach.'!C$6+((Q24-'Portfolio Ach.'!B$6)/('Portfolio Ach.'!B$5-'Portfolio Ach.'!B$6)*'Portfolio Ach.'!D$6)),0))))*$AH$2/10</f>
        <v>0.2</v>
      </c>
      <c r="AI24" s="75">
        <f>IF(R24="","",IF(R24&gt;='Rx Share'!L$3,'Rx Share'!M$3,IF(R24&gt;='Rx Share'!L$4,('Rx Share'!M$4+((R24-'Rx Share'!L$4)/('Rx Share'!L$3-'Rx Share'!L$4))*'Rx Share'!N$4),IF(R24&gt;'Rx Share'!L$5,('Rx Share'!M$5+((R24-'Rx Share'!L$5)/('Rx Share'!L$4-'Rx Share'!L$5))*'Rx Share'!N$5),IF(R24&gt;='Rx Share'!L$6,('Rx Share'!M$6+((R24-'Rx Share'!L$6)/('Rx Share'!L$5-'Rx Share'!L$6)*'Rx Share'!N$6)),0)))))*$AI$1/10</f>
        <v>0</v>
      </c>
      <c r="AJ24" s="75">
        <f>IF(S24="","",IF(S24&gt;='Rx Share'!L$3,'Rx Share'!M$3,IF(S24&gt;='Rx Share'!L$4,('Rx Share'!M$4+((S24-'Rx Share'!L$4)/('Rx Share'!L$3-'Rx Share'!L$4))*'Rx Share'!N$4),IF(S24&gt;'Rx Share'!L$5,('Rx Share'!M$5+((S24-'Rx Share'!L$5)/('Rx Share'!L$4-'Rx Share'!L$5))*'Rx Share'!N$5),IF(S24&gt;='Rx Share'!L$6,('Rx Share'!M$6+((S24-'Rx Share'!L$6)/('Rx Share'!L$5-'Rx Share'!L$6)*'Rx Share'!N$6)),0)))))*$AJ$1/10</f>
        <v>4.3317092705065736</v>
      </c>
      <c r="AK24" s="75">
        <f>IF(T24="","",IF(T24&gt;='Rx Share'!L$3,'Rx Share'!M$3,IF(T24&gt;='Rx Share'!L$4,('Rx Share'!M$4+((T24-'Rx Share'!L$4)/('Rx Share'!L$3-'Rx Share'!L$4))*'Rx Share'!N$4),IF(T24&gt;'Rx Share'!L$5,('Rx Share'!M$5+((T24-'Rx Share'!L$5)/('Rx Share'!L$4-'Rx Share'!L$5))*'Rx Share'!N$5),IF(T24&gt;='Rx Share'!L$6,('Rx Share'!M$6+((T24-'Rx Share'!L$6)/('Rx Share'!L$5-'Rx Share'!L$6)*'Rx Share'!N$6)),0)))))*$AK$1/10</f>
        <v>4</v>
      </c>
      <c r="AL24" s="75">
        <f>IF(U24="","",IF(U24&gt;='Rx Share'!M$3,'Rx Share'!N$3,IF(U24&gt;='Rx Share'!M$4,('Rx Share'!N$4+((U24-'Rx Share'!M$4)/('Rx Share'!M$3-'Rx Share'!M$4))*'Rx Share'!O$4),IF(U24&gt;'Rx Share'!M$5,('Rx Share'!N$5+((U24-'Rx Share'!M$5)/('Rx Share'!M$4-'Rx Share'!M$5))*'Rx Share'!O$5),IF(U24&gt;='Rx Share'!M$6,('Rx Share'!N$6+((U24-'Rx Share'!M$6)/('Rx Share'!M$5-'Rx Share'!M$6)*'Rx Share'!O$6)),0)))))*$AL$1/10</f>
        <v>0</v>
      </c>
      <c r="AM24" s="75">
        <f>IF(V24&gt;='Call Achv'!L$3,'Call Achv'!M$3,IF(V24&gt;='Call Achv'!L$4,('Call Achv'!M$4+((V24-'Call Achv'!L$4)/('Call Achv'!L$3-'Call Achv'!L$4))*'Call Achv'!N$4),IF(V24&gt;'Call Achv'!L$5,('Call Achv'!M$5+((V24-'Call Achv'!L$5)/('Call Achv'!L$4-'Call Achv'!L$5))*'Call Achv'!N$5),IF(V24&gt;='Call Achv'!L$6,('Call Achv'!M$6+((V24-'Call Achv'!L$6)/('Call Achv'!L$5-'Call Achv'!L$6)*'Call Achv'!N$6)),0))))*$AM$2/10</f>
        <v>4.2601084347098972</v>
      </c>
      <c r="AN24" s="75">
        <f>IF(W24&gt;='DM Coaching'!G$3,'DM Coaching'!H$3,IF(W24&gt;='DM Coaching'!G$4,('DM Coaching'!H$4+((W24-'DM Coaching'!G$4)/('DM Coaching'!G$3-'DM Coaching'!G$4))*'DM Coaching'!I$4),IF(W24&gt;'DM Coaching'!G$5,('DM Coaching'!H$5+((W24-'DM Coaching'!G$5)/('DM Coaching'!G$4-'DM Coaching'!G$5))*'DM Coaching'!I$5),IF(W24&gt;='DM Coaching'!G$6,('DM Coaching'!H$6+((W24-'DM Coaching'!G$6)/('DM Coaching'!G$5-'DM Coaching'!G$6)*'DM Coaching'!I$6)),0))))*$AN$2/10</f>
        <v>3</v>
      </c>
      <c r="AO24" s="75">
        <f>IF(X24&gt;='FF-Written'!L$3,'FF-Written'!M$3,IF(X24&gt;='FF-Written'!L$4,('FF-Written'!M$4+((X24-'FF-Written'!L$4)/('FF-Written'!L$3-'FF-Written'!L$4))*'FF-Written'!N$4),IF(X24&gt;'FF-Written'!L$5,('FF-Written'!M$5+((X24-'FF-Written'!L$5)/('FF-Written'!L$4-'FF-Written'!L$5))*'FF-Written'!N$5),IF(X24&gt;='FF-Written'!L$6,('FF-Written'!M$6+((X24-'FF-Written'!L$6)/('FF-Written'!L$5-'FF-Written'!L$6)*'FF-Written'!N$6)),0))))*$AO$2/10</f>
        <v>6.9264264264264268</v>
      </c>
      <c r="AP24" s="75">
        <f>IF(Y24&gt;='FF-Detailing'!L$3,'FF-Detailing'!M$3,IF(Y24&gt;='FF-Detailing'!L$4,('FF-Detailing'!M$4+((Y24-'FF-Detailing'!L$4)/('FF-Detailing'!L$3-'FF-Detailing'!L$4))*'FF-Detailing'!N$4),IF(Y24&gt;'FF-Detailing'!L$5,('FF-Detailing'!M$5+((Y24-'FF-Detailing'!L$5)/('FF-Detailing'!L$4-'FF-Detailing'!L$5))*'FF-Detailing'!N$5),IF(Y24&gt;='FF-Detailing'!L$6,('FF-Detailing'!M$6+((Y24-'FF-Detailing'!L$6)/('FF-Detailing'!L$5-'FF-Detailing'!L$6)*'FF-Detailing'!N$6)),0))))*$AP$2/10</f>
        <v>3</v>
      </c>
      <c r="AQ24" s="102">
        <f t="shared" si="0"/>
        <v>48.729854783984301</v>
      </c>
      <c r="AR24" s="103">
        <f>_xlfn.RANK.EQ(AQ24,$AQ$22:$AQ$25)</f>
        <v>2</v>
      </c>
      <c r="AS24" s="110">
        <v>3.2349060466809227</v>
      </c>
      <c r="AT24" s="110" t="str">
        <f t="shared" si="1"/>
        <v/>
      </c>
      <c r="AU24" s="110" t="str">
        <f t="shared" si="2"/>
        <v/>
      </c>
      <c r="AV24" s="110" t="str">
        <f t="shared" si="3"/>
        <v/>
      </c>
      <c r="AW24" s="110" t="str">
        <f t="shared" si="4"/>
        <v/>
      </c>
      <c r="AX24" s="110" t="str">
        <f>IFERROR(IF($K24&gt;=99.5,#REF!,""),"")</f>
        <v/>
      </c>
      <c r="AY24" s="109" t="str">
        <f t="shared" si="15"/>
        <v>Disqualified</v>
      </c>
      <c r="AZ24" s="109" t="str">
        <f t="shared" si="16"/>
        <v>Disqualified</v>
      </c>
      <c r="BA24" s="109" t="str">
        <f t="shared" si="17"/>
        <v>Disqualified</v>
      </c>
      <c r="BB24" s="109" t="str">
        <f t="shared" si="18"/>
        <v>Disqualified</v>
      </c>
      <c r="BC24" s="109" t="str">
        <f t="shared" si="19"/>
        <v>Disqualified</v>
      </c>
      <c r="BD24" s="109" t="str">
        <f t="shared" si="20"/>
        <v>Disqualified</v>
      </c>
      <c r="BE24" s="115"/>
    </row>
    <row r="25" spans="1:58" ht="20" x14ac:dyDescent="0.35">
      <c r="A25" s="87"/>
      <c r="B25" s="79">
        <v>110733</v>
      </c>
      <c r="C25" s="80" t="s">
        <v>3032</v>
      </c>
      <c r="D25" s="80" t="s">
        <v>3024</v>
      </c>
      <c r="E25" s="80" t="s">
        <v>1835</v>
      </c>
      <c r="F25" s="80" t="s">
        <v>1822</v>
      </c>
      <c r="G25" s="80" t="s">
        <v>1757</v>
      </c>
      <c r="H25" s="146">
        <v>45840</v>
      </c>
      <c r="I25" s="146" t="s">
        <v>1719</v>
      </c>
      <c r="J25" s="79">
        <v>9</v>
      </c>
      <c r="K25" s="78">
        <v>84.701376652761013</v>
      </c>
      <c r="L25" s="78">
        <v>15.272727272727273</v>
      </c>
      <c r="M25" s="78">
        <v>91.408458924007277</v>
      </c>
      <c r="N25" s="78">
        <v>87.837603741742726</v>
      </c>
      <c r="O25" s="78">
        <v>21.333333333333336</v>
      </c>
      <c r="P25" s="78">
        <v>0</v>
      </c>
      <c r="Q25" s="78">
        <v>1</v>
      </c>
      <c r="R25" s="99">
        <v>0</v>
      </c>
      <c r="S25" s="99">
        <v>0</v>
      </c>
      <c r="T25" s="99">
        <v>0</v>
      </c>
      <c r="U25" s="144">
        <v>111.7676021664205</v>
      </c>
      <c r="V25" s="78">
        <v>88.913740141807338</v>
      </c>
      <c r="W25" s="78">
        <v>51.813186813186803</v>
      </c>
      <c r="X25" s="78">
        <v>58.975845410628018</v>
      </c>
      <c r="Y25" s="78">
        <v>81.838405797101444</v>
      </c>
      <c r="Z25" s="68">
        <v>1</v>
      </c>
      <c r="AA25" s="74">
        <v>0</v>
      </c>
      <c r="AB25" s="75">
        <f>IF(K25&gt;='Sales Ach'!L$3,'Sales Ach'!M$3,IF(K25&gt;='Sales Ach'!L$4,('Sales Ach'!M$4+((K25-'Sales Ach'!L$4)/('Sales Ach'!L$3-'Sales Ach'!L$4))*'Sales Ach'!N$4),IF(K25&gt;'Sales Ach'!L$5,('Sales Ach'!M$5+((K25-'Sales Ach'!L$5)/('Sales Ach'!L$4-'Sales Ach'!L$5))*'Sales Ach'!N$5),IF(K25&gt;='Sales Ach'!L$6,('Sales Ach'!M$6+((K25-'Sales Ach'!L$6)/('Sales Ach'!L$5-'Sales Ach'!L$6)*'Sales Ach'!N$6)),0))))*$AB$2/10</f>
        <v>7.9402753305522022</v>
      </c>
      <c r="AC25" s="75">
        <f>IF(L25&gt;=UA!L$3,UA!M$3,IF(L25&gt;=UA!L$4,(UA!M$4+((L25-UA!L$4)/(UA!L$3-UA!L$4))*UA!N$4),IF(L25&gt;UA!L$5,(UA!M$5+((L25-UA!L$5)/(UA!L$4-UA!L$5))*UA!N$5),IF(L25&gt;=UA!L$6,(UA!M$6+((L25-UA!L$6)/(UA!L$5-UA!L$6)*UA!N$6)),0))))*$AC$2/10</f>
        <v>0</v>
      </c>
      <c r="AD25" s="75">
        <f>IF(M25="","",(IF(M25&gt;='New Product'!L$3,'New Product'!M$3,IF(M25&gt;='New Product'!L$4,('New Product'!M$4+((M25-'New Product'!L$4)/('New Product'!L$3-'New Product'!L$4))*'New Product'!N$4),IF(M25&gt;'New Product'!L$5,('New Product'!M$5+((M25-'New Product'!L$5)/('New Product'!L$4-'New Product'!L$5))*'New Product'!N$5),IF(M25&gt;='New Product'!L$6,('New Product'!M$6+((M25-'New Product'!L$6)/('New Product'!L$5-'New Product'!L$6)*'New Product'!N$6)),0))))*$AD$2/10))</f>
        <v>5.1957763740415279</v>
      </c>
      <c r="AE25" s="75">
        <f>IF(N25&gt;='Basket Brand'!L$3,'Basket Brand'!M$3,IF(N25&gt;='Basket Brand'!L$4,('Basket Brand'!M$4+((N25-'Basket Brand'!L$4)/('Basket Brand'!L$3-'Basket Brand'!L$4))*'Basket Brand'!N$4),IF(N25&gt;'Basket Brand'!L$5,('Basket Brand'!M$5+((N25-'Basket Brand'!L$5)/('Basket Brand'!L$4-'Basket Brand'!L$5))*'Basket Brand'!N$5),IF(N25&gt;='Basket Brand'!L$6,('Basket Brand'!M$6+((N25-'Basket Brand'!L$6)/('Basket Brand'!L$5-'Basket Brand'!L$6)*'Basket Brand'!N$6)),0))))*$AE$2/10</f>
        <v>3.4270082993394184</v>
      </c>
      <c r="AF25" s="75">
        <f>IF(O25&gt;='Territory Month'!G$3,'Territory Month'!H$3,IF(O25&gt;='Territory Month'!G$4,('Territory Month'!H$4+((O25-'Territory Month'!G$4)/('Territory Month'!G$3-'Territory Month'!G$4))*'Territory Month'!I$4),IF(O25&gt;'Territory Month'!G$5,('Territory Month'!H$5+((O25-'Territory Month'!G$5)/('Territory Month'!G$4-'Territory Month'!G$5))*'Territory Month'!I$5),IF(O25&gt;='Territory Month'!G$6,('Territory Month'!H$6+((O25-'Territory Month'!G$6)/('Territory Month'!G$5-'Territory Month'!G$6)*'Territory Month'!I$6)),0))))*$AF$2/10</f>
        <v>0</v>
      </c>
      <c r="AG25" s="75">
        <f>IF(P25&gt;='No of Month Ach.'!L$3,'No of Month Ach.'!M$3,IF(P25&gt;='No of Month Ach.'!L$4,('No of Month Ach.'!M$4+((P25-'No of Month Ach.'!L$4)/('No of Month Ach.'!L$3-'No of Month Ach.'!L$4))*'No of Month Ach.'!N$4),IF(P25&gt;'No of Month Ach.'!L$5,('No of Month Ach.'!M$5+((P25-'No of Month Ach.'!L$5)/('No of Month Ach.'!L$4-'No of Month Ach.'!L$5))*'No of Month Ach.'!N$5),IF(P25&gt;='No of Month Ach.'!L$6,('No of Month Ach.'!M$6+((P25-'No of Month Ach.'!L$6)/('No of Month Ach.'!L$5-'No of Month Ach.'!L$6)*'No of Month Ach.'!N$6)),0))))*$AG$2/10</f>
        <v>0</v>
      </c>
      <c r="AH25" s="75">
        <f>IF(Q25&gt;='Portfolio Ach.'!B$3,'Portfolio Ach.'!C$3,IF(Q25&gt;='Portfolio Ach.'!B$4,('Portfolio Ach.'!C$4+((Q25-'Portfolio Ach.'!B$4)/('Portfolio Ach.'!B$3-'Portfolio Ach.'!B$4))*'Portfolio Ach.'!D$4),IF(Q25&gt;'Portfolio Ach.'!B$5,('Portfolio Ach.'!C$5+((Q25-'Portfolio Ach.'!B$5)/('Portfolio Ach.'!B$4-'Portfolio Ach.'!B$5))*'Portfolio Ach.'!D$5),IF(Q25&gt;='Portfolio Ach.'!B$6,('Portfolio Ach.'!C$6+((Q25-'Portfolio Ach.'!B$6)/('Portfolio Ach.'!B$5-'Portfolio Ach.'!B$6)*'Portfolio Ach.'!D$6)),0))))*$AH$2/10</f>
        <v>0.2</v>
      </c>
      <c r="AI25" s="75">
        <f>IF(R25="","",IF(R25&gt;='Rx Share'!L$3,'Rx Share'!M$3,IF(R25&gt;='Rx Share'!L$4,('Rx Share'!M$4+((R25-'Rx Share'!L$4)/('Rx Share'!L$3-'Rx Share'!L$4))*'Rx Share'!N$4),IF(R25&gt;'Rx Share'!L$5,('Rx Share'!M$5+((R25-'Rx Share'!L$5)/('Rx Share'!L$4-'Rx Share'!L$5))*'Rx Share'!N$5),IF(R25&gt;='Rx Share'!L$6,('Rx Share'!M$6+((R25-'Rx Share'!L$6)/('Rx Share'!L$5-'Rx Share'!L$6)*'Rx Share'!N$6)),0)))))*$AI$1/10</f>
        <v>0</v>
      </c>
      <c r="AJ25" s="75">
        <f>IF(S25="","",IF(S25&gt;='Rx Share'!L$3,'Rx Share'!M$3,IF(S25&gt;='Rx Share'!L$4,('Rx Share'!M$4+((S25-'Rx Share'!L$4)/('Rx Share'!L$3-'Rx Share'!L$4))*'Rx Share'!N$4),IF(S25&gt;'Rx Share'!L$5,('Rx Share'!M$5+((S25-'Rx Share'!L$5)/('Rx Share'!L$4-'Rx Share'!L$5))*'Rx Share'!N$5),IF(S25&gt;='Rx Share'!L$6,('Rx Share'!M$6+((S25-'Rx Share'!L$6)/('Rx Share'!L$5-'Rx Share'!L$6)*'Rx Share'!N$6)),0)))))*$AJ$1/10</f>
        <v>0</v>
      </c>
      <c r="AK25" s="75">
        <f>IF(T25="","",IF(T25&gt;='Rx Share'!L$3,'Rx Share'!M$3,IF(T25&gt;='Rx Share'!L$4,('Rx Share'!M$4+((T25-'Rx Share'!L$4)/('Rx Share'!L$3-'Rx Share'!L$4))*'Rx Share'!N$4),IF(T25&gt;'Rx Share'!L$5,('Rx Share'!M$5+((T25-'Rx Share'!L$5)/('Rx Share'!L$4-'Rx Share'!L$5))*'Rx Share'!N$5),IF(T25&gt;='Rx Share'!L$6,('Rx Share'!M$6+((T25-'Rx Share'!L$6)/('Rx Share'!L$5-'Rx Share'!L$6)*'Rx Share'!N$6)),0)))))*$AK$1/10</f>
        <v>0</v>
      </c>
      <c r="AL25" s="75">
        <f>IF(U25="","",IF(U25&gt;='Rx Share'!M$3,'Rx Share'!N$3,IF(U25&gt;='Rx Share'!M$4,('Rx Share'!N$4+((U25-'Rx Share'!M$4)/('Rx Share'!M$3-'Rx Share'!M$4))*'Rx Share'!O$4),IF(U25&gt;'Rx Share'!M$5,('Rx Share'!N$5+((U25-'Rx Share'!M$5)/('Rx Share'!M$4-'Rx Share'!M$5))*'Rx Share'!O$5),IF(U25&gt;='Rx Share'!M$6,('Rx Share'!N$6+((U25-'Rx Share'!M$6)/('Rx Share'!M$5-'Rx Share'!M$6)*'Rx Share'!O$6)),0)))))*$AL$1/10</f>
        <v>0</v>
      </c>
      <c r="AM25" s="75">
        <f>IF(V25&gt;='Call Achv'!L$3,'Call Achv'!M$3,IF(V25&gt;='Call Achv'!L$4,('Call Achv'!M$4+((V25-'Call Achv'!L$4)/('Call Achv'!L$3-'Call Achv'!L$4))*'Call Achv'!N$4),IF(V25&gt;'Call Achv'!L$5,('Call Achv'!M$5+((V25-'Call Achv'!L$5)/('Call Achv'!L$4-'Call Achv'!L$5))*'Call Achv'!N$5),IF(V25&gt;='Call Achv'!L$6,('Call Achv'!M$6+((V25-'Call Achv'!L$6)/('Call Achv'!L$5-'Call Achv'!L$6)*'Call Achv'!N$6)),0))))*$AM$2/10</f>
        <v>1.8099045248162842</v>
      </c>
      <c r="AN25" s="75">
        <f>IF(W25&gt;='DM Coaching'!G$3,'DM Coaching'!H$3,IF(W25&gt;='DM Coaching'!G$4,('DM Coaching'!H$4+((W25-'DM Coaching'!G$4)/('DM Coaching'!G$3-'DM Coaching'!G$4))*'DM Coaching'!I$4),IF(W25&gt;'DM Coaching'!G$5,('DM Coaching'!H$5+((W25-'DM Coaching'!G$5)/('DM Coaching'!G$4-'DM Coaching'!G$5))*'DM Coaching'!I$5),IF(W25&gt;='DM Coaching'!G$6,('DM Coaching'!H$6+((W25-'DM Coaching'!G$6)/('DM Coaching'!G$5-'DM Coaching'!G$6)*'DM Coaching'!I$6)),0))))*$AN$2/10</f>
        <v>1.4175824175824163</v>
      </c>
      <c r="AO25" s="75">
        <f>IF(X25&gt;='FF-Written'!L$3,'FF-Written'!M$3,IF(X25&gt;='FF-Written'!L$4,('FF-Written'!M$4+((X25-'FF-Written'!L$4)/('FF-Written'!L$3-'FF-Written'!L$4))*'FF-Written'!N$4),IF(X25&gt;'FF-Written'!L$5,('FF-Written'!M$5+((X25-'FF-Written'!L$5)/('FF-Written'!L$4-'FF-Written'!L$5))*'FF-Written'!N$5),IF(X25&gt;='FF-Written'!L$6,('FF-Written'!M$6+((X25-'FF-Written'!L$6)/('FF-Written'!L$5-'FF-Written'!L$6)*'FF-Written'!N$6)),0))))*$AO$2/10</f>
        <v>2.5490821256038645</v>
      </c>
      <c r="AP25" s="75">
        <f>IF(Y25&gt;='FF-Detailing'!L$3,'FF-Detailing'!M$3,IF(Y25&gt;='FF-Detailing'!L$4,('FF-Detailing'!M$4+((Y25-'FF-Detailing'!L$4)/('FF-Detailing'!L$3-'FF-Detailing'!L$4))*'FF-Detailing'!N$4),IF(Y25&gt;'FF-Detailing'!L$5,('FF-Detailing'!M$5+((Y25-'FF-Detailing'!L$5)/('FF-Detailing'!L$4-'FF-Detailing'!L$5))*'FF-Detailing'!N$5),IF(Y25&gt;='FF-Detailing'!L$6,('FF-Detailing'!M$6+((Y25-'FF-Detailing'!L$6)/('FF-Detailing'!L$5-'FF-Detailing'!L$6)*'FF-Detailing'!N$6)),0))))*$AP$2/10</f>
        <v>2.7154565217391298</v>
      </c>
      <c r="AQ25" s="102">
        <f t="shared" si="0"/>
        <v>28.061206215194272</v>
      </c>
      <c r="AR25" s="103">
        <f t="shared" si="14"/>
        <v>4</v>
      </c>
      <c r="AS25" s="110">
        <v>2.9871011541072643</v>
      </c>
      <c r="AT25" s="110" t="str">
        <f t="shared" si="1"/>
        <v/>
      </c>
      <c r="AU25" s="110" t="str">
        <f t="shared" si="2"/>
        <v/>
      </c>
      <c r="AV25" s="110" t="str">
        <f t="shared" si="3"/>
        <v/>
      </c>
      <c r="AW25" s="110" t="str">
        <f t="shared" si="4"/>
        <v/>
      </c>
      <c r="AX25" s="110" t="str">
        <f>IFERROR(IF($K25&gt;=99.5,#REF!,""),"")</f>
        <v/>
      </c>
      <c r="AY25" s="109" t="str">
        <f t="shared" si="15"/>
        <v>Disqualified</v>
      </c>
      <c r="AZ25" s="109" t="str">
        <f t="shared" si="16"/>
        <v>Disqualified</v>
      </c>
      <c r="BA25" s="109" t="str">
        <f t="shared" si="17"/>
        <v>Disqualified</v>
      </c>
      <c r="BB25" s="109" t="str">
        <f t="shared" si="18"/>
        <v>Disqualified</v>
      </c>
      <c r="BC25" s="109" t="str">
        <f t="shared" si="19"/>
        <v>Disqualified</v>
      </c>
      <c r="BD25" s="109" t="str">
        <f t="shared" si="20"/>
        <v>Disqualified</v>
      </c>
      <c r="BE25" s="115"/>
    </row>
    <row r="26" spans="1:58" ht="20" x14ac:dyDescent="0.35">
      <c r="A26" s="87"/>
      <c r="B26" s="79">
        <v>110734</v>
      </c>
      <c r="C26" s="80" t="s">
        <v>3033</v>
      </c>
      <c r="D26" s="80" t="s">
        <v>1059</v>
      </c>
      <c r="E26" s="80" t="s">
        <v>34</v>
      </c>
      <c r="F26" s="80" t="s">
        <v>1760</v>
      </c>
      <c r="G26" s="80" t="s">
        <v>1757</v>
      </c>
      <c r="H26" s="146">
        <v>45840</v>
      </c>
      <c r="I26" s="146" t="s">
        <v>1719</v>
      </c>
      <c r="J26" s="79">
        <v>9</v>
      </c>
      <c r="K26" s="78">
        <v>99.112848438402949</v>
      </c>
      <c r="L26" s="78">
        <v>26.927374301675975</v>
      </c>
      <c r="M26" s="78">
        <v>66.330949594938616</v>
      </c>
      <c r="N26" s="78">
        <v>99.777093422272614</v>
      </c>
      <c r="O26" s="78">
        <v>40.873015873015873</v>
      </c>
      <c r="P26" s="78">
        <v>4</v>
      </c>
      <c r="Q26" s="78">
        <v>0</v>
      </c>
      <c r="R26" s="99">
        <v>0</v>
      </c>
      <c r="S26" s="99">
        <v>95.747844186738035</v>
      </c>
      <c r="T26" s="99">
        <v>199.13419913419912</v>
      </c>
      <c r="U26" s="144">
        <v>0</v>
      </c>
      <c r="V26" s="78">
        <v>100.39867614973733</v>
      </c>
      <c r="W26" s="78">
        <v>88.070921985815602</v>
      </c>
      <c r="X26" s="78">
        <v>80.659259259259258</v>
      </c>
      <c r="Y26" s="78">
        <v>84.245555555555541</v>
      </c>
      <c r="Z26" s="68">
        <v>1</v>
      </c>
      <c r="AA26" s="74"/>
      <c r="AB26" s="75">
        <f>IF(K26&gt;='Sales Ach'!L$3,'Sales Ach'!M$3,IF(K26&gt;='Sales Ach'!L$4,('Sales Ach'!M$4+((K26-'Sales Ach'!L$4)/('Sales Ach'!L$3-'Sales Ach'!L$4))*'Sales Ach'!N$4),IF(K26&gt;'Sales Ach'!L$5,('Sales Ach'!M$5+((K26-'Sales Ach'!L$5)/('Sales Ach'!L$4-'Sales Ach'!L$5))*'Sales Ach'!N$5),IF(K26&gt;='Sales Ach'!L$6,('Sales Ach'!M$6+((K26-'Sales Ach'!L$6)/('Sales Ach'!L$5-'Sales Ach'!L$6)*'Sales Ach'!N$6)),0))))*$AB$2/10</f>
        <v>13.29027875072236</v>
      </c>
      <c r="AC26" s="75">
        <f>IF(L26&gt;=UA!L$3,UA!M$3,IF(L26&gt;=UA!L$4,(UA!M$4+((L26-UA!L$4)/(UA!L$3-UA!L$4))*UA!N$4),IF(L26&gt;UA!L$5,(UA!M$5+((L26-UA!L$5)/(UA!L$4-UA!L$5))*UA!N$5),IF(L26&gt;=UA!L$6,(UA!M$6+((L26-UA!L$6)/(UA!L$5-UA!L$6)*UA!N$6)),0))))*$AC$2/10</f>
        <v>0</v>
      </c>
      <c r="AD26" s="75">
        <f>IF(M26="","",(IF(M26&gt;='New Product'!L$3,'New Product'!M$3,IF(M26&gt;='New Product'!L$4,('New Product'!M$4+((M26-'New Product'!L$4)/('New Product'!L$3-'New Product'!L$4))*'New Product'!N$4),IF(M26&gt;'New Product'!L$5,('New Product'!M$5+((M26-'New Product'!L$5)/('New Product'!L$4-'New Product'!L$5))*'New Product'!N$5),IF(M26&gt;='New Product'!L$6,('New Product'!M$6+((M26-'New Product'!L$6)/('New Product'!L$5-'New Product'!L$6)*'New Product'!N$6)),0))))*$AD$2/10))</f>
        <v>1.9627706626899903</v>
      </c>
      <c r="AE26" s="75">
        <f>IF(N26&gt;='Basket Brand'!L$3,'Basket Brand'!M$3,IF(N26&gt;='Basket Brand'!L$4,('Basket Brand'!M$4+((N26-'Basket Brand'!L$4)/('Basket Brand'!L$3-'Basket Brand'!L$4))*'Basket Brand'!N$4),IF(N26&gt;'Basket Brand'!L$5,('Basket Brand'!M$5+((N26-'Basket Brand'!L$5)/('Basket Brand'!L$4-'Basket Brand'!L$5))*'Basket Brand'!N$5),IF(N26&gt;='Basket Brand'!L$6,('Basket Brand'!M$6+((N26-'Basket Brand'!L$6)/('Basket Brand'!L$5-'Basket Brand'!L$6)*'Basket Brand'!N$6)),0))))*$AE$2/10</f>
        <v>5.5286698951272362</v>
      </c>
      <c r="AF26" s="75">
        <f>IF(O26&gt;='Territory Month'!G$3,'Territory Month'!H$3,IF(O26&gt;='Territory Month'!G$4,('Territory Month'!H$4+((O26-'Territory Month'!G$4)/('Territory Month'!G$3-'Territory Month'!G$4))*'Territory Month'!I$4),IF(O26&gt;'Territory Month'!G$5,('Territory Month'!H$5+((O26-'Territory Month'!G$5)/('Territory Month'!G$4-'Territory Month'!G$5))*'Territory Month'!I$5),IF(O26&gt;='Territory Month'!G$6,('Territory Month'!H$6+((O26-'Territory Month'!G$6)/('Territory Month'!G$5-'Territory Month'!G$6)*'Territory Month'!I$6)),0))))*$AF$2/10</f>
        <v>1.5185185185185186</v>
      </c>
      <c r="AG26" s="75">
        <f>IF(P26&gt;='No of Month Ach.'!L$3,'No of Month Ach.'!M$3,IF(P26&gt;='No of Month Ach.'!L$4,('No of Month Ach.'!M$4+((P26-'No of Month Ach.'!L$4)/('No of Month Ach.'!L$3-'No of Month Ach.'!L$4))*'No of Month Ach.'!N$4),IF(P26&gt;'No of Month Ach.'!L$5,('No of Month Ach.'!M$5+((P26-'No of Month Ach.'!L$5)/('No of Month Ach.'!L$4-'No of Month Ach.'!L$5))*'No of Month Ach.'!N$5),IF(P26&gt;='No of Month Ach.'!L$6,('No of Month Ach.'!M$6+((P26-'No of Month Ach.'!L$6)/('No of Month Ach.'!L$5-'No of Month Ach.'!L$6)*'No of Month Ach.'!N$6)),0))))*$AG$2/10</f>
        <v>0.9</v>
      </c>
      <c r="AH26" s="75">
        <f>IF(Q26&gt;='Portfolio Ach.'!B$3,'Portfolio Ach.'!C$3,IF(Q26&gt;='Portfolio Ach.'!B$4,('Portfolio Ach.'!C$4+((Q26-'Portfolio Ach.'!B$4)/('Portfolio Ach.'!B$3-'Portfolio Ach.'!B$4))*'Portfolio Ach.'!D$4),IF(Q26&gt;'Portfolio Ach.'!B$5,('Portfolio Ach.'!C$5+((Q26-'Portfolio Ach.'!B$5)/('Portfolio Ach.'!B$4-'Portfolio Ach.'!B$5))*'Portfolio Ach.'!D$5),IF(Q26&gt;='Portfolio Ach.'!B$6,('Portfolio Ach.'!C$6+((Q26-'Portfolio Ach.'!B$6)/('Portfolio Ach.'!B$5-'Portfolio Ach.'!B$6)*'Portfolio Ach.'!D$6)),0))))*$AH$2/10</f>
        <v>0</v>
      </c>
      <c r="AI26" s="75">
        <f>IF(R26="","",IF(R26&gt;='Rx Share'!L$3,'Rx Share'!M$3,IF(R26&gt;='Rx Share'!L$4,('Rx Share'!M$4+((R26-'Rx Share'!L$4)/('Rx Share'!L$3-'Rx Share'!L$4))*'Rx Share'!N$4),IF(R26&gt;'Rx Share'!L$5,('Rx Share'!M$5+((R26-'Rx Share'!L$5)/('Rx Share'!L$4-'Rx Share'!L$5))*'Rx Share'!N$5),IF(R26&gt;='Rx Share'!L$6,('Rx Share'!M$6+((R26-'Rx Share'!L$6)/('Rx Share'!L$5-'Rx Share'!L$6)*'Rx Share'!N$6)),0)))))*$AI$1/10</f>
        <v>0</v>
      </c>
      <c r="AJ26" s="75">
        <f>IF(S26="","",IF(S26&gt;='Rx Share'!L$3,'Rx Share'!M$3,IF(S26&gt;='Rx Share'!L$4,('Rx Share'!M$4+((S26-'Rx Share'!L$4)/('Rx Share'!L$3-'Rx Share'!L$4))*'Rx Share'!N$4),IF(S26&gt;'Rx Share'!L$5,('Rx Share'!M$5+((S26-'Rx Share'!L$5)/('Rx Share'!L$4-'Rx Share'!L$5))*'Rx Share'!N$5),IF(S26&gt;='Rx Share'!L$6,('Rx Share'!M$6+((S26-'Rx Share'!L$6)/('Rx Share'!L$5-'Rx Share'!L$6)*'Rx Share'!N$6)),0)))))*$AJ$1/10</f>
        <v>5.4897413024085635</v>
      </c>
      <c r="AK26" s="75">
        <f>IF(T26="","",IF(T26&gt;='Rx Share'!L$3,'Rx Share'!M$3,IF(T26&gt;='Rx Share'!L$4,('Rx Share'!M$4+((T26-'Rx Share'!L$4)/('Rx Share'!L$3-'Rx Share'!L$4))*'Rx Share'!N$4),IF(T26&gt;'Rx Share'!L$5,('Rx Share'!M$5+((T26-'Rx Share'!L$5)/('Rx Share'!L$4-'Rx Share'!L$5))*'Rx Share'!N$5),IF(T26&gt;='Rx Share'!L$6,('Rx Share'!M$6+((T26-'Rx Share'!L$6)/('Rx Share'!L$5-'Rx Share'!L$6)*'Rx Share'!N$6)),0)))))*$AK$1/10</f>
        <v>4</v>
      </c>
      <c r="AL26" s="75">
        <f>IF(U26="","",IF(U26&gt;='Rx Share'!M$3,'Rx Share'!N$3,IF(U26&gt;='Rx Share'!M$4,('Rx Share'!N$4+((U26-'Rx Share'!M$4)/('Rx Share'!M$3-'Rx Share'!M$4))*'Rx Share'!O$4),IF(U26&gt;'Rx Share'!M$5,('Rx Share'!N$5+((U26-'Rx Share'!M$5)/('Rx Share'!M$4-'Rx Share'!M$5))*'Rx Share'!O$5),IF(U26&gt;='Rx Share'!M$6,('Rx Share'!N$6+((U26-'Rx Share'!M$6)/('Rx Share'!M$5-'Rx Share'!M$6)*'Rx Share'!O$6)),0)))))*$AL$1/10</f>
        <v>0</v>
      </c>
      <c r="AM26" s="75">
        <f>IF(V26&gt;='Call Achv'!L$3,'Call Achv'!M$3,IF(V26&gt;='Call Achv'!L$4,('Call Achv'!M$4+((V26-'Call Achv'!L$4)/('Call Achv'!L$3-'Call Achv'!L$4))*'Call Achv'!N$4),IF(V26&gt;'Call Achv'!L$5,('Call Achv'!M$5+((V26-'Call Achv'!L$5)/('Call Achv'!L$4-'Call Achv'!L$5))*'Call Achv'!N$5),IF(V26&gt;='Call Achv'!L$6,('Call Achv'!M$6+((V26-'Call Achv'!L$6)/('Call Achv'!L$5-'Call Achv'!L$6)*'Call Achv'!N$6)),0))))*$AM$2/10</f>
        <v>5</v>
      </c>
      <c r="AN26" s="75">
        <f>IF(W26&gt;='DM Coaching'!G$3,'DM Coaching'!H$3,IF(W26&gt;='DM Coaching'!G$4,('DM Coaching'!H$4+((W26-'DM Coaching'!G$4)/('DM Coaching'!G$3-'DM Coaching'!G$4))*'DM Coaching'!I$4),IF(W26&gt;'DM Coaching'!G$5,('DM Coaching'!H$5+((W26-'DM Coaching'!G$5)/('DM Coaching'!G$4-'DM Coaching'!G$5))*'DM Coaching'!I$5),IF(W26&gt;='DM Coaching'!G$6,('DM Coaching'!H$6+((W26-'DM Coaching'!G$6)/('DM Coaching'!G$5-'DM Coaching'!G$6)*'DM Coaching'!I$6)),0))))*$AN$2/10</f>
        <v>3</v>
      </c>
      <c r="AO26" s="75">
        <f>IF(X26&gt;='FF-Written'!L$3,'FF-Written'!M$3,IF(X26&gt;='FF-Written'!L$4,('FF-Written'!M$4+((X26-'FF-Written'!L$4)/('FF-Written'!L$3-'FF-Written'!L$4))*'FF-Written'!N$4),IF(X26&gt;'FF-Written'!L$5,('FF-Written'!M$5+((X26-'FF-Written'!L$5)/('FF-Written'!L$4-'FF-Written'!L$5))*'FF-Written'!N$5),IF(X26&gt;='FF-Written'!L$6,('FF-Written'!M$6+((X26-'FF-Written'!L$6)/('FF-Written'!L$5-'FF-Written'!L$6)*'FF-Written'!N$6)),0))))*$AO$2/10</f>
        <v>7</v>
      </c>
      <c r="AP26" s="75">
        <f>IF(Y26&gt;='FF-Detailing'!L$3,'FF-Detailing'!M$3,IF(Y26&gt;='FF-Detailing'!L$4,('FF-Detailing'!M$4+((Y26-'FF-Detailing'!L$4)/('FF-Detailing'!L$3-'FF-Detailing'!L$4))*'FF-Detailing'!N$4),IF(Y26&gt;'FF-Detailing'!L$5,('FF-Detailing'!M$5+((Y26-'FF-Detailing'!L$5)/('FF-Detailing'!L$4-'FF-Detailing'!L$5))*'FF-Detailing'!N$5),IF(Y26&gt;='FF-Detailing'!L$6,('FF-Detailing'!M$6+((Y26-'FF-Detailing'!L$6)/('FF-Detailing'!L$5-'FF-Detailing'!L$6)*'FF-Detailing'!N$6)),0))))*$AP$2/10</f>
        <v>2.9320999999999984</v>
      </c>
      <c r="AQ26" s="119">
        <f t="shared" si="0"/>
        <v>56.246754588296298</v>
      </c>
      <c r="AR26" s="70"/>
      <c r="AS26" s="112"/>
      <c r="AT26" s="112"/>
      <c r="AU26" s="112"/>
      <c r="AV26" s="112"/>
      <c r="AW26" s="112"/>
      <c r="AX26" s="112"/>
      <c r="BE26" s="115"/>
    </row>
    <row r="27" spans="1:58" ht="20" x14ac:dyDescent="0.35">
      <c r="A27" s="87"/>
      <c r="B27" s="79">
        <v>110735</v>
      </c>
      <c r="C27" s="80" t="s">
        <v>3034</v>
      </c>
      <c r="D27" s="80" t="s">
        <v>1059</v>
      </c>
      <c r="E27" s="80" t="s">
        <v>1830</v>
      </c>
      <c r="F27" s="80" t="s">
        <v>1822</v>
      </c>
      <c r="G27" s="80" t="s">
        <v>1757</v>
      </c>
      <c r="H27" s="146">
        <v>45840</v>
      </c>
      <c r="I27" s="146" t="s">
        <v>1719</v>
      </c>
      <c r="J27" s="79">
        <v>9</v>
      </c>
      <c r="K27" s="78">
        <v>94.772113355251449</v>
      </c>
      <c r="L27" s="78">
        <v>26.181818181818183</v>
      </c>
      <c r="M27" s="78">
        <v>80.297458112472796</v>
      </c>
      <c r="N27" s="78">
        <v>95.998080876889716</v>
      </c>
      <c r="O27" s="78">
        <v>41.666666666666671</v>
      </c>
      <c r="P27" s="78">
        <v>2</v>
      </c>
      <c r="Q27" s="78">
        <v>4</v>
      </c>
      <c r="R27" s="99">
        <v>0</v>
      </c>
      <c r="S27" s="99">
        <v>0</v>
      </c>
      <c r="T27" s="99">
        <v>0</v>
      </c>
      <c r="U27" s="144">
        <v>151.8621516985659</v>
      </c>
      <c r="V27" s="78">
        <v>89.950120555606148</v>
      </c>
      <c r="W27" s="78">
        <v>71.567375886524815</v>
      </c>
      <c r="X27" s="78">
        <v>47.441692466460267</v>
      </c>
      <c r="Y27" s="78">
        <v>83.003169688928196</v>
      </c>
      <c r="Z27" s="68">
        <v>1</v>
      </c>
      <c r="AA27" s="74"/>
      <c r="AB27" s="75">
        <f>IF(K27&gt;='Sales Ach'!L$3,'Sales Ach'!M$3,IF(K27&gt;='Sales Ach'!L$4,('Sales Ach'!M$4+((K27-'Sales Ach'!L$4)/('Sales Ach'!L$3-'Sales Ach'!L$4))*'Sales Ach'!N$4),IF(K27&gt;'Sales Ach'!L$5,('Sales Ach'!M$5+((K27-'Sales Ach'!L$5)/('Sales Ach'!L$4-'Sales Ach'!L$5))*'Sales Ach'!N$5),IF(K27&gt;='Sales Ach'!L$6,('Sales Ach'!M$6+((K27-'Sales Ach'!L$6)/('Sales Ach'!L$5-'Sales Ach'!L$6)*'Sales Ach'!N$6)),0))))*$AB$2/10</f>
        <v>9.9544226710502901</v>
      </c>
      <c r="AC27" s="75">
        <f>IF(L27&gt;=UA!L$3,UA!M$3,IF(L27&gt;=UA!L$4,(UA!M$4+((L27-UA!L$4)/(UA!L$3-UA!L$4))*UA!N$4),IF(L27&gt;UA!L$5,(UA!M$5+((L27-UA!L$5)/(UA!L$4-UA!L$5))*UA!N$5),IF(L27&gt;=UA!L$6,(UA!M$6+((L27-UA!L$6)/(UA!L$5-UA!L$6)*UA!N$6)),0))))*$AC$2/10</f>
        <v>0</v>
      </c>
      <c r="AD27" s="75">
        <f>IF(M27="","",(IF(M27&gt;='New Product'!L$3,'New Product'!M$3,IF(M27&gt;='New Product'!L$4,('New Product'!M$4+((M27-'New Product'!L$4)/('New Product'!L$3-'New Product'!L$4))*'New Product'!N$4),IF(M27&gt;'New Product'!L$5,('New Product'!M$5+((M27-'New Product'!L$5)/('New Product'!L$4-'New Product'!L$5))*'New Product'!N$5),IF(M27&gt;='New Product'!L$6,('New Product'!M$6+((M27-'New Product'!L$6)/('New Product'!L$5-'New Product'!L$6)*'New Product'!N$6)),0))))*$AD$2/10))</f>
        <v>2.8416441357461917</v>
      </c>
      <c r="AE27" s="75">
        <f>IF(N27&gt;='Basket Brand'!L$3,'Basket Brand'!M$3,IF(N27&gt;='Basket Brand'!L$4,('Basket Brand'!M$4+((N27-'Basket Brand'!L$4)/('Basket Brand'!L$3-'Basket Brand'!L$4))*'Basket Brand'!N$4),IF(N27&gt;'Basket Brand'!L$5,('Basket Brand'!M$5+((N27-'Basket Brand'!L$5)/('Basket Brand'!L$4-'Basket Brand'!L$5))*'Basket Brand'!N$5),IF(N27&gt;='Basket Brand'!L$6,('Basket Brand'!M$6+((N27-'Basket Brand'!L$6)/('Basket Brand'!L$5-'Basket Brand'!L$6)*'Basket Brand'!N$6)),0))))*$AE$2/10</f>
        <v>4.3193858806047087</v>
      </c>
      <c r="AF27" s="75">
        <f>IF(O27&gt;='Territory Month'!G$3,'Territory Month'!H$3,IF(O27&gt;='Territory Month'!G$4,('Territory Month'!H$4+((O27-'Territory Month'!G$4)/('Territory Month'!G$3-'Territory Month'!G$4))*'Territory Month'!I$4),IF(O27&gt;'Territory Month'!G$5,('Territory Month'!H$5+((O27-'Territory Month'!G$5)/('Territory Month'!G$4-'Territory Month'!G$5))*'Territory Month'!I$5),IF(O27&gt;='Territory Month'!G$6,('Territory Month'!H$6+((O27-'Territory Month'!G$6)/('Territory Month'!G$5-'Territory Month'!G$6)*'Territory Month'!I$6)),0))))*$AF$2/10</f>
        <v>1.6111111111111114</v>
      </c>
      <c r="AG27" s="75">
        <f>IF(P27&gt;='No of Month Ach.'!L$3,'No of Month Ach.'!M$3,IF(P27&gt;='No of Month Ach.'!L$4,('No of Month Ach.'!M$4+((P27-'No of Month Ach.'!L$4)/('No of Month Ach.'!L$3-'No of Month Ach.'!L$4))*'No of Month Ach.'!N$4),IF(P27&gt;'No of Month Ach.'!L$5,('No of Month Ach.'!M$5+((P27-'No of Month Ach.'!L$5)/('No of Month Ach.'!L$4-'No of Month Ach.'!L$5))*'No of Month Ach.'!N$5),IF(P27&gt;='No of Month Ach.'!L$6,('No of Month Ach.'!M$6+((P27-'No of Month Ach.'!L$6)/('No of Month Ach.'!L$5-'No of Month Ach.'!L$6)*'No of Month Ach.'!N$6)),0))))*$AG$2/10</f>
        <v>0</v>
      </c>
      <c r="AH27" s="75">
        <f>IF(Q27&gt;='Portfolio Ach.'!B$3,'Portfolio Ach.'!C$3,IF(Q27&gt;='Portfolio Ach.'!B$4,('Portfolio Ach.'!C$4+((Q27-'Portfolio Ach.'!B$4)/('Portfolio Ach.'!B$3-'Portfolio Ach.'!B$4))*'Portfolio Ach.'!D$4),IF(Q27&gt;'Portfolio Ach.'!B$5,('Portfolio Ach.'!C$5+((Q27-'Portfolio Ach.'!B$5)/('Portfolio Ach.'!B$4-'Portfolio Ach.'!B$5))*'Portfolio Ach.'!D$5),IF(Q27&gt;='Portfolio Ach.'!B$6,('Portfolio Ach.'!C$6+((Q27-'Portfolio Ach.'!B$6)/('Portfolio Ach.'!B$5-'Portfolio Ach.'!B$6)*'Portfolio Ach.'!D$6)),0))))*$AH$2/10</f>
        <v>2.2000000000000002</v>
      </c>
      <c r="AI27" s="75">
        <f>IF(R27="","",IF(R27&gt;='Rx Share'!L$3,'Rx Share'!M$3,IF(R27&gt;='Rx Share'!L$4,('Rx Share'!M$4+((R27-'Rx Share'!L$4)/('Rx Share'!L$3-'Rx Share'!L$4))*'Rx Share'!N$4),IF(R27&gt;'Rx Share'!L$5,('Rx Share'!M$5+((R27-'Rx Share'!L$5)/('Rx Share'!L$4-'Rx Share'!L$5))*'Rx Share'!N$5),IF(R27&gt;='Rx Share'!L$6,('Rx Share'!M$6+((R27-'Rx Share'!L$6)/('Rx Share'!L$5-'Rx Share'!L$6)*'Rx Share'!N$6)),0)))))*$AI$1/10</f>
        <v>0</v>
      </c>
      <c r="AJ27" s="75">
        <f>IF(S27="","",IF(S27&gt;='Rx Share'!L$3,'Rx Share'!M$3,IF(S27&gt;='Rx Share'!L$4,('Rx Share'!M$4+((S27-'Rx Share'!L$4)/('Rx Share'!L$3-'Rx Share'!L$4))*'Rx Share'!N$4),IF(S27&gt;'Rx Share'!L$5,('Rx Share'!M$5+((S27-'Rx Share'!L$5)/('Rx Share'!L$4-'Rx Share'!L$5))*'Rx Share'!N$5),IF(S27&gt;='Rx Share'!L$6,('Rx Share'!M$6+((S27-'Rx Share'!L$6)/('Rx Share'!L$5-'Rx Share'!L$6)*'Rx Share'!N$6)),0)))))*$AJ$1/10</f>
        <v>0</v>
      </c>
      <c r="AK27" s="75">
        <f>IF(T27="","",IF(T27&gt;='Rx Share'!L$3,'Rx Share'!M$3,IF(T27&gt;='Rx Share'!L$4,('Rx Share'!M$4+((T27-'Rx Share'!L$4)/('Rx Share'!L$3-'Rx Share'!L$4))*'Rx Share'!N$4),IF(T27&gt;'Rx Share'!L$5,('Rx Share'!M$5+((T27-'Rx Share'!L$5)/('Rx Share'!L$4-'Rx Share'!L$5))*'Rx Share'!N$5),IF(T27&gt;='Rx Share'!L$6,('Rx Share'!M$6+((T27-'Rx Share'!L$6)/('Rx Share'!L$5-'Rx Share'!L$6)*'Rx Share'!N$6)),0)))))*$AK$1/10</f>
        <v>0</v>
      </c>
      <c r="AL27" s="75">
        <f>IF(U27="","",IF(U27&gt;='Rx Share'!M$3,'Rx Share'!N$3,IF(U27&gt;='Rx Share'!M$4,('Rx Share'!N$4+((U27-'Rx Share'!M$4)/('Rx Share'!M$3-'Rx Share'!M$4))*'Rx Share'!O$4),IF(U27&gt;'Rx Share'!M$5,('Rx Share'!N$5+((U27-'Rx Share'!M$5)/('Rx Share'!M$4-'Rx Share'!M$5))*'Rx Share'!O$5),IF(U27&gt;='Rx Share'!M$6,('Rx Share'!N$6+((U27-'Rx Share'!M$6)/('Rx Share'!M$5-'Rx Share'!M$6)*'Rx Share'!O$6)),0)))))*$AL$1/10</f>
        <v>0</v>
      </c>
      <c r="AM27" s="75">
        <f>IF(V27&gt;='Call Achv'!L$3,'Call Achv'!M$3,IF(V27&gt;='Call Achv'!L$4,('Call Achv'!M$4+((V27-'Call Achv'!L$4)/('Call Achv'!L$3-'Call Achv'!L$4))*'Call Achv'!N$4),IF(V27&gt;'Call Achv'!L$5,('Call Achv'!M$5+((V27-'Call Achv'!L$5)/('Call Achv'!L$4-'Call Achv'!L$5))*'Call Achv'!N$5),IF(V27&gt;='Call Achv'!L$6,('Call Achv'!M$6+((V27-'Call Achv'!L$6)/('Call Achv'!L$5-'Call Achv'!L$6)*'Call Achv'!N$6)),0))))*$AM$2/10</f>
        <v>1.9912710972310759</v>
      </c>
      <c r="AN27" s="75">
        <f>IF(W27&gt;='DM Coaching'!G$3,'DM Coaching'!H$3,IF(W27&gt;='DM Coaching'!G$4,('DM Coaching'!H$4+((W27-'DM Coaching'!G$4)/('DM Coaching'!G$3-'DM Coaching'!G$4))*'DM Coaching'!I$4),IF(W27&gt;'DM Coaching'!G$5,('DM Coaching'!H$5+((W27-'DM Coaching'!G$5)/('DM Coaching'!G$4-'DM Coaching'!G$5))*'DM Coaching'!I$5),IF(W27&gt;='DM Coaching'!G$6,('DM Coaching'!H$6+((W27-'DM Coaching'!G$6)/('DM Coaching'!G$5-'DM Coaching'!G$6)*'DM Coaching'!I$6)),0))))*$AN$2/10</f>
        <v>3</v>
      </c>
      <c r="AO27" s="75">
        <f>IF(X27&gt;='FF-Written'!L$3,'FF-Written'!M$3,IF(X27&gt;='FF-Written'!L$4,('FF-Written'!M$4+((X27-'FF-Written'!L$4)/('FF-Written'!L$3-'FF-Written'!L$4))*'FF-Written'!N$4),IF(X27&gt;'FF-Written'!L$5,('FF-Written'!M$5+((X27-'FF-Written'!L$5)/('FF-Written'!L$4-'FF-Written'!L$5))*'FF-Written'!N$5),IF(X27&gt;='FF-Written'!L$6,('FF-Written'!M$6+((X27-'FF-Written'!L$6)/('FF-Written'!L$5-'FF-Written'!L$6)*'FF-Written'!N$6)),0))))*$AO$2/10</f>
        <v>0</v>
      </c>
      <c r="AP27" s="75">
        <f>IF(Y27&gt;='FF-Detailing'!L$3,'FF-Detailing'!M$3,IF(Y27&gt;='FF-Detailing'!L$4,('FF-Detailing'!M$4+((Y27-'FF-Detailing'!L$4)/('FF-Detailing'!L$3-'FF-Detailing'!L$4))*'FF-Detailing'!N$4),IF(Y27&gt;'FF-Detailing'!L$5,('FF-Detailing'!M$5+((Y27-'FF-Detailing'!L$5)/('FF-Detailing'!L$4-'FF-Detailing'!L$5))*'FF-Detailing'!N$5),IF(Y27&gt;='FF-Detailing'!L$6,('FF-Detailing'!M$6+((Y27-'FF-Detailing'!L$6)/('FF-Detailing'!L$5-'FF-Detailing'!L$6)*'FF-Detailing'!N$6)),0))))*$AP$2/10</f>
        <v>2.8202852720035372</v>
      </c>
      <c r="AQ27" s="119">
        <f t="shared" si="0"/>
        <v>31.931244630829905</v>
      </c>
      <c r="AR27" s="70"/>
      <c r="AS27" s="112"/>
      <c r="AT27" s="112"/>
      <c r="AU27" s="112"/>
      <c r="AV27" s="112"/>
      <c r="AW27" s="112"/>
      <c r="AX27" s="112"/>
      <c r="BE27" s="115"/>
    </row>
    <row r="28" spans="1:58" ht="30" x14ac:dyDescent="0.35">
      <c r="B28">
        <v>110736</v>
      </c>
      <c r="C28" s="80" t="s">
        <v>3035</v>
      </c>
      <c r="D28" s="80" t="s">
        <v>1059</v>
      </c>
      <c r="E28" s="80" t="s">
        <v>10</v>
      </c>
      <c r="F28" s="80" t="s">
        <v>1770</v>
      </c>
      <c r="G28" s="80" t="s">
        <v>1757</v>
      </c>
      <c r="H28" s="146">
        <v>45840</v>
      </c>
      <c r="I28" s="146" t="s">
        <v>1719</v>
      </c>
      <c r="J28" s="79">
        <v>9</v>
      </c>
      <c r="K28" s="78">
        <v>94.521429190888227</v>
      </c>
      <c r="L28" s="78">
        <v>27.694090382387021</v>
      </c>
      <c r="M28" s="78">
        <v>56.212529273374102</v>
      </c>
      <c r="N28" s="78">
        <v>104.8674833690397</v>
      </c>
      <c r="O28" s="78">
        <v>48.404255319148938</v>
      </c>
      <c r="P28" s="78">
        <v>2</v>
      </c>
      <c r="Q28" s="78">
        <v>0</v>
      </c>
      <c r="R28" s="99">
        <v>0</v>
      </c>
      <c r="S28" s="99">
        <v>88.152217773225317</v>
      </c>
      <c r="T28" s="99">
        <v>105.26315789473684</v>
      </c>
      <c r="U28" s="144">
        <v>0</v>
      </c>
      <c r="V28" s="78">
        <v>98.167991654245569</v>
      </c>
      <c r="W28" s="78">
        <v>67.517730496453908</v>
      </c>
      <c r="X28" s="78">
        <v>83.061002178649233</v>
      </c>
      <c r="Y28" s="78">
        <v>85.957516339869287</v>
      </c>
      <c r="AI28" s="75">
        <f>IF(R28="","",IF(R28&gt;='Rx Share'!L$3,'Rx Share'!M$3,IF(R28&gt;='Rx Share'!L$4,('Rx Share'!M$4+((R28-'Rx Share'!L$4)/('Rx Share'!L$3-'Rx Share'!L$4))*'Rx Share'!N$4),IF(R28&gt;'Rx Share'!L$5,('Rx Share'!M$5+((R28-'Rx Share'!L$5)/('Rx Share'!L$4-'Rx Share'!L$5))*'Rx Share'!N$5),IF(R28&gt;='Rx Share'!L$6,('Rx Share'!M$6+((R28-'Rx Share'!L$6)/('Rx Share'!L$5-'Rx Share'!L$6)*'Rx Share'!N$6)),0)))))*$AI$1/10</f>
        <v>0</v>
      </c>
      <c r="AJ28" s="75">
        <f>IF(S28="","",IF(S28&gt;='Rx Share'!L$3,'Rx Share'!M$3,IF(S28&gt;='Rx Share'!L$4,('Rx Share'!M$4+((S28-'Rx Share'!L$4)/('Rx Share'!L$3-'Rx Share'!L$4))*'Rx Share'!N$4),IF(S28&gt;'Rx Share'!L$5,('Rx Share'!M$5+((S28-'Rx Share'!L$5)/('Rx Share'!L$4-'Rx Share'!L$5))*'Rx Share'!N$5),IF(S28&gt;='Rx Share'!L$6,('Rx Share'!M$6+((S28-'Rx Share'!L$6)/('Rx Share'!L$5-'Rx Share'!L$6)*'Rx Share'!N$6)),0)))))*$AJ$1/10</f>
        <v>4.5782661327870384</v>
      </c>
      <c r="AK28" s="75">
        <f>IF(T28="","",IF(T28&gt;='Rx Share'!L$3,'Rx Share'!M$3,IF(T28&gt;='Rx Share'!L$4,('Rx Share'!M$4+((T28-'Rx Share'!L$4)/('Rx Share'!L$3-'Rx Share'!L$4))*'Rx Share'!N$4),IF(T28&gt;'Rx Share'!L$5,('Rx Share'!M$5+((T28-'Rx Share'!L$5)/('Rx Share'!L$4-'Rx Share'!L$5))*'Rx Share'!N$5),IF(T28&gt;='Rx Share'!L$6,('Rx Share'!M$6+((T28-'Rx Share'!L$6)/('Rx Share'!L$5-'Rx Share'!L$6)*'Rx Share'!N$6)),0)))))*$AK$1/10</f>
        <v>4</v>
      </c>
      <c r="AL28" s="75">
        <f>IF(U28="","",IF(U28&gt;='Rx Share'!M$3,'Rx Share'!N$3,IF(U28&gt;='Rx Share'!M$4,('Rx Share'!N$4+((U28-'Rx Share'!M$4)/('Rx Share'!M$3-'Rx Share'!M$4))*'Rx Share'!O$4),IF(U28&gt;'Rx Share'!M$5,('Rx Share'!N$5+((U28-'Rx Share'!M$5)/('Rx Share'!M$4-'Rx Share'!M$5))*'Rx Share'!O$5),IF(U28&gt;='Rx Share'!M$6,('Rx Share'!N$6+((U28-'Rx Share'!M$6)/('Rx Share'!M$5-'Rx Share'!M$6)*'Rx Share'!O$6)),0)))))*$AL$1/10</f>
        <v>0</v>
      </c>
    </row>
    <row r="29" spans="1:58" ht="20" x14ac:dyDescent="0.35">
      <c r="B29">
        <v>110737</v>
      </c>
      <c r="C29" s="80" t="s">
        <v>3036</v>
      </c>
      <c r="D29" s="80" t="s">
        <v>1059</v>
      </c>
      <c r="E29" s="80" t="s">
        <v>1821</v>
      </c>
      <c r="F29" s="80" t="s">
        <v>1822</v>
      </c>
      <c r="G29" s="80" t="s">
        <v>1757</v>
      </c>
      <c r="H29" s="146">
        <v>45840</v>
      </c>
      <c r="I29" s="146" t="s">
        <v>1719</v>
      </c>
      <c r="J29" s="79">
        <v>9</v>
      </c>
      <c r="K29" s="78">
        <v>82.500550670405246</v>
      </c>
      <c r="L29" s="78">
        <v>14.242424242424242</v>
      </c>
      <c r="M29" s="78">
        <v>83.404921422028153</v>
      </c>
      <c r="N29" s="78">
        <v>84.748020752284788</v>
      </c>
      <c r="O29" s="78">
        <v>14.814814814814813</v>
      </c>
      <c r="P29" s="78">
        <v>0</v>
      </c>
      <c r="Q29" s="78">
        <v>0</v>
      </c>
      <c r="R29" s="99">
        <v>0</v>
      </c>
      <c r="S29" s="99">
        <v>0</v>
      </c>
      <c r="T29" s="99">
        <v>0</v>
      </c>
      <c r="U29" s="144">
        <v>144.22620742005881</v>
      </c>
      <c r="V29" s="78">
        <v>73.607518932332184</v>
      </c>
      <c r="W29" s="78">
        <v>80.99290780141844</v>
      </c>
      <c r="X29" s="78">
        <v>63.303945249597412</v>
      </c>
      <c r="Y29" s="78">
        <v>82.995410628019329</v>
      </c>
      <c r="AI29" s="75">
        <f>IF(R29="","",IF(R29&gt;='Rx Share'!L$3,'Rx Share'!M$3,IF(R29&gt;='Rx Share'!L$4,('Rx Share'!M$4+((R29-'Rx Share'!L$4)/('Rx Share'!L$3-'Rx Share'!L$4))*'Rx Share'!N$4),IF(R29&gt;'Rx Share'!L$5,('Rx Share'!M$5+((R29-'Rx Share'!L$5)/('Rx Share'!L$4-'Rx Share'!L$5))*'Rx Share'!N$5),IF(R29&gt;='Rx Share'!L$6,('Rx Share'!M$6+((R29-'Rx Share'!L$6)/('Rx Share'!L$5-'Rx Share'!L$6)*'Rx Share'!N$6)),0)))))*$AI$1/10</f>
        <v>0</v>
      </c>
      <c r="AJ29" s="75">
        <f>IF(S29="","",IF(S29&gt;='Rx Share'!L$3,'Rx Share'!M$3,IF(S29&gt;='Rx Share'!L$4,('Rx Share'!M$4+((S29-'Rx Share'!L$4)/('Rx Share'!L$3-'Rx Share'!L$4))*'Rx Share'!N$4),IF(S29&gt;'Rx Share'!L$5,('Rx Share'!M$5+((S29-'Rx Share'!L$5)/('Rx Share'!L$4-'Rx Share'!L$5))*'Rx Share'!N$5),IF(S29&gt;='Rx Share'!L$6,('Rx Share'!M$6+((S29-'Rx Share'!L$6)/('Rx Share'!L$5-'Rx Share'!L$6)*'Rx Share'!N$6)),0)))))*$AJ$1/10</f>
        <v>0</v>
      </c>
      <c r="AK29" s="75">
        <f>IF(T29="","",IF(T29&gt;='Rx Share'!L$3,'Rx Share'!M$3,IF(T29&gt;='Rx Share'!L$4,('Rx Share'!M$4+((T29-'Rx Share'!L$4)/('Rx Share'!L$3-'Rx Share'!L$4))*'Rx Share'!N$4),IF(T29&gt;'Rx Share'!L$5,('Rx Share'!M$5+((T29-'Rx Share'!L$5)/('Rx Share'!L$4-'Rx Share'!L$5))*'Rx Share'!N$5),IF(T29&gt;='Rx Share'!L$6,('Rx Share'!M$6+((T29-'Rx Share'!L$6)/('Rx Share'!L$5-'Rx Share'!L$6)*'Rx Share'!N$6)),0)))))*$AK$1/10</f>
        <v>0</v>
      </c>
      <c r="AL29" s="75">
        <f>IF(U29="","",IF(U29&gt;='Rx Share'!M$3,'Rx Share'!N$3,IF(U29&gt;='Rx Share'!M$4,('Rx Share'!N$4+((U29-'Rx Share'!M$4)/('Rx Share'!M$3-'Rx Share'!M$4))*'Rx Share'!O$4),IF(U29&gt;'Rx Share'!M$5,('Rx Share'!N$5+((U29-'Rx Share'!M$5)/('Rx Share'!M$4-'Rx Share'!M$5))*'Rx Share'!O$5),IF(U29&gt;='Rx Share'!M$6,('Rx Share'!N$6+((U29-'Rx Share'!M$6)/('Rx Share'!M$5-'Rx Share'!M$6)*'Rx Share'!O$6)),0)))))*$AL$1/10</f>
        <v>0</v>
      </c>
    </row>
    <row r="30" spans="1:58" ht="20" x14ac:dyDescent="0.35">
      <c r="B30">
        <v>110738</v>
      </c>
      <c r="C30" s="80" t="s">
        <v>3037</v>
      </c>
      <c r="D30" s="80" t="s">
        <v>1059</v>
      </c>
      <c r="E30" s="80" t="s">
        <v>1854</v>
      </c>
      <c r="F30" s="80" t="s">
        <v>1808</v>
      </c>
      <c r="G30" s="80" t="s">
        <v>1757</v>
      </c>
      <c r="H30" s="146">
        <v>45840</v>
      </c>
      <c r="I30" s="146" t="s">
        <v>1719</v>
      </c>
      <c r="J30" s="79">
        <v>9</v>
      </c>
      <c r="K30" s="78">
        <v>91.618458478203507</v>
      </c>
      <c r="L30" s="78">
        <v>24.657534246575342</v>
      </c>
      <c r="M30" s="78">
        <v>70.247635055287105</v>
      </c>
      <c r="N30" s="78">
        <v>92.476344711765833</v>
      </c>
      <c r="O30" s="78">
        <v>43.209876543209873</v>
      </c>
      <c r="P30" s="78">
        <v>0</v>
      </c>
      <c r="Q30" s="78">
        <v>2</v>
      </c>
      <c r="R30" s="99">
        <v>109.90338164251207</v>
      </c>
      <c r="S30" s="99">
        <v>0</v>
      </c>
      <c r="T30" s="99">
        <v>0</v>
      </c>
      <c r="U30" s="144">
        <v>0</v>
      </c>
      <c r="V30" s="78">
        <v>85.494950380731055</v>
      </c>
      <c r="W30" s="78">
        <v>69.432624113475171</v>
      </c>
      <c r="X30" s="78">
        <v>89.185185185185176</v>
      </c>
      <c r="Y30" s="78">
        <v>85.8888888888889</v>
      </c>
      <c r="AI30" s="75">
        <f>IF(R30="","",IF(R30&gt;='Rx Share'!L$3,'Rx Share'!M$3,IF(R30&gt;='Rx Share'!L$4,('Rx Share'!M$4+((R30-'Rx Share'!L$4)/('Rx Share'!L$3-'Rx Share'!L$4))*'Rx Share'!N$4),IF(R30&gt;'Rx Share'!L$5,('Rx Share'!M$5+((R30-'Rx Share'!L$5)/('Rx Share'!L$4-'Rx Share'!L$5))*'Rx Share'!N$5),IF(R30&gt;='Rx Share'!L$6,('Rx Share'!M$6+((R30-'Rx Share'!L$6)/('Rx Share'!L$5-'Rx Share'!L$6)*'Rx Share'!N$6)),0)))))*$AI$1/10</f>
        <v>6</v>
      </c>
      <c r="AJ30" s="75">
        <f>IF(S30="","",IF(S30&gt;='Rx Share'!L$3,'Rx Share'!M$3,IF(S30&gt;='Rx Share'!L$4,('Rx Share'!M$4+((S30-'Rx Share'!L$4)/('Rx Share'!L$3-'Rx Share'!L$4))*'Rx Share'!N$4),IF(S30&gt;'Rx Share'!L$5,('Rx Share'!M$5+((S30-'Rx Share'!L$5)/('Rx Share'!L$4-'Rx Share'!L$5))*'Rx Share'!N$5),IF(S30&gt;='Rx Share'!L$6,('Rx Share'!M$6+((S30-'Rx Share'!L$6)/('Rx Share'!L$5-'Rx Share'!L$6)*'Rx Share'!N$6)),0)))))*$AJ$1/10</f>
        <v>0</v>
      </c>
      <c r="AK30" s="75">
        <f>IF(T30="","",IF(T30&gt;='Rx Share'!L$3,'Rx Share'!M$3,IF(T30&gt;='Rx Share'!L$4,('Rx Share'!M$4+((T30-'Rx Share'!L$4)/('Rx Share'!L$3-'Rx Share'!L$4))*'Rx Share'!N$4),IF(T30&gt;'Rx Share'!L$5,('Rx Share'!M$5+((T30-'Rx Share'!L$5)/('Rx Share'!L$4-'Rx Share'!L$5))*'Rx Share'!N$5),IF(T30&gt;='Rx Share'!L$6,('Rx Share'!M$6+((T30-'Rx Share'!L$6)/('Rx Share'!L$5-'Rx Share'!L$6)*'Rx Share'!N$6)),0)))))*$AK$1/10</f>
        <v>0</v>
      </c>
      <c r="AL30" s="75">
        <f>IF(U30="","",IF(U30&gt;='Rx Share'!M$3,'Rx Share'!N$3,IF(U30&gt;='Rx Share'!M$4,('Rx Share'!N$4+((U30-'Rx Share'!M$4)/('Rx Share'!M$3-'Rx Share'!M$4))*'Rx Share'!O$4),IF(U30&gt;'Rx Share'!M$5,('Rx Share'!N$5+((U30-'Rx Share'!M$5)/('Rx Share'!M$4-'Rx Share'!M$5))*'Rx Share'!O$5),IF(U30&gt;='Rx Share'!M$6,('Rx Share'!N$6+((U30-'Rx Share'!M$6)/('Rx Share'!M$5-'Rx Share'!M$6)*'Rx Share'!O$6)),0)))))*$AL$1/10</f>
        <v>0</v>
      </c>
    </row>
  </sheetData>
  <mergeCells count="2">
    <mergeCell ref="R2:T2"/>
    <mergeCell ref="AI2:AK2"/>
  </mergeCells>
  <phoneticPr fontId="16" type="noConversion"/>
  <conditionalFormatting sqref="B3">
    <cfRule type="duplicateValues" dxfId="80" priority="2"/>
  </conditionalFormatting>
  <conditionalFormatting sqref="B4:B27">
    <cfRule type="duplicateValues" dxfId="79" priority="1"/>
  </conditionalFormatting>
  <conditionalFormatting sqref="B5:B20">
    <cfRule type="duplicateValues" dxfId="78" priority="14"/>
  </conditionalFormatting>
  <conditionalFormatting sqref="B21:B25">
    <cfRule type="duplicateValues" dxfId="77" priority="4"/>
  </conditionalFormatting>
  <conditionalFormatting sqref="B26:B27">
    <cfRule type="duplicateValues" dxfId="7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87B6-472E-46C5-B572-E958180CE55F}">
  <sheetPr filterMode="1"/>
  <dimension ref="A1:BH156"/>
  <sheetViews>
    <sheetView showGridLines="0" workbookViewId="0">
      <pane xSplit="5" ySplit="3" topLeftCell="AK6" activePane="bottomRight" state="frozen"/>
      <selection pane="topRight" activeCell="G1" sqref="G1"/>
      <selection pane="bottomLeft" activeCell="A4" sqref="A4"/>
      <selection pane="bottomRight" activeCell="AP49" sqref="AP49"/>
    </sheetView>
  </sheetViews>
  <sheetFormatPr defaultRowHeight="14.5" x14ac:dyDescent="0.35"/>
  <cols>
    <col min="1" max="1" width="4.54296875" customWidth="1"/>
    <col min="3" max="3" width="21" customWidth="1"/>
    <col min="4" max="4" width="15.81640625" bestFit="1" customWidth="1"/>
    <col min="8" max="9" width="10.81640625" customWidth="1"/>
    <col min="30" max="30" width="1.1796875" customWidth="1"/>
    <col min="47" max="59" width="0" hidden="1" customWidth="1"/>
  </cols>
  <sheetData>
    <row r="1" spans="1:60" ht="16" x14ac:dyDescent="0.4">
      <c r="A1" s="139" t="s">
        <v>1750</v>
      </c>
      <c r="M1" s="1" t="s">
        <v>1051</v>
      </c>
      <c r="Q1" s="159" t="s">
        <v>1723</v>
      </c>
      <c r="R1" s="159"/>
      <c r="S1" s="159" t="s">
        <v>1084</v>
      </c>
      <c r="T1" s="159"/>
      <c r="U1" s="159"/>
      <c r="AE1" s="1" t="s">
        <v>1052</v>
      </c>
      <c r="AU1" t="s">
        <v>1712</v>
      </c>
      <c r="BB1" s="108" t="s">
        <v>1717</v>
      </c>
    </row>
    <row r="2" spans="1:60" x14ac:dyDescent="0.35">
      <c r="M2" s="72">
        <v>20</v>
      </c>
      <c r="N2" s="72">
        <v>10</v>
      </c>
      <c r="O2" s="72">
        <v>7</v>
      </c>
      <c r="P2" s="72">
        <v>10</v>
      </c>
      <c r="Q2" s="95">
        <v>4</v>
      </c>
      <c r="R2" s="95">
        <v>6</v>
      </c>
      <c r="S2" s="95">
        <v>3</v>
      </c>
      <c r="T2" s="95">
        <v>3</v>
      </c>
      <c r="U2" s="95">
        <v>4</v>
      </c>
      <c r="V2" s="72">
        <v>5</v>
      </c>
      <c r="W2" s="72">
        <v>5</v>
      </c>
      <c r="X2" s="72">
        <v>5</v>
      </c>
      <c r="Y2" s="72">
        <v>3</v>
      </c>
      <c r="Z2" s="72">
        <v>3</v>
      </c>
      <c r="AA2" s="72"/>
      <c r="AB2" s="72">
        <v>12</v>
      </c>
      <c r="AC2" s="72">
        <v>10</v>
      </c>
      <c r="AD2" s="72"/>
      <c r="AE2" s="71">
        <v>20</v>
      </c>
      <c r="AF2" s="71">
        <v>10</v>
      </c>
      <c r="AG2" s="71">
        <v>7</v>
      </c>
      <c r="AH2" s="71">
        <v>10</v>
      </c>
      <c r="AI2" s="95">
        <v>4</v>
      </c>
      <c r="AJ2" s="95">
        <v>6</v>
      </c>
      <c r="AK2" s="95">
        <v>3</v>
      </c>
      <c r="AL2" s="95">
        <v>3</v>
      </c>
      <c r="AM2" s="95">
        <v>4</v>
      </c>
      <c r="AN2" s="71">
        <v>5</v>
      </c>
      <c r="AO2" s="71">
        <v>5</v>
      </c>
      <c r="AP2" s="71">
        <v>5</v>
      </c>
      <c r="AQ2" s="71">
        <v>3</v>
      </c>
      <c r="AR2" s="71">
        <v>3</v>
      </c>
      <c r="AS2" s="71">
        <v>12</v>
      </c>
      <c r="AV2" s="1" t="s">
        <v>1715</v>
      </c>
      <c r="BB2" s="105" t="s">
        <v>1707</v>
      </c>
      <c r="BC2" s="104"/>
      <c r="BD2" s="104"/>
    </row>
    <row r="3" spans="1:60" ht="48" x14ac:dyDescent="0.35">
      <c r="A3" s="82" t="s">
        <v>0</v>
      </c>
      <c r="B3" s="83" t="s">
        <v>1041</v>
      </c>
      <c r="C3" s="84" t="s">
        <v>1</v>
      </c>
      <c r="D3" s="85" t="s">
        <v>2</v>
      </c>
      <c r="E3" s="85" t="s">
        <v>1515</v>
      </c>
      <c r="F3" s="85" t="s">
        <v>1103</v>
      </c>
      <c r="G3" s="85" t="s">
        <v>1517</v>
      </c>
      <c r="H3" s="85" t="s">
        <v>3</v>
      </c>
      <c r="I3" s="85" t="s">
        <v>1700</v>
      </c>
      <c r="J3" s="86" t="s">
        <v>1749</v>
      </c>
      <c r="K3" s="118" t="s">
        <v>1721</v>
      </c>
      <c r="L3" s="118" t="s">
        <v>1722</v>
      </c>
      <c r="M3" s="77" t="s">
        <v>1042</v>
      </c>
      <c r="N3" s="89" t="s">
        <v>1537</v>
      </c>
      <c r="O3" s="89" t="s">
        <v>1044</v>
      </c>
      <c r="P3" s="89" t="s">
        <v>1536</v>
      </c>
      <c r="Q3" s="96" t="s">
        <v>1086</v>
      </c>
      <c r="R3" s="96" t="s">
        <v>1083</v>
      </c>
      <c r="S3" s="96" t="s">
        <v>1086</v>
      </c>
      <c r="T3" s="96" t="s">
        <v>1083</v>
      </c>
      <c r="U3" s="96" t="s">
        <v>1085</v>
      </c>
      <c r="V3" s="89" t="s">
        <v>1047</v>
      </c>
      <c r="W3" s="89" t="s">
        <v>1081</v>
      </c>
      <c r="X3" s="89" t="s">
        <v>1048</v>
      </c>
      <c r="Y3" s="89" t="s">
        <v>1082</v>
      </c>
      <c r="Z3" s="89" t="s">
        <v>1049</v>
      </c>
      <c r="AA3" s="89" t="s">
        <v>1703</v>
      </c>
      <c r="AB3" s="89" t="s">
        <v>1046</v>
      </c>
      <c r="AC3" s="89" t="s">
        <v>1054</v>
      </c>
      <c r="AD3" s="74">
        <v>0</v>
      </c>
      <c r="AE3" s="91" t="s">
        <v>1042</v>
      </c>
      <c r="AF3" s="92" t="s">
        <v>1043</v>
      </c>
      <c r="AG3" s="92" t="s">
        <v>1044</v>
      </c>
      <c r="AH3" s="92" t="s">
        <v>1536</v>
      </c>
      <c r="AI3" s="96" t="s">
        <v>1086</v>
      </c>
      <c r="AJ3" s="96" t="s">
        <v>1083</v>
      </c>
      <c r="AK3" s="96" t="s">
        <v>1086</v>
      </c>
      <c r="AL3" s="96" t="s">
        <v>1083</v>
      </c>
      <c r="AM3" s="96" t="s">
        <v>1085</v>
      </c>
      <c r="AN3" s="92" t="s">
        <v>1047</v>
      </c>
      <c r="AO3" s="92" t="s">
        <v>1081</v>
      </c>
      <c r="AP3" s="92" t="s">
        <v>1048</v>
      </c>
      <c r="AQ3" s="92" t="s">
        <v>1082</v>
      </c>
      <c r="AR3" s="92" t="s">
        <v>1049</v>
      </c>
      <c r="AS3" s="92" t="s">
        <v>1046</v>
      </c>
      <c r="AT3" s="97" t="s">
        <v>1053</v>
      </c>
      <c r="AU3" s="98" t="s">
        <v>1706</v>
      </c>
      <c r="AV3" s="111" t="s">
        <v>1708</v>
      </c>
      <c r="AW3" s="111" t="s">
        <v>1709</v>
      </c>
      <c r="AX3" s="111" t="s">
        <v>1710</v>
      </c>
      <c r="AY3" s="111" t="s">
        <v>1711</v>
      </c>
      <c r="AZ3" s="111" t="s">
        <v>1713</v>
      </c>
      <c r="BA3" s="111" t="s">
        <v>1714</v>
      </c>
      <c r="BB3" s="106" t="s">
        <v>1708</v>
      </c>
      <c r="BC3" s="106" t="s">
        <v>1709</v>
      </c>
      <c r="BD3" s="106" t="s">
        <v>1710</v>
      </c>
      <c r="BE3" s="106" t="s">
        <v>1711</v>
      </c>
      <c r="BF3" s="106" t="s">
        <v>1713</v>
      </c>
      <c r="BG3" s="106" t="s">
        <v>1714</v>
      </c>
    </row>
    <row r="4" spans="1:60" ht="30" hidden="1" x14ac:dyDescent="0.35">
      <c r="A4" s="87"/>
      <c r="B4" s="79">
        <v>104672</v>
      </c>
      <c r="C4" s="80" t="s">
        <v>189</v>
      </c>
      <c r="D4" s="80" t="s">
        <v>1472</v>
      </c>
      <c r="E4" s="80" t="s">
        <v>99</v>
      </c>
      <c r="F4" s="80" t="s">
        <v>16</v>
      </c>
      <c r="G4" s="80" t="s">
        <v>1770</v>
      </c>
      <c r="H4" s="146">
        <v>34731</v>
      </c>
      <c r="I4" s="146" t="s">
        <v>1719</v>
      </c>
      <c r="J4" s="79">
        <v>9</v>
      </c>
      <c r="K4" s="79" t="s">
        <v>2960</v>
      </c>
      <c r="L4" s="79"/>
      <c r="M4" s="78">
        <v>81.359810345032784</v>
      </c>
      <c r="N4" s="78">
        <v>24.578313253012048</v>
      </c>
      <c r="O4" s="78">
        <v>63.315150026618262</v>
      </c>
      <c r="P4" s="78">
        <v>80.80644780572193</v>
      </c>
      <c r="Q4" s="99">
        <v>2</v>
      </c>
      <c r="R4" s="99">
        <v>11.29032258064516</v>
      </c>
      <c r="S4" s="99">
        <v>2</v>
      </c>
      <c r="T4" s="99">
        <v>11.29032258064516</v>
      </c>
      <c r="U4" s="99">
        <v>0</v>
      </c>
      <c r="V4" s="68">
        <v>86.6392973666713</v>
      </c>
      <c r="W4" s="68">
        <v>80.425531914893625</v>
      </c>
      <c r="X4" s="68">
        <v>76.539682539682545</v>
      </c>
      <c r="Y4" s="68">
        <v>61.111111111111114</v>
      </c>
      <c r="Z4" s="68">
        <v>86.428571428571431</v>
      </c>
      <c r="AA4" s="68">
        <v>11.842873784653314</v>
      </c>
      <c r="AB4" s="68">
        <v>0.35528621353959944</v>
      </c>
      <c r="AC4" s="68">
        <v>1</v>
      </c>
      <c r="AD4" s="74"/>
      <c r="AE4" s="75">
        <f>IF(M4&gt;='Sales Ach'!G$3,'Sales Ach'!H$3,IF(M4&gt;='Sales Ach'!G$4,('Sales Ach'!H$4+((M4-'Sales Ach'!G$4)/('Sales Ach'!G$3-'Sales Ach'!G$4))*'Sales Ach'!I$4),IF(M4&gt;'Sales Ach'!G$5,('Sales Ach'!H$5+((M4-'Sales Ach'!G$5)/('Sales Ach'!G$4-'Sales Ach'!G$5))*'Sales Ach'!I$5),IF(M4&gt;='Sales Ach'!G$6,('Sales Ach'!H$6+((M4-'Sales Ach'!G$6)/('Sales Ach'!G$5-'Sales Ach'!G$6)*'Sales Ach'!I$6)),0))))*$AE$2/10</f>
        <v>7.2719620690065572</v>
      </c>
      <c r="AF4" s="75">
        <f>IF(N4&gt;=UA!G$3,UA!H$3,IF(N4&gt;=UA!G$4,(UA!H$4+((N4-UA!G$4)/(UA!G$3-UA!G$4))*UA!I$4),IF(N4&gt;UA!G$5,(UA!H$5+((N4-UA!G$5)/(UA!G$4-UA!G$5))*UA!I$5),IF(N4&gt;=UA!G$6,(UA!H$6+((N4-UA!G$6)/(UA!G$5-UA!G$6)*UA!I$6)),0))))*$AF$2/10</f>
        <v>0</v>
      </c>
      <c r="AG4" s="75">
        <f>IF(O4="","",(IF(O4&gt;='New Product'!G$3,'New Product'!H$3,IF(O4&gt;='New Product'!G$4,('New Product'!H$4+((O4-'New Product'!G$4)/('New Product'!G$3-'New Product'!G$4))*'New Product'!I$4),IF(O4&gt;'New Product'!G$5,('New Product'!H$5+((O4-'New Product'!G$5)/('New Product'!G$4-'New Product'!G$5))*'New Product'!I$5),IF(O4&gt;='New Product'!G$6,('New Product'!H$6+((O4-'New Product'!G$6)/('New Product'!G$5-'New Product'!G$6)*'New Product'!I$6)),0))))*$AG$2/10))</f>
        <v>1.7780529391303683</v>
      </c>
      <c r="AH4" s="75">
        <f>IF(P4&gt;='Basket Brand'!G$3,'Basket Brand'!H$3,IF(P4&gt;='Basket Brand'!G$4,('Basket Brand'!H$4+((P4-'Basket Brand'!G$4)/('Basket Brand'!G$3-'Basket Brand'!G$4))*'Basket Brand'!I$4),IF(P4&gt;'Basket Brand'!G$5,('Basket Brand'!H$5+((P4-'Basket Brand'!G$5)/('Basket Brand'!G$4-'Basket Brand'!G$5))*'Basket Brand'!I$5),IF(P4&gt;='Basket Brand'!G$6,('Basket Brand'!H$6+((P4-'Basket Brand'!G$6)/('Basket Brand'!G$5-'Basket Brand'!G$6)*'Basket Brand'!I$6)),0))))*$AH$2/10</f>
        <v>3.580644780572193</v>
      </c>
      <c r="AI4" s="75">
        <f>IF(Q4&gt;='No of Month Ach.'!G$3,'No of Month Ach.'!H$3,IF(Q4&gt;='No of Month Ach.'!G$4,('No of Month Ach.'!H$4+((Q4-'No of Month Ach.'!G$4)/('No of Month Ach.'!G$3-'No of Month Ach.'!G$4))*'No of Month Ach.'!I$4),IF(Q4&gt;'No of Month Ach.'!G$5,('No of Month Ach.'!H$5+((Q4-'No of Month Ach.'!G$5)/('No of Month Ach.'!G$4-'No of Month Ach.'!G$5))*'No of Month Ach.'!I$5),IF(Q4&gt;='No of Month Ach.'!G$6,('No of Month Ach.'!H$6+((Q4-'No of Month Ach.'!G$6)/('No of Month Ach.'!G$5-'No of Month Ach.'!G$6)*'No of Month Ach.'!I$6)),0))))*$AI$2/10</f>
        <v>0</v>
      </c>
      <c r="AJ4" s="75">
        <f>IF(R4&gt;='Territory Month'!B$3,'Territory Month'!C$3,IF(R4&gt;='Territory Month'!B$4,('Territory Month'!C$4+((R4-'Territory Month'!B$4)/('Territory Month'!B$3-'Territory Month'!B$4))*'Territory Month'!D$4),IF(R4&gt;'Territory Month'!B$5,('Territory Month'!C$5+((R4-'Territory Month'!B$5)/('Territory Month'!B$4-'Territory Month'!B$5))*'Territory Month'!D$5),IF(R4&gt;='Territory Month'!B$6,('Territory Month'!C$6+((R4-'Territory Month'!B$6)/('Territory Month'!B$5-'Territory Month'!B$6)*'Territory Month'!D$6)),0))))*$AJ$2/10</f>
        <v>0</v>
      </c>
      <c r="AK4" s="75">
        <f>IF(Q4&gt;='No of Month Ach.'!G$3,'No of Month Ach.'!H$3,IF(Q4&gt;='No of Month Ach.'!G$4,('No of Month Ach.'!H$4+((Q4-'No of Month Ach.'!G$4)/('No of Month Ach.'!G$3-'No of Month Ach.'!G$4))*'No of Month Ach.'!I$4),IF(Q4&gt;'No of Month Ach.'!G$5,('No of Month Ach.'!H$5+((Q4-'No of Month Ach.'!G$5)/('No of Month Ach.'!G$4-'No of Month Ach.'!G$5))*'No of Month Ach.'!I$5),IF(Q4&gt;='No of Month Ach.'!G$6,('No of Month Ach.'!H$6+((Q4-'No of Month Ach.'!G$6)/('No of Month Ach.'!G$5-'No of Month Ach.'!G$6)*'No of Month Ach.'!I$6)),0))))*$AK$2/10</f>
        <v>0</v>
      </c>
      <c r="AL4" s="75">
        <f>IF(R4&gt;='Territory Month'!B$3,'Territory Month'!C$3,IF(R4&gt;='Territory Month'!B$4,('Territory Month'!C$4+((R4-'Territory Month'!B$4)/('Territory Month'!B$3-'Territory Month'!B$4))*'Territory Month'!D$4),IF(R4&gt;'Territory Month'!B$5,('Territory Month'!C$5+((R4-'Territory Month'!B$5)/('Territory Month'!B$4-'Territory Month'!B$5))*'Territory Month'!D$5),IF(R4&gt;='Territory Month'!B$6,('Territory Month'!C$6+((R4-'Territory Month'!B$6)/('Territory Month'!B$5-'Territory Month'!B$6)*'Territory Month'!D$6)),0))))*$AL$2/10</f>
        <v>0</v>
      </c>
      <c r="AM4" s="75">
        <f>IF(U4&gt;='Sygk DM Syk Ach'!B$3,'Sygk DM Syk Ach'!C$3,IF(U4&gt;='Sygk DM Syk Ach'!B$4,('Sygk DM Syk Ach'!C$4+((U4-'Sygk DM Syk Ach'!B$4)/('Sygk DM Syk Ach'!B$3-'Sygk DM Syk Ach'!B$4))*'Sygk DM Syk Ach'!D$4),IF(U4&gt;'Sygk DM Syk Ach'!B$5,('Sygk DM Syk Ach'!C$5+((U4-'Sygk DM Syk Ach'!B$5)/('Sygk DM Syk Ach'!B$4-'Sygk DM Syk Ach'!B$5))*'Sygk DM Syk Ach'!D$5),IF(U4&gt;='Sygk DM Syk Ach'!B$6,('Sygk DM Syk Ach'!C$6+((U4-'Sygk DM Syk Ach'!B$6)/('Sygk DM Syk Ach'!B$5-'Sygk DM Syk Ach'!B$6)*'Sygk DM Syk Ach'!D$6)),0))))*$AM$2/10</f>
        <v>0</v>
      </c>
      <c r="AN4" s="75">
        <f>IF(V4&gt;='Call Achv'!B$3,'Call Achv'!C$3,IF(V4&gt;='Call Achv'!B$4,('Call Achv'!C$4+((V4-'Call Achv'!B$4)/('Call Achv'!B$3-'Call Achv'!B$4))*'Call Achv'!D$4),IF(V4&gt;'Call Achv'!B$5,('Call Achv'!C$5+((V4-'Call Achv'!B$5)/('Call Achv'!B$4-'Call Achv'!B$5))*'Call Achv'!D$5),IF(V4&gt;='Call Achv'!B$6,('Call Achv'!C$6+((V4-'Call Achv'!B$6)/('Call Achv'!B$5-'Call Achv'!B$6)*'Call Achv'!D$6)),0))))*$AN$2/10</f>
        <v>1.4118770391674775</v>
      </c>
      <c r="AO4" s="75">
        <f>IF(W4&gt;='DM Coaching'!B$3,'DM Coaching'!C$3,IF(W4&gt;='DM Coaching'!B$4,('DM Coaching'!C$4+((W4-'DM Coaching'!B$4)/('DM Coaching'!B$3-'DM Coaching'!B$4))*'DM Coaching'!D$4),IF(W4&gt;'DM Coaching'!B$5,('DM Coaching'!C$5+((W4-'DM Coaching'!B$5)/('DM Coaching'!B$4-'DM Coaching'!B$5))*'DM Coaching'!D$5),IF(W4&gt;='DM Coaching'!B$6,('DM Coaching'!C$6+((W4-'DM Coaching'!B$6)/('DM Coaching'!B$5-'DM Coaching'!B$6)*'DM Coaching'!D$6)),0))))*$AO$2/10</f>
        <v>5</v>
      </c>
      <c r="AP4" s="75">
        <f>IF(X4&gt;='FF-Written'!B$3,'FF-Written'!C$3,IF(X4&gt;='FF-Written'!B$4,('FF-Written'!C$4+((X4-'FF-Written'!B$4)/('FF-Written'!B$3-'FF-Written'!B$4))*'FF-Written'!D$4),IF(X4&gt;'FF-Written'!B$5,('FF-Written'!C$5+((X4-'FF-Written'!B$5)/('FF-Written'!B$4-'FF-Written'!B$5))*'FF-Written'!D$5),IF(X4&gt;='FF-Written'!B$6,('FF-Written'!C$6+((X4-'FF-Written'!B$6)/('FF-Written'!B$5-'FF-Written'!B$6)*'FF-Written'!D$6)),0))))*$AP$2/10</f>
        <v>3.2404761904761914</v>
      </c>
      <c r="AQ4" s="75">
        <f>IF(Y4&gt;='DM-Won-Written'!B$3,'DM-Won-Written'!C$3,IF(Y4&gt;='DM-Won-Written'!B$4,('DM-Won-Written'!C$4+((Y4-'DM-Won-Written'!B$4)/('DM-Won-Written'!B$3-'DM-Won-Written'!B$4))*'DM-Won-Written'!D$4),IF(Y4&gt;'DM-Won-Written'!B$5,('DM-Won-Written'!C$5+((Y4-'DM-Won-Written'!B$5)/('DM-Won-Written'!B$4-'DM-Won-Written'!B$5))*'DM-Won-Written'!D$5),IF(Y4&gt;='DM-Won-Written'!B$6,('DM-Won-Written'!C$6+((Y4-'DM-Won-Written'!B$6)/('DM-Won-Written'!B$5-'DM-Won-Written'!B$6)*'DM-Won-Written'!D$6)),0))))*$AQ$2/10</f>
        <v>1.2666666666666671</v>
      </c>
      <c r="AR4" s="75">
        <f>IF(Z4&gt;='FF-Detailing'!B$3,'FF-Detailing'!C$3,IF(Z4&gt;='FF-Detailing'!B$4,('FF-Detailing'!C$4+((Z4-'FF-Detailing'!B$4)/('FF-Detailing'!B$3-'FF-Detailing'!B$4))*'FF-Detailing'!D$4),IF(Z4&gt;'FF-Detailing'!B$5,('FF-Detailing'!C$5+((Z4-'FF-Detailing'!B$5)/('FF-Detailing'!B$4-'FF-Detailing'!B$5))*'FF-Detailing'!D$5),IF(Z4&gt;='FF-Detailing'!B$6,('FF-Detailing'!C$6+((Z4-'FF-Detailing'!B$6)/('FF-Detailing'!B$5-'FF-Detailing'!B$6)*'FF-Detailing'!D$6)),0))))*$AR$2/10</f>
        <v>2.4857142857142862</v>
      </c>
      <c r="AS4" s="75">
        <f>IF(AA4="","",(IF(AA4&gt;='Rx Share'!G$3,'Rx Share'!H$3,IF(AA4&gt;='Rx Share'!G$4,('Rx Share'!H$4+((AA4-'Rx Share'!G$4)/('Rx Share'!G$3-'Rx Share'!G$4))*'Rx Share'!I$4),IF(AA4&gt;'Rx Share'!G$5,('Rx Share'!H$5+((AA4-'Rx Share'!G$5)/('Rx Share'!G$4-'Rx Share'!G$5))*'Rx Share'!I$5),IF(AA4&gt;='Rx Share'!G$6,('Rx Share'!H$6+((AA4-'Rx Share'!G$6)/('Rx Share'!G$5-'Rx Share'!G$6)*'Rx Share'!I$6)),0))))*$AS$2/10))</f>
        <v>0</v>
      </c>
      <c r="AT4" s="69">
        <f>(IF($K4="SYC",SUM(AE4:AJ4,AN4:AS4)*90/78,IF($K4="SYGK",SUM(AE4:AH4,AK4:AS4),SUM(AE4:AJ4,AN4:AS4))))*100/90</f>
        <v>28.928215523037487</v>
      </c>
      <c r="AU4" s="70">
        <f t="shared" ref="AU4:AU35" si="0">_xlfn.RANK.EQ(AT4,$AT$4:$AT$96)</f>
        <v>78</v>
      </c>
      <c r="AV4" s="110" t="str">
        <f t="shared" ref="AV4:AV35" si="1">IFERROR(IF(M4&gt;=99.5,AA4,""),"")</f>
        <v/>
      </c>
      <c r="AW4" s="110" t="str">
        <f>IFERROR(IF($M4&gt;=99.5,O4,""),"")</f>
        <v/>
      </c>
      <c r="AX4" s="110" t="str">
        <f t="shared" ref="AX4:AX35" si="2">IFERROR(IF($M4&gt;=99.5,N4,""),"")</f>
        <v/>
      </c>
      <c r="AY4" s="110" t="str">
        <f t="shared" ref="AY4:AY35" si="3">IFERROR(IF($M4&gt;=99.5,Y4,""),"")</f>
        <v/>
      </c>
      <c r="AZ4" s="110" t="str">
        <f t="shared" ref="AZ4:AZ35" si="4">IFERROR(IF($M4&gt;=99.5,R4,""),"")</f>
        <v/>
      </c>
      <c r="BA4" s="116" t="str">
        <f>IFERROR(IF($M4&gt;=99.5,#REF!,""),"")</f>
        <v/>
      </c>
      <c r="BB4" s="109" t="str">
        <f t="shared" ref="BB4:BB35" si="5">IFERROR(IF($M4&gt;=99.5,_xlfn.RANK.EQ(AV4,AV$4:AV$96),"Disqualified"),"Not eligible")</f>
        <v>Disqualified</v>
      </c>
      <c r="BC4" s="109" t="str">
        <f t="shared" ref="BC4:BC35" si="6">IFERROR(IF($M4&gt;=99.5,_xlfn.RANK.EQ(AW4,AW$4:AW$96),"Disqualified"),"Not eligible")</f>
        <v>Disqualified</v>
      </c>
      <c r="BD4" s="109" t="str">
        <f t="shared" ref="BD4:BD35" si="7">IFERROR(IF($M4&gt;=99.5,_xlfn.RANK.EQ(AX4,AX$4:AX$96),"Disqualified"),"Not eligible")</f>
        <v>Disqualified</v>
      </c>
      <c r="BE4" s="109" t="str">
        <f t="shared" ref="BE4:BE35" si="8">IFERROR(IF($M4&gt;=99.5,_xlfn.RANK.EQ(AY4,AY$4:AY$96),"Disqualified"),"Not eligible")</f>
        <v>Disqualified</v>
      </c>
      <c r="BF4" s="109" t="str">
        <f t="shared" ref="BF4:BF35" si="9">IFERROR(IF($M4&gt;=99.5,_xlfn.RANK.EQ(AZ4,AZ$4:AZ$96),"Disqualified"),"Not eligible")</f>
        <v>Disqualified</v>
      </c>
      <c r="BG4" s="109" t="str">
        <f t="shared" ref="BG4:BG35" si="10">IFERROR(IF($M4&gt;=99.5,_xlfn.RANK.EQ($BA4,$BA$4:$BA$96,0)+COUNTIFS($BA$4:$BA$96,$BA4,$M$4:$M$96,"&gt;"&amp;$M4),"Disqualified"),"Not eligible")</f>
        <v>Disqualified</v>
      </c>
      <c r="BH4" s="115"/>
    </row>
    <row r="5" spans="1:60" ht="30" hidden="1" x14ac:dyDescent="0.35">
      <c r="A5" s="87"/>
      <c r="B5" s="79">
        <v>104675</v>
      </c>
      <c r="C5" s="80" t="s">
        <v>2961</v>
      </c>
      <c r="D5" s="80" t="s">
        <v>1472</v>
      </c>
      <c r="E5" s="80" t="s">
        <v>148</v>
      </c>
      <c r="F5" s="80" t="s">
        <v>33</v>
      </c>
      <c r="G5" s="80" t="s">
        <v>1760</v>
      </c>
      <c r="H5" s="146">
        <v>35065</v>
      </c>
      <c r="I5" s="146" t="s">
        <v>1719</v>
      </c>
      <c r="J5" s="79">
        <v>9</v>
      </c>
      <c r="K5" s="79" t="s">
        <v>2960</v>
      </c>
      <c r="L5" s="79"/>
      <c r="M5" s="78">
        <v>77.983280133123841</v>
      </c>
      <c r="N5" s="78">
        <v>28.28282828282828</v>
      </c>
      <c r="O5" s="78">
        <v>93.281430155125832</v>
      </c>
      <c r="P5" s="78">
        <v>75.066637360700057</v>
      </c>
      <c r="Q5" s="99">
        <v>0</v>
      </c>
      <c r="R5" s="99">
        <v>11.111111111111111</v>
      </c>
      <c r="S5" s="99">
        <v>0</v>
      </c>
      <c r="T5" s="99">
        <v>11.111111111111111</v>
      </c>
      <c r="U5" s="99">
        <v>0</v>
      </c>
      <c r="V5" s="68">
        <v>89.461266220998809</v>
      </c>
      <c r="W5" s="68">
        <v>95.319148936170222</v>
      </c>
      <c r="X5" s="68">
        <v>79.666666666666671</v>
      </c>
      <c r="Y5" s="68">
        <v>82.777777777777786</v>
      </c>
      <c r="Z5" s="68">
        <v>84.75</v>
      </c>
      <c r="AA5" s="68">
        <v>23.573094915295641</v>
      </c>
      <c r="AB5" s="68">
        <v>0.70719284745886923</v>
      </c>
      <c r="AC5" s="68">
        <v>1</v>
      </c>
      <c r="AD5" s="74"/>
      <c r="AE5" s="75">
        <f>IF(M5&gt;='Sales Ach'!G$3,'Sales Ach'!H$3,IF(M5&gt;='Sales Ach'!G$4,('Sales Ach'!H$4+((M5-'Sales Ach'!G$4)/('Sales Ach'!G$3-'Sales Ach'!G$4))*'Sales Ach'!I$4),IF(M5&gt;'Sales Ach'!G$5,('Sales Ach'!H$5+((M5-'Sales Ach'!G$5)/('Sales Ach'!G$4-'Sales Ach'!G$5))*'Sales Ach'!I$5),IF(M5&gt;='Sales Ach'!G$6,('Sales Ach'!H$6+((M5-'Sales Ach'!G$6)/('Sales Ach'!G$5-'Sales Ach'!G$6)*'Sales Ach'!I$6)),0))))*$AE$2/10</f>
        <v>6.5966560266247685</v>
      </c>
      <c r="AF5" s="75">
        <f>IF(N5&gt;=UA!G$3,UA!H$3,IF(N5&gt;=UA!G$4,(UA!H$4+((N5-UA!G$4)/(UA!G$3-UA!G$4))*UA!I$4),IF(N5&gt;UA!G$5,(UA!H$5+((N5-UA!G$5)/(UA!G$4-UA!G$5))*UA!I$5),IF(N5&gt;=UA!G$6,(UA!H$6+((N5-UA!G$6)/(UA!G$5-UA!G$6)*UA!I$6)),0))))*$AF$2/10</f>
        <v>0</v>
      </c>
      <c r="AG5" s="75">
        <f>IF(O5="","",(IF(O5&gt;='New Product'!G$3,'New Product'!H$3,IF(O5&gt;='New Product'!G$4,('New Product'!H$4+((O5-'New Product'!G$4)/('New Product'!G$3-'New Product'!G$4))*'New Product'!I$4),IF(O5&gt;'New Product'!G$5,('New Product'!H$5+((O5-'New Product'!G$5)/('New Product'!G$4-'New Product'!G$5))*'New Product'!I$5),IF(O5&gt;='New Product'!G$6,('New Product'!H$6+((O5-'New Product'!G$6)/('New Product'!G$5-'New Product'!G$6)*'New Product'!I$6)),0))))*$AG$2/10))</f>
        <v>5.5891003325764252</v>
      </c>
      <c r="AH5" s="75">
        <f>IF(P5&gt;='Basket Brand'!G$3,'Basket Brand'!H$3,IF(P5&gt;='Basket Brand'!G$4,('Basket Brand'!H$4+((P5-'Basket Brand'!G$4)/('Basket Brand'!G$3-'Basket Brand'!G$4))*'Basket Brand'!I$4),IF(P5&gt;'Basket Brand'!G$5,('Basket Brand'!H$5+((P5-'Basket Brand'!G$5)/('Basket Brand'!G$4-'Basket Brand'!G$5))*'Basket Brand'!I$5),IF(P5&gt;='Basket Brand'!G$6,('Basket Brand'!H$6+((P5-'Basket Brand'!G$6)/('Basket Brand'!G$5-'Basket Brand'!G$6)*'Basket Brand'!I$6)),0))))*$AH$2/10</f>
        <v>3.0066637360700055</v>
      </c>
      <c r="AI5" s="75">
        <f>IF(Q5&gt;='No of Month Ach.'!G$3,'No of Month Ach.'!H$3,IF(Q5&gt;='No of Month Ach.'!G$4,('No of Month Ach.'!H$4+((Q5-'No of Month Ach.'!G$4)/('No of Month Ach.'!G$3-'No of Month Ach.'!G$4))*'No of Month Ach.'!I$4),IF(Q5&gt;'No of Month Ach.'!G$5,('No of Month Ach.'!H$5+((Q5-'No of Month Ach.'!G$5)/('No of Month Ach.'!G$4-'No of Month Ach.'!G$5))*'No of Month Ach.'!I$5),IF(Q5&gt;='No of Month Ach.'!G$6,('No of Month Ach.'!H$6+((Q5-'No of Month Ach.'!G$6)/('No of Month Ach.'!G$5-'No of Month Ach.'!G$6)*'No of Month Ach.'!I$6)),0))))*$AI$2/10</f>
        <v>0</v>
      </c>
      <c r="AJ5" s="75">
        <f>IF(R5&gt;='Territory Month'!B$3,'Territory Month'!C$3,IF(R5&gt;='Territory Month'!B$4,('Territory Month'!C$4+((R5-'Territory Month'!B$4)/('Territory Month'!B$3-'Territory Month'!B$4))*'Territory Month'!D$4),IF(R5&gt;'Territory Month'!B$5,('Territory Month'!C$5+((R5-'Territory Month'!B$5)/('Territory Month'!B$4-'Territory Month'!B$5))*'Territory Month'!D$5),IF(R5&gt;='Territory Month'!B$6,('Territory Month'!C$6+((R5-'Territory Month'!B$6)/('Territory Month'!B$5-'Territory Month'!B$6)*'Territory Month'!D$6)),0))))*$AJ$2/10</f>
        <v>0</v>
      </c>
      <c r="AK5" s="75">
        <f>IF(Q5&gt;='No of Month Ach.'!G$3,'No of Month Ach.'!H$3,IF(Q5&gt;='No of Month Ach.'!G$4,('No of Month Ach.'!H$4+((Q5-'No of Month Ach.'!G$4)/('No of Month Ach.'!G$3-'No of Month Ach.'!G$4))*'No of Month Ach.'!I$4),IF(Q5&gt;'No of Month Ach.'!G$5,('No of Month Ach.'!H$5+((Q5-'No of Month Ach.'!G$5)/('No of Month Ach.'!G$4-'No of Month Ach.'!G$5))*'No of Month Ach.'!I$5),IF(Q5&gt;='No of Month Ach.'!G$6,('No of Month Ach.'!H$6+((Q5-'No of Month Ach.'!G$6)/('No of Month Ach.'!G$5-'No of Month Ach.'!G$6)*'No of Month Ach.'!I$6)),0))))*$AK$2/10</f>
        <v>0</v>
      </c>
      <c r="AL5" s="75">
        <f>IF(R5&gt;='Territory Month'!B$3,'Territory Month'!C$3,IF(R5&gt;='Territory Month'!B$4,('Territory Month'!C$4+((R5-'Territory Month'!B$4)/('Territory Month'!B$3-'Territory Month'!B$4))*'Territory Month'!D$4),IF(R5&gt;'Territory Month'!B$5,('Territory Month'!C$5+((R5-'Territory Month'!B$5)/('Territory Month'!B$4-'Territory Month'!B$5))*'Territory Month'!D$5),IF(R5&gt;='Territory Month'!B$6,('Territory Month'!C$6+((R5-'Territory Month'!B$6)/('Territory Month'!B$5-'Territory Month'!B$6)*'Territory Month'!D$6)),0))))*$AL$2/10</f>
        <v>0</v>
      </c>
      <c r="AM5" s="75">
        <f>IF(U5&gt;='Sygk DM Syk Ach'!B$3,'Sygk DM Syk Ach'!C$3,IF(U5&gt;='Sygk DM Syk Ach'!B$4,('Sygk DM Syk Ach'!C$4+((U5-'Sygk DM Syk Ach'!B$4)/('Sygk DM Syk Ach'!B$3-'Sygk DM Syk Ach'!B$4))*'Sygk DM Syk Ach'!D$4),IF(U5&gt;'Sygk DM Syk Ach'!B$5,('Sygk DM Syk Ach'!C$5+((U5-'Sygk DM Syk Ach'!B$5)/('Sygk DM Syk Ach'!B$4-'Sygk DM Syk Ach'!B$5))*'Sygk DM Syk Ach'!D$5),IF(U5&gt;='Sygk DM Syk Ach'!B$6,('Sygk DM Syk Ach'!C$6+((U5-'Sygk DM Syk Ach'!B$6)/('Sygk DM Syk Ach'!B$5-'Sygk DM Syk Ach'!B$6)*'Sygk DM Syk Ach'!D$6)),0))))*$AM$2/10</f>
        <v>0</v>
      </c>
      <c r="AN5" s="75">
        <f>IF(V5&gt;='Call Achv'!B$3,'Call Achv'!C$3,IF(V5&gt;='Call Achv'!B$4,('Call Achv'!C$4+((V5-'Call Achv'!B$4)/('Call Achv'!B$3-'Call Achv'!B$4))*'Call Achv'!D$4),IF(V5&gt;'Call Achv'!B$5,('Call Achv'!C$5+((V5-'Call Achv'!B$5)/('Call Achv'!B$4-'Call Achv'!B$5))*'Call Achv'!D$5),IF(V5&gt;='Call Achv'!B$6,('Call Achv'!C$6+((V5-'Call Achv'!B$6)/('Call Achv'!B$5-'Call Achv'!B$6)*'Call Achv'!D$6)),0))))*$AN$2/10</f>
        <v>1.9057215886747916</v>
      </c>
      <c r="AO5" s="75">
        <f>IF(W5&gt;='DM Coaching'!B$3,'DM Coaching'!C$3,IF(W5&gt;='DM Coaching'!B$4,('DM Coaching'!C$4+((W5-'DM Coaching'!B$4)/('DM Coaching'!B$3-'DM Coaching'!B$4))*'DM Coaching'!D$4),IF(W5&gt;'DM Coaching'!B$5,('DM Coaching'!C$5+((W5-'DM Coaching'!B$5)/('DM Coaching'!B$4-'DM Coaching'!B$5))*'DM Coaching'!D$5),IF(W5&gt;='DM Coaching'!B$6,('DM Coaching'!C$6+((W5-'DM Coaching'!B$6)/('DM Coaching'!B$5-'DM Coaching'!B$6)*'DM Coaching'!D$6)),0))))*$AO$2/10</f>
        <v>5</v>
      </c>
      <c r="AP5" s="75">
        <f>IF(X5&gt;='FF-Written'!B$3,'FF-Written'!C$3,IF(X5&gt;='FF-Written'!B$4,('FF-Written'!C$4+((X5-'FF-Written'!B$4)/('FF-Written'!B$3-'FF-Written'!B$4))*'FF-Written'!D$4),IF(X5&gt;'FF-Written'!B$5,('FF-Written'!C$5+((X5-'FF-Written'!B$5)/('FF-Written'!B$4-'FF-Written'!B$5))*'FF-Written'!D$5),IF(X5&gt;='FF-Written'!B$6,('FF-Written'!C$6+((X5-'FF-Written'!B$6)/('FF-Written'!B$5-'FF-Written'!B$6)*'FF-Written'!D$6)),0))))*$AP$2/10</f>
        <v>3.4750000000000005</v>
      </c>
      <c r="AQ5" s="75">
        <f>IF(Y5&gt;='DM-Won-Written'!B$3,'DM-Won-Written'!C$3,IF(Y5&gt;='DM-Won-Written'!B$4,('DM-Won-Written'!C$4+((Y5-'DM-Won-Written'!B$4)/('DM-Won-Written'!B$3-'DM-Won-Written'!B$4))*'DM-Won-Written'!D$4),IF(Y5&gt;'DM-Won-Written'!B$5,('DM-Won-Written'!C$5+((Y5-'DM-Won-Written'!B$5)/('DM-Won-Written'!B$4-'DM-Won-Written'!B$5))*'DM-Won-Written'!D$5),IF(Y5&gt;='DM-Won-Written'!B$6,('DM-Won-Written'!C$6+((Y5-'DM-Won-Written'!B$6)/('DM-Won-Written'!B$5-'DM-Won-Written'!B$6)*'DM-Won-Written'!D$6)),0))))*$AQ$2/10</f>
        <v>3</v>
      </c>
      <c r="AR5" s="75">
        <f>IF(Z5&gt;='FF-Detailing'!B$3,'FF-Detailing'!C$3,IF(Z5&gt;='FF-Detailing'!B$4,('FF-Detailing'!C$4+((Z5-'FF-Detailing'!B$4)/('FF-Detailing'!B$3-'FF-Detailing'!B$4))*'FF-Detailing'!D$4),IF(Z5&gt;'FF-Detailing'!B$5,('FF-Detailing'!C$5+((Z5-'FF-Detailing'!B$5)/('FF-Detailing'!B$4-'FF-Detailing'!B$5))*'FF-Detailing'!D$5),IF(Z5&gt;='FF-Detailing'!B$6,('FF-Detailing'!C$6+((Z5-'FF-Detailing'!B$6)/('FF-Detailing'!B$5-'FF-Detailing'!B$6)*'FF-Detailing'!D$6)),0))))*$AR$2/10</f>
        <v>2.3850000000000002</v>
      </c>
      <c r="AS5" s="75">
        <f>IF(AA5="","",(IF(AA5&gt;='Rx Share'!G$3,'Rx Share'!H$3,IF(AA5&gt;='Rx Share'!G$4,('Rx Share'!H$4+((AA5-'Rx Share'!G$4)/('Rx Share'!G$3-'Rx Share'!G$4))*'Rx Share'!I$4),IF(AA5&gt;'Rx Share'!G$5,('Rx Share'!H$5+((AA5-'Rx Share'!G$5)/('Rx Share'!G$4-'Rx Share'!G$5))*'Rx Share'!I$5),IF(AA5&gt;='Rx Share'!G$6,('Rx Share'!H$6+((AA5-'Rx Share'!G$6)/('Rx Share'!G$5-'Rx Share'!G$6)*'Rx Share'!I$6)),0))))*$AS$2/10))</f>
        <v>0</v>
      </c>
      <c r="AT5" s="69">
        <f t="shared" ref="AT5:AT68" si="11">(IF($K5="SYC",SUM(AE5:AJ5,AN5:AS5)*90/78,IF($K5="SYGK",SUM(AE5:AH5,AK5:AS5),SUM(AE5:AJ5,AN5:AS5))))*100/90</f>
        <v>34.397935204384439</v>
      </c>
      <c r="AU5" s="70">
        <f t="shared" si="0"/>
        <v>65</v>
      </c>
      <c r="AV5" s="110" t="str">
        <f t="shared" si="1"/>
        <v/>
      </c>
      <c r="AW5" s="110" t="str">
        <f t="shared" ref="AW5:AW36" si="12">IFERROR(IF(M5&gt;=99.5,O5,""),"")</f>
        <v/>
      </c>
      <c r="AX5" s="110" t="str">
        <f t="shared" si="2"/>
        <v/>
      </c>
      <c r="AY5" s="110" t="str">
        <f t="shared" si="3"/>
        <v/>
      </c>
      <c r="AZ5" s="110" t="str">
        <f t="shared" si="4"/>
        <v/>
      </c>
      <c r="BA5" s="116" t="str">
        <f>IFERROR(IF($M5&gt;=99.5,#REF!,""),"")</f>
        <v/>
      </c>
      <c r="BB5" s="109" t="str">
        <f t="shared" si="5"/>
        <v>Disqualified</v>
      </c>
      <c r="BC5" s="109" t="str">
        <f t="shared" si="6"/>
        <v>Disqualified</v>
      </c>
      <c r="BD5" s="109" t="str">
        <f t="shared" si="7"/>
        <v>Disqualified</v>
      </c>
      <c r="BE5" s="109" t="str">
        <f t="shared" si="8"/>
        <v>Disqualified</v>
      </c>
      <c r="BF5" s="109" t="str">
        <f t="shared" si="9"/>
        <v>Disqualified</v>
      </c>
      <c r="BG5" s="109" t="str">
        <f t="shared" si="10"/>
        <v>Disqualified</v>
      </c>
    </row>
    <row r="6" spans="1:60" ht="20" x14ac:dyDescent="0.35">
      <c r="A6" s="87"/>
      <c r="B6" s="79">
        <v>104679</v>
      </c>
      <c r="C6" s="80" t="s">
        <v>1473</v>
      </c>
      <c r="D6" s="80" t="s">
        <v>1472</v>
      </c>
      <c r="E6" s="80" t="s">
        <v>1816</v>
      </c>
      <c r="F6" s="80" t="s">
        <v>1813</v>
      </c>
      <c r="G6" s="80" t="s">
        <v>1808</v>
      </c>
      <c r="H6" s="146">
        <v>35211</v>
      </c>
      <c r="I6" s="146" t="s">
        <v>1719</v>
      </c>
      <c r="J6" s="79">
        <v>9</v>
      </c>
      <c r="K6" s="79" t="s">
        <v>1554</v>
      </c>
      <c r="L6" s="79"/>
      <c r="M6" s="78">
        <v>106.69241897984993</v>
      </c>
      <c r="N6" s="78">
        <v>55.555555555555557</v>
      </c>
      <c r="O6" s="78">
        <v>43.522974787559697</v>
      </c>
      <c r="P6" s="78">
        <v>109.11593452599905</v>
      </c>
      <c r="Q6" s="99">
        <v>9</v>
      </c>
      <c r="R6" s="99">
        <v>92.592592592592595</v>
      </c>
      <c r="S6" s="99">
        <v>9</v>
      </c>
      <c r="T6" s="99">
        <v>92.592592592592595</v>
      </c>
      <c r="U6" s="99" t="s">
        <v>1093</v>
      </c>
      <c r="V6" s="68">
        <v>95.333333333333343</v>
      </c>
      <c r="W6" s="68">
        <v>83.65384615384616</v>
      </c>
      <c r="X6" s="68">
        <v>86.296296296296305</v>
      </c>
      <c r="Y6" s="68">
        <v>93.333333333333329</v>
      </c>
      <c r="Z6" s="68">
        <v>85.055555555555557</v>
      </c>
      <c r="AA6" s="68">
        <v>2.4915588468959258</v>
      </c>
      <c r="AB6" s="68">
        <v>0.44848059244126659</v>
      </c>
      <c r="AC6" s="68">
        <v>1</v>
      </c>
      <c r="AD6" s="74"/>
      <c r="AE6" s="75">
        <f>IF(M6&gt;='Sales Ach'!G$3,'Sales Ach'!H$3,IF(M6&gt;='Sales Ach'!G$4,('Sales Ach'!H$4+((M6-'Sales Ach'!G$4)/('Sales Ach'!G$3-'Sales Ach'!G$4))*'Sales Ach'!I$4),IF(M6&gt;'Sales Ach'!G$5,('Sales Ach'!H$5+((M6-'Sales Ach'!G$5)/('Sales Ach'!G$4-'Sales Ach'!G$5))*'Sales Ach'!I$5),IF(M6&gt;='Sales Ach'!G$6,('Sales Ach'!H$6+((M6-'Sales Ach'!G$6)/('Sales Ach'!G$5-'Sales Ach'!G$6)*'Sales Ach'!I$6)),0))))*$AE$2/10</f>
        <v>17.784645061293315</v>
      </c>
      <c r="AF6" s="75">
        <f>IF(N6&gt;=UA!G$3,UA!H$3,IF(N6&gt;=UA!G$4,(UA!H$4+((N6-UA!G$4)/(UA!G$3-UA!G$4))*UA!I$4),IF(N6&gt;UA!G$5,(UA!H$5+((N6-UA!G$5)/(UA!G$4-UA!G$5))*UA!I$5),IF(N6&gt;=UA!G$6,(UA!H$6+((N6-UA!G$6)/(UA!G$5-UA!G$6)*UA!I$6)),0))))*$AF$2/10</f>
        <v>10</v>
      </c>
      <c r="AG6" s="75">
        <f>IF(O6="","",(IF(O6&gt;='New Product'!G$3,'New Product'!H$3,IF(O6&gt;='New Product'!G$4,('New Product'!H$4+((O6-'New Product'!G$4)/('New Product'!G$3-'New Product'!G$4))*'New Product'!I$4),IF(O6&gt;'New Product'!G$5,('New Product'!H$5+((O6-'New Product'!G$5)/('New Product'!G$4-'New Product'!G$5))*'New Product'!I$5),IF(O6&gt;='New Product'!G$6,('New Product'!H$6+((O6-'New Product'!G$6)/('New Product'!G$5-'New Product'!G$6)*'New Product'!I$6)),0))))*$AG$2/10))</f>
        <v>0.56578220573803151</v>
      </c>
      <c r="AH6" s="75">
        <f>IF(P6&gt;='Basket Brand'!G$3,'Basket Brand'!H$3,IF(P6&gt;='Basket Brand'!G$4,('Basket Brand'!H$4+((P6-'Basket Brand'!G$4)/('Basket Brand'!G$3-'Basket Brand'!G$4))*'Basket Brand'!I$4),IF(P6&gt;'Basket Brand'!G$5,('Basket Brand'!H$5+((P6-'Basket Brand'!G$5)/('Basket Brand'!G$4-'Basket Brand'!G$5))*'Basket Brand'!I$5),IF(P6&gt;='Basket Brand'!G$6,('Basket Brand'!H$6+((P6-'Basket Brand'!G$6)/('Basket Brand'!G$5-'Basket Brand'!G$6)*'Basket Brand'!I$6)),0))))*$AH$2/10</f>
        <v>9.2154579367998739</v>
      </c>
      <c r="AI6" s="75">
        <f>IF(Q6&gt;='No of Month Ach.'!G$3,'No of Month Ach.'!H$3,IF(Q6&gt;='No of Month Ach.'!G$4,('No of Month Ach.'!H$4+((Q6-'No of Month Ach.'!G$4)/('No of Month Ach.'!G$3-'No of Month Ach.'!G$4))*'No of Month Ach.'!I$4),IF(Q6&gt;'No of Month Ach.'!G$5,('No of Month Ach.'!H$5+((Q6-'No of Month Ach.'!G$5)/('No of Month Ach.'!G$4-'No of Month Ach.'!G$5))*'No of Month Ach.'!I$5),IF(Q6&gt;='No of Month Ach.'!G$6,('No of Month Ach.'!H$6+((Q6-'No of Month Ach.'!G$6)/('No of Month Ach.'!G$5-'No of Month Ach.'!G$6)*'No of Month Ach.'!I$6)),0))))*$AI$2/10</f>
        <v>2.8</v>
      </c>
      <c r="AJ6" s="75">
        <f>IF(R6&gt;='Territory Month'!B$3,'Territory Month'!C$3,IF(R6&gt;='Territory Month'!B$4,('Territory Month'!C$4+((R6-'Territory Month'!B$4)/('Territory Month'!B$3-'Territory Month'!B$4))*'Territory Month'!D$4),IF(R6&gt;'Territory Month'!B$5,('Territory Month'!C$5+((R6-'Territory Month'!B$5)/('Territory Month'!B$4-'Territory Month'!B$5))*'Territory Month'!D$5),IF(R6&gt;='Territory Month'!B$6,('Territory Month'!C$6+((R6-'Territory Month'!B$6)/('Territory Month'!B$5-'Territory Month'!B$6)*'Territory Month'!D$6)),0))))*$AJ$2/10</f>
        <v>6</v>
      </c>
      <c r="AK6" s="75">
        <f>IF(Q6&gt;='No of Month Ach.'!G$3,'No of Month Ach.'!H$3,IF(Q6&gt;='No of Month Ach.'!G$4,('No of Month Ach.'!H$4+((Q6-'No of Month Ach.'!G$4)/('No of Month Ach.'!G$3-'No of Month Ach.'!G$4))*'No of Month Ach.'!I$4),IF(Q6&gt;'No of Month Ach.'!G$5,('No of Month Ach.'!H$5+((Q6-'No of Month Ach.'!G$5)/('No of Month Ach.'!G$4-'No of Month Ach.'!G$5))*'No of Month Ach.'!I$5),IF(Q6&gt;='No of Month Ach.'!G$6,('No of Month Ach.'!H$6+((Q6-'No of Month Ach.'!G$6)/('No of Month Ach.'!G$5-'No of Month Ach.'!G$6)*'No of Month Ach.'!I$6)),0))))*$AK$2/10</f>
        <v>2.1</v>
      </c>
      <c r="AL6" s="75">
        <f>IF(R6&gt;='Territory Month'!B$3,'Territory Month'!C$3,IF(R6&gt;='Territory Month'!B$4,('Territory Month'!C$4+((R6-'Territory Month'!B$4)/('Territory Month'!B$3-'Territory Month'!B$4))*'Territory Month'!D$4),IF(R6&gt;'Territory Month'!B$5,('Territory Month'!C$5+((R6-'Territory Month'!B$5)/('Territory Month'!B$4-'Territory Month'!B$5))*'Territory Month'!D$5),IF(R6&gt;='Territory Month'!B$6,('Territory Month'!C$6+((R6-'Territory Month'!B$6)/('Territory Month'!B$5-'Territory Month'!B$6)*'Territory Month'!D$6)),0))))*$AL$2/10</f>
        <v>3</v>
      </c>
      <c r="AM6" s="75">
        <f>IF(U6&gt;='Sygk DM Syk Ach'!B$3,'Sygk DM Syk Ach'!C$3,IF(U6&gt;='Sygk DM Syk Ach'!B$4,('Sygk DM Syk Ach'!C$4+((U6-'Sygk DM Syk Ach'!B$4)/('Sygk DM Syk Ach'!B$3-'Sygk DM Syk Ach'!B$4))*'Sygk DM Syk Ach'!D$4),IF(U6&gt;'Sygk DM Syk Ach'!B$5,('Sygk DM Syk Ach'!C$5+((U6-'Sygk DM Syk Ach'!B$5)/('Sygk DM Syk Ach'!B$4-'Sygk DM Syk Ach'!B$5))*'Sygk DM Syk Ach'!D$5),IF(U6&gt;='Sygk DM Syk Ach'!B$6,('Sygk DM Syk Ach'!C$6+((U6-'Sygk DM Syk Ach'!B$6)/('Sygk DM Syk Ach'!B$5-'Sygk DM Syk Ach'!B$6)*'Sygk DM Syk Ach'!D$6)),0))))*$AM$2/10</f>
        <v>4</v>
      </c>
      <c r="AN6" s="75">
        <f>IF(V6&gt;='Call Achv'!B$3,'Call Achv'!C$3,IF(V6&gt;='Call Achv'!B$4,('Call Achv'!C$4+((V6-'Call Achv'!B$4)/('Call Achv'!B$3-'Call Achv'!B$4))*'Call Achv'!D$4),IF(V6&gt;'Call Achv'!B$5,('Call Achv'!C$5+((V6-'Call Achv'!B$5)/('Call Achv'!B$4-'Call Achv'!B$5))*'Call Achv'!D$5),IF(V6&gt;='Call Achv'!B$6,('Call Achv'!C$6+((V6-'Call Achv'!B$6)/('Call Achv'!B$5-'Call Achv'!B$6)*'Call Achv'!D$6)),0))))*$AN$2/10</f>
        <v>3.6000000000000028</v>
      </c>
      <c r="AO6" s="75">
        <f>IF(W6&gt;='DM Coaching'!B$3,'DM Coaching'!C$3,IF(W6&gt;='DM Coaching'!B$4,('DM Coaching'!C$4+((W6-'DM Coaching'!B$4)/('DM Coaching'!B$3-'DM Coaching'!B$4))*'DM Coaching'!D$4),IF(W6&gt;'DM Coaching'!B$5,('DM Coaching'!C$5+((W6-'DM Coaching'!B$5)/('DM Coaching'!B$4-'DM Coaching'!B$5))*'DM Coaching'!D$5),IF(W6&gt;='DM Coaching'!B$6,('DM Coaching'!C$6+((W6-'DM Coaching'!B$6)/('DM Coaching'!B$5-'DM Coaching'!B$6)*'DM Coaching'!D$6)),0))))*$AO$2/10</f>
        <v>5</v>
      </c>
      <c r="AP6" s="75">
        <f>IF(X6&gt;='FF-Written'!B$3,'FF-Written'!C$3,IF(X6&gt;='FF-Written'!B$4,('FF-Written'!C$4+((X6-'FF-Written'!B$4)/('FF-Written'!B$3-'FF-Written'!B$4))*'FF-Written'!D$4),IF(X6&gt;'FF-Written'!B$5,('FF-Written'!C$5+((X6-'FF-Written'!B$5)/('FF-Written'!B$4-'FF-Written'!B$5))*'FF-Written'!D$5),IF(X6&gt;='FF-Written'!B$6,('FF-Written'!C$6+((X6-'FF-Written'!B$6)/('FF-Written'!B$5-'FF-Written'!B$6)*'FF-Written'!D$6)),0))))*$AP$2/10</f>
        <v>4.6296296296296306</v>
      </c>
      <c r="AQ6" s="75">
        <f>IF(Y6&gt;='DM-Won-Written'!B$3,'DM-Won-Written'!C$3,IF(Y6&gt;='DM-Won-Written'!B$4,('DM-Won-Written'!C$4+((Y6-'DM-Won-Written'!B$4)/('DM-Won-Written'!B$3-'DM-Won-Written'!B$4))*'DM-Won-Written'!D$4),IF(Y6&gt;'DM-Won-Written'!B$5,('DM-Won-Written'!C$5+((Y6-'DM-Won-Written'!B$5)/('DM-Won-Written'!B$4-'DM-Won-Written'!B$5))*'DM-Won-Written'!D$5),IF(Y6&gt;='DM-Won-Written'!B$6,('DM-Won-Written'!C$6+((Y6-'DM-Won-Written'!B$6)/('DM-Won-Written'!B$5-'DM-Won-Written'!B$6)*'DM-Won-Written'!D$6)),0))))*$AQ$2/10</f>
        <v>3</v>
      </c>
      <c r="AR6" s="75">
        <f>IF(Z6&gt;='FF-Detailing'!B$3,'FF-Detailing'!C$3,IF(Z6&gt;='FF-Detailing'!B$4,('FF-Detailing'!C$4+((Z6-'FF-Detailing'!B$4)/('FF-Detailing'!B$3-'FF-Detailing'!B$4))*'FF-Detailing'!D$4),IF(Z6&gt;'FF-Detailing'!B$5,('FF-Detailing'!C$5+((Z6-'FF-Detailing'!B$5)/('FF-Detailing'!B$4-'FF-Detailing'!B$5))*'FF-Detailing'!D$5),IF(Z6&gt;='FF-Detailing'!B$6,('FF-Detailing'!C$6+((Z6-'FF-Detailing'!B$6)/('FF-Detailing'!B$5-'FF-Detailing'!B$6)*'FF-Detailing'!D$6)),0))))*$AR$2/10</f>
        <v>2.4033333333333333</v>
      </c>
      <c r="AS6" s="75">
        <f>IF(AA6="","",(IF(AA6&gt;='Rx Share'!G$3,'Rx Share'!H$3,IF(AA6&gt;='Rx Share'!G$4,('Rx Share'!H$4+((AA6-'Rx Share'!G$4)/('Rx Share'!G$3-'Rx Share'!G$4))*'Rx Share'!I$4),IF(AA6&gt;'Rx Share'!G$5,('Rx Share'!H$5+((AA6-'Rx Share'!G$5)/('Rx Share'!G$4-'Rx Share'!G$5))*'Rx Share'!I$5),IF(AA6&gt;='Rx Share'!G$6,('Rx Share'!H$6+((AA6-'Rx Share'!G$6)/('Rx Share'!G$5-'Rx Share'!G$6)*'Rx Share'!I$6)),0))))*$AS$2/10))</f>
        <v>0</v>
      </c>
      <c r="AT6" s="69">
        <f t="shared" si="11"/>
        <v>83.33185662409511</v>
      </c>
      <c r="AU6" s="70">
        <f t="shared" si="0"/>
        <v>1</v>
      </c>
      <c r="AV6" s="110">
        <f t="shared" si="1"/>
        <v>2.4915588468959258</v>
      </c>
      <c r="AW6" s="110">
        <f t="shared" si="12"/>
        <v>43.522974787559697</v>
      </c>
      <c r="AX6" s="110">
        <f t="shared" si="2"/>
        <v>55.555555555555557</v>
      </c>
      <c r="AY6" s="110">
        <f t="shared" si="3"/>
        <v>93.333333333333329</v>
      </c>
      <c r="AZ6" s="110">
        <f t="shared" si="4"/>
        <v>92.592592592592595</v>
      </c>
      <c r="BA6" s="116" t="str">
        <f>IFERROR(IF($M6&gt;=99.5,#REF!,""),"")</f>
        <v/>
      </c>
      <c r="BB6" s="109">
        <f t="shared" si="5"/>
        <v>11</v>
      </c>
      <c r="BC6" s="109">
        <f t="shared" si="6"/>
        <v>13</v>
      </c>
      <c r="BD6" s="109">
        <f t="shared" si="7"/>
        <v>7</v>
      </c>
      <c r="BE6" s="109">
        <f t="shared" si="8"/>
        <v>4</v>
      </c>
      <c r="BF6" s="109">
        <f t="shared" si="9"/>
        <v>1</v>
      </c>
      <c r="BG6" s="109" t="str">
        <f t="shared" si="10"/>
        <v>Not eligible</v>
      </c>
    </row>
    <row r="7" spans="1:60" ht="20" hidden="1" x14ac:dyDescent="0.35">
      <c r="A7" s="87"/>
      <c r="B7" s="79">
        <v>104689</v>
      </c>
      <c r="C7" s="80" t="s">
        <v>1199</v>
      </c>
      <c r="D7" s="80" t="s">
        <v>1472</v>
      </c>
      <c r="E7" s="80" t="s">
        <v>2610</v>
      </c>
      <c r="F7" s="80" t="s">
        <v>1821</v>
      </c>
      <c r="G7" s="80" t="s">
        <v>1822</v>
      </c>
      <c r="H7" s="146">
        <v>35339</v>
      </c>
      <c r="I7" s="146" t="s">
        <v>1719</v>
      </c>
      <c r="J7" s="79">
        <v>9</v>
      </c>
      <c r="K7" s="79" t="s">
        <v>1554</v>
      </c>
      <c r="L7" s="79"/>
      <c r="M7" s="78">
        <v>77.858039716490552</v>
      </c>
      <c r="N7" s="78">
        <v>19.924812030075188</v>
      </c>
      <c r="O7" s="78">
        <v>71.234009016538522</v>
      </c>
      <c r="P7" s="78">
        <v>76.676355444813765</v>
      </c>
      <c r="Q7" s="99">
        <v>0</v>
      </c>
      <c r="R7" s="99">
        <v>5.5555555555555554</v>
      </c>
      <c r="S7" s="99">
        <v>0</v>
      </c>
      <c r="T7" s="99">
        <v>5.5555555555555554</v>
      </c>
      <c r="U7" s="99" t="s">
        <v>1093</v>
      </c>
      <c r="V7" s="68">
        <v>25.863991081382387</v>
      </c>
      <c r="W7" s="68" t="s">
        <v>1093</v>
      </c>
      <c r="X7" s="68">
        <v>36.666666666666664</v>
      </c>
      <c r="Y7" s="68">
        <v>62.777777777777779</v>
      </c>
      <c r="Z7" s="68">
        <v>50.5</v>
      </c>
      <c r="AA7" s="68">
        <v>22.42805231774512</v>
      </c>
      <c r="AB7" s="68">
        <v>0.4485610463549024</v>
      </c>
      <c r="AC7" s="68">
        <v>1</v>
      </c>
      <c r="AD7" s="74"/>
      <c r="AE7" s="75">
        <f>IF(M7&gt;='Sales Ach'!G$3,'Sales Ach'!H$3,IF(M7&gt;='Sales Ach'!G$4,('Sales Ach'!H$4+((M7-'Sales Ach'!G$4)/('Sales Ach'!G$3-'Sales Ach'!G$4))*'Sales Ach'!I$4),IF(M7&gt;'Sales Ach'!G$5,('Sales Ach'!H$5+((M7-'Sales Ach'!G$5)/('Sales Ach'!G$4-'Sales Ach'!G$5))*'Sales Ach'!I$5),IF(M7&gt;='Sales Ach'!G$6,('Sales Ach'!H$6+((M7-'Sales Ach'!G$6)/('Sales Ach'!G$5-'Sales Ach'!G$6)*'Sales Ach'!I$6)),0))))*$AE$2/10</f>
        <v>6.57160794329811</v>
      </c>
      <c r="AF7" s="75">
        <f>IF(N7&gt;=UA!G$3,UA!H$3,IF(N7&gt;=UA!G$4,(UA!H$4+((N7-UA!G$4)/(UA!G$3-UA!G$4))*UA!I$4),IF(N7&gt;UA!G$5,(UA!H$5+((N7-UA!G$5)/(UA!G$4-UA!G$5))*UA!I$5),IF(N7&gt;=UA!G$6,(UA!H$6+((N7-UA!G$6)/(UA!G$5-UA!G$6)*UA!I$6)),0))))*$AF$2/10</f>
        <v>0</v>
      </c>
      <c r="AG7" s="75">
        <f>IF(O7="","",(IF(O7&gt;='New Product'!G$3,'New Product'!H$3,IF(O7&gt;='New Product'!G$4,('New Product'!H$4+((O7-'New Product'!G$4)/('New Product'!G$3-'New Product'!G$4))*'New Product'!I$4),IF(O7&gt;'New Product'!G$5,('New Product'!H$5+((O7-'New Product'!G$5)/('New Product'!G$4-'New Product'!G$5))*'New Product'!I$5),IF(O7&gt;='New Product'!G$6,('New Product'!H$6+((O7-'New Product'!G$6)/('New Product'!G$5-'New Product'!G$6)*'New Product'!I$6)),0))))*$AG$2/10))</f>
        <v>2.2630830522629841</v>
      </c>
      <c r="AH7" s="75">
        <f>IF(P7&gt;='Basket Brand'!G$3,'Basket Brand'!H$3,IF(P7&gt;='Basket Brand'!G$4,('Basket Brand'!H$4+((P7-'Basket Brand'!G$4)/('Basket Brand'!G$3-'Basket Brand'!G$4))*'Basket Brand'!I$4),IF(P7&gt;'Basket Brand'!G$5,('Basket Brand'!H$5+((P7-'Basket Brand'!G$5)/('Basket Brand'!G$4-'Basket Brand'!G$5))*'Basket Brand'!I$5),IF(P7&gt;='Basket Brand'!G$6,('Basket Brand'!H$6+((P7-'Basket Brand'!G$6)/('Basket Brand'!G$5-'Basket Brand'!G$6)*'Basket Brand'!I$6)),0))))*$AH$2/10</f>
        <v>3.1676355444813766</v>
      </c>
      <c r="AI7" s="75">
        <f>IF(Q7&gt;='No of Month Ach.'!G$3,'No of Month Ach.'!H$3,IF(Q7&gt;='No of Month Ach.'!G$4,('No of Month Ach.'!H$4+((Q7-'No of Month Ach.'!G$4)/('No of Month Ach.'!G$3-'No of Month Ach.'!G$4))*'No of Month Ach.'!I$4),IF(Q7&gt;'No of Month Ach.'!G$5,('No of Month Ach.'!H$5+((Q7-'No of Month Ach.'!G$5)/('No of Month Ach.'!G$4-'No of Month Ach.'!G$5))*'No of Month Ach.'!I$5),IF(Q7&gt;='No of Month Ach.'!G$6,('No of Month Ach.'!H$6+((Q7-'No of Month Ach.'!G$6)/('No of Month Ach.'!G$5-'No of Month Ach.'!G$6)*'No of Month Ach.'!I$6)),0))))*$AI$2/10</f>
        <v>0</v>
      </c>
      <c r="AJ7" s="75">
        <f>IF(R7&gt;='Territory Month'!B$3,'Territory Month'!C$3,IF(R7&gt;='Territory Month'!B$4,('Territory Month'!C$4+((R7-'Territory Month'!B$4)/('Territory Month'!B$3-'Territory Month'!B$4))*'Territory Month'!D$4),IF(R7&gt;'Territory Month'!B$5,('Territory Month'!C$5+((R7-'Territory Month'!B$5)/('Territory Month'!B$4-'Territory Month'!B$5))*'Territory Month'!D$5),IF(R7&gt;='Territory Month'!B$6,('Territory Month'!C$6+((R7-'Territory Month'!B$6)/('Territory Month'!B$5-'Territory Month'!B$6)*'Territory Month'!D$6)),0))))*$AJ$2/10</f>
        <v>0</v>
      </c>
      <c r="AK7" s="75">
        <f>IF(Q7&gt;='No of Month Ach.'!G$3,'No of Month Ach.'!H$3,IF(Q7&gt;='No of Month Ach.'!G$4,('No of Month Ach.'!H$4+((Q7-'No of Month Ach.'!G$4)/('No of Month Ach.'!G$3-'No of Month Ach.'!G$4))*'No of Month Ach.'!I$4),IF(Q7&gt;'No of Month Ach.'!G$5,('No of Month Ach.'!H$5+((Q7-'No of Month Ach.'!G$5)/('No of Month Ach.'!G$4-'No of Month Ach.'!G$5))*'No of Month Ach.'!I$5),IF(Q7&gt;='No of Month Ach.'!G$6,('No of Month Ach.'!H$6+((Q7-'No of Month Ach.'!G$6)/('No of Month Ach.'!G$5-'No of Month Ach.'!G$6)*'No of Month Ach.'!I$6)),0))))*$AK$2/10</f>
        <v>0</v>
      </c>
      <c r="AL7" s="75">
        <f>IF(R7&gt;='Territory Month'!B$3,'Territory Month'!C$3,IF(R7&gt;='Territory Month'!B$4,('Territory Month'!C$4+((R7-'Territory Month'!B$4)/('Territory Month'!B$3-'Territory Month'!B$4))*'Territory Month'!D$4),IF(R7&gt;'Territory Month'!B$5,('Territory Month'!C$5+((R7-'Territory Month'!B$5)/('Territory Month'!B$4-'Territory Month'!B$5))*'Territory Month'!D$5),IF(R7&gt;='Territory Month'!B$6,('Territory Month'!C$6+((R7-'Territory Month'!B$6)/('Territory Month'!B$5-'Territory Month'!B$6)*'Territory Month'!D$6)),0))))*$AL$2/10</f>
        <v>0</v>
      </c>
      <c r="AM7" s="75">
        <f>IF(U7&gt;='Sygk DM Syk Ach'!B$3,'Sygk DM Syk Ach'!C$3,IF(U7&gt;='Sygk DM Syk Ach'!B$4,('Sygk DM Syk Ach'!C$4+((U7-'Sygk DM Syk Ach'!B$4)/('Sygk DM Syk Ach'!B$3-'Sygk DM Syk Ach'!B$4))*'Sygk DM Syk Ach'!D$4),IF(U7&gt;'Sygk DM Syk Ach'!B$5,('Sygk DM Syk Ach'!C$5+((U7-'Sygk DM Syk Ach'!B$5)/('Sygk DM Syk Ach'!B$4-'Sygk DM Syk Ach'!B$5))*'Sygk DM Syk Ach'!D$5),IF(U7&gt;='Sygk DM Syk Ach'!B$6,('Sygk DM Syk Ach'!C$6+((U7-'Sygk DM Syk Ach'!B$6)/('Sygk DM Syk Ach'!B$5-'Sygk DM Syk Ach'!B$6)*'Sygk DM Syk Ach'!D$6)),0))))*$AM$2/10</f>
        <v>4</v>
      </c>
      <c r="AN7" s="75">
        <f>IF(V7&gt;='Call Achv'!B$3,'Call Achv'!C$3,IF(V7&gt;='Call Achv'!B$4,('Call Achv'!C$4+((V7-'Call Achv'!B$4)/('Call Achv'!B$3-'Call Achv'!B$4))*'Call Achv'!D$4),IF(V7&gt;'Call Achv'!B$5,('Call Achv'!C$5+((V7-'Call Achv'!B$5)/('Call Achv'!B$4-'Call Achv'!B$5))*'Call Achv'!D$5),IF(V7&gt;='Call Achv'!B$6,('Call Achv'!C$6+((V7-'Call Achv'!B$6)/('Call Achv'!B$5-'Call Achv'!B$6)*'Call Achv'!D$6)),0))))*$AN$2/10</f>
        <v>0</v>
      </c>
      <c r="AO7" s="75">
        <f>IF(W7&gt;='DM Coaching'!B$3,'DM Coaching'!C$3,IF(W7&gt;='DM Coaching'!B$4,('DM Coaching'!C$4+((W7-'DM Coaching'!B$4)/('DM Coaching'!B$3-'DM Coaching'!B$4))*'DM Coaching'!D$4),IF(W7&gt;'DM Coaching'!B$5,('DM Coaching'!C$5+((W7-'DM Coaching'!B$5)/('DM Coaching'!B$4-'DM Coaching'!B$5))*'DM Coaching'!D$5),IF(W7&gt;='DM Coaching'!B$6,('DM Coaching'!C$6+((W7-'DM Coaching'!B$6)/('DM Coaching'!B$5-'DM Coaching'!B$6)*'DM Coaching'!D$6)),0))))*$AO$2/10</f>
        <v>5</v>
      </c>
      <c r="AP7" s="75">
        <f>IF(X7&gt;='FF-Written'!B$3,'FF-Written'!C$3,IF(X7&gt;='FF-Written'!B$4,('FF-Written'!C$4+((X7-'FF-Written'!B$4)/('FF-Written'!B$3-'FF-Written'!B$4))*'FF-Written'!D$4),IF(X7&gt;'FF-Written'!B$5,('FF-Written'!C$5+((X7-'FF-Written'!B$5)/('FF-Written'!B$4-'FF-Written'!B$5))*'FF-Written'!D$5),IF(X7&gt;='FF-Written'!B$6,('FF-Written'!C$6+((X7-'FF-Written'!B$6)/('FF-Written'!B$5-'FF-Written'!B$6)*'FF-Written'!D$6)),0))))*$AP$2/10</f>
        <v>0</v>
      </c>
      <c r="AQ7" s="75">
        <f>IF(Y7&gt;='DM-Won-Written'!B$3,'DM-Won-Written'!C$3,IF(Y7&gt;='DM-Won-Written'!B$4,('DM-Won-Written'!C$4+((Y7-'DM-Won-Written'!B$4)/('DM-Won-Written'!B$3-'DM-Won-Written'!B$4))*'DM-Won-Written'!D$4),IF(Y7&gt;'DM-Won-Written'!B$5,('DM-Won-Written'!C$5+((Y7-'DM-Won-Written'!B$5)/('DM-Won-Written'!B$4-'DM-Won-Written'!B$5))*'DM-Won-Written'!D$5),IF(Y7&gt;='DM-Won-Written'!B$6,('DM-Won-Written'!C$6+((Y7-'DM-Won-Written'!B$6)/('DM-Won-Written'!B$5-'DM-Won-Written'!B$6)*'DM-Won-Written'!D$6)),0))))*$AQ$2/10</f>
        <v>1.3666666666666667</v>
      </c>
      <c r="AR7" s="75">
        <f>IF(Z7&gt;='FF-Detailing'!B$3,'FF-Detailing'!C$3,IF(Z7&gt;='FF-Detailing'!B$4,('FF-Detailing'!C$4+((Z7-'FF-Detailing'!B$4)/('FF-Detailing'!B$3-'FF-Detailing'!B$4))*'FF-Detailing'!D$4),IF(Z7&gt;'FF-Detailing'!B$5,('FF-Detailing'!C$5+((Z7-'FF-Detailing'!B$5)/('FF-Detailing'!B$4-'FF-Detailing'!B$5))*'FF-Detailing'!D$5),IF(Z7&gt;='FF-Detailing'!B$6,('FF-Detailing'!C$6+((Z7-'FF-Detailing'!B$6)/('FF-Detailing'!B$5-'FF-Detailing'!B$6)*'FF-Detailing'!D$6)),0))))*$AR$2/10</f>
        <v>0</v>
      </c>
      <c r="AS7" s="75">
        <f>IF(AA7="","",(IF(AA7&gt;='Rx Share'!G$3,'Rx Share'!H$3,IF(AA7&gt;='Rx Share'!G$4,('Rx Share'!H$4+((AA7-'Rx Share'!G$4)/('Rx Share'!G$3-'Rx Share'!G$4))*'Rx Share'!I$4),IF(AA7&gt;'Rx Share'!G$5,('Rx Share'!H$5+((AA7-'Rx Share'!G$5)/('Rx Share'!G$4-'Rx Share'!G$5))*'Rx Share'!I$5),IF(AA7&gt;='Rx Share'!G$6,('Rx Share'!H$6+((AA7-'Rx Share'!G$6)/('Rx Share'!G$5-'Rx Share'!G$6)*'Rx Share'!I$6)),0))))*$AS$2/10))</f>
        <v>0</v>
      </c>
      <c r="AT7" s="69">
        <f t="shared" si="11"/>
        <v>23.549991290652738</v>
      </c>
      <c r="AU7" s="70">
        <f t="shared" si="0"/>
        <v>91</v>
      </c>
      <c r="AV7" s="110" t="str">
        <f t="shared" si="1"/>
        <v/>
      </c>
      <c r="AW7" s="110" t="str">
        <f t="shared" si="12"/>
        <v/>
      </c>
      <c r="AX7" s="110" t="str">
        <f t="shared" si="2"/>
        <v/>
      </c>
      <c r="AY7" s="110" t="str">
        <f t="shared" si="3"/>
        <v/>
      </c>
      <c r="AZ7" s="110" t="str">
        <f t="shared" si="4"/>
        <v/>
      </c>
      <c r="BA7" s="116" t="str">
        <f>IFERROR(IF($M7&gt;=99.5,#REF!,""),"")</f>
        <v/>
      </c>
      <c r="BB7" s="109" t="str">
        <f t="shared" si="5"/>
        <v>Disqualified</v>
      </c>
      <c r="BC7" s="109" t="str">
        <f t="shared" si="6"/>
        <v>Disqualified</v>
      </c>
      <c r="BD7" s="109" t="str">
        <f t="shared" si="7"/>
        <v>Disqualified</v>
      </c>
      <c r="BE7" s="109" t="str">
        <f t="shared" si="8"/>
        <v>Disqualified</v>
      </c>
      <c r="BF7" s="109" t="str">
        <f t="shared" si="9"/>
        <v>Disqualified</v>
      </c>
      <c r="BG7" s="109" t="str">
        <f t="shared" si="10"/>
        <v>Disqualified</v>
      </c>
    </row>
    <row r="8" spans="1:60" ht="30" hidden="1" x14ac:dyDescent="0.35">
      <c r="A8" s="87"/>
      <c r="B8" s="79">
        <v>104691</v>
      </c>
      <c r="C8" s="80" t="s">
        <v>2962</v>
      </c>
      <c r="D8" s="80" t="s">
        <v>1472</v>
      </c>
      <c r="E8" s="80" t="s">
        <v>2388</v>
      </c>
      <c r="F8" s="80" t="s">
        <v>24</v>
      </c>
      <c r="G8" s="80" t="s">
        <v>1760</v>
      </c>
      <c r="H8" s="146">
        <v>35339</v>
      </c>
      <c r="I8" s="146" t="s">
        <v>1719</v>
      </c>
      <c r="J8" s="79">
        <v>9</v>
      </c>
      <c r="K8" s="79" t="s">
        <v>1554</v>
      </c>
      <c r="L8" s="79"/>
      <c r="M8" s="78">
        <v>77.85708661547028</v>
      </c>
      <c r="N8" s="78">
        <v>19.846350832266324</v>
      </c>
      <c r="O8" s="78">
        <v>47.391486712289435</v>
      </c>
      <c r="P8" s="78">
        <v>84.237945813698872</v>
      </c>
      <c r="Q8" s="99">
        <v>0</v>
      </c>
      <c r="R8" s="99">
        <v>6.9767441860465116</v>
      </c>
      <c r="S8" s="99">
        <v>0</v>
      </c>
      <c r="T8" s="99">
        <v>6.9767441860465116</v>
      </c>
      <c r="U8" s="99">
        <v>0</v>
      </c>
      <c r="V8" s="68">
        <v>38.901481292299835</v>
      </c>
      <c r="W8" s="68" t="s">
        <v>1093</v>
      </c>
      <c r="X8" s="68">
        <v>87.5</v>
      </c>
      <c r="Y8" s="68">
        <v>75.555555555555557</v>
      </c>
      <c r="Z8" s="68">
        <v>82</v>
      </c>
      <c r="AA8" s="68">
        <v>12.759206459675667</v>
      </c>
      <c r="AB8" s="68">
        <v>0.38277619379027006</v>
      </c>
      <c r="AC8" s="68">
        <v>1</v>
      </c>
      <c r="AD8" s="74"/>
      <c r="AE8" s="75">
        <f>IF(M8&gt;='Sales Ach'!G$3,'Sales Ach'!H$3,IF(M8&gt;='Sales Ach'!G$4,('Sales Ach'!H$4+((M8-'Sales Ach'!G$4)/('Sales Ach'!G$3-'Sales Ach'!G$4))*'Sales Ach'!I$4),IF(M8&gt;'Sales Ach'!G$5,('Sales Ach'!H$5+((M8-'Sales Ach'!G$5)/('Sales Ach'!G$4-'Sales Ach'!G$5))*'Sales Ach'!I$5),IF(M8&gt;='Sales Ach'!G$6,('Sales Ach'!H$6+((M8-'Sales Ach'!G$6)/('Sales Ach'!G$5-'Sales Ach'!G$6)*'Sales Ach'!I$6)),0))))*$AE$2/10</f>
        <v>6.5714173230940558</v>
      </c>
      <c r="AF8" s="75">
        <f>IF(N8&gt;=UA!G$3,UA!H$3,IF(N8&gt;=UA!G$4,(UA!H$4+((N8-UA!G$4)/(UA!G$3-UA!G$4))*UA!I$4),IF(N8&gt;UA!G$5,(UA!H$5+((N8-UA!G$5)/(UA!G$4-UA!G$5))*UA!I$5),IF(N8&gt;=UA!G$6,(UA!H$6+((N8-UA!G$6)/(UA!G$5-UA!G$6)*UA!I$6)),0))))*$AF$2/10</f>
        <v>0</v>
      </c>
      <c r="AG8" s="75">
        <f>IF(O8="","",(IF(O8&gt;='New Product'!G$3,'New Product'!H$3,IF(O8&gt;='New Product'!G$4,('New Product'!H$4+((O8-'New Product'!G$4)/('New Product'!G$3-'New Product'!G$4))*'New Product'!I$4),IF(O8&gt;'New Product'!G$5,('New Product'!H$5+((O8-'New Product'!G$5)/('New Product'!G$4-'New Product'!G$5))*'New Product'!I$5),IF(O8&gt;='New Product'!G$6,('New Product'!H$6+((O8-'New Product'!G$6)/('New Product'!G$5-'New Product'!G$6)*'New Product'!I$6)),0))))*$AG$2/10))</f>
        <v>0.80272856112772784</v>
      </c>
      <c r="AH8" s="75">
        <f>IF(P8&gt;='Basket Brand'!G$3,'Basket Brand'!H$3,IF(P8&gt;='Basket Brand'!G$4,('Basket Brand'!H$4+((P8-'Basket Brand'!G$4)/('Basket Brand'!G$3-'Basket Brand'!G$4))*'Basket Brand'!I$4),IF(P8&gt;'Basket Brand'!G$5,('Basket Brand'!H$5+((P8-'Basket Brand'!G$5)/('Basket Brand'!G$4-'Basket Brand'!G$5))*'Basket Brand'!I$5),IF(P8&gt;='Basket Brand'!G$6,('Basket Brand'!H$6+((P8-'Basket Brand'!G$6)/('Basket Brand'!G$5-'Basket Brand'!G$6)*'Basket Brand'!I$6)),0))))*$AH$2/10</f>
        <v>3.9237945813698873</v>
      </c>
      <c r="AI8" s="75">
        <f>IF(Q8&gt;='No of Month Ach.'!G$3,'No of Month Ach.'!H$3,IF(Q8&gt;='No of Month Ach.'!G$4,('No of Month Ach.'!H$4+((Q8-'No of Month Ach.'!G$4)/('No of Month Ach.'!G$3-'No of Month Ach.'!G$4))*'No of Month Ach.'!I$4),IF(Q8&gt;'No of Month Ach.'!G$5,('No of Month Ach.'!H$5+((Q8-'No of Month Ach.'!G$5)/('No of Month Ach.'!G$4-'No of Month Ach.'!G$5))*'No of Month Ach.'!I$5),IF(Q8&gt;='No of Month Ach.'!G$6,('No of Month Ach.'!H$6+((Q8-'No of Month Ach.'!G$6)/('No of Month Ach.'!G$5-'No of Month Ach.'!G$6)*'No of Month Ach.'!I$6)),0))))*$AI$2/10</f>
        <v>0</v>
      </c>
      <c r="AJ8" s="75">
        <f>IF(R8&gt;='Territory Month'!B$3,'Territory Month'!C$3,IF(R8&gt;='Territory Month'!B$4,('Territory Month'!C$4+((R8-'Territory Month'!B$4)/('Territory Month'!B$3-'Territory Month'!B$4))*'Territory Month'!D$4),IF(R8&gt;'Territory Month'!B$5,('Territory Month'!C$5+((R8-'Territory Month'!B$5)/('Territory Month'!B$4-'Territory Month'!B$5))*'Territory Month'!D$5),IF(R8&gt;='Territory Month'!B$6,('Territory Month'!C$6+((R8-'Territory Month'!B$6)/('Territory Month'!B$5-'Territory Month'!B$6)*'Territory Month'!D$6)),0))))*$AJ$2/10</f>
        <v>0</v>
      </c>
      <c r="AK8" s="75">
        <f>IF(Q8&gt;='No of Month Ach.'!G$3,'No of Month Ach.'!H$3,IF(Q8&gt;='No of Month Ach.'!G$4,('No of Month Ach.'!H$4+((Q8-'No of Month Ach.'!G$4)/('No of Month Ach.'!G$3-'No of Month Ach.'!G$4))*'No of Month Ach.'!I$4),IF(Q8&gt;'No of Month Ach.'!G$5,('No of Month Ach.'!H$5+((Q8-'No of Month Ach.'!G$5)/('No of Month Ach.'!G$4-'No of Month Ach.'!G$5))*'No of Month Ach.'!I$5),IF(Q8&gt;='No of Month Ach.'!G$6,('No of Month Ach.'!H$6+((Q8-'No of Month Ach.'!G$6)/('No of Month Ach.'!G$5-'No of Month Ach.'!G$6)*'No of Month Ach.'!I$6)),0))))*$AK$2/10</f>
        <v>0</v>
      </c>
      <c r="AL8" s="75">
        <f>IF(R8&gt;='Territory Month'!B$3,'Territory Month'!C$3,IF(R8&gt;='Territory Month'!B$4,('Territory Month'!C$4+((R8-'Territory Month'!B$4)/('Territory Month'!B$3-'Territory Month'!B$4))*'Territory Month'!D$4),IF(R8&gt;'Territory Month'!B$5,('Territory Month'!C$5+((R8-'Territory Month'!B$5)/('Territory Month'!B$4-'Territory Month'!B$5))*'Territory Month'!D$5),IF(R8&gt;='Territory Month'!B$6,('Territory Month'!C$6+((R8-'Territory Month'!B$6)/('Territory Month'!B$5-'Territory Month'!B$6)*'Territory Month'!D$6)),0))))*$AL$2/10</f>
        <v>0</v>
      </c>
      <c r="AM8" s="75">
        <f>IF(U8&gt;='Sygk DM Syk Ach'!B$3,'Sygk DM Syk Ach'!C$3,IF(U8&gt;='Sygk DM Syk Ach'!B$4,('Sygk DM Syk Ach'!C$4+((U8-'Sygk DM Syk Ach'!B$4)/('Sygk DM Syk Ach'!B$3-'Sygk DM Syk Ach'!B$4))*'Sygk DM Syk Ach'!D$4),IF(U8&gt;'Sygk DM Syk Ach'!B$5,('Sygk DM Syk Ach'!C$5+((U8-'Sygk DM Syk Ach'!B$5)/('Sygk DM Syk Ach'!B$4-'Sygk DM Syk Ach'!B$5))*'Sygk DM Syk Ach'!D$5),IF(U8&gt;='Sygk DM Syk Ach'!B$6,('Sygk DM Syk Ach'!C$6+((U8-'Sygk DM Syk Ach'!B$6)/('Sygk DM Syk Ach'!B$5-'Sygk DM Syk Ach'!B$6)*'Sygk DM Syk Ach'!D$6)),0))))*$AM$2/10</f>
        <v>0</v>
      </c>
      <c r="AN8" s="75">
        <f>IF(V8&gt;='Call Achv'!B$3,'Call Achv'!C$3,IF(V8&gt;='Call Achv'!B$4,('Call Achv'!C$4+((V8-'Call Achv'!B$4)/('Call Achv'!B$3-'Call Achv'!B$4))*'Call Achv'!D$4),IF(V8&gt;'Call Achv'!B$5,('Call Achv'!C$5+((V8-'Call Achv'!B$5)/('Call Achv'!B$4-'Call Achv'!B$5))*'Call Achv'!D$5),IF(V8&gt;='Call Achv'!B$6,('Call Achv'!C$6+((V8-'Call Achv'!B$6)/('Call Achv'!B$5-'Call Achv'!B$6)*'Call Achv'!D$6)),0))))*$AN$2/10</f>
        <v>0</v>
      </c>
      <c r="AO8" s="75">
        <f>IF(W8&gt;='DM Coaching'!B$3,'DM Coaching'!C$3,IF(W8&gt;='DM Coaching'!B$4,('DM Coaching'!C$4+((W8-'DM Coaching'!B$4)/('DM Coaching'!B$3-'DM Coaching'!B$4))*'DM Coaching'!D$4),IF(W8&gt;'DM Coaching'!B$5,('DM Coaching'!C$5+((W8-'DM Coaching'!B$5)/('DM Coaching'!B$4-'DM Coaching'!B$5))*'DM Coaching'!D$5),IF(W8&gt;='DM Coaching'!B$6,('DM Coaching'!C$6+((W8-'DM Coaching'!B$6)/('DM Coaching'!B$5-'DM Coaching'!B$6)*'DM Coaching'!D$6)),0))))*$AO$2/10</f>
        <v>5</v>
      </c>
      <c r="AP8" s="75">
        <f>IF(X8&gt;='FF-Written'!B$3,'FF-Written'!C$3,IF(X8&gt;='FF-Written'!B$4,('FF-Written'!C$4+((X8-'FF-Written'!B$4)/('FF-Written'!B$3-'FF-Written'!B$4))*'FF-Written'!D$4),IF(X8&gt;'FF-Written'!B$5,('FF-Written'!C$5+((X8-'FF-Written'!B$5)/('FF-Written'!B$4-'FF-Written'!B$5))*'FF-Written'!D$5),IF(X8&gt;='FF-Written'!B$6,('FF-Written'!C$6+((X8-'FF-Written'!B$6)/('FF-Written'!B$5-'FF-Written'!B$6)*'FF-Written'!D$6)),0))))*$AP$2/10</f>
        <v>4.75</v>
      </c>
      <c r="AQ8" s="75">
        <f>IF(Y8&gt;='DM-Won-Written'!B$3,'DM-Won-Written'!C$3,IF(Y8&gt;='DM-Won-Written'!B$4,('DM-Won-Written'!C$4+((Y8-'DM-Won-Written'!B$4)/('DM-Won-Written'!B$3-'DM-Won-Written'!B$4))*'DM-Won-Written'!D$4),IF(Y8&gt;'DM-Won-Written'!B$5,('DM-Won-Written'!C$5+((Y8-'DM-Won-Written'!B$5)/('DM-Won-Written'!B$4-'DM-Won-Written'!B$5))*'DM-Won-Written'!D$5),IF(Y8&gt;='DM-Won-Written'!B$6,('DM-Won-Written'!C$6+((Y8-'DM-Won-Written'!B$6)/('DM-Won-Written'!B$5-'DM-Won-Written'!B$6)*'DM-Won-Written'!D$6)),0))))*$AQ$2/10</f>
        <v>2.7333333333333334</v>
      </c>
      <c r="AR8" s="75">
        <f>IF(Z8&gt;='FF-Detailing'!B$3,'FF-Detailing'!C$3,IF(Z8&gt;='FF-Detailing'!B$4,('FF-Detailing'!C$4+((Z8-'FF-Detailing'!B$4)/('FF-Detailing'!B$3-'FF-Detailing'!B$4))*'FF-Detailing'!D$4),IF(Z8&gt;'FF-Detailing'!B$5,('FF-Detailing'!C$5+((Z8-'FF-Detailing'!B$5)/('FF-Detailing'!B$4-'FF-Detailing'!B$5))*'FF-Detailing'!D$5),IF(Z8&gt;='FF-Detailing'!B$6,('FF-Detailing'!C$6+((Z8-'FF-Detailing'!B$6)/('FF-Detailing'!B$5-'FF-Detailing'!B$6)*'FF-Detailing'!D$6)),0))))*$AR$2/10</f>
        <v>2.2200000000000002</v>
      </c>
      <c r="AS8" s="75">
        <f>IF(AA8="","",(IF(AA8&gt;='Rx Share'!G$3,'Rx Share'!H$3,IF(AA8&gt;='Rx Share'!G$4,('Rx Share'!H$4+((AA8-'Rx Share'!G$4)/('Rx Share'!G$3-'Rx Share'!G$4))*'Rx Share'!I$4),IF(AA8&gt;'Rx Share'!G$5,('Rx Share'!H$5+((AA8-'Rx Share'!G$5)/('Rx Share'!G$4-'Rx Share'!G$5))*'Rx Share'!I$5),IF(AA8&gt;='Rx Share'!G$6,('Rx Share'!H$6+((AA8-'Rx Share'!G$6)/('Rx Share'!G$5-'Rx Share'!G$6)*'Rx Share'!I$6)),0))))*$AS$2/10))</f>
        <v>0</v>
      </c>
      <c r="AT8" s="69">
        <f t="shared" si="11"/>
        <v>33.334966408878216</v>
      </c>
      <c r="AU8" s="70">
        <f t="shared" si="0"/>
        <v>70</v>
      </c>
      <c r="AV8" s="110" t="str">
        <f t="shared" si="1"/>
        <v/>
      </c>
      <c r="AW8" s="110" t="str">
        <f t="shared" si="12"/>
        <v/>
      </c>
      <c r="AX8" s="110" t="str">
        <f t="shared" si="2"/>
        <v/>
      </c>
      <c r="AY8" s="110" t="str">
        <f t="shared" si="3"/>
        <v/>
      </c>
      <c r="AZ8" s="110" t="str">
        <f t="shared" si="4"/>
        <v/>
      </c>
      <c r="BA8" s="116" t="str">
        <f>IFERROR(IF($M8&gt;=99.5,#REF!,""),"")</f>
        <v/>
      </c>
      <c r="BB8" s="109" t="str">
        <f t="shared" si="5"/>
        <v>Disqualified</v>
      </c>
      <c r="BC8" s="109" t="str">
        <f t="shared" si="6"/>
        <v>Disqualified</v>
      </c>
      <c r="BD8" s="109" t="str">
        <f t="shared" si="7"/>
        <v>Disqualified</v>
      </c>
      <c r="BE8" s="109" t="str">
        <f t="shared" si="8"/>
        <v>Disqualified</v>
      </c>
      <c r="BF8" s="109" t="str">
        <f t="shared" si="9"/>
        <v>Disqualified</v>
      </c>
      <c r="BG8" s="109" t="str">
        <f t="shared" si="10"/>
        <v>Disqualified</v>
      </c>
      <c r="BH8" s="121"/>
    </row>
    <row r="9" spans="1:60" ht="30" hidden="1" x14ac:dyDescent="0.35">
      <c r="A9" s="87"/>
      <c r="B9" s="79">
        <v>104693</v>
      </c>
      <c r="C9" s="80" t="s">
        <v>162</v>
      </c>
      <c r="D9" s="80" t="s">
        <v>1472</v>
      </c>
      <c r="E9" s="80" t="s">
        <v>163</v>
      </c>
      <c r="F9" s="80" t="s">
        <v>31</v>
      </c>
      <c r="G9" s="80" t="s">
        <v>1760</v>
      </c>
      <c r="H9" s="146">
        <v>35462</v>
      </c>
      <c r="I9" s="146" t="s">
        <v>1719</v>
      </c>
      <c r="J9" s="79">
        <v>9</v>
      </c>
      <c r="K9" s="79" t="s">
        <v>1554</v>
      </c>
      <c r="L9" s="79"/>
      <c r="M9" s="78">
        <v>99.30305546053691</v>
      </c>
      <c r="N9" s="78">
        <v>38.888888888888893</v>
      </c>
      <c r="O9" s="78">
        <v>57.251606900722209</v>
      </c>
      <c r="P9" s="78">
        <v>100.25431944844692</v>
      </c>
      <c r="Q9" s="99">
        <v>4</v>
      </c>
      <c r="R9" s="99">
        <v>46.774193548387096</v>
      </c>
      <c r="S9" s="99">
        <v>4</v>
      </c>
      <c r="T9" s="99">
        <v>46.774193548387096</v>
      </c>
      <c r="U9" s="99">
        <v>0</v>
      </c>
      <c r="V9" s="68">
        <v>105.43119152746473</v>
      </c>
      <c r="W9" s="68">
        <v>94.468085106382986</v>
      </c>
      <c r="X9" s="68">
        <v>76.534391534391531</v>
      </c>
      <c r="Y9" s="68">
        <v>86.666666666666671</v>
      </c>
      <c r="Z9" s="68">
        <v>86.634920634920647</v>
      </c>
      <c r="AA9" s="68">
        <v>17.959639351026006</v>
      </c>
      <c r="AB9" s="68">
        <v>0.53878918053078018</v>
      </c>
      <c r="AC9" s="68">
        <v>1</v>
      </c>
      <c r="AD9" s="74"/>
      <c r="AE9" s="75">
        <f>IF(M9&gt;='Sales Ach'!G$3,'Sales Ach'!H$3,IF(M9&gt;='Sales Ach'!G$4,('Sales Ach'!H$4+((M9-'Sales Ach'!G$4)/('Sales Ach'!G$3-'Sales Ach'!G$4))*'Sales Ach'!I$4),IF(M9&gt;'Sales Ach'!G$5,('Sales Ach'!H$5+((M9-'Sales Ach'!G$5)/('Sales Ach'!G$4-'Sales Ach'!G$5))*'Sales Ach'!I$5),IF(M9&gt;='Sales Ach'!G$6,('Sales Ach'!H$6+((M9-'Sales Ach'!G$6)/('Sales Ach'!G$5-'Sales Ach'!G$6)*'Sales Ach'!I$6)),0))))*$AE$2/10</f>
        <v>13.442444368429529</v>
      </c>
      <c r="AF9" s="75">
        <f>IF(N9&gt;=UA!G$3,UA!H$3,IF(N9&gt;=UA!G$4,(UA!H$4+((N9-UA!G$4)/(UA!G$3-UA!G$4))*UA!I$4),IF(N9&gt;UA!G$5,(UA!H$5+((N9-UA!G$5)/(UA!G$4-UA!G$5))*UA!I$5),IF(N9&gt;=UA!G$6,(UA!H$6+((N9-UA!G$6)/(UA!G$5-UA!G$6)*UA!I$6)),0))))*$AF$2/10</f>
        <v>5.6666666666666679</v>
      </c>
      <c r="AG9" s="75">
        <f>IF(O9="","",(IF(O9&gt;='New Product'!G$3,'New Product'!H$3,IF(O9&gt;='New Product'!G$4,('New Product'!H$4+((O9-'New Product'!G$4)/('New Product'!G$3-'New Product'!G$4))*'New Product'!I$4),IF(O9&gt;'New Product'!G$5,('New Product'!H$5+((O9-'New Product'!G$5)/('New Product'!G$4-'New Product'!G$5))*'New Product'!I$5),IF(O9&gt;='New Product'!G$6,('New Product'!H$6+((O9-'New Product'!G$6)/('New Product'!G$5-'New Product'!G$6)*'New Product'!I$6)),0))))*$AG$2/10))</f>
        <v>1.4066609226692355</v>
      </c>
      <c r="AH9" s="75">
        <f>IF(P9&gt;='Basket Brand'!G$3,'Basket Brand'!H$3,IF(P9&gt;='Basket Brand'!G$4,('Basket Brand'!H$4+((P9-'Basket Brand'!G$4)/('Basket Brand'!G$3-'Basket Brand'!G$4))*'Basket Brand'!I$4),IF(P9&gt;'Basket Brand'!G$5,('Basket Brand'!H$5+((P9-'Basket Brand'!G$5)/('Basket Brand'!G$4-'Basket Brand'!G$5))*'Basket Brand'!I$5),IF(P9&gt;='Basket Brand'!G$6,('Basket Brand'!H$6+((P9-'Basket Brand'!G$6)/('Basket Brand'!G$5-'Basket Brand'!G$6)*'Basket Brand'!I$6)),0))))*$AH$2/10</f>
        <v>8.0339092597929227</v>
      </c>
      <c r="AI9" s="75">
        <f>IF(Q9&gt;='No of Month Ach.'!G$3,'No of Month Ach.'!H$3,IF(Q9&gt;='No of Month Ach.'!G$4,('No of Month Ach.'!H$4+((Q9-'No of Month Ach.'!G$4)/('No of Month Ach.'!G$3-'No of Month Ach.'!G$4))*'No of Month Ach.'!I$4),IF(Q9&gt;'No of Month Ach.'!G$5,('No of Month Ach.'!H$5+((Q9-'No of Month Ach.'!G$5)/('No of Month Ach.'!G$4-'No of Month Ach.'!G$5))*'No of Month Ach.'!I$5),IF(Q9&gt;='No of Month Ach.'!G$6,('No of Month Ach.'!H$6+((Q9-'No of Month Ach.'!G$6)/('No of Month Ach.'!G$5-'No of Month Ach.'!G$6)*'No of Month Ach.'!I$6)),0))))*$AI$2/10</f>
        <v>0</v>
      </c>
      <c r="AJ9" s="75">
        <f>IF(R9&gt;='Territory Month'!B$3,'Territory Month'!C$3,IF(R9&gt;='Territory Month'!B$4,('Territory Month'!C$4+((R9-'Territory Month'!B$4)/('Territory Month'!B$3-'Territory Month'!B$4))*'Territory Month'!D$4),IF(R9&gt;'Territory Month'!B$5,('Territory Month'!C$5+((R9-'Territory Month'!B$5)/('Territory Month'!B$4-'Territory Month'!B$5))*'Territory Month'!D$5),IF(R9&gt;='Territory Month'!B$6,('Territory Month'!C$6+((R9-'Territory Month'!B$6)/('Territory Month'!B$5-'Territory Month'!B$6)*'Territory Month'!D$6)),0))))*$AJ$2/10</f>
        <v>2.8258064516129027</v>
      </c>
      <c r="AK9" s="75">
        <f>IF(Q9&gt;='No of Month Ach.'!G$3,'No of Month Ach.'!H$3,IF(Q9&gt;='No of Month Ach.'!G$4,('No of Month Ach.'!H$4+((Q9-'No of Month Ach.'!G$4)/('No of Month Ach.'!G$3-'No of Month Ach.'!G$4))*'No of Month Ach.'!I$4),IF(Q9&gt;'No of Month Ach.'!G$5,('No of Month Ach.'!H$5+((Q9-'No of Month Ach.'!G$5)/('No of Month Ach.'!G$4-'No of Month Ach.'!G$5))*'No of Month Ach.'!I$5),IF(Q9&gt;='No of Month Ach.'!G$6,('No of Month Ach.'!H$6+((Q9-'No of Month Ach.'!G$6)/('No of Month Ach.'!G$5-'No of Month Ach.'!G$6)*'No of Month Ach.'!I$6)),0))))*$AK$2/10</f>
        <v>0</v>
      </c>
      <c r="AL9" s="75">
        <f>IF(R9&gt;='Territory Month'!B$3,'Territory Month'!C$3,IF(R9&gt;='Territory Month'!B$4,('Territory Month'!C$4+((R9-'Territory Month'!B$4)/('Territory Month'!B$3-'Territory Month'!B$4))*'Territory Month'!D$4),IF(R9&gt;'Territory Month'!B$5,('Territory Month'!C$5+((R9-'Territory Month'!B$5)/('Territory Month'!B$4-'Territory Month'!B$5))*'Territory Month'!D$5),IF(R9&gt;='Territory Month'!B$6,('Territory Month'!C$6+((R9-'Territory Month'!B$6)/('Territory Month'!B$5-'Territory Month'!B$6)*'Territory Month'!D$6)),0))))*$AL$2/10</f>
        <v>1.4129032258064513</v>
      </c>
      <c r="AM9" s="75">
        <f>IF(U9&gt;='Sygk DM Syk Ach'!B$3,'Sygk DM Syk Ach'!C$3,IF(U9&gt;='Sygk DM Syk Ach'!B$4,('Sygk DM Syk Ach'!C$4+((U9-'Sygk DM Syk Ach'!B$4)/('Sygk DM Syk Ach'!B$3-'Sygk DM Syk Ach'!B$4))*'Sygk DM Syk Ach'!D$4),IF(U9&gt;'Sygk DM Syk Ach'!B$5,('Sygk DM Syk Ach'!C$5+((U9-'Sygk DM Syk Ach'!B$5)/('Sygk DM Syk Ach'!B$4-'Sygk DM Syk Ach'!B$5))*'Sygk DM Syk Ach'!D$5),IF(U9&gt;='Sygk DM Syk Ach'!B$6,('Sygk DM Syk Ach'!C$6+((U9-'Sygk DM Syk Ach'!B$6)/('Sygk DM Syk Ach'!B$5-'Sygk DM Syk Ach'!B$6)*'Sygk DM Syk Ach'!D$6)),0))))*$AM$2/10</f>
        <v>0</v>
      </c>
      <c r="AN9" s="75">
        <f>IF(V9&gt;='Call Achv'!B$3,'Call Achv'!C$3,IF(V9&gt;='Call Achv'!B$4,('Call Achv'!C$4+((V9-'Call Achv'!B$4)/('Call Achv'!B$3-'Call Achv'!B$4))*'Call Achv'!D$4),IF(V9&gt;'Call Achv'!B$5,('Call Achv'!C$5+((V9-'Call Achv'!B$5)/('Call Achv'!B$4-'Call Achv'!B$5))*'Call Achv'!D$5),IF(V9&gt;='Call Achv'!B$6,('Call Achv'!C$6+((V9-'Call Achv'!B$6)/('Call Achv'!B$5-'Call Achv'!B$6)*'Call Achv'!D$6)),0))))*$AN$2/10</f>
        <v>5</v>
      </c>
      <c r="AO9" s="75">
        <f>IF(W9&gt;='DM Coaching'!B$3,'DM Coaching'!C$3,IF(W9&gt;='DM Coaching'!B$4,('DM Coaching'!C$4+((W9-'DM Coaching'!B$4)/('DM Coaching'!B$3-'DM Coaching'!B$4))*'DM Coaching'!D$4),IF(W9&gt;'DM Coaching'!B$5,('DM Coaching'!C$5+((W9-'DM Coaching'!B$5)/('DM Coaching'!B$4-'DM Coaching'!B$5))*'DM Coaching'!D$5),IF(W9&gt;='DM Coaching'!B$6,('DM Coaching'!C$6+((W9-'DM Coaching'!B$6)/('DM Coaching'!B$5-'DM Coaching'!B$6)*'DM Coaching'!D$6)),0))))*$AO$2/10</f>
        <v>5</v>
      </c>
      <c r="AP9" s="75">
        <f>IF(X9&gt;='FF-Written'!B$3,'FF-Written'!C$3,IF(X9&gt;='FF-Written'!B$4,('FF-Written'!C$4+((X9-'FF-Written'!B$4)/('FF-Written'!B$3-'FF-Written'!B$4))*'FF-Written'!D$4),IF(X9&gt;'FF-Written'!B$5,('FF-Written'!C$5+((X9-'FF-Written'!B$5)/('FF-Written'!B$4-'FF-Written'!B$5))*'FF-Written'!D$5),IF(X9&gt;='FF-Written'!B$6,('FF-Written'!C$6+((X9-'FF-Written'!B$6)/('FF-Written'!B$5-'FF-Written'!B$6)*'FF-Written'!D$6)),0))))*$AP$2/10</f>
        <v>3.2400793650793647</v>
      </c>
      <c r="AQ9" s="75">
        <f>IF(Y9&gt;='DM-Won-Written'!B$3,'DM-Won-Written'!C$3,IF(Y9&gt;='DM-Won-Written'!B$4,('DM-Won-Written'!C$4+((Y9-'DM-Won-Written'!B$4)/('DM-Won-Written'!B$3-'DM-Won-Written'!B$4))*'DM-Won-Written'!D$4),IF(Y9&gt;'DM-Won-Written'!B$5,('DM-Won-Written'!C$5+((Y9-'DM-Won-Written'!B$5)/('DM-Won-Written'!B$4-'DM-Won-Written'!B$5))*'DM-Won-Written'!D$5),IF(Y9&gt;='DM-Won-Written'!B$6,('DM-Won-Written'!C$6+((Y9-'DM-Won-Written'!B$6)/('DM-Won-Written'!B$5-'DM-Won-Written'!B$6)*'DM-Won-Written'!D$6)),0))))*$AQ$2/10</f>
        <v>3</v>
      </c>
      <c r="AR9" s="75">
        <f>IF(Z9&gt;='FF-Detailing'!B$3,'FF-Detailing'!C$3,IF(Z9&gt;='FF-Detailing'!B$4,('FF-Detailing'!C$4+((Z9-'FF-Detailing'!B$4)/('FF-Detailing'!B$3-'FF-Detailing'!B$4))*'FF-Detailing'!D$4),IF(Z9&gt;'FF-Detailing'!B$5,('FF-Detailing'!C$5+((Z9-'FF-Detailing'!B$5)/('FF-Detailing'!B$4-'FF-Detailing'!B$5))*'FF-Detailing'!D$5),IF(Z9&gt;='FF-Detailing'!B$6,('FF-Detailing'!C$6+((Z9-'FF-Detailing'!B$6)/('FF-Detailing'!B$5-'FF-Detailing'!B$6)*'FF-Detailing'!D$6)),0))))*$AR$2/10</f>
        <v>2.4980952380952388</v>
      </c>
      <c r="AS9" s="75">
        <f>IF(AA9="","",(IF(AA9&gt;='Rx Share'!G$3,'Rx Share'!H$3,IF(AA9&gt;='Rx Share'!G$4,('Rx Share'!H$4+((AA9-'Rx Share'!G$4)/('Rx Share'!G$3-'Rx Share'!G$4))*'Rx Share'!I$4),IF(AA9&gt;'Rx Share'!G$5,('Rx Share'!H$5+((AA9-'Rx Share'!G$5)/('Rx Share'!G$4-'Rx Share'!G$5))*'Rx Share'!I$5),IF(AA9&gt;='Rx Share'!G$6,('Rx Share'!H$6+((AA9-'Rx Share'!G$6)/('Rx Share'!G$5-'Rx Share'!G$6)*'Rx Share'!I$6)),0))))*$AS$2/10))</f>
        <v>0</v>
      </c>
      <c r="AT9" s="69">
        <f t="shared" si="11"/>
        <v>64.248284964545988</v>
      </c>
      <c r="AU9" s="70">
        <f t="shared" si="0"/>
        <v>10</v>
      </c>
      <c r="AV9" s="110" t="str">
        <f t="shared" si="1"/>
        <v/>
      </c>
      <c r="AW9" s="110" t="str">
        <f t="shared" si="12"/>
        <v/>
      </c>
      <c r="AX9" s="110" t="str">
        <f t="shared" si="2"/>
        <v/>
      </c>
      <c r="AY9" s="110" t="str">
        <f t="shared" si="3"/>
        <v/>
      </c>
      <c r="AZ9" s="110" t="str">
        <f t="shared" si="4"/>
        <v/>
      </c>
      <c r="BA9" s="116" t="str">
        <f>IFERROR(IF($M9&gt;=99.5,#REF!,""),"")</f>
        <v/>
      </c>
      <c r="BB9" s="109" t="str">
        <f t="shared" si="5"/>
        <v>Disqualified</v>
      </c>
      <c r="BC9" s="109" t="str">
        <f t="shared" si="6"/>
        <v>Disqualified</v>
      </c>
      <c r="BD9" s="109" t="str">
        <f t="shared" si="7"/>
        <v>Disqualified</v>
      </c>
      <c r="BE9" s="109" t="str">
        <f t="shared" si="8"/>
        <v>Disqualified</v>
      </c>
      <c r="BF9" s="109" t="str">
        <f t="shared" si="9"/>
        <v>Disqualified</v>
      </c>
      <c r="BG9" s="109" t="str">
        <f t="shared" si="10"/>
        <v>Disqualified</v>
      </c>
    </row>
    <row r="10" spans="1:60" ht="30" hidden="1" x14ac:dyDescent="0.35">
      <c r="A10" s="87"/>
      <c r="B10" s="79">
        <v>104705</v>
      </c>
      <c r="C10" s="80" t="s">
        <v>164</v>
      </c>
      <c r="D10" s="80" t="s">
        <v>1472</v>
      </c>
      <c r="E10" s="80" t="s">
        <v>1875</v>
      </c>
      <c r="F10" s="80" t="s">
        <v>31</v>
      </c>
      <c r="G10" s="80" t="s">
        <v>1760</v>
      </c>
      <c r="H10" s="146">
        <v>36192</v>
      </c>
      <c r="I10" s="146" t="s">
        <v>1719</v>
      </c>
      <c r="J10" s="79">
        <v>9</v>
      </c>
      <c r="K10" s="79" t="s">
        <v>1084</v>
      </c>
      <c r="L10" s="79"/>
      <c r="M10" s="78">
        <v>92.011041113950839</v>
      </c>
      <c r="N10" s="78">
        <v>29.55801104972376</v>
      </c>
      <c r="O10" s="78">
        <v>43.442677725978982</v>
      </c>
      <c r="P10" s="78">
        <v>81.228841772367986</v>
      </c>
      <c r="Q10" s="99">
        <v>2</v>
      </c>
      <c r="R10" s="99">
        <v>33.333333333333329</v>
      </c>
      <c r="S10" s="99">
        <v>2</v>
      </c>
      <c r="T10" s="99">
        <v>33.333333333333329</v>
      </c>
      <c r="U10" s="99" t="s">
        <v>1093</v>
      </c>
      <c r="V10" s="68">
        <v>97.708174178762434</v>
      </c>
      <c r="W10" s="68" t="s">
        <v>1093</v>
      </c>
      <c r="X10" s="68">
        <v>85.444444444444443</v>
      </c>
      <c r="Y10" s="68">
        <v>87.777777777777786</v>
      </c>
      <c r="Z10" s="68">
        <v>85.533333333333346</v>
      </c>
      <c r="AA10" s="68">
        <v>21.264081798850835</v>
      </c>
      <c r="AB10" s="68">
        <v>0.63792245396552505</v>
      </c>
      <c r="AC10" s="68">
        <v>1</v>
      </c>
      <c r="AD10" s="74"/>
      <c r="AE10" s="75">
        <f>IF(M10&gt;='Sales Ach'!G$3,'Sales Ach'!H$3,IF(M10&gt;='Sales Ach'!G$4,('Sales Ach'!H$4+((M10-'Sales Ach'!G$4)/('Sales Ach'!G$3-'Sales Ach'!G$4))*'Sales Ach'!I$4),IF(M10&gt;'Sales Ach'!G$5,('Sales Ach'!H$5+((M10-'Sales Ach'!G$5)/('Sales Ach'!G$4-'Sales Ach'!G$5))*'Sales Ach'!I$5),IF(M10&gt;='Sales Ach'!G$6,('Sales Ach'!H$6+((M10-'Sales Ach'!G$6)/('Sales Ach'!G$5-'Sales Ach'!G$6)*'Sales Ach'!I$6)),0))))*$AE$2/10</f>
        <v>9.4022082227901667</v>
      </c>
      <c r="AF10" s="75">
        <f>IF(N10&gt;=UA!G$3,UA!H$3,IF(N10&gt;=UA!G$4,(UA!H$4+((N10-UA!G$4)/(UA!G$3-UA!G$4))*UA!I$4),IF(N10&gt;UA!G$5,(UA!H$5+((N10-UA!G$5)/(UA!G$4-UA!G$5))*UA!I$5),IF(N10&gt;=UA!G$6,(UA!H$6+((N10-UA!G$6)/(UA!G$5-UA!G$6)*UA!I$6)),0))))*$AF$2/10</f>
        <v>0</v>
      </c>
      <c r="AG10" s="75">
        <f>IF(O10="","",(IF(O10&gt;='New Product'!G$3,'New Product'!H$3,IF(O10&gt;='New Product'!G$4,('New Product'!H$4+((O10-'New Product'!G$4)/('New Product'!G$3-'New Product'!G$4))*'New Product'!I$4),IF(O10&gt;'New Product'!G$5,('New Product'!H$5+((O10-'New Product'!G$5)/('New Product'!G$4-'New Product'!G$5))*'New Product'!I$5),IF(O10&gt;='New Product'!G$6,('New Product'!H$6+((O10-'New Product'!G$6)/('New Product'!G$5-'New Product'!G$6)*'New Product'!I$6)),0))))*$AG$2/10))</f>
        <v>0.56086401071621261</v>
      </c>
      <c r="AH10" s="75">
        <f>IF(P10&gt;='Basket Brand'!G$3,'Basket Brand'!H$3,IF(P10&gt;='Basket Brand'!G$4,('Basket Brand'!H$4+((P10-'Basket Brand'!G$4)/('Basket Brand'!G$3-'Basket Brand'!G$4))*'Basket Brand'!I$4),IF(P10&gt;'Basket Brand'!G$5,('Basket Brand'!H$5+((P10-'Basket Brand'!G$5)/('Basket Brand'!G$4-'Basket Brand'!G$5))*'Basket Brand'!I$5),IF(P10&gt;='Basket Brand'!G$6,('Basket Brand'!H$6+((P10-'Basket Brand'!G$6)/('Basket Brand'!G$5-'Basket Brand'!G$6)*'Basket Brand'!I$6)),0))))*$AH$2/10</f>
        <v>3.6228841772367986</v>
      </c>
      <c r="AI10" s="75">
        <f>IF(Q10&gt;='No of Month Ach.'!G$3,'No of Month Ach.'!H$3,IF(Q10&gt;='No of Month Ach.'!G$4,('No of Month Ach.'!H$4+((Q10-'No of Month Ach.'!G$4)/('No of Month Ach.'!G$3-'No of Month Ach.'!G$4))*'No of Month Ach.'!I$4),IF(Q10&gt;'No of Month Ach.'!G$5,('No of Month Ach.'!H$5+((Q10-'No of Month Ach.'!G$5)/('No of Month Ach.'!G$4-'No of Month Ach.'!G$5))*'No of Month Ach.'!I$5),IF(Q10&gt;='No of Month Ach.'!G$6,('No of Month Ach.'!H$6+((Q10-'No of Month Ach.'!G$6)/('No of Month Ach.'!G$5-'No of Month Ach.'!G$6)*'No of Month Ach.'!I$6)),0))))*$AI$2/10</f>
        <v>0</v>
      </c>
      <c r="AJ10" s="75">
        <f>IF(R10&gt;='Territory Month'!B$3,'Territory Month'!C$3,IF(R10&gt;='Territory Month'!B$4,('Territory Month'!C$4+((R10-'Territory Month'!B$4)/('Territory Month'!B$3-'Territory Month'!B$4))*'Territory Month'!D$4),IF(R10&gt;'Territory Month'!B$5,('Territory Month'!C$5+((R10-'Territory Month'!B$5)/('Territory Month'!B$4-'Territory Month'!B$5))*'Territory Month'!D$5),IF(R10&gt;='Territory Month'!B$6,('Territory Month'!C$6+((R10-'Territory Month'!B$6)/('Territory Month'!B$5-'Territory Month'!B$6)*'Territory Month'!D$6)),0))))*$AJ$2/10</f>
        <v>0.76666666666666605</v>
      </c>
      <c r="AK10" s="75">
        <f>IF(Q10&gt;='No of Month Ach.'!G$3,'No of Month Ach.'!H$3,IF(Q10&gt;='No of Month Ach.'!G$4,('No of Month Ach.'!H$4+((Q10-'No of Month Ach.'!G$4)/('No of Month Ach.'!G$3-'No of Month Ach.'!G$4))*'No of Month Ach.'!I$4),IF(Q10&gt;'No of Month Ach.'!G$5,('No of Month Ach.'!H$5+((Q10-'No of Month Ach.'!G$5)/('No of Month Ach.'!G$4-'No of Month Ach.'!G$5))*'No of Month Ach.'!I$5),IF(Q10&gt;='No of Month Ach.'!G$6,('No of Month Ach.'!H$6+((Q10-'No of Month Ach.'!G$6)/('No of Month Ach.'!G$5-'No of Month Ach.'!G$6)*'No of Month Ach.'!I$6)),0))))*$AK$2/10</f>
        <v>0</v>
      </c>
      <c r="AL10" s="75">
        <f>IF(R10&gt;='Territory Month'!B$3,'Territory Month'!C$3,IF(R10&gt;='Territory Month'!B$4,('Territory Month'!C$4+((R10-'Territory Month'!B$4)/('Territory Month'!B$3-'Territory Month'!B$4))*'Territory Month'!D$4),IF(R10&gt;'Territory Month'!B$5,('Territory Month'!C$5+((R10-'Territory Month'!B$5)/('Territory Month'!B$4-'Territory Month'!B$5))*'Territory Month'!D$5),IF(R10&gt;='Territory Month'!B$6,('Territory Month'!C$6+((R10-'Territory Month'!B$6)/('Territory Month'!B$5-'Territory Month'!B$6)*'Territory Month'!D$6)),0))))*$AL$2/10</f>
        <v>0.38333333333333303</v>
      </c>
      <c r="AM10" s="75">
        <f>IF(U10&gt;='Sygk DM Syk Ach'!B$3,'Sygk DM Syk Ach'!C$3,IF(U10&gt;='Sygk DM Syk Ach'!B$4,('Sygk DM Syk Ach'!C$4+((U10-'Sygk DM Syk Ach'!B$4)/('Sygk DM Syk Ach'!B$3-'Sygk DM Syk Ach'!B$4))*'Sygk DM Syk Ach'!D$4),IF(U10&gt;'Sygk DM Syk Ach'!B$5,('Sygk DM Syk Ach'!C$5+((U10-'Sygk DM Syk Ach'!B$5)/('Sygk DM Syk Ach'!B$4-'Sygk DM Syk Ach'!B$5))*'Sygk DM Syk Ach'!D$5),IF(U10&gt;='Sygk DM Syk Ach'!B$6,('Sygk DM Syk Ach'!C$6+((U10-'Sygk DM Syk Ach'!B$6)/('Sygk DM Syk Ach'!B$5-'Sygk DM Syk Ach'!B$6)*'Sygk DM Syk Ach'!D$6)),0))))*$AM$2/10</f>
        <v>4</v>
      </c>
      <c r="AN10" s="75">
        <f>IF(V10&gt;='Call Achv'!B$3,'Call Achv'!C$3,IF(V10&gt;='Call Achv'!B$4,('Call Achv'!C$4+((V10-'Call Achv'!B$4)/('Call Achv'!B$3-'Call Achv'!B$4))*'Call Achv'!D$4),IF(V10&gt;'Call Achv'!B$5,('Call Achv'!C$5+((V10-'Call Achv'!B$5)/('Call Achv'!B$4-'Call Achv'!B$5))*'Call Achv'!D$5),IF(V10&gt;='Call Achv'!B$6,('Call Achv'!C$6+((V10-'Call Achv'!B$6)/('Call Achv'!B$5-'Call Achv'!B$6)*'Call Achv'!D$6)),0))))*$AN$2/10</f>
        <v>4.31245225362873</v>
      </c>
      <c r="AO10" s="75">
        <f>IF(W10&gt;='DM Coaching'!B$3,'DM Coaching'!C$3,IF(W10&gt;='DM Coaching'!B$4,('DM Coaching'!C$4+((W10-'DM Coaching'!B$4)/('DM Coaching'!B$3-'DM Coaching'!B$4))*'DM Coaching'!D$4),IF(W10&gt;'DM Coaching'!B$5,('DM Coaching'!C$5+((W10-'DM Coaching'!B$5)/('DM Coaching'!B$4-'DM Coaching'!B$5))*'DM Coaching'!D$5),IF(W10&gt;='DM Coaching'!B$6,('DM Coaching'!C$6+((W10-'DM Coaching'!B$6)/('DM Coaching'!B$5-'DM Coaching'!B$6)*'DM Coaching'!D$6)),0))))*$AO$2/10</f>
        <v>5</v>
      </c>
      <c r="AP10" s="75">
        <f>IF(X10&gt;='FF-Written'!B$3,'FF-Written'!C$3,IF(X10&gt;='FF-Written'!B$4,('FF-Written'!C$4+((X10-'FF-Written'!B$4)/('FF-Written'!B$3-'FF-Written'!B$4))*'FF-Written'!D$4),IF(X10&gt;'FF-Written'!B$5,('FF-Written'!C$5+((X10-'FF-Written'!B$5)/('FF-Written'!B$4-'FF-Written'!B$5))*'FF-Written'!D$5),IF(X10&gt;='FF-Written'!B$6,('FF-Written'!C$6+((X10-'FF-Written'!B$6)/('FF-Written'!B$5-'FF-Written'!B$6)*'FF-Written'!D$6)),0))))*$AP$2/10</f>
        <v>4.5444444444444443</v>
      </c>
      <c r="AQ10" s="75">
        <f>IF(Y10&gt;='DM-Won-Written'!B$3,'DM-Won-Written'!C$3,IF(Y10&gt;='DM-Won-Written'!B$4,('DM-Won-Written'!C$4+((Y10-'DM-Won-Written'!B$4)/('DM-Won-Written'!B$3-'DM-Won-Written'!B$4))*'DM-Won-Written'!D$4),IF(Y10&gt;'DM-Won-Written'!B$5,('DM-Won-Written'!C$5+((Y10-'DM-Won-Written'!B$5)/('DM-Won-Written'!B$4-'DM-Won-Written'!B$5))*'DM-Won-Written'!D$5),IF(Y10&gt;='DM-Won-Written'!B$6,('DM-Won-Written'!C$6+((Y10-'DM-Won-Written'!B$6)/('DM-Won-Written'!B$5-'DM-Won-Written'!B$6)*'DM-Won-Written'!D$6)),0))))*$AQ$2/10</f>
        <v>3</v>
      </c>
      <c r="AR10" s="75">
        <f>IF(Z10&gt;='FF-Detailing'!B$3,'FF-Detailing'!C$3,IF(Z10&gt;='FF-Detailing'!B$4,('FF-Detailing'!C$4+((Z10-'FF-Detailing'!B$4)/('FF-Detailing'!B$3-'FF-Detailing'!B$4))*'FF-Detailing'!D$4),IF(Z10&gt;'FF-Detailing'!B$5,('FF-Detailing'!C$5+((Z10-'FF-Detailing'!B$5)/('FF-Detailing'!B$4-'FF-Detailing'!B$5))*'FF-Detailing'!D$5),IF(Z10&gt;='FF-Detailing'!B$6,('FF-Detailing'!C$6+((Z10-'FF-Detailing'!B$6)/('FF-Detailing'!B$5-'FF-Detailing'!B$6)*'FF-Detailing'!D$6)),0))))*$AR$2/10</f>
        <v>2.4320000000000008</v>
      </c>
      <c r="AS10" s="75">
        <f>IF(AA10="","",(IF(AA10&gt;='Rx Share'!G$3,'Rx Share'!H$3,IF(AA10&gt;='Rx Share'!G$4,('Rx Share'!H$4+((AA10-'Rx Share'!G$4)/('Rx Share'!G$3-'Rx Share'!G$4))*'Rx Share'!I$4),IF(AA10&gt;'Rx Share'!G$5,('Rx Share'!H$5+((AA10-'Rx Share'!G$5)/('Rx Share'!G$4-'Rx Share'!G$5))*'Rx Share'!I$5),IF(AA10&gt;='Rx Share'!G$6,('Rx Share'!H$6+((AA10-'Rx Share'!G$6)/('Rx Share'!G$5-'Rx Share'!G$6)*'Rx Share'!I$6)),0))))*$AS$2/10))</f>
        <v>0</v>
      </c>
      <c r="AT10" s="69">
        <f t="shared" si="11"/>
        <v>41.39798493572188</v>
      </c>
      <c r="AU10" s="70">
        <f t="shared" si="0"/>
        <v>48</v>
      </c>
      <c r="AV10" s="110" t="str">
        <f t="shared" si="1"/>
        <v/>
      </c>
      <c r="AW10" s="110" t="str">
        <f t="shared" si="12"/>
        <v/>
      </c>
      <c r="AX10" s="110" t="str">
        <f t="shared" si="2"/>
        <v/>
      </c>
      <c r="AY10" s="110" t="str">
        <f t="shared" si="3"/>
        <v/>
      </c>
      <c r="AZ10" s="110" t="str">
        <f t="shared" si="4"/>
        <v/>
      </c>
      <c r="BA10" s="116" t="str">
        <f>IFERROR(IF($M10&gt;=99.5,#REF!,""),"")</f>
        <v/>
      </c>
      <c r="BB10" s="109" t="str">
        <f t="shared" si="5"/>
        <v>Disqualified</v>
      </c>
      <c r="BC10" s="109" t="str">
        <f t="shared" si="6"/>
        <v>Disqualified</v>
      </c>
      <c r="BD10" s="109" t="str">
        <f t="shared" si="7"/>
        <v>Disqualified</v>
      </c>
      <c r="BE10" s="109" t="str">
        <f t="shared" si="8"/>
        <v>Disqualified</v>
      </c>
      <c r="BF10" s="109" t="str">
        <f t="shared" si="9"/>
        <v>Disqualified</v>
      </c>
      <c r="BG10" s="109" t="str">
        <f t="shared" si="10"/>
        <v>Disqualified</v>
      </c>
    </row>
    <row r="11" spans="1:60" ht="30" hidden="1" x14ac:dyDescent="0.35">
      <c r="A11" s="87"/>
      <c r="B11" s="79">
        <v>104715</v>
      </c>
      <c r="C11" s="80" t="s">
        <v>176</v>
      </c>
      <c r="D11" s="80" t="s">
        <v>1472</v>
      </c>
      <c r="E11" s="80" t="s">
        <v>2005</v>
      </c>
      <c r="F11" s="80" t="s">
        <v>17</v>
      </c>
      <c r="G11" s="80" t="s">
        <v>1756</v>
      </c>
      <c r="H11" s="146">
        <v>36771</v>
      </c>
      <c r="I11" s="146" t="s">
        <v>1719</v>
      </c>
      <c r="J11" s="79">
        <v>9</v>
      </c>
      <c r="K11" s="79" t="s">
        <v>1084</v>
      </c>
      <c r="L11" s="79"/>
      <c r="M11" s="78">
        <v>76.967292454211488</v>
      </c>
      <c r="N11" s="78">
        <v>20.100502512562816</v>
      </c>
      <c r="O11" s="78">
        <v>44.496237017668371</v>
      </c>
      <c r="P11" s="78">
        <v>83.392084452919846</v>
      </c>
      <c r="Q11" s="99">
        <v>0</v>
      </c>
      <c r="R11" s="99">
        <v>2.2222222222222223</v>
      </c>
      <c r="S11" s="99">
        <v>0</v>
      </c>
      <c r="T11" s="99">
        <v>2.2222222222222223</v>
      </c>
      <c r="U11" s="99" t="s">
        <v>1093</v>
      </c>
      <c r="V11" s="68">
        <v>75.885714285714286</v>
      </c>
      <c r="W11" s="68" t="s">
        <v>1093</v>
      </c>
      <c r="X11" s="68">
        <v>72.407407407407405</v>
      </c>
      <c r="Y11" s="68">
        <v>76.666666666666671</v>
      </c>
      <c r="Z11" s="68">
        <v>81.6111111111111</v>
      </c>
      <c r="AA11" s="68">
        <v>19.877319667676062</v>
      </c>
      <c r="AB11" s="68">
        <v>0.5963195900302819</v>
      </c>
      <c r="AC11" s="68">
        <v>1</v>
      </c>
      <c r="AD11" s="74"/>
      <c r="AE11" s="75">
        <f>IF(M11&gt;='Sales Ach'!G$3,'Sales Ach'!H$3,IF(M11&gt;='Sales Ach'!G$4,('Sales Ach'!H$4+((M11-'Sales Ach'!G$4)/('Sales Ach'!G$3-'Sales Ach'!G$4))*'Sales Ach'!I$4),IF(M11&gt;'Sales Ach'!G$5,('Sales Ach'!H$5+((M11-'Sales Ach'!G$5)/('Sales Ach'!G$4-'Sales Ach'!G$5))*'Sales Ach'!I$5),IF(M11&gt;='Sales Ach'!G$6,('Sales Ach'!H$6+((M11-'Sales Ach'!G$6)/('Sales Ach'!G$5-'Sales Ach'!G$6)*'Sales Ach'!I$6)),0))))*$AE$2/10</f>
        <v>6.3934584908422982</v>
      </c>
      <c r="AF11" s="75">
        <f>IF(N11&gt;=UA!G$3,UA!H$3,IF(N11&gt;=UA!G$4,(UA!H$4+((N11-UA!G$4)/(UA!G$3-UA!G$4))*UA!I$4),IF(N11&gt;UA!G$5,(UA!H$5+((N11-UA!G$5)/(UA!G$4-UA!G$5))*UA!I$5),IF(N11&gt;=UA!G$6,(UA!H$6+((N11-UA!G$6)/(UA!G$5-UA!G$6)*UA!I$6)),0))))*$AF$2/10</f>
        <v>0</v>
      </c>
      <c r="AG11" s="75">
        <f>IF(O11="","",(IF(O11&gt;='New Product'!G$3,'New Product'!H$3,IF(O11&gt;='New Product'!G$4,('New Product'!H$4+((O11-'New Product'!G$4)/('New Product'!G$3-'New Product'!G$4))*'New Product'!I$4),IF(O11&gt;'New Product'!G$5,('New Product'!H$5+((O11-'New Product'!G$5)/('New Product'!G$4-'New Product'!G$5))*'New Product'!I$5),IF(O11&gt;='New Product'!G$6,('New Product'!H$6+((O11-'New Product'!G$6)/('New Product'!G$5-'New Product'!G$6)*'New Product'!I$6)),0))))*$AG$2/10))</f>
        <v>0.62539451733218776</v>
      </c>
      <c r="AH11" s="75">
        <f>IF(P11&gt;='Basket Brand'!G$3,'Basket Brand'!H$3,IF(P11&gt;='Basket Brand'!G$4,('Basket Brand'!H$4+((P11-'Basket Brand'!G$4)/('Basket Brand'!G$3-'Basket Brand'!G$4))*'Basket Brand'!I$4),IF(P11&gt;'Basket Brand'!G$5,('Basket Brand'!H$5+((P11-'Basket Brand'!G$5)/('Basket Brand'!G$4-'Basket Brand'!G$5))*'Basket Brand'!I$5),IF(P11&gt;='Basket Brand'!G$6,('Basket Brand'!H$6+((P11-'Basket Brand'!G$6)/('Basket Brand'!G$5-'Basket Brand'!G$6)*'Basket Brand'!I$6)),0))))*$AH$2/10</f>
        <v>3.8392084452919848</v>
      </c>
      <c r="AI11" s="75">
        <f>IF(Q11&gt;='No of Month Ach.'!G$3,'No of Month Ach.'!H$3,IF(Q11&gt;='No of Month Ach.'!G$4,('No of Month Ach.'!H$4+((Q11-'No of Month Ach.'!G$4)/('No of Month Ach.'!G$3-'No of Month Ach.'!G$4))*'No of Month Ach.'!I$4),IF(Q11&gt;'No of Month Ach.'!G$5,('No of Month Ach.'!H$5+((Q11-'No of Month Ach.'!G$5)/('No of Month Ach.'!G$4-'No of Month Ach.'!G$5))*'No of Month Ach.'!I$5),IF(Q11&gt;='No of Month Ach.'!G$6,('No of Month Ach.'!H$6+((Q11-'No of Month Ach.'!G$6)/('No of Month Ach.'!G$5-'No of Month Ach.'!G$6)*'No of Month Ach.'!I$6)),0))))*$AI$2/10</f>
        <v>0</v>
      </c>
      <c r="AJ11" s="75">
        <f>IF(R11&gt;='Territory Month'!B$3,'Territory Month'!C$3,IF(R11&gt;='Territory Month'!B$4,('Territory Month'!C$4+((R11-'Territory Month'!B$4)/('Territory Month'!B$3-'Territory Month'!B$4))*'Territory Month'!D$4),IF(R11&gt;'Territory Month'!B$5,('Territory Month'!C$5+((R11-'Territory Month'!B$5)/('Territory Month'!B$4-'Territory Month'!B$5))*'Territory Month'!D$5),IF(R11&gt;='Territory Month'!B$6,('Territory Month'!C$6+((R11-'Territory Month'!B$6)/('Territory Month'!B$5-'Territory Month'!B$6)*'Territory Month'!D$6)),0))))*$AJ$2/10</f>
        <v>0</v>
      </c>
      <c r="AK11" s="75">
        <f>IF(Q11&gt;='No of Month Ach.'!G$3,'No of Month Ach.'!H$3,IF(Q11&gt;='No of Month Ach.'!G$4,('No of Month Ach.'!H$4+((Q11-'No of Month Ach.'!G$4)/('No of Month Ach.'!G$3-'No of Month Ach.'!G$4))*'No of Month Ach.'!I$4),IF(Q11&gt;'No of Month Ach.'!G$5,('No of Month Ach.'!H$5+((Q11-'No of Month Ach.'!G$5)/('No of Month Ach.'!G$4-'No of Month Ach.'!G$5))*'No of Month Ach.'!I$5),IF(Q11&gt;='No of Month Ach.'!G$6,('No of Month Ach.'!H$6+((Q11-'No of Month Ach.'!G$6)/('No of Month Ach.'!G$5-'No of Month Ach.'!G$6)*'No of Month Ach.'!I$6)),0))))*$AK$2/10</f>
        <v>0</v>
      </c>
      <c r="AL11" s="75">
        <f>IF(R11&gt;='Territory Month'!B$3,'Territory Month'!C$3,IF(R11&gt;='Territory Month'!B$4,('Territory Month'!C$4+((R11-'Territory Month'!B$4)/('Territory Month'!B$3-'Territory Month'!B$4))*'Territory Month'!D$4),IF(R11&gt;'Territory Month'!B$5,('Territory Month'!C$5+((R11-'Territory Month'!B$5)/('Territory Month'!B$4-'Territory Month'!B$5))*'Territory Month'!D$5),IF(R11&gt;='Territory Month'!B$6,('Territory Month'!C$6+((R11-'Territory Month'!B$6)/('Territory Month'!B$5-'Territory Month'!B$6)*'Territory Month'!D$6)),0))))*$AL$2/10</f>
        <v>0</v>
      </c>
      <c r="AM11" s="75">
        <f>IF(U11&gt;='Sygk DM Syk Ach'!B$3,'Sygk DM Syk Ach'!C$3,IF(U11&gt;='Sygk DM Syk Ach'!B$4,('Sygk DM Syk Ach'!C$4+((U11-'Sygk DM Syk Ach'!B$4)/('Sygk DM Syk Ach'!B$3-'Sygk DM Syk Ach'!B$4))*'Sygk DM Syk Ach'!D$4),IF(U11&gt;'Sygk DM Syk Ach'!B$5,('Sygk DM Syk Ach'!C$5+((U11-'Sygk DM Syk Ach'!B$5)/('Sygk DM Syk Ach'!B$4-'Sygk DM Syk Ach'!B$5))*'Sygk DM Syk Ach'!D$5),IF(U11&gt;='Sygk DM Syk Ach'!B$6,('Sygk DM Syk Ach'!C$6+((U11-'Sygk DM Syk Ach'!B$6)/('Sygk DM Syk Ach'!B$5-'Sygk DM Syk Ach'!B$6)*'Sygk DM Syk Ach'!D$6)),0))))*$AM$2/10</f>
        <v>4</v>
      </c>
      <c r="AN11" s="75">
        <f>IF(V11&gt;='Call Achv'!B$3,'Call Achv'!C$3,IF(V11&gt;='Call Achv'!B$4,('Call Achv'!C$4+((V11-'Call Achv'!B$4)/('Call Achv'!B$3-'Call Achv'!B$4))*'Call Achv'!D$4),IF(V11&gt;'Call Achv'!B$5,('Call Achv'!C$5+((V11-'Call Achv'!B$5)/('Call Achv'!B$4-'Call Achv'!B$5))*'Call Achv'!D$5),IF(V11&gt;='Call Achv'!B$6,('Call Achv'!C$6+((V11-'Call Achv'!B$6)/('Call Achv'!B$5-'Call Achv'!B$6)*'Call Achv'!D$6)),0))))*$AN$2/10</f>
        <v>0</v>
      </c>
      <c r="AO11" s="75">
        <f>IF(W11&gt;='DM Coaching'!B$3,'DM Coaching'!C$3,IF(W11&gt;='DM Coaching'!B$4,('DM Coaching'!C$4+((W11-'DM Coaching'!B$4)/('DM Coaching'!B$3-'DM Coaching'!B$4))*'DM Coaching'!D$4),IF(W11&gt;'DM Coaching'!B$5,('DM Coaching'!C$5+((W11-'DM Coaching'!B$5)/('DM Coaching'!B$4-'DM Coaching'!B$5))*'DM Coaching'!D$5),IF(W11&gt;='DM Coaching'!B$6,('DM Coaching'!C$6+((W11-'DM Coaching'!B$6)/('DM Coaching'!B$5-'DM Coaching'!B$6)*'DM Coaching'!D$6)),0))))*$AO$2/10</f>
        <v>5</v>
      </c>
      <c r="AP11" s="75">
        <f>IF(X11&gt;='FF-Written'!B$3,'FF-Written'!C$3,IF(X11&gt;='FF-Written'!B$4,('FF-Written'!C$4+((X11-'FF-Written'!B$4)/('FF-Written'!B$3-'FF-Written'!B$4))*'FF-Written'!D$4),IF(X11&gt;'FF-Written'!B$5,('FF-Written'!C$5+((X11-'FF-Written'!B$5)/('FF-Written'!B$4-'FF-Written'!B$5))*'FF-Written'!D$5),IF(X11&gt;='FF-Written'!B$6,('FF-Written'!C$6+((X11-'FF-Written'!B$6)/('FF-Written'!B$5-'FF-Written'!B$6)*'FF-Written'!D$6)),0))))*$AP$2/10</f>
        <v>2.9305555555555554</v>
      </c>
      <c r="AQ11" s="75">
        <f>IF(Y11&gt;='DM-Won-Written'!B$3,'DM-Won-Written'!C$3,IF(Y11&gt;='DM-Won-Written'!B$4,('DM-Won-Written'!C$4+((Y11-'DM-Won-Written'!B$4)/('DM-Won-Written'!B$3-'DM-Won-Written'!B$4))*'DM-Won-Written'!D$4),IF(Y11&gt;'DM-Won-Written'!B$5,('DM-Won-Written'!C$5+((Y11-'DM-Won-Written'!B$5)/('DM-Won-Written'!B$4-'DM-Won-Written'!B$5))*'DM-Won-Written'!D$5),IF(Y11&gt;='DM-Won-Written'!B$6,('DM-Won-Written'!C$6+((Y11-'DM-Won-Written'!B$6)/('DM-Won-Written'!B$5-'DM-Won-Written'!B$6)*'DM-Won-Written'!D$6)),0))))*$AQ$2/10</f>
        <v>2.8</v>
      </c>
      <c r="AR11" s="75">
        <f>IF(Z11&gt;='FF-Detailing'!B$3,'FF-Detailing'!C$3,IF(Z11&gt;='FF-Detailing'!B$4,('FF-Detailing'!C$4+((Z11-'FF-Detailing'!B$4)/('FF-Detailing'!B$3-'FF-Detailing'!B$4))*'FF-Detailing'!D$4),IF(Z11&gt;'FF-Detailing'!B$5,('FF-Detailing'!C$5+((Z11-'FF-Detailing'!B$5)/('FF-Detailing'!B$4-'FF-Detailing'!B$5))*'FF-Detailing'!D$5),IF(Z11&gt;='FF-Detailing'!B$6,('FF-Detailing'!C$6+((Z11-'FF-Detailing'!B$6)/('FF-Detailing'!B$5-'FF-Detailing'!B$6)*'FF-Detailing'!D$6)),0))))*$AR$2/10</f>
        <v>2.1966666666666663</v>
      </c>
      <c r="AS11" s="75">
        <f>IF(AA11="","",(IF(AA11&gt;='Rx Share'!G$3,'Rx Share'!H$3,IF(AA11&gt;='Rx Share'!G$4,('Rx Share'!H$4+((AA11-'Rx Share'!G$4)/('Rx Share'!G$3-'Rx Share'!G$4))*'Rx Share'!I$4),IF(AA11&gt;'Rx Share'!G$5,('Rx Share'!H$5+((AA11-'Rx Share'!G$5)/('Rx Share'!G$4-'Rx Share'!G$5))*'Rx Share'!I$5),IF(AA11&gt;='Rx Share'!G$6,('Rx Share'!H$6+((AA11-'Rx Share'!G$6)/('Rx Share'!G$5-'Rx Share'!G$6)*'Rx Share'!I$6)),0))))*$AS$2/10))</f>
        <v>0</v>
      </c>
      <c r="AT11" s="69">
        <f t="shared" si="11"/>
        <v>30.872537417431882</v>
      </c>
      <c r="AU11" s="70">
        <f t="shared" si="0"/>
        <v>74</v>
      </c>
      <c r="AV11" s="110" t="str">
        <f t="shared" si="1"/>
        <v/>
      </c>
      <c r="AW11" s="110" t="str">
        <f t="shared" si="12"/>
        <v/>
      </c>
      <c r="AX11" s="110" t="str">
        <f t="shared" si="2"/>
        <v/>
      </c>
      <c r="AY11" s="110" t="str">
        <f t="shared" si="3"/>
        <v/>
      </c>
      <c r="AZ11" s="110" t="str">
        <f t="shared" si="4"/>
        <v/>
      </c>
      <c r="BA11" s="116" t="str">
        <f>IFERROR(IF($M11&gt;=99.5,#REF!,""),"")</f>
        <v/>
      </c>
      <c r="BB11" s="109" t="str">
        <f t="shared" si="5"/>
        <v>Disqualified</v>
      </c>
      <c r="BC11" s="109" t="str">
        <f t="shared" si="6"/>
        <v>Disqualified</v>
      </c>
      <c r="BD11" s="109" t="str">
        <f t="shared" si="7"/>
        <v>Disqualified</v>
      </c>
      <c r="BE11" s="109" t="str">
        <f t="shared" si="8"/>
        <v>Disqualified</v>
      </c>
      <c r="BF11" s="109" t="str">
        <f t="shared" si="9"/>
        <v>Disqualified</v>
      </c>
      <c r="BG11" s="109" t="str">
        <f t="shared" si="10"/>
        <v>Disqualified</v>
      </c>
    </row>
    <row r="12" spans="1:60" ht="20" hidden="1" x14ac:dyDescent="0.35">
      <c r="A12" s="87"/>
      <c r="B12" s="79">
        <v>104725</v>
      </c>
      <c r="C12" s="80" t="s">
        <v>67</v>
      </c>
      <c r="D12" s="80"/>
      <c r="E12" s="80" t="s">
        <v>72</v>
      </c>
      <c r="F12" s="80" t="s">
        <v>72</v>
      </c>
      <c r="G12" s="80" t="s">
        <v>2068</v>
      </c>
      <c r="H12" s="80" t="s">
        <v>1992</v>
      </c>
      <c r="I12" s="146" t="s">
        <v>1701</v>
      </c>
      <c r="J12" s="79">
        <v>2</v>
      </c>
      <c r="K12" s="79" t="s">
        <v>2960</v>
      </c>
      <c r="L12" s="79"/>
      <c r="M12" s="78">
        <v>80.418464696208815</v>
      </c>
      <c r="N12" s="78">
        <v>27.472527472527474</v>
      </c>
      <c r="O12" s="78">
        <v>47.137817149858805</v>
      </c>
      <c r="P12" s="78">
        <v>84.234320497289261</v>
      </c>
      <c r="Q12" s="99">
        <v>0</v>
      </c>
      <c r="R12" s="99">
        <v>6.666666666666667</v>
      </c>
      <c r="S12" s="99">
        <v>0</v>
      </c>
      <c r="T12" s="99">
        <v>6.666666666666667</v>
      </c>
      <c r="U12" s="99">
        <v>0</v>
      </c>
      <c r="V12" s="68">
        <v>50.596082883905758</v>
      </c>
      <c r="W12" s="68">
        <v>75.471698113207552</v>
      </c>
      <c r="X12" s="68">
        <v>70</v>
      </c>
      <c r="Y12" s="68">
        <v>0</v>
      </c>
      <c r="Z12" s="68">
        <v>83.75</v>
      </c>
      <c r="AA12" s="68">
        <v>15.05260230043031</v>
      </c>
      <c r="AB12" s="68">
        <v>0.45157806901290926</v>
      </c>
      <c r="AC12" s="68">
        <v>1</v>
      </c>
      <c r="AD12" s="74"/>
      <c r="AE12" s="75">
        <f>IF(M12&gt;='Sales Ach'!G$3,'Sales Ach'!H$3,IF(M12&gt;='Sales Ach'!G$4,('Sales Ach'!H$4+((M12-'Sales Ach'!G$4)/('Sales Ach'!G$3-'Sales Ach'!G$4))*'Sales Ach'!I$4),IF(M12&gt;'Sales Ach'!G$5,('Sales Ach'!H$5+((M12-'Sales Ach'!G$5)/('Sales Ach'!G$4-'Sales Ach'!G$5))*'Sales Ach'!I$5),IF(M12&gt;='Sales Ach'!G$6,('Sales Ach'!H$6+((M12-'Sales Ach'!G$6)/('Sales Ach'!G$5-'Sales Ach'!G$6)*'Sales Ach'!I$6)),0))))*$AE$2/10</f>
        <v>7.0836929392417627</v>
      </c>
      <c r="AF12" s="75">
        <f>IF(N12&gt;=UA!G$3,UA!H$3,IF(N12&gt;=UA!G$4,(UA!H$4+((N12-UA!G$4)/(UA!G$3-UA!G$4))*UA!I$4),IF(N12&gt;UA!G$5,(UA!H$5+((N12-UA!G$5)/(UA!G$4-UA!G$5))*UA!I$5),IF(N12&gt;=UA!G$6,(UA!H$6+((N12-UA!G$6)/(UA!G$5-UA!G$6)*UA!I$6)),0))))*$AF$2/10</f>
        <v>0</v>
      </c>
      <c r="AG12" s="75">
        <f>IF(O12="","",(IF(O12&gt;='New Product'!G$3,'New Product'!H$3,IF(O12&gt;='New Product'!G$4,('New Product'!H$4+((O12-'New Product'!G$4)/('New Product'!G$3-'New Product'!G$4))*'New Product'!I$4),IF(O12&gt;'New Product'!G$5,('New Product'!H$5+((O12-'New Product'!G$5)/('New Product'!G$4-'New Product'!G$5))*'New Product'!I$5),IF(O12&gt;='New Product'!G$6,('New Product'!H$6+((O12-'New Product'!G$6)/('New Product'!G$5-'New Product'!G$6)*'New Product'!I$6)),0))))*$AG$2/10))</f>
        <v>0.78719130042885188</v>
      </c>
      <c r="AH12" s="75">
        <f>IF(P12&gt;='Basket Brand'!G$3,'Basket Brand'!H$3,IF(P12&gt;='Basket Brand'!G$4,('Basket Brand'!H$4+((P12-'Basket Brand'!G$4)/('Basket Brand'!G$3-'Basket Brand'!G$4))*'Basket Brand'!I$4),IF(P12&gt;'Basket Brand'!G$5,('Basket Brand'!H$5+((P12-'Basket Brand'!G$5)/('Basket Brand'!G$4-'Basket Brand'!G$5))*'Basket Brand'!I$5),IF(P12&gt;='Basket Brand'!G$6,('Basket Brand'!H$6+((P12-'Basket Brand'!G$6)/('Basket Brand'!G$5-'Basket Brand'!G$6)*'Basket Brand'!I$6)),0))))*$AH$2/10</f>
        <v>3.9234320497289259</v>
      </c>
      <c r="AI12" s="75">
        <f>IF(Q12&gt;='No of Month Ach.'!G$3,'No of Month Ach.'!H$3,IF(Q12&gt;='No of Month Ach.'!G$4,('No of Month Ach.'!H$4+((Q12-'No of Month Ach.'!G$4)/('No of Month Ach.'!G$3-'No of Month Ach.'!G$4))*'No of Month Ach.'!I$4),IF(Q12&gt;'No of Month Ach.'!G$5,('No of Month Ach.'!H$5+((Q12-'No of Month Ach.'!G$5)/('No of Month Ach.'!G$4-'No of Month Ach.'!G$5))*'No of Month Ach.'!I$5),IF(Q12&gt;='No of Month Ach.'!G$6,('No of Month Ach.'!H$6+((Q12-'No of Month Ach.'!G$6)/('No of Month Ach.'!G$5-'No of Month Ach.'!G$6)*'No of Month Ach.'!I$6)),0))))*$AI$2/10</f>
        <v>0</v>
      </c>
      <c r="AJ12" s="75">
        <f>IF(R12&gt;='Territory Month'!B$3,'Territory Month'!C$3,IF(R12&gt;='Territory Month'!B$4,('Territory Month'!C$4+((R12-'Territory Month'!B$4)/('Territory Month'!B$3-'Territory Month'!B$4))*'Territory Month'!D$4),IF(R12&gt;'Territory Month'!B$5,('Territory Month'!C$5+((R12-'Territory Month'!B$5)/('Territory Month'!B$4-'Territory Month'!B$5))*'Territory Month'!D$5),IF(R12&gt;='Territory Month'!B$6,('Territory Month'!C$6+((R12-'Territory Month'!B$6)/('Territory Month'!B$5-'Territory Month'!B$6)*'Territory Month'!D$6)),0))))*$AJ$2/10</f>
        <v>0</v>
      </c>
      <c r="AK12" s="75">
        <f>IF(Q12&gt;='No of Month Ach.'!G$3,'No of Month Ach.'!H$3,IF(Q12&gt;='No of Month Ach.'!G$4,('No of Month Ach.'!H$4+((Q12-'No of Month Ach.'!G$4)/('No of Month Ach.'!G$3-'No of Month Ach.'!G$4))*'No of Month Ach.'!I$4),IF(Q12&gt;'No of Month Ach.'!G$5,('No of Month Ach.'!H$5+((Q12-'No of Month Ach.'!G$5)/('No of Month Ach.'!G$4-'No of Month Ach.'!G$5))*'No of Month Ach.'!I$5),IF(Q12&gt;='No of Month Ach.'!G$6,('No of Month Ach.'!H$6+((Q12-'No of Month Ach.'!G$6)/('No of Month Ach.'!G$5-'No of Month Ach.'!G$6)*'No of Month Ach.'!I$6)),0))))*$AK$2/10</f>
        <v>0</v>
      </c>
      <c r="AL12" s="75">
        <f>IF(R12&gt;='Territory Month'!B$3,'Territory Month'!C$3,IF(R12&gt;='Territory Month'!B$4,('Territory Month'!C$4+((R12-'Territory Month'!B$4)/('Territory Month'!B$3-'Territory Month'!B$4))*'Territory Month'!D$4),IF(R12&gt;'Territory Month'!B$5,('Territory Month'!C$5+((R12-'Territory Month'!B$5)/('Territory Month'!B$4-'Territory Month'!B$5))*'Territory Month'!D$5),IF(R12&gt;='Territory Month'!B$6,('Territory Month'!C$6+((R12-'Territory Month'!B$6)/('Territory Month'!B$5-'Territory Month'!B$6)*'Territory Month'!D$6)),0))))*$AL$2/10</f>
        <v>0</v>
      </c>
      <c r="AM12" s="75">
        <f>IF(U12&gt;='Sygk DM Syk Ach'!B$3,'Sygk DM Syk Ach'!C$3,IF(U12&gt;='Sygk DM Syk Ach'!B$4,('Sygk DM Syk Ach'!C$4+((U12-'Sygk DM Syk Ach'!B$4)/('Sygk DM Syk Ach'!B$3-'Sygk DM Syk Ach'!B$4))*'Sygk DM Syk Ach'!D$4),IF(U12&gt;'Sygk DM Syk Ach'!B$5,('Sygk DM Syk Ach'!C$5+((U12-'Sygk DM Syk Ach'!B$5)/('Sygk DM Syk Ach'!B$4-'Sygk DM Syk Ach'!B$5))*'Sygk DM Syk Ach'!D$5),IF(U12&gt;='Sygk DM Syk Ach'!B$6,('Sygk DM Syk Ach'!C$6+((U12-'Sygk DM Syk Ach'!B$6)/('Sygk DM Syk Ach'!B$5-'Sygk DM Syk Ach'!B$6)*'Sygk DM Syk Ach'!D$6)),0))))*$AM$2/10</f>
        <v>0</v>
      </c>
      <c r="AN12" s="75">
        <f>IF(V12&gt;='Call Achv'!B$3,'Call Achv'!C$3,IF(V12&gt;='Call Achv'!B$4,('Call Achv'!C$4+((V12-'Call Achv'!B$4)/('Call Achv'!B$3-'Call Achv'!B$4))*'Call Achv'!D$4),IF(V12&gt;'Call Achv'!B$5,('Call Achv'!C$5+((V12-'Call Achv'!B$5)/('Call Achv'!B$4-'Call Achv'!B$5))*'Call Achv'!D$5),IF(V12&gt;='Call Achv'!B$6,('Call Achv'!C$6+((V12-'Call Achv'!B$6)/('Call Achv'!B$5-'Call Achv'!B$6)*'Call Achv'!D$6)),0))))*$AN$2/10</f>
        <v>0</v>
      </c>
      <c r="AO12" s="75">
        <f>IF(W12&gt;='DM Coaching'!B$3,'DM Coaching'!C$3,IF(W12&gt;='DM Coaching'!B$4,('DM Coaching'!C$4+((W12-'DM Coaching'!B$4)/('DM Coaching'!B$3-'DM Coaching'!B$4))*'DM Coaching'!D$4),IF(W12&gt;'DM Coaching'!B$5,('DM Coaching'!C$5+((W12-'DM Coaching'!B$5)/('DM Coaching'!B$4-'DM Coaching'!B$5))*'DM Coaching'!D$5),IF(W12&gt;='DM Coaching'!B$6,('DM Coaching'!C$6+((W12-'DM Coaching'!B$6)/('DM Coaching'!B$5-'DM Coaching'!B$6)*'DM Coaching'!D$6)),0))))*$AO$2/10</f>
        <v>5</v>
      </c>
      <c r="AP12" s="75">
        <f>IF(X12&gt;='FF-Written'!B$3,'FF-Written'!C$3,IF(X12&gt;='FF-Written'!B$4,('FF-Written'!C$4+((X12-'FF-Written'!B$4)/('FF-Written'!B$3-'FF-Written'!B$4))*'FF-Written'!D$4),IF(X12&gt;'FF-Written'!B$5,('FF-Written'!C$5+((X12-'FF-Written'!B$5)/('FF-Written'!B$4-'FF-Written'!B$5))*'FF-Written'!D$5),IF(X12&gt;='FF-Written'!B$6,('FF-Written'!C$6+((X12-'FF-Written'!B$6)/('FF-Written'!B$5-'FF-Written'!B$6)*'FF-Written'!D$6)),0))))*$AP$2/10</f>
        <v>2.75</v>
      </c>
      <c r="AQ12" s="75">
        <f>IF(Y12&gt;='DM-Won-Written'!B$3,'DM-Won-Written'!C$3,IF(Y12&gt;='DM-Won-Written'!B$4,('DM-Won-Written'!C$4+((Y12-'DM-Won-Written'!B$4)/('DM-Won-Written'!B$3-'DM-Won-Written'!B$4))*'DM-Won-Written'!D$4),IF(Y12&gt;'DM-Won-Written'!B$5,('DM-Won-Written'!C$5+((Y12-'DM-Won-Written'!B$5)/('DM-Won-Written'!B$4-'DM-Won-Written'!B$5))*'DM-Won-Written'!D$5),IF(Y12&gt;='DM-Won-Written'!B$6,('DM-Won-Written'!C$6+((Y12-'DM-Won-Written'!B$6)/('DM-Won-Written'!B$5-'DM-Won-Written'!B$6)*'DM-Won-Written'!D$6)),0))))*$AQ$2/10</f>
        <v>0</v>
      </c>
      <c r="AR12" s="75">
        <f>IF(Z12&gt;='FF-Detailing'!B$3,'FF-Detailing'!C$3,IF(Z12&gt;='FF-Detailing'!B$4,('FF-Detailing'!C$4+((Z12-'FF-Detailing'!B$4)/('FF-Detailing'!B$3-'FF-Detailing'!B$4))*'FF-Detailing'!D$4),IF(Z12&gt;'FF-Detailing'!B$5,('FF-Detailing'!C$5+((Z12-'FF-Detailing'!B$5)/('FF-Detailing'!B$4-'FF-Detailing'!B$5))*'FF-Detailing'!D$5),IF(Z12&gt;='FF-Detailing'!B$6,('FF-Detailing'!C$6+((Z12-'FF-Detailing'!B$6)/('FF-Detailing'!B$5-'FF-Detailing'!B$6)*'FF-Detailing'!D$6)),0))))*$AR$2/10</f>
        <v>2.3250000000000002</v>
      </c>
      <c r="AS12" s="75">
        <f>IF(AA12="","",(IF(AA12&gt;='Rx Share'!G$3,'Rx Share'!H$3,IF(AA12&gt;='Rx Share'!G$4,('Rx Share'!H$4+((AA12-'Rx Share'!G$4)/('Rx Share'!G$3-'Rx Share'!G$4))*'Rx Share'!I$4),IF(AA12&gt;'Rx Share'!G$5,('Rx Share'!H$5+((AA12-'Rx Share'!G$5)/('Rx Share'!G$4-'Rx Share'!G$5))*'Rx Share'!I$5),IF(AA12&gt;='Rx Share'!G$6,('Rx Share'!H$6+((AA12-'Rx Share'!G$6)/('Rx Share'!G$5-'Rx Share'!G$6)*'Rx Share'!I$6)),0))))*$AS$2/10))</f>
        <v>0</v>
      </c>
      <c r="AT12" s="69">
        <f t="shared" si="11"/>
        <v>24.299240321555043</v>
      </c>
      <c r="AU12" s="70">
        <f t="shared" si="0"/>
        <v>90</v>
      </c>
      <c r="AV12" s="110" t="str">
        <f t="shared" si="1"/>
        <v/>
      </c>
      <c r="AW12" s="110" t="str">
        <f t="shared" si="12"/>
        <v/>
      </c>
      <c r="AX12" s="110" t="str">
        <f t="shared" si="2"/>
        <v/>
      </c>
      <c r="AY12" s="110" t="str">
        <f t="shared" si="3"/>
        <v/>
      </c>
      <c r="AZ12" s="110" t="str">
        <f t="shared" si="4"/>
        <v/>
      </c>
      <c r="BA12" s="116" t="str">
        <f>IFERROR(IF($M12&gt;=99.5,#REF!,""),"")</f>
        <v/>
      </c>
      <c r="BB12" s="109" t="str">
        <f t="shared" si="5"/>
        <v>Disqualified</v>
      </c>
      <c r="BC12" s="109" t="str">
        <f t="shared" si="6"/>
        <v>Disqualified</v>
      </c>
      <c r="BD12" s="109" t="str">
        <f t="shared" si="7"/>
        <v>Disqualified</v>
      </c>
      <c r="BE12" s="109" t="str">
        <f t="shared" si="8"/>
        <v>Disqualified</v>
      </c>
      <c r="BF12" s="109" t="str">
        <f t="shared" si="9"/>
        <v>Disqualified</v>
      </c>
      <c r="BG12" s="109" t="str">
        <f t="shared" si="10"/>
        <v>Disqualified</v>
      </c>
    </row>
    <row r="13" spans="1:60" ht="30" hidden="1" x14ac:dyDescent="0.35">
      <c r="A13" s="87"/>
      <c r="B13" s="79">
        <v>104727</v>
      </c>
      <c r="C13" s="80" t="s">
        <v>825</v>
      </c>
      <c r="D13" s="80" t="s">
        <v>1058</v>
      </c>
      <c r="E13" s="80" t="s">
        <v>1858</v>
      </c>
      <c r="F13" s="80" t="s">
        <v>17</v>
      </c>
      <c r="G13" s="80" t="s">
        <v>1756</v>
      </c>
      <c r="H13" s="146">
        <v>37135</v>
      </c>
      <c r="I13" s="146" t="s">
        <v>1719</v>
      </c>
      <c r="J13" s="79">
        <v>9</v>
      </c>
      <c r="K13" s="79" t="s">
        <v>1084</v>
      </c>
      <c r="L13" s="79"/>
      <c r="M13" s="78">
        <v>91.521513681505581</v>
      </c>
      <c r="N13" s="78">
        <v>39.393939393939391</v>
      </c>
      <c r="O13" s="78">
        <v>81.439006466098519</v>
      </c>
      <c r="P13" s="78">
        <v>90.561713661157398</v>
      </c>
      <c r="Q13" s="99">
        <v>2</v>
      </c>
      <c r="R13" s="99">
        <v>41.509433962264154</v>
      </c>
      <c r="S13" s="99">
        <v>2</v>
      </c>
      <c r="T13" s="99">
        <v>41.509433962264154</v>
      </c>
      <c r="U13" s="99">
        <v>75</v>
      </c>
      <c r="V13" s="68">
        <v>92.814290346989509</v>
      </c>
      <c r="W13" s="68" t="s">
        <v>1093</v>
      </c>
      <c r="X13" s="68">
        <v>78.722222222222229</v>
      </c>
      <c r="Y13" s="68">
        <v>71.1111111111111</v>
      </c>
      <c r="Z13" s="68">
        <v>84.316666666666663</v>
      </c>
      <c r="AA13" s="68">
        <v>20.955221597644446</v>
      </c>
      <c r="AB13" s="68">
        <v>0.6286566479293334</v>
      </c>
      <c r="AC13" s="68">
        <v>1</v>
      </c>
      <c r="AD13" s="74"/>
      <c r="AE13" s="75">
        <f>IF(M13&gt;='Sales Ach'!G$3,'Sales Ach'!H$3,IF(M13&gt;='Sales Ach'!G$4,('Sales Ach'!H$4+((M13-'Sales Ach'!G$4)/('Sales Ach'!G$3-'Sales Ach'!G$4))*'Sales Ach'!I$4),IF(M13&gt;'Sales Ach'!G$5,('Sales Ach'!H$5+((M13-'Sales Ach'!G$5)/('Sales Ach'!G$4-'Sales Ach'!G$5))*'Sales Ach'!I$5),IF(M13&gt;='Sales Ach'!G$6,('Sales Ach'!H$6+((M13-'Sales Ach'!G$6)/('Sales Ach'!G$5-'Sales Ach'!G$6)*'Sales Ach'!I$6)),0))))*$AE$2/10</f>
        <v>9.3043027363011159</v>
      </c>
      <c r="AF13" s="75">
        <f>IF(N13&gt;=UA!G$3,UA!H$3,IF(N13&gt;=UA!G$4,(UA!H$4+((N13-UA!G$4)/(UA!G$3-UA!G$4))*UA!I$4),IF(N13&gt;UA!G$5,(UA!H$5+((N13-UA!G$5)/(UA!G$4-UA!G$5))*UA!I$5),IF(N13&gt;=UA!G$6,(UA!H$6+((N13-UA!G$6)/(UA!G$5-UA!G$6)*UA!I$6)),0))))*$AF$2/10</f>
        <v>5.8181818181818175</v>
      </c>
      <c r="AG13" s="75">
        <f>IF(O13="","",(IF(O13&gt;='New Product'!G$3,'New Product'!H$3,IF(O13&gt;='New Product'!G$4,('New Product'!H$4+((O13-'New Product'!G$4)/('New Product'!G$3-'New Product'!G$4))*'New Product'!I$4),IF(O13&gt;'New Product'!G$5,('New Product'!H$5+((O13-'New Product'!G$5)/('New Product'!G$4-'New Product'!G$5))*'New Product'!I$5),IF(O13&gt;='New Product'!G$6,('New Product'!H$6+((O13-'New Product'!G$6)/('New Product'!G$5-'New Product'!G$6)*'New Product'!I$6)),0))))*$AG$2/10))</f>
        <v>3.0014609052537926</v>
      </c>
      <c r="AH13" s="75">
        <f>IF(P13&gt;='Basket Brand'!G$3,'Basket Brand'!H$3,IF(P13&gt;='Basket Brand'!G$4,('Basket Brand'!H$4+((P13-'Basket Brand'!G$4)/('Basket Brand'!G$3-'Basket Brand'!G$4))*'Basket Brand'!I$4),IF(P13&gt;'Basket Brand'!G$5,('Basket Brand'!H$5+((P13-'Basket Brand'!G$5)/('Basket Brand'!G$4-'Basket Brand'!G$5))*'Basket Brand'!I$5),IF(P13&gt;='Basket Brand'!G$6,('Basket Brand'!H$6+((P13-'Basket Brand'!G$6)/('Basket Brand'!G$5-'Basket Brand'!G$6)*'Basket Brand'!I$6)),0))))*$AH$2/10</f>
        <v>4.5561713661157395</v>
      </c>
      <c r="AI13" s="75">
        <f>IF(Q13&gt;='No of Month Ach.'!G$3,'No of Month Ach.'!H$3,IF(Q13&gt;='No of Month Ach.'!G$4,('No of Month Ach.'!H$4+((Q13-'No of Month Ach.'!G$4)/('No of Month Ach.'!G$3-'No of Month Ach.'!G$4))*'No of Month Ach.'!I$4),IF(Q13&gt;'No of Month Ach.'!G$5,('No of Month Ach.'!H$5+((Q13-'No of Month Ach.'!G$5)/('No of Month Ach.'!G$4-'No of Month Ach.'!G$5))*'No of Month Ach.'!I$5),IF(Q13&gt;='No of Month Ach.'!G$6,('No of Month Ach.'!H$6+((Q13-'No of Month Ach.'!G$6)/('No of Month Ach.'!G$5-'No of Month Ach.'!G$6)*'No of Month Ach.'!I$6)),0))))*$AI$2/10</f>
        <v>0</v>
      </c>
      <c r="AJ13" s="75">
        <f>IF(R13&gt;='Territory Month'!B$3,'Territory Month'!C$3,IF(R13&gt;='Territory Month'!B$4,('Territory Month'!C$4+((R13-'Territory Month'!B$4)/('Territory Month'!B$3-'Territory Month'!B$4))*'Territory Month'!D$4),IF(R13&gt;'Territory Month'!B$5,('Territory Month'!C$5+((R13-'Territory Month'!B$5)/('Territory Month'!B$4-'Territory Month'!B$5))*'Territory Month'!D$5),IF(R13&gt;='Territory Month'!B$6,('Territory Month'!C$6+((R13-'Territory Month'!B$6)/('Territory Month'!B$5-'Territory Month'!B$6)*'Territory Month'!D$6)),0))))*$AJ$2/10</f>
        <v>1.9113207547169815</v>
      </c>
      <c r="AK13" s="75">
        <f>IF(Q13&gt;='No of Month Ach.'!G$3,'No of Month Ach.'!H$3,IF(Q13&gt;='No of Month Ach.'!G$4,('No of Month Ach.'!H$4+((Q13-'No of Month Ach.'!G$4)/('No of Month Ach.'!G$3-'No of Month Ach.'!G$4))*'No of Month Ach.'!I$4),IF(Q13&gt;'No of Month Ach.'!G$5,('No of Month Ach.'!H$5+((Q13-'No of Month Ach.'!G$5)/('No of Month Ach.'!G$4-'No of Month Ach.'!G$5))*'No of Month Ach.'!I$5),IF(Q13&gt;='No of Month Ach.'!G$6,('No of Month Ach.'!H$6+((Q13-'No of Month Ach.'!G$6)/('No of Month Ach.'!G$5-'No of Month Ach.'!G$6)*'No of Month Ach.'!I$6)),0))))*$AK$2/10</f>
        <v>0</v>
      </c>
      <c r="AL13" s="75">
        <f>IF(R13&gt;='Territory Month'!B$3,'Territory Month'!C$3,IF(R13&gt;='Territory Month'!B$4,('Territory Month'!C$4+((R13-'Territory Month'!B$4)/('Territory Month'!B$3-'Territory Month'!B$4))*'Territory Month'!D$4),IF(R13&gt;'Territory Month'!B$5,('Territory Month'!C$5+((R13-'Territory Month'!B$5)/('Territory Month'!B$4-'Territory Month'!B$5))*'Territory Month'!D$5),IF(R13&gt;='Territory Month'!B$6,('Territory Month'!C$6+((R13-'Territory Month'!B$6)/('Territory Month'!B$5-'Territory Month'!B$6)*'Territory Month'!D$6)),0))))*$AL$2/10</f>
        <v>0.95566037735849074</v>
      </c>
      <c r="AM13" s="75">
        <f>IF(U13&gt;='Sygk DM Syk Ach'!B$3,'Sygk DM Syk Ach'!C$3,IF(U13&gt;='Sygk DM Syk Ach'!B$4,('Sygk DM Syk Ach'!C$4+((U13-'Sygk DM Syk Ach'!B$4)/('Sygk DM Syk Ach'!B$3-'Sygk DM Syk Ach'!B$4))*'Sygk DM Syk Ach'!D$4),IF(U13&gt;'Sygk DM Syk Ach'!B$5,('Sygk DM Syk Ach'!C$5+((U13-'Sygk DM Syk Ach'!B$5)/('Sygk DM Syk Ach'!B$4-'Sygk DM Syk Ach'!B$5))*'Sygk DM Syk Ach'!D$5),IF(U13&gt;='Sygk DM Syk Ach'!B$6,('Sygk DM Syk Ach'!C$6+((U13-'Sygk DM Syk Ach'!B$6)/('Sygk DM Syk Ach'!B$5-'Sygk DM Syk Ach'!B$6)*'Sygk DM Syk Ach'!D$6)),0))))*$AM$2/10</f>
        <v>1.3666666666666667</v>
      </c>
      <c r="AN13" s="75">
        <f>IF(V13&gt;='Call Achv'!B$3,'Call Achv'!C$3,IF(V13&gt;='Call Achv'!B$4,('Call Achv'!C$4+((V13-'Call Achv'!B$4)/('Call Achv'!B$3-'Call Achv'!B$4))*'Call Achv'!D$4),IF(V13&gt;'Call Achv'!B$5,('Call Achv'!C$5+((V13-'Call Achv'!B$5)/('Call Achv'!B$4-'Call Achv'!B$5))*'Call Achv'!D$5),IF(V13&gt;='Call Achv'!B$6,('Call Achv'!C$6+((V13-'Call Achv'!B$6)/('Call Achv'!B$5-'Call Achv'!B$6)*'Call Achv'!D$6)),0))))*$AN$2/10</f>
        <v>2.562858069397902</v>
      </c>
      <c r="AO13" s="75">
        <f>IF(W13&gt;='DM Coaching'!B$3,'DM Coaching'!C$3,IF(W13&gt;='DM Coaching'!B$4,('DM Coaching'!C$4+((W13-'DM Coaching'!B$4)/('DM Coaching'!B$3-'DM Coaching'!B$4))*'DM Coaching'!D$4),IF(W13&gt;'DM Coaching'!B$5,('DM Coaching'!C$5+((W13-'DM Coaching'!B$5)/('DM Coaching'!B$4-'DM Coaching'!B$5))*'DM Coaching'!D$5),IF(W13&gt;='DM Coaching'!B$6,('DM Coaching'!C$6+((W13-'DM Coaching'!B$6)/('DM Coaching'!B$5-'DM Coaching'!B$6)*'DM Coaching'!D$6)),0))))*$AO$2/10</f>
        <v>5</v>
      </c>
      <c r="AP13" s="75">
        <f>IF(X13&gt;='FF-Written'!B$3,'FF-Written'!C$3,IF(X13&gt;='FF-Written'!B$4,('FF-Written'!C$4+((X13-'FF-Written'!B$4)/('FF-Written'!B$3-'FF-Written'!B$4))*'FF-Written'!D$4),IF(X13&gt;'FF-Written'!B$5,('FF-Written'!C$5+((X13-'FF-Written'!B$5)/('FF-Written'!B$4-'FF-Written'!B$5))*'FF-Written'!D$5),IF(X13&gt;='FF-Written'!B$6,('FF-Written'!C$6+((X13-'FF-Written'!B$6)/('FF-Written'!B$5-'FF-Written'!B$6)*'FF-Written'!D$6)),0))))*$AP$2/10</f>
        <v>3.4041666666666672</v>
      </c>
      <c r="AQ13" s="75">
        <f>IF(Y13&gt;='DM-Won-Written'!B$3,'DM-Won-Written'!C$3,IF(Y13&gt;='DM-Won-Written'!B$4,('DM-Won-Written'!C$4+((Y13-'DM-Won-Written'!B$4)/('DM-Won-Written'!B$3-'DM-Won-Written'!B$4))*'DM-Won-Written'!D$4),IF(Y13&gt;'DM-Won-Written'!B$5,('DM-Won-Written'!C$5+((Y13-'DM-Won-Written'!B$5)/('DM-Won-Written'!B$4-'DM-Won-Written'!B$5))*'DM-Won-Written'!D$5),IF(Y13&gt;='DM-Won-Written'!B$6,('DM-Won-Written'!C$6+((Y13-'DM-Won-Written'!B$6)/('DM-Won-Written'!B$5-'DM-Won-Written'!B$6)*'DM-Won-Written'!D$6)),0))))*$AQ$2/10</f>
        <v>2.4666666666666659</v>
      </c>
      <c r="AR13" s="75">
        <f>IF(Z13&gt;='FF-Detailing'!B$3,'FF-Detailing'!C$3,IF(Z13&gt;='FF-Detailing'!B$4,('FF-Detailing'!C$4+((Z13-'FF-Detailing'!B$4)/('FF-Detailing'!B$3-'FF-Detailing'!B$4))*'FF-Detailing'!D$4),IF(Z13&gt;'FF-Detailing'!B$5,('FF-Detailing'!C$5+((Z13-'FF-Detailing'!B$5)/('FF-Detailing'!B$4-'FF-Detailing'!B$5))*'FF-Detailing'!D$5),IF(Z13&gt;='FF-Detailing'!B$6,('FF-Detailing'!C$6+((Z13-'FF-Detailing'!B$6)/('FF-Detailing'!B$5-'FF-Detailing'!B$6)*'FF-Detailing'!D$6)),0))))*$AR$2/10</f>
        <v>2.3589999999999995</v>
      </c>
      <c r="AS13" s="75">
        <f>IF(AA13="","",(IF(AA13&gt;='Rx Share'!G$3,'Rx Share'!H$3,IF(AA13&gt;='Rx Share'!G$4,('Rx Share'!H$4+((AA13-'Rx Share'!G$4)/('Rx Share'!G$3-'Rx Share'!G$4))*'Rx Share'!I$4),IF(AA13&gt;'Rx Share'!G$5,('Rx Share'!H$5+((AA13-'Rx Share'!G$5)/('Rx Share'!G$4-'Rx Share'!G$5))*'Rx Share'!I$5),IF(AA13&gt;='Rx Share'!G$6,('Rx Share'!H$6+((AA13-'Rx Share'!G$6)/('Rx Share'!G$5-'Rx Share'!G$6)*'Rx Share'!I$6)),0))))*$AS$2/10))</f>
        <v>0</v>
      </c>
      <c r="AT13" s="69">
        <f t="shared" si="11"/>
        <v>45.327928080676521</v>
      </c>
      <c r="AU13" s="70">
        <f t="shared" si="0"/>
        <v>37</v>
      </c>
      <c r="AV13" s="110" t="str">
        <f t="shared" si="1"/>
        <v/>
      </c>
      <c r="AW13" s="110" t="str">
        <f t="shared" si="12"/>
        <v/>
      </c>
      <c r="AX13" s="110" t="str">
        <f t="shared" si="2"/>
        <v/>
      </c>
      <c r="AY13" s="110" t="str">
        <f t="shared" si="3"/>
        <v/>
      </c>
      <c r="AZ13" s="110" t="str">
        <f t="shared" si="4"/>
        <v/>
      </c>
      <c r="BA13" s="116" t="str">
        <f>IFERROR(IF($M13&gt;=99.5,#REF!,""),"")</f>
        <v/>
      </c>
      <c r="BB13" s="109" t="str">
        <f t="shared" si="5"/>
        <v>Disqualified</v>
      </c>
      <c r="BC13" s="109" t="str">
        <f t="shared" si="6"/>
        <v>Disqualified</v>
      </c>
      <c r="BD13" s="109" t="str">
        <f t="shared" si="7"/>
        <v>Disqualified</v>
      </c>
      <c r="BE13" s="109" t="str">
        <f t="shared" si="8"/>
        <v>Disqualified</v>
      </c>
      <c r="BF13" s="109" t="str">
        <f t="shared" si="9"/>
        <v>Disqualified</v>
      </c>
      <c r="BG13" s="109" t="str">
        <f t="shared" si="10"/>
        <v>Disqualified</v>
      </c>
    </row>
    <row r="14" spans="1:60" ht="30" hidden="1" x14ac:dyDescent="0.35">
      <c r="A14" s="87"/>
      <c r="B14" s="79">
        <v>104729</v>
      </c>
      <c r="C14" s="80" t="s">
        <v>1245</v>
      </c>
      <c r="D14" s="80" t="s">
        <v>1472</v>
      </c>
      <c r="E14" s="80" t="s">
        <v>140</v>
      </c>
      <c r="F14" s="80" t="s">
        <v>29</v>
      </c>
      <c r="G14" s="80" t="s">
        <v>1756</v>
      </c>
      <c r="H14" s="146">
        <v>37135</v>
      </c>
      <c r="I14" s="146" t="s">
        <v>1719</v>
      </c>
      <c r="J14" s="79">
        <v>9</v>
      </c>
      <c r="K14" s="79" t="s">
        <v>2960</v>
      </c>
      <c r="L14" s="79"/>
      <c r="M14" s="78">
        <v>80.255941794047303</v>
      </c>
      <c r="N14" s="78">
        <v>21.420118343195266</v>
      </c>
      <c r="O14" s="78">
        <v>54.746472041711527</v>
      </c>
      <c r="P14" s="78">
        <v>87.025241260216248</v>
      </c>
      <c r="Q14" s="99">
        <v>0</v>
      </c>
      <c r="R14" s="99">
        <v>22.58064516129032</v>
      </c>
      <c r="S14" s="99">
        <v>0</v>
      </c>
      <c r="T14" s="99">
        <v>22.58064516129032</v>
      </c>
      <c r="U14" s="99">
        <v>0</v>
      </c>
      <c r="V14" s="68">
        <v>81.414957145951291</v>
      </c>
      <c r="W14" s="68">
        <v>44.444444444444443</v>
      </c>
      <c r="X14" s="68">
        <v>79.592592592592595</v>
      </c>
      <c r="Y14" s="68">
        <v>86.1111111111111</v>
      </c>
      <c r="Z14" s="68">
        <v>88.744444444444454</v>
      </c>
      <c r="AA14" s="68">
        <v>22.453208748923689</v>
      </c>
      <c r="AB14" s="68">
        <v>0.67359626246771065</v>
      </c>
      <c r="AC14" s="68">
        <v>1</v>
      </c>
      <c r="AD14" s="74"/>
      <c r="AE14" s="75">
        <f>IF(M14&gt;='Sales Ach'!G$3,'Sales Ach'!H$3,IF(M14&gt;='Sales Ach'!G$4,('Sales Ach'!H$4+((M14-'Sales Ach'!G$4)/('Sales Ach'!G$3-'Sales Ach'!G$4))*'Sales Ach'!I$4),IF(M14&gt;'Sales Ach'!G$5,('Sales Ach'!H$5+((M14-'Sales Ach'!G$5)/('Sales Ach'!G$4-'Sales Ach'!G$5))*'Sales Ach'!I$5),IF(M14&gt;='Sales Ach'!G$6,('Sales Ach'!H$6+((M14-'Sales Ach'!G$6)/('Sales Ach'!G$5-'Sales Ach'!G$6)*'Sales Ach'!I$6)),0))))*$AE$2/10</f>
        <v>7.0511883588094602</v>
      </c>
      <c r="AF14" s="75">
        <f>IF(N14&gt;=UA!G$3,UA!H$3,IF(N14&gt;=UA!G$4,(UA!H$4+((N14-UA!G$4)/(UA!G$3-UA!G$4))*UA!I$4),IF(N14&gt;UA!G$5,(UA!H$5+((N14-UA!G$5)/(UA!G$4-UA!G$5))*UA!I$5),IF(N14&gt;=UA!G$6,(UA!H$6+((N14-UA!G$6)/(UA!G$5-UA!G$6)*UA!I$6)),0))))*$AF$2/10</f>
        <v>0</v>
      </c>
      <c r="AG14" s="75">
        <f>IF(O14="","",(IF(O14&gt;='New Product'!G$3,'New Product'!H$3,IF(O14&gt;='New Product'!G$4,('New Product'!H$4+((O14-'New Product'!G$4)/('New Product'!G$3-'New Product'!G$4))*'New Product'!I$4),IF(O14&gt;'New Product'!G$5,('New Product'!H$5+((O14-'New Product'!G$5)/('New Product'!G$4-'New Product'!G$5))*'New Product'!I$5),IF(O14&gt;='New Product'!G$6,('New Product'!H$6+((O14-'New Product'!G$6)/('New Product'!G$5-'New Product'!G$6)*'New Product'!I$6)),0))))*$AG$2/10))</f>
        <v>1.2532214125548311</v>
      </c>
      <c r="AH14" s="75">
        <f>IF(P14&gt;='Basket Brand'!G$3,'Basket Brand'!H$3,IF(P14&gt;='Basket Brand'!G$4,('Basket Brand'!H$4+((P14-'Basket Brand'!G$4)/('Basket Brand'!G$3-'Basket Brand'!G$4))*'Basket Brand'!I$4),IF(P14&gt;'Basket Brand'!G$5,('Basket Brand'!H$5+((P14-'Basket Brand'!G$5)/('Basket Brand'!G$4-'Basket Brand'!G$5))*'Basket Brand'!I$5),IF(P14&gt;='Basket Brand'!G$6,('Basket Brand'!H$6+((P14-'Basket Brand'!G$6)/('Basket Brand'!G$5-'Basket Brand'!G$6)*'Basket Brand'!I$6)),0))))*$AH$2/10</f>
        <v>4.2025241260216246</v>
      </c>
      <c r="AI14" s="75">
        <f>IF(Q14&gt;='No of Month Ach.'!G$3,'No of Month Ach.'!H$3,IF(Q14&gt;='No of Month Ach.'!G$4,('No of Month Ach.'!H$4+((Q14-'No of Month Ach.'!G$4)/('No of Month Ach.'!G$3-'No of Month Ach.'!G$4))*'No of Month Ach.'!I$4),IF(Q14&gt;'No of Month Ach.'!G$5,('No of Month Ach.'!H$5+((Q14-'No of Month Ach.'!G$5)/('No of Month Ach.'!G$4-'No of Month Ach.'!G$5))*'No of Month Ach.'!I$5),IF(Q14&gt;='No of Month Ach.'!G$6,('No of Month Ach.'!H$6+((Q14-'No of Month Ach.'!G$6)/('No of Month Ach.'!G$5-'No of Month Ach.'!G$6)*'No of Month Ach.'!I$6)),0))))*$AI$2/10</f>
        <v>0</v>
      </c>
      <c r="AJ14" s="75">
        <f>IF(R14&gt;='Territory Month'!B$3,'Territory Month'!C$3,IF(R14&gt;='Territory Month'!B$4,('Territory Month'!C$4+((R14-'Territory Month'!B$4)/('Territory Month'!B$3-'Territory Month'!B$4))*'Territory Month'!D$4),IF(R14&gt;'Territory Month'!B$5,('Territory Month'!C$5+((R14-'Territory Month'!B$5)/('Territory Month'!B$4-'Territory Month'!B$5))*'Territory Month'!D$5),IF(R14&gt;='Territory Month'!B$6,('Territory Month'!C$6+((R14-'Territory Month'!B$6)/('Territory Month'!B$5-'Territory Month'!B$6)*'Territory Month'!D$6)),0))))*$AJ$2/10</f>
        <v>0</v>
      </c>
      <c r="AK14" s="75">
        <f>IF(Q14&gt;='No of Month Ach.'!G$3,'No of Month Ach.'!H$3,IF(Q14&gt;='No of Month Ach.'!G$4,('No of Month Ach.'!H$4+((Q14-'No of Month Ach.'!G$4)/('No of Month Ach.'!G$3-'No of Month Ach.'!G$4))*'No of Month Ach.'!I$4),IF(Q14&gt;'No of Month Ach.'!G$5,('No of Month Ach.'!H$5+((Q14-'No of Month Ach.'!G$5)/('No of Month Ach.'!G$4-'No of Month Ach.'!G$5))*'No of Month Ach.'!I$5),IF(Q14&gt;='No of Month Ach.'!G$6,('No of Month Ach.'!H$6+((Q14-'No of Month Ach.'!G$6)/('No of Month Ach.'!G$5-'No of Month Ach.'!G$6)*'No of Month Ach.'!I$6)),0))))*$AK$2/10</f>
        <v>0</v>
      </c>
      <c r="AL14" s="75">
        <f>IF(R14&gt;='Territory Month'!B$3,'Territory Month'!C$3,IF(R14&gt;='Territory Month'!B$4,('Territory Month'!C$4+((R14-'Territory Month'!B$4)/('Territory Month'!B$3-'Territory Month'!B$4))*'Territory Month'!D$4),IF(R14&gt;'Territory Month'!B$5,('Territory Month'!C$5+((R14-'Territory Month'!B$5)/('Territory Month'!B$4-'Territory Month'!B$5))*'Territory Month'!D$5),IF(R14&gt;='Territory Month'!B$6,('Territory Month'!C$6+((R14-'Territory Month'!B$6)/('Territory Month'!B$5-'Territory Month'!B$6)*'Territory Month'!D$6)),0))))*$AL$2/10</f>
        <v>0</v>
      </c>
      <c r="AM14" s="75">
        <f>IF(U14&gt;='Sygk DM Syk Ach'!B$3,'Sygk DM Syk Ach'!C$3,IF(U14&gt;='Sygk DM Syk Ach'!B$4,('Sygk DM Syk Ach'!C$4+((U14-'Sygk DM Syk Ach'!B$4)/('Sygk DM Syk Ach'!B$3-'Sygk DM Syk Ach'!B$4))*'Sygk DM Syk Ach'!D$4),IF(U14&gt;'Sygk DM Syk Ach'!B$5,('Sygk DM Syk Ach'!C$5+((U14-'Sygk DM Syk Ach'!B$5)/('Sygk DM Syk Ach'!B$4-'Sygk DM Syk Ach'!B$5))*'Sygk DM Syk Ach'!D$5),IF(U14&gt;='Sygk DM Syk Ach'!B$6,('Sygk DM Syk Ach'!C$6+((U14-'Sygk DM Syk Ach'!B$6)/('Sygk DM Syk Ach'!B$5-'Sygk DM Syk Ach'!B$6)*'Sygk DM Syk Ach'!D$6)),0))))*$AM$2/10</f>
        <v>0</v>
      </c>
      <c r="AN14" s="75">
        <f>IF(V14&gt;='Call Achv'!B$3,'Call Achv'!C$3,IF(V14&gt;='Call Achv'!B$4,('Call Achv'!C$4+((V14-'Call Achv'!B$4)/('Call Achv'!B$3-'Call Achv'!B$4))*'Call Achv'!D$4),IF(V14&gt;'Call Achv'!B$5,('Call Achv'!C$5+((V14-'Call Achv'!B$5)/('Call Achv'!B$4-'Call Achv'!B$5))*'Call Achv'!D$5),IF(V14&gt;='Call Achv'!B$6,('Call Achv'!C$6+((V14-'Call Achv'!B$6)/('Call Achv'!B$5-'Call Achv'!B$6)*'Call Achv'!D$6)),0))))*$AN$2/10</f>
        <v>0.49761750054147597</v>
      </c>
      <c r="AO14" s="75">
        <f>IF(W14&gt;='DM Coaching'!B$3,'DM Coaching'!C$3,IF(W14&gt;='DM Coaching'!B$4,('DM Coaching'!C$4+((W14-'DM Coaching'!B$4)/('DM Coaching'!B$3-'DM Coaching'!B$4))*'DM Coaching'!D$4),IF(W14&gt;'DM Coaching'!B$5,('DM Coaching'!C$5+((W14-'DM Coaching'!B$5)/('DM Coaching'!B$4-'DM Coaching'!B$5))*'DM Coaching'!D$5),IF(W14&gt;='DM Coaching'!B$6,('DM Coaching'!C$6+((W14-'DM Coaching'!B$6)/('DM Coaching'!B$5-'DM Coaching'!B$6)*'DM Coaching'!D$6)),0))))*$AO$2/10</f>
        <v>0</v>
      </c>
      <c r="AP14" s="75">
        <f>IF(X14&gt;='FF-Written'!B$3,'FF-Written'!C$3,IF(X14&gt;='FF-Written'!B$4,('FF-Written'!C$4+((X14-'FF-Written'!B$4)/('FF-Written'!B$3-'FF-Written'!B$4))*'FF-Written'!D$4),IF(X14&gt;'FF-Written'!B$5,('FF-Written'!C$5+((X14-'FF-Written'!B$5)/('FF-Written'!B$4-'FF-Written'!B$5))*'FF-Written'!D$5),IF(X14&gt;='FF-Written'!B$6,('FF-Written'!C$6+((X14-'FF-Written'!B$6)/('FF-Written'!B$5-'FF-Written'!B$6)*'FF-Written'!D$6)),0))))*$AP$2/10</f>
        <v>3.4694444444444441</v>
      </c>
      <c r="AQ14" s="75">
        <f>IF(Y14&gt;='DM-Won-Written'!B$3,'DM-Won-Written'!C$3,IF(Y14&gt;='DM-Won-Written'!B$4,('DM-Won-Written'!C$4+((Y14-'DM-Won-Written'!B$4)/('DM-Won-Written'!B$3-'DM-Won-Written'!B$4))*'DM-Won-Written'!D$4),IF(Y14&gt;'DM-Won-Written'!B$5,('DM-Won-Written'!C$5+((Y14-'DM-Won-Written'!B$5)/('DM-Won-Written'!B$4-'DM-Won-Written'!B$5))*'DM-Won-Written'!D$5),IF(Y14&gt;='DM-Won-Written'!B$6,('DM-Won-Written'!C$6+((Y14-'DM-Won-Written'!B$6)/('DM-Won-Written'!B$5-'DM-Won-Written'!B$6)*'DM-Won-Written'!D$6)),0))))*$AQ$2/10</f>
        <v>3</v>
      </c>
      <c r="AR14" s="75">
        <f>IF(Z14&gt;='FF-Detailing'!B$3,'FF-Detailing'!C$3,IF(Z14&gt;='FF-Detailing'!B$4,('FF-Detailing'!C$4+((Z14-'FF-Detailing'!B$4)/('FF-Detailing'!B$3-'FF-Detailing'!B$4))*'FF-Detailing'!D$4),IF(Z14&gt;'FF-Detailing'!B$5,('FF-Detailing'!C$5+((Z14-'FF-Detailing'!B$5)/('FF-Detailing'!B$4-'FF-Detailing'!B$5))*'FF-Detailing'!D$5),IF(Z14&gt;='FF-Detailing'!B$6,('FF-Detailing'!C$6+((Z14-'FF-Detailing'!B$6)/('FF-Detailing'!B$5-'FF-Detailing'!B$6)*'FF-Detailing'!D$6)),0))))*$AR$2/10</f>
        <v>2.6246666666666671</v>
      </c>
      <c r="AS14" s="75">
        <f>IF(AA14="","",(IF(AA14&gt;='Rx Share'!G$3,'Rx Share'!H$3,IF(AA14&gt;='Rx Share'!G$4,('Rx Share'!H$4+((AA14-'Rx Share'!G$4)/('Rx Share'!G$3-'Rx Share'!G$4))*'Rx Share'!I$4),IF(AA14&gt;'Rx Share'!G$5,('Rx Share'!H$5+((AA14-'Rx Share'!G$5)/('Rx Share'!G$4-'Rx Share'!G$5))*'Rx Share'!I$5),IF(AA14&gt;='Rx Share'!G$6,('Rx Share'!H$6+((AA14-'Rx Share'!G$6)/('Rx Share'!G$5-'Rx Share'!G$6)*'Rx Share'!I$6)),0))))*$AS$2/10))</f>
        <v>0</v>
      </c>
      <c r="AT14" s="69">
        <f t="shared" si="11"/>
        <v>24.554069454487227</v>
      </c>
      <c r="AU14" s="70">
        <f t="shared" si="0"/>
        <v>89</v>
      </c>
      <c r="AV14" s="110" t="str">
        <f t="shared" si="1"/>
        <v/>
      </c>
      <c r="AW14" s="110" t="str">
        <f t="shared" si="12"/>
        <v/>
      </c>
      <c r="AX14" s="110" t="str">
        <f t="shared" si="2"/>
        <v/>
      </c>
      <c r="AY14" s="110" t="str">
        <f t="shared" si="3"/>
        <v/>
      </c>
      <c r="AZ14" s="110" t="str">
        <f t="shared" si="4"/>
        <v/>
      </c>
      <c r="BA14" s="116" t="str">
        <f>IFERROR(IF($M14&gt;=99.5,#REF!,""),"")</f>
        <v/>
      </c>
      <c r="BB14" s="109" t="str">
        <f t="shared" si="5"/>
        <v>Disqualified</v>
      </c>
      <c r="BC14" s="109" t="str">
        <f t="shared" si="6"/>
        <v>Disqualified</v>
      </c>
      <c r="BD14" s="109" t="str">
        <f t="shared" si="7"/>
        <v>Disqualified</v>
      </c>
      <c r="BE14" s="109" t="str">
        <f t="shared" si="8"/>
        <v>Disqualified</v>
      </c>
      <c r="BF14" s="109" t="str">
        <f t="shared" si="9"/>
        <v>Disqualified</v>
      </c>
      <c r="BG14" s="109" t="str">
        <f t="shared" si="10"/>
        <v>Disqualified</v>
      </c>
    </row>
    <row r="15" spans="1:60" ht="30" hidden="1" x14ac:dyDescent="0.35">
      <c r="A15" s="87"/>
      <c r="B15" s="79">
        <v>104730</v>
      </c>
      <c r="C15" s="80" t="s">
        <v>1426</v>
      </c>
      <c r="D15" s="80" t="s">
        <v>1058</v>
      </c>
      <c r="E15" s="80" t="s">
        <v>1951</v>
      </c>
      <c r="F15" s="80" t="s">
        <v>14</v>
      </c>
      <c r="G15" s="80" t="s">
        <v>1770</v>
      </c>
      <c r="H15" s="146">
        <v>37255</v>
      </c>
      <c r="I15" s="146" t="s">
        <v>1719</v>
      </c>
      <c r="J15" s="79">
        <v>9</v>
      </c>
      <c r="K15" s="79" t="s">
        <v>1084</v>
      </c>
      <c r="L15" s="79"/>
      <c r="M15" s="78">
        <v>82.879088403649149</v>
      </c>
      <c r="N15" s="78">
        <v>19.169329073482427</v>
      </c>
      <c r="O15" s="78">
        <v>46.242332201121847</v>
      </c>
      <c r="P15" s="78">
        <v>87.91449213689009</v>
      </c>
      <c r="Q15" s="99">
        <v>1</v>
      </c>
      <c r="R15" s="99">
        <v>15.555555555555555</v>
      </c>
      <c r="S15" s="99">
        <v>1</v>
      </c>
      <c r="T15" s="99">
        <v>15.555555555555555</v>
      </c>
      <c r="U15" s="99" t="s">
        <v>1093</v>
      </c>
      <c r="V15" s="68">
        <v>98.26357969723955</v>
      </c>
      <c r="W15" s="68" t="s">
        <v>1093</v>
      </c>
      <c r="X15" s="68">
        <v>60.777777777777771</v>
      </c>
      <c r="Y15" s="68">
        <v>80.555555555555557</v>
      </c>
      <c r="Z15" s="68">
        <v>80.966666666666669</v>
      </c>
      <c r="AA15" s="68">
        <v>28.162193847643806</v>
      </c>
      <c r="AB15" s="68">
        <v>0.84486581542931416</v>
      </c>
      <c r="AC15" s="68">
        <v>1</v>
      </c>
      <c r="AD15" s="74"/>
      <c r="AE15" s="75">
        <f>IF(M15&gt;='Sales Ach'!G$3,'Sales Ach'!H$3,IF(M15&gt;='Sales Ach'!G$4,('Sales Ach'!H$4+((M15-'Sales Ach'!G$4)/('Sales Ach'!G$3-'Sales Ach'!G$4))*'Sales Ach'!I$4),IF(M15&gt;'Sales Ach'!G$5,('Sales Ach'!H$5+((M15-'Sales Ach'!G$5)/('Sales Ach'!G$4-'Sales Ach'!G$5))*'Sales Ach'!I$5),IF(M15&gt;='Sales Ach'!G$6,('Sales Ach'!H$6+((M15-'Sales Ach'!G$6)/('Sales Ach'!G$5-'Sales Ach'!G$6)*'Sales Ach'!I$6)),0))))*$AE$2/10</f>
        <v>7.5758176807298296</v>
      </c>
      <c r="AF15" s="75">
        <f>IF(N15&gt;=UA!G$3,UA!H$3,IF(N15&gt;=UA!G$4,(UA!H$4+((N15-UA!G$4)/(UA!G$3-UA!G$4))*UA!I$4),IF(N15&gt;UA!G$5,(UA!H$5+((N15-UA!G$5)/(UA!G$4-UA!G$5))*UA!I$5),IF(N15&gt;=UA!G$6,(UA!H$6+((N15-UA!G$6)/(UA!G$5-UA!G$6)*UA!I$6)),0))))*$AF$2/10</f>
        <v>0</v>
      </c>
      <c r="AG15" s="75">
        <f>IF(O15="","",(IF(O15&gt;='New Product'!G$3,'New Product'!H$3,IF(O15&gt;='New Product'!G$4,('New Product'!H$4+((O15-'New Product'!G$4)/('New Product'!G$3-'New Product'!G$4))*'New Product'!I$4),IF(O15&gt;'New Product'!G$5,('New Product'!H$5+((O15-'New Product'!G$5)/('New Product'!G$4-'New Product'!G$5))*'New Product'!I$5),IF(O15&gt;='New Product'!G$6,('New Product'!H$6+((O15-'New Product'!G$6)/('New Product'!G$5-'New Product'!G$6)*'New Product'!I$6)),0))))*$AG$2/10))</f>
        <v>0.73234284731871324</v>
      </c>
      <c r="AH15" s="75">
        <f>IF(P15&gt;='Basket Brand'!G$3,'Basket Brand'!H$3,IF(P15&gt;='Basket Brand'!G$4,('Basket Brand'!H$4+((P15-'Basket Brand'!G$4)/('Basket Brand'!G$3-'Basket Brand'!G$4))*'Basket Brand'!I$4),IF(P15&gt;'Basket Brand'!G$5,('Basket Brand'!H$5+((P15-'Basket Brand'!G$5)/('Basket Brand'!G$4-'Basket Brand'!G$5))*'Basket Brand'!I$5),IF(P15&gt;='Basket Brand'!G$6,('Basket Brand'!H$6+((P15-'Basket Brand'!G$6)/('Basket Brand'!G$5-'Basket Brand'!G$6)*'Basket Brand'!I$6)),0))))*$AH$2/10</f>
        <v>4.2914492136890097</v>
      </c>
      <c r="AI15" s="75">
        <f>IF(Q15&gt;='No of Month Ach.'!G$3,'No of Month Ach.'!H$3,IF(Q15&gt;='No of Month Ach.'!G$4,('No of Month Ach.'!H$4+((Q15-'No of Month Ach.'!G$4)/('No of Month Ach.'!G$3-'No of Month Ach.'!G$4))*'No of Month Ach.'!I$4),IF(Q15&gt;'No of Month Ach.'!G$5,('No of Month Ach.'!H$5+((Q15-'No of Month Ach.'!G$5)/('No of Month Ach.'!G$4-'No of Month Ach.'!G$5))*'No of Month Ach.'!I$5),IF(Q15&gt;='No of Month Ach.'!G$6,('No of Month Ach.'!H$6+((Q15-'No of Month Ach.'!G$6)/('No of Month Ach.'!G$5-'No of Month Ach.'!G$6)*'No of Month Ach.'!I$6)),0))))*$AI$2/10</f>
        <v>0</v>
      </c>
      <c r="AJ15" s="75">
        <f>IF(R15&gt;='Territory Month'!B$3,'Territory Month'!C$3,IF(R15&gt;='Territory Month'!B$4,('Territory Month'!C$4+((R15-'Territory Month'!B$4)/('Territory Month'!B$3-'Territory Month'!B$4))*'Territory Month'!D$4),IF(R15&gt;'Territory Month'!B$5,('Territory Month'!C$5+((R15-'Territory Month'!B$5)/('Territory Month'!B$4-'Territory Month'!B$5))*'Territory Month'!D$5),IF(R15&gt;='Territory Month'!B$6,('Territory Month'!C$6+((R15-'Territory Month'!B$6)/('Territory Month'!B$5-'Territory Month'!B$6)*'Territory Month'!D$6)),0))))*$AJ$2/10</f>
        <v>0</v>
      </c>
      <c r="AK15" s="75">
        <f>IF(Q15&gt;='No of Month Ach.'!G$3,'No of Month Ach.'!H$3,IF(Q15&gt;='No of Month Ach.'!G$4,('No of Month Ach.'!H$4+((Q15-'No of Month Ach.'!G$4)/('No of Month Ach.'!G$3-'No of Month Ach.'!G$4))*'No of Month Ach.'!I$4),IF(Q15&gt;'No of Month Ach.'!G$5,('No of Month Ach.'!H$5+((Q15-'No of Month Ach.'!G$5)/('No of Month Ach.'!G$4-'No of Month Ach.'!G$5))*'No of Month Ach.'!I$5),IF(Q15&gt;='No of Month Ach.'!G$6,('No of Month Ach.'!H$6+((Q15-'No of Month Ach.'!G$6)/('No of Month Ach.'!G$5-'No of Month Ach.'!G$6)*'No of Month Ach.'!I$6)),0))))*$AK$2/10</f>
        <v>0</v>
      </c>
      <c r="AL15" s="75">
        <f>IF(R15&gt;='Territory Month'!B$3,'Territory Month'!C$3,IF(R15&gt;='Territory Month'!B$4,('Territory Month'!C$4+((R15-'Territory Month'!B$4)/('Territory Month'!B$3-'Territory Month'!B$4))*'Territory Month'!D$4),IF(R15&gt;'Territory Month'!B$5,('Territory Month'!C$5+((R15-'Territory Month'!B$5)/('Territory Month'!B$4-'Territory Month'!B$5))*'Territory Month'!D$5),IF(R15&gt;='Territory Month'!B$6,('Territory Month'!C$6+((R15-'Territory Month'!B$6)/('Territory Month'!B$5-'Territory Month'!B$6)*'Territory Month'!D$6)),0))))*$AL$2/10</f>
        <v>0</v>
      </c>
      <c r="AM15" s="75">
        <f>IF(U15&gt;='Sygk DM Syk Ach'!B$3,'Sygk DM Syk Ach'!C$3,IF(U15&gt;='Sygk DM Syk Ach'!B$4,('Sygk DM Syk Ach'!C$4+((U15-'Sygk DM Syk Ach'!B$4)/('Sygk DM Syk Ach'!B$3-'Sygk DM Syk Ach'!B$4))*'Sygk DM Syk Ach'!D$4),IF(U15&gt;'Sygk DM Syk Ach'!B$5,('Sygk DM Syk Ach'!C$5+((U15-'Sygk DM Syk Ach'!B$5)/('Sygk DM Syk Ach'!B$4-'Sygk DM Syk Ach'!B$5))*'Sygk DM Syk Ach'!D$5),IF(U15&gt;='Sygk DM Syk Ach'!B$6,('Sygk DM Syk Ach'!C$6+((U15-'Sygk DM Syk Ach'!B$6)/('Sygk DM Syk Ach'!B$5-'Sygk DM Syk Ach'!B$6)*'Sygk DM Syk Ach'!D$6)),0))))*$AM$2/10</f>
        <v>4</v>
      </c>
      <c r="AN15" s="75">
        <f>IF(V15&gt;='Call Achv'!B$3,'Call Achv'!C$3,IF(V15&gt;='Call Achv'!B$4,('Call Achv'!C$4+((V15-'Call Achv'!B$4)/('Call Achv'!B$3-'Call Achv'!B$4))*'Call Achv'!D$4),IF(V15&gt;'Call Achv'!B$5,('Call Achv'!C$5+((V15-'Call Achv'!B$5)/('Call Achv'!B$4-'Call Achv'!B$5))*'Call Achv'!D$5),IF(V15&gt;='Call Achv'!B$6,('Call Achv'!C$6+((V15-'Call Achv'!B$6)/('Call Achv'!B$5-'Call Achv'!B$6)*'Call Achv'!D$6)),0))))*$AN$2/10</f>
        <v>4.4790739091718645</v>
      </c>
      <c r="AO15" s="75">
        <f>IF(W15&gt;='DM Coaching'!B$3,'DM Coaching'!C$3,IF(W15&gt;='DM Coaching'!B$4,('DM Coaching'!C$4+((W15-'DM Coaching'!B$4)/('DM Coaching'!B$3-'DM Coaching'!B$4))*'DM Coaching'!D$4),IF(W15&gt;'DM Coaching'!B$5,('DM Coaching'!C$5+((W15-'DM Coaching'!B$5)/('DM Coaching'!B$4-'DM Coaching'!B$5))*'DM Coaching'!D$5),IF(W15&gt;='DM Coaching'!B$6,('DM Coaching'!C$6+((W15-'DM Coaching'!B$6)/('DM Coaching'!B$5-'DM Coaching'!B$6)*'DM Coaching'!D$6)),0))))*$AO$2/10</f>
        <v>5</v>
      </c>
      <c r="AP15" s="75">
        <f>IF(X15&gt;='FF-Written'!B$3,'FF-Written'!C$3,IF(X15&gt;='FF-Written'!B$4,('FF-Written'!C$4+((X15-'FF-Written'!B$4)/('FF-Written'!B$3-'FF-Written'!B$4))*'FF-Written'!D$4),IF(X15&gt;'FF-Written'!B$5,('FF-Written'!C$5+((X15-'FF-Written'!B$5)/('FF-Written'!B$4-'FF-Written'!B$5))*'FF-Written'!D$5),IF(X15&gt;='FF-Written'!B$6,('FF-Written'!C$6+((X15-'FF-Written'!B$6)/('FF-Written'!B$5-'FF-Written'!B$6)*'FF-Written'!D$6)),0))))*$AP$2/10</f>
        <v>2.0583333333333327</v>
      </c>
      <c r="AQ15" s="75">
        <f>IF(Y15&gt;='DM-Won-Written'!B$3,'DM-Won-Written'!C$3,IF(Y15&gt;='DM-Won-Written'!B$4,('DM-Won-Written'!C$4+((Y15-'DM-Won-Written'!B$4)/('DM-Won-Written'!B$3-'DM-Won-Written'!B$4))*'DM-Won-Written'!D$4),IF(Y15&gt;'DM-Won-Written'!B$5,('DM-Won-Written'!C$5+((Y15-'DM-Won-Written'!B$5)/('DM-Won-Written'!B$4-'DM-Won-Written'!B$5))*'DM-Won-Written'!D$5),IF(Y15&gt;='DM-Won-Written'!B$6,('DM-Won-Written'!C$6+((Y15-'DM-Won-Written'!B$6)/('DM-Won-Written'!B$5-'DM-Won-Written'!B$6)*'DM-Won-Written'!D$6)),0))))*$AQ$2/10</f>
        <v>3</v>
      </c>
      <c r="AR15" s="75">
        <f>IF(Z15&gt;='FF-Detailing'!B$3,'FF-Detailing'!C$3,IF(Z15&gt;='FF-Detailing'!B$4,('FF-Detailing'!C$4+((Z15-'FF-Detailing'!B$4)/('FF-Detailing'!B$3-'FF-Detailing'!B$4))*'FF-Detailing'!D$4),IF(Z15&gt;'FF-Detailing'!B$5,('FF-Detailing'!C$5+((Z15-'FF-Detailing'!B$5)/('FF-Detailing'!B$4-'FF-Detailing'!B$5))*'FF-Detailing'!D$5),IF(Z15&gt;='FF-Detailing'!B$6,('FF-Detailing'!C$6+((Z15-'FF-Detailing'!B$6)/('FF-Detailing'!B$5-'FF-Detailing'!B$6)*'FF-Detailing'!D$6)),0))))*$AR$2/10</f>
        <v>2.1579999999999999</v>
      </c>
      <c r="AS15" s="75">
        <f>IF(AA15="","",(IF(AA15&gt;='Rx Share'!G$3,'Rx Share'!H$3,IF(AA15&gt;='Rx Share'!G$4,('Rx Share'!H$4+((AA15-'Rx Share'!G$4)/('Rx Share'!G$3-'Rx Share'!G$4))*'Rx Share'!I$4),IF(AA15&gt;'Rx Share'!G$5,('Rx Share'!H$5+((AA15-'Rx Share'!G$5)/('Rx Share'!G$4-'Rx Share'!G$5))*'Rx Share'!I$5),IF(AA15&gt;='Rx Share'!G$6,('Rx Share'!H$6+((AA15-'Rx Share'!G$6)/('Rx Share'!G$5-'Rx Share'!G$6)*'Rx Share'!I$6)),0))))*$AS$2/10))</f>
        <v>0</v>
      </c>
      <c r="AT15" s="69">
        <f t="shared" si="11"/>
        <v>36.994463315825278</v>
      </c>
      <c r="AU15" s="70">
        <f t="shared" si="0"/>
        <v>57</v>
      </c>
      <c r="AV15" s="110" t="str">
        <f t="shared" si="1"/>
        <v/>
      </c>
      <c r="AW15" s="110" t="str">
        <f t="shared" si="12"/>
        <v/>
      </c>
      <c r="AX15" s="110" t="str">
        <f t="shared" si="2"/>
        <v/>
      </c>
      <c r="AY15" s="110" t="str">
        <f t="shared" si="3"/>
        <v/>
      </c>
      <c r="AZ15" s="110" t="str">
        <f t="shared" si="4"/>
        <v/>
      </c>
      <c r="BA15" s="116" t="str">
        <f>IFERROR(IF($M15&gt;=99.5,#REF!,""),"")</f>
        <v/>
      </c>
      <c r="BB15" s="109" t="str">
        <f t="shared" si="5"/>
        <v>Disqualified</v>
      </c>
      <c r="BC15" s="109" t="str">
        <f t="shared" si="6"/>
        <v>Disqualified</v>
      </c>
      <c r="BD15" s="109" t="str">
        <f t="shared" si="7"/>
        <v>Disqualified</v>
      </c>
      <c r="BE15" s="109" t="str">
        <f t="shared" si="8"/>
        <v>Disqualified</v>
      </c>
      <c r="BF15" s="109" t="str">
        <f t="shared" si="9"/>
        <v>Disqualified</v>
      </c>
      <c r="BG15" s="109" t="str">
        <f t="shared" si="10"/>
        <v>Disqualified</v>
      </c>
    </row>
    <row r="16" spans="1:60" ht="30" hidden="1" x14ac:dyDescent="0.35">
      <c r="A16" s="87"/>
      <c r="B16" s="79">
        <v>104736</v>
      </c>
      <c r="C16" s="80" t="s">
        <v>2963</v>
      </c>
      <c r="D16" s="80" t="s">
        <v>1058</v>
      </c>
      <c r="E16" s="80" t="s">
        <v>77</v>
      </c>
      <c r="F16" s="80" t="s">
        <v>16</v>
      </c>
      <c r="G16" s="80" t="s">
        <v>1770</v>
      </c>
      <c r="H16" s="146">
        <v>37356</v>
      </c>
      <c r="I16" s="146" t="s">
        <v>1719</v>
      </c>
      <c r="J16" s="79">
        <v>9</v>
      </c>
      <c r="K16" s="79" t="s">
        <v>1084</v>
      </c>
      <c r="L16" s="79"/>
      <c r="M16" s="78">
        <v>92.595879187474864</v>
      </c>
      <c r="N16" s="78">
        <v>29.712460063897762</v>
      </c>
      <c r="O16" s="78">
        <v>67.093461678245674</v>
      </c>
      <c r="P16" s="78">
        <v>96.870264459807814</v>
      </c>
      <c r="Q16" s="99">
        <v>2</v>
      </c>
      <c r="R16" s="99">
        <v>37.777777777777779</v>
      </c>
      <c r="S16" s="99">
        <v>2</v>
      </c>
      <c r="T16" s="99">
        <v>37.777777777777779</v>
      </c>
      <c r="U16" s="99" t="s">
        <v>1093</v>
      </c>
      <c r="V16" s="68">
        <v>97.699974444160489</v>
      </c>
      <c r="W16" s="68">
        <v>92.765957446808514</v>
      </c>
      <c r="X16" s="68">
        <v>78.055555555555557</v>
      </c>
      <c r="Y16" s="68">
        <v>83.333333333333329</v>
      </c>
      <c r="Z16" s="68">
        <v>84.691666666666663</v>
      </c>
      <c r="AA16" s="68">
        <v>19.895994943400563</v>
      </c>
      <c r="AB16" s="68">
        <v>0.5968798483020169</v>
      </c>
      <c r="AC16" s="68">
        <v>1</v>
      </c>
      <c r="AD16" s="74"/>
      <c r="AE16" s="75">
        <f>IF(M16&gt;='Sales Ach'!G$3,'Sales Ach'!H$3,IF(M16&gt;='Sales Ach'!G$4,('Sales Ach'!H$4+((M16-'Sales Ach'!G$4)/('Sales Ach'!G$3-'Sales Ach'!G$4))*'Sales Ach'!I$4),IF(M16&gt;'Sales Ach'!G$5,('Sales Ach'!H$5+((M16-'Sales Ach'!G$5)/('Sales Ach'!G$4-'Sales Ach'!G$5))*'Sales Ach'!I$5),IF(M16&gt;='Sales Ach'!G$6,('Sales Ach'!H$6+((M16-'Sales Ach'!G$6)/('Sales Ach'!G$5-'Sales Ach'!G$6)*'Sales Ach'!I$6)),0))))*$AE$2/10</f>
        <v>9.5191758374949735</v>
      </c>
      <c r="AF16" s="75">
        <f>IF(N16&gt;=UA!G$3,UA!H$3,IF(N16&gt;=UA!G$4,(UA!H$4+((N16-UA!G$4)/(UA!G$3-UA!G$4))*UA!I$4),IF(N16&gt;UA!G$5,(UA!H$5+((N16-UA!G$5)/(UA!G$4-UA!G$5))*UA!I$5),IF(N16&gt;=UA!G$6,(UA!H$6+((N16-UA!G$6)/(UA!G$5-UA!G$6)*UA!I$6)),0))))*$AF$2/10</f>
        <v>0</v>
      </c>
      <c r="AG16" s="75">
        <f>IF(O16="","",(IF(O16&gt;='New Product'!G$3,'New Product'!H$3,IF(O16&gt;='New Product'!G$4,('New Product'!H$4+((O16-'New Product'!G$4)/('New Product'!G$3-'New Product'!G$4))*'New Product'!I$4),IF(O16&gt;'New Product'!G$5,('New Product'!H$5+((O16-'New Product'!G$5)/('New Product'!G$4-'New Product'!G$5))*'New Product'!I$5),IF(O16&gt;='New Product'!G$6,('New Product'!H$6+((O16-'New Product'!G$6)/('New Product'!G$5-'New Product'!G$6)*'New Product'!I$6)),0))))*$AG$2/10))</f>
        <v>2.0094745277925474</v>
      </c>
      <c r="AH16" s="75">
        <f>IF(P16&gt;='Basket Brand'!G$3,'Basket Brand'!H$3,IF(P16&gt;='Basket Brand'!G$4,('Basket Brand'!H$4+((P16-'Basket Brand'!G$4)/('Basket Brand'!G$3-'Basket Brand'!G$4))*'Basket Brand'!I$4),IF(P16&gt;'Basket Brand'!G$5,('Basket Brand'!H$5+((P16-'Basket Brand'!G$5)/('Basket Brand'!G$4-'Basket Brand'!G$5))*'Basket Brand'!I$5),IF(P16&gt;='Basket Brand'!G$6,('Basket Brand'!H$6+((P16-'Basket Brand'!G$6)/('Basket Brand'!G$5-'Basket Brand'!G$6)*'Basket Brand'!I$6)),0))))*$AH$2/10</f>
        <v>5.7481057839231253</v>
      </c>
      <c r="AI16" s="75">
        <f>IF(Q16&gt;='No of Month Ach.'!G$3,'No of Month Ach.'!H$3,IF(Q16&gt;='No of Month Ach.'!G$4,('No of Month Ach.'!H$4+((Q16-'No of Month Ach.'!G$4)/('No of Month Ach.'!G$3-'No of Month Ach.'!G$4))*'No of Month Ach.'!I$4),IF(Q16&gt;'No of Month Ach.'!G$5,('No of Month Ach.'!H$5+((Q16-'No of Month Ach.'!G$5)/('No of Month Ach.'!G$4-'No of Month Ach.'!G$5))*'No of Month Ach.'!I$5),IF(Q16&gt;='No of Month Ach.'!G$6,('No of Month Ach.'!H$6+((Q16-'No of Month Ach.'!G$6)/('No of Month Ach.'!G$5-'No of Month Ach.'!G$6)*'No of Month Ach.'!I$6)),0))))*$AI$2/10</f>
        <v>0</v>
      </c>
      <c r="AJ16" s="75">
        <f>IF(R16&gt;='Territory Month'!B$3,'Territory Month'!C$3,IF(R16&gt;='Territory Month'!B$4,('Territory Month'!C$4+((R16-'Territory Month'!B$4)/('Territory Month'!B$3-'Territory Month'!B$4))*'Territory Month'!D$4),IF(R16&gt;'Territory Month'!B$5,('Territory Month'!C$5+((R16-'Territory Month'!B$5)/('Territory Month'!B$4-'Territory Month'!B$5))*'Territory Month'!D$5),IF(R16&gt;='Territory Month'!B$6,('Territory Month'!C$6+((R16-'Territory Month'!B$6)/('Territory Month'!B$5-'Territory Month'!B$6)*'Territory Month'!D$6)),0))))*$AJ$2/10</f>
        <v>1.3888888888888888</v>
      </c>
      <c r="AK16" s="75">
        <f>IF(Q16&gt;='No of Month Ach.'!G$3,'No of Month Ach.'!H$3,IF(Q16&gt;='No of Month Ach.'!G$4,('No of Month Ach.'!H$4+((Q16-'No of Month Ach.'!G$4)/('No of Month Ach.'!G$3-'No of Month Ach.'!G$4))*'No of Month Ach.'!I$4),IF(Q16&gt;'No of Month Ach.'!G$5,('No of Month Ach.'!H$5+((Q16-'No of Month Ach.'!G$5)/('No of Month Ach.'!G$4-'No of Month Ach.'!G$5))*'No of Month Ach.'!I$5),IF(Q16&gt;='No of Month Ach.'!G$6,('No of Month Ach.'!H$6+((Q16-'No of Month Ach.'!G$6)/('No of Month Ach.'!G$5-'No of Month Ach.'!G$6)*'No of Month Ach.'!I$6)),0))))*$AK$2/10</f>
        <v>0</v>
      </c>
      <c r="AL16" s="75">
        <f>IF(R16&gt;='Territory Month'!B$3,'Territory Month'!C$3,IF(R16&gt;='Territory Month'!B$4,('Territory Month'!C$4+((R16-'Territory Month'!B$4)/('Territory Month'!B$3-'Territory Month'!B$4))*'Territory Month'!D$4),IF(R16&gt;'Territory Month'!B$5,('Territory Month'!C$5+((R16-'Territory Month'!B$5)/('Territory Month'!B$4-'Territory Month'!B$5))*'Territory Month'!D$5),IF(R16&gt;='Territory Month'!B$6,('Territory Month'!C$6+((R16-'Territory Month'!B$6)/('Territory Month'!B$5-'Territory Month'!B$6)*'Territory Month'!D$6)),0))))*$AL$2/10</f>
        <v>0.69444444444444442</v>
      </c>
      <c r="AM16" s="75">
        <f>IF(U16&gt;='Sygk DM Syk Ach'!B$3,'Sygk DM Syk Ach'!C$3,IF(U16&gt;='Sygk DM Syk Ach'!B$4,('Sygk DM Syk Ach'!C$4+((U16-'Sygk DM Syk Ach'!B$4)/('Sygk DM Syk Ach'!B$3-'Sygk DM Syk Ach'!B$4))*'Sygk DM Syk Ach'!D$4),IF(U16&gt;'Sygk DM Syk Ach'!B$5,('Sygk DM Syk Ach'!C$5+((U16-'Sygk DM Syk Ach'!B$5)/('Sygk DM Syk Ach'!B$4-'Sygk DM Syk Ach'!B$5))*'Sygk DM Syk Ach'!D$5),IF(U16&gt;='Sygk DM Syk Ach'!B$6,('Sygk DM Syk Ach'!C$6+((U16-'Sygk DM Syk Ach'!B$6)/('Sygk DM Syk Ach'!B$5-'Sygk DM Syk Ach'!B$6)*'Sygk DM Syk Ach'!D$6)),0))))*$AM$2/10</f>
        <v>4</v>
      </c>
      <c r="AN16" s="75">
        <f>IF(V16&gt;='Call Achv'!B$3,'Call Achv'!C$3,IF(V16&gt;='Call Achv'!B$4,('Call Achv'!C$4+((V16-'Call Achv'!B$4)/('Call Achv'!B$3-'Call Achv'!B$4))*'Call Achv'!D$4),IF(V16&gt;'Call Achv'!B$5,('Call Achv'!C$5+((V16-'Call Achv'!B$5)/('Call Achv'!B$4-'Call Achv'!B$5))*'Call Achv'!D$5),IF(V16&gt;='Call Achv'!B$6,('Call Achv'!C$6+((V16-'Call Achv'!B$6)/('Call Achv'!B$5-'Call Achv'!B$6)*'Call Achv'!D$6)),0))))*$AN$2/10</f>
        <v>4.3099923332481467</v>
      </c>
      <c r="AO16" s="75">
        <f>IF(W16&gt;='DM Coaching'!B$3,'DM Coaching'!C$3,IF(W16&gt;='DM Coaching'!B$4,('DM Coaching'!C$4+((W16-'DM Coaching'!B$4)/('DM Coaching'!B$3-'DM Coaching'!B$4))*'DM Coaching'!D$4),IF(W16&gt;'DM Coaching'!B$5,('DM Coaching'!C$5+((W16-'DM Coaching'!B$5)/('DM Coaching'!B$4-'DM Coaching'!B$5))*'DM Coaching'!D$5),IF(W16&gt;='DM Coaching'!B$6,('DM Coaching'!C$6+((W16-'DM Coaching'!B$6)/('DM Coaching'!B$5-'DM Coaching'!B$6)*'DM Coaching'!D$6)),0))))*$AO$2/10</f>
        <v>5</v>
      </c>
      <c r="AP16" s="75">
        <f>IF(X16&gt;='FF-Written'!B$3,'FF-Written'!C$3,IF(X16&gt;='FF-Written'!B$4,('FF-Written'!C$4+((X16-'FF-Written'!B$4)/('FF-Written'!B$3-'FF-Written'!B$4))*'FF-Written'!D$4),IF(X16&gt;'FF-Written'!B$5,('FF-Written'!C$5+((X16-'FF-Written'!B$5)/('FF-Written'!B$4-'FF-Written'!B$5))*'FF-Written'!D$5),IF(X16&gt;='FF-Written'!B$6,('FF-Written'!C$6+((X16-'FF-Written'!B$6)/('FF-Written'!B$5-'FF-Written'!B$6)*'FF-Written'!D$6)),0))))*$AP$2/10</f>
        <v>3.354166666666667</v>
      </c>
      <c r="AQ16" s="75">
        <f>IF(Y16&gt;='DM-Won-Written'!B$3,'DM-Won-Written'!C$3,IF(Y16&gt;='DM-Won-Written'!B$4,('DM-Won-Written'!C$4+((Y16-'DM-Won-Written'!B$4)/('DM-Won-Written'!B$3-'DM-Won-Written'!B$4))*'DM-Won-Written'!D$4),IF(Y16&gt;'DM-Won-Written'!B$5,('DM-Won-Written'!C$5+((Y16-'DM-Won-Written'!B$5)/('DM-Won-Written'!B$4-'DM-Won-Written'!B$5))*'DM-Won-Written'!D$5),IF(Y16&gt;='DM-Won-Written'!B$6,('DM-Won-Written'!C$6+((Y16-'DM-Won-Written'!B$6)/('DM-Won-Written'!B$5-'DM-Won-Written'!B$6)*'DM-Won-Written'!D$6)),0))))*$AQ$2/10</f>
        <v>3</v>
      </c>
      <c r="AR16" s="75">
        <f>IF(Z16&gt;='FF-Detailing'!B$3,'FF-Detailing'!C$3,IF(Z16&gt;='FF-Detailing'!B$4,('FF-Detailing'!C$4+((Z16-'FF-Detailing'!B$4)/('FF-Detailing'!B$3-'FF-Detailing'!B$4))*'FF-Detailing'!D$4),IF(Z16&gt;'FF-Detailing'!B$5,('FF-Detailing'!C$5+((Z16-'FF-Detailing'!B$5)/('FF-Detailing'!B$4-'FF-Detailing'!B$5))*'FF-Detailing'!D$5),IF(Z16&gt;='FF-Detailing'!B$6,('FF-Detailing'!C$6+((Z16-'FF-Detailing'!B$6)/('FF-Detailing'!B$5-'FF-Detailing'!B$6)*'FF-Detailing'!D$6)),0))))*$AR$2/10</f>
        <v>2.3815</v>
      </c>
      <c r="AS16" s="75">
        <f>IF(AA16="","",(IF(AA16&gt;='Rx Share'!G$3,'Rx Share'!H$3,IF(AA16&gt;='Rx Share'!G$4,('Rx Share'!H$4+((AA16-'Rx Share'!G$4)/('Rx Share'!G$3-'Rx Share'!G$4))*'Rx Share'!I$4),IF(AA16&gt;'Rx Share'!G$5,('Rx Share'!H$5+((AA16-'Rx Share'!G$5)/('Rx Share'!G$4-'Rx Share'!G$5))*'Rx Share'!I$5),IF(AA16&gt;='Rx Share'!G$6,('Rx Share'!H$6+((AA16-'Rx Share'!G$6)/('Rx Share'!G$5-'Rx Share'!G$6)*'Rx Share'!I$6)),0))))*$AS$2/10))</f>
        <v>0</v>
      </c>
      <c r="AT16" s="69">
        <f t="shared" si="11"/>
        <v>44.463177326188784</v>
      </c>
      <c r="AU16" s="70">
        <f t="shared" si="0"/>
        <v>39</v>
      </c>
      <c r="AV16" s="110" t="str">
        <f t="shared" si="1"/>
        <v/>
      </c>
      <c r="AW16" s="110" t="str">
        <f t="shared" si="12"/>
        <v/>
      </c>
      <c r="AX16" s="110" t="str">
        <f t="shared" si="2"/>
        <v/>
      </c>
      <c r="AY16" s="110" t="str">
        <f t="shared" si="3"/>
        <v/>
      </c>
      <c r="AZ16" s="110" t="str">
        <f t="shared" si="4"/>
        <v/>
      </c>
      <c r="BA16" s="116" t="str">
        <f>IFERROR(IF($M16&gt;=99.5,#REF!,""),"")</f>
        <v/>
      </c>
      <c r="BB16" s="109" t="str">
        <f t="shared" si="5"/>
        <v>Disqualified</v>
      </c>
      <c r="BC16" s="109" t="str">
        <f t="shared" si="6"/>
        <v>Disqualified</v>
      </c>
      <c r="BD16" s="109" t="str">
        <f t="shared" si="7"/>
        <v>Disqualified</v>
      </c>
      <c r="BE16" s="109" t="str">
        <f t="shared" si="8"/>
        <v>Disqualified</v>
      </c>
      <c r="BF16" s="109" t="str">
        <f t="shared" si="9"/>
        <v>Disqualified</v>
      </c>
      <c r="BG16" s="109" t="str">
        <f t="shared" si="10"/>
        <v>Disqualified</v>
      </c>
    </row>
    <row r="17" spans="1:60" ht="20" x14ac:dyDescent="0.35">
      <c r="A17" s="87"/>
      <c r="B17" s="79">
        <v>104746</v>
      </c>
      <c r="C17" s="80" t="s">
        <v>2964</v>
      </c>
      <c r="D17" s="80" t="s">
        <v>1472</v>
      </c>
      <c r="E17" s="80" t="s">
        <v>1765</v>
      </c>
      <c r="F17" s="80" t="s">
        <v>1766</v>
      </c>
      <c r="G17" s="80" t="s">
        <v>1545</v>
      </c>
      <c r="H17" s="146">
        <v>37773</v>
      </c>
      <c r="I17" s="146" t="s">
        <v>1719</v>
      </c>
      <c r="J17" s="79">
        <v>9</v>
      </c>
      <c r="K17" s="79" t="s">
        <v>1084</v>
      </c>
      <c r="L17" s="79"/>
      <c r="M17" s="78">
        <v>110.72704151189161</v>
      </c>
      <c r="N17" s="78">
        <v>56.000000000000007</v>
      </c>
      <c r="O17" s="78" t="s">
        <v>1093</v>
      </c>
      <c r="P17" s="78">
        <v>113.18014282315443</v>
      </c>
      <c r="Q17" s="99">
        <v>6</v>
      </c>
      <c r="R17" s="99">
        <v>75</v>
      </c>
      <c r="S17" s="99">
        <v>6</v>
      </c>
      <c r="T17" s="99">
        <v>75</v>
      </c>
      <c r="U17" s="99" t="s">
        <v>1093</v>
      </c>
      <c r="V17" s="68">
        <v>127.27614747930775</v>
      </c>
      <c r="W17" s="68">
        <v>45.454545454545453</v>
      </c>
      <c r="X17" s="68">
        <v>58.194444444444436</v>
      </c>
      <c r="Y17" s="68">
        <v>60.55555555555555</v>
      </c>
      <c r="Z17" s="68">
        <v>30.083333333333332</v>
      </c>
      <c r="AA17" s="68" t="s">
        <v>1093</v>
      </c>
      <c r="AB17" s="68" t="s">
        <v>1093</v>
      </c>
      <c r="AC17" s="68">
        <v>1</v>
      </c>
      <c r="AD17" s="74"/>
      <c r="AE17" s="75">
        <f>IF(M17&gt;='Sales Ach'!G$3,'Sales Ach'!H$3,IF(M17&gt;='Sales Ach'!G$4,('Sales Ach'!H$4+((M17-'Sales Ach'!G$4)/('Sales Ach'!G$3-'Sales Ach'!G$4))*'Sales Ach'!I$4),IF(M17&gt;'Sales Ach'!G$5,('Sales Ach'!H$5+((M17-'Sales Ach'!G$5)/('Sales Ach'!G$4-'Sales Ach'!G$5))*'Sales Ach'!I$5),IF(M17&gt;='Sales Ach'!G$6,('Sales Ach'!H$6+((M17-'Sales Ach'!G$6)/('Sales Ach'!G$5-'Sales Ach'!G$6)*'Sales Ach'!I$6)),0))))*$AE$2/10</f>
        <v>18.860544403171097</v>
      </c>
      <c r="AF17" s="75">
        <f>IF(N17&gt;=UA!G$3,UA!H$3,IF(N17&gt;=UA!G$4,(UA!H$4+((N17-UA!G$4)/(UA!G$3-UA!G$4))*UA!I$4),IF(N17&gt;UA!G$5,(UA!H$5+((N17-UA!G$5)/(UA!G$4-UA!G$5))*UA!I$5),IF(N17&gt;=UA!G$6,(UA!H$6+((N17-UA!G$6)/(UA!G$5-UA!G$6)*UA!I$6)),0))))*$AF$2/10</f>
        <v>10</v>
      </c>
      <c r="AG17" s="75" t="str">
        <f>IF(O17="","",(IF(O17&gt;='New Product'!G$3,'New Product'!H$3,IF(O17&gt;='New Product'!G$4,('New Product'!H$4+((O17-'New Product'!G$4)/('New Product'!G$3-'New Product'!G$4))*'New Product'!I$4),IF(O17&gt;'New Product'!G$5,('New Product'!H$5+((O17-'New Product'!G$5)/('New Product'!G$4-'New Product'!G$5))*'New Product'!I$5),IF(O17&gt;='New Product'!G$6,('New Product'!H$6+((O17-'New Product'!G$6)/('New Product'!G$5-'New Product'!G$6)*'New Product'!I$6)),0))))*$AG$2/10))</f>
        <v/>
      </c>
      <c r="AH17" s="75">
        <f>IF(P17&gt;='Basket Brand'!G$3,'Basket Brand'!H$3,IF(P17&gt;='Basket Brand'!G$4,('Basket Brand'!H$4+((P17-'Basket Brand'!G$4)/('Basket Brand'!G$3-'Basket Brand'!G$4))*'Basket Brand'!I$4),IF(P17&gt;'Basket Brand'!G$5,('Basket Brand'!H$5+((P17-'Basket Brand'!G$5)/('Basket Brand'!G$4-'Basket Brand'!G$5))*'Basket Brand'!I$5),IF(P17&gt;='Basket Brand'!G$6,('Basket Brand'!H$6+((P17-'Basket Brand'!G$6)/('Basket Brand'!G$5-'Basket Brand'!G$6)*'Basket Brand'!I$6)),0))))*$AH$2/10</f>
        <v>9.7573523764205898</v>
      </c>
      <c r="AI17" s="75">
        <f>IF(Q17&gt;='No of Month Ach.'!G$3,'No of Month Ach.'!H$3,IF(Q17&gt;='No of Month Ach.'!G$4,('No of Month Ach.'!H$4+((Q17-'No of Month Ach.'!G$4)/('No of Month Ach.'!G$3-'No of Month Ach.'!G$4))*'No of Month Ach.'!I$4),IF(Q17&gt;'No of Month Ach.'!G$5,('No of Month Ach.'!H$5+((Q17-'No of Month Ach.'!G$5)/('No of Month Ach.'!G$4-'No of Month Ach.'!G$5))*'No of Month Ach.'!I$5),IF(Q17&gt;='No of Month Ach.'!G$6,('No of Month Ach.'!H$6+((Q17-'No of Month Ach.'!G$6)/('No of Month Ach.'!G$5-'No of Month Ach.'!G$6)*'No of Month Ach.'!I$6)),0))))*$AI$2/10</f>
        <v>0.9</v>
      </c>
      <c r="AJ17" s="75">
        <f>IF(R17&gt;='Territory Month'!B$3,'Territory Month'!C$3,IF(R17&gt;='Territory Month'!B$4,('Territory Month'!C$4+((R17-'Territory Month'!B$4)/('Territory Month'!B$3-'Territory Month'!B$4))*'Territory Month'!D$4),IF(R17&gt;'Territory Month'!B$5,('Territory Month'!C$5+((R17-'Territory Month'!B$5)/('Territory Month'!B$4-'Territory Month'!B$5))*'Territory Month'!D$5),IF(R17&gt;='Territory Month'!B$6,('Territory Month'!C$6+((R17-'Territory Month'!B$6)/('Territory Month'!B$5-'Territory Month'!B$6)*'Territory Month'!D$6)),0))))*$AJ$2/10</f>
        <v>6</v>
      </c>
      <c r="AK17" s="75">
        <f>IF(Q17&gt;='No of Month Ach.'!G$3,'No of Month Ach.'!H$3,IF(Q17&gt;='No of Month Ach.'!G$4,('No of Month Ach.'!H$4+((Q17-'No of Month Ach.'!G$4)/('No of Month Ach.'!G$3-'No of Month Ach.'!G$4))*'No of Month Ach.'!I$4),IF(Q17&gt;'No of Month Ach.'!G$5,('No of Month Ach.'!H$5+((Q17-'No of Month Ach.'!G$5)/('No of Month Ach.'!G$4-'No of Month Ach.'!G$5))*'No of Month Ach.'!I$5),IF(Q17&gt;='No of Month Ach.'!G$6,('No of Month Ach.'!H$6+((Q17-'No of Month Ach.'!G$6)/('No of Month Ach.'!G$5-'No of Month Ach.'!G$6)*'No of Month Ach.'!I$6)),0))))*$AK$2/10</f>
        <v>0.67500000000000004</v>
      </c>
      <c r="AL17" s="75">
        <f>IF(R17&gt;='Territory Month'!B$3,'Territory Month'!C$3,IF(R17&gt;='Territory Month'!B$4,('Territory Month'!C$4+((R17-'Territory Month'!B$4)/('Territory Month'!B$3-'Territory Month'!B$4))*'Territory Month'!D$4),IF(R17&gt;'Territory Month'!B$5,('Territory Month'!C$5+((R17-'Territory Month'!B$5)/('Territory Month'!B$4-'Territory Month'!B$5))*'Territory Month'!D$5),IF(R17&gt;='Territory Month'!B$6,('Territory Month'!C$6+((R17-'Territory Month'!B$6)/('Territory Month'!B$5-'Territory Month'!B$6)*'Territory Month'!D$6)),0))))*$AL$2/10</f>
        <v>3</v>
      </c>
      <c r="AM17" s="75">
        <f>IF(U17&gt;='Sygk DM Syk Ach'!B$3,'Sygk DM Syk Ach'!C$3,IF(U17&gt;='Sygk DM Syk Ach'!B$4,('Sygk DM Syk Ach'!C$4+((U17-'Sygk DM Syk Ach'!B$4)/('Sygk DM Syk Ach'!B$3-'Sygk DM Syk Ach'!B$4))*'Sygk DM Syk Ach'!D$4),IF(U17&gt;'Sygk DM Syk Ach'!B$5,('Sygk DM Syk Ach'!C$5+((U17-'Sygk DM Syk Ach'!B$5)/('Sygk DM Syk Ach'!B$4-'Sygk DM Syk Ach'!B$5))*'Sygk DM Syk Ach'!D$5),IF(U17&gt;='Sygk DM Syk Ach'!B$6,('Sygk DM Syk Ach'!C$6+((U17-'Sygk DM Syk Ach'!B$6)/('Sygk DM Syk Ach'!B$5-'Sygk DM Syk Ach'!B$6)*'Sygk DM Syk Ach'!D$6)),0))))*$AM$2/10</f>
        <v>4</v>
      </c>
      <c r="AN17" s="75">
        <f>IF(V17&gt;='Call Achv'!B$3,'Call Achv'!C$3,IF(V17&gt;='Call Achv'!B$4,('Call Achv'!C$4+((V17-'Call Achv'!B$4)/('Call Achv'!B$3-'Call Achv'!B$4))*'Call Achv'!D$4),IF(V17&gt;'Call Achv'!B$5,('Call Achv'!C$5+((V17-'Call Achv'!B$5)/('Call Achv'!B$4-'Call Achv'!B$5))*'Call Achv'!D$5),IF(V17&gt;='Call Achv'!B$6,('Call Achv'!C$6+((V17-'Call Achv'!B$6)/('Call Achv'!B$5-'Call Achv'!B$6)*'Call Achv'!D$6)),0))))*$AN$2/10</f>
        <v>5</v>
      </c>
      <c r="AO17" s="75">
        <f>IF(W17&gt;='DM Coaching'!B$3,'DM Coaching'!C$3,IF(W17&gt;='DM Coaching'!B$4,('DM Coaching'!C$4+((W17-'DM Coaching'!B$4)/('DM Coaching'!B$3-'DM Coaching'!B$4))*'DM Coaching'!D$4),IF(W17&gt;'DM Coaching'!B$5,('DM Coaching'!C$5+((W17-'DM Coaching'!B$5)/('DM Coaching'!B$4-'DM Coaching'!B$5))*'DM Coaching'!D$5),IF(W17&gt;='DM Coaching'!B$6,('DM Coaching'!C$6+((W17-'DM Coaching'!B$6)/('DM Coaching'!B$5-'DM Coaching'!B$6)*'DM Coaching'!D$6)),0))))*$AO$2/10</f>
        <v>0</v>
      </c>
      <c r="AP17" s="75">
        <f>IF(X17&gt;='FF-Written'!B$3,'FF-Written'!C$3,IF(X17&gt;='FF-Written'!B$4,('FF-Written'!C$4+((X17-'FF-Written'!B$4)/('FF-Written'!B$3-'FF-Written'!B$4))*'FF-Written'!D$4),IF(X17&gt;'FF-Written'!B$5,('FF-Written'!C$5+((X17-'FF-Written'!B$5)/('FF-Written'!B$4-'FF-Written'!B$5))*'FF-Written'!D$5),IF(X17&gt;='FF-Written'!B$6,('FF-Written'!C$6+((X17-'FF-Written'!B$6)/('FF-Written'!B$5-'FF-Written'!B$6)*'FF-Written'!D$6)),0))))*$AP$2/10</f>
        <v>1.6840277777777761</v>
      </c>
      <c r="AQ17" s="75">
        <f>IF(Y17&gt;='DM-Won-Written'!B$3,'DM-Won-Written'!C$3,IF(Y17&gt;='DM-Won-Written'!B$4,('DM-Won-Written'!C$4+((Y17-'DM-Won-Written'!B$4)/('DM-Won-Written'!B$3-'DM-Won-Written'!B$4))*'DM-Won-Written'!D$4),IF(Y17&gt;'DM-Won-Written'!B$5,('DM-Won-Written'!C$5+((Y17-'DM-Won-Written'!B$5)/('DM-Won-Written'!B$4-'DM-Won-Written'!B$5))*'DM-Won-Written'!D$5),IF(Y17&gt;='DM-Won-Written'!B$6,('DM-Won-Written'!C$6+((Y17-'DM-Won-Written'!B$6)/('DM-Won-Written'!B$5-'DM-Won-Written'!B$6)*'DM-Won-Written'!D$6)),0))))*$AQ$2/10</f>
        <v>1.2333333333333329</v>
      </c>
      <c r="AR17" s="75">
        <f>IF(Z17&gt;='FF-Detailing'!B$3,'FF-Detailing'!C$3,IF(Z17&gt;='FF-Detailing'!B$4,('FF-Detailing'!C$4+((Z17-'FF-Detailing'!B$4)/('FF-Detailing'!B$3-'FF-Detailing'!B$4))*'FF-Detailing'!D$4),IF(Z17&gt;'FF-Detailing'!B$5,('FF-Detailing'!C$5+((Z17-'FF-Detailing'!B$5)/('FF-Detailing'!B$4-'FF-Detailing'!B$5))*'FF-Detailing'!D$5),IF(Z17&gt;='FF-Detailing'!B$6,('FF-Detailing'!C$6+((Z17-'FF-Detailing'!B$6)/('FF-Detailing'!B$5-'FF-Detailing'!B$6)*'FF-Detailing'!D$6)),0))))*$AR$2/10</f>
        <v>0</v>
      </c>
      <c r="AS17" s="75" t="str">
        <f>IF(AA17="","",(IF(AA17&gt;='Rx Share'!G$3,'Rx Share'!H$3,IF(AA17&gt;='Rx Share'!G$4,('Rx Share'!H$4+((AA17-'Rx Share'!G$4)/('Rx Share'!G$3-'Rx Share'!G$4))*'Rx Share'!I$4),IF(AA17&gt;'Rx Share'!G$5,('Rx Share'!H$5+((AA17-'Rx Share'!G$5)/('Rx Share'!G$4-'Rx Share'!G$5))*'Rx Share'!I$5),IF(AA17&gt;='Rx Share'!G$6,('Rx Share'!H$6+((AA17-'Rx Share'!G$6)/('Rx Share'!G$5-'Rx Share'!G$6)*'Rx Share'!I$6)),0))))*$AS$2/10))</f>
        <v/>
      </c>
      <c r="AT17" s="69">
        <f t="shared" si="11"/>
        <v>60.233619878558663</v>
      </c>
      <c r="AU17" s="70">
        <f t="shared" si="0"/>
        <v>16</v>
      </c>
      <c r="AV17" s="110" t="str">
        <f t="shared" si="1"/>
        <v/>
      </c>
      <c r="AW17" s="110" t="str">
        <f t="shared" si="12"/>
        <v/>
      </c>
      <c r="AX17" s="110">
        <f t="shared" si="2"/>
        <v>56.000000000000007</v>
      </c>
      <c r="AY17" s="110">
        <f t="shared" si="3"/>
        <v>60.55555555555555</v>
      </c>
      <c r="AZ17" s="110">
        <f t="shared" si="4"/>
        <v>75</v>
      </c>
      <c r="BA17" s="116" t="str">
        <f>IFERROR(IF($M17&gt;=99.5,#REF!,""),"")</f>
        <v/>
      </c>
      <c r="BB17" s="109" t="str">
        <f t="shared" si="5"/>
        <v>Not eligible</v>
      </c>
      <c r="BC17" s="109" t="str">
        <f t="shared" si="6"/>
        <v>Not eligible</v>
      </c>
      <c r="BD17" s="109">
        <f t="shared" si="7"/>
        <v>6</v>
      </c>
      <c r="BE17" s="109">
        <f t="shared" si="8"/>
        <v>13</v>
      </c>
      <c r="BF17" s="109">
        <f t="shared" si="9"/>
        <v>3</v>
      </c>
      <c r="BG17" s="109" t="str">
        <f t="shared" si="10"/>
        <v>Not eligible</v>
      </c>
    </row>
    <row r="18" spans="1:60" ht="30" hidden="1" x14ac:dyDescent="0.35">
      <c r="A18" s="87"/>
      <c r="B18" s="79">
        <v>104748</v>
      </c>
      <c r="C18" s="80" t="s">
        <v>2965</v>
      </c>
      <c r="D18" s="80" t="s">
        <v>1472</v>
      </c>
      <c r="E18" s="80" t="s">
        <v>149</v>
      </c>
      <c r="F18" s="80" t="s">
        <v>16</v>
      </c>
      <c r="G18" s="80" t="s">
        <v>1770</v>
      </c>
      <c r="H18" s="146">
        <v>37893</v>
      </c>
      <c r="I18" s="146" t="s">
        <v>1719</v>
      </c>
      <c r="J18" s="79">
        <v>9</v>
      </c>
      <c r="K18" s="79" t="s">
        <v>2960</v>
      </c>
      <c r="L18" s="79"/>
      <c r="M18" s="78">
        <v>96.254090449346648</v>
      </c>
      <c r="N18" s="78">
        <v>37.440758293838861</v>
      </c>
      <c r="O18" s="78">
        <v>88.985435055856868</v>
      </c>
      <c r="P18" s="78">
        <v>103.90303673280854</v>
      </c>
      <c r="Q18" s="99">
        <v>2</v>
      </c>
      <c r="R18" s="99">
        <v>46.666666666666664</v>
      </c>
      <c r="S18" s="99">
        <v>2</v>
      </c>
      <c r="T18" s="99">
        <v>46.666666666666664</v>
      </c>
      <c r="U18" s="99">
        <v>0</v>
      </c>
      <c r="V18" s="68">
        <v>111.0282574568289</v>
      </c>
      <c r="W18" s="68">
        <v>94.042553191489361</v>
      </c>
      <c r="X18" s="68">
        <v>75.805555555555557</v>
      </c>
      <c r="Y18" s="68">
        <v>86.1111111111111</v>
      </c>
      <c r="Z18" s="68">
        <v>77.933333333333337</v>
      </c>
      <c r="AA18" s="68">
        <v>19.525433823330353</v>
      </c>
      <c r="AB18" s="68">
        <v>0.58576301469991066</v>
      </c>
      <c r="AC18" s="68">
        <v>1</v>
      </c>
      <c r="AD18" s="74"/>
      <c r="AE18" s="75">
        <f>IF(M18&gt;='Sales Ach'!G$3,'Sales Ach'!H$3,IF(M18&gt;='Sales Ach'!G$4,('Sales Ach'!H$4+((M18-'Sales Ach'!G$4)/('Sales Ach'!G$3-'Sales Ach'!G$4))*'Sales Ach'!I$4),IF(M18&gt;'Sales Ach'!G$5,('Sales Ach'!H$5+((M18-'Sales Ach'!G$5)/('Sales Ach'!G$4-'Sales Ach'!G$5))*'Sales Ach'!I$5),IF(M18&gt;='Sales Ach'!G$6,('Sales Ach'!H$6+((M18-'Sales Ach'!G$6)/('Sales Ach'!G$5-'Sales Ach'!G$6)*'Sales Ach'!I$6)),0))))*$AE$2/10</f>
        <v>11.003272359477318</v>
      </c>
      <c r="AF18" s="75">
        <f>IF(N18&gt;=UA!G$3,UA!H$3,IF(N18&gt;=UA!G$4,(UA!H$4+((N18-UA!G$4)/(UA!G$3-UA!G$4))*UA!I$4),IF(N18&gt;UA!G$5,(UA!H$5+((N18-UA!G$5)/(UA!G$4-UA!G$5))*UA!I$5),IF(N18&gt;=UA!G$6,(UA!H$6+((N18-UA!G$6)/(UA!G$5-UA!G$6)*UA!I$6)),0))))*$AF$2/10</f>
        <v>5.2322274881516586</v>
      </c>
      <c r="AG18" s="75">
        <f>IF(O18="","",(IF(O18&gt;='New Product'!G$3,'New Product'!H$3,IF(O18&gt;='New Product'!G$4,('New Product'!H$4+((O18-'New Product'!G$4)/('New Product'!G$3-'New Product'!G$4))*'New Product'!I$4),IF(O18&gt;'New Product'!G$5,('New Product'!H$5+((O18-'New Product'!G$5)/('New Product'!G$4-'New Product'!G$5))*'New Product'!I$5),IF(O18&gt;='New Product'!G$6,('New Product'!H$6+((O18-'New Product'!G$6)/('New Product'!G$5-'New Product'!G$6)*'New Product'!I$6)),0))))*$AG$2/10))</f>
        <v>4.0579609078199619</v>
      </c>
      <c r="AH18" s="75">
        <f>IF(P18&gt;='Basket Brand'!G$3,'Basket Brand'!H$3,IF(P18&gt;='Basket Brand'!G$4,('Basket Brand'!H$4+((P18-'Basket Brand'!G$4)/('Basket Brand'!G$3-'Basket Brand'!G$4))*'Basket Brand'!I$4),IF(P18&gt;'Basket Brand'!G$5,('Basket Brand'!H$5+((P18-'Basket Brand'!G$5)/('Basket Brand'!G$4-'Basket Brand'!G$5))*'Basket Brand'!I$5),IF(P18&gt;='Basket Brand'!G$6,('Basket Brand'!H$6+((P18-'Basket Brand'!G$6)/('Basket Brand'!G$5-'Basket Brand'!G$6)*'Basket Brand'!I$6)),0))))*$AH$2/10</f>
        <v>8.520404897707806</v>
      </c>
      <c r="AI18" s="75">
        <f>IF(Q18&gt;='No of Month Ach.'!G$3,'No of Month Ach.'!H$3,IF(Q18&gt;='No of Month Ach.'!G$4,('No of Month Ach.'!H$4+((Q18-'No of Month Ach.'!G$4)/('No of Month Ach.'!G$3-'No of Month Ach.'!G$4))*'No of Month Ach.'!I$4),IF(Q18&gt;'No of Month Ach.'!G$5,('No of Month Ach.'!H$5+((Q18-'No of Month Ach.'!G$5)/('No of Month Ach.'!G$4-'No of Month Ach.'!G$5))*'No of Month Ach.'!I$5),IF(Q18&gt;='No of Month Ach.'!G$6,('No of Month Ach.'!H$6+((Q18-'No of Month Ach.'!G$6)/('No of Month Ach.'!G$5-'No of Month Ach.'!G$6)*'No of Month Ach.'!I$6)),0))))*$AI$2/10</f>
        <v>0</v>
      </c>
      <c r="AJ18" s="75">
        <f>IF(R18&gt;='Territory Month'!B$3,'Territory Month'!C$3,IF(R18&gt;='Territory Month'!B$4,('Territory Month'!C$4+((R18-'Territory Month'!B$4)/('Territory Month'!B$3-'Territory Month'!B$4))*'Territory Month'!D$4),IF(R18&gt;'Territory Month'!B$5,('Territory Month'!C$5+((R18-'Territory Month'!B$5)/('Territory Month'!B$4-'Territory Month'!B$5))*'Territory Month'!D$5),IF(R18&gt;='Territory Month'!B$6,('Territory Month'!C$6+((R18-'Territory Month'!B$6)/('Territory Month'!B$5-'Territory Month'!B$6)*'Territory Month'!D$6)),0))))*$AJ$2/10</f>
        <v>2.8</v>
      </c>
      <c r="AK18" s="75">
        <f>IF(Q18&gt;='No of Month Ach.'!G$3,'No of Month Ach.'!H$3,IF(Q18&gt;='No of Month Ach.'!G$4,('No of Month Ach.'!H$4+((Q18-'No of Month Ach.'!G$4)/('No of Month Ach.'!G$3-'No of Month Ach.'!G$4))*'No of Month Ach.'!I$4),IF(Q18&gt;'No of Month Ach.'!G$5,('No of Month Ach.'!H$5+((Q18-'No of Month Ach.'!G$5)/('No of Month Ach.'!G$4-'No of Month Ach.'!G$5))*'No of Month Ach.'!I$5),IF(Q18&gt;='No of Month Ach.'!G$6,('No of Month Ach.'!H$6+((Q18-'No of Month Ach.'!G$6)/('No of Month Ach.'!G$5-'No of Month Ach.'!G$6)*'No of Month Ach.'!I$6)),0))))*$AK$2/10</f>
        <v>0</v>
      </c>
      <c r="AL18" s="75">
        <f>IF(R18&gt;='Territory Month'!B$3,'Territory Month'!C$3,IF(R18&gt;='Territory Month'!B$4,('Territory Month'!C$4+((R18-'Territory Month'!B$4)/('Territory Month'!B$3-'Territory Month'!B$4))*'Territory Month'!D$4),IF(R18&gt;'Territory Month'!B$5,('Territory Month'!C$5+((R18-'Territory Month'!B$5)/('Territory Month'!B$4-'Territory Month'!B$5))*'Territory Month'!D$5),IF(R18&gt;='Territory Month'!B$6,('Territory Month'!C$6+((R18-'Territory Month'!B$6)/('Territory Month'!B$5-'Territory Month'!B$6)*'Territory Month'!D$6)),0))))*$AL$2/10</f>
        <v>1.4</v>
      </c>
      <c r="AM18" s="75">
        <f>IF(U18&gt;='Sygk DM Syk Ach'!B$3,'Sygk DM Syk Ach'!C$3,IF(U18&gt;='Sygk DM Syk Ach'!B$4,('Sygk DM Syk Ach'!C$4+((U18-'Sygk DM Syk Ach'!B$4)/('Sygk DM Syk Ach'!B$3-'Sygk DM Syk Ach'!B$4))*'Sygk DM Syk Ach'!D$4),IF(U18&gt;'Sygk DM Syk Ach'!B$5,('Sygk DM Syk Ach'!C$5+((U18-'Sygk DM Syk Ach'!B$5)/('Sygk DM Syk Ach'!B$4-'Sygk DM Syk Ach'!B$5))*'Sygk DM Syk Ach'!D$5),IF(U18&gt;='Sygk DM Syk Ach'!B$6,('Sygk DM Syk Ach'!C$6+((U18-'Sygk DM Syk Ach'!B$6)/('Sygk DM Syk Ach'!B$5-'Sygk DM Syk Ach'!B$6)*'Sygk DM Syk Ach'!D$6)),0))))*$AM$2/10</f>
        <v>0</v>
      </c>
      <c r="AN18" s="75">
        <f>IF(V18&gt;='Call Achv'!B$3,'Call Achv'!C$3,IF(V18&gt;='Call Achv'!B$4,('Call Achv'!C$4+((V18-'Call Achv'!B$4)/('Call Achv'!B$3-'Call Achv'!B$4))*'Call Achv'!D$4),IF(V18&gt;'Call Achv'!B$5,('Call Achv'!C$5+((V18-'Call Achv'!B$5)/('Call Achv'!B$4-'Call Achv'!B$5))*'Call Achv'!D$5),IF(V18&gt;='Call Achv'!B$6,('Call Achv'!C$6+((V18-'Call Achv'!B$6)/('Call Achv'!B$5-'Call Achv'!B$6)*'Call Achv'!D$6)),0))))*$AN$2/10</f>
        <v>5</v>
      </c>
      <c r="AO18" s="75">
        <f>IF(W18&gt;='DM Coaching'!B$3,'DM Coaching'!C$3,IF(W18&gt;='DM Coaching'!B$4,('DM Coaching'!C$4+((W18-'DM Coaching'!B$4)/('DM Coaching'!B$3-'DM Coaching'!B$4))*'DM Coaching'!D$4),IF(W18&gt;'DM Coaching'!B$5,('DM Coaching'!C$5+((W18-'DM Coaching'!B$5)/('DM Coaching'!B$4-'DM Coaching'!B$5))*'DM Coaching'!D$5),IF(W18&gt;='DM Coaching'!B$6,('DM Coaching'!C$6+((W18-'DM Coaching'!B$6)/('DM Coaching'!B$5-'DM Coaching'!B$6)*'DM Coaching'!D$6)),0))))*$AO$2/10</f>
        <v>5</v>
      </c>
      <c r="AP18" s="75">
        <f>IF(X18&gt;='FF-Written'!B$3,'FF-Written'!C$3,IF(X18&gt;='FF-Written'!B$4,('FF-Written'!C$4+((X18-'FF-Written'!B$4)/('FF-Written'!B$3-'FF-Written'!B$4))*'FF-Written'!D$4),IF(X18&gt;'FF-Written'!B$5,('FF-Written'!C$5+((X18-'FF-Written'!B$5)/('FF-Written'!B$4-'FF-Written'!B$5))*'FF-Written'!D$5),IF(X18&gt;='FF-Written'!B$6,('FF-Written'!C$6+((X18-'FF-Written'!B$6)/('FF-Written'!B$5-'FF-Written'!B$6)*'FF-Written'!D$6)),0))))*$AP$2/10</f>
        <v>3.1854166666666668</v>
      </c>
      <c r="AQ18" s="75">
        <f>IF(Y18&gt;='DM-Won-Written'!B$3,'DM-Won-Written'!C$3,IF(Y18&gt;='DM-Won-Written'!B$4,('DM-Won-Written'!C$4+((Y18-'DM-Won-Written'!B$4)/('DM-Won-Written'!B$3-'DM-Won-Written'!B$4))*'DM-Won-Written'!D$4),IF(Y18&gt;'DM-Won-Written'!B$5,('DM-Won-Written'!C$5+((Y18-'DM-Won-Written'!B$5)/('DM-Won-Written'!B$4-'DM-Won-Written'!B$5))*'DM-Won-Written'!D$5),IF(Y18&gt;='DM-Won-Written'!B$6,('DM-Won-Written'!C$6+((Y18-'DM-Won-Written'!B$6)/('DM-Won-Written'!B$5-'DM-Won-Written'!B$6)*'DM-Won-Written'!D$6)),0))))*$AQ$2/10</f>
        <v>3</v>
      </c>
      <c r="AR18" s="75">
        <f>IF(Z18&gt;='FF-Detailing'!B$3,'FF-Detailing'!C$3,IF(Z18&gt;='FF-Detailing'!B$4,('FF-Detailing'!C$4+((Z18-'FF-Detailing'!B$4)/('FF-Detailing'!B$3-'FF-Detailing'!B$4))*'FF-Detailing'!D$4),IF(Z18&gt;'FF-Detailing'!B$5,('FF-Detailing'!C$5+((Z18-'FF-Detailing'!B$5)/('FF-Detailing'!B$4-'FF-Detailing'!B$5))*'FF-Detailing'!D$5),IF(Z18&gt;='FF-Detailing'!B$6,('FF-Detailing'!C$6+((Z18-'FF-Detailing'!B$6)/('FF-Detailing'!B$5-'FF-Detailing'!B$6)*'FF-Detailing'!D$6)),0))))*$AR$2/10</f>
        <v>1.9140000000000001</v>
      </c>
      <c r="AS18" s="75">
        <f>IF(AA18="","",(IF(AA18&gt;='Rx Share'!G$3,'Rx Share'!H$3,IF(AA18&gt;='Rx Share'!G$4,('Rx Share'!H$4+((AA18-'Rx Share'!G$4)/('Rx Share'!G$3-'Rx Share'!G$4))*'Rx Share'!I$4),IF(AA18&gt;'Rx Share'!G$5,('Rx Share'!H$5+((AA18-'Rx Share'!G$5)/('Rx Share'!G$4-'Rx Share'!G$5))*'Rx Share'!I$5),IF(AA18&gt;='Rx Share'!G$6,('Rx Share'!H$6+((AA18-'Rx Share'!G$6)/('Rx Share'!G$5-'Rx Share'!G$6)*'Rx Share'!I$6)),0))))*$AS$2/10))</f>
        <v>0</v>
      </c>
      <c r="AT18" s="69">
        <f t="shared" si="11"/>
        <v>55.236980355359343</v>
      </c>
      <c r="AU18" s="70">
        <f t="shared" si="0"/>
        <v>22</v>
      </c>
      <c r="AV18" s="110" t="str">
        <f t="shared" si="1"/>
        <v/>
      </c>
      <c r="AW18" s="110" t="str">
        <f t="shared" si="12"/>
        <v/>
      </c>
      <c r="AX18" s="110" t="str">
        <f t="shared" si="2"/>
        <v/>
      </c>
      <c r="AY18" s="110" t="str">
        <f t="shared" si="3"/>
        <v/>
      </c>
      <c r="AZ18" s="110" t="str">
        <f t="shared" si="4"/>
        <v/>
      </c>
      <c r="BA18" s="116" t="str">
        <f>IFERROR(IF($M18&gt;=99.5,#REF!,""),"")</f>
        <v/>
      </c>
      <c r="BB18" s="109" t="str">
        <f t="shared" si="5"/>
        <v>Disqualified</v>
      </c>
      <c r="BC18" s="109" t="str">
        <f t="shared" si="6"/>
        <v>Disqualified</v>
      </c>
      <c r="BD18" s="109" t="str">
        <f t="shared" si="7"/>
        <v>Disqualified</v>
      </c>
      <c r="BE18" s="109" t="str">
        <f t="shared" si="8"/>
        <v>Disqualified</v>
      </c>
      <c r="BF18" s="109" t="str">
        <f t="shared" si="9"/>
        <v>Disqualified</v>
      </c>
      <c r="BG18" s="109" t="str">
        <f t="shared" si="10"/>
        <v>Disqualified</v>
      </c>
    </row>
    <row r="19" spans="1:60" ht="30" hidden="1" x14ac:dyDescent="0.35">
      <c r="A19" s="87"/>
      <c r="B19" s="79">
        <v>104749</v>
      </c>
      <c r="C19" s="80" t="s">
        <v>2966</v>
      </c>
      <c r="D19" s="80" t="s">
        <v>1058</v>
      </c>
      <c r="E19" s="80" t="s">
        <v>188</v>
      </c>
      <c r="F19" s="80" t="s">
        <v>16</v>
      </c>
      <c r="G19" s="80" t="s">
        <v>1770</v>
      </c>
      <c r="H19" s="146">
        <v>37878</v>
      </c>
      <c r="I19" s="146" t="s">
        <v>1719</v>
      </c>
      <c r="J19" s="79">
        <v>9</v>
      </c>
      <c r="K19" s="79" t="s">
        <v>2960</v>
      </c>
      <c r="L19" s="79"/>
      <c r="M19" s="78">
        <v>88.848282566966901</v>
      </c>
      <c r="N19" s="78">
        <v>24.625</v>
      </c>
      <c r="O19" s="78">
        <v>57.767305847542048</v>
      </c>
      <c r="P19" s="78">
        <v>96.053748202823272</v>
      </c>
      <c r="Q19" s="99">
        <v>2</v>
      </c>
      <c r="R19" s="99">
        <v>22.222222222222221</v>
      </c>
      <c r="S19" s="99">
        <v>2</v>
      </c>
      <c r="T19" s="99">
        <v>22.222222222222221</v>
      </c>
      <c r="U19" s="99">
        <v>0</v>
      </c>
      <c r="V19" s="68">
        <v>85.01577287066246</v>
      </c>
      <c r="W19" s="68">
        <v>77.446808510638306</v>
      </c>
      <c r="X19" s="68">
        <v>74.583333333333329</v>
      </c>
      <c r="Y19" s="68">
        <v>77.222222222222229</v>
      </c>
      <c r="Z19" s="68">
        <v>85</v>
      </c>
      <c r="AA19" s="68">
        <v>15.554421811032441</v>
      </c>
      <c r="AB19" s="68">
        <v>0.46663265433097323</v>
      </c>
      <c r="AC19" s="68">
        <v>1</v>
      </c>
      <c r="AD19" s="74"/>
      <c r="AE19" s="75">
        <f>IF(M19&gt;='Sales Ach'!G$3,'Sales Ach'!H$3,IF(M19&gt;='Sales Ach'!G$4,('Sales Ach'!H$4+((M19-'Sales Ach'!G$4)/('Sales Ach'!G$3-'Sales Ach'!G$4))*'Sales Ach'!I$4),IF(M19&gt;'Sales Ach'!G$5,('Sales Ach'!H$5+((M19-'Sales Ach'!G$5)/('Sales Ach'!G$4-'Sales Ach'!G$5))*'Sales Ach'!I$5),IF(M19&gt;='Sales Ach'!G$6,('Sales Ach'!H$6+((M19-'Sales Ach'!G$6)/('Sales Ach'!G$5-'Sales Ach'!G$6)*'Sales Ach'!I$6)),0))))*$AE$2/10</f>
        <v>8.7696565133933788</v>
      </c>
      <c r="AF19" s="75">
        <f>IF(N19&gt;=UA!G$3,UA!H$3,IF(N19&gt;=UA!G$4,(UA!H$4+((N19-UA!G$4)/(UA!G$3-UA!G$4))*UA!I$4),IF(N19&gt;UA!G$5,(UA!H$5+((N19-UA!G$5)/(UA!G$4-UA!G$5))*UA!I$5),IF(N19&gt;=UA!G$6,(UA!H$6+((N19-UA!G$6)/(UA!G$5-UA!G$6)*UA!I$6)),0))))*$AF$2/10</f>
        <v>0</v>
      </c>
      <c r="AG19" s="75">
        <f>IF(O19="","",(IF(O19&gt;='New Product'!G$3,'New Product'!H$3,IF(O19&gt;='New Product'!G$4,('New Product'!H$4+((O19-'New Product'!G$4)/('New Product'!G$3-'New Product'!G$4))*'New Product'!I$4),IF(O19&gt;'New Product'!G$5,('New Product'!H$5+((O19-'New Product'!G$5)/('New Product'!G$4-'New Product'!G$5))*'New Product'!I$5),IF(O19&gt;='New Product'!G$6,('New Product'!H$6+((O19-'New Product'!G$6)/('New Product'!G$5-'New Product'!G$6)*'New Product'!I$6)),0))))*$AG$2/10))</f>
        <v>1.4382474831619505</v>
      </c>
      <c r="AH19" s="75">
        <f>IF(P19&gt;='Basket Brand'!G$3,'Basket Brand'!H$3,IF(P19&gt;='Basket Brand'!G$4,('Basket Brand'!H$4+((P19-'Basket Brand'!G$4)/('Basket Brand'!G$3-'Basket Brand'!G$4))*'Basket Brand'!I$4),IF(P19&gt;'Basket Brand'!G$5,('Basket Brand'!H$5+((P19-'Basket Brand'!G$5)/('Basket Brand'!G$4-'Basket Brand'!G$5))*'Basket Brand'!I$5),IF(P19&gt;='Basket Brand'!G$6,('Basket Brand'!H$6+((P19-'Basket Brand'!G$6)/('Basket Brand'!G$5-'Basket Brand'!G$6)*'Basket Brand'!I$6)),0))))*$AH$2/10</f>
        <v>5.421499281129309</v>
      </c>
      <c r="AI19" s="75">
        <f>IF(Q19&gt;='No of Month Ach.'!G$3,'No of Month Ach.'!H$3,IF(Q19&gt;='No of Month Ach.'!G$4,('No of Month Ach.'!H$4+((Q19-'No of Month Ach.'!G$4)/('No of Month Ach.'!G$3-'No of Month Ach.'!G$4))*'No of Month Ach.'!I$4),IF(Q19&gt;'No of Month Ach.'!G$5,('No of Month Ach.'!H$5+((Q19-'No of Month Ach.'!G$5)/('No of Month Ach.'!G$4-'No of Month Ach.'!G$5))*'No of Month Ach.'!I$5),IF(Q19&gt;='No of Month Ach.'!G$6,('No of Month Ach.'!H$6+((Q19-'No of Month Ach.'!G$6)/('No of Month Ach.'!G$5-'No of Month Ach.'!G$6)*'No of Month Ach.'!I$6)),0))))*$AI$2/10</f>
        <v>0</v>
      </c>
      <c r="AJ19" s="75">
        <f>IF(R19&gt;='Territory Month'!B$3,'Territory Month'!C$3,IF(R19&gt;='Territory Month'!B$4,('Territory Month'!C$4+((R19-'Territory Month'!B$4)/('Territory Month'!B$3-'Territory Month'!B$4))*'Territory Month'!D$4),IF(R19&gt;'Territory Month'!B$5,('Territory Month'!C$5+((R19-'Territory Month'!B$5)/('Territory Month'!B$4-'Territory Month'!B$5))*'Territory Month'!D$5),IF(R19&gt;='Territory Month'!B$6,('Territory Month'!C$6+((R19-'Territory Month'!B$6)/('Territory Month'!B$5-'Territory Month'!B$6)*'Territory Month'!D$6)),0))))*$AJ$2/10</f>
        <v>0</v>
      </c>
      <c r="AK19" s="75">
        <f>IF(Q19&gt;='No of Month Ach.'!G$3,'No of Month Ach.'!H$3,IF(Q19&gt;='No of Month Ach.'!G$4,('No of Month Ach.'!H$4+((Q19-'No of Month Ach.'!G$4)/('No of Month Ach.'!G$3-'No of Month Ach.'!G$4))*'No of Month Ach.'!I$4),IF(Q19&gt;'No of Month Ach.'!G$5,('No of Month Ach.'!H$5+((Q19-'No of Month Ach.'!G$5)/('No of Month Ach.'!G$4-'No of Month Ach.'!G$5))*'No of Month Ach.'!I$5),IF(Q19&gt;='No of Month Ach.'!G$6,('No of Month Ach.'!H$6+((Q19-'No of Month Ach.'!G$6)/('No of Month Ach.'!G$5-'No of Month Ach.'!G$6)*'No of Month Ach.'!I$6)),0))))*$AK$2/10</f>
        <v>0</v>
      </c>
      <c r="AL19" s="75">
        <f>IF(R19&gt;='Territory Month'!B$3,'Territory Month'!C$3,IF(R19&gt;='Territory Month'!B$4,('Territory Month'!C$4+((R19-'Territory Month'!B$4)/('Territory Month'!B$3-'Territory Month'!B$4))*'Territory Month'!D$4),IF(R19&gt;'Territory Month'!B$5,('Territory Month'!C$5+((R19-'Territory Month'!B$5)/('Territory Month'!B$4-'Territory Month'!B$5))*'Territory Month'!D$5),IF(R19&gt;='Territory Month'!B$6,('Territory Month'!C$6+((R19-'Territory Month'!B$6)/('Territory Month'!B$5-'Territory Month'!B$6)*'Territory Month'!D$6)),0))))*$AL$2/10</f>
        <v>0</v>
      </c>
      <c r="AM19" s="75">
        <f>IF(U19&gt;='Sygk DM Syk Ach'!B$3,'Sygk DM Syk Ach'!C$3,IF(U19&gt;='Sygk DM Syk Ach'!B$4,('Sygk DM Syk Ach'!C$4+((U19-'Sygk DM Syk Ach'!B$4)/('Sygk DM Syk Ach'!B$3-'Sygk DM Syk Ach'!B$4))*'Sygk DM Syk Ach'!D$4),IF(U19&gt;'Sygk DM Syk Ach'!B$5,('Sygk DM Syk Ach'!C$5+((U19-'Sygk DM Syk Ach'!B$5)/('Sygk DM Syk Ach'!B$4-'Sygk DM Syk Ach'!B$5))*'Sygk DM Syk Ach'!D$5),IF(U19&gt;='Sygk DM Syk Ach'!B$6,('Sygk DM Syk Ach'!C$6+((U19-'Sygk DM Syk Ach'!B$6)/('Sygk DM Syk Ach'!B$5-'Sygk DM Syk Ach'!B$6)*'Sygk DM Syk Ach'!D$6)),0))))*$AM$2/10</f>
        <v>0</v>
      </c>
      <c r="AN19" s="75">
        <f>IF(V19&gt;='Call Achv'!B$3,'Call Achv'!C$3,IF(V19&gt;='Call Achv'!B$4,('Call Achv'!C$4+((V19-'Call Achv'!B$4)/('Call Achv'!B$3-'Call Achv'!B$4))*'Call Achv'!D$4),IF(V19&gt;'Call Achv'!B$5,('Call Achv'!C$5+((V19-'Call Achv'!B$5)/('Call Achv'!B$4-'Call Achv'!B$5))*'Call Achv'!D$5),IF(V19&gt;='Call Achv'!B$6,('Call Achv'!C$6+((V19-'Call Achv'!B$6)/('Call Achv'!B$5-'Call Achv'!B$6)*'Call Achv'!D$6)),0))))*$AN$2/10</f>
        <v>1.1277602523659302</v>
      </c>
      <c r="AO19" s="75">
        <f>IF(W19&gt;='DM Coaching'!B$3,'DM Coaching'!C$3,IF(W19&gt;='DM Coaching'!B$4,('DM Coaching'!C$4+((W19-'DM Coaching'!B$4)/('DM Coaching'!B$3-'DM Coaching'!B$4))*'DM Coaching'!D$4),IF(W19&gt;'DM Coaching'!B$5,('DM Coaching'!C$5+((W19-'DM Coaching'!B$5)/('DM Coaching'!B$4-'DM Coaching'!B$5))*'DM Coaching'!D$5),IF(W19&gt;='DM Coaching'!B$6,('DM Coaching'!C$6+((W19-'DM Coaching'!B$6)/('DM Coaching'!B$5-'DM Coaching'!B$6)*'DM Coaching'!D$6)),0))))*$AO$2/10</f>
        <v>5</v>
      </c>
      <c r="AP19" s="75">
        <f>IF(X19&gt;='FF-Written'!B$3,'FF-Written'!C$3,IF(X19&gt;='FF-Written'!B$4,('FF-Written'!C$4+((X19-'FF-Written'!B$4)/('FF-Written'!B$3-'FF-Written'!B$4))*'FF-Written'!D$4),IF(X19&gt;'FF-Written'!B$5,('FF-Written'!C$5+((X19-'FF-Written'!B$5)/('FF-Written'!B$4-'FF-Written'!B$5))*'FF-Written'!D$5),IF(X19&gt;='FF-Written'!B$6,('FF-Written'!C$6+((X19-'FF-Written'!B$6)/('FF-Written'!B$5-'FF-Written'!B$6)*'FF-Written'!D$6)),0))))*$AP$2/10</f>
        <v>3.0937499999999996</v>
      </c>
      <c r="AQ19" s="75">
        <f>IF(Y19&gt;='DM-Won-Written'!B$3,'DM-Won-Written'!C$3,IF(Y19&gt;='DM-Won-Written'!B$4,('DM-Won-Written'!C$4+((Y19-'DM-Won-Written'!B$4)/('DM-Won-Written'!B$3-'DM-Won-Written'!B$4))*'DM-Won-Written'!D$4),IF(Y19&gt;'DM-Won-Written'!B$5,('DM-Won-Written'!C$5+((Y19-'DM-Won-Written'!B$5)/('DM-Won-Written'!B$4-'DM-Won-Written'!B$5))*'DM-Won-Written'!D$5),IF(Y19&gt;='DM-Won-Written'!B$6,('DM-Won-Written'!C$6+((Y19-'DM-Won-Written'!B$6)/('DM-Won-Written'!B$5-'DM-Won-Written'!B$6)*'DM-Won-Written'!D$6)),0))))*$AQ$2/10</f>
        <v>2.8333333333333339</v>
      </c>
      <c r="AR19" s="75">
        <f>IF(Z19&gt;='FF-Detailing'!B$3,'FF-Detailing'!C$3,IF(Z19&gt;='FF-Detailing'!B$4,('FF-Detailing'!C$4+((Z19-'FF-Detailing'!B$4)/('FF-Detailing'!B$3-'FF-Detailing'!B$4))*'FF-Detailing'!D$4),IF(Z19&gt;'FF-Detailing'!B$5,('FF-Detailing'!C$5+((Z19-'FF-Detailing'!B$5)/('FF-Detailing'!B$4-'FF-Detailing'!B$5))*'FF-Detailing'!D$5),IF(Z19&gt;='FF-Detailing'!B$6,('FF-Detailing'!C$6+((Z19-'FF-Detailing'!B$6)/('FF-Detailing'!B$5-'FF-Detailing'!B$6)*'FF-Detailing'!D$6)),0))))*$AR$2/10</f>
        <v>2.4</v>
      </c>
      <c r="AS19" s="75">
        <f>IF(AA19="","",(IF(AA19&gt;='Rx Share'!G$3,'Rx Share'!H$3,IF(AA19&gt;='Rx Share'!G$4,('Rx Share'!H$4+((AA19-'Rx Share'!G$4)/('Rx Share'!G$3-'Rx Share'!G$4))*'Rx Share'!I$4),IF(AA19&gt;'Rx Share'!G$5,('Rx Share'!H$5+((AA19-'Rx Share'!G$5)/('Rx Share'!G$4-'Rx Share'!G$5))*'Rx Share'!I$5),IF(AA19&gt;='Rx Share'!G$6,('Rx Share'!H$6+((AA19-'Rx Share'!G$6)/('Rx Share'!G$5-'Rx Share'!G$6)*'Rx Share'!I$6)),0))))*$AS$2/10))</f>
        <v>0</v>
      </c>
      <c r="AT19" s="69">
        <f t="shared" si="11"/>
        <v>33.426940959315452</v>
      </c>
      <c r="AU19" s="70">
        <f t="shared" si="0"/>
        <v>69</v>
      </c>
      <c r="AV19" s="110" t="str">
        <f t="shared" si="1"/>
        <v/>
      </c>
      <c r="AW19" s="110" t="str">
        <f t="shared" si="12"/>
        <v/>
      </c>
      <c r="AX19" s="110" t="str">
        <f t="shared" si="2"/>
        <v/>
      </c>
      <c r="AY19" s="110" t="str">
        <f t="shared" si="3"/>
        <v/>
      </c>
      <c r="AZ19" s="110" t="str">
        <f t="shared" si="4"/>
        <v/>
      </c>
      <c r="BA19" s="116" t="str">
        <f>IFERROR(IF($M19&gt;=99.5,#REF!,""),"")</f>
        <v/>
      </c>
      <c r="BB19" s="109" t="str">
        <f t="shared" si="5"/>
        <v>Disqualified</v>
      </c>
      <c r="BC19" s="109" t="str">
        <f t="shared" si="6"/>
        <v>Disqualified</v>
      </c>
      <c r="BD19" s="109" t="str">
        <f t="shared" si="7"/>
        <v>Disqualified</v>
      </c>
      <c r="BE19" s="109" t="str">
        <f t="shared" si="8"/>
        <v>Disqualified</v>
      </c>
      <c r="BF19" s="109" t="str">
        <f t="shared" si="9"/>
        <v>Disqualified</v>
      </c>
      <c r="BG19" s="109" t="str">
        <f t="shared" si="10"/>
        <v>Disqualified</v>
      </c>
    </row>
    <row r="20" spans="1:60" ht="30" hidden="1" x14ac:dyDescent="0.35">
      <c r="A20" s="87"/>
      <c r="B20" s="79">
        <v>104751</v>
      </c>
      <c r="C20" s="80" t="s">
        <v>2967</v>
      </c>
      <c r="D20" s="80" t="s">
        <v>1472</v>
      </c>
      <c r="E20" s="80" t="s">
        <v>62</v>
      </c>
      <c r="F20" s="80" t="s">
        <v>14</v>
      </c>
      <c r="G20" s="80" t="s">
        <v>1770</v>
      </c>
      <c r="H20" s="146">
        <v>37893</v>
      </c>
      <c r="I20" s="146" t="s">
        <v>1719</v>
      </c>
      <c r="J20" s="79">
        <v>9</v>
      </c>
      <c r="K20" s="79" t="s">
        <v>1084</v>
      </c>
      <c r="L20" s="79"/>
      <c r="M20" s="78">
        <v>93.915249565794298</v>
      </c>
      <c r="N20" s="78">
        <v>39.906103286384976</v>
      </c>
      <c r="O20" s="78">
        <v>61.790798182060946</v>
      </c>
      <c r="P20" s="78">
        <v>103.08357166745499</v>
      </c>
      <c r="Q20" s="99">
        <v>2</v>
      </c>
      <c r="R20" s="99">
        <v>31.111111111111111</v>
      </c>
      <c r="S20" s="99">
        <v>2</v>
      </c>
      <c r="T20" s="99">
        <v>31.111111111111111</v>
      </c>
      <c r="U20" s="99">
        <v>44.444444444444443</v>
      </c>
      <c r="V20" s="68">
        <v>100.79521556256572</v>
      </c>
      <c r="W20" s="68">
        <v>77.446808510638306</v>
      </c>
      <c r="X20" s="68">
        <v>73.222222222222229</v>
      </c>
      <c r="Y20" s="68">
        <v>86.666666666666671</v>
      </c>
      <c r="Z20" s="68">
        <v>87.866666666666674</v>
      </c>
      <c r="AA20" s="68">
        <v>26.766609955425512</v>
      </c>
      <c r="AB20" s="68">
        <v>0.8029982986627654</v>
      </c>
      <c r="AC20" s="68">
        <v>1</v>
      </c>
      <c r="AD20" s="74"/>
      <c r="AE20" s="75">
        <f>IF(M20&gt;='Sales Ach'!G$3,'Sales Ach'!H$3,IF(M20&gt;='Sales Ach'!G$4,('Sales Ach'!H$4+((M20-'Sales Ach'!G$4)/('Sales Ach'!G$3-'Sales Ach'!G$4))*'Sales Ach'!I$4),IF(M20&gt;'Sales Ach'!G$5,('Sales Ach'!H$5+((M20-'Sales Ach'!G$5)/('Sales Ach'!G$4-'Sales Ach'!G$5))*'Sales Ach'!I$5),IF(M20&gt;='Sales Ach'!G$6,('Sales Ach'!H$6+((M20-'Sales Ach'!G$6)/('Sales Ach'!G$5-'Sales Ach'!G$6)*'Sales Ach'!I$6)),0))))*$AE$2/10</f>
        <v>9.7830499131588589</v>
      </c>
      <c r="AF20" s="75">
        <f>IF(N20&gt;=UA!G$3,UA!H$3,IF(N20&gt;=UA!G$4,(UA!H$4+((N20-UA!G$4)/(UA!G$3-UA!G$4))*UA!I$4),IF(N20&gt;UA!G$5,(UA!H$5+((N20-UA!G$5)/(UA!G$4-UA!G$5))*UA!I$5),IF(N20&gt;=UA!G$6,(UA!H$6+((N20-UA!G$6)/(UA!G$5-UA!G$6)*UA!I$6)),0))))*$AF$2/10</f>
        <v>5.971830985915493</v>
      </c>
      <c r="AG20" s="75">
        <f>IF(O20="","",(IF(O20&gt;='New Product'!G$3,'New Product'!H$3,IF(O20&gt;='New Product'!G$4,('New Product'!H$4+((O20-'New Product'!G$4)/('New Product'!G$3-'New Product'!G$4))*'New Product'!I$4),IF(O20&gt;'New Product'!G$5,('New Product'!H$5+((O20-'New Product'!G$5)/('New Product'!G$4-'New Product'!G$5))*'New Product'!I$5),IF(O20&gt;='New Product'!G$6,('New Product'!H$6+((O20-'New Product'!G$6)/('New Product'!G$5-'New Product'!G$6)*'New Product'!I$6)),0))))*$AG$2/10))</f>
        <v>1.6846863886512331</v>
      </c>
      <c r="AH20" s="75">
        <f>IF(P20&gt;='Basket Brand'!G$3,'Basket Brand'!H$3,IF(P20&gt;='Basket Brand'!G$4,('Basket Brand'!H$4+((P20-'Basket Brand'!G$4)/('Basket Brand'!G$3-'Basket Brand'!G$4))*'Basket Brand'!I$4),IF(P20&gt;'Basket Brand'!G$5,('Basket Brand'!H$5+((P20-'Basket Brand'!G$5)/('Basket Brand'!G$4-'Basket Brand'!G$5))*'Basket Brand'!I$5),IF(P20&gt;='Basket Brand'!G$6,('Basket Brand'!H$6+((P20-'Basket Brand'!G$6)/('Basket Brand'!G$5-'Basket Brand'!G$6)*'Basket Brand'!I$6)),0))))*$AH$2/10</f>
        <v>8.4111428889939983</v>
      </c>
      <c r="AI20" s="75">
        <f>IF(Q20&gt;='No of Month Ach.'!G$3,'No of Month Ach.'!H$3,IF(Q20&gt;='No of Month Ach.'!G$4,('No of Month Ach.'!H$4+((Q20-'No of Month Ach.'!G$4)/('No of Month Ach.'!G$3-'No of Month Ach.'!G$4))*'No of Month Ach.'!I$4),IF(Q20&gt;'No of Month Ach.'!G$5,('No of Month Ach.'!H$5+((Q20-'No of Month Ach.'!G$5)/('No of Month Ach.'!G$4-'No of Month Ach.'!G$5))*'No of Month Ach.'!I$5),IF(Q20&gt;='No of Month Ach.'!G$6,('No of Month Ach.'!H$6+((Q20-'No of Month Ach.'!G$6)/('No of Month Ach.'!G$5-'No of Month Ach.'!G$6)*'No of Month Ach.'!I$6)),0))))*$AI$2/10</f>
        <v>0</v>
      </c>
      <c r="AJ20" s="75">
        <f>IF(R20&gt;='Territory Month'!B$3,'Territory Month'!C$3,IF(R20&gt;='Territory Month'!B$4,('Territory Month'!C$4+((R20-'Territory Month'!B$4)/('Territory Month'!B$3-'Territory Month'!B$4))*'Territory Month'!D$4),IF(R20&gt;'Territory Month'!B$5,('Territory Month'!C$5+((R20-'Territory Month'!B$5)/('Territory Month'!B$4-'Territory Month'!B$5))*'Territory Month'!D$5),IF(R20&gt;='Territory Month'!B$6,('Territory Month'!C$6+((R20-'Territory Month'!B$6)/('Territory Month'!B$5-'Territory Month'!B$6)*'Territory Month'!D$6)),0))))*$AJ$2/10</f>
        <v>0.45555555555555544</v>
      </c>
      <c r="AK20" s="75">
        <f>IF(Q20&gt;='No of Month Ach.'!G$3,'No of Month Ach.'!H$3,IF(Q20&gt;='No of Month Ach.'!G$4,('No of Month Ach.'!H$4+((Q20-'No of Month Ach.'!G$4)/('No of Month Ach.'!G$3-'No of Month Ach.'!G$4))*'No of Month Ach.'!I$4),IF(Q20&gt;'No of Month Ach.'!G$5,('No of Month Ach.'!H$5+((Q20-'No of Month Ach.'!G$5)/('No of Month Ach.'!G$4-'No of Month Ach.'!G$5))*'No of Month Ach.'!I$5),IF(Q20&gt;='No of Month Ach.'!G$6,('No of Month Ach.'!H$6+((Q20-'No of Month Ach.'!G$6)/('No of Month Ach.'!G$5-'No of Month Ach.'!G$6)*'No of Month Ach.'!I$6)),0))))*$AK$2/10</f>
        <v>0</v>
      </c>
      <c r="AL20" s="75">
        <f>IF(R20&gt;='Territory Month'!B$3,'Territory Month'!C$3,IF(R20&gt;='Territory Month'!B$4,('Territory Month'!C$4+((R20-'Territory Month'!B$4)/('Territory Month'!B$3-'Territory Month'!B$4))*'Territory Month'!D$4),IF(R20&gt;'Territory Month'!B$5,('Territory Month'!C$5+((R20-'Territory Month'!B$5)/('Territory Month'!B$4-'Territory Month'!B$5))*'Territory Month'!D$5),IF(R20&gt;='Territory Month'!B$6,('Territory Month'!C$6+((R20-'Territory Month'!B$6)/('Territory Month'!B$5-'Territory Month'!B$6)*'Territory Month'!D$6)),0))))*$AL$2/10</f>
        <v>0.22777777777777772</v>
      </c>
      <c r="AM20" s="75">
        <f>IF(U20&gt;='Sygk DM Syk Ach'!B$3,'Sygk DM Syk Ach'!C$3,IF(U20&gt;='Sygk DM Syk Ach'!B$4,('Sygk DM Syk Ach'!C$4+((U20-'Sygk DM Syk Ach'!B$4)/('Sygk DM Syk Ach'!B$3-'Sygk DM Syk Ach'!B$4))*'Sygk DM Syk Ach'!D$4),IF(U20&gt;'Sygk DM Syk Ach'!B$5,('Sygk DM Syk Ach'!C$5+((U20-'Sygk DM Syk Ach'!B$5)/('Sygk DM Syk Ach'!B$4-'Sygk DM Syk Ach'!B$5))*'Sygk DM Syk Ach'!D$5),IF(U20&gt;='Sygk DM Syk Ach'!B$6,('Sygk DM Syk Ach'!C$6+((U20-'Sygk DM Syk Ach'!B$6)/('Sygk DM Syk Ach'!B$5-'Sygk DM Syk Ach'!B$6)*'Sygk DM Syk Ach'!D$6)),0))))*$AM$2/10</f>
        <v>0</v>
      </c>
      <c r="AN20" s="75">
        <f>IF(V20&gt;='Call Achv'!B$3,'Call Achv'!C$3,IF(V20&gt;='Call Achv'!B$4,('Call Achv'!C$4+((V20-'Call Achv'!B$4)/('Call Achv'!B$3-'Call Achv'!B$4))*'Call Achv'!D$4),IF(V20&gt;'Call Achv'!B$5,('Call Achv'!C$5+((V20-'Call Achv'!B$5)/('Call Achv'!B$4-'Call Achv'!B$5))*'Call Achv'!D$5),IF(V20&gt;='Call Achv'!B$6,('Call Achv'!C$6+((V20-'Call Achv'!B$6)/('Call Achv'!B$5-'Call Achv'!B$6)*'Call Achv'!D$6)),0))))*$AN$2/10</f>
        <v>5</v>
      </c>
      <c r="AO20" s="75">
        <f>IF(W20&gt;='DM Coaching'!B$3,'DM Coaching'!C$3,IF(W20&gt;='DM Coaching'!B$4,('DM Coaching'!C$4+((W20-'DM Coaching'!B$4)/('DM Coaching'!B$3-'DM Coaching'!B$4))*'DM Coaching'!D$4),IF(W20&gt;'DM Coaching'!B$5,('DM Coaching'!C$5+((W20-'DM Coaching'!B$5)/('DM Coaching'!B$4-'DM Coaching'!B$5))*'DM Coaching'!D$5),IF(W20&gt;='DM Coaching'!B$6,('DM Coaching'!C$6+((W20-'DM Coaching'!B$6)/('DM Coaching'!B$5-'DM Coaching'!B$6)*'DM Coaching'!D$6)),0))))*$AO$2/10</f>
        <v>5</v>
      </c>
      <c r="AP20" s="75">
        <f>IF(X20&gt;='FF-Written'!B$3,'FF-Written'!C$3,IF(X20&gt;='FF-Written'!B$4,('FF-Written'!C$4+((X20-'FF-Written'!B$4)/('FF-Written'!B$3-'FF-Written'!B$4))*'FF-Written'!D$4),IF(X20&gt;'FF-Written'!B$5,('FF-Written'!C$5+((X20-'FF-Written'!B$5)/('FF-Written'!B$4-'FF-Written'!B$5))*'FF-Written'!D$5),IF(X20&gt;='FF-Written'!B$6,('FF-Written'!C$6+((X20-'FF-Written'!B$6)/('FF-Written'!B$5-'FF-Written'!B$6)*'FF-Written'!D$6)),0))))*$AP$2/10</f>
        <v>2.9916666666666671</v>
      </c>
      <c r="AQ20" s="75">
        <f>IF(Y20&gt;='DM-Won-Written'!B$3,'DM-Won-Written'!C$3,IF(Y20&gt;='DM-Won-Written'!B$4,('DM-Won-Written'!C$4+((Y20-'DM-Won-Written'!B$4)/('DM-Won-Written'!B$3-'DM-Won-Written'!B$4))*'DM-Won-Written'!D$4),IF(Y20&gt;'DM-Won-Written'!B$5,('DM-Won-Written'!C$5+((Y20-'DM-Won-Written'!B$5)/('DM-Won-Written'!B$4-'DM-Won-Written'!B$5))*'DM-Won-Written'!D$5),IF(Y20&gt;='DM-Won-Written'!B$6,('DM-Won-Written'!C$6+((Y20-'DM-Won-Written'!B$6)/('DM-Won-Written'!B$5-'DM-Won-Written'!B$6)*'DM-Won-Written'!D$6)),0))))*$AQ$2/10</f>
        <v>3</v>
      </c>
      <c r="AR20" s="75">
        <f>IF(Z20&gt;='FF-Detailing'!B$3,'FF-Detailing'!C$3,IF(Z20&gt;='FF-Detailing'!B$4,('FF-Detailing'!C$4+((Z20-'FF-Detailing'!B$4)/('FF-Detailing'!B$3-'FF-Detailing'!B$4))*'FF-Detailing'!D$4),IF(Z20&gt;'FF-Detailing'!B$5,('FF-Detailing'!C$5+((Z20-'FF-Detailing'!B$5)/('FF-Detailing'!B$4-'FF-Detailing'!B$5))*'FF-Detailing'!D$5),IF(Z20&gt;='FF-Detailing'!B$6,('FF-Detailing'!C$6+((Z20-'FF-Detailing'!B$6)/('FF-Detailing'!B$5-'FF-Detailing'!B$6)*'FF-Detailing'!D$6)),0))))*$AR$2/10</f>
        <v>2.5720000000000001</v>
      </c>
      <c r="AS20" s="75">
        <f>IF(AA20="","",(IF(AA20&gt;='Rx Share'!G$3,'Rx Share'!H$3,IF(AA20&gt;='Rx Share'!G$4,('Rx Share'!H$4+((AA20-'Rx Share'!G$4)/('Rx Share'!G$3-'Rx Share'!G$4))*'Rx Share'!I$4),IF(AA20&gt;'Rx Share'!G$5,('Rx Share'!H$5+((AA20-'Rx Share'!G$5)/('Rx Share'!G$4-'Rx Share'!G$5))*'Rx Share'!I$5),IF(AA20&gt;='Rx Share'!G$6,('Rx Share'!H$6+((AA20-'Rx Share'!G$6)/('Rx Share'!G$5-'Rx Share'!G$6)*'Rx Share'!I$6)),0))))*$AS$2/10))</f>
        <v>0</v>
      </c>
      <c r="AT20" s="69">
        <f t="shared" si="11"/>
        <v>49.602394023515593</v>
      </c>
      <c r="AU20" s="70">
        <f t="shared" si="0"/>
        <v>27</v>
      </c>
      <c r="AV20" s="110" t="str">
        <f t="shared" si="1"/>
        <v/>
      </c>
      <c r="AW20" s="110" t="str">
        <f t="shared" si="12"/>
        <v/>
      </c>
      <c r="AX20" s="110" t="str">
        <f t="shared" si="2"/>
        <v/>
      </c>
      <c r="AY20" s="110" t="str">
        <f t="shared" si="3"/>
        <v/>
      </c>
      <c r="AZ20" s="110" t="str">
        <f t="shared" si="4"/>
        <v/>
      </c>
      <c r="BA20" s="116" t="str">
        <f>IFERROR(IF($M20&gt;=99.5,#REF!,""),"")</f>
        <v/>
      </c>
      <c r="BB20" s="109" t="str">
        <f t="shared" si="5"/>
        <v>Disqualified</v>
      </c>
      <c r="BC20" s="109" t="str">
        <f t="shared" si="6"/>
        <v>Disqualified</v>
      </c>
      <c r="BD20" s="109" t="str">
        <f t="shared" si="7"/>
        <v>Disqualified</v>
      </c>
      <c r="BE20" s="109" t="str">
        <f t="shared" si="8"/>
        <v>Disqualified</v>
      </c>
      <c r="BF20" s="109" t="str">
        <f t="shared" si="9"/>
        <v>Disqualified</v>
      </c>
      <c r="BG20" s="109" t="str">
        <f t="shared" si="10"/>
        <v>Disqualified</v>
      </c>
    </row>
    <row r="21" spans="1:60" ht="30" hidden="1" x14ac:dyDescent="0.35">
      <c r="A21" s="87"/>
      <c r="B21" s="79">
        <v>104756</v>
      </c>
      <c r="C21" s="80" t="s">
        <v>2968</v>
      </c>
      <c r="D21" s="80" t="s">
        <v>1058</v>
      </c>
      <c r="E21" s="80" t="s">
        <v>2020</v>
      </c>
      <c r="F21" s="80" t="s">
        <v>21</v>
      </c>
      <c r="G21" s="80" t="s">
        <v>1760</v>
      </c>
      <c r="H21" s="146">
        <v>38362</v>
      </c>
      <c r="I21" s="146" t="s">
        <v>1719</v>
      </c>
      <c r="J21" s="79">
        <v>9</v>
      </c>
      <c r="K21" s="79" t="s">
        <v>1084</v>
      </c>
      <c r="L21" s="79"/>
      <c r="M21" s="78">
        <v>86.355030965522104</v>
      </c>
      <c r="N21" s="78">
        <v>25.328947368421051</v>
      </c>
      <c r="O21" s="78">
        <v>58.606617369305468</v>
      </c>
      <c r="P21" s="78">
        <v>78.002925707547305</v>
      </c>
      <c r="Q21" s="99">
        <v>0</v>
      </c>
      <c r="R21" s="99">
        <v>28.30188679245283</v>
      </c>
      <c r="S21" s="99">
        <v>0</v>
      </c>
      <c r="T21" s="99">
        <v>28.30188679245283</v>
      </c>
      <c r="U21" s="99" t="s">
        <v>1093</v>
      </c>
      <c r="V21" s="68">
        <v>49.300343467752199</v>
      </c>
      <c r="W21" s="68" t="s">
        <v>1093</v>
      </c>
      <c r="X21" s="68">
        <v>72.81481481481481</v>
      </c>
      <c r="Y21" s="68">
        <v>82.222222222222214</v>
      </c>
      <c r="Z21" s="68">
        <v>91.2</v>
      </c>
      <c r="AA21" s="68">
        <v>11.777428023854645</v>
      </c>
      <c r="AB21" s="68">
        <v>0.35332284071563935</v>
      </c>
      <c r="AC21" s="68">
        <v>1</v>
      </c>
      <c r="AD21" s="74"/>
      <c r="AE21" s="75">
        <f>IF(M21&gt;='Sales Ach'!G$3,'Sales Ach'!H$3,IF(M21&gt;='Sales Ach'!G$4,('Sales Ach'!H$4+((M21-'Sales Ach'!G$4)/('Sales Ach'!G$3-'Sales Ach'!G$4))*'Sales Ach'!I$4),IF(M21&gt;'Sales Ach'!G$5,('Sales Ach'!H$5+((M21-'Sales Ach'!G$5)/('Sales Ach'!G$4-'Sales Ach'!G$5))*'Sales Ach'!I$5),IF(M21&gt;='Sales Ach'!G$6,('Sales Ach'!H$6+((M21-'Sales Ach'!G$6)/('Sales Ach'!G$5-'Sales Ach'!G$6)*'Sales Ach'!I$6)),0))))*$AE$2/10</f>
        <v>8.2710061931044212</v>
      </c>
      <c r="AF21" s="75">
        <f>IF(N21&gt;=UA!G$3,UA!H$3,IF(N21&gt;=UA!G$4,(UA!H$4+((N21-UA!G$4)/(UA!G$3-UA!G$4))*UA!I$4),IF(N21&gt;UA!G$5,(UA!H$5+((N21-UA!G$5)/(UA!G$4-UA!G$5))*UA!I$5),IF(N21&gt;=UA!G$6,(UA!H$6+((N21-UA!G$6)/(UA!G$5-UA!G$6)*UA!I$6)),0))))*$AF$2/10</f>
        <v>0</v>
      </c>
      <c r="AG21" s="75">
        <f>IF(O21="","",(IF(O21&gt;='New Product'!G$3,'New Product'!H$3,IF(O21&gt;='New Product'!G$4,('New Product'!H$4+((O21-'New Product'!G$4)/('New Product'!G$3-'New Product'!G$4))*'New Product'!I$4),IF(O21&gt;'New Product'!G$5,('New Product'!H$5+((O21-'New Product'!G$5)/('New Product'!G$4-'New Product'!G$5))*'New Product'!I$5),IF(O21&gt;='New Product'!G$6,('New Product'!H$6+((O21-'New Product'!G$6)/('New Product'!G$5-'New Product'!G$6)*'New Product'!I$6)),0))))*$AG$2/10))</f>
        <v>1.4896553138699598</v>
      </c>
      <c r="AH21" s="75">
        <f>IF(P21&gt;='Basket Brand'!G$3,'Basket Brand'!H$3,IF(P21&gt;='Basket Brand'!G$4,('Basket Brand'!H$4+((P21-'Basket Brand'!G$4)/('Basket Brand'!G$3-'Basket Brand'!G$4))*'Basket Brand'!I$4),IF(P21&gt;'Basket Brand'!G$5,('Basket Brand'!H$5+((P21-'Basket Brand'!G$5)/('Basket Brand'!G$4-'Basket Brand'!G$5))*'Basket Brand'!I$5),IF(P21&gt;='Basket Brand'!G$6,('Basket Brand'!H$6+((P21-'Basket Brand'!G$6)/('Basket Brand'!G$5-'Basket Brand'!G$6)*'Basket Brand'!I$6)),0))))*$AH$2/10</f>
        <v>3.3002925707547304</v>
      </c>
      <c r="AI21" s="75">
        <f>IF(Q21&gt;='No of Month Ach.'!G$3,'No of Month Ach.'!H$3,IF(Q21&gt;='No of Month Ach.'!G$4,('No of Month Ach.'!H$4+((Q21-'No of Month Ach.'!G$4)/('No of Month Ach.'!G$3-'No of Month Ach.'!G$4))*'No of Month Ach.'!I$4),IF(Q21&gt;'No of Month Ach.'!G$5,('No of Month Ach.'!H$5+((Q21-'No of Month Ach.'!G$5)/('No of Month Ach.'!G$4-'No of Month Ach.'!G$5))*'No of Month Ach.'!I$5),IF(Q21&gt;='No of Month Ach.'!G$6,('No of Month Ach.'!H$6+((Q21-'No of Month Ach.'!G$6)/('No of Month Ach.'!G$5-'No of Month Ach.'!G$6)*'No of Month Ach.'!I$6)),0))))*$AI$2/10</f>
        <v>0</v>
      </c>
      <c r="AJ21" s="75">
        <f>IF(R21&gt;='Territory Month'!B$3,'Territory Month'!C$3,IF(R21&gt;='Territory Month'!B$4,('Territory Month'!C$4+((R21-'Territory Month'!B$4)/('Territory Month'!B$3-'Territory Month'!B$4))*'Territory Month'!D$4),IF(R21&gt;'Territory Month'!B$5,('Territory Month'!C$5+((R21-'Territory Month'!B$5)/('Territory Month'!B$4-'Territory Month'!B$5))*'Territory Month'!D$5),IF(R21&gt;='Territory Month'!B$6,('Territory Month'!C$6+((R21-'Territory Month'!B$6)/('Territory Month'!B$5-'Territory Month'!B$6)*'Territory Month'!D$6)),0))))*$AJ$2/10</f>
        <v>0</v>
      </c>
      <c r="AK21" s="75">
        <f>IF(Q21&gt;='No of Month Ach.'!G$3,'No of Month Ach.'!H$3,IF(Q21&gt;='No of Month Ach.'!G$4,('No of Month Ach.'!H$4+((Q21-'No of Month Ach.'!G$4)/('No of Month Ach.'!G$3-'No of Month Ach.'!G$4))*'No of Month Ach.'!I$4),IF(Q21&gt;'No of Month Ach.'!G$5,('No of Month Ach.'!H$5+((Q21-'No of Month Ach.'!G$5)/('No of Month Ach.'!G$4-'No of Month Ach.'!G$5))*'No of Month Ach.'!I$5),IF(Q21&gt;='No of Month Ach.'!G$6,('No of Month Ach.'!H$6+((Q21-'No of Month Ach.'!G$6)/('No of Month Ach.'!G$5-'No of Month Ach.'!G$6)*'No of Month Ach.'!I$6)),0))))*$AK$2/10</f>
        <v>0</v>
      </c>
      <c r="AL21" s="75">
        <f>IF(R21&gt;='Territory Month'!B$3,'Territory Month'!C$3,IF(R21&gt;='Territory Month'!B$4,('Territory Month'!C$4+((R21-'Territory Month'!B$4)/('Territory Month'!B$3-'Territory Month'!B$4))*'Territory Month'!D$4),IF(R21&gt;'Territory Month'!B$5,('Territory Month'!C$5+((R21-'Territory Month'!B$5)/('Territory Month'!B$4-'Territory Month'!B$5))*'Territory Month'!D$5),IF(R21&gt;='Territory Month'!B$6,('Territory Month'!C$6+((R21-'Territory Month'!B$6)/('Territory Month'!B$5-'Territory Month'!B$6)*'Territory Month'!D$6)),0))))*$AL$2/10</f>
        <v>0</v>
      </c>
      <c r="AM21" s="75">
        <f>IF(U21&gt;='Sygk DM Syk Ach'!B$3,'Sygk DM Syk Ach'!C$3,IF(U21&gt;='Sygk DM Syk Ach'!B$4,('Sygk DM Syk Ach'!C$4+((U21-'Sygk DM Syk Ach'!B$4)/('Sygk DM Syk Ach'!B$3-'Sygk DM Syk Ach'!B$4))*'Sygk DM Syk Ach'!D$4),IF(U21&gt;'Sygk DM Syk Ach'!B$5,('Sygk DM Syk Ach'!C$5+((U21-'Sygk DM Syk Ach'!B$5)/('Sygk DM Syk Ach'!B$4-'Sygk DM Syk Ach'!B$5))*'Sygk DM Syk Ach'!D$5),IF(U21&gt;='Sygk DM Syk Ach'!B$6,('Sygk DM Syk Ach'!C$6+((U21-'Sygk DM Syk Ach'!B$6)/('Sygk DM Syk Ach'!B$5-'Sygk DM Syk Ach'!B$6)*'Sygk DM Syk Ach'!D$6)),0))))*$AM$2/10</f>
        <v>4</v>
      </c>
      <c r="AN21" s="75">
        <f>IF(V21&gt;='Call Achv'!B$3,'Call Achv'!C$3,IF(V21&gt;='Call Achv'!B$4,('Call Achv'!C$4+((V21-'Call Achv'!B$4)/('Call Achv'!B$3-'Call Achv'!B$4))*'Call Achv'!D$4),IF(V21&gt;'Call Achv'!B$5,('Call Achv'!C$5+((V21-'Call Achv'!B$5)/('Call Achv'!B$4-'Call Achv'!B$5))*'Call Achv'!D$5),IF(V21&gt;='Call Achv'!B$6,('Call Achv'!C$6+((V21-'Call Achv'!B$6)/('Call Achv'!B$5-'Call Achv'!B$6)*'Call Achv'!D$6)),0))))*$AN$2/10</f>
        <v>0</v>
      </c>
      <c r="AO21" s="75">
        <f>IF(W21&gt;='DM Coaching'!B$3,'DM Coaching'!C$3,IF(W21&gt;='DM Coaching'!B$4,('DM Coaching'!C$4+((W21-'DM Coaching'!B$4)/('DM Coaching'!B$3-'DM Coaching'!B$4))*'DM Coaching'!D$4),IF(W21&gt;'DM Coaching'!B$5,('DM Coaching'!C$5+((W21-'DM Coaching'!B$5)/('DM Coaching'!B$4-'DM Coaching'!B$5))*'DM Coaching'!D$5),IF(W21&gt;='DM Coaching'!B$6,('DM Coaching'!C$6+((W21-'DM Coaching'!B$6)/('DM Coaching'!B$5-'DM Coaching'!B$6)*'DM Coaching'!D$6)),0))))*$AO$2/10</f>
        <v>5</v>
      </c>
      <c r="AP21" s="75">
        <f>IF(X21&gt;='FF-Written'!B$3,'FF-Written'!C$3,IF(X21&gt;='FF-Written'!B$4,('FF-Written'!C$4+((X21-'FF-Written'!B$4)/('FF-Written'!B$3-'FF-Written'!B$4))*'FF-Written'!D$4),IF(X21&gt;'FF-Written'!B$5,('FF-Written'!C$5+((X21-'FF-Written'!B$5)/('FF-Written'!B$4-'FF-Written'!B$5))*'FF-Written'!D$5),IF(X21&gt;='FF-Written'!B$6,('FF-Written'!C$6+((X21-'FF-Written'!B$6)/('FF-Written'!B$5-'FF-Written'!B$6)*'FF-Written'!D$6)),0))))*$AP$2/10</f>
        <v>2.9611111111111108</v>
      </c>
      <c r="AQ21" s="75">
        <f>IF(Y21&gt;='DM-Won-Written'!B$3,'DM-Won-Written'!C$3,IF(Y21&gt;='DM-Won-Written'!B$4,('DM-Won-Written'!C$4+((Y21-'DM-Won-Written'!B$4)/('DM-Won-Written'!B$3-'DM-Won-Written'!B$4))*'DM-Won-Written'!D$4),IF(Y21&gt;'DM-Won-Written'!B$5,('DM-Won-Written'!C$5+((Y21-'DM-Won-Written'!B$5)/('DM-Won-Written'!B$4-'DM-Won-Written'!B$5))*'DM-Won-Written'!D$5),IF(Y21&gt;='DM-Won-Written'!B$6,('DM-Won-Written'!C$6+((Y21-'DM-Won-Written'!B$6)/('DM-Won-Written'!B$5-'DM-Won-Written'!B$6)*'DM-Won-Written'!D$6)),0))))*$AQ$2/10</f>
        <v>3</v>
      </c>
      <c r="AR21" s="75">
        <f>IF(Z21&gt;='FF-Detailing'!B$3,'FF-Detailing'!C$3,IF(Z21&gt;='FF-Detailing'!B$4,('FF-Detailing'!C$4+((Z21-'FF-Detailing'!B$4)/('FF-Detailing'!B$3-'FF-Detailing'!B$4))*'FF-Detailing'!D$4),IF(Z21&gt;'FF-Detailing'!B$5,('FF-Detailing'!C$5+((Z21-'FF-Detailing'!B$5)/('FF-Detailing'!B$4-'FF-Detailing'!B$5))*'FF-Detailing'!D$5),IF(Z21&gt;='FF-Detailing'!B$6,('FF-Detailing'!C$6+((Z21-'FF-Detailing'!B$6)/('FF-Detailing'!B$5-'FF-Detailing'!B$6)*'FF-Detailing'!D$6)),0))))*$AR$2/10</f>
        <v>2.7719999999999998</v>
      </c>
      <c r="AS21" s="75">
        <f>IF(AA21="","",(IF(AA21&gt;='Rx Share'!G$3,'Rx Share'!H$3,IF(AA21&gt;='Rx Share'!G$4,('Rx Share'!H$4+((AA21-'Rx Share'!G$4)/('Rx Share'!G$3-'Rx Share'!G$4))*'Rx Share'!I$4),IF(AA21&gt;'Rx Share'!G$5,('Rx Share'!H$5+((AA21-'Rx Share'!G$5)/('Rx Share'!G$4-'Rx Share'!G$5))*'Rx Share'!I$5),IF(AA21&gt;='Rx Share'!G$6,('Rx Share'!H$6+((AA21-'Rx Share'!G$6)/('Rx Share'!G$5-'Rx Share'!G$6)*'Rx Share'!I$6)),0))))*$AS$2/10))</f>
        <v>0</v>
      </c>
      <c r="AT21" s="69">
        <f t="shared" si="11"/>
        <v>34.21562798760025</v>
      </c>
      <c r="AU21" s="70">
        <f t="shared" si="0"/>
        <v>66</v>
      </c>
      <c r="AV21" s="110" t="str">
        <f t="shared" si="1"/>
        <v/>
      </c>
      <c r="AW21" s="110" t="str">
        <f t="shared" si="12"/>
        <v/>
      </c>
      <c r="AX21" s="110" t="str">
        <f t="shared" si="2"/>
        <v/>
      </c>
      <c r="AY21" s="110" t="str">
        <f t="shared" si="3"/>
        <v/>
      </c>
      <c r="AZ21" s="110" t="str">
        <f t="shared" si="4"/>
        <v/>
      </c>
      <c r="BA21" s="116" t="str">
        <f>IFERROR(IF($M21&gt;=99.5,#REF!,""),"")</f>
        <v/>
      </c>
      <c r="BB21" s="109" t="str">
        <f t="shared" si="5"/>
        <v>Disqualified</v>
      </c>
      <c r="BC21" s="109" t="str">
        <f t="shared" si="6"/>
        <v>Disqualified</v>
      </c>
      <c r="BD21" s="109" t="str">
        <f t="shared" si="7"/>
        <v>Disqualified</v>
      </c>
      <c r="BE21" s="109" t="str">
        <f t="shared" si="8"/>
        <v>Disqualified</v>
      </c>
      <c r="BF21" s="109" t="str">
        <f t="shared" si="9"/>
        <v>Disqualified</v>
      </c>
      <c r="BG21" s="109" t="str">
        <f t="shared" si="10"/>
        <v>Disqualified</v>
      </c>
    </row>
    <row r="22" spans="1:60" ht="30" hidden="1" x14ac:dyDescent="0.35">
      <c r="A22" s="87"/>
      <c r="B22" s="79">
        <v>104758</v>
      </c>
      <c r="C22" s="80" t="s">
        <v>807</v>
      </c>
      <c r="D22" s="80" t="s">
        <v>1058</v>
      </c>
      <c r="E22" s="80" t="s">
        <v>1929</v>
      </c>
      <c r="F22" s="80" t="s">
        <v>34</v>
      </c>
      <c r="G22" s="80" t="s">
        <v>1760</v>
      </c>
      <c r="H22" s="146">
        <v>38362</v>
      </c>
      <c r="I22" s="146" t="s">
        <v>1719</v>
      </c>
      <c r="J22" s="79">
        <v>9</v>
      </c>
      <c r="K22" s="79" t="s">
        <v>1084</v>
      </c>
      <c r="L22" s="79"/>
      <c r="M22" s="78">
        <v>98.007756994043589</v>
      </c>
      <c r="N22" s="78">
        <v>38.356164383561641</v>
      </c>
      <c r="O22" s="78">
        <v>90.14203647003373</v>
      </c>
      <c r="P22" s="78">
        <v>106.12723709238307</v>
      </c>
      <c r="Q22" s="99">
        <v>3</v>
      </c>
      <c r="R22" s="99">
        <v>57.777777777777771</v>
      </c>
      <c r="S22" s="99">
        <v>3</v>
      </c>
      <c r="T22" s="99">
        <v>57.777777777777771</v>
      </c>
      <c r="U22" s="99" t="s">
        <v>1093</v>
      </c>
      <c r="V22" s="68">
        <v>108.3301417081578</v>
      </c>
      <c r="W22" s="68">
        <v>74.468085106382972</v>
      </c>
      <c r="X22" s="68">
        <v>82.666666666666671</v>
      </c>
      <c r="Y22" s="68">
        <v>62.777777777777771</v>
      </c>
      <c r="Z22" s="68">
        <v>87.166666666666671</v>
      </c>
      <c r="AA22" s="68">
        <v>25.216922847678326</v>
      </c>
      <c r="AB22" s="68">
        <v>0.75650768543034974</v>
      </c>
      <c r="AC22" s="68">
        <v>1</v>
      </c>
      <c r="AD22" s="74"/>
      <c r="AE22" s="75">
        <f>IF(M22&gt;='Sales Ach'!G$3,'Sales Ach'!H$3,IF(M22&gt;='Sales Ach'!G$4,('Sales Ach'!H$4+((M22-'Sales Ach'!G$4)/('Sales Ach'!G$3-'Sales Ach'!G$4))*'Sales Ach'!I$4),IF(M22&gt;'Sales Ach'!G$5,('Sales Ach'!H$5+((M22-'Sales Ach'!G$5)/('Sales Ach'!G$4-'Sales Ach'!G$5))*'Sales Ach'!I$5),IF(M22&gt;='Sales Ach'!G$6,('Sales Ach'!H$6+((M22-'Sales Ach'!G$6)/('Sales Ach'!G$5-'Sales Ach'!G$6)*'Sales Ach'!I$6)),0))))*$AE$2/10</f>
        <v>12.406205595234871</v>
      </c>
      <c r="AF22" s="75">
        <f>IF(N22&gt;=UA!G$3,UA!H$3,IF(N22&gt;=UA!G$4,(UA!H$4+((N22-UA!G$4)/(UA!G$3-UA!G$4))*UA!I$4),IF(N22&gt;UA!G$5,(UA!H$5+((N22-UA!G$5)/(UA!G$4-UA!G$5))*UA!I$5),IF(N22&gt;=UA!G$6,(UA!H$6+((N22-UA!G$6)/(UA!G$5-UA!G$6)*UA!I$6)),0))))*$AF$2/10</f>
        <v>5.5068493150684921</v>
      </c>
      <c r="AG22" s="75">
        <f>IF(O22="","",(IF(O22&gt;='New Product'!G$3,'New Product'!H$3,IF(O22&gt;='New Product'!G$4,('New Product'!H$4+((O22-'New Product'!G$4)/('New Product'!G$3-'New Product'!G$4))*'New Product'!I$4),IF(O22&gt;'New Product'!G$5,('New Product'!H$5+((O22-'New Product'!G$5)/('New Product'!G$4-'New Product'!G$5))*'New Product'!I$5),IF(O22&gt;='New Product'!G$6,('New Product'!H$6+((O22-'New Product'!G$6)/('New Product'!G$5-'New Product'!G$6)*'New Product'!I$6)),0))))*$AG$2/10))</f>
        <v>4.9298276587070839</v>
      </c>
      <c r="AH22" s="75">
        <f>IF(P22&gt;='Basket Brand'!G$3,'Basket Brand'!H$3,IF(P22&gt;='Basket Brand'!G$4,('Basket Brand'!H$4+((P22-'Basket Brand'!G$4)/('Basket Brand'!G$3-'Basket Brand'!G$4))*'Basket Brand'!I$4),IF(P22&gt;'Basket Brand'!G$5,('Basket Brand'!H$5+((P22-'Basket Brand'!G$5)/('Basket Brand'!G$4-'Basket Brand'!G$5))*'Basket Brand'!I$5),IF(P22&gt;='Basket Brand'!G$6,('Basket Brand'!H$6+((P22-'Basket Brand'!G$6)/('Basket Brand'!G$5-'Basket Brand'!G$6)*'Basket Brand'!I$6)),0))))*$AH$2/10</f>
        <v>8.8169649456510761</v>
      </c>
      <c r="AI22" s="75">
        <f>IF(Q22&gt;='No of Month Ach.'!G$3,'No of Month Ach.'!H$3,IF(Q22&gt;='No of Month Ach.'!G$4,('No of Month Ach.'!H$4+((Q22-'No of Month Ach.'!G$4)/('No of Month Ach.'!G$3-'No of Month Ach.'!G$4))*'No of Month Ach.'!I$4),IF(Q22&gt;'No of Month Ach.'!G$5,('No of Month Ach.'!H$5+((Q22-'No of Month Ach.'!G$5)/('No of Month Ach.'!G$4-'No of Month Ach.'!G$5))*'No of Month Ach.'!I$5),IF(Q22&gt;='No of Month Ach.'!G$6,('No of Month Ach.'!H$6+((Q22-'No of Month Ach.'!G$6)/('No of Month Ach.'!G$5-'No of Month Ach.'!G$6)*'No of Month Ach.'!I$6)),0))))*$AI$2/10</f>
        <v>0</v>
      </c>
      <c r="AJ22" s="75">
        <f>IF(R22&gt;='Territory Month'!B$3,'Territory Month'!C$3,IF(R22&gt;='Territory Month'!B$4,('Territory Month'!C$4+((R22-'Territory Month'!B$4)/('Territory Month'!B$3-'Territory Month'!B$4))*'Territory Month'!D$4),IF(R22&gt;'Territory Month'!B$5,('Territory Month'!C$5+((R22-'Territory Month'!B$5)/('Territory Month'!B$4-'Territory Month'!B$5))*'Territory Month'!D$5),IF(R22&gt;='Territory Month'!B$6,('Territory Month'!C$6+((R22-'Territory Month'!B$6)/('Territory Month'!B$5-'Territory Month'!B$6)*'Territory Month'!D$6)),0))))*$AJ$2/10</f>
        <v>5.4666666666666659</v>
      </c>
      <c r="AK22" s="75">
        <f>IF(Q22&gt;='No of Month Ach.'!G$3,'No of Month Ach.'!H$3,IF(Q22&gt;='No of Month Ach.'!G$4,('No of Month Ach.'!H$4+((Q22-'No of Month Ach.'!G$4)/('No of Month Ach.'!G$3-'No of Month Ach.'!G$4))*'No of Month Ach.'!I$4),IF(Q22&gt;'No of Month Ach.'!G$5,('No of Month Ach.'!H$5+((Q22-'No of Month Ach.'!G$5)/('No of Month Ach.'!G$4-'No of Month Ach.'!G$5))*'No of Month Ach.'!I$5),IF(Q22&gt;='No of Month Ach.'!G$6,('No of Month Ach.'!H$6+((Q22-'No of Month Ach.'!G$6)/('No of Month Ach.'!G$5-'No of Month Ach.'!G$6)*'No of Month Ach.'!I$6)),0))))*$AK$2/10</f>
        <v>0</v>
      </c>
      <c r="AL22" s="75">
        <f>IF(R22&gt;='Territory Month'!B$3,'Territory Month'!C$3,IF(R22&gt;='Territory Month'!B$4,('Territory Month'!C$4+((R22-'Territory Month'!B$4)/('Territory Month'!B$3-'Territory Month'!B$4))*'Territory Month'!D$4),IF(R22&gt;'Territory Month'!B$5,('Territory Month'!C$5+((R22-'Territory Month'!B$5)/('Territory Month'!B$4-'Territory Month'!B$5))*'Territory Month'!D$5),IF(R22&gt;='Territory Month'!B$6,('Territory Month'!C$6+((R22-'Territory Month'!B$6)/('Territory Month'!B$5-'Territory Month'!B$6)*'Territory Month'!D$6)),0))))*$AL$2/10</f>
        <v>2.7333333333333329</v>
      </c>
      <c r="AM22" s="75">
        <f>IF(U22&gt;='Sygk DM Syk Ach'!B$3,'Sygk DM Syk Ach'!C$3,IF(U22&gt;='Sygk DM Syk Ach'!B$4,('Sygk DM Syk Ach'!C$4+((U22-'Sygk DM Syk Ach'!B$4)/('Sygk DM Syk Ach'!B$3-'Sygk DM Syk Ach'!B$4))*'Sygk DM Syk Ach'!D$4),IF(U22&gt;'Sygk DM Syk Ach'!B$5,('Sygk DM Syk Ach'!C$5+((U22-'Sygk DM Syk Ach'!B$5)/('Sygk DM Syk Ach'!B$4-'Sygk DM Syk Ach'!B$5))*'Sygk DM Syk Ach'!D$5),IF(U22&gt;='Sygk DM Syk Ach'!B$6,('Sygk DM Syk Ach'!C$6+((U22-'Sygk DM Syk Ach'!B$6)/('Sygk DM Syk Ach'!B$5-'Sygk DM Syk Ach'!B$6)*'Sygk DM Syk Ach'!D$6)),0))))*$AM$2/10</f>
        <v>4</v>
      </c>
      <c r="AN22" s="75">
        <f>IF(V22&gt;='Call Achv'!B$3,'Call Achv'!C$3,IF(V22&gt;='Call Achv'!B$4,('Call Achv'!C$4+((V22-'Call Achv'!B$4)/('Call Achv'!B$3-'Call Achv'!B$4))*'Call Achv'!D$4),IF(V22&gt;'Call Achv'!B$5,('Call Achv'!C$5+((V22-'Call Achv'!B$5)/('Call Achv'!B$4-'Call Achv'!B$5))*'Call Achv'!D$5),IF(V22&gt;='Call Achv'!B$6,('Call Achv'!C$6+((V22-'Call Achv'!B$6)/('Call Achv'!B$5-'Call Achv'!B$6)*'Call Achv'!D$6)),0))))*$AN$2/10</f>
        <v>5</v>
      </c>
      <c r="AO22" s="75">
        <f>IF(W22&gt;='DM Coaching'!B$3,'DM Coaching'!C$3,IF(W22&gt;='DM Coaching'!B$4,('DM Coaching'!C$4+((W22-'DM Coaching'!B$4)/('DM Coaching'!B$3-'DM Coaching'!B$4))*'DM Coaching'!D$4),IF(W22&gt;'DM Coaching'!B$5,('DM Coaching'!C$5+((W22-'DM Coaching'!B$5)/('DM Coaching'!B$4-'DM Coaching'!B$5))*'DM Coaching'!D$5),IF(W22&gt;='DM Coaching'!B$6,('DM Coaching'!C$6+((W22-'DM Coaching'!B$6)/('DM Coaching'!B$5-'DM Coaching'!B$6)*'DM Coaching'!D$6)),0))))*$AO$2/10</f>
        <v>5</v>
      </c>
      <c r="AP22" s="75">
        <f>IF(X22&gt;='FF-Written'!B$3,'FF-Written'!C$3,IF(X22&gt;='FF-Written'!B$4,('FF-Written'!C$4+((X22-'FF-Written'!B$4)/('FF-Written'!B$3-'FF-Written'!B$4))*'FF-Written'!D$4),IF(X22&gt;'FF-Written'!B$5,('FF-Written'!C$5+((X22-'FF-Written'!B$5)/('FF-Written'!B$4-'FF-Written'!B$5))*'FF-Written'!D$5),IF(X22&gt;='FF-Written'!B$6,('FF-Written'!C$6+((X22-'FF-Written'!B$6)/('FF-Written'!B$5-'FF-Written'!B$6)*'FF-Written'!D$6)),0))))*$AP$2/10</f>
        <v>4.2666666666666675</v>
      </c>
      <c r="AQ22" s="75">
        <f>IF(Y22&gt;='DM-Won-Written'!B$3,'DM-Won-Written'!C$3,IF(Y22&gt;='DM-Won-Written'!B$4,('DM-Won-Written'!C$4+((Y22-'DM-Won-Written'!B$4)/('DM-Won-Written'!B$3-'DM-Won-Written'!B$4))*'DM-Won-Written'!D$4),IF(Y22&gt;'DM-Won-Written'!B$5,('DM-Won-Written'!C$5+((Y22-'DM-Won-Written'!B$5)/('DM-Won-Written'!B$4-'DM-Won-Written'!B$5))*'DM-Won-Written'!D$5),IF(Y22&gt;='DM-Won-Written'!B$6,('DM-Won-Written'!C$6+((Y22-'DM-Won-Written'!B$6)/('DM-Won-Written'!B$5-'DM-Won-Written'!B$6)*'DM-Won-Written'!D$6)),0))))*$AQ$2/10</f>
        <v>1.3666666666666665</v>
      </c>
      <c r="AR22" s="75">
        <f>IF(Z22&gt;='FF-Detailing'!B$3,'FF-Detailing'!C$3,IF(Z22&gt;='FF-Detailing'!B$4,('FF-Detailing'!C$4+((Z22-'FF-Detailing'!B$4)/('FF-Detailing'!B$3-'FF-Detailing'!B$4))*'FF-Detailing'!D$4),IF(Z22&gt;'FF-Detailing'!B$5,('FF-Detailing'!C$5+((Z22-'FF-Detailing'!B$5)/('FF-Detailing'!B$4-'FF-Detailing'!B$5))*'FF-Detailing'!D$5),IF(Z22&gt;='FF-Detailing'!B$6,('FF-Detailing'!C$6+((Z22-'FF-Detailing'!B$6)/('FF-Detailing'!B$5-'FF-Detailing'!B$6)*'FF-Detailing'!D$6)),0))))*$AR$2/10</f>
        <v>2.5300000000000002</v>
      </c>
      <c r="AS22" s="75">
        <f>IF(AA22="","",(IF(AA22&gt;='Rx Share'!G$3,'Rx Share'!H$3,IF(AA22&gt;='Rx Share'!G$4,('Rx Share'!H$4+((AA22-'Rx Share'!G$4)/('Rx Share'!G$3-'Rx Share'!G$4))*'Rx Share'!I$4),IF(AA22&gt;'Rx Share'!G$5,('Rx Share'!H$5+((AA22-'Rx Share'!G$5)/('Rx Share'!G$4-'Rx Share'!G$5))*'Rx Share'!I$5),IF(AA22&gt;='Rx Share'!G$6,('Rx Share'!H$6+((AA22-'Rx Share'!G$6)/('Rx Share'!G$5-'Rx Share'!G$6)*'Rx Share'!I$6)),0))))*$AS$2/10))</f>
        <v>0</v>
      </c>
      <c r="AT22" s="69">
        <f t="shared" si="11"/>
        <v>62.840571312586881</v>
      </c>
      <c r="AU22" s="70">
        <f t="shared" si="0"/>
        <v>12</v>
      </c>
      <c r="AV22" s="110" t="str">
        <f t="shared" si="1"/>
        <v/>
      </c>
      <c r="AW22" s="110" t="str">
        <f t="shared" si="12"/>
        <v/>
      </c>
      <c r="AX22" s="110" t="str">
        <f t="shared" si="2"/>
        <v/>
      </c>
      <c r="AY22" s="110" t="str">
        <f t="shared" si="3"/>
        <v/>
      </c>
      <c r="AZ22" s="110" t="str">
        <f t="shared" si="4"/>
        <v/>
      </c>
      <c r="BA22" s="116" t="str">
        <f>IFERROR(IF($M22&gt;=99.5,#REF!,""),"")</f>
        <v/>
      </c>
      <c r="BB22" s="109" t="str">
        <f t="shared" si="5"/>
        <v>Disqualified</v>
      </c>
      <c r="BC22" s="109" t="str">
        <f t="shared" si="6"/>
        <v>Disqualified</v>
      </c>
      <c r="BD22" s="109" t="str">
        <f t="shared" si="7"/>
        <v>Disqualified</v>
      </c>
      <c r="BE22" s="109" t="str">
        <f t="shared" si="8"/>
        <v>Disqualified</v>
      </c>
      <c r="BF22" s="109" t="str">
        <f t="shared" si="9"/>
        <v>Disqualified</v>
      </c>
      <c r="BG22" s="109" t="str">
        <f t="shared" si="10"/>
        <v>Disqualified</v>
      </c>
    </row>
    <row r="23" spans="1:60" ht="30" x14ac:dyDescent="0.35">
      <c r="A23" s="87"/>
      <c r="B23" s="79">
        <v>104759</v>
      </c>
      <c r="C23" s="80" t="s">
        <v>135</v>
      </c>
      <c r="D23" s="80" t="s">
        <v>1472</v>
      </c>
      <c r="E23" s="80" t="s">
        <v>1759</v>
      </c>
      <c r="F23" s="80" t="s">
        <v>34</v>
      </c>
      <c r="G23" s="80" t="s">
        <v>1760</v>
      </c>
      <c r="H23" s="146">
        <v>38362</v>
      </c>
      <c r="I23" s="146" t="s">
        <v>1719</v>
      </c>
      <c r="J23" s="79">
        <v>9</v>
      </c>
      <c r="K23" s="79" t="s">
        <v>1084</v>
      </c>
      <c r="L23" s="79"/>
      <c r="M23" s="78">
        <v>127.82515746830568</v>
      </c>
      <c r="N23" s="78">
        <v>39.816232771822357</v>
      </c>
      <c r="O23" s="78">
        <v>84.065155417849311</v>
      </c>
      <c r="P23" s="78">
        <v>121.25796435835723</v>
      </c>
      <c r="Q23" s="99">
        <v>7</v>
      </c>
      <c r="R23" s="99">
        <v>73.333333333333329</v>
      </c>
      <c r="S23" s="99">
        <v>7</v>
      </c>
      <c r="T23" s="99">
        <v>73.333333333333329</v>
      </c>
      <c r="U23" s="99" t="s">
        <v>1093</v>
      </c>
      <c r="V23" s="68">
        <v>110.48841167997905</v>
      </c>
      <c r="W23" s="68">
        <v>93.269230769230774</v>
      </c>
      <c r="X23" s="68">
        <v>81.111111111111114</v>
      </c>
      <c r="Y23" s="68">
        <v>86.111111111111128</v>
      </c>
      <c r="Z23" s="68">
        <v>80.86666666666666</v>
      </c>
      <c r="AA23" s="68">
        <v>20.643594414086216</v>
      </c>
      <c r="AB23" s="68">
        <v>0.61930783242258647</v>
      </c>
      <c r="AC23" s="68">
        <v>1</v>
      </c>
      <c r="AD23" s="74"/>
      <c r="AE23" s="75">
        <f>IF(M23&gt;='Sales Ach'!G$3,'Sales Ach'!H$3,IF(M23&gt;='Sales Ach'!G$4,('Sales Ach'!H$4+((M23-'Sales Ach'!G$4)/('Sales Ach'!G$3-'Sales Ach'!G$4))*'Sales Ach'!I$4),IF(M23&gt;'Sales Ach'!G$5,('Sales Ach'!H$5+((M23-'Sales Ach'!G$5)/('Sales Ach'!G$4-'Sales Ach'!G$5))*'Sales Ach'!I$5),IF(M23&gt;='Sales Ach'!G$6,('Sales Ach'!H$6+((M23-'Sales Ach'!G$6)/('Sales Ach'!G$5-'Sales Ach'!G$6)*'Sales Ach'!I$6)),0))))*$AE$2/10</f>
        <v>20</v>
      </c>
      <c r="AF23" s="75">
        <f>IF(N23&gt;=UA!G$3,UA!H$3,IF(N23&gt;=UA!G$4,(UA!H$4+((N23-UA!G$4)/(UA!G$3-UA!G$4))*UA!I$4),IF(N23&gt;UA!G$5,(UA!H$5+((N23-UA!G$5)/(UA!G$4-UA!G$5))*UA!I$5),IF(N23&gt;=UA!G$6,(UA!H$6+((N23-UA!G$6)/(UA!G$5-UA!G$6)*UA!I$6)),0))))*$AF$2/10</f>
        <v>5.9448698315467068</v>
      </c>
      <c r="AG23" s="75">
        <f>IF(O23="","",(IF(O23&gt;='New Product'!G$3,'New Product'!H$3,IF(O23&gt;='New Product'!G$4,('New Product'!H$4+((O23-'New Product'!G$4)/('New Product'!G$3-'New Product'!G$4))*'New Product'!I$4),IF(O23&gt;'New Product'!G$5,('New Product'!H$5+((O23-'New Product'!G$5)/('New Product'!G$4-'New Product'!G$5))*'New Product'!I$5),IF(O23&gt;='New Product'!G$6,('New Product'!H$6+((O23-'New Product'!G$6)/('New Product'!G$5-'New Product'!G$6)*'New Product'!I$6)),0))))*$AG$2/10))</f>
        <v>3.3691217584989039</v>
      </c>
      <c r="AH23" s="75">
        <f>IF(P23&gt;='Basket Brand'!G$3,'Basket Brand'!H$3,IF(P23&gt;='Basket Brand'!G$4,('Basket Brand'!H$4+((P23-'Basket Brand'!G$4)/('Basket Brand'!G$3-'Basket Brand'!G$4))*'Basket Brand'!I$4),IF(P23&gt;'Basket Brand'!G$5,('Basket Brand'!H$5+((P23-'Basket Brand'!G$5)/('Basket Brand'!G$4-'Basket Brand'!G$5))*'Basket Brand'!I$5),IF(P23&gt;='Basket Brand'!G$6,('Basket Brand'!H$6+((P23-'Basket Brand'!G$6)/('Basket Brand'!G$5-'Basket Brand'!G$6)*'Basket Brand'!I$6)),0))))*$AH$2/10</f>
        <v>10</v>
      </c>
      <c r="AI23" s="75">
        <f>IF(Q23&gt;='No of Month Ach.'!G$3,'No of Month Ach.'!H$3,IF(Q23&gt;='No of Month Ach.'!G$4,('No of Month Ach.'!H$4+((Q23-'No of Month Ach.'!G$4)/('No of Month Ach.'!G$3-'No of Month Ach.'!G$4))*'No of Month Ach.'!I$4),IF(Q23&gt;'No of Month Ach.'!G$5,('No of Month Ach.'!H$5+((Q23-'No of Month Ach.'!G$5)/('No of Month Ach.'!G$4-'No of Month Ach.'!G$5))*'No of Month Ach.'!I$5),IF(Q23&gt;='No of Month Ach.'!G$6,('No of Month Ach.'!H$6+((Q23-'No of Month Ach.'!G$6)/('No of Month Ach.'!G$5-'No of Month Ach.'!G$6)*'No of Month Ach.'!I$6)),0))))*$AI$2/10</f>
        <v>1.6</v>
      </c>
      <c r="AJ23" s="75">
        <f>IF(R23&gt;='Territory Month'!B$3,'Territory Month'!C$3,IF(R23&gt;='Territory Month'!B$4,('Territory Month'!C$4+((R23-'Territory Month'!B$4)/('Territory Month'!B$3-'Territory Month'!B$4))*'Territory Month'!D$4),IF(R23&gt;'Territory Month'!B$5,('Territory Month'!C$5+((R23-'Territory Month'!B$5)/('Territory Month'!B$4-'Territory Month'!B$5))*'Territory Month'!D$5),IF(R23&gt;='Territory Month'!B$6,('Territory Month'!C$6+((R23-'Territory Month'!B$6)/('Territory Month'!B$5-'Territory Month'!B$6)*'Territory Month'!D$6)),0))))*$AJ$2/10</f>
        <v>6</v>
      </c>
      <c r="AK23" s="75">
        <f>IF(Q23&gt;='No of Month Ach.'!G$3,'No of Month Ach.'!H$3,IF(Q23&gt;='No of Month Ach.'!G$4,('No of Month Ach.'!H$4+((Q23-'No of Month Ach.'!G$4)/('No of Month Ach.'!G$3-'No of Month Ach.'!G$4))*'No of Month Ach.'!I$4),IF(Q23&gt;'No of Month Ach.'!G$5,('No of Month Ach.'!H$5+((Q23-'No of Month Ach.'!G$5)/('No of Month Ach.'!G$4-'No of Month Ach.'!G$5))*'No of Month Ach.'!I$5),IF(Q23&gt;='No of Month Ach.'!G$6,('No of Month Ach.'!H$6+((Q23-'No of Month Ach.'!G$6)/('No of Month Ach.'!G$5-'No of Month Ach.'!G$6)*'No of Month Ach.'!I$6)),0))))*$AK$2/10</f>
        <v>1.2</v>
      </c>
      <c r="AL23" s="75">
        <f>IF(R23&gt;='Territory Month'!B$3,'Territory Month'!C$3,IF(R23&gt;='Territory Month'!B$4,('Territory Month'!C$4+((R23-'Territory Month'!B$4)/('Territory Month'!B$3-'Territory Month'!B$4))*'Territory Month'!D$4),IF(R23&gt;'Territory Month'!B$5,('Territory Month'!C$5+((R23-'Territory Month'!B$5)/('Territory Month'!B$4-'Territory Month'!B$5))*'Territory Month'!D$5),IF(R23&gt;='Territory Month'!B$6,('Territory Month'!C$6+((R23-'Territory Month'!B$6)/('Territory Month'!B$5-'Territory Month'!B$6)*'Territory Month'!D$6)),0))))*$AL$2/10</f>
        <v>3</v>
      </c>
      <c r="AM23" s="75">
        <f>IF(U23&gt;='Sygk DM Syk Ach'!B$3,'Sygk DM Syk Ach'!C$3,IF(U23&gt;='Sygk DM Syk Ach'!B$4,('Sygk DM Syk Ach'!C$4+((U23-'Sygk DM Syk Ach'!B$4)/('Sygk DM Syk Ach'!B$3-'Sygk DM Syk Ach'!B$4))*'Sygk DM Syk Ach'!D$4),IF(U23&gt;'Sygk DM Syk Ach'!B$5,('Sygk DM Syk Ach'!C$5+((U23-'Sygk DM Syk Ach'!B$5)/('Sygk DM Syk Ach'!B$4-'Sygk DM Syk Ach'!B$5))*'Sygk DM Syk Ach'!D$5),IF(U23&gt;='Sygk DM Syk Ach'!B$6,('Sygk DM Syk Ach'!C$6+((U23-'Sygk DM Syk Ach'!B$6)/('Sygk DM Syk Ach'!B$5-'Sygk DM Syk Ach'!B$6)*'Sygk DM Syk Ach'!D$6)),0))))*$AM$2/10</f>
        <v>4</v>
      </c>
      <c r="AN23" s="75">
        <f>IF(V23&gt;='Call Achv'!B$3,'Call Achv'!C$3,IF(V23&gt;='Call Achv'!B$4,('Call Achv'!C$4+((V23-'Call Achv'!B$4)/('Call Achv'!B$3-'Call Achv'!B$4))*'Call Achv'!D$4),IF(V23&gt;'Call Achv'!B$5,('Call Achv'!C$5+((V23-'Call Achv'!B$5)/('Call Achv'!B$4-'Call Achv'!B$5))*'Call Achv'!D$5),IF(V23&gt;='Call Achv'!B$6,('Call Achv'!C$6+((V23-'Call Achv'!B$6)/('Call Achv'!B$5-'Call Achv'!B$6)*'Call Achv'!D$6)),0))))*$AN$2/10</f>
        <v>5</v>
      </c>
      <c r="AO23" s="75">
        <f>IF(W23&gt;='DM Coaching'!B$3,'DM Coaching'!C$3,IF(W23&gt;='DM Coaching'!B$4,('DM Coaching'!C$4+((W23-'DM Coaching'!B$4)/('DM Coaching'!B$3-'DM Coaching'!B$4))*'DM Coaching'!D$4),IF(W23&gt;'DM Coaching'!B$5,('DM Coaching'!C$5+((W23-'DM Coaching'!B$5)/('DM Coaching'!B$4-'DM Coaching'!B$5))*'DM Coaching'!D$5),IF(W23&gt;='DM Coaching'!B$6,('DM Coaching'!C$6+((W23-'DM Coaching'!B$6)/('DM Coaching'!B$5-'DM Coaching'!B$6)*'DM Coaching'!D$6)),0))))*$AO$2/10</f>
        <v>5</v>
      </c>
      <c r="AP23" s="75">
        <f>IF(X23&gt;='FF-Written'!B$3,'FF-Written'!C$3,IF(X23&gt;='FF-Written'!B$4,('FF-Written'!C$4+((X23-'FF-Written'!B$4)/('FF-Written'!B$3-'FF-Written'!B$4))*'FF-Written'!D$4),IF(X23&gt;'FF-Written'!B$5,('FF-Written'!C$5+((X23-'FF-Written'!B$5)/('FF-Written'!B$4-'FF-Written'!B$5))*'FF-Written'!D$5),IF(X23&gt;='FF-Written'!B$6,('FF-Written'!C$6+((X23-'FF-Written'!B$6)/('FF-Written'!B$5-'FF-Written'!B$6)*'FF-Written'!D$6)),0))))*$AP$2/10</f>
        <v>4.1111111111111116</v>
      </c>
      <c r="AQ23" s="75">
        <f>IF(Y23&gt;='DM-Won-Written'!B$3,'DM-Won-Written'!C$3,IF(Y23&gt;='DM-Won-Written'!B$4,('DM-Won-Written'!C$4+((Y23-'DM-Won-Written'!B$4)/('DM-Won-Written'!B$3-'DM-Won-Written'!B$4))*'DM-Won-Written'!D$4),IF(Y23&gt;'DM-Won-Written'!B$5,('DM-Won-Written'!C$5+((Y23-'DM-Won-Written'!B$5)/('DM-Won-Written'!B$4-'DM-Won-Written'!B$5))*'DM-Won-Written'!D$5),IF(Y23&gt;='DM-Won-Written'!B$6,('DM-Won-Written'!C$6+((Y23-'DM-Won-Written'!B$6)/('DM-Won-Written'!B$5-'DM-Won-Written'!B$6)*'DM-Won-Written'!D$6)),0))))*$AQ$2/10</f>
        <v>3</v>
      </c>
      <c r="AR23" s="75">
        <f>IF(Z23&gt;='FF-Detailing'!B$3,'FF-Detailing'!C$3,IF(Z23&gt;='FF-Detailing'!B$4,('FF-Detailing'!C$4+((Z23-'FF-Detailing'!B$4)/('FF-Detailing'!B$3-'FF-Detailing'!B$4))*'FF-Detailing'!D$4),IF(Z23&gt;'FF-Detailing'!B$5,('FF-Detailing'!C$5+((Z23-'FF-Detailing'!B$5)/('FF-Detailing'!B$4-'FF-Detailing'!B$5))*'FF-Detailing'!D$5),IF(Z23&gt;='FF-Detailing'!B$6,('FF-Detailing'!C$6+((Z23-'FF-Detailing'!B$6)/('FF-Detailing'!B$5-'FF-Detailing'!B$6)*'FF-Detailing'!D$6)),0))))*$AR$2/10</f>
        <v>2.1519999999999997</v>
      </c>
      <c r="AS23" s="75">
        <f>IF(AA23="","",(IF(AA23&gt;='Rx Share'!G$3,'Rx Share'!H$3,IF(AA23&gt;='Rx Share'!G$4,('Rx Share'!H$4+((AA23-'Rx Share'!G$4)/('Rx Share'!G$3-'Rx Share'!G$4))*'Rx Share'!I$4),IF(AA23&gt;'Rx Share'!G$5,('Rx Share'!H$5+((AA23-'Rx Share'!G$5)/('Rx Share'!G$4-'Rx Share'!G$5))*'Rx Share'!I$5),IF(AA23&gt;='Rx Share'!G$6,('Rx Share'!H$6+((AA23-'Rx Share'!G$6)/('Rx Share'!G$5-'Rx Share'!G$6)*'Rx Share'!I$6)),0))))*$AS$2/10))</f>
        <v>0</v>
      </c>
      <c r="AT23" s="69">
        <f t="shared" si="11"/>
        <v>74.196780779063019</v>
      </c>
      <c r="AU23" s="70">
        <f t="shared" si="0"/>
        <v>4</v>
      </c>
      <c r="AV23" s="110">
        <f t="shared" si="1"/>
        <v>20.643594414086216</v>
      </c>
      <c r="AW23" s="110">
        <f t="shared" si="12"/>
        <v>84.065155417849311</v>
      </c>
      <c r="AX23" s="110">
        <f t="shared" si="2"/>
        <v>39.816232771822357</v>
      </c>
      <c r="AY23" s="110">
        <f t="shared" si="3"/>
        <v>86.111111111111128</v>
      </c>
      <c r="AZ23" s="110">
        <f t="shared" si="4"/>
        <v>73.333333333333329</v>
      </c>
      <c r="BA23" s="116" t="str">
        <f>IFERROR(IF($M23&gt;=99.5,#REF!,""),"")</f>
        <v/>
      </c>
      <c r="BB23" s="109">
        <f t="shared" si="5"/>
        <v>4</v>
      </c>
      <c r="BC23" s="109">
        <f t="shared" si="6"/>
        <v>6</v>
      </c>
      <c r="BD23" s="109">
        <f t="shared" si="7"/>
        <v>16</v>
      </c>
      <c r="BE23" s="109">
        <f t="shared" si="8"/>
        <v>8</v>
      </c>
      <c r="BF23" s="109">
        <f t="shared" si="9"/>
        <v>4</v>
      </c>
      <c r="BG23" s="109" t="str">
        <f t="shared" si="10"/>
        <v>Not eligible</v>
      </c>
    </row>
    <row r="24" spans="1:60" ht="30" hidden="1" x14ac:dyDescent="0.35">
      <c r="A24" s="87"/>
      <c r="B24" s="79">
        <v>104764</v>
      </c>
      <c r="C24" s="80" t="s">
        <v>1194</v>
      </c>
      <c r="D24" s="80" t="s">
        <v>1472</v>
      </c>
      <c r="E24" s="80" t="s">
        <v>146</v>
      </c>
      <c r="F24" s="80" t="s">
        <v>17</v>
      </c>
      <c r="G24" s="80" t="s">
        <v>1756</v>
      </c>
      <c r="H24" s="146">
        <v>38452</v>
      </c>
      <c r="I24" s="146" t="s">
        <v>1719</v>
      </c>
      <c r="J24" s="79">
        <v>9</v>
      </c>
      <c r="K24" s="79" t="s">
        <v>1084</v>
      </c>
      <c r="L24" s="79"/>
      <c r="M24" s="78">
        <v>84.432771430104324</v>
      </c>
      <c r="N24" s="78">
        <v>31.381733021077284</v>
      </c>
      <c r="O24" s="78">
        <v>115.40402763356892</v>
      </c>
      <c r="P24" s="78">
        <v>95.466071927537797</v>
      </c>
      <c r="Q24" s="99">
        <v>2</v>
      </c>
      <c r="R24" s="99">
        <v>33.333333333333329</v>
      </c>
      <c r="S24" s="99">
        <v>2</v>
      </c>
      <c r="T24" s="99">
        <v>33.333333333333329</v>
      </c>
      <c r="U24" s="99">
        <v>77.777777777777786</v>
      </c>
      <c r="V24" s="68">
        <v>78.755715218811247</v>
      </c>
      <c r="W24" s="68">
        <v>42.307692307692307</v>
      </c>
      <c r="X24" s="68">
        <v>80.3611111111111</v>
      </c>
      <c r="Y24" s="68">
        <v>72.222222222222229</v>
      </c>
      <c r="Z24" s="68">
        <v>87.616666666666674</v>
      </c>
      <c r="AA24" s="68">
        <v>25.609292864932424</v>
      </c>
      <c r="AB24" s="68">
        <v>0.76827878594797272</v>
      </c>
      <c r="AC24" s="68">
        <v>1</v>
      </c>
      <c r="AD24" s="74"/>
      <c r="AE24" s="75">
        <f>IF(M24&gt;='Sales Ach'!G$3,'Sales Ach'!H$3,IF(M24&gt;='Sales Ach'!G$4,('Sales Ach'!H$4+((M24-'Sales Ach'!G$4)/('Sales Ach'!G$3-'Sales Ach'!G$4))*'Sales Ach'!I$4),IF(M24&gt;'Sales Ach'!G$5,('Sales Ach'!H$5+((M24-'Sales Ach'!G$5)/('Sales Ach'!G$4-'Sales Ach'!G$5))*'Sales Ach'!I$5),IF(M24&gt;='Sales Ach'!G$6,('Sales Ach'!H$6+((M24-'Sales Ach'!G$6)/('Sales Ach'!G$5-'Sales Ach'!G$6)*'Sales Ach'!I$6)),0))))*$AE$2/10</f>
        <v>7.8865542860208651</v>
      </c>
      <c r="AF24" s="75">
        <f>IF(N24&gt;=UA!G$3,UA!H$3,IF(N24&gt;=UA!G$4,(UA!H$4+((N24-UA!G$4)/(UA!G$3-UA!G$4))*UA!I$4),IF(N24&gt;UA!G$5,(UA!H$5+((N24-UA!G$5)/(UA!G$4-UA!G$5))*UA!I$5),IF(N24&gt;=UA!G$6,(UA!H$6+((N24-UA!G$6)/(UA!G$5-UA!G$6)*UA!I$6)),0))))*$AF$2/10</f>
        <v>3.4145199063231848</v>
      </c>
      <c r="AG24" s="75">
        <f>IF(O24="","",(IF(O24&gt;='New Product'!G$3,'New Product'!H$3,IF(O24&gt;='New Product'!G$4,('New Product'!H$4+((O24-'New Product'!G$4)/('New Product'!G$3-'New Product'!G$4))*'New Product'!I$4),IF(O24&gt;'New Product'!G$5,('New Product'!H$5+((O24-'New Product'!G$5)/('New Product'!G$4-'New Product'!G$5))*'New Product'!I$5),IF(O24&gt;='New Product'!G$6,('New Product'!H$6+((O24-'New Product'!G$6)/('New Product'!G$5-'New Product'!G$6)*'New Product'!I$6)),0))))*$AG$2/10))</f>
        <v>7</v>
      </c>
      <c r="AH24" s="75">
        <f>IF(P24&gt;='Basket Brand'!G$3,'Basket Brand'!H$3,IF(P24&gt;='Basket Brand'!G$4,('Basket Brand'!H$4+((P24-'Basket Brand'!G$4)/('Basket Brand'!G$3-'Basket Brand'!G$4))*'Basket Brand'!I$4),IF(P24&gt;'Basket Brand'!G$5,('Basket Brand'!H$5+((P24-'Basket Brand'!G$5)/('Basket Brand'!G$4-'Basket Brand'!G$5))*'Basket Brand'!I$5),IF(P24&gt;='Basket Brand'!G$6,('Basket Brand'!H$6+((P24-'Basket Brand'!G$6)/('Basket Brand'!G$5-'Basket Brand'!G$6)*'Basket Brand'!I$6)),0))))*$AH$2/10</f>
        <v>5.1864287710151187</v>
      </c>
      <c r="AI24" s="75">
        <f>IF(Q24&gt;='No of Month Ach.'!G$3,'No of Month Ach.'!H$3,IF(Q24&gt;='No of Month Ach.'!G$4,('No of Month Ach.'!H$4+((Q24-'No of Month Ach.'!G$4)/('No of Month Ach.'!G$3-'No of Month Ach.'!G$4))*'No of Month Ach.'!I$4),IF(Q24&gt;'No of Month Ach.'!G$5,('No of Month Ach.'!H$5+((Q24-'No of Month Ach.'!G$5)/('No of Month Ach.'!G$4-'No of Month Ach.'!G$5))*'No of Month Ach.'!I$5),IF(Q24&gt;='No of Month Ach.'!G$6,('No of Month Ach.'!H$6+((Q24-'No of Month Ach.'!G$6)/('No of Month Ach.'!G$5-'No of Month Ach.'!G$6)*'No of Month Ach.'!I$6)),0))))*$AI$2/10</f>
        <v>0</v>
      </c>
      <c r="AJ24" s="75">
        <f>IF(R24&gt;='Territory Month'!B$3,'Territory Month'!C$3,IF(R24&gt;='Territory Month'!B$4,('Territory Month'!C$4+((R24-'Territory Month'!B$4)/('Territory Month'!B$3-'Territory Month'!B$4))*'Territory Month'!D$4),IF(R24&gt;'Territory Month'!B$5,('Territory Month'!C$5+((R24-'Territory Month'!B$5)/('Territory Month'!B$4-'Territory Month'!B$5))*'Territory Month'!D$5),IF(R24&gt;='Territory Month'!B$6,('Territory Month'!C$6+((R24-'Territory Month'!B$6)/('Territory Month'!B$5-'Territory Month'!B$6)*'Territory Month'!D$6)),0))))*$AJ$2/10</f>
        <v>0.76666666666666605</v>
      </c>
      <c r="AK24" s="75">
        <f>IF(Q24&gt;='No of Month Ach.'!G$3,'No of Month Ach.'!H$3,IF(Q24&gt;='No of Month Ach.'!G$4,('No of Month Ach.'!H$4+((Q24-'No of Month Ach.'!G$4)/('No of Month Ach.'!G$3-'No of Month Ach.'!G$4))*'No of Month Ach.'!I$4),IF(Q24&gt;'No of Month Ach.'!G$5,('No of Month Ach.'!H$5+((Q24-'No of Month Ach.'!G$5)/('No of Month Ach.'!G$4-'No of Month Ach.'!G$5))*'No of Month Ach.'!I$5),IF(Q24&gt;='No of Month Ach.'!G$6,('No of Month Ach.'!H$6+((Q24-'No of Month Ach.'!G$6)/('No of Month Ach.'!G$5-'No of Month Ach.'!G$6)*'No of Month Ach.'!I$6)),0))))*$AK$2/10</f>
        <v>0</v>
      </c>
      <c r="AL24" s="75">
        <f>IF(R24&gt;='Territory Month'!B$3,'Territory Month'!C$3,IF(R24&gt;='Territory Month'!B$4,('Territory Month'!C$4+((R24-'Territory Month'!B$4)/('Territory Month'!B$3-'Territory Month'!B$4))*'Territory Month'!D$4),IF(R24&gt;'Territory Month'!B$5,('Territory Month'!C$5+((R24-'Territory Month'!B$5)/('Territory Month'!B$4-'Territory Month'!B$5))*'Territory Month'!D$5),IF(R24&gt;='Territory Month'!B$6,('Territory Month'!C$6+((R24-'Territory Month'!B$6)/('Territory Month'!B$5-'Territory Month'!B$6)*'Territory Month'!D$6)),0))))*$AL$2/10</f>
        <v>0.38333333333333303</v>
      </c>
      <c r="AM24" s="75">
        <f>IF(U24&gt;='Sygk DM Syk Ach'!B$3,'Sygk DM Syk Ach'!C$3,IF(U24&gt;='Sygk DM Syk Ach'!B$4,('Sygk DM Syk Ach'!C$4+((U24-'Sygk DM Syk Ach'!B$4)/('Sygk DM Syk Ach'!B$3-'Sygk DM Syk Ach'!B$4))*'Sygk DM Syk Ach'!D$4),IF(U24&gt;'Sygk DM Syk Ach'!B$5,('Sygk DM Syk Ach'!C$5+((U24-'Sygk DM Syk Ach'!B$5)/('Sygk DM Syk Ach'!B$4-'Sygk DM Syk Ach'!B$5))*'Sygk DM Syk Ach'!D$5),IF(U24&gt;='Sygk DM Syk Ach'!B$6,('Sygk DM Syk Ach'!C$6+((U24-'Sygk DM Syk Ach'!B$6)/('Sygk DM Syk Ach'!B$5-'Sygk DM Syk Ach'!B$6)*'Sygk DM Syk Ach'!D$6)),0))))*$AM$2/10</f>
        <v>1.4962962962962965</v>
      </c>
      <c r="AN24" s="75">
        <f>IF(V24&gt;='Call Achv'!B$3,'Call Achv'!C$3,IF(V24&gt;='Call Achv'!B$4,('Call Achv'!C$4+((V24-'Call Achv'!B$4)/('Call Achv'!B$3-'Call Achv'!B$4))*'Call Achv'!D$4),IF(V24&gt;'Call Achv'!B$5,('Call Achv'!C$5+((V24-'Call Achv'!B$5)/('Call Achv'!B$4-'Call Achv'!B$5))*'Call Achv'!D$5),IF(V24&gt;='Call Achv'!B$6,('Call Achv'!C$6+((V24-'Call Achv'!B$6)/('Call Achv'!B$5-'Call Achv'!B$6)*'Call Achv'!D$6)),0))))*$AN$2/10</f>
        <v>0</v>
      </c>
      <c r="AO24" s="75">
        <f>IF(W24&gt;='DM Coaching'!B$3,'DM Coaching'!C$3,IF(W24&gt;='DM Coaching'!B$4,('DM Coaching'!C$4+((W24-'DM Coaching'!B$4)/('DM Coaching'!B$3-'DM Coaching'!B$4))*'DM Coaching'!D$4),IF(W24&gt;'DM Coaching'!B$5,('DM Coaching'!C$5+((W24-'DM Coaching'!B$5)/('DM Coaching'!B$4-'DM Coaching'!B$5))*'DM Coaching'!D$5),IF(W24&gt;='DM Coaching'!B$6,('DM Coaching'!C$6+((W24-'DM Coaching'!B$6)/('DM Coaching'!B$5-'DM Coaching'!B$6)*'DM Coaching'!D$6)),0))))*$AO$2/10</f>
        <v>0</v>
      </c>
      <c r="AP24" s="75">
        <f>IF(X24&gt;='FF-Written'!B$3,'FF-Written'!C$3,IF(X24&gt;='FF-Written'!B$4,('FF-Written'!C$4+((X24-'FF-Written'!B$4)/('FF-Written'!B$3-'FF-Written'!B$4))*'FF-Written'!D$4),IF(X24&gt;'FF-Written'!B$5,('FF-Written'!C$5+((X24-'FF-Written'!B$5)/('FF-Written'!B$4-'FF-Written'!B$5))*'FF-Written'!D$5),IF(X24&gt;='FF-Written'!B$6,('FF-Written'!C$6+((X24-'FF-Written'!B$6)/('FF-Written'!B$5-'FF-Written'!B$6)*'FF-Written'!D$6)),0))))*$AP$2/10</f>
        <v>4.0361111111111097</v>
      </c>
      <c r="AQ24" s="75">
        <f>IF(Y24&gt;='DM-Won-Written'!B$3,'DM-Won-Written'!C$3,IF(Y24&gt;='DM-Won-Written'!B$4,('DM-Won-Written'!C$4+((Y24-'DM-Won-Written'!B$4)/('DM-Won-Written'!B$3-'DM-Won-Written'!B$4))*'DM-Won-Written'!D$4),IF(Y24&gt;'DM-Won-Written'!B$5,('DM-Won-Written'!C$5+((Y24-'DM-Won-Written'!B$5)/('DM-Won-Written'!B$4-'DM-Won-Written'!B$5))*'DM-Won-Written'!D$5),IF(Y24&gt;='DM-Won-Written'!B$6,('DM-Won-Written'!C$6+((Y24-'DM-Won-Written'!B$6)/('DM-Won-Written'!B$5-'DM-Won-Written'!B$6)*'DM-Won-Written'!D$6)),0))))*$AQ$2/10</f>
        <v>2.5333333333333341</v>
      </c>
      <c r="AR24" s="75">
        <f>IF(Z24&gt;='FF-Detailing'!B$3,'FF-Detailing'!C$3,IF(Z24&gt;='FF-Detailing'!B$4,('FF-Detailing'!C$4+((Z24-'FF-Detailing'!B$4)/('FF-Detailing'!B$3-'FF-Detailing'!B$4))*'FF-Detailing'!D$4),IF(Z24&gt;'FF-Detailing'!B$5,('FF-Detailing'!C$5+((Z24-'FF-Detailing'!B$5)/('FF-Detailing'!B$4-'FF-Detailing'!B$5))*'FF-Detailing'!D$5),IF(Z24&gt;='FF-Detailing'!B$6,('FF-Detailing'!C$6+((Z24-'FF-Detailing'!B$6)/('FF-Detailing'!B$5-'FF-Detailing'!B$6)*'FF-Detailing'!D$6)),0))))*$AR$2/10</f>
        <v>2.5570000000000008</v>
      </c>
      <c r="AS24" s="75">
        <f>IF(AA24="","",(IF(AA24&gt;='Rx Share'!G$3,'Rx Share'!H$3,IF(AA24&gt;='Rx Share'!G$4,('Rx Share'!H$4+((AA24-'Rx Share'!G$4)/('Rx Share'!G$3-'Rx Share'!G$4))*'Rx Share'!I$4),IF(AA24&gt;'Rx Share'!G$5,('Rx Share'!H$5+((AA24-'Rx Share'!G$5)/('Rx Share'!G$4-'Rx Share'!G$5))*'Rx Share'!I$5),IF(AA24&gt;='Rx Share'!G$6,('Rx Share'!H$6+((AA24-'Rx Share'!G$6)/('Rx Share'!G$5-'Rx Share'!G$6)*'Rx Share'!I$6)),0))))*$AS$2/10))</f>
        <v>0</v>
      </c>
      <c r="AT24" s="69">
        <f t="shared" si="11"/>
        <v>38.326196708259161</v>
      </c>
      <c r="AU24" s="70">
        <f t="shared" si="0"/>
        <v>53</v>
      </c>
      <c r="AV24" s="110" t="str">
        <f t="shared" si="1"/>
        <v/>
      </c>
      <c r="AW24" s="110" t="str">
        <f t="shared" si="12"/>
        <v/>
      </c>
      <c r="AX24" s="110" t="str">
        <f t="shared" si="2"/>
        <v/>
      </c>
      <c r="AY24" s="110" t="str">
        <f t="shared" si="3"/>
        <v/>
      </c>
      <c r="AZ24" s="110" t="str">
        <f t="shared" si="4"/>
        <v/>
      </c>
      <c r="BA24" s="116" t="str">
        <f>IFERROR(IF($M24&gt;=99.5,#REF!,""),"")</f>
        <v/>
      </c>
      <c r="BB24" s="109" t="str">
        <f t="shared" si="5"/>
        <v>Disqualified</v>
      </c>
      <c r="BC24" s="109" t="str">
        <f t="shared" si="6"/>
        <v>Disqualified</v>
      </c>
      <c r="BD24" s="109" t="str">
        <f t="shared" si="7"/>
        <v>Disqualified</v>
      </c>
      <c r="BE24" s="109" t="str">
        <f t="shared" si="8"/>
        <v>Disqualified</v>
      </c>
      <c r="BF24" s="109" t="str">
        <f t="shared" si="9"/>
        <v>Disqualified</v>
      </c>
      <c r="BG24" s="109" t="str">
        <f t="shared" si="10"/>
        <v>Disqualified</v>
      </c>
    </row>
    <row r="25" spans="1:60" ht="20" hidden="1" x14ac:dyDescent="0.35">
      <c r="A25" s="87"/>
      <c r="B25" s="79">
        <v>104765</v>
      </c>
      <c r="C25" s="80" t="s">
        <v>1283</v>
      </c>
      <c r="D25" s="80" t="s">
        <v>1472</v>
      </c>
      <c r="E25" s="80" t="s">
        <v>2057</v>
      </c>
      <c r="F25" s="80" t="s">
        <v>1813</v>
      </c>
      <c r="G25" s="80" t="s">
        <v>1808</v>
      </c>
      <c r="H25" s="146">
        <v>38452</v>
      </c>
      <c r="I25" s="146" t="s">
        <v>1719</v>
      </c>
      <c r="J25" s="79">
        <v>9</v>
      </c>
      <c r="K25" s="79" t="s">
        <v>1084</v>
      </c>
      <c r="L25" s="79"/>
      <c r="M25" s="78">
        <v>95.23001017133555</v>
      </c>
      <c r="N25" s="78">
        <v>41.095890410958901</v>
      </c>
      <c r="O25" s="78">
        <v>37.473666731435998</v>
      </c>
      <c r="P25" s="78">
        <v>97.138361314019733</v>
      </c>
      <c r="Q25" s="99">
        <v>4</v>
      </c>
      <c r="R25" s="99">
        <v>44.444444444444443</v>
      </c>
      <c r="S25" s="99">
        <v>4</v>
      </c>
      <c r="T25" s="99">
        <v>44.444444444444443</v>
      </c>
      <c r="U25" s="99" t="s">
        <v>1093</v>
      </c>
      <c r="V25" s="68">
        <v>72.816399286987519</v>
      </c>
      <c r="W25" s="68">
        <v>73.076923076923066</v>
      </c>
      <c r="X25" s="68">
        <v>85.555555555555557</v>
      </c>
      <c r="Y25" s="68">
        <v>88.8888888888889</v>
      </c>
      <c r="Z25" s="68">
        <v>85.962962962962976</v>
      </c>
      <c r="AA25" s="68">
        <v>2.5170292761967685</v>
      </c>
      <c r="AB25" s="68">
        <v>0.45306526971541838</v>
      </c>
      <c r="AC25" s="68">
        <v>1</v>
      </c>
      <c r="AD25" s="74"/>
      <c r="AE25" s="75">
        <f>IF(M25&gt;='Sales Ach'!G$3,'Sales Ach'!H$3,IF(M25&gt;='Sales Ach'!G$4,('Sales Ach'!H$4+((M25-'Sales Ach'!G$4)/('Sales Ach'!G$3-'Sales Ach'!G$4))*'Sales Ach'!I$4),IF(M25&gt;'Sales Ach'!G$5,('Sales Ach'!H$5+((M25-'Sales Ach'!G$5)/('Sales Ach'!G$4-'Sales Ach'!G$5))*'Sales Ach'!I$5),IF(M25&gt;='Sales Ach'!G$6,('Sales Ach'!H$6+((M25-'Sales Ach'!G$6)/('Sales Ach'!G$5-'Sales Ach'!G$6)*'Sales Ach'!I$6)),0))))*$AE$2/10</f>
        <v>10.184008137068441</v>
      </c>
      <c r="AF25" s="75">
        <f>IF(N25&gt;=UA!G$3,UA!H$3,IF(N25&gt;=UA!G$4,(UA!H$4+((N25-UA!G$4)/(UA!G$3-UA!G$4))*UA!I$4),IF(N25&gt;UA!G$5,(UA!H$5+((N25-UA!G$5)/(UA!G$4-UA!G$5))*UA!I$5),IF(N25&gt;=UA!G$6,(UA!H$6+((N25-UA!G$6)/(UA!G$5-UA!G$6)*UA!I$6)),0))))*$AF$2/10</f>
        <v>6.4383561643835607</v>
      </c>
      <c r="AG25" s="75">
        <f>IF(O25="","",(IF(O25&gt;='New Product'!G$3,'New Product'!H$3,IF(O25&gt;='New Product'!G$4,('New Product'!H$4+((O25-'New Product'!G$4)/('New Product'!G$3-'New Product'!G$4))*'New Product'!I$4),IF(O25&gt;'New Product'!G$5,('New Product'!H$5+((O25-'New Product'!G$5)/('New Product'!G$4-'New Product'!G$5))*'New Product'!I$5),IF(O25&gt;='New Product'!G$6,('New Product'!H$6+((O25-'New Product'!G$6)/('New Product'!G$5-'New Product'!G$6)*'New Product'!I$6)),0))))*$AG$2/10))</f>
        <v>0</v>
      </c>
      <c r="AH25" s="75">
        <f>IF(P25&gt;='Basket Brand'!G$3,'Basket Brand'!H$3,IF(P25&gt;='Basket Brand'!G$4,('Basket Brand'!H$4+((P25-'Basket Brand'!G$4)/('Basket Brand'!G$3-'Basket Brand'!G$4))*'Basket Brand'!I$4),IF(P25&gt;'Basket Brand'!G$5,('Basket Brand'!H$5+((P25-'Basket Brand'!G$5)/('Basket Brand'!G$4-'Basket Brand'!G$5))*'Basket Brand'!I$5),IF(P25&gt;='Basket Brand'!G$6,('Basket Brand'!H$6+((P25-'Basket Brand'!G$6)/('Basket Brand'!G$5-'Basket Brand'!G$6)*'Basket Brand'!I$6)),0))))*$AH$2/10</f>
        <v>5.8553445256078929</v>
      </c>
      <c r="AI25" s="75">
        <f>IF(Q25&gt;='No of Month Ach.'!G$3,'No of Month Ach.'!H$3,IF(Q25&gt;='No of Month Ach.'!G$4,('No of Month Ach.'!H$4+((Q25-'No of Month Ach.'!G$4)/('No of Month Ach.'!G$3-'No of Month Ach.'!G$4))*'No of Month Ach.'!I$4),IF(Q25&gt;'No of Month Ach.'!G$5,('No of Month Ach.'!H$5+((Q25-'No of Month Ach.'!G$5)/('No of Month Ach.'!G$4-'No of Month Ach.'!G$5))*'No of Month Ach.'!I$5),IF(Q25&gt;='No of Month Ach.'!G$6,('No of Month Ach.'!H$6+((Q25-'No of Month Ach.'!G$6)/('No of Month Ach.'!G$5-'No of Month Ach.'!G$6)*'No of Month Ach.'!I$6)),0))))*$AI$2/10</f>
        <v>0</v>
      </c>
      <c r="AJ25" s="75">
        <f>IF(R25&gt;='Territory Month'!B$3,'Territory Month'!C$3,IF(R25&gt;='Territory Month'!B$4,('Territory Month'!C$4+((R25-'Territory Month'!B$4)/('Territory Month'!B$3-'Territory Month'!B$4))*'Territory Month'!D$4),IF(R25&gt;'Territory Month'!B$5,('Territory Month'!C$5+((R25-'Territory Month'!B$5)/('Territory Month'!B$4-'Territory Month'!B$5))*'Territory Month'!D$5),IF(R25&gt;='Territory Month'!B$6,('Territory Month'!C$6+((R25-'Territory Month'!B$6)/('Territory Month'!B$5-'Territory Month'!B$6)*'Territory Month'!D$6)),0))))*$AJ$2/10</f>
        <v>2.322222222222222</v>
      </c>
      <c r="AK25" s="75">
        <f>IF(Q25&gt;='No of Month Ach.'!G$3,'No of Month Ach.'!H$3,IF(Q25&gt;='No of Month Ach.'!G$4,('No of Month Ach.'!H$4+((Q25-'No of Month Ach.'!G$4)/('No of Month Ach.'!G$3-'No of Month Ach.'!G$4))*'No of Month Ach.'!I$4),IF(Q25&gt;'No of Month Ach.'!G$5,('No of Month Ach.'!H$5+((Q25-'No of Month Ach.'!G$5)/('No of Month Ach.'!G$4-'No of Month Ach.'!G$5))*'No of Month Ach.'!I$5),IF(Q25&gt;='No of Month Ach.'!G$6,('No of Month Ach.'!H$6+((Q25-'No of Month Ach.'!G$6)/('No of Month Ach.'!G$5-'No of Month Ach.'!G$6)*'No of Month Ach.'!I$6)),0))))*$AK$2/10</f>
        <v>0</v>
      </c>
      <c r="AL25" s="75">
        <f>IF(R25&gt;='Territory Month'!B$3,'Territory Month'!C$3,IF(R25&gt;='Territory Month'!B$4,('Territory Month'!C$4+((R25-'Territory Month'!B$4)/('Territory Month'!B$3-'Territory Month'!B$4))*'Territory Month'!D$4),IF(R25&gt;'Territory Month'!B$5,('Territory Month'!C$5+((R25-'Territory Month'!B$5)/('Territory Month'!B$4-'Territory Month'!B$5))*'Territory Month'!D$5),IF(R25&gt;='Territory Month'!B$6,('Territory Month'!C$6+((R25-'Territory Month'!B$6)/('Territory Month'!B$5-'Territory Month'!B$6)*'Territory Month'!D$6)),0))))*$AL$2/10</f>
        <v>1.161111111111111</v>
      </c>
      <c r="AM25" s="75">
        <f>IF(U25&gt;='Sygk DM Syk Ach'!B$3,'Sygk DM Syk Ach'!C$3,IF(U25&gt;='Sygk DM Syk Ach'!B$4,('Sygk DM Syk Ach'!C$4+((U25-'Sygk DM Syk Ach'!B$4)/('Sygk DM Syk Ach'!B$3-'Sygk DM Syk Ach'!B$4))*'Sygk DM Syk Ach'!D$4),IF(U25&gt;'Sygk DM Syk Ach'!B$5,('Sygk DM Syk Ach'!C$5+((U25-'Sygk DM Syk Ach'!B$5)/('Sygk DM Syk Ach'!B$4-'Sygk DM Syk Ach'!B$5))*'Sygk DM Syk Ach'!D$5),IF(U25&gt;='Sygk DM Syk Ach'!B$6,('Sygk DM Syk Ach'!C$6+((U25-'Sygk DM Syk Ach'!B$6)/('Sygk DM Syk Ach'!B$5-'Sygk DM Syk Ach'!B$6)*'Sygk DM Syk Ach'!D$6)),0))))*$AM$2/10</f>
        <v>4</v>
      </c>
      <c r="AN25" s="75">
        <f>IF(V25&gt;='Call Achv'!B$3,'Call Achv'!C$3,IF(V25&gt;='Call Achv'!B$4,('Call Achv'!C$4+((V25-'Call Achv'!B$4)/('Call Achv'!B$3-'Call Achv'!B$4))*'Call Achv'!D$4),IF(V25&gt;'Call Achv'!B$5,('Call Achv'!C$5+((V25-'Call Achv'!B$5)/('Call Achv'!B$4-'Call Achv'!B$5))*'Call Achv'!D$5),IF(V25&gt;='Call Achv'!B$6,('Call Achv'!C$6+((V25-'Call Achv'!B$6)/('Call Achv'!B$5-'Call Achv'!B$6)*'Call Achv'!D$6)),0))))*$AN$2/10</f>
        <v>0</v>
      </c>
      <c r="AO25" s="75">
        <f>IF(W25&gt;='DM Coaching'!B$3,'DM Coaching'!C$3,IF(W25&gt;='DM Coaching'!B$4,('DM Coaching'!C$4+((W25-'DM Coaching'!B$4)/('DM Coaching'!B$3-'DM Coaching'!B$4))*'DM Coaching'!D$4),IF(W25&gt;'DM Coaching'!B$5,('DM Coaching'!C$5+((W25-'DM Coaching'!B$5)/('DM Coaching'!B$4-'DM Coaching'!B$5))*'DM Coaching'!D$5),IF(W25&gt;='DM Coaching'!B$6,('DM Coaching'!C$6+((W25-'DM Coaching'!B$6)/('DM Coaching'!B$5-'DM Coaching'!B$6)*'DM Coaching'!D$6)),0))))*$AO$2/10</f>
        <v>5</v>
      </c>
      <c r="AP25" s="75">
        <f>IF(X25&gt;='FF-Written'!B$3,'FF-Written'!C$3,IF(X25&gt;='FF-Written'!B$4,('FF-Written'!C$4+((X25-'FF-Written'!B$4)/('FF-Written'!B$3-'FF-Written'!B$4))*'FF-Written'!D$4),IF(X25&gt;'FF-Written'!B$5,('FF-Written'!C$5+((X25-'FF-Written'!B$5)/('FF-Written'!B$4-'FF-Written'!B$5))*'FF-Written'!D$5),IF(X25&gt;='FF-Written'!B$6,('FF-Written'!C$6+((X25-'FF-Written'!B$6)/('FF-Written'!B$5-'FF-Written'!B$6)*'FF-Written'!D$6)),0))))*$AP$2/10</f>
        <v>4.5555555555555554</v>
      </c>
      <c r="AQ25" s="75">
        <f>IF(Y25&gt;='DM-Won-Written'!B$3,'DM-Won-Written'!C$3,IF(Y25&gt;='DM-Won-Written'!B$4,('DM-Won-Written'!C$4+((Y25-'DM-Won-Written'!B$4)/('DM-Won-Written'!B$3-'DM-Won-Written'!B$4))*'DM-Won-Written'!D$4),IF(Y25&gt;'DM-Won-Written'!B$5,('DM-Won-Written'!C$5+((Y25-'DM-Won-Written'!B$5)/('DM-Won-Written'!B$4-'DM-Won-Written'!B$5))*'DM-Won-Written'!D$5),IF(Y25&gt;='DM-Won-Written'!B$6,('DM-Won-Written'!C$6+((Y25-'DM-Won-Written'!B$6)/('DM-Won-Written'!B$5-'DM-Won-Written'!B$6)*'DM-Won-Written'!D$6)),0))))*$AQ$2/10</f>
        <v>3</v>
      </c>
      <c r="AR25" s="75">
        <f>IF(Z25&gt;='FF-Detailing'!B$3,'FF-Detailing'!C$3,IF(Z25&gt;='FF-Detailing'!B$4,('FF-Detailing'!C$4+((Z25-'FF-Detailing'!B$4)/('FF-Detailing'!B$3-'FF-Detailing'!B$4))*'FF-Detailing'!D$4),IF(Z25&gt;'FF-Detailing'!B$5,('FF-Detailing'!C$5+((Z25-'FF-Detailing'!B$5)/('FF-Detailing'!B$4-'FF-Detailing'!B$5))*'FF-Detailing'!D$5),IF(Z25&gt;='FF-Detailing'!B$6,('FF-Detailing'!C$6+((Z25-'FF-Detailing'!B$6)/('FF-Detailing'!B$5-'FF-Detailing'!B$6)*'FF-Detailing'!D$6)),0))))*$AR$2/10</f>
        <v>2.4577777777777783</v>
      </c>
      <c r="AS25" s="75">
        <f>IF(AA25="","",(IF(AA25&gt;='Rx Share'!G$3,'Rx Share'!H$3,IF(AA25&gt;='Rx Share'!G$4,('Rx Share'!H$4+((AA25-'Rx Share'!G$4)/('Rx Share'!G$3-'Rx Share'!G$4))*'Rx Share'!I$4),IF(AA25&gt;'Rx Share'!G$5,('Rx Share'!H$5+((AA25-'Rx Share'!G$5)/('Rx Share'!G$4-'Rx Share'!G$5))*'Rx Share'!I$5),IF(AA25&gt;='Rx Share'!G$6,('Rx Share'!H$6+((AA25-'Rx Share'!G$6)/('Rx Share'!G$5-'Rx Share'!G$6)*'Rx Share'!I$6)),0))))*$AS$2/10))</f>
        <v>0</v>
      </c>
      <c r="AT25" s="69">
        <f t="shared" si="11"/>
        <v>47.391281412782611</v>
      </c>
      <c r="AU25" s="70">
        <f t="shared" si="0"/>
        <v>30</v>
      </c>
      <c r="AV25" s="110" t="str">
        <f t="shared" si="1"/>
        <v/>
      </c>
      <c r="AW25" s="110" t="str">
        <f t="shared" si="12"/>
        <v/>
      </c>
      <c r="AX25" s="110" t="str">
        <f t="shared" si="2"/>
        <v/>
      </c>
      <c r="AY25" s="110" t="str">
        <f t="shared" si="3"/>
        <v/>
      </c>
      <c r="AZ25" s="110" t="str">
        <f t="shared" si="4"/>
        <v/>
      </c>
      <c r="BA25" s="116" t="str">
        <f>IFERROR(IF($M25&gt;=99.5,#REF!,""),"")</f>
        <v/>
      </c>
      <c r="BB25" s="109" t="str">
        <f t="shared" si="5"/>
        <v>Disqualified</v>
      </c>
      <c r="BC25" s="109" t="str">
        <f t="shared" si="6"/>
        <v>Disqualified</v>
      </c>
      <c r="BD25" s="109" t="str">
        <f t="shared" si="7"/>
        <v>Disqualified</v>
      </c>
      <c r="BE25" s="109" t="str">
        <f t="shared" si="8"/>
        <v>Disqualified</v>
      </c>
      <c r="BF25" s="109" t="str">
        <f t="shared" si="9"/>
        <v>Disqualified</v>
      </c>
      <c r="BG25" s="109" t="str">
        <f t="shared" si="10"/>
        <v>Disqualified</v>
      </c>
    </row>
    <row r="26" spans="1:60" ht="30" hidden="1" x14ac:dyDescent="0.35">
      <c r="A26" s="87"/>
      <c r="B26" s="79">
        <v>104767</v>
      </c>
      <c r="C26" s="80" t="s">
        <v>90</v>
      </c>
      <c r="D26" s="80" t="s">
        <v>1058</v>
      </c>
      <c r="E26" s="80" t="s">
        <v>76</v>
      </c>
      <c r="F26" s="80" t="s">
        <v>21</v>
      </c>
      <c r="G26" s="80" t="s">
        <v>1760</v>
      </c>
      <c r="H26" s="146">
        <v>38533</v>
      </c>
      <c r="I26" s="146" t="s">
        <v>1719</v>
      </c>
      <c r="J26" s="79">
        <v>9</v>
      </c>
      <c r="K26" s="79" t="s">
        <v>2960</v>
      </c>
      <c r="L26" s="79"/>
      <c r="M26" s="78">
        <v>77.416251679933652</v>
      </c>
      <c r="N26" s="78">
        <v>23.51571594877765</v>
      </c>
      <c r="O26" s="78">
        <v>62.358440932106355</v>
      </c>
      <c r="P26" s="78">
        <v>79.92894418929356</v>
      </c>
      <c r="Q26" s="99">
        <v>0</v>
      </c>
      <c r="R26" s="99">
        <v>11.111111111111111</v>
      </c>
      <c r="S26" s="99">
        <v>0</v>
      </c>
      <c r="T26" s="99">
        <v>11.111111111111111</v>
      </c>
      <c r="U26" s="99">
        <v>0</v>
      </c>
      <c r="V26" s="68">
        <v>71.149316451337739</v>
      </c>
      <c r="W26" s="68">
        <v>54</v>
      </c>
      <c r="X26" s="68">
        <v>72.962962962962948</v>
      </c>
      <c r="Y26" s="68">
        <v>78.333333333333329</v>
      </c>
      <c r="Z26" s="68">
        <v>82.444444444444443</v>
      </c>
      <c r="AA26" s="68">
        <v>13.700682893412969</v>
      </c>
      <c r="AB26" s="68">
        <v>0.41102048680238906</v>
      </c>
      <c r="AC26" s="68">
        <v>1</v>
      </c>
      <c r="AD26" s="74"/>
      <c r="AE26" s="75">
        <f>IF(M26&gt;='Sales Ach'!G$3,'Sales Ach'!H$3,IF(M26&gt;='Sales Ach'!G$4,('Sales Ach'!H$4+((M26-'Sales Ach'!G$4)/('Sales Ach'!G$3-'Sales Ach'!G$4))*'Sales Ach'!I$4),IF(M26&gt;'Sales Ach'!G$5,('Sales Ach'!H$5+((M26-'Sales Ach'!G$5)/('Sales Ach'!G$4-'Sales Ach'!G$5))*'Sales Ach'!I$5),IF(M26&gt;='Sales Ach'!G$6,('Sales Ach'!H$6+((M26-'Sales Ach'!G$6)/('Sales Ach'!G$5-'Sales Ach'!G$6)*'Sales Ach'!I$6)),0))))*$AE$2/10</f>
        <v>6.48325033598673</v>
      </c>
      <c r="AF26" s="75">
        <f>IF(N26&gt;=UA!G$3,UA!H$3,IF(N26&gt;=UA!G$4,(UA!H$4+((N26-UA!G$4)/(UA!G$3-UA!G$4))*UA!I$4),IF(N26&gt;UA!G$5,(UA!H$5+((N26-UA!G$5)/(UA!G$4-UA!G$5))*UA!I$5),IF(N26&gt;=UA!G$6,(UA!H$6+((N26-UA!G$6)/(UA!G$5-UA!G$6)*UA!I$6)),0))))*$AF$2/10</f>
        <v>0</v>
      </c>
      <c r="AG26" s="75">
        <f>IF(O26="","",(IF(O26&gt;='New Product'!G$3,'New Product'!H$3,IF(O26&gt;='New Product'!G$4,('New Product'!H$4+((O26-'New Product'!G$4)/('New Product'!G$3-'New Product'!G$4))*'New Product'!I$4),IF(O26&gt;'New Product'!G$5,('New Product'!H$5+((O26-'New Product'!G$5)/('New Product'!G$4-'New Product'!G$5))*'New Product'!I$5),IF(O26&gt;='New Product'!G$6,('New Product'!H$6+((O26-'New Product'!G$6)/('New Product'!G$5-'New Product'!G$6)*'New Product'!I$6)),0))))*$AG$2/10))</f>
        <v>1.7194545070915144</v>
      </c>
      <c r="AH26" s="75">
        <f>IF(P26&gt;='Basket Brand'!G$3,'Basket Brand'!H$3,IF(P26&gt;='Basket Brand'!G$4,('Basket Brand'!H$4+((P26-'Basket Brand'!G$4)/('Basket Brand'!G$3-'Basket Brand'!G$4))*'Basket Brand'!I$4),IF(P26&gt;'Basket Brand'!G$5,('Basket Brand'!H$5+((P26-'Basket Brand'!G$5)/('Basket Brand'!G$4-'Basket Brand'!G$5))*'Basket Brand'!I$5),IF(P26&gt;='Basket Brand'!G$6,('Basket Brand'!H$6+((P26-'Basket Brand'!G$6)/('Basket Brand'!G$5-'Basket Brand'!G$6)*'Basket Brand'!I$6)),0))))*$AH$2/10</f>
        <v>3.4928944189293558</v>
      </c>
      <c r="AI26" s="75">
        <f>IF(Q26&gt;='No of Month Ach.'!G$3,'No of Month Ach.'!H$3,IF(Q26&gt;='No of Month Ach.'!G$4,('No of Month Ach.'!H$4+((Q26-'No of Month Ach.'!G$4)/('No of Month Ach.'!G$3-'No of Month Ach.'!G$4))*'No of Month Ach.'!I$4),IF(Q26&gt;'No of Month Ach.'!G$5,('No of Month Ach.'!H$5+((Q26-'No of Month Ach.'!G$5)/('No of Month Ach.'!G$4-'No of Month Ach.'!G$5))*'No of Month Ach.'!I$5),IF(Q26&gt;='No of Month Ach.'!G$6,('No of Month Ach.'!H$6+((Q26-'No of Month Ach.'!G$6)/('No of Month Ach.'!G$5-'No of Month Ach.'!G$6)*'No of Month Ach.'!I$6)),0))))*$AI$2/10</f>
        <v>0</v>
      </c>
      <c r="AJ26" s="75">
        <f>IF(R26&gt;='Territory Month'!B$3,'Territory Month'!C$3,IF(R26&gt;='Territory Month'!B$4,('Territory Month'!C$4+((R26-'Territory Month'!B$4)/('Territory Month'!B$3-'Territory Month'!B$4))*'Territory Month'!D$4),IF(R26&gt;'Territory Month'!B$5,('Territory Month'!C$5+((R26-'Territory Month'!B$5)/('Territory Month'!B$4-'Territory Month'!B$5))*'Territory Month'!D$5),IF(R26&gt;='Territory Month'!B$6,('Territory Month'!C$6+((R26-'Territory Month'!B$6)/('Territory Month'!B$5-'Territory Month'!B$6)*'Territory Month'!D$6)),0))))*$AJ$2/10</f>
        <v>0</v>
      </c>
      <c r="AK26" s="75">
        <f>IF(Q26&gt;='No of Month Ach.'!G$3,'No of Month Ach.'!H$3,IF(Q26&gt;='No of Month Ach.'!G$4,('No of Month Ach.'!H$4+((Q26-'No of Month Ach.'!G$4)/('No of Month Ach.'!G$3-'No of Month Ach.'!G$4))*'No of Month Ach.'!I$4),IF(Q26&gt;'No of Month Ach.'!G$5,('No of Month Ach.'!H$5+((Q26-'No of Month Ach.'!G$5)/('No of Month Ach.'!G$4-'No of Month Ach.'!G$5))*'No of Month Ach.'!I$5),IF(Q26&gt;='No of Month Ach.'!G$6,('No of Month Ach.'!H$6+((Q26-'No of Month Ach.'!G$6)/('No of Month Ach.'!G$5-'No of Month Ach.'!G$6)*'No of Month Ach.'!I$6)),0))))*$AK$2/10</f>
        <v>0</v>
      </c>
      <c r="AL26" s="75">
        <f>IF(R26&gt;='Territory Month'!B$3,'Territory Month'!C$3,IF(R26&gt;='Territory Month'!B$4,('Territory Month'!C$4+((R26-'Territory Month'!B$4)/('Territory Month'!B$3-'Territory Month'!B$4))*'Territory Month'!D$4),IF(R26&gt;'Territory Month'!B$5,('Territory Month'!C$5+((R26-'Territory Month'!B$5)/('Territory Month'!B$4-'Territory Month'!B$5))*'Territory Month'!D$5),IF(R26&gt;='Territory Month'!B$6,('Territory Month'!C$6+((R26-'Territory Month'!B$6)/('Territory Month'!B$5-'Territory Month'!B$6)*'Territory Month'!D$6)),0))))*$AL$2/10</f>
        <v>0</v>
      </c>
      <c r="AM26" s="75">
        <f>IF(U26&gt;='Sygk DM Syk Ach'!B$3,'Sygk DM Syk Ach'!C$3,IF(U26&gt;='Sygk DM Syk Ach'!B$4,('Sygk DM Syk Ach'!C$4+((U26-'Sygk DM Syk Ach'!B$4)/('Sygk DM Syk Ach'!B$3-'Sygk DM Syk Ach'!B$4))*'Sygk DM Syk Ach'!D$4),IF(U26&gt;'Sygk DM Syk Ach'!B$5,('Sygk DM Syk Ach'!C$5+((U26-'Sygk DM Syk Ach'!B$5)/('Sygk DM Syk Ach'!B$4-'Sygk DM Syk Ach'!B$5))*'Sygk DM Syk Ach'!D$5),IF(U26&gt;='Sygk DM Syk Ach'!B$6,('Sygk DM Syk Ach'!C$6+((U26-'Sygk DM Syk Ach'!B$6)/('Sygk DM Syk Ach'!B$5-'Sygk DM Syk Ach'!B$6)*'Sygk DM Syk Ach'!D$6)),0))))*$AM$2/10</f>
        <v>0</v>
      </c>
      <c r="AN26" s="75">
        <f>IF(V26&gt;='Call Achv'!B$3,'Call Achv'!C$3,IF(V26&gt;='Call Achv'!B$4,('Call Achv'!C$4+((V26-'Call Achv'!B$4)/('Call Achv'!B$3-'Call Achv'!B$4))*'Call Achv'!D$4),IF(V26&gt;'Call Achv'!B$5,('Call Achv'!C$5+((V26-'Call Achv'!B$5)/('Call Achv'!B$4-'Call Achv'!B$5))*'Call Achv'!D$5),IF(V26&gt;='Call Achv'!B$6,('Call Achv'!C$6+((V26-'Call Achv'!B$6)/('Call Achv'!B$5-'Call Achv'!B$6)*'Call Achv'!D$6)),0))))*$AN$2/10</f>
        <v>0</v>
      </c>
      <c r="AO26" s="75">
        <f>IF(W26&gt;='DM Coaching'!B$3,'DM Coaching'!C$3,IF(W26&gt;='DM Coaching'!B$4,('DM Coaching'!C$4+((W26-'DM Coaching'!B$4)/('DM Coaching'!B$3-'DM Coaching'!B$4))*'DM Coaching'!D$4),IF(W26&gt;'DM Coaching'!B$5,('DM Coaching'!C$5+((W26-'DM Coaching'!B$5)/('DM Coaching'!B$4-'DM Coaching'!B$5))*'DM Coaching'!D$5),IF(W26&gt;='DM Coaching'!B$6,('DM Coaching'!C$6+((W26-'DM Coaching'!B$6)/('DM Coaching'!B$5-'DM Coaching'!B$6)*'DM Coaching'!D$6)),0))))*$AO$2/10</f>
        <v>0.95</v>
      </c>
      <c r="AP26" s="75">
        <f>IF(X26&gt;='FF-Written'!B$3,'FF-Written'!C$3,IF(X26&gt;='FF-Written'!B$4,('FF-Written'!C$4+((X26-'FF-Written'!B$4)/('FF-Written'!B$3-'FF-Written'!B$4))*'FF-Written'!D$4),IF(X26&gt;'FF-Written'!B$5,('FF-Written'!C$5+((X26-'FF-Written'!B$5)/('FF-Written'!B$4-'FF-Written'!B$5))*'FF-Written'!D$5),IF(X26&gt;='FF-Written'!B$6,('FF-Written'!C$6+((X26-'FF-Written'!B$6)/('FF-Written'!B$5-'FF-Written'!B$6)*'FF-Written'!D$6)),0))))*$AP$2/10</f>
        <v>2.972222222222221</v>
      </c>
      <c r="AQ26" s="75">
        <f>IF(Y26&gt;='DM-Won-Written'!B$3,'DM-Won-Written'!C$3,IF(Y26&gt;='DM-Won-Written'!B$4,('DM-Won-Written'!C$4+((Y26-'DM-Won-Written'!B$4)/('DM-Won-Written'!B$3-'DM-Won-Written'!B$4))*'DM-Won-Written'!D$4),IF(Y26&gt;'DM-Won-Written'!B$5,('DM-Won-Written'!C$5+((Y26-'DM-Won-Written'!B$5)/('DM-Won-Written'!B$4-'DM-Won-Written'!B$5))*'DM-Won-Written'!D$5),IF(Y26&gt;='DM-Won-Written'!B$6,('DM-Won-Written'!C$6+((Y26-'DM-Won-Written'!B$6)/('DM-Won-Written'!B$5-'DM-Won-Written'!B$6)*'DM-Won-Written'!D$6)),0))))*$AQ$2/10</f>
        <v>2.9</v>
      </c>
      <c r="AR26" s="75">
        <f>IF(Z26&gt;='FF-Detailing'!B$3,'FF-Detailing'!C$3,IF(Z26&gt;='FF-Detailing'!B$4,('FF-Detailing'!C$4+((Z26-'FF-Detailing'!B$4)/('FF-Detailing'!B$3-'FF-Detailing'!B$4))*'FF-Detailing'!D$4),IF(Z26&gt;'FF-Detailing'!B$5,('FF-Detailing'!C$5+((Z26-'FF-Detailing'!B$5)/('FF-Detailing'!B$4-'FF-Detailing'!B$5))*'FF-Detailing'!D$5),IF(Z26&gt;='FF-Detailing'!B$6,('FF-Detailing'!C$6+((Z26-'FF-Detailing'!B$6)/('FF-Detailing'!B$5-'FF-Detailing'!B$6)*'FF-Detailing'!D$6)),0))))*$AR$2/10</f>
        <v>2.246666666666667</v>
      </c>
      <c r="AS26" s="75">
        <f>IF(AA26="","",(IF(AA26&gt;='Rx Share'!G$3,'Rx Share'!H$3,IF(AA26&gt;='Rx Share'!G$4,('Rx Share'!H$4+((AA26-'Rx Share'!G$4)/('Rx Share'!G$3-'Rx Share'!G$4))*'Rx Share'!I$4),IF(AA26&gt;'Rx Share'!G$5,('Rx Share'!H$5+((AA26-'Rx Share'!G$5)/('Rx Share'!G$4-'Rx Share'!G$5))*'Rx Share'!I$5),IF(AA26&gt;='Rx Share'!G$6,('Rx Share'!H$6+((AA26-'Rx Share'!G$6)/('Rx Share'!G$5-'Rx Share'!G$6)*'Rx Share'!I$6)),0))))*$AS$2/10))</f>
        <v>0</v>
      </c>
      <c r="AT26" s="69">
        <f t="shared" si="11"/>
        <v>23.071653500996096</v>
      </c>
      <c r="AU26" s="70">
        <f t="shared" si="0"/>
        <v>92</v>
      </c>
      <c r="AV26" s="110" t="str">
        <f t="shared" si="1"/>
        <v/>
      </c>
      <c r="AW26" s="110" t="str">
        <f t="shared" si="12"/>
        <v/>
      </c>
      <c r="AX26" s="110" t="str">
        <f t="shared" si="2"/>
        <v/>
      </c>
      <c r="AY26" s="110" t="str">
        <f t="shared" si="3"/>
        <v/>
      </c>
      <c r="AZ26" s="110" t="str">
        <f t="shared" si="4"/>
        <v/>
      </c>
      <c r="BA26" s="116" t="str">
        <f>IFERROR(IF($M26&gt;=99.5,#REF!,""),"")</f>
        <v/>
      </c>
      <c r="BB26" s="109" t="str">
        <f t="shared" si="5"/>
        <v>Disqualified</v>
      </c>
      <c r="BC26" s="109" t="str">
        <f t="shared" si="6"/>
        <v>Disqualified</v>
      </c>
      <c r="BD26" s="109" t="str">
        <f t="shared" si="7"/>
        <v>Disqualified</v>
      </c>
      <c r="BE26" s="109" t="str">
        <f t="shared" si="8"/>
        <v>Disqualified</v>
      </c>
      <c r="BF26" s="109" t="str">
        <f t="shared" si="9"/>
        <v>Disqualified</v>
      </c>
      <c r="BG26" s="109" t="str">
        <f t="shared" si="10"/>
        <v>Disqualified</v>
      </c>
    </row>
    <row r="27" spans="1:60" ht="30" hidden="1" x14ac:dyDescent="0.35">
      <c r="A27" s="87"/>
      <c r="B27" s="79">
        <v>104768</v>
      </c>
      <c r="C27" s="80" t="s">
        <v>172</v>
      </c>
      <c r="D27" s="80" t="s">
        <v>1472</v>
      </c>
      <c r="E27" s="80" t="s">
        <v>173</v>
      </c>
      <c r="F27" s="80" t="s">
        <v>24</v>
      </c>
      <c r="G27" s="80" t="s">
        <v>1760</v>
      </c>
      <c r="H27" s="146">
        <v>38581</v>
      </c>
      <c r="I27" s="146" t="s">
        <v>1719</v>
      </c>
      <c r="J27" s="79">
        <v>9</v>
      </c>
      <c r="K27" s="79" t="s">
        <v>1084</v>
      </c>
      <c r="L27" s="79"/>
      <c r="M27" s="78">
        <v>68.309845946484344</v>
      </c>
      <c r="N27" s="78">
        <v>15.815485996705107</v>
      </c>
      <c r="O27" s="78">
        <v>47.306652592724845</v>
      </c>
      <c r="P27" s="78">
        <v>70.065064375311181</v>
      </c>
      <c r="Q27" s="99">
        <v>0</v>
      </c>
      <c r="R27" s="99">
        <v>5.6603773584905666</v>
      </c>
      <c r="S27" s="99">
        <v>0</v>
      </c>
      <c r="T27" s="99">
        <v>5.6603773584905666</v>
      </c>
      <c r="U27" s="99" t="s">
        <v>1093</v>
      </c>
      <c r="V27" s="68">
        <v>50.374877872647716</v>
      </c>
      <c r="W27" s="68" t="s">
        <v>1093</v>
      </c>
      <c r="X27" s="68">
        <v>64.777777777777786</v>
      </c>
      <c r="Y27" s="68">
        <v>85</v>
      </c>
      <c r="Z27" s="68">
        <v>67.233333333333334</v>
      </c>
      <c r="AA27" s="68">
        <v>20.467500669497685</v>
      </c>
      <c r="AB27" s="68">
        <v>0.61402502008493054</v>
      </c>
      <c r="AC27" s="68">
        <v>1</v>
      </c>
      <c r="AD27" s="74"/>
      <c r="AE27" s="75">
        <f>IF(M27&gt;='Sales Ach'!G$3,'Sales Ach'!H$3,IF(M27&gt;='Sales Ach'!G$4,('Sales Ach'!H$4+((M27-'Sales Ach'!G$4)/('Sales Ach'!G$3-'Sales Ach'!G$4))*'Sales Ach'!I$4),IF(M27&gt;'Sales Ach'!G$5,('Sales Ach'!H$5+((M27-'Sales Ach'!G$5)/('Sales Ach'!G$4-'Sales Ach'!G$5))*'Sales Ach'!I$5),IF(M27&gt;='Sales Ach'!G$6,('Sales Ach'!H$6+((M27-'Sales Ach'!G$6)/('Sales Ach'!G$5-'Sales Ach'!G$6)*'Sales Ach'!I$6)),0))))*$AE$2/10</f>
        <v>4.6619691892968689</v>
      </c>
      <c r="AF27" s="75">
        <f>IF(N27&gt;=UA!G$3,UA!H$3,IF(N27&gt;=UA!G$4,(UA!H$4+((N27-UA!G$4)/(UA!G$3-UA!G$4))*UA!I$4),IF(N27&gt;UA!G$5,(UA!H$5+((N27-UA!G$5)/(UA!G$4-UA!G$5))*UA!I$5),IF(N27&gt;=UA!G$6,(UA!H$6+((N27-UA!G$6)/(UA!G$5-UA!G$6)*UA!I$6)),0))))*$AF$2/10</f>
        <v>0</v>
      </c>
      <c r="AG27" s="75">
        <f>IF(O27="","",(IF(O27&gt;='New Product'!G$3,'New Product'!H$3,IF(O27&gt;='New Product'!G$4,('New Product'!H$4+((O27-'New Product'!G$4)/('New Product'!G$3-'New Product'!G$4))*'New Product'!I$4),IF(O27&gt;'New Product'!G$5,('New Product'!H$5+((O27-'New Product'!G$5)/('New Product'!G$4-'New Product'!G$5))*'New Product'!I$5),IF(O27&gt;='New Product'!G$6,('New Product'!H$6+((O27-'New Product'!G$6)/('New Product'!G$5-'New Product'!G$6)*'New Product'!I$6)),0))))*$AG$2/10))</f>
        <v>0.79753247130439675</v>
      </c>
      <c r="AH27" s="75">
        <f>IF(P27&gt;='Basket Brand'!G$3,'Basket Brand'!H$3,IF(P27&gt;='Basket Brand'!G$4,('Basket Brand'!H$4+((P27-'Basket Brand'!G$4)/('Basket Brand'!G$3-'Basket Brand'!G$4))*'Basket Brand'!I$4),IF(P27&gt;'Basket Brand'!G$5,('Basket Brand'!H$5+((P27-'Basket Brand'!G$5)/('Basket Brand'!G$4-'Basket Brand'!G$5))*'Basket Brand'!I$5),IF(P27&gt;='Basket Brand'!G$6,('Basket Brand'!H$6+((P27-'Basket Brand'!G$6)/('Basket Brand'!G$5-'Basket Brand'!G$6)*'Basket Brand'!I$6)),0))))*$AH$2/10</f>
        <v>2.5065064375311183</v>
      </c>
      <c r="AI27" s="75">
        <f>IF(Q27&gt;='No of Month Ach.'!G$3,'No of Month Ach.'!H$3,IF(Q27&gt;='No of Month Ach.'!G$4,('No of Month Ach.'!H$4+((Q27-'No of Month Ach.'!G$4)/('No of Month Ach.'!G$3-'No of Month Ach.'!G$4))*'No of Month Ach.'!I$4),IF(Q27&gt;'No of Month Ach.'!G$5,('No of Month Ach.'!H$5+((Q27-'No of Month Ach.'!G$5)/('No of Month Ach.'!G$4-'No of Month Ach.'!G$5))*'No of Month Ach.'!I$5),IF(Q27&gt;='No of Month Ach.'!G$6,('No of Month Ach.'!H$6+((Q27-'No of Month Ach.'!G$6)/('No of Month Ach.'!G$5-'No of Month Ach.'!G$6)*'No of Month Ach.'!I$6)),0))))*$AI$2/10</f>
        <v>0</v>
      </c>
      <c r="AJ27" s="75">
        <f>IF(R27&gt;='Territory Month'!B$3,'Territory Month'!C$3,IF(R27&gt;='Territory Month'!B$4,('Territory Month'!C$4+((R27-'Territory Month'!B$4)/('Territory Month'!B$3-'Territory Month'!B$4))*'Territory Month'!D$4),IF(R27&gt;'Territory Month'!B$5,('Territory Month'!C$5+((R27-'Territory Month'!B$5)/('Territory Month'!B$4-'Territory Month'!B$5))*'Territory Month'!D$5),IF(R27&gt;='Territory Month'!B$6,('Territory Month'!C$6+((R27-'Territory Month'!B$6)/('Territory Month'!B$5-'Territory Month'!B$6)*'Territory Month'!D$6)),0))))*$AJ$2/10</f>
        <v>0</v>
      </c>
      <c r="AK27" s="75">
        <f>IF(Q27&gt;='No of Month Ach.'!G$3,'No of Month Ach.'!H$3,IF(Q27&gt;='No of Month Ach.'!G$4,('No of Month Ach.'!H$4+((Q27-'No of Month Ach.'!G$4)/('No of Month Ach.'!G$3-'No of Month Ach.'!G$4))*'No of Month Ach.'!I$4),IF(Q27&gt;'No of Month Ach.'!G$5,('No of Month Ach.'!H$5+((Q27-'No of Month Ach.'!G$5)/('No of Month Ach.'!G$4-'No of Month Ach.'!G$5))*'No of Month Ach.'!I$5),IF(Q27&gt;='No of Month Ach.'!G$6,('No of Month Ach.'!H$6+((Q27-'No of Month Ach.'!G$6)/('No of Month Ach.'!G$5-'No of Month Ach.'!G$6)*'No of Month Ach.'!I$6)),0))))*$AK$2/10</f>
        <v>0</v>
      </c>
      <c r="AL27" s="75">
        <f>IF(R27&gt;='Territory Month'!B$3,'Territory Month'!C$3,IF(R27&gt;='Territory Month'!B$4,('Territory Month'!C$4+((R27-'Territory Month'!B$4)/('Territory Month'!B$3-'Territory Month'!B$4))*'Territory Month'!D$4),IF(R27&gt;'Territory Month'!B$5,('Territory Month'!C$5+((R27-'Territory Month'!B$5)/('Territory Month'!B$4-'Territory Month'!B$5))*'Territory Month'!D$5),IF(R27&gt;='Territory Month'!B$6,('Territory Month'!C$6+((R27-'Territory Month'!B$6)/('Territory Month'!B$5-'Territory Month'!B$6)*'Territory Month'!D$6)),0))))*$AL$2/10</f>
        <v>0</v>
      </c>
      <c r="AM27" s="75">
        <f>IF(U27&gt;='Sygk DM Syk Ach'!B$3,'Sygk DM Syk Ach'!C$3,IF(U27&gt;='Sygk DM Syk Ach'!B$4,('Sygk DM Syk Ach'!C$4+((U27-'Sygk DM Syk Ach'!B$4)/('Sygk DM Syk Ach'!B$3-'Sygk DM Syk Ach'!B$4))*'Sygk DM Syk Ach'!D$4),IF(U27&gt;'Sygk DM Syk Ach'!B$5,('Sygk DM Syk Ach'!C$5+((U27-'Sygk DM Syk Ach'!B$5)/('Sygk DM Syk Ach'!B$4-'Sygk DM Syk Ach'!B$5))*'Sygk DM Syk Ach'!D$5),IF(U27&gt;='Sygk DM Syk Ach'!B$6,('Sygk DM Syk Ach'!C$6+((U27-'Sygk DM Syk Ach'!B$6)/('Sygk DM Syk Ach'!B$5-'Sygk DM Syk Ach'!B$6)*'Sygk DM Syk Ach'!D$6)),0))))*$AM$2/10</f>
        <v>4</v>
      </c>
      <c r="AN27" s="75">
        <f>IF(V27&gt;='Call Achv'!B$3,'Call Achv'!C$3,IF(V27&gt;='Call Achv'!B$4,('Call Achv'!C$4+((V27-'Call Achv'!B$4)/('Call Achv'!B$3-'Call Achv'!B$4))*'Call Achv'!D$4),IF(V27&gt;'Call Achv'!B$5,('Call Achv'!C$5+((V27-'Call Achv'!B$5)/('Call Achv'!B$4-'Call Achv'!B$5))*'Call Achv'!D$5),IF(V27&gt;='Call Achv'!B$6,('Call Achv'!C$6+((V27-'Call Achv'!B$6)/('Call Achv'!B$5-'Call Achv'!B$6)*'Call Achv'!D$6)),0))))*$AN$2/10</f>
        <v>0</v>
      </c>
      <c r="AO27" s="75">
        <f>IF(W27&gt;='DM Coaching'!B$3,'DM Coaching'!C$3,IF(W27&gt;='DM Coaching'!B$4,('DM Coaching'!C$4+((W27-'DM Coaching'!B$4)/('DM Coaching'!B$3-'DM Coaching'!B$4))*'DM Coaching'!D$4),IF(W27&gt;'DM Coaching'!B$5,('DM Coaching'!C$5+((W27-'DM Coaching'!B$5)/('DM Coaching'!B$4-'DM Coaching'!B$5))*'DM Coaching'!D$5),IF(W27&gt;='DM Coaching'!B$6,('DM Coaching'!C$6+((W27-'DM Coaching'!B$6)/('DM Coaching'!B$5-'DM Coaching'!B$6)*'DM Coaching'!D$6)),0))))*$AO$2/10</f>
        <v>5</v>
      </c>
      <c r="AP27" s="75">
        <f>IF(X27&gt;='FF-Written'!B$3,'FF-Written'!C$3,IF(X27&gt;='FF-Written'!B$4,('FF-Written'!C$4+((X27-'FF-Written'!B$4)/('FF-Written'!B$3-'FF-Written'!B$4))*'FF-Written'!D$4),IF(X27&gt;'FF-Written'!B$5,('FF-Written'!C$5+((X27-'FF-Written'!B$5)/('FF-Written'!B$4-'FF-Written'!B$5))*'FF-Written'!D$5),IF(X27&gt;='FF-Written'!B$6,('FF-Written'!C$6+((X27-'FF-Written'!B$6)/('FF-Written'!B$5-'FF-Written'!B$6)*'FF-Written'!D$6)),0))))*$AP$2/10</f>
        <v>2.3583333333333338</v>
      </c>
      <c r="AQ27" s="75">
        <f>IF(Y27&gt;='DM-Won-Written'!B$3,'DM-Won-Written'!C$3,IF(Y27&gt;='DM-Won-Written'!B$4,('DM-Won-Written'!C$4+((Y27-'DM-Won-Written'!B$4)/('DM-Won-Written'!B$3-'DM-Won-Written'!B$4))*'DM-Won-Written'!D$4),IF(Y27&gt;'DM-Won-Written'!B$5,('DM-Won-Written'!C$5+((Y27-'DM-Won-Written'!B$5)/('DM-Won-Written'!B$4-'DM-Won-Written'!B$5))*'DM-Won-Written'!D$5),IF(Y27&gt;='DM-Won-Written'!B$6,('DM-Won-Written'!C$6+((Y27-'DM-Won-Written'!B$6)/('DM-Won-Written'!B$5-'DM-Won-Written'!B$6)*'DM-Won-Written'!D$6)),0))))*$AQ$2/10</f>
        <v>3</v>
      </c>
      <c r="AR27" s="75">
        <f>IF(Z27&gt;='FF-Detailing'!B$3,'FF-Detailing'!C$3,IF(Z27&gt;='FF-Detailing'!B$4,('FF-Detailing'!C$4+((Z27-'FF-Detailing'!B$4)/('FF-Detailing'!B$3-'FF-Detailing'!B$4))*'FF-Detailing'!D$4),IF(Z27&gt;'FF-Detailing'!B$5,('FF-Detailing'!C$5+((Z27-'FF-Detailing'!B$5)/('FF-Detailing'!B$4-'FF-Detailing'!B$5))*'FF-Detailing'!D$5),IF(Z27&gt;='FF-Detailing'!B$6,('FF-Detailing'!C$6+((Z27-'FF-Detailing'!B$6)/('FF-Detailing'!B$5-'FF-Detailing'!B$6)*'FF-Detailing'!D$6)),0))))*$AR$2/10</f>
        <v>0.90950000000000009</v>
      </c>
      <c r="AS27" s="75">
        <f>IF(AA27="","",(IF(AA27&gt;='Rx Share'!G$3,'Rx Share'!H$3,IF(AA27&gt;='Rx Share'!G$4,('Rx Share'!H$4+((AA27-'Rx Share'!G$4)/('Rx Share'!G$3-'Rx Share'!G$4))*'Rx Share'!I$4),IF(AA27&gt;'Rx Share'!G$5,('Rx Share'!H$5+((AA27-'Rx Share'!G$5)/('Rx Share'!G$4-'Rx Share'!G$5))*'Rx Share'!I$5),IF(AA27&gt;='Rx Share'!G$6,('Rx Share'!H$6+((AA27-'Rx Share'!G$6)/('Rx Share'!G$5-'Rx Share'!G$6)*'Rx Share'!I$6)),0))))*$AS$2/10))</f>
        <v>0</v>
      </c>
      <c r="AT27" s="69">
        <f t="shared" si="11"/>
        <v>25.815379368295247</v>
      </c>
      <c r="AU27" s="70">
        <f t="shared" si="0"/>
        <v>84</v>
      </c>
      <c r="AV27" s="110" t="str">
        <f t="shared" si="1"/>
        <v/>
      </c>
      <c r="AW27" s="110" t="str">
        <f t="shared" si="12"/>
        <v/>
      </c>
      <c r="AX27" s="110" t="str">
        <f t="shared" si="2"/>
        <v/>
      </c>
      <c r="AY27" s="110" t="str">
        <f t="shared" si="3"/>
        <v/>
      </c>
      <c r="AZ27" s="110" t="str">
        <f t="shared" si="4"/>
        <v/>
      </c>
      <c r="BA27" s="116" t="str">
        <f>IFERROR(IF($M27&gt;=99.5,#REF!,""),"")</f>
        <v/>
      </c>
      <c r="BB27" s="109" t="str">
        <f t="shared" si="5"/>
        <v>Disqualified</v>
      </c>
      <c r="BC27" s="109" t="str">
        <f t="shared" si="6"/>
        <v>Disqualified</v>
      </c>
      <c r="BD27" s="109" t="str">
        <f t="shared" si="7"/>
        <v>Disqualified</v>
      </c>
      <c r="BE27" s="109" t="str">
        <f t="shared" si="8"/>
        <v>Disqualified</v>
      </c>
      <c r="BF27" s="109" t="str">
        <f t="shared" si="9"/>
        <v>Disqualified</v>
      </c>
      <c r="BG27" s="109" t="str">
        <f t="shared" si="10"/>
        <v>Disqualified</v>
      </c>
    </row>
    <row r="28" spans="1:60" ht="30" hidden="1" x14ac:dyDescent="0.35">
      <c r="A28" s="87"/>
      <c r="B28" s="79">
        <v>104769</v>
      </c>
      <c r="C28" s="80" t="s">
        <v>1130</v>
      </c>
      <c r="D28" s="80" t="s">
        <v>1472</v>
      </c>
      <c r="E28" s="80" t="s">
        <v>170</v>
      </c>
      <c r="F28" s="80" t="s">
        <v>24</v>
      </c>
      <c r="G28" s="80" t="s">
        <v>1760</v>
      </c>
      <c r="H28" s="146">
        <v>38581</v>
      </c>
      <c r="I28" s="146" t="s">
        <v>1719</v>
      </c>
      <c r="J28" s="79">
        <v>9</v>
      </c>
      <c r="K28" s="79" t="s">
        <v>1084</v>
      </c>
      <c r="L28" s="79"/>
      <c r="M28" s="78">
        <v>84.646727785302119</v>
      </c>
      <c r="N28" s="78">
        <v>37.234042553191486</v>
      </c>
      <c r="O28" s="78">
        <v>62.123291535070791</v>
      </c>
      <c r="P28" s="78">
        <v>85.19530765397559</v>
      </c>
      <c r="Q28" s="99">
        <v>0</v>
      </c>
      <c r="R28" s="99">
        <v>21.739130434782609</v>
      </c>
      <c r="S28" s="99">
        <v>0</v>
      </c>
      <c r="T28" s="99">
        <v>21.739130434782609</v>
      </c>
      <c r="U28" s="99">
        <v>70</v>
      </c>
      <c r="V28" s="68">
        <v>78.453979692106117</v>
      </c>
      <c r="W28" s="68">
        <v>80.128205128205138</v>
      </c>
      <c r="X28" s="68">
        <v>79.703703703703709</v>
      </c>
      <c r="Y28" s="68">
        <v>55.555555555555564</v>
      </c>
      <c r="Z28" s="68">
        <v>86.061111111111117</v>
      </c>
      <c r="AA28" s="68">
        <v>16.431809020836933</v>
      </c>
      <c r="AB28" s="68">
        <v>0.49295427062510794</v>
      </c>
      <c r="AC28" s="68">
        <v>1</v>
      </c>
      <c r="AD28" s="74"/>
      <c r="AE28" s="75">
        <f>IF(M28&gt;='Sales Ach'!G$3,'Sales Ach'!H$3,IF(M28&gt;='Sales Ach'!G$4,('Sales Ach'!H$4+((M28-'Sales Ach'!G$4)/('Sales Ach'!G$3-'Sales Ach'!G$4))*'Sales Ach'!I$4),IF(M28&gt;'Sales Ach'!G$5,('Sales Ach'!H$5+((M28-'Sales Ach'!G$5)/('Sales Ach'!G$4-'Sales Ach'!G$5))*'Sales Ach'!I$5),IF(M28&gt;='Sales Ach'!G$6,('Sales Ach'!H$6+((M28-'Sales Ach'!G$6)/('Sales Ach'!G$5-'Sales Ach'!G$6)*'Sales Ach'!I$6)),0))))*$AE$2/10</f>
        <v>7.9293455570604241</v>
      </c>
      <c r="AF28" s="75">
        <f>IF(N28&gt;=UA!G$3,UA!H$3,IF(N28&gt;=UA!G$4,(UA!H$4+((N28-UA!G$4)/(UA!G$3-UA!G$4))*UA!I$4),IF(N28&gt;UA!G$5,(UA!H$5+((N28-UA!G$5)/(UA!G$4-UA!G$5))*UA!I$5),IF(N28&gt;=UA!G$6,(UA!H$6+((N28-UA!G$6)/(UA!G$5-UA!G$6)*UA!I$6)),0))))*$AF$2/10</f>
        <v>5.1702127659574462</v>
      </c>
      <c r="AG28" s="75">
        <f>IF(O28="","",(IF(O28&gt;='New Product'!G$3,'New Product'!H$3,IF(O28&gt;='New Product'!G$4,('New Product'!H$4+((O28-'New Product'!G$4)/('New Product'!G$3-'New Product'!G$4))*'New Product'!I$4),IF(O28&gt;'New Product'!G$5,('New Product'!H$5+((O28-'New Product'!G$5)/('New Product'!G$4-'New Product'!G$5))*'New Product'!I$5),IF(O28&gt;='New Product'!G$6,('New Product'!H$6+((O28-'New Product'!G$6)/('New Product'!G$5-'New Product'!G$6)*'New Product'!I$6)),0))))*$AG$2/10))</f>
        <v>1.7050516065230858</v>
      </c>
      <c r="AH28" s="75">
        <f>IF(P28&gt;='Basket Brand'!G$3,'Basket Brand'!H$3,IF(P28&gt;='Basket Brand'!G$4,('Basket Brand'!H$4+((P28-'Basket Brand'!G$4)/('Basket Brand'!G$3-'Basket Brand'!G$4))*'Basket Brand'!I$4),IF(P28&gt;'Basket Brand'!G$5,('Basket Brand'!H$5+((P28-'Basket Brand'!G$5)/('Basket Brand'!G$4-'Basket Brand'!G$5))*'Basket Brand'!I$5),IF(P28&gt;='Basket Brand'!G$6,('Basket Brand'!H$6+((P28-'Basket Brand'!G$6)/('Basket Brand'!G$5-'Basket Brand'!G$6)*'Basket Brand'!I$6)),0))))*$AH$2/10</f>
        <v>4.0195307653975592</v>
      </c>
      <c r="AI28" s="75">
        <f>IF(Q28&gt;='No of Month Ach.'!G$3,'No of Month Ach.'!H$3,IF(Q28&gt;='No of Month Ach.'!G$4,('No of Month Ach.'!H$4+((Q28-'No of Month Ach.'!G$4)/('No of Month Ach.'!G$3-'No of Month Ach.'!G$4))*'No of Month Ach.'!I$4),IF(Q28&gt;'No of Month Ach.'!G$5,('No of Month Ach.'!H$5+((Q28-'No of Month Ach.'!G$5)/('No of Month Ach.'!G$4-'No of Month Ach.'!G$5))*'No of Month Ach.'!I$5),IF(Q28&gt;='No of Month Ach.'!G$6,('No of Month Ach.'!H$6+((Q28-'No of Month Ach.'!G$6)/('No of Month Ach.'!G$5-'No of Month Ach.'!G$6)*'No of Month Ach.'!I$6)),0))))*$AI$2/10</f>
        <v>0</v>
      </c>
      <c r="AJ28" s="75">
        <f>IF(R28&gt;='Territory Month'!B$3,'Territory Month'!C$3,IF(R28&gt;='Territory Month'!B$4,('Territory Month'!C$4+((R28-'Territory Month'!B$4)/('Territory Month'!B$3-'Territory Month'!B$4))*'Territory Month'!D$4),IF(R28&gt;'Territory Month'!B$5,('Territory Month'!C$5+((R28-'Territory Month'!B$5)/('Territory Month'!B$4-'Territory Month'!B$5))*'Territory Month'!D$5),IF(R28&gt;='Territory Month'!B$6,('Territory Month'!C$6+((R28-'Territory Month'!B$6)/('Territory Month'!B$5-'Territory Month'!B$6)*'Territory Month'!D$6)),0))))*$AJ$2/10</f>
        <v>0</v>
      </c>
      <c r="AK28" s="75">
        <f>IF(Q28&gt;='No of Month Ach.'!G$3,'No of Month Ach.'!H$3,IF(Q28&gt;='No of Month Ach.'!G$4,('No of Month Ach.'!H$4+((Q28-'No of Month Ach.'!G$4)/('No of Month Ach.'!G$3-'No of Month Ach.'!G$4))*'No of Month Ach.'!I$4),IF(Q28&gt;'No of Month Ach.'!G$5,('No of Month Ach.'!H$5+((Q28-'No of Month Ach.'!G$5)/('No of Month Ach.'!G$4-'No of Month Ach.'!G$5))*'No of Month Ach.'!I$5),IF(Q28&gt;='No of Month Ach.'!G$6,('No of Month Ach.'!H$6+((Q28-'No of Month Ach.'!G$6)/('No of Month Ach.'!G$5-'No of Month Ach.'!G$6)*'No of Month Ach.'!I$6)),0))))*$AK$2/10</f>
        <v>0</v>
      </c>
      <c r="AL28" s="75">
        <f>IF(R28&gt;='Territory Month'!B$3,'Territory Month'!C$3,IF(R28&gt;='Territory Month'!B$4,('Territory Month'!C$4+((R28-'Territory Month'!B$4)/('Territory Month'!B$3-'Territory Month'!B$4))*'Territory Month'!D$4),IF(R28&gt;'Territory Month'!B$5,('Territory Month'!C$5+((R28-'Territory Month'!B$5)/('Territory Month'!B$4-'Territory Month'!B$5))*'Territory Month'!D$5),IF(R28&gt;='Territory Month'!B$6,('Territory Month'!C$6+((R28-'Territory Month'!B$6)/('Territory Month'!B$5-'Territory Month'!B$6)*'Territory Month'!D$6)),0))))*$AL$2/10</f>
        <v>0</v>
      </c>
      <c r="AM28" s="75">
        <f>IF(U28&gt;='Sygk DM Syk Ach'!B$3,'Sygk DM Syk Ach'!C$3,IF(U28&gt;='Sygk DM Syk Ach'!B$4,('Sygk DM Syk Ach'!C$4+((U28-'Sygk DM Syk Ach'!B$4)/('Sygk DM Syk Ach'!B$3-'Sygk DM Syk Ach'!B$4))*'Sygk DM Syk Ach'!D$4),IF(U28&gt;'Sygk DM Syk Ach'!B$5,('Sygk DM Syk Ach'!C$5+((U28-'Sygk DM Syk Ach'!B$5)/('Sygk DM Syk Ach'!B$4-'Sygk DM Syk Ach'!B$5))*'Sygk DM Syk Ach'!D$5),IF(U28&gt;='Sygk DM Syk Ach'!B$6,('Sygk DM Syk Ach'!C$6+((U28-'Sygk DM Syk Ach'!B$6)/('Sygk DM Syk Ach'!B$5-'Sygk DM Syk Ach'!B$6)*'Sygk DM Syk Ach'!D$6)),0))))*$AM$2/10</f>
        <v>1.1333333333333333</v>
      </c>
      <c r="AN28" s="75">
        <f>IF(V28&gt;='Call Achv'!B$3,'Call Achv'!C$3,IF(V28&gt;='Call Achv'!B$4,('Call Achv'!C$4+((V28-'Call Achv'!B$4)/('Call Achv'!B$3-'Call Achv'!B$4))*'Call Achv'!D$4),IF(V28&gt;'Call Achv'!B$5,('Call Achv'!C$5+((V28-'Call Achv'!B$5)/('Call Achv'!B$4-'Call Achv'!B$5))*'Call Achv'!D$5),IF(V28&gt;='Call Achv'!B$6,('Call Achv'!C$6+((V28-'Call Achv'!B$6)/('Call Achv'!B$5-'Call Achv'!B$6)*'Call Achv'!D$6)),0))))*$AN$2/10</f>
        <v>0</v>
      </c>
      <c r="AO28" s="75">
        <f>IF(W28&gt;='DM Coaching'!B$3,'DM Coaching'!C$3,IF(W28&gt;='DM Coaching'!B$4,('DM Coaching'!C$4+((W28-'DM Coaching'!B$4)/('DM Coaching'!B$3-'DM Coaching'!B$4))*'DM Coaching'!D$4),IF(W28&gt;'DM Coaching'!B$5,('DM Coaching'!C$5+((W28-'DM Coaching'!B$5)/('DM Coaching'!B$4-'DM Coaching'!B$5))*'DM Coaching'!D$5),IF(W28&gt;='DM Coaching'!B$6,('DM Coaching'!C$6+((W28-'DM Coaching'!B$6)/('DM Coaching'!B$5-'DM Coaching'!B$6)*'DM Coaching'!D$6)),0))))*$AO$2/10</f>
        <v>5</v>
      </c>
      <c r="AP28" s="75">
        <f>IF(X28&gt;='FF-Written'!B$3,'FF-Written'!C$3,IF(X28&gt;='FF-Written'!B$4,('FF-Written'!C$4+((X28-'FF-Written'!B$4)/('FF-Written'!B$3-'FF-Written'!B$4))*'FF-Written'!D$4),IF(X28&gt;'FF-Written'!B$5,('FF-Written'!C$5+((X28-'FF-Written'!B$5)/('FF-Written'!B$4-'FF-Written'!B$5))*'FF-Written'!D$5),IF(X28&gt;='FF-Written'!B$6,('FF-Written'!C$6+((X28-'FF-Written'!B$6)/('FF-Written'!B$5-'FF-Written'!B$6)*'FF-Written'!D$6)),0))))*$AP$2/10</f>
        <v>3.4777777777777787</v>
      </c>
      <c r="AQ28" s="75">
        <f>IF(Y28&gt;='DM-Won-Written'!B$3,'DM-Won-Written'!C$3,IF(Y28&gt;='DM-Won-Written'!B$4,('DM-Won-Written'!C$4+((Y28-'DM-Won-Written'!B$4)/('DM-Won-Written'!B$3-'DM-Won-Written'!B$4))*'DM-Won-Written'!D$4),IF(Y28&gt;'DM-Won-Written'!B$5,('DM-Won-Written'!C$5+((Y28-'DM-Won-Written'!B$5)/('DM-Won-Written'!B$4-'DM-Won-Written'!B$5))*'DM-Won-Written'!D$5),IF(Y28&gt;='DM-Won-Written'!B$6,('DM-Won-Written'!C$6+((Y28-'DM-Won-Written'!B$6)/('DM-Won-Written'!B$5-'DM-Won-Written'!B$6)*'DM-Won-Written'!D$6)),0))))*$AQ$2/10</f>
        <v>0.73333333333333428</v>
      </c>
      <c r="AR28" s="75">
        <f>IF(Z28&gt;='FF-Detailing'!B$3,'FF-Detailing'!C$3,IF(Z28&gt;='FF-Detailing'!B$4,('FF-Detailing'!C$4+((Z28-'FF-Detailing'!B$4)/('FF-Detailing'!B$3-'FF-Detailing'!B$4))*'FF-Detailing'!D$4),IF(Z28&gt;'FF-Detailing'!B$5,('FF-Detailing'!C$5+((Z28-'FF-Detailing'!B$5)/('FF-Detailing'!B$4-'FF-Detailing'!B$5))*'FF-Detailing'!D$5),IF(Z28&gt;='FF-Detailing'!B$6,('FF-Detailing'!C$6+((Z28-'FF-Detailing'!B$6)/('FF-Detailing'!B$5-'FF-Detailing'!B$6)*'FF-Detailing'!D$6)),0))))*$AR$2/10</f>
        <v>2.4636666666666671</v>
      </c>
      <c r="AS28" s="75">
        <f>IF(AA28="","",(IF(AA28&gt;='Rx Share'!G$3,'Rx Share'!H$3,IF(AA28&gt;='Rx Share'!G$4,('Rx Share'!H$4+((AA28-'Rx Share'!G$4)/('Rx Share'!G$3-'Rx Share'!G$4))*'Rx Share'!I$4),IF(AA28&gt;'Rx Share'!G$5,('Rx Share'!H$5+((AA28-'Rx Share'!G$5)/('Rx Share'!G$4-'Rx Share'!G$5))*'Rx Share'!I$5),IF(AA28&gt;='Rx Share'!G$6,('Rx Share'!H$6+((AA28-'Rx Share'!G$6)/('Rx Share'!G$5-'Rx Share'!G$6)*'Rx Share'!I$6)),0))))*$AS$2/10))</f>
        <v>0</v>
      </c>
      <c r="AT28" s="69">
        <f t="shared" si="11"/>
        <v>35.146946451166251</v>
      </c>
      <c r="AU28" s="70">
        <f t="shared" si="0"/>
        <v>60</v>
      </c>
      <c r="AV28" s="110" t="str">
        <f t="shared" si="1"/>
        <v/>
      </c>
      <c r="AW28" s="110" t="str">
        <f t="shared" si="12"/>
        <v/>
      </c>
      <c r="AX28" s="110" t="str">
        <f t="shared" si="2"/>
        <v/>
      </c>
      <c r="AY28" s="110" t="str">
        <f t="shared" si="3"/>
        <v/>
      </c>
      <c r="AZ28" s="110" t="str">
        <f t="shared" si="4"/>
        <v/>
      </c>
      <c r="BA28" s="116" t="str">
        <f>IFERROR(IF($M28&gt;=99.5,#REF!,""),"")</f>
        <v/>
      </c>
      <c r="BB28" s="109" t="str">
        <f t="shared" si="5"/>
        <v>Disqualified</v>
      </c>
      <c r="BC28" s="109" t="str">
        <f t="shared" si="6"/>
        <v>Disqualified</v>
      </c>
      <c r="BD28" s="109" t="str">
        <f t="shared" si="7"/>
        <v>Disqualified</v>
      </c>
      <c r="BE28" s="109" t="str">
        <f t="shared" si="8"/>
        <v>Disqualified</v>
      </c>
      <c r="BF28" s="109" t="str">
        <f t="shared" si="9"/>
        <v>Disqualified</v>
      </c>
      <c r="BG28" s="109" t="str">
        <f t="shared" si="10"/>
        <v>Disqualified</v>
      </c>
    </row>
    <row r="29" spans="1:60" ht="30" hidden="1" x14ac:dyDescent="0.35">
      <c r="A29" s="87"/>
      <c r="B29" s="79">
        <v>104784</v>
      </c>
      <c r="C29" s="80" t="s">
        <v>150</v>
      </c>
      <c r="D29" s="80" t="s">
        <v>1472</v>
      </c>
      <c r="E29" s="80" t="s">
        <v>110</v>
      </c>
      <c r="F29" s="80" t="s">
        <v>12</v>
      </c>
      <c r="G29" s="80" t="s">
        <v>1770</v>
      </c>
      <c r="H29" s="146">
        <v>38620</v>
      </c>
      <c r="I29" s="146" t="s">
        <v>1719</v>
      </c>
      <c r="J29" s="79">
        <v>9</v>
      </c>
      <c r="K29" s="79" t="s">
        <v>2960</v>
      </c>
      <c r="L29" s="79"/>
      <c r="M29" s="78">
        <v>78.645304504586534</v>
      </c>
      <c r="N29" s="78">
        <v>21.348314606741571</v>
      </c>
      <c r="O29" s="78">
        <v>57.8663593965993</v>
      </c>
      <c r="P29" s="78">
        <v>82.947141278498719</v>
      </c>
      <c r="Q29" s="99">
        <v>0</v>
      </c>
      <c r="R29" s="99">
        <v>6.666666666666667</v>
      </c>
      <c r="S29" s="99">
        <v>0</v>
      </c>
      <c r="T29" s="99">
        <v>6.666666666666667</v>
      </c>
      <c r="U29" s="99">
        <v>0</v>
      </c>
      <c r="V29" s="68">
        <v>86.167752095670849</v>
      </c>
      <c r="W29" s="68">
        <v>54.042553191489361</v>
      </c>
      <c r="X29" s="68">
        <v>79.305555555555557</v>
      </c>
      <c r="Y29" s="68">
        <v>80</v>
      </c>
      <c r="Z29" s="68">
        <v>85</v>
      </c>
      <c r="AA29" s="68">
        <v>22.659113628790404</v>
      </c>
      <c r="AB29" s="68">
        <v>0.67977340886371207</v>
      </c>
      <c r="AC29" s="68">
        <v>1</v>
      </c>
      <c r="AD29" s="74"/>
      <c r="AE29" s="75">
        <f>IF(M29&gt;='Sales Ach'!G$3,'Sales Ach'!H$3,IF(M29&gt;='Sales Ach'!G$4,('Sales Ach'!H$4+((M29-'Sales Ach'!G$4)/('Sales Ach'!G$3-'Sales Ach'!G$4))*'Sales Ach'!I$4),IF(M29&gt;'Sales Ach'!G$5,('Sales Ach'!H$5+((M29-'Sales Ach'!G$5)/('Sales Ach'!G$4-'Sales Ach'!G$5))*'Sales Ach'!I$5),IF(M29&gt;='Sales Ach'!G$6,('Sales Ach'!H$6+((M29-'Sales Ach'!G$6)/('Sales Ach'!G$5-'Sales Ach'!G$6)*'Sales Ach'!I$6)),0))))*$AE$2/10</f>
        <v>6.7290609009173066</v>
      </c>
      <c r="AF29" s="75">
        <f>IF(N29&gt;=UA!G$3,UA!H$3,IF(N29&gt;=UA!G$4,(UA!H$4+((N29-UA!G$4)/(UA!G$3-UA!G$4))*UA!I$4),IF(N29&gt;UA!G$5,(UA!H$5+((N29-UA!G$5)/(UA!G$4-UA!G$5))*UA!I$5),IF(N29&gt;=UA!G$6,(UA!H$6+((N29-UA!G$6)/(UA!G$5-UA!G$6)*UA!I$6)),0))))*$AF$2/10</f>
        <v>0</v>
      </c>
      <c r="AG29" s="75">
        <f>IF(O29="","",(IF(O29&gt;='New Product'!G$3,'New Product'!H$3,IF(O29&gt;='New Product'!G$4,('New Product'!H$4+((O29-'New Product'!G$4)/('New Product'!G$3-'New Product'!G$4))*'New Product'!I$4),IF(O29&gt;'New Product'!G$5,('New Product'!H$5+((O29-'New Product'!G$5)/('New Product'!G$4-'New Product'!G$5))*'New Product'!I$5),IF(O29&gt;='New Product'!G$6,('New Product'!H$6+((O29-'New Product'!G$6)/('New Product'!G$5-'New Product'!G$6)*'New Product'!I$6)),0))))*$AG$2/10))</f>
        <v>1.4443145130417068</v>
      </c>
      <c r="AH29" s="75">
        <f>IF(P29&gt;='Basket Brand'!G$3,'Basket Brand'!H$3,IF(P29&gt;='Basket Brand'!G$4,('Basket Brand'!H$4+((P29-'Basket Brand'!G$4)/('Basket Brand'!G$3-'Basket Brand'!G$4))*'Basket Brand'!I$4),IF(P29&gt;'Basket Brand'!G$5,('Basket Brand'!H$5+((P29-'Basket Brand'!G$5)/('Basket Brand'!G$4-'Basket Brand'!G$5))*'Basket Brand'!I$5),IF(P29&gt;='Basket Brand'!G$6,('Basket Brand'!H$6+((P29-'Basket Brand'!G$6)/('Basket Brand'!G$5-'Basket Brand'!G$6)*'Basket Brand'!I$6)),0))))*$AH$2/10</f>
        <v>3.7947141278498719</v>
      </c>
      <c r="AI29" s="75">
        <f>IF(Q29&gt;='No of Month Ach.'!G$3,'No of Month Ach.'!H$3,IF(Q29&gt;='No of Month Ach.'!G$4,('No of Month Ach.'!H$4+((Q29-'No of Month Ach.'!G$4)/('No of Month Ach.'!G$3-'No of Month Ach.'!G$4))*'No of Month Ach.'!I$4),IF(Q29&gt;'No of Month Ach.'!G$5,('No of Month Ach.'!H$5+((Q29-'No of Month Ach.'!G$5)/('No of Month Ach.'!G$4-'No of Month Ach.'!G$5))*'No of Month Ach.'!I$5),IF(Q29&gt;='No of Month Ach.'!G$6,('No of Month Ach.'!H$6+((Q29-'No of Month Ach.'!G$6)/('No of Month Ach.'!G$5-'No of Month Ach.'!G$6)*'No of Month Ach.'!I$6)),0))))*$AI$2/10</f>
        <v>0</v>
      </c>
      <c r="AJ29" s="75">
        <f>IF(R29&gt;='Territory Month'!B$3,'Territory Month'!C$3,IF(R29&gt;='Territory Month'!B$4,('Territory Month'!C$4+((R29-'Territory Month'!B$4)/('Territory Month'!B$3-'Territory Month'!B$4))*'Territory Month'!D$4),IF(R29&gt;'Territory Month'!B$5,('Territory Month'!C$5+((R29-'Territory Month'!B$5)/('Territory Month'!B$4-'Territory Month'!B$5))*'Territory Month'!D$5),IF(R29&gt;='Territory Month'!B$6,('Territory Month'!C$6+((R29-'Territory Month'!B$6)/('Territory Month'!B$5-'Territory Month'!B$6)*'Territory Month'!D$6)),0))))*$AJ$2/10</f>
        <v>0</v>
      </c>
      <c r="AK29" s="75">
        <f>IF(Q29&gt;='No of Month Ach.'!G$3,'No of Month Ach.'!H$3,IF(Q29&gt;='No of Month Ach.'!G$4,('No of Month Ach.'!H$4+((Q29-'No of Month Ach.'!G$4)/('No of Month Ach.'!G$3-'No of Month Ach.'!G$4))*'No of Month Ach.'!I$4),IF(Q29&gt;'No of Month Ach.'!G$5,('No of Month Ach.'!H$5+((Q29-'No of Month Ach.'!G$5)/('No of Month Ach.'!G$4-'No of Month Ach.'!G$5))*'No of Month Ach.'!I$5),IF(Q29&gt;='No of Month Ach.'!G$6,('No of Month Ach.'!H$6+((Q29-'No of Month Ach.'!G$6)/('No of Month Ach.'!G$5-'No of Month Ach.'!G$6)*'No of Month Ach.'!I$6)),0))))*$AK$2/10</f>
        <v>0</v>
      </c>
      <c r="AL29" s="75">
        <f>IF(R29&gt;='Territory Month'!B$3,'Territory Month'!C$3,IF(R29&gt;='Territory Month'!B$4,('Territory Month'!C$4+((R29-'Territory Month'!B$4)/('Territory Month'!B$3-'Territory Month'!B$4))*'Territory Month'!D$4),IF(R29&gt;'Territory Month'!B$5,('Territory Month'!C$5+((R29-'Territory Month'!B$5)/('Territory Month'!B$4-'Territory Month'!B$5))*'Territory Month'!D$5),IF(R29&gt;='Territory Month'!B$6,('Territory Month'!C$6+((R29-'Territory Month'!B$6)/('Territory Month'!B$5-'Territory Month'!B$6)*'Territory Month'!D$6)),0))))*$AL$2/10</f>
        <v>0</v>
      </c>
      <c r="AM29" s="75">
        <f>IF(U29&gt;='Sygk DM Syk Ach'!B$3,'Sygk DM Syk Ach'!C$3,IF(U29&gt;='Sygk DM Syk Ach'!B$4,('Sygk DM Syk Ach'!C$4+((U29-'Sygk DM Syk Ach'!B$4)/('Sygk DM Syk Ach'!B$3-'Sygk DM Syk Ach'!B$4))*'Sygk DM Syk Ach'!D$4),IF(U29&gt;'Sygk DM Syk Ach'!B$5,('Sygk DM Syk Ach'!C$5+((U29-'Sygk DM Syk Ach'!B$5)/('Sygk DM Syk Ach'!B$4-'Sygk DM Syk Ach'!B$5))*'Sygk DM Syk Ach'!D$5),IF(U29&gt;='Sygk DM Syk Ach'!B$6,('Sygk DM Syk Ach'!C$6+((U29-'Sygk DM Syk Ach'!B$6)/('Sygk DM Syk Ach'!B$5-'Sygk DM Syk Ach'!B$6)*'Sygk DM Syk Ach'!D$6)),0))))*$AM$2/10</f>
        <v>0</v>
      </c>
      <c r="AN29" s="75">
        <f>IF(V29&gt;='Call Achv'!B$3,'Call Achv'!C$3,IF(V29&gt;='Call Achv'!B$4,('Call Achv'!C$4+((V29-'Call Achv'!B$4)/('Call Achv'!B$3-'Call Achv'!B$4))*'Call Achv'!D$4),IF(V29&gt;'Call Achv'!B$5,('Call Achv'!C$5+((V29-'Call Achv'!B$5)/('Call Achv'!B$4-'Call Achv'!B$5))*'Call Achv'!D$5),IF(V29&gt;='Call Achv'!B$6,('Call Achv'!C$6+((V29-'Call Achv'!B$6)/('Call Achv'!B$5-'Call Achv'!B$6)*'Call Achv'!D$6)),0))))*$AN$2/10</f>
        <v>1.3293566167423985</v>
      </c>
      <c r="AO29" s="75">
        <f>IF(W29&gt;='DM Coaching'!B$3,'DM Coaching'!C$3,IF(W29&gt;='DM Coaching'!B$4,('DM Coaching'!C$4+((W29-'DM Coaching'!B$4)/('DM Coaching'!B$3-'DM Coaching'!B$4))*'DM Coaching'!D$4),IF(W29&gt;'DM Coaching'!B$5,('DM Coaching'!C$5+((W29-'DM Coaching'!B$5)/('DM Coaching'!B$4-'DM Coaching'!B$5))*'DM Coaching'!D$5),IF(W29&gt;='DM Coaching'!B$6,('DM Coaching'!C$6+((W29-'DM Coaching'!B$6)/('DM Coaching'!B$5-'DM Coaching'!B$6)*'DM Coaching'!D$6)),0))))*$AO$2/10</f>
        <v>0.95744680851063824</v>
      </c>
      <c r="AP29" s="75">
        <f>IF(X29&gt;='FF-Written'!B$3,'FF-Written'!C$3,IF(X29&gt;='FF-Written'!B$4,('FF-Written'!C$4+((X29-'FF-Written'!B$4)/('FF-Written'!B$3-'FF-Written'!B$4))*'FF-Written'!D$4),IF(X29&gt;'FF-Written'!B$5,('FF-Written'!C$5+((X29-'FF-Written'!B$5)/('FF-Written'!B$4-'FF-Written'!B$5))*'FF-Written'!D$5),IF(X29&gt;='FF-Written'!B$6,('FF-Written'!C$6+((X29-'FF-Written'!B$6)/('FF-Written'!B$5-'FF-Written'!B$6)*'FF-Written'!D$6)),0))))*$AP$2/10</f>
        <v>3.447916666666667</v>
      </c>
      <c r="AQ29" s="75">
        <f>IF(Y29&gt;='DM-Won-Written'!B$3,'DM-Won-Written'!C$3,IF(Y29&gt;='DM-Won-Written'!B$4,('DM-Won-Written'!C$4+((Y29-'DM-Won-Written'!B$4)/('DM-Won-Written'!B$3-'DM-Won-Written'!B$4))*'DM-Won-Written'!D$4),IF(Y29&gt;'DM-Won-Written'!B$5,('DM-Won-Written'!C$5+((Y29-'DM-Won-Written'!B$5)/('DM-Won-Written'!B$4-'DM-Won-Written'!B$5))*'DM-Won-Written'!D$5),IF(Y29&gt;='DM-Won-Written'!B$6,('DM-Won-Written'!C$6+((Y29-'DM-Won-Written'!B$6)/('DM-Won-Written'!B$5-'DM-Won-Written'!B$6)*'DM-Won-Written'!D$6)),0))))*$AQ$2/10</f>
        <v>3</v>
      </c>
      <c r="AR29" s="75">
        <f>IF(Z29&gt;='FF-Detailing'!B$3,'FF-Detailing'!C$3,IF(Z29&gt;='FF-Detailing'!B$4,('FF-Detailing'!C$4+((Z29-'FF-Detailing'!B$4)/('FF-Detailing'!B$3-'FF-Detailing'!B$4))*'FF-Detailing'!D$4),IF(Z29&gt;'FF-Detailing'!B$5,('FF-Detailing'!C$5+((Z29-'FF-Detailing'!B$5)/('FF-Detailing'!B$4-'FF-Detailing'!B$5))*'FF-Detailing'!D$5),IF(Z29&gt;='FF-Detailing'!B$6,('FF-Detailing'!C$6+((Z29-'FF-Detailing'!B$6)/('FF-Detailing'!B$5-'FF-Detailing'!B$6)*'FF-Detailing'!D$6)),0))))*$AR$2/10</f>
        <v>2.4</v>
      </c>
      <c r="AS29" s="75">
        <f>IF(AA29="","",(IF(AA29&gt;='Rx Share'!G$3,'Rx Share'!H$3,IF(AA29&gt;='Rx Share'!G$4,('Rx Share'!H$4+((AA29-'Rx Share'!G$4)/('Rx Share'!G$3-'Rx Share'!G$4))*'Rx Share'!I$4),IF(AA29&gt;'Rx Share'!G$5,('Rx Share'!H$5+((AA29-'Rx Share'!G$5)/('Rx Share'!G$4-'Rx Share'!G$5))*'Rx Share'!I$5),IF(AA29&gt;='Rx Share'!G$6,('Rx Share'!H$6+((AA29-'Rx Share'!G$6)/('Rx Share'!G$5-'Rx Share'!G$6)*'Rx Share'!I$6)),0))))*$AS$2/10))</f>
        <v>0</v>
      </c>
      <c r="AT29" s="69">
        <f t="shared" si="11"/>
        <v>25.669788481920655</v>
      </c>
      <c r="AU29" s="70">
        <f t="shared" si="0"/>
        <v>85</v>
      </c>
      <c r="AV29" s="110" t="str">
        <f t="shared" si="1"/>
        <v/>
      </c>
      <c r="AW29" s="110" t="str">
        <f t="shared" si="12"/>
        <v/>
      </c>
      <c r="AX29" s="110" t="str">
        <f t="shared" si="2"/>
        <v/>
      </c>
      <c r="AY29" s="110" t="str">
        <f t="shared" si="3"/>
        <v/>
      </c>
      <c r="AZ29" s="110" t="str">
        <f t="shared" si="4"/>
        <v/>
      </c>
      <c r="BA29" s="116" t="str">
        <f>IFERROR(IF($M29&gt;=99.5,#REF!,""),"")</f>
        <v/>
      </c>
      <c r="BB29" s="109" t="str">
        <f t="shared" si="5"/>
        <v>Disqualified</v>
      </c>
      <c r="BC29" s="109" t="str">
        <f t="shared" si="6"/>
        <v>Disqualified</v>
      </c>
      <c r="BD29" s="109" t="str">
        <f t="shared" si="7"/>
        <v>Disqualified</v>
      </c>
      <c r="BE29" s="109" t="str">
        <f t="shared" si="8"/>
        <v>Disqualified</v>
      </c>
      <c r="BF29" s="109" t="str">
        <f t="shared" si="9"/>
        <v>Disqualified</v>
      </c>
      <c r="BG29" s="109" t="str">
        <f t="shared" si="10"/>
        <v>Disqualified</v>
      </c>
    </row>
    <row r="30" spans="1:60" ht="30" hidden="1" x14ac:dyDescent="0.35">
      <c r="A30" s="87"/>
      <c r="B30" s="79">
        <v>104788</v>
      </c>
      <c r="C30" s="80" t="s">
        <v>187</v>
      </c>
      <c r="D30" s="80" t="s">
        <v>1472</v>
      </c>
      <c r="E30" s="80" t="s">
        <v>74</v>
      </c>
      <c r="F30" s="80" t="s">
        <v>33</v>
      </c>
      <c r="G30" s="80" t="s">
        <v>1760</v>
      </c>
      <c r="H30" s="146">
        <v>38641</v>
      </c>
      <c r="I30" s="146" t="s">
        <v>1719</v>
      </c>
      <c r="J30" s="79">
        <v>9</v>
      </c>
      <c r="K30" s="79" t="s">
        <v>1084</v>
      </c>
      <c r="L30" s="79"/>
      <c r="M30" s="78">
        <v>88.802863287492215</v>
      </c>
      <c r="N30" s="78">
        <v>34.113712374581937</v>
      </c>
      <c r="O30" s="78">
        <v>92.928113082715726</v>
      </c>
      <c r="P30" s="78">
        <v>77.853071953831687</v>
      </c>
      <c r="Q30" s="99">
        <v>0</v>
      </c>
      <c r="R30" s="99">
        <v>24.137931034482758</v>
      </c>
      <c r="S30" s="99">
        <v>0</v>
      </c>
      <c r="T30" s="99">
        <v>24.137931034482758</v>
      </c>
      <c r="U30" s="99" t="s">
        <v>1093</v>
      </c>
      <c r="V30" s="68">
        <v>93.253850396707548</v>
      </c>
      <c r="W30" s="68" t="s">
        <v>1093</v>
      </c>
      <c r="X30" s="68">
        <v>84.111111111111114</v>
      </c>
      <c r="Y30" s="68">
        <v>68.888888888888872</v>
      </c>
      <c r="Z30" s="68">
        <v>83.822222222222237</v>
      </c>
      <c r="AA30" s="68">
        <v>20.651364344234548</v>
      </c>
      <c r="AB30" s="68">
        <v>0.61954093032703639</v>
      </c>
      <c r="AC30" s="68">
        <v>1</v>
      </c>
      <c r="AD30" s="74"/>
      <c r="AE30" s="75">
        <f>IF(M30&gt;='Sales Ach'!G$3,'Sales Ach'!H$3,IF(M30&gt;='Sales Ach'!G$4,('Sales Ach'!H$4+((M30-'Sales Ach'!G$4)/('Sales Ach'!G$3-'Sales Ach'!G$4))*'Sales Ach'!I$4),IF(M30&gt;'Sales Ach'!G$5,('Sales Ach'!H$5+((M30-'Sales Ach'!G$5)/('Sales Ach'!G$4-'Sales Ach'!G$5))*'Sales Ach'!I$5),IF(M30&gt;='Sales Ach'!G$6,('Sales Ach'!H$6+((M30-'Sales Ach'!G$6)/('Sales Ach'!G$5-'Sales Ach'!G$6)*'Sales Ach'!I$6)),0))))*$AE$2/10</f>
        <v>8.760572657498443</v>
      </c>
      <c r="AF30" s="75">
        <f>IF(N30&gt;=UA!G$3,UA!H$3,IF(N30&gt;=UA!G$4,(UA!H$4+((N30-UA!G$4)/(UA!G$3-UA!G$4))*UA!I$4),IF(N30&gt;UA!G$5,(UA!H$5+((N30-UA!G$5)/(UA!G$4-UA!G$5))*UA!I$5),IF(N30&gt;=UA!G$6,(UA!H$6+((N30-UA!G$6)/(UA!G$5-UA!G$6)*UA!I$6)),0))))*$AF$2/10</f>
        <v>4.2341137123745813</v>
      </c>
      <c r="AG30" s="75">
        <f>IF(O30="","",(IF(O30&gt;='New Product'!G$3,'New Product'!H$3,IF(O30&gt;='New Product'!G$4,('New Product'!H$4+((O30-'New Product'!G$4)/('New Product'!G$3-'New Product'!G$4))*'New Product'!I$4),IF(O30&gt;'New Product'!G$5,('New Product'!H$5+((O30-'New Product'!G$5)/('New Product'!G$4-'New Product'!G$5))*'New Product'!I$5),IF(O30&gt;='New Product'!G$6,('New Product'!H$6+((O30-'New Product'!G$6)/('New Product'!G$5-'New Product'!G$6)*'New Product'!I$6)),0))))*$AG$2/10))</f>
        <v>5.5149037473703029</v>
      </c>
      <c r="AH30" s="75">
        <f>IF(P30&gt;='Basket Brand'!G$3,'Basket Brand'!H$3,IF(P30&gt;='Basket Brand'!G$4,('Basket Brand'!H$4+((P30-'Basket Brand'!G$4)/('Basket Brand'!G$3-'Basket Brand'!G$4))*'Basket Brand'!I$4),IF(P30&gt;'Basket Brand'!G$5,('Basket Brand'!H$5+((P30-'Basket Brand'!G$5)/('Basket Brand'!G$4-'Basket Brand'!G$5))*'Basket Brand'!I$5),IF(P30&gt;='Basket Brand'!G$6,('Basket Brand'!H$6+((P30-'Basket Brand'!G$6)/('Basket Brand'!G$5-'Basket Brand'!G$6)*'Basket Brand'!I$6)),0))))*$AH$2/10</f>
        <v>3.2853071953831687</v>
      </c>
      <c r="AI30" s="75">
        <f>IF(Q30&gt;='No of Month Ach.'!G$3,'No of Month Ach.'!H$3,IF(Q30&gt;='No of Month Ach.'!G$4,('No of Month Ach.'!H$4+((Q30-'No of Month Ach.'!G$4)/('No of Month Ach.'!G$3-'No of Month Ach.'!G$4))*'No of Month Ach.'!I$4),IF(Q30&gt;'No of Month Ach.'!G$5,('No of Month Ach.'!H$5+((Q30-'No of Month Ach.'!G$5)/('No of Month Ach.'!G$4-'No of Month Ach.'!G$5))*'No of Month Ach.'!I$5),IF(Q30&gt;='No of Month Ach.'!G$6,('No of Month Ach.'!H$6+((Q30-'No of Month Ach.'!G$6)/('No of Month Ach.'!G$5-'No of Month Ach.'!G$6)*'No of Month Ach.'!I$6)),0))))*$AI$2/10</f>
        <v>0</v>
      </c>
      <c r="AJ30" s="75">
        <f>IF(R30&gt;='Territory Month'!B$3,'Territory Month'!C$3,IF(R30&gt;='Territory Month'!B$4,('Territory Month'!C$4+((R30-'Territory Month'!B$4)/('Territory Month'!B$3-'Territory Month'!B$4))*'Territory Month'!D$4),IF(R30&gt;'Territory Month'!B$5,('Territory Month'!C$5+((R30-'Territory Month'!B$5)/('Territory Month'!B$4-'Territory Month'!B$5))*'Territory Month'!D$5),IF(R30&gt;='Territory Month'!B$6,('Territory Month'!C$6+((R30-'Territory Month'!B$6)/('Territory Month'!B$5-'Territory Month'!B$6)*'Territory Month'!D$6)),0))))*$AJ$2/10</f>
        <v>0</v>
      </c>
      <c r="AK30" s="75">
        <f>IF(Q30&gt;='No of Month Ach.'!G$3,'No of Month Ach.'!H$3,IF(Q30&gt;='No of Month Ach.'!G$4,('No of Month Ach.'!H$4+((Q30-'No of Month Ach.'!G$4)/('No of Month Ach.'!G$3-'No of Month Ach.'!G$4))*'No of Month Ach.'!I$4),IF(Q30&gt;'No of Month Ach.'!G$5,('No of Month Ach.'!H$5+((Q30-'No of Month Ach.'!G$5)/('No of Month Ach.'!G$4-'No of Month Ach.'!G$5))*'No of Month Ach.'!I$5),IF(Q30&gt;='No of Month Ach.'!G$6,('No of Month Ach.'!H$6+((Q30-'No of Month Ach.'!G$6)/('No of Month Ach.'!G$5-'No of Month Ach.'!G$6)*'No of Month Ach.'!I$6)),0))))*$AK$2/10</f>
        <v>0</v>
      </c>
      <c r="AL30" s="75">
        <f>IF(R30&gt;='Territory Month'!B$3,'Territory Month'!C$3,IF(R30&gt;='Territory Month'!B$4,('Territory Month'!C$4+((R30-'Territory Month'!B$4)/('Territory Month'!B$3-'Territory Month'!B$4))*'Territory Month'!D$4),IF(R30&gt;'Territory Month'!B$5,('Territory Month'!C$5+((R30-'Territory Month'!B$5)/('Territory Month'!B$4-'Territory Month'!B$5))*'Territory Month'!D$5),IF(R30&gt;='Territory Month'!B$6,('Territory Month'!C$6+((R30-'Territory Month'!B$6)/('Territory Month'!B$5-'Territory Month'!B$6)*'Territory Month'!D$6)),0))))*$AL$2/10</f>
        <v>0</v>
      </c>
      <c r="AM30" s="75">
        <f>IF(U30&gt;='Sygk DM Syk Ach'!B$3,'Sygk DM Syk Ach'!C$3,IF(U30&gt;='Sygk DM Syk Ach'!B$4,('Sygk DM Syk Ach'!C$4+((U30-'Sygk DM Syk Ach'!B$4)/('Sygk DM Syk Ach'!B$3-'Sygk DM Syk Ach'!B$4))*'Sygk DM Syk Ach'!D$4),IF(U30&gt;'Sygk DM Syk Ach'!B$5,('Sygk DM Syk Ach'!C$5+((U30-'Sygk DM Syk Ach'!B$5)/('Sygk DM Syk Ach'!B$4-'Sygk DM Syk Ach'!B$5))*'Sygk DM Syk Ach'!D$5),IF(U30&gt;='Sygk DM Syk Ach'!B$6,('Sygk DM Syk Ach'!C$6+((U30-'Sygk DM Syk Ach'!B$6)/('Sygk DM Syk Ach'!B$5-'Sygk DM Syk Ach'!B$6)*'Sygk DM Syk Ach'!D$6)),0))))*$AM$2/10</f>
        <v>4</v>
      </c>
      <c r="AN30" s="75">
        <f>IF(V30&gt;='Call Achv'!B$3,'Call Achv'!C$3,IF(V30&gt;='Call Achv'!B$4,('Call Achv'!C$4+((V30-'Call Achv'!B$4)/('Call Achv'!B$3-'Call Achv'!B$4))*'Call Achv'!D$4),IF(V30&gt;'Call Achv'!B$5,('Call Achv'!C$5+((V30-'Call Achv'!B$5)/('Call Achv'!B$4-'Call Achv'!B$5))*'Call Achv'!D$5),IF(V30&gt;='Call Achv'!B$6,('Call Achv'!C$6+((V30-'Call Achv'!B$6)/('Call Achv'!B$5-'Call Achv'!B$6)*'Call Achv'!D$6)),0))))*$AN$2/10</f>
        <v>2.6507700793415099</v>
      </c>
      <c r="AO30" s="75">
        <f>IF(W30&gt;='DM Coaching'!B$3,'DM Coaching'!C$3,IF(W30&gt;='DM Coaching'!B$4,('DM Coaching'!C$4+((W30-'DM Coaching'!B$4)/('DM Coaching'!B$3-'DM Coaching'!B$4))*'DM Coaching'!D$4),IF(W30&gt;'DM Coaching'!B$5,('DM Coaching'!C$5+((W30-'DM Coaching'!B$5)/('DM Coaching'!B$4-'DM Coaching'!B$5))*'DM Coaching'!D$5),IF(W30&gt;='DM Coaching'!B$6,('DM Coaching'!C$6+((W30-'DM Coaching'!B$6)/('DM Coaching'!B$5-'DM Coaching'!B$6)*'DM Coaching'!D$6)),0))))*$AO$2/10</f>
        <v>5</v>
      </c>
      <c r="AP30" s="75">
        <f>IF(X30&gt;='FF-Written'!B$3,'FF-Written'!C$3,IF(X30&gt;='FF-Written'!B$4,('FF-Written'!C$4+((X30-'FF-Written'!B$4)/('FF-Written'!B$3-'FF-Written'!B$4))*'FF-Written'!D$4),IF(X30&gt;'FF-Written'!B$5,('FF-Written'!C$5+((X30-'FF-Written'!B$5)/('FF-Written'!B$4-'FF-Written'!B$5))*'FF-Written'!D$5),IF(X30&gt;='FF-Written'!B$6,('FF-Written'!C$6+((X30-'FF-Written'!B$6)/('FF-Written'!B$5-'FF-Written'!B$6)*'FF-Written'!D$6)),0))))*$AP$2/10</f>
        <v>4.4111111111111114</v>
      </c>
      <c r="AQ30" s="75">
        <f>IF(Y30&gt;='DM-Won-Written'!B$3,'DM-Won-Written'!C$3,IF(Y30&gt;='DM-Won-Written'!B$4,('DM-Won-Written'!C$4+((Y30-'DM-Won-Written'!B$4)/('DM-Won-Written'!B$3-'DM-Won-Written'!B$4))*'DM-Won-Written'!D$4),IF(Y30&gt;'DM-Won-Written'!B$5,('DM-Won-Written'!C$5+((Y30-'DM-Won-Written'!B$5)/('DM-Won-Written'!B$4-'DM-Won-Written'!B$5))*'DM-Won-Written'!D$5),IF(Y30&gt;='DM-Won-Written'!B$6,('DM-Won-Written'!C$6+((Y30-'DM-Won-Written'!B$6)/('DM-Won-Written'!B$5-'DM-Won-Written'!B$6)*'DM-Won-Written'!D$6)),0))))*$AQ$2/10</f>
        <v>1.7333333333333321</v>
      </c>
      <c r="AR30" s="75">
        <f>IF(Z30&gt;='FF-Detailing'!B$3,'FF-Detailing'!C$3,IF(Z30&gt;='FF-Detailing'!B$4,('FF-Detailing'!C$4+((Z30-'FF-Detailing'!B$4)/('FF-Detailing'!B$3-'FF-Detailing'!B$4))*'FF-Detailing'!D$4),IF(Z30&gt;'FF-Detailing'!B$5,('FF-Detailing'!C$5+((Z30-'FF-Detailing'!B$5)/('FF-Detailing'!B$4-'FF-Detailing'!B$5))*'FF-Detailing'!D$5),IF(Z30&gt;='FF-Detailing'!B$6,('FF-Detailing'!C$6+((Z30-'FF-Detailing'!B$6)/('FF-Detailing'!B$5-'FF-Detailing'!B$6)*'FF-Detailing'!D$6)),0))))*$AR$2/10</f>
        <v>2.3293333333333344</v>
      </c>
      <c r="AS30" s="75">
        <f>IF(AA30="","",(IF(AA30&gt;='Rx Share'!G$3,'Rx Share'!H$3,IF(AA30&gt;='Rx Share'!G$4,('Rx Share'!H$4+((AA30-'Rx Share'!G$4)/('Rx Share'!G$3-'Rx Share'!G$4))*'Rx Share'!I$4),IF(AA30&gt;'Rx Share'!G$5,('Rx Share'!H$5+((AA30-'Rx Share'!G$5)/('Rx Share'!G$4-'Rx Share'!G$5))*'Rx Share'!I$5),IF(AA30&gt;='Rx Share'!G$6,('Rx Share'!H$6+((AA30-'Rx Share'!G$6)/('Rx Share'!G$5-'Rx Share'!G$6)*'Rx Share'!I$6)),0))))*$AS$2/10))</f>
        <v>0</v>
      </c>
      <c r="AT30" s="69">
        <f t="shared" si="11"/>
        <v>46.577161299717538</v>
      </c>
      <c r="AU30" s="70">
        <f t="shared" si="0"/>
        <v>34</v>
      </c>
      <c r="AV30" s="110" t="str">
        <f t="shared" si="1"/>
        <v/>
      </c>
      <c r="AW30" s="110" t="str">
        <f t="shared" si="12"/>
        <v/>
      </c>
      <c r="AX30" s="110" t="str">
        <f t="shared" si="2"/>
        <v/>
      </c>
      <c r="AY30" s="110" t="str">
        <f t="shared" si="3"/>
        <v/>
      </c>
      <c r="AZ30" s="110" t="str">
        <f t="shared" si="4"/>
        <v/>
      </c>
      <c r="BA30" s="116" t="str">
        <f>IFERROR(IF($M30&gt;=99.5,#REF!,""),"")</f>
        <v/>
      </c>
      <c r="BB30" s="109" t="str">
        <f t="shared" si="5"/>
        <v>Disqualified</v>
      </c>
      <c r="BC30" s="109" t="str">
        <f t="shared" si="6"/>
        <v>Disqualified</v>
      </c>
      <c r="BD30" s="109" t="str">
        <f t="shared" si="7"/>
        <v>Disqualified</v>
      </c>
      <c r="BE30" s="109" t="str">
        <f t="shared" si="8"/>
        <v>Disqualified</v>
      </c>
      <c r="BF30" s="109" t="str">
        <f t="shared" si="9"/>
        <v>Disqualified</v>
      </c>
      <c r="BG30" s="109" t="str">
        <f t="shared" si="10"/>
        <v>Disqualified</v>
      </c>
    </row>
    <row r="31" spans="1:60" ht="30" x14ac:dyDescent="0.35">
      <c r="A31" s="87"/>
      <c r="B31" s="79">
        <v>104820</v>
      </c>
      <c r="C31" s="80" t="s">
        <v>2969</v>
      </c>
      <c r="D31" s="80" t="s">
        <v>1058</v>
      </c>
      <c r="E31" s="80" t="s">
        <v>79</v>
      </c>
      <c r="F31" s="80" t="s">
        <v>10</v>
      </c>
      <c r="G31" s="80" t="s">
        <v>1770</v>
      </c>
      <c r="H31" s="146">
        <v>38777</v>
      </c>
      <c r="I31" s="146" t="s">
        <v>1719</v>
      </c>
      <c r="J31" s="79">
        <v>9</v>
      </c>
      <c r="K31" s="79" t="s">
        <v>1084</v>
      </c>
      <c r="L31" s="79"/>
      <c r="M31" s="78">
        <v>100.87316188665186</v>
      </c>
      <c r="N31" s="78">
        <v>42.465753424657535</v>
      </c>
      <c r="O31" s="78">
        <v>49.693570752441033</v>
      </c>
      <c r="P31" s="78">
        <v>97.480095900817219</v>
      </c>
      <c r="Q31" s="99">
        <v>4</v>
      </c>
      <c r="R31" s="99">
        <v>60</v>
      </c>
      <c r="S31" s="99">
        <v>4</v>
      </c>
      <c r="T31" s="99">
        <v>60</v>
      </c>
      <c r="U31" s="99" t="s">
        <v>1093</v>
      </c>
      <c r="V31" s="68">
        <v>105.18762343647137</v>
      </c>
      <c r="W31" s="68">
        <v>82.553191489361694</v>
      </c>
      <c r="X31" s="68">
        <v>84.111111111111128</v>
      </c>
      <c r="Y31" s="68">
        <v>55.555555555555564</v>
      </c>
      <c r="Z31" s="68">
        <v>84.8</v>
      </c>
      <c r="AA31" s="68">
        <v>15.772215996347486</v>
      </c>
      <c r="AB31" s="68">
        <v>0.4731664798904246</v>
      </c>
      <c r="AC31" s="68">
        <v>1</v>
      </c>
      <c r="AD31" s="74"/>
      <c r="AE31" s="75">
        <f>IF(M31&gt;='Sales Ach'!G$3,'Sales Ach'!H$3,IF(M31&gt;='Sales Ach'!G$4,('Sales Ach'!H$4+((M31-'Sales Ach'!G$4)/('Sales Ach'!G$3-'Sales Ach'!G$4))*'Sales Ach'!I$4),IF(M31&gt;'Sales Ach'!G$5,('Sales Ach'!H$5+((M31-'Sales Ach'!G$5)/('Sales Ach'!G$4-'Sales Ach'!G$5))*'Sales Ach'!I$5),IF(M31&gt;='Sales Ach'!G$6,('Sales Ach'!H$6+((M31-'Sales Ach'!G$6)/('Sales Ach'!G$5-'Sales Ach'!G$6)*'Sales Ach'!I$6)),0))))*$AE$2/10</f>
        <v>16.23284316977383</v>
      </c>
      <c r="AF31" s="75">
        <f>IF(N31&gt;=UA!G$3,UA!H$3,IF(N31&gt;=UA!G$4,(UA!H$4+((N31-UA!G$4)/(UA!G$3-UA!G$4))*UA!I$4),IF(N31&gt;UA!G$5,(UA!H$5+((N31-UA!G$5)/(UA!G$4-UA!G$5))*UA!I$5),IF(N31&gt;=UA!G$6,(UA!H$6+((N31-UA!G$6)/(UA!G$5-UA!G$6)*UA!I$6)),0))))*$AF$2/10</f>
        <v>6.9863013698630141</v>
      </c>
      <c r="AG31" s="75">
        <f>IF(O31="","",(IF(O31&gt;='New Product'!G$3,'New Product'!H$3,IF(O31&gt;='New Product'!G$4,('New Product'!H$4+((O31-'New Product'!G$4)/('New Product'!G$3-'New Product'!G$4))*'New Product'!I$4),IF(O31&gt;'New Product'!G$5,('New Product'!H$5+((O31-'New Product'!G$5)/('New Product'!G$4-'New Product'!G$5))*'New Product'!I$5),IF(O31&gt;='New Product'!G$6,('New Product'!H$6+((O31-'New Product'!G$6)/('New Product'!G$5-'New Product'!G$6)*'New Product'!I$6)),0))))*$AG$2/10))</f>
        <v>0.94373120858701331</v>
      </c>
      <c r="AH31" s="75">
        <f>IF(P31&gt;='Basket Brand'!G$3,'Basket Brand'!H$3,IF(P31&gt;='Basket Brand'!G$4,('Basket Brand'!H$4+((P31-'Basket Brand'!G$4)/('Basket Brand'!G$3-'Basket Brand'!G$4))*'Basket Brand'!I$4),IF(P31&gt;'Basket Brand'!G$5,('Basket Brand'!H$5+((P31-'Basket Brand'!G$5)/('Basket Brand'!G$4-'Basket Brand'!G$5))*'Basket Brand'!I$5),IF(P31&gt;='Basket Brand'!G$6,('Basket Brand'!H$6+((P31-'Basket Brand'!G$6)/('Basket Brand'!G$5-'Basket Brand'!G$6)*'Basket Brand'!I$6)),0))))*$AH$2/10</f>
        <v>5.9920383603268874</v>
      </c>
      <c r="AI31" s="75">
        <f>IF(Q31&gt;='No of Month Ach.'!G$3,'No of Month Ach.'!H$3,IF(Q31&gt;='No of Month Ach.'!G$4,('No of Month Ach.'!H$4+((Q31-'No of Month Ach.'!G$4)/('No of Month Ach.'!G$3-'No of Month Ach.'!G$4))*'No of Month Ach.'!I$4),IF(Q31&gt;'No of Month Ach.'!G$5,('No of Month Ach.'!H$5+((Q31-'No of Month Ach.'!G$5)/('No of Month Ach.'!G$4-'No of Month Ach.'!G$5))*'No of Month Ach.'!I$5),IF(Q31&gt;='No of Month Ach.'!G$6,('No of Month Ach.'!H$6+((Q31-'No of Month Ach.'!G$6)/('No of Month Ach.'!G$5-'No of Month Ach.'!G$6)*'No of Month Ach.'!I$6)),0))))*$AI$2/10</f>
        <v>0</v>
      </c>
      <c r="AJ31" s="75">
        <f>IF(R31&gt;='Territory Month'!B$3,'Territory Month'!C$3,IF(R31&gt;='Territory Month'!B$4,('Territory Month'!C$4+((R31-'Territory Month'!B$4)/('Territory Month'!B$3-'Territory Month'!B$4))*'Territory Month'!D$4),IF(R31&gt;'Territory Month'!B$5,('Territory Month'!C$5+((R31-'Territory Month'!B$5)/('Territory Month'!B$4-'Territory Month'!B$5))*'Territory Month'!D$5),IF(R31&gt;='Territory Month'!B$6,('Territory Month'!C$6+((R31-'Territory Month'!B$6)/('Territory Month'!B$5-'Territory Month'!B$6)*'Territory Month'!D$6)),0))))*$AJ$2/10</f>
        <v>6</v>
      </c>
      <c r="AK31" s="75">
        <f>IF(Q31&gt;='No of Month Ach.'!G$3,'No of Month Ach.'!H$3,IF(Q31&gt;='No of Month Ach.'!G$4,('No of Month Ach.'!H$4+((Q31-'No of Month Ach.'!G$4)/('No of Month Ach.'!G$3-'No of Month Ach.'!G$4))*'No of Month Ach.'!I$4),IF(Q31&gt;'No of Month Ach.'!G$5,('No of Month Ach.'!H$5+((Q31-'No of Month Ach.'!G$5)/('No of Month Ach.'!G$4-'No of Month Ach.'!G$5))*'No of Month Ach.'!I$5),IF(Q31&gt;='No of Month Ach.'!G$6,('No of Month Ach.'!H$6+((Q31-'No of Month Ach.'!G$6)/('No of Month Ach.'!G$5-'No of Month Ach.'!G$6)*'No of Month Ach.'!I$6)),0))))*$AK$2/10</f>
        <v>0</v>
      </c>
      <c r="AL31" s="75">
        <f>IF(R31&gt;='Territory Month'!B$3,'Territory Month'!C$3,IF(R31&gt;='Territory Month'!B$4,('Territory Month'!C$4+((R31-'Territory Month'!B$4)/('Territory Month'!B$3-'Territory Month'!B$4))*'Territory Month'!D$4),IF(R31&gt;'Territory Month'!B$5,('Territory Month'!C$5+((R31-'Territory Month'!B$5)/('Territory Month'!B$4-'Territory Month'!B$5))*'Territory Month'!D$5),IF(R31&gt;='Territory Month'!B$6,('Territory Month'!C$6+((R31-'Territory Month'!B$6)/('Territory Month'!B$5-'Territory Month'!B$6)*'Territory Month'!D$6)),0))))*$AL$2/10</f>
        <v>3</v>
      </c>
      <c r="AM31" s="75">
        <f>IF(U31&gt;='Sygk DM Syk Ach'!B$3,'Sygk DM Syk Ach'!C$3,IF(U31&gt;='Sygk DM Syk Ach'!B$4,('Sygk DM Syk Ach'!C$4+((U31-'Sygk DM Syk Ach'!B$4)/('Sygk DM Syk Ach'!B$3-'Sygk DM Syk Ach'!B$4))*'Sygk DM Syk Ach'!D$4),IF(U31&gt;'Sygk DM Syk Ach'!B$5,('Sygk DM Syk Ach'!C$5+((U31-'Sygk DM Syk Ach'!B$5)/('Sygk DM Syk Ach'!B$4-'Sygk DM Syk Ach'!B$5))*'Sygk DM Syk Ach'!D$5),IF(U31&gt;='Sygk DM Syk Ach'!B$6,('Sygk DM Syk Ach'!C$6+((U31-'Sygk DM Syk Ach'!B$6)/('Sygk DM Syk Ach'!B$5-'Sygk DM Syk Ach'!B$6)*'Sygk DM Syk Ach'!D$6)),0))))*$AM$2/10</f>
        <v>4</v>
      </c>
      <c r="AN31" s="75">
        <f>IF(V31&gt;='Call Achv'!B$3,'Call Achv'!C$3,IF(V31&gt;='Call Achv'!B$4,('Call Achv'!C$4+((V31-'Call Achv'!B$4)/('Call Achv'!B$3-'Call Achv'!B$4))*'Call Achv'!D$4),IF(V31&gt;'Call Achv'!B$5,('Call Achv'!C$5+((V31-'Call Achv'!B$5)/('Call Achv'!B$4-'Call Achv'!B$5))*'Call Achv'!D$5),IF(V31&gt;='Call Achv'!B$6,('Call Achv'!C$6+((V31-'Call Achv'!B$6)/('Call Achv'!B$5-'Call Achv'!B$6)*'Call Achv'!D$6)),0))))*$AN$2/10</f>
        <v>5</v>
      </c>
      <c r="AO31" s="75">
        <f>IF(W31&gt;='DM Coaching'!B$3,'DM Coaching'!C$3,IF(W31&gt;='DM Coaching'!B$4,('DM Coaching'!C$4+((W31-'DM Coaching'!B$4)/('DM Coaching'!B$3-'DM Coaching'!B$4))*'DM Coaching'!D$4),IF(W31&gt;'DM Coaching'!B$5,('DM Coaching'!C$5+((W31-'DM Coaching'!B$5)/('DM Coaching'!B$4-'DM Coaching'!B$5))*'DM Coaching'!D$5),IF(W31&gt;='DM Coaching'!B$6,('DM Coaching'!C$6+((W31-'DM Coaching'!B$6)/('DM Coaching'!B$5-'DM Coaching'!B$6)*'DM Coaching'!D$6)),0))))*$AO$2/10</f>
        <v>5</v>
      </c>
      <c r="AP31" s="75">
        <f>IF(X31&gt;='FF-Written'!B$3,'FF-Written'!C$3,IF(X31&gt;='FF-Written'!B$4,('FF-Written'!C$4+((X31-'FF-Written'!B$4)/('FF-Written'!B$3-'FF-Written'!B$4))*'FF-Written'!D$4),IF(X31&gt;'FF-Written'!B$5,('FF-Written'!C$5+((X31-'FF-Written'!B$5)/('FF-Written'!B$4-'FF-Written'!B$5))*'FF-Written'!D$5),IF(X31&gt;='FF-Written'!B$6,('FF-Written'!C$6+((X31-'FF-Written'!B$6)/('FF-Written'!B$5-'FF-Written'!B$6)*'FF-Written'!D$6)),0))))*$AP$2/10</f>
        <v>4.4111111111111132</v>
      </c>
      <c r="AQ31" s="75">
        <f>IF(Y31&gt;='DM-Won-Written'!B$3,'DM-Won-Written'!C$3,IF(Y31&gt;='DM-Won-Written'!B$4,('DM-Won-Written'!C$4+((Y31-'DM-Won-Written'!B$4)/('DM-Won-Written'!B$3-'DM-Won-Written'!B$4))*'DM-Won-Written'!D$4),IF(Y31&gt;'DM-Won-Written'!B$5,('DM-Won-Written'!C$5+((Y31-'DM-Won-Written'!B$5)/('DM-Won-Written'!B$4-'DM-Won-Written'!B$5))*'DM-Won-Written'!D$5),IF(Y31&gt;='DM-Won-Written'!B$6,('DM-Won-Written'!C$6+((Y31-'DM-Won-Written'!B$6)/('DM-Won-Written'!B$5-'DM-Won-Written'!B$6)*'DM-Won-Written'!D$6)),0))))*$AQ$2/10</f>
        <v>0.73333333333333428</v>
      </c>
      <c r="AR31" s="75">
        <f>IF(Z31&gt;='FF-Detailing'!B$3,'FF-Detailing'!C$3,IF(Z31&gt;='FF-Detailing'!B$4,('FF-Detailing'!C$4+((Z31-'FF-Detailing'!B$4)/('FF-Detailing'!B$3-'FF-Detailing'!B$4))*'FF-Detailing'!D$4),IF(Z31&gt;'FF-Detailing'!B$5,('FF-Detailing'!C$5+((Z31-'FF-Detailing'!B$5)/('FF-Detailing'!B$4-'FF-Detailing'!B$5))*'FF-Detailing'!D$5),IF(Z31&gt;='FF-Detailing'!B$6,('FF-Detailing'!C$6+((Z31-'FF-Detailing'!B$6)/('FF-Detailing'!B$5-'FF-Detailing'!B$6)*'FF-Detailing'!D$6)),0))))*$AR$2/10</f>
        <v>2.3879999999999995</v>
      </c>
      <c r="AS31" s="75">
        <f>IF(AA31="","",(IF(AA31&gt;='Rx Share'!G$3,'Rx Share'!H$3,IF(AA31&gt;='Rx Share'!G$4,('Rx Share'!H$4+((AA31-'Rx Share'!G$4)/('Rx Share'!G$3-'Rx Share'!G$4))*'Rx Share'!I$4),IF(AA31&gt;'Rx Share'!G$5,('Rx Share'!H$5+((AA31-'Rx Share'!G$5)/('Rx Share'!G$4-'Rx Share'!G$5))*'Rx Share'!I$5),IF(AA31&gt;='Rx Share'!G$6,('Rx Share'!H$6+((AA31-'Rx Share'!G$6)/('Rx Share'!G$5-'Rx Share'!G$6)*'Rx Share'!I$6)),0))))*$AS$2/10))</f>
        <v>0</v>
      </c>
      <c r="AT31" s="69">
        <f t="shared" si="11"/>
        <v>60.763731725550201</v>
      </c>
      <c r="AU31" s="70">
        <f t="shared" si="0"/>
        <v>14</v>
      </c>
      <c r="AV31" s="110">
        <f t="shared" si="1"/>
        <v>15.772215996347486</v>
      </c>
      <c r="AW31" s="110">
        <f t="shared" si="12"/>
        <v>49.693570752441033</v>
      </c>
      <c r="AX31" s="110">
        <f t="shared" si="2"/>
        <v>42.465753424657535</v>
      </c>
      <c r="AY31" s="110">
        <f t="shared" si="3"/>
        <v>55.555555555555564</v>
      </c>
      <c r="AZ31" s="110">
        <f t="shared" si="4"/>
        <v>60</v>
      </c>
      <c r="BA31" s="116" t="str">
        <f>IFERROR(IF($M31&gt;=99.5,#REF!,""),"")</f>
        <v/>
      </c>
      <c r="BB31" s="109">
        <f t="shared" si="5"/>
        <v>5</v>
      </c>
      <c r="BC31" s="109">
        <f t="shared" si="6"/>
        <v>11</v>
      </c>
      <c r="BD31" s="109">
        <f t="shared" si="7"/>
        <v>15</v>
      </c>
      <c r="BE31" s="109">
        <f t="shared" si="8"/>
        <v>17</v>
      </c>
      <c r="BF31" s="109">
        <f t="shared" si="9"/>
        <v>12</v>
      </c>
      <c r="BG31" s="109" t="str">
        <f t="shared" si="10"/>
        <v>Not eligible</v>
      </c>
    </row>
    <row r="32" spans="1:60" ht="30" x14ac:dyDescent="0.35">
      <c r="A32" s="87"/>
      <c r="B32" s="79">
        <v>104825</v>
      </c>
      <c r="C32" s="80" t="s">
        <v>2970</v>
      </c>
      <c r="D32" s="80" t="s">
        <v>1472</v>
      </c>
      <c r="E32" s="80" t="s">
        <v>155</v>
      </c>
      <c r="F32" s="80" t="s">
        <v>26</v>
      </c>
      <c r="G32" s="80" t="s">
        <v>1756</v>
      </c>
      <c r="H32" s="146">
        <v>38885</v>
      </c>
      <c r="I32" s="146" t="s">
        <v>1719</v>
      </c>
      <c r="J32" s="79">
        <v>9</v>
      </c>
      <c r="K32" s="79" t="s">
        <v>1084</v>
      </c>
      <c r="L32" s="79"/>
      <c r="M32" s="78">
        <v>108.88832299479058</v>
      </c>
      <c r="N32" s="78">
        <v>54.78119935170178</v>
      </c>
      <c r="O32" s="78">
        <v>130.74617819883929</v>
      </c>
      <c r="P32" s="78">
        <v>104.15788570416584</v>
      </c>
      <c r="Q32" s="99">
        <v>8</v>
      </c>
      <c r="R32" s="99">
        <v>83.333333333333343</v>
      </c>
      <c r="S32" s="99">
        <v>8</v>
      </c>
      <c r="T32" s="99">
        <v>83.333333333333343</v>
      </c>
      <c r="U32" s="99" t="s">
        <v>1093</v>
      </c>
      <c r="V32" s="68">
        <v>125.89623491262836</v>
      </c>
      <c r="W32" s="68">
        <v>90.638297872340416</v>
      </c>
      <c r="X32" s="68">
        <v>84.722222222222229</v>
      </c>
      <c r="Y32" s="68">
        <v>83.333333333333329</v>
      </c>
      <c r="Z32" s="68">
        <v>86.166666666666671</v>
      </c>
      <c r="AA32" s="68">
        <v>43.883834206414846</v>
      </c>
      <c r="AB32" s="68">
        <v>1.3165150261924454</v>
      </c>
      <c r="AC32" s="68">
        <v>1</v>
      </c>
      <c r="AD32" s="74"/>
      <c r="AE32" s="75">
        <f>IF(M32&gt;='Sales Ach'!G$3,'Sales Ach'!H$3,IF(M32&gt;='Sales Ach'!G$4,('Sales Ach'!H$4+((M32-'Sales Ach'!G$4)/('Sales Ach'!G$3-'Sales Ach'!G$4))*'Sales Ach'!I$4),IF(M32&gt;'Sales Ach'!G$5,('Sales Ach'!H$5+((M32-'Sales Ach'!G$5)/('Sales Ach'!G$4-'Sales Ach'!G$5))*'Sales Ach'!I$5),IF(M32&gt;='Sales Ach'!G$6,('Sales Ach'!H$6+((M32-'Sales Ach'!G$6)/('Sales Ach'!G$5-'Sales Ach'!G$6)*'Sales Ach'!I$6)),0))))*$AE$2/10</f>
        <v>18.37021946527749</v>
      </c>
      <c r="AF32" s="75">
        <f>IF(N32&gt;=UA!G$3,UA!H$3,IF(N32&gt;=UA!G$4,(UA!H$4+((N32-UA!G$4)/(UA!G$3-UA!G$4))*UA!I$4),IF(N32&gt;UA!G$5,(UA!H$5+((N32-UA!G$5)/(UA!G$4-UA!G$5))*UA!I$5),IF(N32&gt;=UA!G$6,(UA!H$6+((N32-UA!G$6)/(UA!G$5-UA!G$6)*UA!I$6)),0))))*$AF$2/10</f>
        <v>10</v>
      </c>
      <c r="AG32" s="75">
        <f>IF(O32="","",(IF(O32&gt;='New Product'!G$3,'New Product'!H$3,IF(O32&gt;='New Product'!G$4,('New Product'!H$4+((O32-'New Product'!G$4)/('New Product'!G$3-'New Product'!G$4))*'New Product'!I$4),IF(O32&gt;'New Product'!G$5,('New Product'!H$5+((O32-'New Product'!G$5)/('New Product'!G$4-'New Product'!G$5))*'New Product'!I$5),IF(O32&gt;='New Product'!G$6,('New Product'!H$6+((O32-'New Product'!G$6)/('New Product'!G$5-'New Product'!G$6)*'New Product'!I$6)),0))))*$AG$2/10))</f>
        <v>7</v>
      </c>
      <c r="AH32" s="75">
        <f>IF(P32&gt;='Basket Brand'!G$3,'Basket Brand'!H$3,IF(P32&gt;='Basket Brand'!G$4,('Basket Brand'!H$4+((P32-'Basket Brand'!G$4)/('Basket Brand'!G$3-'Basket Brand'!G$4))*'Basket Brand'!I$4),IF(P32&gt;'Basket Brand'!G$5,('Basket Brand'!H$5+((P32-'Basket Brand'!G$5)/('Basket Brand'!G$4-'Basket Brand'!G$5))*'Basket Brand'!I$5),IF(P32&gt;='Basket Brand'!G$6,('Basket Brand'!H$6+((P32-'Basket Brand'!G$6)/('Basket Brand'!G$5-'Basket Brand'!G$6)*'Basket Brand'!I$6)),0))))*$AH$2/10</f>
        <v>8.5543847605554451</v>
      </c>
      <c r="AI32" s="75">
        <f>IF(Q32&gt;='No of Month Ach.'!G$3,'No of Month Ach.'!H$3,IF(Q32&gt;='No of Month Ach.'!G$4,('No of Month Ach.'!H$4+((Q32-'No of Month Ach.'!G$4)/('No of Month Ach.'!G$3-'No of Month Ach.'!G$4))*'No of Month Ach.'!I$4),IF(Q32&gt;'No of Month Ach.'!G$5,('No of Month Ach.'!H$5+((Q32-'No of Month Ach.'!G$5)/('No of Month Ach.'!G$4-'No of Month Ach.'!G$5))*'No of Month Ach.'!I$5),IF(Q32&gt;='No of Month Ach.'!G$6,('No of Month Ach.'!H$6+((Q32-'No of Month Ach.'!G$6)/('No of Month Ach.'!G$5-'No of Month Ach.'!G$6)*'No of Month Ach.'!I$6)),0))))*$AI$2/10</f>
        <v>2.2000000000000002</v>
      </c>
      <c r="AJ32" s="75">
        <f>IF(R32&gt;='Territory Month'!B$3,'Territory Month'!C$3,IF(R32&gt;='Territory Month'!B$4,('Territory Month'!C$4+((R32-'Territory Month'!B$4)/('Territory Month'!B$3-'Territory Month'!B$4))*'Territory Month'!D$4),IF(R32&gt;'Territory Month'!B$5,('Territory Month'!C$5+((R32-'Territory Month'!B$5)/('Territory Month'!B$4-'Territory Month'!B$5))*'Territory Month'!D$5),IF(R32&gt;='Territory Month'!B$6,('Territory Month'!C$6+((R32-'Territory Month'!B$6)/('Territory Month'!B$5-'Territory Month'!B$6)*'Territory Month'!D$6)),0))))*$AJ$2/10</f>
        <v>6</v>
      </c>
      <c r="AK32" s="75">
        <f>IF(Q32&gt;='No of Month Ach.'!G$3,'No of Month Ach.'!H$3,IF(Q32&gt;='No of Month Ach.'!G$4,('No of Month Ach.'!H$4+((Q32-'No of Month Ach.'!G$4)/('No of Month Ach.'!G$3-'No of Month Ach.'!G$4))*'No of Month Ach.'!I$4),IF(Q32&gt;'No of Month Ach.'!G$5,('No of Month Ach.'!H$5+((Q32-'No of Month Ach.'!G$5)/('No of Month Ach.'!G$4-'No of Month Ach.'!G$5))*'No of Month Ach.'!I$5),IF(Q32&gt;='No of Month Ach.'!G$6,('No of Month Ach.'!H$6+((Q32-'No of Month Ach.'!G$6)/('No of Month Ach.'!G$5-'No of Month Ach.'!G$6)*'No of Month Ach.'!I$6)),0))))*$AK$2/10</f>
        <v>1.65</v>
      </c>
      <c r="AL32" s="75">
        <f>IF(R32&gt;='Territory Month'!B$3,'Territory Month'!C$3,IF(R32&gt;='Territory Month'!B$4,('Territory Month'!C$4+((R32-'Territory Month'!B$4)/('Territory Month'!B$3-'Territory Month'!B$4))*'Territory Month'!D$4),IF(R32&gt;'Territory Month'!B$5,('Territory Month'!C$5+((R32-'Territory Month'!B$5)/('Territory Month'!B$4-'Territory Month'!B$5))*'Territory Month'!D$5),IF(R32&gt;='Territory Month'!B$6,('Territory Month'!C$6+((R32-'Territory Month'!B$6)/('Territory Month'!B$5-'Territory Month'!B$6)*'Territory Month'!D$6)),0))))*$AL$2/10</f>
        <v>3</v>
      </c>
      <c r="AM32" s="75">
        <f>IF(U32&gt;='Sygk DM Syk Ach'!B$3,'Sygk DM Syk Ach'!C$3,IF(U32&gt;='Sygk DM Syk Ach'!B$4,('Sygk DM Syk Ach'!C$4+((U32-'Sygk DM Syk Ach'!B$4)/('Sygk DM Syk Ach'!B$3-'Sygk DM Syk Ach'!B$4))*'Sygk DM Syk Ach'!D$4),IF(U32&gt;'Sygk DM Syk Ach'!B$5,('Sygk DM Syk Ach'!C$5+((U32-'Sygk DM Syk Ach'!B$5)/('Sygk DM Syk Ach'!B$4-'Sygk DM Syk Ach'!B$5))*'Sygk DM Syk Ach'!D$5),IF(U32&gt;='Sygk DM Syk Ach'!B$6,('Sygk DM Syk Ach'!C$6+((U32-'Sygk DM Syk Ach'!B$6)/('Sygk DM Syk Ach'!B$5-'Sygk DM Syk Ach'!B$6)*'Sygk DM Syk Ach'!D$6)),0))))*$AM$2/10</f>
        <v>4</v>
      </c>
      <c r="AN32" s="75">
        <f>IF(V32&gt;='Call Achv'!B$3,'Call Achv'!C$3,IF(V32&gt;='Call Achv'!B$4,('Call Achv'!C$4+((V32-'Call Achv'!B$4)/('Call Achv'!B$3-'Call Achv'!B$4))*'Call Achv'!D$4),IF(V32&gt;'Call Achv'!B$5,('Call Achv'!C$5+((V32-'Call Achv'!B$5)/('Call Achv'!B$4-'Call Achv'!B$5))*'Call Achv'!D$5),IF(V32&gt;='Call Achv'!B$6,('Call Achv'!C$6+((V32-'Call Achv'!B$6)/('Call Achv'!B$5-'Call Achv'!B$6)*'Call Achv'!D$6)),0))))*$AN$2/10</f>
        <v>5</v>
      </c>
      <c r="AO32" s="75">
        <f>IF(W32&gt;='DM Coaching'!B$3,'DM Coaching'!C$3,IF(W32&gt;='DM Coaching'!B$4,('DM Coaching'!C$4+((W32-'DM Coaching'!B$4)/('DM Coaching'!B$3-'DM Coaching'!B$4))*'DM Coaching'!D$4),IF(W32&gt;'DM Coaching'!B$5,('DM Coaching'!C$5+((W32-'DM Coaching'!B$5)/('DM Coaching'!B$4-'DM Coaching'!B$5))*'DM Coaching'!D$5),IF(W32&gt;='DM Coaching'!B$6,('DM Coaching'!C$6+((W32-'DM Coaching'!B$6)/('DM Coaching'!B$5-'DM Coaching'!B$6)*'DM Coaching'!D$6)),0))))*$AO$2/10</f>
        <v>5</v>
      </c>
      <c r="AP32" s="75">
        <f>IF(X32&gt;='FF-Written'!B$3,'FF-Written'!C$3,IF(X32&gt;='FF-Written'!B$4,('FF-Written'!C$4+((X32-'FF-Written'!B$4)/('FF-Written'!B$3-'FF-Written'!B$4))*'FF-Written'!D$4),IF(X32&gt;'FF-Written'!B$5,('FF-Written'!C$5+((X32-'FF-Written'!B$5)/('FF-Written'!B$4-'FF-Written'!B$5))*'FF-Written'!D$5),IF(X32&gt;='FF-Written'!B$6,('FF-Written'!C$6+((X32-'FF-Written'!B$6)/('FF-Written'!B$5-'FF-Written'!B$6)*'FF-Written'!D$6)),0))))*$AP$2/10</f>
        <v>4.4722222222222232</v>
      </c>
      <c r="AQ32" s="75">
        <f>IF(Y32&gt;='DM-Won-Written'!B$3,'DM-Won-Written'!C$3,IF(Y32&gt;='DM-Won-Written'!B$4,('DM-Won-Written'!C$4+((Y32-'DM-Won-Written'!B$4)/('DM-Won-Written'!B$3-'DM-Won-Written'!B$4))*'DM-Won-Written'!D$4),IF(Y32&gt;'DM-Won-Written'!B$5,('DM-Won-Written'!C$5+((Y32-'DM-Won-Written'!B$5)/('DM-Won-Written'!B$4-'DM-Won-Written'!B$5))*'DM-Won-Written'!D$5),IF(Y32&gt;='DM-Won-Written'!B$6,('DM-Won-Written'!C$6+((Y32-'DM-Won-Written'!B$6)/('DM-Won-Written'!B$5-'DM-Won-Written'!B$6)*'DM-Won-Written'!D$6)),0))))*$AQ$2/10</f>
        <v>3</v>
      </c>
      <c r="AR32" s="75">
        <f>IF(Z32&gt;='FF-Detailing'!B$3,'FF-Detailing'!C$3,IF(Z32&gt;='FF-Detailing'!B$4,('FF-Detailing'!C$4+((Z32-'FF-Detailing'!B$4)/('FF-Detailing'!B$3-'FF-Detailing'!B$4))*'FF-Detailing'!D$4),IF(Z32&gt;'FF-Detailing'!B$5,('FF-Detailing'!C$5+((Z32-'FF-Detailing'!B$5)/('FF-Detailing'!B$4-'FF-Detailing'!B$5))*'FF-Detailing'!D$5),IF(Z32&gt;='FF-Detailing'!B$6,('FF-Detailing'!C$6+((Z32-'FF-Detailing'!B$6)/('FF-Detailing'!B$5-'FF-Detailing'!B$6)*'FF-Detailing'!D$6)),0))))*$AR$2/10</f>
        <v>2.4700000000000002</v>
      </c>
      <c r="AS32" s="75">
        <f>IF(AA32="","",(IF(AA32&gt;='Rx Share'!G$3,'Rx Share'!H$3,IF(AA32&gt;='Rx Share'!G$4,('Rx Share'!H$4+((AA32-'Rx Share'!G$4)/('Rx Share'!G$3-'Rx Share'!G$4))*'Rx Share'!I$4),IF(AA32&gt;'Rx Share'!G$5,('Rx Share'!H$5+((AA32-'Rx Share'!G$5)/('Rx Share'!G$4-'Rx Share'!G$5))*'Rx Share'!I$5),IF(AA32&gt;='Rx Share'!G$6,('Rx Share'!H$6+((AA32-'Rx Share'!G$6)/('Rx Share'!G$5-'Rx Share'!G$6)*'Rx Share'!I$6)),0))))*$AS$2/10))</f>
        <v>0</v>
      </c>
      <c r="AT32" s="69">
        <f t="shared" si="11"/>
        <v>80.574251608950163</v>
      </c>
      <c r="AU32" s="70">
        <f t="shared" si="0"/>
        <v>2</v>
      </c>
      <c r="AV32" s="110">
        <f t="shared" si="1"/>
        <v>43.883834206414846</v>
      </c>
      <c r="AW32" s="110">
        <f t="shared" si="12"/>
        <v>130.74617819883929</v>
      </c>
      <c r="AX32" s="110">
        <f t="shared" si="2"/>
        <v>54.78119935170178</v>
      </c>
      <c r="AY32" s="110">
        <f t="shared" si="3"/>
        <v>83.333333333333329</v>
      </c>
      <c r="AZ32" s="110">
        <f t="shared" si="4"/>
        <v>83.333333333333343</v>
      </c>
      <c r="BA32" s="116" t="str">
        <f>IFERROR(IF($M32&gt;=99.5,#REF!,""),"")</f>
        <v/>
      </c>
      <c r="BB32" s="109">
        <f t="shared" si="5"/>
        <v>1</v>
      </c>
      <c r="BC32" s="109">
        <f t="shared" si="6"/>
        <v>1</v>
      </c>
      <c r="BD32" s="109">
        <f t="shared" si="7"/>
        <v>9</v>
      </c>
      <c r="BE32" s="109">
        <f t="shared" si="8"/>
        <v>9</v>
      </c>
      <c r="BF32" s="109">
        <f t="shared" si="9"/>
        <v>2</v>
      </c>
      <c r="BG32" s="109" t="str">
        <f t="shared" si="10"/>
        <v>Not eligible</v>
      </c>
      <c r="BH32" s="65"/>
    </row>
    <row r="33" spans="1:59" ht="30" hidden="1" x14ac:dyDescent="0.35">
      <c r="A33" s="87"/>
      <c r="B33" s="79">
        <v>104831</v>
      </c>
      <c r="C33" s="80" t="s">
        <v>2971</v>
      </c>
      <c r="D33" s="80" t="s">
        <v>1472</v>
      </c>
      <c r="E33" s="80" t="s">
        <v>157</v>
      </c>
      <c r="F33" s="80" t="s">
        <v>14</v>
      </c>
      <c r="G33" s="80" t="s">
        <v>1770</v>
      </c>
      <c r="H33" s="146">
        <v>39235</v>
      </c>
      <c r="I33" s="146" t="s">
        <v>1719</v>
      </c>
      <c r="J33" s="79">
        <v>9</v>
      </c>
      <c r="K33" s="79" t="s">
        <v>1084</v>
      </c>
      <c r="L33" s="79"/>
      <c r="M33" s="78">
        <v>87.752960674749716</v>
      </c>
      <c r="N33" s="78">
        <v>36.082474226804123</v>
      </c>
      <c r="O33" s="78">
        <v>44.288541085345564</v>
      </c>
      <c r="P33" s="78">
        <v>95.80704725078418</v>
      </c>
      <c r="Q33" s="99">
        <v>1</v>
      </c>
      <c r="R33" s="99">
        <v>17.777777777777779</v>
      </c>
      <c r="S33" s="99">
        <v>1</v>
      </c>
      <c r="T33" s="99">
        <v>17.777777777777779</v>
      </c>
      <c r="U33" s="99">
        <v>11.111111111111111</v>
      </c>
      <c r="V33" s="68">
        <v>70.069775580734074</v>
      </c>
      <c r="W33" s="68">
        <v>64.743589743589752</v>
      </c>
      <c r="X33" s="68">
        <v>62.296296296296298</v>
      </c>
      <c r="Y33" s="68">
        <v>81.666666666666671</v>
      </c>
      <c r="Z33" s="68">
        <v>90.97777777777776</v>
      </c>
      <c r="AA33" s="68">
        <v>11.497192368137476</v>
      </c>
      <c r="AB33" s="68">
        <v>0.3449157710441243</v>
      </c>
      <c r="AC33" s="68">
        <v>1</v>
      </c>
      <c r="AD33" s="74"/>
      <c r="AE33" s="75">
        <f>IF(M33&gt;='Sales Ach'!G$3,'Sales Ach'!H$3,IF(M33&gt;='Sales Ach'!G$4,('Sales Ach'!H$4+((M33-'Sales Ach'!G$4)/('Sales Ach'!G$3-'Sales Ach'!G$4))*'Sales Ach'!I$4),IF(M33&gt;'Sales Ach'!G$5,('Sales Ach'!H$5+((M33-'Sales Ach'!G$5)/('Sales Ach'!G$4-'Sales Ach'!G$5))*'Sales Ach'!I$5),IF(M33&gt;='Sales Ach'!G$6,('Sales Ach'!H$6+((M33-'Sales Ach'!G$6)/('Sales Ach'!G$5-'Sales Ach'!G$6)*'Sales Ach'!I$6)),0))))*$AE$2/10</f>
        <v>8.5505921349499427</v>
      </c>
      <c r="AF33" s="75">
        <f>IF(N33&gt;=UA!G$3,UA!H$3,IF(N33&gt;=UA!G$4,(UA!H$4+((N33-UA!G$4)/(UA!G$3-UA!G$4))*UA!I$4),IF(N33&gt;UA!G$5,(UA!H$5+((N33-UA!G$5)/(UA!G$4-UA!G$5))*UA!I$5),IF(N33&gt;=UA!G$6,(UA!H$6+((N33-UA!G$6)/(UA!G$5-UA!G$6)*UA!I$6)),0))))*$AF$2/10</f>
        <v>4.8247422680412368</v>
      </c>
      <c r="AG33" s="75">
        <f>IF(O33="","",(IF(O33&gt;='New Product'!G$3,'New Product'!H$3,IF(O33&gt;='New Product'!G$4,('New Product'!H$4+((O33-'New Product'!G$4)/('New Product'!G$3-'New Product'!G$4))*'New Product'!I$4),IF(O33&gt;'New Product'!G$5,('New Product'!H$5+((O33-'New Product'!G$5)/('New Product'!G$4-'New Product'!G$5))*'New Product'!I$5),IF(O33&gt;='New Product'!G$6,('New Product'!H$6+((O33-'New Product'!G$6)/('New Product'!G$5-'New Product'!G$6)*'New Product'!I$6)),0))))*$AG$2/10))</f>
        <v>0.61267314147741581</v>
      </c>
      <c r="AH33" s="75">
        <f>IF(P33&gt;='Basket Brand'!G$3,'Basket Brand'!H$3,IF(P33&gt;='Basket Brand'!G$4,('Basket Brand'!H$4+((P33-'Basket Brand'!G$4)/('Basket Brand'!G$3-'Basket Brand'!G$4))*'Basket Brand'!I$4),IF(P33&gt;'Basket Brand'!G$5,('Basket Brand'!H$5+((P33-'Basket Brand'!G$5)/('Basket Brand'!G$4-'Basket Brand'!G$5))*'Basket Brand'!I$5),IF(P33&gt;='Basket Brand'!G$6,('Basket Brand'!H$6+((P33-'Basket Brand'!G$6)/('Basket Brand'!G$5-'Basket Brand'!G$6)*'Basket Brand'!I$6)),0))))*$AH$2/10</f>
        <v>5.3228189003136723</v>
      </c>
      <c r="AI33" s="75">
        <f>IF(Q33&gt;='No of Month Ach.'!G$3,'No of Month Ach.'!H$3,IF(Q33&gt;='No of Month Ach.'!G$4,('No of Month Ach.'!H$4+((Q33-'No of Month Ach.'!G$4)/('No of Month Ach.'!G$3-'No of Month Ach.'!G$4))*'No of Month Ach.'!I$4),IF(Q33&gt;'No of Month Ach.'!G$5,('No of Month Ach.'!H$5+((Q33-'No of Month Ach.'!G$5)/('No of Month Ach.'!G$4-'No of Month Ach.'!G$5))*'No of Month Ach.'!I$5),IF(Q33&gt;='No of Month Ach.'!G$6,('No of Month Ach.'!H$6+((Q33-'No of Month Ach.'!G$6)/('No of Month Ach.'!G$5-'No of Month Ach.'!G$6)*'No of Month Ach.'!I$6)),0))))*$AI$2/10</f>
        <v>0</v>
      </c>
      <c r="AJ33" s="75">
        <f>IF(R33&gt;='Territory Month'!B$3,'Territory Month'!C$3,IF(R33&gt;='Territory Month'!B$4,('Territory Month'!C$4+((R33-'Territory Month'!B$4)/('Territory Month'!B$3-'Territory Month'!B$4))*'Territory Month'!D$4),IF(R33&gt;'Territory Month'!B$5,('Territory Month'!C$5+((R33-'Territory Month'!B$5)/('Territory Month'!B$4-'Territory Month'!B$5))*'Territory Month'!D$5),IF(R33&gt;='Territory Month'!B$6,('Territory Month'!C$6+((R33-'Territory Month'!B$6)/('Territory Month'!B$5-'Territory Month'!B$6)*'Territory Month'!D$6)),0))))*$AJ$2/10</f>
        <v>0</v>
      </c>
      <c r="AK33" s="75">
        <f>IF(Q33&gt;='No of Month Ach.'!G$3,'No of Month Ach.'!H$3,IF(Q33&gt;='No of Month Ach.'!G$4,('No of Month Ach.'!H$4+((Q33-'No of Month Ach.'!G$4)/('No of Month Ach.'!G$3-'No of Month Ach.'!G$4))*'No of Month Ach.'!I$4),IF(Q33&gt;'No of Month Ach.'!G$5,('No of Month Ach.'!H$5+((Q33-'No of Month Ach.'!G$5)/('No of Month Ach.'!G$4-'No of Month Ach.'!G$5))*'No of Month Ach.'!I$5),IF(Q33&gt;='No of Month Ach.'!G$6,('No of Month Ach.'!H$6+((Q33-'No of Month Ach.'!G$6)/('No of Month Ach.'!G$5-'No of Month Ach.'!G$6)*'No of Month Ach.'!I$6)),0))))*$AK$2/10</f>
        <v>0</v>
      </c>
      <c r="AL33" s="75">
        <f>IF(R33&gt;='Territory Month'!B$3,'Territory Month'!C$3,IF(R33&gt;='Territory Month'!B$4,('Territory Month'!C$4+((R33-'Territory Month'!B$4)/('Territory Month'!B$3-'Territory Month'!B$4))*'Territory Month'!D$4),IF(R33&gt;'Territory Month'!B$5,('Territory Month'!C$5+((R33-'Territory Month'!B$5)/('Territory Month'!B$4-'Territory Month'!B$5))*'Territory Month'!D$5),IF(R33&gt;='Territory Month'!B$6,('Territory Month'!C$6+((R33-'Territory Month'!B$6)/('Territory Month'!B$5-'Territory Month'!B$6)*'Territory Month'!D$6)),0))))*$AL$2/10</f>
        <v>0</v>
      </c>
      <c r="AM33" s="75">
        <f>IF(U33&gt;='Sygk DM Syk Ach'!B$3,'Sygk DM Syk Ach'!C$3,IF(U33&gt;='Sygk DM Syk Ach'!B$4,('Sygk DM Syk Ach'!C$4+((U33-'Sygk DM Syk Ach'!B$4)/('Sygk DM Syk Ach'!B$3-'Sygk DM Syk Ach'!B$4))*'Sygk DM Syk Ach'!D$4),IF(U33&gt;'Sygk DM Syk Ach'!B$5,('Sygk DM Syk Ach'!C$5+((U33-'Sygk DM Syk Ach'!B$5)/('Sygk DM Syk Ach'!B$4-'Sygk DM Syk Ach'!B$5))*'Sygk DM Syk Ach'!D$5),IF(U33&gt;='Sygk DM Syk Ach'!B$6,('Sygk DM Syk Ach'!C$6+((U33-'Sygk DM Syk Ach'!B$6)/('Sygk DM Syk Ach'!B$5-'Sygk DM Syk Ach'!B$6)*'Sygk DM Syk Ach'!D$6)),0))))*$AM$2/10</f>
        <v>0</v>
      </c>
      <c r="AN33" s="75">
        <f>IF(V33&gt;='Call Achv'!B$3,'Call Achv'!C$3,IF(V33&gt;='Call Achv'!B$4,('Call Achv'!C$4+((V33-'Call Achv'!B$4)/('Call Achv'!B$3-'Call Achv'!B$4))*'Call Achv'!D$4),IF(V33&gt;'Call Achv'!B$5,('Call Achv'!C$5+((V33-'Call Achv'!B$5)/('Call Achv'!B$4-'Call Achv'!B$5))*'Call Achv'!D$5),IF(V33&gt;='Call Achv'!B$6,('Call Achv'!C$6+((V33-'Call Achv'!B$6)/('Call Achv'!B$5-'Call Achv'!B$6)*'Call Achv'!D$6)),0))))*$AN$2/10</f>
        <v>0</v>
      </c>
      <c r="AO33" s="75">
        <f>IF(W33&gt;='DM Coaching'!B$3,'DM Coaching'!C$3,IF(W33&gt;='DM Coaching'!B$4,('DM Coaching'!C$4+((W33-'DM Coaching'!B$4)/('DM Coaching'!B$3-'DM Coaching'!B$4))*'DM Coaching'!D$4),IF(W33&gt;'DM Coaching'!B$5,('DM Coaching'!C$5+((W33-'DM Coaching'!B$5)/('DM Coaching'!B$4-'DM Coaching'!B$5))*'DM Coaching'!D$5),IF(W33&gt;='DM Coaching'!B$6,('DM Coaching'!C$6+((W33-'DM Coaching'!B$6)/('DM Coaching'!B$5-'DM Coaching'!B$6)*'DM Coaching'!D$6)),0))))*$AO$2/10</f>
        <v>3.4230769230769256</v>
      </c>
      <c r="AP33" s="75">
        <f>IF(X33&gt;='FF-Written'!B$3,'FF-Written'!C$3,IF(X33&gt;='FF-Written'!B$4,('FF-Written'!C$4+((X33-'FF-Written'!B$4)/('FF-Written'!B$3-'FF-Written'!B$4))*'FF-Written'!D$4),IF(X33&gt;'FF-Written'!B$5,('FF-Written'!C$5+((X33-'FF-Written'!B$5)/('FF-Written'!B$4-'FF-Written'!B$5))*'FF-Written'!D$5),IF(X33&gt;='FF-Written'!B$6,('FF-Written'!C$6+((X33-'FF-Written'!B$6)/('FF-Written'!B$5-'FF-Written'!B$6)*'FF-Written'!D$6)),0))))*$AP$2/10</f>
        <v>2.1722222222222225</v>
      </c>
      <c r="AQ33" s="75">
        <f>IF(Y33&gt;='DM-Won-Written'!B$3,'DM-Won-Written'!C$3,IF(Y33&gt;='DM-Won-Written'!B$4,('DM-Won-Written'!C$4+((Y33-'DM-Won-Written'!B$4)/('DM-Won-Written'!B$3-'DM-Won-Written'!B$4))*'DM-Won-Written'!D$4),IF(Y33&gt;'DM-Won-Written'!B$5,('DM-Won-Written'!C$5+((Y33-'DM-Won-Written'!B$5)/('DM-Won-Written'!B$4-'DM-Won-Written'!B$5))*'DM-Won-Written'!D$5),IF(Y33&gt;='DM-Won-Written'!B$6,('DM-Won-Written'!C$6+((Y33-'DM-Won-Written'!B$6)/('DM-Won-Written'!B$5-'DM-Won-Written'!B$6)*'DM-Won-Written'!D$6)),0))))*$AQ$2/10</f>
        <v>3</v>
      </c>
      <c r="AR33" s="75">
        <f>IF(Z33&gt;='FF-Detailing'!B$3,'FF-Detailing'!C$3,IF(Z33&gt;='FF-Detailing'!B$4,('FF-Detailing'!C$4+((Z33-'FF-Detailing'!B$4)/('FF-Detailing'!B$3-'FF-Detailing'!B$4))*'FF-Detailing'!D$4),IF(Z33&gt;'FF-Detailing'!B$5,('FF-Detailing'!C$5+((Z33-'FF-Detailing'!B$5)/('FF-Detailing'!B$4-'FF-Detailing'!B$5))*'FF-Detailing'!D$5),IF(Z33&gt;='FF-Detailing'!B$6,('FF-Detailing'!C$6+((Z33-'FF-Detailing'!B$6)/('FF-Detailing'!B$5-'FF-Detailing'!B$6)*'FF-Detailing'!D$6)),0))))*$AR$2/10</f>
        <v>2.7586666666666657</v>
      </c>
      <c r="AS33" s="75">
        <f>IF(AA33="","",(IF(AA33&gt;='Rx Share'!G$3,'Rx Share'!H$3,IF(AA33&gt;='Rx Share'!G$4,('Rx Share'!H$4+((AA33-'Rx Share'!G$4)/('Rx Share'!G$3-'Rx Share'!G$4))*'Rx Share'!I$4),IF(AA33&gt;'Rx Share'!G$5,('Rx Share'!H$5+((AA33-'Rx Share'!G$5)/('Rx Share'!G$4-'Rx Share'!G$5))*'Rx Share'!I$5),IF(AA33&gt;='Rx Share'!G$6,('Rx Share'!H$6+((AA33-'Rx Share'!G$6)/('Rx Share'!G$5-'Rx Share'!G$6)*'Rx Share'!I$6)),0))))*$AS$2/10))</f>
        <v>0</v>
      </c>
      <c r="AT33" s="69">
        <f t="shared" si="11"/>
        <v>34.071991396386757</v>
      </c>
      <c r="AU33" s="70">
        <f t="shared" si="0"/>
        <v>67</v>
      </c>
      <c r="AV33" s="110" t="str">
        <f t="shared" si="1"/>
        <v/>
      </c>
      <c r="AW33" s="110" t="str">
        <f t="shared" si="12"/>
        <v/>
      </c>
      <c r="AX33" s="110" t="str">
        <f t="shared" si="2"/>
        <v/>
      </c>
      <c r="AY33" s="110" t="str">
        <f t="shared" si="3"/>
        <v/>
      </c>
      <c r="AZ33" s="110" t="str">
        <f t="shared" si="4"/>
        <v/>
      </c>
      <c r="BA33" s="116" t="str">
        <f>IFERROR(IF($M33&gt;=99.5,#REF!,""),"")</f>
        <v/>
      </c>
      <c r="BB33" s="109" t="str">
        <f t="shared" si="5"/>
        <v>Disqualified</v>
      </c>
      <c r="BC33" s="109" t="str">
        <f t="shared" si="6"/>
        <v>Disqualified</v>
      </c>
      <c r="BD33" s="109" t="str">
        <f t="shared" si="7"/>
        <v>Disqualified</v>
      </c>
      <c r="BE33" s="109" t="str">
        <f t="shared" si="8"/>
        <v>Disqualified</v>
      </c>
      <c r="BF33" s="109" t="str">
        <f t="shared" si="9"/>
        <v>Disqualified</v>
      </c>
      <c r="BG33" s="109" t="str">
        <f t="shared" si="10"/>
        <v>Disqualified</v>
      </c>
    </row>
    <row r="34" spans="1:59" ht="30" hidden="1" x14ac:dyDescent="0.35">
      <c r="A34" s="87"/>
      <c r="B34" s="79">
        <v>104834</v>
      </c>
      <c r="C34" s="80" t="s">
        <v>1182</v>
      </c>
      <c r="D34" s="80" t="s">
        <v>1058</v>
      </c>
      <c r="E34" s="80" t="s">
        <v>37</v>
      </c>
      <c r="F34" s="80" t="s">
        <v>1776</v>
      </c>
      <c r="G34" s="80" t="s">
        <v>1777</v>
      </c>
      <c r="H34" s="146">
        <v>38869</v>
      </c>
      <c r="I34" s="146" t="s">
        <v>1719</v>
      </c>
      <c r="J34" s="79">
        <v>9</v>
      </c>
      <c r="K34" s="79" t="s">
        <v>1084</v>
      </c>
      <c r="L34" s="79"/>
      <c r="M34" s="78">
        <v>84.300236785798177</v>
      </c>
      <c r="N34" s="78">
        <v>22.639225181598064</v>
      </c>
      <c r="O34" s="78">
        <v>43.238977325499434</v>
      </c>
      <c r="P34" s="78">
        <v>93.943721948207752</v>
      </c>
      <c r="Q34" s="99">
        <v>0</v>
      </c>
      <c r="R34" s="99">
        <v>11.320754716981133</v>
      </c>
      <c r="S34" s="99">
        <v>0</v>
      </c>
      <c r="T34" s="99">
        <v>11.320754716981133</v>
      </c>
      <c r="U34" s="99">
        <v>11.111111111111111</v>
      </c>
      <c r="V34" s="68">
        <v>51.456020030481177</v>
      </c>
      <c r="W34" s="68" t="s">
        <v>1093</v>
      </c>
      <c r="X34" s="68">
        <v>66.481481481481481</v>
      </c>
      <c r="Y34" s="68">
        <v>86.666666666666671</v>
      </c>
      <c r="Z34" s="68">
        <v>73.277777777777771</v>
      </c>
      <c r="AA34" s="68">
        <v>21.805406933311797</v>
      </c>
      <c r="AB34" s="68">
        <v>0.65416220799935387</v>
      </c>
      <c r="AC34" s="68">
        <v>1</v>
      </c>
      <c r="AD34" s="74"/>
      <c r="AE34" s="75">
        <f>IF(M34&gt;='Sales Ach'!G$3,'Sales Ach'!H$3,IF(M34&gt;='Sales Ach'!G$4,('Sales Ach'!H$4+((M34-'Sales Ach'!G$4)/('Sales Ach'!G$3-'Sales Ach'!G$4))*'Sales Ach'!I$4),IF(M34&gt;'Sales Ach'!G$5,('Sales Ach'!H$5+((M34-'Sales Ach'!G$5)/('Sales Ach'!G$4-'Sales Ach'!G$5))*'Sales Ach'!I$5),IF(M34&gt;='Sales Ach'!G$6,('Sales Ach'!H$6+((M34-'Sales Ach'!G$6)/('Sales Ach'!G$5-'Sales Ach'!G$6)*'Sales Ach'!I$6)),0))))*$AE$2/10</f>
        <v>7.860047357159635</v>
      </c>
      <c r="AF34" s="75">
        <f>IF(N34&gt;=UA!G$3,UA!H$3,IF(N34&gt;=UA!G$4,(UA!H$4+((N34-UA!G$4)/(UA!G$3-UA!G$4))*UA!I$4),IF(N34&gt;UA!G$5,(UA!H$5+((N34-UA!G$5)/(UA!G$4-UA!G$5))*UA!I$5),IF(N34&gt;=UA!G$6,(UA!H$6+((N34-UA!G$6)/(UA!G$5-UA!G$6)*UA!I$6)),0))))*$AF$2/10</f>
        <v>0</v>
      </c>
      <c r="AG34" s="75">
        <f>IF(O34="","",(IF(O34&gt;='New Product'!G$3,'New Product'!H$3,IF(O34&gt;='New Product'!G$4,('New Product'!H$4+((O34-'New Product'!G$4)/('New Product'!G$3-'New Product'!G$4))*'New Product'!I$4),IF(O34&gt;'New Product'!G$5,('New Product'!H$5+((O34-'New Product'!G$5)/('New Product'!G$4-'New Product'!G$5))*'New Product'!I$5),IF(O34&gt;='New Product'!G$6,('New Product'!H$6+((O34-'New Product'!G$6)/('New Product'!G$5-'New Product'!G$6)*'New Product'!I$6)),0))))*$AG$2/10))</f>
        <v>0.54838736118684017</v>
      </c>
      <c r="AH34" s="75">
        <f>IF(P34&gt;='Basket Brand'!G$3,'Basket Brand'!H$3,IF(P34&gt;='Basket Brand'!G$4,('Basket Brand'!H$4+((P34-'Basket Brand'!G$4)/('Basket Brand'!G$3-'Basket Brand'!G$4))*'Basket Brand'!I$4),IF(P34&gt;'Basket Brand'!G$5,('Basket Brand'!H$5+((P34-'Basket Brand'!G$5)/('Basket Brand'!G$4-'Basket Brand'!G$5))*'Basket Brand'!I$5),IF(P34&gt;='Basket Brand'!G$6,('Basket Brand'!H$6+((P34-'Basket Brand'!G$6)/('Basket Brand'!G$5-'Basket Brand'!G$6)*'Basket Brand'!I$6)),0))))*$AH$2/10</f>
        <v>4.8943721948207752</v>
      </c>
      <c r="AI34" s="75">
        <f>IF(Q34&gt;='No of Month Ach.'!G$3,'No of Month Ach.'!H$3,IF(Q34&gt;='No of Month Ach.'!G$4,('No of Month Ach.'!H$4+((Q34-'No of Month Ach.'!G$4)/('No of Month Ach.'!G$3-'No of Month Ach.'!G$4))*'No of Month Ach.'!I$4),IF(Q34&gt;'No of Month Ach.'!G$5,('No of Month Ach.'!H$5+((Q34-'No of Month Ach.'!G$5)/('No of Month Ach.'!G$4-'No of Month Ach.'!G$5))*'No of Month Ach.'!I$5),IF(Q34&gt;='No of Month Ach.'!G$6,('No of Month Ach.'!H$6+((Q34-'No of Month Ach.'!G$6)/('No of Month Ach.'!G$5-'No of Month Ach.'!G$6)*'No of Month Ach.'!I$6)),0))))*$AI$2/10</f>
        <v>0</v>
      </c>
      <c r="AJ34" s="75">
        <f>IF(R34&gt;='Territory Month'!B$3,'Territory Month'!C$3,IF(R34&gt;='Territory Month'!B$4,('Territory Month'!C$4+((R34-'Territory Month'!B$4)/('Territory Month'!B$3-'Territory Month'!B$4))*'Territory Month'!D$4),IF(R34&gt;'Territory Month'!B$5,('Territory Month'!C$5+((R34-'Territory Month'!B$5)/('Territory Month'!B$4-'Territory Month'!B$5))*'Territory Month'!D$5),IF(R34&gt;='Territory Month'!B$6,('Territory Month'!C$6+((R34-'Territory Month'!B$6)/('Territory Month'!B$5-'Territory Month'!B$6)*'Territory Month'!D$6)),0))))*$AJ$2/10</f>
        <v>0</v>
      </c>
      <c r="AK34" s="75">
        <f>IF(Q34&gt;='No of Month Ach.'!G$3,'No of Month Ach.'!H$3,IF(Q34&gt;='No of Month Ach.'!G$4,('No of Month Ach.'!H$4+((Q34-'No of Month Ach.'!G$4)/('No of Month Ach.'!G$3-'No of Month Ach.'!G$4))*'No of Month Ach.'!I$4),IF(Q34&gt;'No of Month Ach.'!G$5,('No of Month Ach.'!H$5+((Q34-'No of Month Ach.'!G$5)/('No of Month Ach.'!G$4-'No of Month Ach.'!G$5))*'No of Month Ach.'!I$5),IF(Q34&gt;='No of Month Ach.'!G$6,('No of Month Ach.'!H$6+((Q34-'No of Month Ach.'!G$6)/('No of Month Ach.'!G$5-'No of Month Ach.'!G$6)*'No of Month Ach.'!I$6)),0))))*$AK$2/10</f>
        <v>0</v>
      </c>
      <c r="AL34" s="75">
        <f>IF(R34&gt;='Territory Month'!B$3,'Territory Month'!C$3,IF(R34&gt;='Territory Month'!B$4,('Territory Month'!C$4+((R34-'Territory Month'!B$4)/('Territory Month'!B$3-'Territory Month'!B$4))*'Territory Month'!D$4),IF(R34&gt;'Territory Month'!B$5,('Territory Month'!C$5+((R34-'Territory Month'!B$5)/('Territory Month'!B$4-'Territory Month'!B$5))*'Territory Month'!D$5),IF(R34&gt;='Territory Month'!B$6,('Territory Month'!C$6+((R34-'Territory Month'!B$6)/('Territory Month'!B$5-'Territory Month'!B$6)*'Territory Month'!D$6)),0))))*$AL$2/10</f>
        <v>0</v>
      </c>
      <c r="AM34" s="75">
        <f>IF(U34&gt;='Sygk DM Syk Ach'!B$3,'Sygk DM Syk Ach'!C$3,IF(U34&gt;='Sygk DM Syk Ach'!B$4,('Sygk DM Syk Ach'!C$4+((U34-'Sygk DM Syk Ach'!B$4)/('Sygk DM Syk Ach'!B$3-'Sygk DM Syk Ach'!B$4))*'Sygk DM Syk Ach'!D$4),IF(U34&gt;'Sygk DM Syk Ach'!B$5,('Sygk DM Syk Ach'!C$5+((U34-'Sygk DM Syk Ach'!B$5)/('Sygk DM Syk Ach'!B$4-'Sygk DM Syk Ach'!B$5))*'Sygk DM Syk Ach'!D$5),IF(U34&gt;='Sygk DM Syk Ach'!B$6,('Sygk DM Syk Ach'!C$6+((U34-'Sygk DM Syk Ach'!B$6)/('Sygk DM Syk Ach'!B$5-'Sygk DM Syk Ach'!B$6)*'Sygk DM Syk Ach'!D$6)),0))))*$AM$2/10</f>
        <v>0</v>
      </c>
      <c r="AN34" s="75">
        <f>IF(V34&gt;='Call Achv'!B$3,'Call Achv'!C$3,IF(V34&gt;='Call Achv'!B$4,('Call Achv'!C$4+((V34-'Call Achv'!B$4)/('Call Achv'!B$3-'Call Achv'!B$4))*'Call Achv'!D$4),IF(V34&gt;'Call Achv'!B$5,('Call Achv'!C$5+((V34-'Call Achv'!B$5)/('Call Achv'!B$4-'Call Achv'!B$5))*'Call Achv'!D$5),IF(V34&gt;='Call Achv'!B$6,('Call Achv'!C$6+((V34-'Call Achv'!B$6)/('Call Achv'!B$5-'Call Achv'!B$6)*'Call Achv'!D$6)),0))))*$AN$2/10</f>
        <v>0</v>
      </c>
      <c r="AO34" s="75">
        <f>IF(W34&gt;='DM Coaching'!B$3,'DM Coaching'!C$3,IF(W34&gt;='DM Coaching'!B$4,('DM Coaching'!C$4+((W34-'DM Coaching'!B$4)/('DM Coaching'!B$3-'DM Coaching'!B$4))*'DM Coaching'!D$4),IF(W34&gt;'DM Coaching'!B$5,('DM Coaching'!C$5+((W34-'DM Coaching'!B$5)/('DM Coaching'!B$4-'DM Coaching'!B$5))*'DM Coaching'!D$5),IF(W34&gt;='DM Coaching'!B$6,('DM Coaching'!C$6+((W34-'DM Coaching'!B$6)/('DM Coaching'!B$5-'DM Coaching'!B$6)*'DM Coaching'!D$6)),0))))*$AO$2/10</f>
        <v>5</v>
      </c>
      <c r="AP34" s="75">
        <f>IF(X34&gt;='FF-Written'!B$3,'FF-Written'!C$3,IF(X34&gt;='FF-Written'!B$4,('FF-Written'!C$4+((X34-'FF-Written'!B$4)/('FF-Written'!B$3-'FF-Written'!B$4))*'FF-Written'!D$4),IF(X34&gt;'FF-Written'!B$5,('FF-Written'!C$5+((X34-'FF-Written'!B$5)/('FF-Written'!B$4-'FF-Written'!B$5))*'FF-Written'!D$5),IF(X34&gt;='FF-Written'!B$6,('FF-Written'!C$6+((X34-'FF-Written'!B$6)/('FF-Written'!B$5-'FF-Written'!B$6)*'FF-Written'!D$6)),0))))*$AP$2/10</f>
        <v>2.4861111111111112</v>
      </c>
      <c r="AQ34" s="75">
        <f>IF(Y34&gt;='DM-Won-Written'!B$3,'DM-Won-Written'!C$3,IF(Y34&gt;='DM-Won-Written'!B$4,('DM-Won-Written'!C$4+((Y34-'DM-Won-Written'!B$4)/('DM-Won-Written'!B$3-'DM-Won-Written'!B$4))*'DM-Won-Written'!D$4),IF(Y34&gt;'DM-Won-Written'!B$5,('DM-Won-Written'!C$5+((Y34-'DM-Won-Written'!B$5)/('DM-Won-Written'!B$4-'DM-Won-Written'!B$5))*'DM-Won-Written'!D$5),IF(Y34&gt;='DM-Won-Written'!B$6,('DM-Won-Written'!C$6+((Y34-'DM-Won-Written'!B$6)/('DM-Won-Written'!B$5-'DM-Won-Written'!B$6)*'DM-Won-Written'!D$6)),0))))*$AQ$2/10</f>
        <v>3</v>
      </c>
      <c r="AR34" s="75">
        <f>IF(Z34&gt;='FF-Detailing'!B$3,'FF-Detailing'!C$3,IF(Z34&gt;='FF-Detailing'!B$4,('FF-Detailing'!C$4+((Z34-'FF-Detailing'!B$4)/('FF-Detailing'!B$3-'FF-Detailing'!B$4))*'FF-Detailing'!D$4),IF(Z34&gt;'FF-Detailing'!B$5,('FF-Detailing'!C$5+((Z34-'FF-Detailing'!B$5)/('FF-Detailing'!B$4-'FF-Detailing'!B$5))*'FF-Detailing'!D$5),IF(Z34&gt;='FF-Detailing'!B$6,('FF-Detailing'!C$6+((Z34-'FF-Detailing'!B$6)/('FF-Detailing'!B$5-'FF-Detailing'!B$6)*'FF-Detailing'!D$6)),0))))*$AR$2/10</f>
        <v>1.4949999999999997</v>
      </c>
      <c r="AS34" s="75">
        <f>IF(AA34="","",(IF(AA34&gt;='Rx Share'!G$3,'Rx Share'!H$3,IF(AA34&gt;='Rx Share'!G$4,('Rx Share'!H$4+((AA34-'Rx Share'!G$4)/('Rx Share'!G$3-'Rx Share'!G$4))*'Rx Share'!I$4),IF(AA34&gt;'Rx Share'!G$5,('Rx Share'!H$5+((AA34-'Rx Share'!G$5)/('Rx Share'!G$4-'Rx Share'!G$5))*'Rx Share'!I$5),IF(AA34&gt;='Rx Share'!G$6,('Rx Share'!H$6+((AA34-'Rx Share'!G$6)/('Rx Share'!G$5-'Rx Share'!G$6)*'Rx Share'!I$6)),0))))*$AS$2/10))</f>
        <v>0</v>
      </c>
      <c r="AT34" s="69">
        <f t="shared" si="11"/>
        <v>28.093242249198184</v>
      </c>
      <c r="AU34" s="70">
        <f t="shared" si="0"/>
        <v>80</v>
      </c>
      <c r="AV34" s="110" t="str">
        <f t="shared" si="1"/>
        <v/>
      </c>
      <c r="AW34" s="110" t="str">
        <f t="shared" si="12"/>
        <v/>
      </c>
      <c r="AX34" s="110" t="str">
        <f t="shared" si="2"/>
        <v/>
      </c>
      <c r="AY34" s="110" t="str">
        <f t="shared" si="3"/>
        <v/>
      </c>
      <c r="AZ34" s="110" t="str">
        <f t="shared" si="4"/>
        <v/>
      </c>
      <c r="BA34" s="116" t="str">
        <f>IFERROR(IF($M34&gt;=99.5,#REF!,""),"")</f>
        <v/>
      </c>
      <c r="BB34" s="109" t="str">
        <f t="shared" si="5"/>
        <v>Disqualified</v>
      </c>
      <c r="BC34" s="109" t="str">
        <f t="shared" si="6"/>
        <v>Disqualified</v>
      </c>
      <c r="BD34" s="109" t="str">
        <f t="shared" si="7"/>
        <v>Disqualified</v>
      </c>
      <c r="BE34" s="109" t="str">
        <f t="shared" si="8"/>
        <v>Disqualified</v>
      </c>
      <c r="BF34" s="109" t="str">
        <f t="shared" si="9"/>
        <v>Disqualified</v>
      </c>
      <c r="BG34" s="109" t="str">
        <f t="shared" si="10"/>
        <v>Disqualified</v>
      </c>
    </row>
    <row r="35" spans="1:59" ht="20" hidden="1" x14ac:dyDescent="0.35">
      <c r="A35" s="87"/>
      <c r="B35" s="79">
        <v>104835</v>
      </c>
      <c r="C35" s="80" t="s">
        <v>1461</v>
      </c>
      <c r="D35" s="80" t="s">
        <v>1472</v>
      </c>
      <c r="E35" s="80" t="s">
        <v>1847</v>
      </c>
      <c r="F35" s="80" t="s">
        <v>1830</v>
      </c>
      <c r="G35" s="80" t="s">
        <v>1822</v>
      </c>
      <c r="H35" s="146">
        <v>39600</v>
      </c>
      <c r="I35" s="146" t="s">
        <v>1719</v>
      </c>
      <c r="J35" s="79">
        <v>9</v>
      </c>
      <c r="K35" s="79" t="s">
        <v>1084</v>
      </c>
      <c r="L35" s="79"/>
      <c r="M35" s="78">
        <v>86.902064854280653</v>
      </c>
      <c r="N35" s="78">
        <v>31.25</v>
      </c>
      <c r="O35" s="78">
        <v>69.104019716102187</v>
      </c>
      <c r="P35" s="78">
        <v>70.177222905567874</v>
      </c>
      <c r="Q35" s="99">
        <v>0</v>
      </c>
      <c r="R35" s="99">
        <v>26.666666666666668</v>
      </c>
      <c r="S35" s="99">
        <v>0</v>
      </c>
      <c r="T35" s="99">
        <v>26.666666666666668</v>
      </c>
      <c r="U35" s="99" t="s">
        <v>1093</v>
      </c>
      <c r="V35" s="68">
        <v>83.980077311923864</v>
      </c>
      <c r="W35" s="68">
        <v>84.680851063829792</v>
      </c>
      <c r="X35" s="68">
        <v>88.814814814814795</v>
      </c>
      <c r="Y35" s="68">
        <v>90</v>
      </c>
      <c r="Z35" s="68">
        <v>87.8888888888889</v>
      </c>
      <c r="AA35" s="68">
        <v>33.643849969712349</v>
      </c>
      <c r="AB35" s="68">
        <v>0.67287699939424694</v>
      </c>
      <c r="AC35" s="68">
        <v>1</v>
      </c>
      <c r="AD35" s="74"/>
      <c r="AE35" s="75">
        <f>IF(M35&gt;='Sales Ach'!G$3,'Sales Ach'!H$3,IF(M35&gt;='Sales Ach'!G$4,('Sales Ach'!H$4+((M35-'Sales Ach'!G$4)/('Sales Ach'!G$3-'Sales Ach'!G$4))*'Sales Ach'!I$4),IF(M35&gt;'Sales Ach'!G$5,('Sales Ach'!H$5+((M35-'Sales Ach'!G$5)/('Sales Ach'!G$4-'Sales Ach'!G$5))*'Sales Ach'!I$5),IF(M35&gt;='Sales Ach'!G$6,('Sales Ach'!H$6+((M35-'Sales Ach'!G$6)/('Sales Ach'!G$5-'Sales Ach'!G$6)*'Sales Ach'!I$6)),0))))*$AE$2/10</f>
        <v>8.3804129708561312</v>
      </c>
      <c r="AF35" s="75">
        <f>IF(N35&gt;=UA!G$3,UA!H$3,IF(N35&gt;=UA!G$4,(UA!H$4+((N35-UA!G$4)/(UA!G$3-UA!G$4))*UA!I$4),IF(N35&gt;UA!G$5,(UA!H$5+((N35-UA!G$5)/(UA!G$4-UA!G$5))*UA!I$5),IF(N35&gt;=UA!G$6,(UA!H$6+((N35-UA!G$6)/(UA!G$5-UA!G$6)*UA!I$6)),0))))*$AF$2/10</f>
        <v>3.375</v>
      </c>
      <c r="AG35" s="75">
        <f>IF(O35="","",(IF(O35&gt;='New Product'!G$3,'New Product'!H$3,IF(O35&gt;='New Product'!G$4,('New Product'!H$4+((O35-'New Product'!G$4)/('New Product'!G$3-'New Product'!G$4))*'New Product'!I$4),IF(O35&gt;'New Product'!G$5,('New Product'!H$5+((O35-'New Product'!G$5)/('New Product'!G$4-'New Product'!G$5))*'New Product'!I$5),IF(O35&gt;='New Product'!G$6,('New Product'!H$6+((O35-'New Product'!G$6)/('New Product'!G$5-'New Product'!G$6)*'New Product'!I$6)),0))))*$AG$2/10))</f>
        <v>2.1326212076112592</v>
      </c>
      <c r="AH35" s="75">
        <f>IF(P35&gt;='Basket Brand'!G$3,'Basket Brand'!H$3,IF(P35&gt;='Basket Brand'!G$4,('Basket Brand'!H$4+((P35-'Basket Brand'!G$4)/('Basket Brand'!G$3-'Basket Brand'!G$4))*'Basket Brand'!I$4),IF(P35&gt;'Basket Brand'!G$5,('Basket Brand'!H$5+((P35-'Basket Brand'!G$5)/('Basket Brand'!G$4-'Basket Brand'!G$5))*'Basket Brand'!I$5),IF(P35&gt;='Basket Brand'!G$6,('Basket Brand'!H$6+((P35-'Basket Brand'!G$6)/('Basket Brand'!G$5-'Basket Brand'!G$6)*'Basket Brand'!I$6)),0))))*$AH$2/10</f>
        <v>2.5177222905567875</v>
      </c>
      <c r="AI35" s="75">
        <f>IF(Q35&gt;='No of Month Ach.'!G$3,'No of Month Ach.'!H$3,IF(Q35&gt;='No of Month Ach.'!G$4,('No of Month Ach.'!H$4+((Q35-'No of Month Ach.'!G$4)/('No of Month Ach.'!G$3-'No of Month Ach.'!G$4))*'No of Month Ach.'!I$4),IF(Q35&gt;'No of Month Ach.'!G$5,('No of Month Ach.'!H$5+((Q35-'No of Month Ach.'!G$5)/('No of Month Ach.'!G$4-'No of Month Ach.'!G$5))*'No of Month Ach.'!I$5),IF(Q35&gt;='No of Month Ach.'!G$6,('No of Month Ach.'!H$6+((Q35-'No of Month Ach.'!G$6)/('No of Month Ach.'!G$5-'No of Month Ach.'!G$6)*'No of Month Ach.'!I$6)),0))))*$AI$2/10</f>
        <v>0</v>
      </c>
      <c r="AJ35" s="75">
        <f>IF(R35&gt;='Territory Month'!B$3,'Territory Month'!C$3,IF(R35&gt;='Territory Month'!B$4,('Territory Month'!C$4+((R35-'Territory Month'!B$4)/('Territory Month'!B$3-'Territory Month'!B$4))*'Territory Month'!D$4),IF(R35&gt;'Territory Month'!B$5,('Territory Month'!C$5+((R35-'Territory Month'!B$5)/('Territory Month'!B$4-'Territory Month'!B$5))*'Territory Month'!D$5),IF(R35&gt;='Territory Month'!B$6,('Territory Month'!C$6+((R35-'Territory Month'!B$6)/('Territory Month'!B$5-'Territory Month'!B$6)*'Territory Month'!D$6)),0))))*$AJ$2/10</f>
        <v>0</v>
      </c>
      <c r="AK35" s="75">
        <f>IF(Q35&gt;='No of Month Ach.'!G$3,'No of Month Ach.'!H$3,IF(Q35&gt;='No of Month Ach.'!G$4,('No of Month Ach.'!H$4+((Q35-'No of Month Ach.'!G$4)/('No of Month Ach.'!G$3-'No of Month Ach.'!G$4))*'No of Month Ach.'!I$4),IF(Q35&gt;'No of Month Ach.'!G$5,('No of Month Ach.'!H$5+((Q35-'No of Month Ach.'!G$5)/('No of Month Ach.'!G$4-'No of Month Ach.'!G$5))*'No of Month Ach.'!I$5),IF(Q35&gt;='No of Month Ach.'!G$6,('No of Month Ach.'!H$6+((Q35-'No of Month Ach.'!G$6)/('No of Month Ach.'!G$5-'No of Month Ach.'!G$6)*'No of Month Ach.'!I$6)),0))))*$AK$2/10</f>
        <v>0</v>
      </c>
      <c r="AL35" s="75">
        <f>IF(R35&gt;='Territory Month'!B$3,'Territory Month'!C$3,IF(R35&gt;='Territory Month'!B$4,('Territory Month'!C$4+((R35-'Territory Month'!B$4)/('Territory Month'!B$3-'Territory Month'!B$4))*'Territory Month'!D$4),IF(R35&gt;'Territory Month'!B$5,('Territory Month'!C$5+((R35-'Territory Month'!B$5)/('Territory Month'!B$4-'Territory Month'!B$5))*'Territory Month'!D$5),IF(R35&gt;='Territory Month'!B$6,('Territory Month'!C$6+((R35-'Territory Month'!B$6)/('Territory Month'!B$5-'Territory Month'!B$6)*'Territory Month'!D$6)),0))))*$AL$2/10</f>
        <v>0</v>
      </c>
      <c r="AM35" s="75">
        <f>IF(U35&gt;='Sygk DM Syk Ach'!B$3,'Sygk DM Syk Ach'!C$3,IF(U35&gt;='Sygk DM Syk Ach'!B$4,('Sygk DM Syk Ach'!C$4+((U35-'Sygk DM Syk Ach'!B$4)/('Sygk DM Syk Ach'!B$3-'Sygk DM Syk Ach'!B$4))*'Sygk DM Syk Ach'!D$4),IF(U35&gt;'Sygk DM Syk Ach'!B$5,('Sygk DM Syk Ach'!C$5+((U35-'Sygk DM Syk Ach'!B$5)/('Sygk DM Syk Ach'!B$4-'Sygk DM Syk Ach'!B$5))*'Sygk DM Syk Ach'!D$5),IF(U35&gt;='Sygk DM Syk Ach'!B$6,('Sygk DM Syk Ach'!C$6+((U35-'Sygk DM Syk Ach'!B$6)/('Sygk DM Syk Ach'!B$5-'Sygk DM Syk Ach'!B$6)*'Sygk DM Syk Ach'!D$6)),0))))*$AM$2/10</f>
        <v>4</v>
      </c>
      <c r="AN35" s="75">
        <f>IF(V35&gt;='Call Achv'!B$3,'Call Achv'!C$3,IF(V35&gt;='Call Achv'!B$4,('Call Achv'!C$4+((V35-'Call Achv'!B$4)/('Call Achv'!B$3-'Call Achv'!B$4))*'Call Achv'!D$4),IF(V35&gt;'Call Achv'!B$5,('Call Achv'!C$5+((V35-'Call Achv'!B$5)/('Call Achv'!B$4-'Call Achv'!B$5))*'Call Achv'!D$5),IF(V35&gt;='Call Achv'!B$6,('Call Achv'!C$6+((V35-'Call Achv'!B$6)/('Call Achv'!B$5-'Call Achv'!B$6)*'Call Achv'!D$6)),0))))*$AN$2/10</f>
        <v>0.94651352958667623</v>
      </c>
      <c r="AO35" s="75">
        <f>IF(W35&gt;='DM Coaching'!B$3,'DM Coaching'!C$3,IF(W35&gt;='DM Coaching'!B$4,('DM Coaching'!C$4+((W35-'DM Coaching'!B$4)/('DM Coaching'!B$3-'DM Coaching'!B$4))*'DM Coaching'!D$4),IF(W35&gt;'DM Coaching'!B$5,('DM Coaching'!C$5+((W35-'DM Coaching'!B$5)/('DM Coaching'!B$4-'DM Coaching'!B$5))*'DM Coaching'!D$5),IF(W35&gt;='DM Coaching'!B$6,('DM Coaching'!C$6+((W35-'DM Coaching'!B$6)/('DM Coaching'!B$5-'DM Coaching'!B$6)*'DM Coaching'!D$6)),0))))*$AO$2/10</f>
        <v>5</v>
      </c>
      <c r="AP35" s="75">
        <f>IF(X35&gt;='FF-Written'!B$3,'FF-Written'!C$3,IF(X35&gt;='FF-Written'!B$4,('FF-Written'!C$4+((X35-'FF-Written'!B$4)/('FF-Written'!B$3-'FF-Written'!B$4))*'FF-Written'!D$4),IF(X35&gt;'FF-Written'!B$5,('FF-Written'!C$5+((X35-'FF-Written'!B$5)/('FF-Written'!B$4-'FF-Written'!B$5))*'FF-Written'!D$5),IF(X35&gt;='FF-Written'!B$6,('FF-Written'!C$6+((X35-'FF-Written'!B$6)/('FF-Written'!B$5-'FF-Written'!B$6)*'FF-Written'!D$6)),0))))*$AP$2/10</f>
        <v>4.8814814814814795</v>
      </c>
      <c r="AQ35" s="75">
        <f>IF(Y35&gt;='DM-Won-Written'!B$3,'DM-Won-Written'!C$3,IF(Y35&gt;='DM-Won-Written'!B$4,('DM-Won-Written'!C$4+((Y35-'DM-Won-Written'!B$4)/('DM-Won-Written'!B$3-'DM-Won-Written'!B$4))*'DM-Won-Written'!D$4),IF(Y35&gt;'DM-Won-Written'!B$5,('DM-Won-Written'!C$5+((Y35-'DM-Won-Written'!B$5)/('DM-Won-Written'!B$4-'DM-Won-Written'!B$5))*'DM-Won-Written'!D$5),IF(Y35&gt;='DM-Won-Written'!B$6,('DM-Won-Written'!C$6+((Y35-'DM-Won-Written'!B$6)/('DM-Won-Written'!B$5-'DM-Won-Written'!B$6)*'DM-Won-Written'!D$6)),0))))*$AQ$2/10</f>
        <v>3</v>
      </c>
      <c r="AR35" s="75">
        <f>IF(Z35&gt;='FF-Detailing'!B$3,'FF-Detailing'!C$3,IF(Z35&gt;='FF-Detailing'!B$4,('FF-Detailing'!C$4+((Z35-'FF-Detailing'!B$4)/('FF-Detailing'!B$3-'FF-Detailing'!B$4))*'FF-Detailing'!D$4),IF(Z35&gt;'FF-Detailing'!B$5,('FF-Detailing'!C$5+((Z35-'FF-Detailing'!B$5)/('FF-Detailing'!B$4-'FF-Detailing'!B$5))*'FF-Detailing'!D$5),IF(Z35&gt;='FF-Detailing'!B$6,('FF-Detailing'!C$6+((Z35-'FF-Detailing'!B$6)/('FF-Detailing'!B$5-'FF-Detailing'!B$6)*'FF-Detailing'!D$6)),0))))*$AR$2/10</f>
        <v>2.5733333333333337</v>
      </c>
      <c r="AS35" s="75">
        <f>IF(AA35="","",(IF(AA35&gt;='Rx Share'!G$3,'Rx Share'!H$3,IF(AA35&gt;='Rx Share'!G$4,('Rx Share'!H$4+((AA35-'Rx Share'!G$4)/('Rx Share'!G$3-'Rx Share'!G$4))*'Rx Share'!I$4),IF(AA35&gt;'Rx Share'!G$5,('Rx Share'!H$5+((AA35-'Rx Share'!G$5)/('Rx Share'!G$4-'Rx Share'!G$5))*'Rx Share'!I$5),IF(AA35&gt;='Rx Share'!G$6,('Rx Share'!H$6+((AA35-'Rx Share'!G$6)/('Rx Share'!G$5-'Rx Share'!G$6)*'Rx Share'!I$6)),0))))*$AS$2/10))</f>
        <v>0</v>
      </c>
      <c r="AT35" s="69">
        <f t="shared" si="11"/>
        <v>40.896760903806289</v>
      </c>
      <c r="AU35" s="70">
        <f t="shared" si="0"/>
        <v>50</v>
      </c>
      <c r="AV35" s="110" t="str">
        <f t="shared" si="1"/>
        <v/>
      </c>
      <c r="AW35" s="110" t="str">
        <f t="shared" si="12"/>
        <v/>
      </c>
      <c r="AX35" s="110" t="str">
        <f t="shared" si="2"/>
        <v/>
      </c>
      <c r="AY35" s="110" t="str">
        <f t="shared" si="3"/>
        <v/>
      </c>
      <c r="AZ35" s="110" t="str">
        <f t="shared" si="4"/>
        <v/>
      </c>
      <c r="BA35" s="116" t="str">
        <f>IFERROR(IF($M35&gt;=99.5,#REF!,""),"")</f>
        <v/>
      </c>
      <c r="BB35" s="109" t="str">
        <f t="shared" si="5"/>
        <v>Disqualified</v>
      </c>
      <c r="BC35" s="109" t="str">
        <f t="shared" si="6"/>
        <v>Disqualified</v>
      </c>
      <c r="BD35" s="109" t="str">
        <f t="shared" si="7"/>
        <v>Disqualified</v>
      </c>
      <c r="BE35" s="109" t="str">
        <f t="shared" si="8"/>
        <v>Disqualified</v>
      </c>
      <c r="BF35" s="109" t="str">
        <f t="shared" si="9"/>
        <v>Disqualified</v>
      </c>
      <c r="BG35" s="109" t="str">
        <f t="shared" si="10"/>
        <v>Disqualified</v>
      </c>
    </row>
    <row r="36" spans="1:59" ht="20" hidden="1" x14ac:dyDescent="0.35">
      <c r="A36" s="87"/>
      <c r="B36" s="79">
        <v>104836</v>
      </c>
      <c r="C36" s="80" t="s">
        <v>168</v>
      </c>
      <c r="D36" s="80" t="s">
        <v>1472</v>
      </c>
      <c r="E36" s="80" t="s">
        <v>2367</v>
      </c>
      <c r="F36" s="80" t="s">
        <v>1813</v>
      </c>
      <c r="G36" s="80" t="s">
        <v>1808</v>
      </c>
      <c r="H36" s="146">
        <v>39600</v>
      </c>
      <c r="I36" s="146" t="s">
        <v>1719</v>
      </c>
      <c r="J36" s="79">
        <v>9</v>
      </c>
      <c r="K36" s="79" t="s">
        <v>1084</v>
      </c>
      <c r="L36" s="79"/>
      <c r="M36" s="78">
        <v>91.998454933292479</v>
      </c>
      <c r="N36" s="78">
        <v>33.333333333333329</v>
      </c>
      <c r="O36" s="78">
        <v>22.055346138713332</v>
      </c>
      <c r="P36" s="78">
        <v>92.181103673500559</v>
      </c>
      <c r="Q36" s="99">
        <v>2</v>
      </c>
      <c r="R36" s="99">
        <v>44.444444444444443</v>
      </c>
      <c r="S36" s="99">
        <v>2</v>
      </c>
      <c r="T36" s="99">
        <v>44.444444444444443</v>
      </c>
      <c r="U36" s="99" t="s">
        <v>1093</v>
      </c>
      <c r="V36" s="68">
        <v>99.268841394825643</v>
      </c>
      <c r="W36" s="68">
        <v>74.468085106382972</v>
      </c>
      <c r="X36" s="68">
        <v>91.111111111111128</v>
      </c>
      <c r="Y36" s="68">
        <v>61.111111111111114</v>
      </c>
      <c r="Z36" s="68">
        <v>85</v>
      </c>
      <c r="AA36" s="68">
        <v>2.8657482571455324</v>
      </c>
      <c r="AB36" s="68">
        <v>0.51583468628619578</v>
      </c>
      <c r="AC36" s="68">
        <v>1</v>
      </c>
      <c r="AD36" s="74"/>
      <c r="AE36" s="75">
        <f>IF(M36&gt;='Sales Ach'!G$3,'Sales Ach'!H$3,IF(M36&gt;='Sales Ach'!G$4,('Sales Ach'!H$4+((M36-'Sales Ach'!G$4)/('Sales Ach'!G$3-'Sales Ach'!G$4))*'Sales Ach'!I$4),IF(M36&gt;'Sales Ach'!G$5,('Sales Ach'!H$5+((M36-'Sales Ach'!G$5)/('Sales Ach'!G$4-'Sales Ach'!G$5))*'Sales Ach'!I$5),IF(M36&gt;='Sales Ach'!G$6,('Sales Ach'!H$6+((M36-'Sales Ach'!G$6)/('Sales Ach'!G$5-'Sales Ach'!G$6)*'Sales Ach'!I$6)),0))))*$AE$2/10</f>
        <v>9.3996909866584968</v>
      </c>
      <c r="AF36" s="75">
        <f>IF(N36&gt;=UA!G$3,UA!H$3,IF(N36&gt;=UA!G$4,(UA!H$4+((N36-UA!G$4)/(UA!G$3-UA!G$4))*UA!I$4),IF(N36&gt;UA!G$5,(UA!H$5+((N36-UA!G$5)/(UA!G$4-UA!G$5))*UA!I$5),IF(N36&gt;=UA!G$6,(UA!H$6+((N36-UA!G$6)/(UA!G$5-UA!G$6)*UA!I$6)),0))))*$AF$2/10</f>
        <v>3.9999999999999987</v>
      </c>
      <c r="AG36" s="75">
        <f>IF(O36="","",(IF(O36&gt;='New Product'!G$3,'New Product'!H$3,IF(O36&gt;='New Product'!G$4,('New Product'!H$4+((O36-'New Product'!G$4)/('New Product'!G$3-'New Product'!G$4))*'New Product'!I$4),IF(O36&gt;'New Product'!G$5,('New Product'!H$5+((O36-'New Product'!G$5)/('New Product'!G$4-'New Product'!G$5))*'New Product'!I$5),IF(O36&gt;='New Product'!G$6,('New Product'!H$6+((O36-'New Product'!G$6)/('New Product'!G$5-'New Product'!G$6)*'New Product'!I$6)),0))))*$AG$2/10))</f>
        <v>0</v>
      </c>
      <c r="AH36" s="75">
        <f>IF(P36&gt;='Basket Brand'!G$3,'Basket Brand'!H$3,IF(P36&gt;='Basket Brand'!G$4,('Basket Brand'!H$4+((P36-'Basket Brand'!G$4)/('Basket Brand'!G$3-'Basket Brand'!G$4))*'Basket Brand'!I$4),IF(P36&gt;'Basket Brand'!G$5,('Basket Brand'!H$5+((P36-'Basket Brand'!G$5)/('Basket Brand'!G$4-'Basket Brand'!G$5))*'Basket Brand'!I$5),IF(P36&gt;='Basket Brand'!G$6,('Basket Brand'!H$6+((P36-'Basket Brand'!G$6)/('Basket Brand'!G$5-'Basket Brand'!G$6)*'Basket Brand'!I$6)),0))))*$AH$2/10</f>
        <v>4.7181103673500555</v>
      </c>
      <c r="AI36" s="75">
        <f>IF(Q36&gt;='No of Month Ach.'!G$3,'No of Month Ach.'!H$3,IF(Q36&gt;='No of Month Ach.'!G$4,('No of Month Ach.'!H$4+((Q36-'No of Month Ach.'!G$4)/('No of Month Ach.'!G$3-'No of Month Ach.'!G$4))*'No of Month Ach.'!I$4),IF(Q36&gt;'No of Month Ach.'!G$5,('No of Month Ach.'!H$5+((Q36-'No of Month Ach.'!G$5)/('No of Month Ach.'!G$4-'No of Month Ach.'!G$5))*'No of Month Ach.'!I$5),IF(Q36&gt;='No of Month Ach.'!G$6,('No of Month Ach.'!H$6+((Q36-'No of Month Ach.'!G$6)/('No of Month Ach.'!G$5-'No of Month Ach.'!G$6)*'No of Month Ach.'!I$6)),0))))*$AI$2/10</f>
        <v>0</v>
      </c>
      <c r="AJ36" s="75">
        <f>IF(R36&gt;='Territory Month'!B$3,'Territory Month'!C$3,IF(R36&gt;='Territory Month'!B$4,('Territory Month'!C$4+((R36-'Territory Month'!B$4)/('Territory Month'!B$3-'Territory Month'!B$4))*'Territory Month'!D$4),IF(R36&gt;'Territory Month'!B$5,('Territory Month'!C$5+((R36-'Territory Month'!B$5)/('Territory Month'!B$4-'Territory Month'!B$5))*'Territory Month'!D$5),IF(R36&gt;='Territory Month'!B$6,('Territory Month'!C$6+((R36-'Territory Month'!B$6)/('Territory Month'!B$5-'Territory Month'!B$6)*'Territory Month'!D$6)),0))))*$AJ$2/10</f>
        <v>2.322222222222222</v>
      </c>
      <c r="AK36" s="75">
        <f>IF(Q36&gt;='No of Month Ach.'!G$3,'No of Month Ach.'!H$3,IF(Q36&gt;='No of Month Ach.'!G$4,('No of Month Ach.'!H$4+((Q36-'No of Month Ach.'!G$4)/('No of Month Ach.'!G$3-'No of Month Ach.'!G$4))*'No of Month Ach.'!I$4),IF(Q36&gt;'No of Month Ach.'!G$5,('No of Month Ach.'!H$5+((Q36-'No of Month Ach.'!G$5)/('No of Month Ach.'!G$4-'No of Month Ach.'!G$5))*'No of Month Ach.'!I$5),IF(Q36&gt;='No of Month Ach.'!G$6,('No of Month Ach.'!H$6+((Q36-'No of Month Ach.'!G$6)/('No of Month Ach.'!G$5-'No of Month Ach.'!G$6)*'No of Month Ach.'!I$6)),0))))*$AK$2/10</f>
        <v>0</v>
      </c>
      <c r="AL36" s="75">
        <f>IF(R36&gt;='Territory Month'!B$3,'Territory Month'!C$3,IF(R36&gt;='Territory Month'!B$4,('Territory Month'!C$4+((R36-'Territory Month'!B$4)/('Territory Month'!B$3-'Territory Month'!B$4))*'Territory Month'!D$4),IF(R36&gt;'Territory Month'!B$5,('Territory Month'!C$5+((R36-'Territory Month'!B$5)/('Territory Month'!B$4-'Territory Month'!B$5))*'Territory Month'!D$5),IF(R36&gt;='Territory Month'!B$6,('Territory Month'!C$6+((R36-'Territory Month'!B$6)/('Territory Month'!B$5-'Territory Month'!B$6)*'Territory Month'!D$6)),0))))*$AL$2/10</f>
        <v>1.161111111111111</v>
      </c>
      <c r="AM36" s="75">
        <f>IF(U36&gt;='Sygk DM Syk Ach'!B$3,'Sygk DM Syk Ach'!C$3,IF(U36&gt;='Sygk DM Syk Ach'!B$4,('Sygk DM Syk Ach'!C$4+((U36-'Sygk DM Syk Ach'!B$4)/('Sygk DM Syk Ach'!B$3-'Sygk DM Syk Ach'!B$4))*'Sygk DM Syk Ach'!D$4),IF(U36&gt;'Sygk DM Syk Ach'!B$5,('Sygk DM Syk Ach'!C$5+((U36-'Sygk DM Syk Ach'!B$5)/('Sygk DM Syk Ach'!B$4-'Sygk DM Syk Ach'!B$5))*'Sygk DM Syk Ach'!D$5),IF(U36&gt;='Sygk DM Syk Ach'!B$6,('Sygk DM Syk Ach'!C$6+((U36-'Sygk DM Syk Ach'!B$6)/('Sygk DM Syk Ach'!B$5-'Sygk DM Syk Ach'!B$6)*'Sygk DM Syk Ach'!D$6)),0))))*$AM$2/10</f>
        <v>4</v>
      </c>
      <c r="AN36" s="75">
        <f>IF(V36&gt;='Call Achv'!B$3,'Call Achv'!C$3,IF(V36&gt;='Call Achv'!B$4,('Call Achv'!C$4+((V36-'Call Achv'!B$4)/('Call Achv'!B$3-'Call Achv'!B$4))*'Call Achv'!D$4),IF(V36&gt;'Call Achv'!B$5,('Call Achv'!C$5+((V36-'Call Achv'!B$5)/('Call Achv'!B$4-'Call Achv'!B$5))*'Call Achv'!D$5),IF(V36&gt;='Call Achv'!B$6,('Call Achv'!C$6+((V36-'Call Achv'!B$6)/('Call Achv'!B$5-'Call Achv'!B$6)*'Call Achv'!D$6)),0))))*$AN$2/10</f>
        <v>4.7806524184476924</v>
      </c>
      <c r="AO36" s="75">
        <f>IF(W36&gt;='DM Coaching'!B$3,'DM Coaching'!C$3,IF(W36&gt;='DM Coaching'!B$4,('DM Coaching'!C$4+((W36-'DM Coaching'!B$4)/('DM Coaching'!B$3-'DM Coaching'!B$4))*'DM Coaching'!D$4),IF(W36&gt;'DM Coaching'!B$5,('DM Coaching'!C$5+((W36-'DM Coaching'!B$5)/('DM Coaching'!B$4-'DM Coaching'!B$5))*'DM Coaching'!D$5),IF(W36&gt;='DM Coaching'!B$6,('DM Coaching'!C$6+((W36-'DM Coaching'!B$6)/('DM Coaching'!B$5-'DM Coaching'!B$6)*'DM Coaching'!D$6)),0))))*$AO$2/10</f>
        <v>5</v>
      </c>
      <c r="AP36" s="75">
        <f>IF(X36&gt;='FF-Written'!B$3,'FF-Written'!C$3,IF(X36&gt;='FF-Written'!B$4,('FF-Written'!C$4+((X36-'FF-Written'!B$4)/('FF-Written'!B$3-'FF-Written'!B$4))*'FF-Written'!D$4),IF(X36&gt;'FF-Written'!B$5,('FF-Written'!C$5+((X36-'FF-Written'!B$5)/('FF-Written'!B$4-'FF-Written'!B$5))*'FF-Written'!D$5),IF(X36&gt;='FF-Written'!B$6,('FF-Written'!C$6+((X36-'FF-Written'!B$6)/('FF-Written'!B$5-'FF-Written'!B$6)*'FF-Written'!D$6)),0))))*$AP$2/10</f>
        <v>5</v>
      </c>
      <c r="AQ36" s="75">
        <f>IF(Y36&gt;='DM-Won-Written'!B$3,'DM-Won-Written'!C$3,IF(Y36&gt;='DM-Won-Written'!B$4,('DM-Won-Written'!C$4+((Y36-'DM-Won-Written'!B$4)/('DM-Won-Written'!B$3-'DM-Won-Written'!B$4))*'DM-Won-Written'!D$4),IF(Y36&gt;'DM-Won-Written'!B$5,('DM-Won-Written'!C$5+((Y36-'DM-Won-Written'!B$5)/('DM-Won-Written'!B$4-'DM-Won-Written'!B$5))*'DM-Won-Written'!D$5),IF(Y36&gt;='DM-Won-Written'!B$6,('DM-Won-Written'!C$6+((Y36-'DM-Won-Written'!B$6)/('DM-Won-Written'!B$5-'DM-Won-Written'!B$6)*'DM-Won-Written'!D$6)),0))))*$AQ$2/10</f>
        <v>1.2666666666666671</v>
      </c>
      <c r="AR36" s="75">
        <f>IF(Z36&gt;='FF-Detailing'!B$3,'FF-Detailing'!C$3,IF(Z36&gt;='FF-Detailing'!B$4,('FF-Detailing'!C$4+((Z36-'FF-Detailing'!B$4)/('FF-Detailing'!B$3-'FF-Detailing'!B$4))*'FF-Detailing'!D$4),IF(Z36&gt;'FF-Detailing'!B$5,('FF-Detailing'!C$5+((Z36-'FF-Detailing'!B$5)/('FF-Detailing'!B$4-'FF-Detailing'!B$5))*'FF-Detailing'!D$5),IF(Z36&gt;='FF-Detailing'!B$6,('FF-Detailing'!C$6+((Z36-'FF-Detailing'!B$6)/('FF-Detailing'!B$5-'FF-Detailing'!B$6)*'FF-Detailing'!D$6)),0))))*$AR$2/10</f>
        <v>2.4</v>
      </c>
      <c r="AS36" s="75">
        <f>IF(AA36="","",(IF(AA36&gt;='Rx Share'!G$3,'Rx Share'!H$3,IF(AA36&gt;='Rx Share'!G$4,('Rx Share'!H$4+((AA36-'Rx Share'!G$4)/('Rx Share'!G$3-'Rx Share'!G$4))*'Rx Share'!I$4),IF(AA36&gt;'Rx Share'!G$5,('Rx Share'!H$5+((AA36-'Rx Share'!G$5)/('Rx Share'!G$4-'Rx Share'!G$5))*'Rx Share'!I$5),IF(AA36&gt;='Rx Share'!G$6,('Rx Share'!H$6+((AA36-'Rx Share'!G$6)/('Rx Share'!G$5-'Rx Share'!G$6)*'Rx Share'!I$6)),0))))*$AS$2/10))</f>
        <v>0</v>
      </c>
      <c r="AT36" s="69">
        <f t="shared" si="11"/>
        <v>46.362479500260015</v>
      </c>
      <c r="AU36" s="70">
        <f t="shared" ref="AU36:AU67" si="13">_xlfn.RANK.EQ(AT36,$AT$4:$AT$96)</f>
        <v>35</v>
      </c>
      <c r="AV36" s="110" t="str">
        <f t="shared" ref="AV36:AV68" si="14">IFERROR(IF(M36&gt;=99.5,AA36,""),"")</f>
        <v/>
      </c>
      <c r="AW36" s="110" t="str">
        <f t="shared" si="12"/>
        <v/>
      </c>
      <c r="AX36" s="110" t="str">
        <f t="shared" ref="AX36:AX67" si="15">IFERROR(IF($M36&gt;=99.5,N36,""),"")</f>
        <v/>
      </c>
      <c r="AY36" s="110" t="str">
        <f t="shared" ref="AY36:AY67" si="16">IFERROR(IF($M36&gt;=99.5,Y36,""),"")</f>
        <v/>
      </c>
      <c r="AZ36" s="110" t="str">
        <f t="shared" ref="AZ36:AZ67" si="17">IFERROR(IF($M36&gt;=99.5,R36,""),"")</f>
        <v/>
      </c>
      <c r="BA36" s="116" t="str">
        <f>IFERROR(IF($M36&gt;=99.5,#REF!,""),"")</f>
        <v/>
      </c>
      <c r="BB36" s="109" t="str">
        <f t="shared" ref="BB36:BB67" si="18">IFERROR(IF($M36&gt;=99.5,_xlfn.RANK.EQ(AV36,AV$4:AV$96),"Disqualified"),"Not eligible")</f>
        <v>Disqualified</v>
      </c>
      <c r="BC36" s="109" t="str">
        <f t="shared" ref="BC36:BC67" si="19">IFERROR(IF($M36&gt;=99.5,_xlfn.RANK.EQ(AW36,AW$4:AW$96),"Disqualified"),"Not eligible")</f>
        <v>Disqualified</v>
      </c>
      <c r="BD36" s="109" t="str">
        <f t="shared" ref="BD36:BD67" si="20">IFERROR(IF($M36&gt;=99.5,_xlfn.RANK.EQ(AX36,AX$4:AX$96),"Disqualified"),"Not eligible")</f>
        <v>Disqualified</v>
      </c>
      <c r="BE36" s="109" t="str">
        <f t="shared" ref="BE36:BE67" si="21">IFERROR(IF($M36&gt;=99.5,_xlfn.RANK.EQ(AY36,AY$4:AY$96),"Disqualified"),"Not eligible")</f>
        <v>Disqualified</v>
      </c>
      <c r="BF36" s="109" t="str">
        <f t="shared" ref="BF36:BF67" si="22">IFERROR(IF($M36&gt;=99.5,_xlfn.RANK.EQ(AZ36,AZ$4:AZ$96),"Disqualified"),"Not eligible")</f>
        <v>Disqualified</v>
      </c>
      <c r="BG36" s="109" t="str">
        <f t="shared" ref="BG36:BG67" si="23">IFERROR(IF($M36&gt;=99.5,_xlfn.RANK.EQ($BA36,$BA$4:$BA$96,0)+COUNTIFS($BA$4:$BA$96,$BA36,$M$4:$M$96,"&gt;"&amp;$M36),"Disqualified"),"Not eligible")</f>
        <v>Disqualified</v>
      </c>
    </row>
    <row r="37" spans="1:59" ht="30" hidden="1" x14ac:dyDescent="0.35">
      <c r="A37" s="87"/>
      <c r="B37" s="79">
        <v>104842</v>
      </c>
      <c r="C37" s="80" t="s">
        <v>191</v>
      </c>
      <c r="D37" s="80" t="s">
        <v>1472</v>
      </c>
      <c r="E37" s="80" t="s">
        <v>143</v>
      </c>
      <c r="F37" s="80" t="s">
        <v>12</v>
      </c>
      <c r="G37" s="80" t="s">
        <v>1770</v>
      </c>
      <c r="H37" s="146">
        <v>39877</v>
      </c>
      <c r="I37" s="146" t="s">
        <v>1719</v>
      </c>
      <c r="J37" s="79">
        <v>9</v>
      </c>
      <c r="K37" s="79" t="s">
        <v>2960</v>
      </c>
      <c r="L37" s="79"/>
      <c r="M37" s="78">
        <v>80.956834056698185</v>
      </c>
      <c r="N37" s="78">
        <v>21.668597914252608</v>
      </c>
      <c r="O37" s="78">
        <v>55.737273317589157</v>
      </c>
      <c r="P37" s="78">
        <v>88.474588069500768</v>
      </c>
      <c r="Q37" s="99">
        <v>0</v>
      </c>
      <c r="R37" s="99">
        <v>20.754716981132077</v>
      </c>
      <c r="S37" s="99">
        <v>0</v>
      </c>
      <c r="T37" s="99">
        <v>20.754716981132077</v>
      </c>
      <c r="U37" s="99">
        <v>0</v>
      </c>
      <c r="V37" s="68">
        <v>33.250459409793535</v>
      </c>
      <c r="W37" s="68">
        <v>72.727272727272734</v>
      </c>
      <c r="X37" s="68">
        <v>81.851851851851848</v>
      </c>
      <c r="Y37" s="68">
        <v>84.444444444444457</v>
      </c>
      <c r="Z37" s="68">
        <v>85.555555555555543</v>
      </c>
      <c r="AA37" s="68">
        <v>18.788562008315456</v>
      </c>
      <c r="AB37" s="68">
        <v>0.5636568602494636</v>
      </c>
      <c r="AC37" s="68">
        <v>1</v>
      </c>
      <c r="AD37" s="74"/>
      <c r="AE37" s="75">
        <f>IF(M37&gt;='Sales Ach'!G$3,'Sales Ach'!H$3,IF(M37&gt;='Sales Ach'!G$4,('Sales Ach'!H$4+((M37-'Sales Ach'!G$4)/('Sales Ach'!G$3-'Sales Ach'!G$4))*'Sales Ach'!I$4),IF(M37&gt;'Sales Ach'!G$5,('Sales Ach'!H$5+((M37-'Sales Ach'!G$5)/('Sales Ach'!G$4-'Sales Ach'!G$5))*'Sales Ach'!I$5),IF(M37&gt;='Sales Ach'!G$6,('Sales Ach'!H$6+((M37-'Sales Ach'!G$6)/('Sales Ach'!G$5-'Sales Ach'!G$6)*'Sales Ach'!I$6)),0))))*$AE$2/10</f>
        <v>7.1913668113396367</v>
      </c>
      <c r="AF37" s="75">
        <f>IF(N37&gt;=UA!G$3,UA!H$3,IF(N37&gt;=UA!G$4,(UA!H$4+((N37-UA!G$4)/(UA!G$3-UA!G$4))*UA!I$4),IF(N37&gt;UA!G$5,(UA!H$5+((N37-UA!G$5)/(UA!G$4-UA!G$5))*UA!I$5),IF(N37&gt;=UA!G$6,(UA!H$6+((N37-UA!G$6)/(UA!G$5-UA!G$6)*UA!I$6)),0))))*$AF$2/10</f>
        <v>0</v>
      </c>
      <c r="AG37" s="75">
        <f>IF(O37="","",(IF(O37&gt;='New Product'!G$3,'New Product'!H$3,IF(O37&gt;='New Product'!G$4,('New Product'!H$4+((O37-'New Product'!G$4)/('New Product'!G$3-'New Product'!G$4))*'New Product'!I$4),IF(O37&gt;'New Product'!G$5,('New Product'!H$5+((O37-'New Product'!G$5)/('New Product'!G$4-'New Product'!G$5))*'New Product'!I$5),IF(O37&gt;='New Product'!G$6,('New Product'!H$6+((O37-'New Product'!G$6)/('New Product'!G$5-'New Product'!G$6)*'New Product'!I$6)),0))))*$AG$2/10))</f>
        <v>1.3139079907023361</v>
      </c>
      <c r="AH37" s="75">
        <f>IF(P37&gt;='Basket Brand'!G$3,'Basket Brand'!H$3,IF(P37&gt;='Basket Brand'!G$4,('Basket Brand'!H$4+((P37-'Basket Brand'!G$4)/('Basket Brand'!G$3-'Basket Brand'!G$4))*'Basket Brand'!I$4),IF(P37&gt;'Basket Brand'!G$5,('Basket Brand'!H$5+((P37-'Basket Brand'!G$5)/('Basket Brand'!G$4-'Basket Brand'!G$5))*'Basket Brand'!I$5),IF(P37&gt;='Basket Brand'!G$6,('Basket Brand'!H$6+((P37-'Basket Brand'!G$6)/('Basket Brand'!G$5-'Basket Brand'!G$6)*'Basket Brand'!I$6)),0))))*$AH$2/10</f>
        <v>4.347458806950077</v>
      </c>
      <c r="AI37" s="75">
        <f>IF(Q37&gt;='No of Month Ach.'!G$3,'No of Month Ach.'!H$3,IF(Q37&gt;='No of Month Ach.'!G$4,('No of Month Ach.'!H$4+((Q37-'No of Month Ach.'!G$4)/('No of Month Ach.'!G$3-'No of Month Ach.'!G$4))*'No of Month Ach.'!I$4),IF(Q37&gt;'No of Month Ach.'!G$5,('No of Month Ach.'!H$5+((Q37-'No of Month Ach.'!G$5)/('No of Month Ach.'!G$4-'No of Month Ach.'!G$5))*'No of Month Ach.'!I$5),IF(Q37&gt;='No of Month Ach.'!G$6,('No of Month Ach.'!H$6+((Q37-'No of Month Ach.'!G$6)/('No of Month Ach.'!G$5-'No of Month Ach.'!G$6)*'No of Month Ach.'!I$6)),0))))*$AI$2/10</f>
        <v>0</v>
      </c>
      <c r="AJ37" s="75">
        <f>IF(R37&gt;='Territory Month'!B$3,'Territory Month'!C$3,IF(R37&gt;='Territory Month'!B$4,('Territory Month'!C$4+((R37-'Territory Month'!B$4)/('Territory Month'!B$3-'Territory Month'!B$4))*'Territory Month'!D$4),IF(R37&gt;'Territory Month'!B$5,('Territory Month'!C$5+((R37-'Territory Month'!B$5)/('Territory Month'!B$4-'Territory Month'!B$5))*'Territory Month'!D$5),IF(R37&gt;='Territory Month'!B$6,('Territory Month'!C$6+((R37-'Territory Month'!B$6)/('Territory Month'!B$5-'Territory Month'!B$6)*'Territory Month'!D$6)),0))))*$AJ$2/10</f>
        <v>0</v>
      </c>
      <c r="AK37" s="75">
        <f>IF(Q37&gt;='No of Month Ach.'!G$3,'No of Month Ach.'!H$3,IF(Q37&gt;='No of Month Ach.'!G$4,('No of Month Ach.'!H$4+((Q37-'No of Month Ach.'!G$4)/('No of Month Ach.'!G$3-'No of Month Ach.'!G$4))*'No of Month Ach.'!I$4),IF(Q37&gt;'No of Month Ach.'!G$5,('No of Month Ach.'!H$5+((Q37-'No of Month Ach.'!G$5)/('No of Month Ach.'!G$4-'No of Month Ach.'!G$5))*'No of Month Ach.'!I$5),IF(Q37&gt;='No of Month Ach.'!G$6,('No of Month Ach.'!H$6+((Q37-'No of Month Ach.'!G$6)/('No of Month Ach.'!G$5-'No of Month Ach.'!G$6)*'No of Month Ach.'!I$6)),0))))*$AK$2/10</f>
        <v>0</v>
      </c>
      <c r="AL37" s="75">
        <f>IF(R37&gt;='Territory Month'!B$3,'Territory Month'!C$3,IF(R37&gt;='Territory Month'!B$4,('Territory Month'!C$4+((R37-'Territory Month'!B$4)/('Territory Month'!B$3-'Territory Month'!B$4))*'Territory Month'!D$4),IF(R37&gt;'Territory Month'!B$5,('Territory Month'!C$5+((R37-'Territory Month'!B$5)/('Territory Month'!B$4-'Territory Month'!B$5))*'Territory Month'!D$5),IF(R37&gt;='Territory Month'!B$6,('Territory Month'!C$6+((R37-'Territory Month'!B$6)/('Territory Month'!B$5-'Territory Month'!B$6)*'Territory Month'!D$6)),0))))*$AL$2/10</f>
        <v>0</v>
      </c>
      <c r="AM37" s="75">
        <f>IF(U37&gt;='Sygk DM Syk Ach'!B$3,'Sygk DM Syk Ach'!C$3,IF(U37&gt;='Sygk DM Syk Ach'!B$4,('Sygk DM Syk Ach'!C$4+((U37-'Sygk DM Syk Ach'!B$4)/('Sygk DM Syk Ach'!B$3-'Sygk DM Syk Ach'!B$4))*'Sygk DM Syk Ach'!D$4),IF(U37&gt;'Sygk DM Syk Ach'!B$5,('Sygk DM Syk Ach'!C$5+((U37-'Sygk DM Syk Ach'!B$5)/('Sygk DM Syk Ach'!B$4-'Sygk DM Syk Ach'!B$5))*'Sygk DM Syk Ach'!D$5),IF(U37&gt;='Sygk DM Syk Ach'!B$6,('Sygk DM Syk Ach'!C$6+((U37-'Sygk DM Syk Ach'!B$6)/('Sygk DM Syk Ach'!B$5-'Sygk DM Syk Ach'!B$6)*'Sygk DM Syk Ach'!D$6)),0))))*$AM$2/10</f>
        <v>0</v>
      </c>
      <c r="AN37" s="75">
        <f>IF(V37&gt;='Call Achv'!B$3,'Call Achv'!C$3,IF(V37&gt;='Call Achv'!B$4,('Call Achv'!C$4+((V37-'Call Achv'!B$4)/('Call Achv'!B$3-'Call Achv'!B$4))*'Call Achv'!D$4),IF(V37&gt;'Call Achv'!B$5,('Call Achv'!C$5+((V37-'Call Achv'!B$5)/('Call Achv'!B$4-'Call Achv'!B$5))*'Call Achv'!D$5),IF(V37&gt;='Call Achv'!B$6,('Call Achv'!C$6+((V37-'Call Achv'!B$6)/('Call Achv'!B$5-'Call Achv'!B$6)*'Call Achv'!D$6)),0))))*$AN$2/10</f>
        <v>0</v>
      </c>
      <c r="AO37" s="75">
        <f>IF(W37&gt;='DM Coaching'!B$3,'DM Coaching'!C$3,IF(W37&gt;='DM Coaching'!B$4,('DM Coaching'!C$4+((W37-'DM Coaching'!B$4)/('DM Coaching'!B$3-'DM Coaching'!B$4))*'DM Coaching'!D$4),IF(W37&gt;'DM Coaching'!B$5,('DM Coaching'!C$5+((W37-'DM Coaching'!B$5)/('DM Coaching'!B$4-'DM Coaching'!B$5))*'DM Coaching'!D$5),IF(W37&gt;='DM Coaching'!B$6,('DM Coaching'!C$6+((W37-'DM Coaching'!B$6)/('DM Coaching'!B$5-'DM Coaching'!B$6)*'DM Coaching'!D$6)),0))))*$AO$2/10</f>
        <v>5</v>
      </c>
      <c r="AP37" s="75">
        <f>IF(X37&gt;='FF-Written'!B$3,'FF-Written'!C$3,IF(X37&gt;='FF-Written'!B$4,('FF-Written'!C$4+((X37-'FF-Written'!B$4)/('FF-Written'!B$3-'FF-Written'!B$4))*'FF-Written'!D$4),IF(X37&gt;'FF-Written'!B$5,('FF-Written'!C$5+((X37-'FF-Written'!B$5)/('FF-Written'!B$4-'FF-Written'!B$5))*'FF-Written'!D$5),IF(X37&gt;='FF-Written'!B$6,('FF-Written'!C$6+((X37-'FF-Written'!B$6)/('FF-Written'!B$5-'FF-Written'!B$6)*'FF-Written'!D$6)),0))))*$AP$2/10</f>
        <v>4.1851851851851851</v>
      </c>
      <c r="AQ37" s="75">
        <f>IF(Y37&gt;='DM-Won-Written'!B$3,'DM-Won-Written'!C$3,IF(Y37&gt;='DM-Won-Written'!B$4,('DM-Won-Written'!C$4+((Y37-'DM-Won-Written'!B$4)/('DM-Won-Written'!B$3-'DM-Won-Written'!B$4))*'DM-Won-Written'!D$4),IF(Y37&gt;'DM-Won-Written'!B$5,('DM-Won-Written'!C$5+((Y37-'DM-Won-Written'!B$5)/('DM-Won-Written'!B$4-'DM-Won-Written'!B$5))*'DM-Won-Written'!D$5),IF(Y37&gt;='DM-Won-Written'!B$6,('DM-Won-Written'!C$6+((Y37-'DM-Won-Written'!B$6)/('DM-Won-Written'!B$5-'DM-Won-Written'!B$6)*'DM-Won-Written'!D$6)),0))))*$AQ$2/10</f>
        <v>3</v>
      </c>
      <c r="AR37" s="75">
        <f>IF(Z37&gt;='FF-Detailing'!B$3,'FF-Detailing'!C$3,IF(Z37&gt;='FF-Detailing'!B$4,('FF-Detailing'!C$4+((Z37-'FF-Detailing'!B$4)/('FF-Detailing'!B$3-'FF-Detailing'!B$4))*'FF-Detailing'!D$4),IF(Z37&gt;'FF-Detailing'!B$5,('FF-Detailing'!C$5+((Z37-'FF-Detailing'!B$5)/('FF-Detailing'!B$4-'FF-Detailing'!B$5))*'FF-Detailing'!D$5),IF(Z37&gt;='FF-Detailing'!B$6,('FF-Detailing'!C$6+((Z37-'FF-Detailing'!B$6)/('FF-Detailing'!B$5-'FF-Detailing'!B$6)*'FF-Detailing'!D$6)),0))))*$AR$2/10</f>
        <v>2.4333333333333327</v>
      </c>
      <c r="AS37" s="75">
        <f>IF(AA37="","",(IF(AA37&gt;='Rx Share'!G$3,'Rx Share'!H$3,IF(AA37&gt;='Rx Share'!G$4,('Rx Share'!H$4+((AA37-'Rx Share'!G$4)/('Rx Share'!G$3-'Rx Share'!G$4))*'Rx Share'!I$4),IF(AA37&gt;'Rx Share'!G$5,('Rx Share'!H$5+((AA37-'Rx Share'!G$5)/('Rx Share'!G$4-'Rx Share'!G$5))*'Rx Share'!I$5),IF(AA37&gt;='Rx Share'!G$6,('Rx Share'!H$6+((AA37-'Rx Share'!G$6)/('Rx Share'!G$5-'Rx Share'!G$6)*'Rx Share'!I$6)),0))))*$AS$2/10))</f>
        <v>0</v>
      </c>
      <c r="AT37" s="69">
        <f t="shared" si="11"/>
        <v>30.523613475011743</v>
      </c>
      <c r="AU37" s="70">
        <f t="shared" si="13"/>
        <v>77</v>
      </c>
      <c r="AV37" s="110" t="str">
        <f t="shared" si="14"/>
        <v/>
      </c>
      <c r="AW37" s="110" t="str">
        <f t="shared" ref="AW37:AW68" si="24">IFERROR(IF(M37&gt;=99.5,O37,""),"")</f>
        <v/>
      </c>
      <c r="AX37" s="110" t="str">
        <f t="shared" si="15"/>
        <v/>
      </c>
      <c r="AY37" s="110" t="str">
        <f t="shared" si="16"/>
        <v/>
      </c>
      <c r="AZ37" s="110" t="str">
        <f t="shared" si="17"/>
        <v/>
      </c>
      <c r="BA37" s="116" t="str">
        <f>IFERROR(IF($M37&gt;=99.5,#REF!,""),"")</f>
        <v/>
      </c>
      <c r="BB37" s="109" t="str">
        <f t="shared" si="18"/>
        <v>Disqualified</v>
      </c>
      <c r="BC37" s="109" t="str">
        <f t="shared" si="19"/>
        <v>Disqualified</v>
      </c>
      <c r="BD37" s="109" t="str">
        <f t="shared" si="20"/>
        <v>Disqualified</v>
      </c>
      <c r="BE37" s="109" t="str">
        <f t="shared" si="21"/>
        <v>Disqualified</v>
      </c>
      <c r="BF37" s="109" t="str">
        <f t="shared" si="22"/>
        <v>Disqualified</v>
      </c>
      <c r="BG37" s="109" t="str">
        <f t="shared" si="23"/>
        <v>Disqualified</v>
      </c>
    </row>
    <row r="38" spans="1:59" ht="30" hidden="1" x14ac:dyDescent="0.35">
      <c r="A38" s="87"/>
      <c r="B38" s="79">
        <v>104847</v>
      </c>
      <c r="C38" s="80" t="s">
        <v>141</v>
      </c>
      <c r="D38" s="80" t="s">
        <v>1472</v>
      </c>
      <c r="E38" s="80" t="s">
        <v>142</v>
      </c>
      <c r="F38" s="80" t="s">
        <v>17</v>
      </c>
      <c r="G38" s="80" t="s">
        <v>1756</v>
      </c>
      <c r="H38" s="146">
        <v>39930</v>
      </c>
      <c r="I38" s="146" t="s">
        <v>1719</v>
      </c>
      <c r="J38" s="79">
        <v>9</v>
      </c>
      <c r="K38" s="79" t="s">
        <v>1084</v>
      </c>
      <c r="L38" s="79"/>
      <c r="M38" s="78">
        <v>90.985306293899228</v>
      </c>
      <c r="N38" s="78">
        <v>35.5</v>
      </c>
      <c r="O38" s="78">
        <v>71.278987504358653</v>
      </c>
      <c r="P38" s="78">
        <v>97.570138020984459</v>
      </c>
      <c r="Q38" s="99">
        <v>3</v>
      </c>
      <c r="R38" s="99">
        <v>33.333333333333329</v>
      </c>
      <c r="S38" s="99">
        <v>3</v>
      </c>
      <c r="T38" s="99">
        <v>33.333333333333329</v>
      </c>
      <c r="U38" s="99">
        <v>33.333333333333329</v>
      </c>
      <c r="V38" s="68">
        <v>101.06027881405852</v>
      </c>
      <c r="W38" s="68">
        <v>75.27472527472527</v>
      </c>
      <c r="X38" s="68">
        <v>74</v>
      </c>
      <c r="Y38" s="68">
        <v>73.333333333333329</v>
      </c>
      <c r="Z38" s="68">
        <v>84.166666666666671</v>
      </c>
      <c r="AA38" s="68">
        <v>25.027871948306068</v>
      </c>
      <c r="AB38" s="68">
        <v>0.75083615844918206</v>
      </c>
      <c r="AC38" s="68">
        <v>1</v>
      </c>
      <c r="AD38" s="74"/>
      <c r="AE38" s="75">
        <f>IF(M38&gt;='Sales Ach'!G$3,'Sales Ach'!H$3,IF(M38&gt;='Sales Ach'!G$4,('Sales Ach'!H$4+((M38-'Sales Ach'!G$4)/('Sales Ach'!G$3-'Sales Ach'!G$4))*'Sales Ach'!I$4),IF(M38&gt;'Sales Ach'!G$5,('Sales Ach'!H$5+((M38-'Sales Ach'!G$5)/('Sales Ach'!G$4-'Sales Ach'!G$5))*'Sales Ach'!I$5),IF(M38&gt;='Sales Ach'!G$6,('Sales Ach'!H$6+((M38-'Sales Ach'!G$6)/('Sales Ach'!G$5-'Sales Ach'!G$6)*'Sales Ach'!I$6)),0))))*$AE$2/10</f>
        <v>9.1970612587798453</v>
      </c>
      <c r="AF38" s="75">
        <f>IF(N38&gt;=UA!G$3,UA!H$3,IF(N38&gt;=UA!G$4,(UA!H$4+((N38-UA!G$4)/(UA!G$3-UA!G$4))*UA!I$4),IF(N38&gt;UA!G$5,(UA!H$5+((N38-UA!G$5)/(UA!G$4-UA!G$5))*UA!I$5),IF(N38&gt;=UA!G$6,(UA!H$6+((N38-UA!G$6)/(UA!G$5-UA!G$6)*UA!I$6)),0))))*$AF$2/10</f>
        <v>4.6500000000000004</v>
      </c>
      <c r="AG38" s="75">
        <f>IF(O38="","",(IF(O38&gt;='New Product'!G$3,'New Product'!H$3,IF(O38&gt;='New Product'!G$4,('New Product'!H$4+((O38-'New Product'!G$4)/('New Product'!G$3-'New Product'!G$4))*'New Product'!I$4),IF(O38&gt;'New Product'!G$5,('New Product'!H$5+((O38-'New Product'!G$5)/('New Product'!G$4-'New Product'!G$5))*'New Product'!I$5),IF(O38&gt;='New Product'!G$6,('New Product'!H$6+((O38-'New Product'!G$6)/('New Product'!G$5-'New Product'!G$6)*'New Product'!I$6)),0))))*$AG$2/10))</f>
        <v>2.2658379846419678</v>
      </c>
      <c r="AH38" s="75">
        <f>IF(P38&gt;='Basket Brand'!G$3,'Basket Brand'!H$3,IF(P38&gt;='Basket Brand'!G$4,('Basket Brand'!H$4+((P38-'Basket Brand'!G$4)/('Basket Brand'!G$3-'Basket Brand'!G$4))*'Basket Brand'!I$4),IF(P38&gt;'Basket Brand'!G$5,('Basket Brand'!H$5+((P38-'Basket Brand'!G$5)/('Basket Brand'!G$4-'Basket Brand'!G$5))*'Basket Brand'!I$5),IF(P38&gt;='Basket Brand'!G$6,('Basket Brand'!H$6+((P38-'Basket Brand'!G$6)/('Basket Brand'!G$5-'Basket Brand'!G$6)*'Basket Brand'!I$6)),0))))*$AH$2/10</f>
        <v>6.0280552083937833</v>
      </c>
      <c r="AI38" s="75">
        <f>IF(Q38&gt;='No of Month Ach.'!G$3,'No of Month Ach.'!H$3,IF(Q38&gt;='No of Month Ach.'!G$4,('No of Month Ach.'!H$4+((Q38-'No of Month Ach.'!G$4)/('No of Month Ach.'!G$3-'No of Month Ach.'!G$4))*'No of Month Ach.'!I$4),IF(Q38&gt;'No of Month Ach.'!G$5,('No of Month Ach.'!H$5+((Q38-'No of Month Ach.'!G$5)/('No of Month Ach.'!G$4-'No of Month Ach.'!G$5))*'No of Month Ach.'!I$5),IF(Q38&gt;='No of Month Ach.'!G$6,('No of Month Ach.'!H$6+((Q38-'No of Month Ach.'!G$6)/('No of Month Ach.'!G$5-'No of Month Ach.'!G$6)*'No of Month Ach.'!I$6)),0))))*$AI$2/10</f>
        <v>0</v>
      </c>
      <c r="AJ38" s="75">
        <f>IF(R38&gt;='Territory Month'!B$3,'Territory Month'!C$3,IF(R38&gt;='Territory Month'!B$4,('Territory Month'!C$4+((R38-'Territory Month'!B$4)/('Territory Month'!B$3-'Territory Month'!B$4))*'Territory Month'!D$4),IF(R38&gt;'Territory Month'!B$5,('Territory Month'!C$5+((R38-'Territory Month'!B$5)/('Territory Month'!B$4-'Territory Month'!B$5))*'Territory Month'!D$5),IF(R38&gt;='Territory Month'!B$6,('Territory Month'!C$6+((R38-'Territory Month'!B$6)/('Territory Month'!B$5-'Territory Month'!B$6)*'Territory Month'!D$6)),0))))*$AJ$2/10</f>
        <v>0.76666666666666605</v>
      </c>
      <c r="AK38" s="75">
        <f>IF(Q38&gt;='No of Month Ach.'!G$3,'No of Month Ach.'!H$3,IF(Q38&gt;='No of Month Ach.'!G$4,('No of Month Ach.'!H$4+((Q38-'No of Month Ach.'!G$4)/('No of Month Ach.'!G$3-'No of Month Ach.'!G$4))*'No of Month Ach.'!I$4),IF(Q38&gt;'No of Month Ach.'!G$5,('No of Month Ach.'!H$5+((Q38-'No of Month Ach.'!G$5)/('No of Month Ach.'!G$4-'No of Month Ach.'!G$5))*'No of Month Ach.'!I$5),IF(Q38&gt;='No of Month Ach.'!G$6,('No of Month Ach.'!H$6+((Q38-'No of Month Ach.'!G$6)/('No of Month Ach.'!G$5-'No of Month Ach.'!G$6)*'No of Month Ach.'!I$6)),0))))*$AK$2/10</f>
        <v>0</v>
      </c>
      <c r="AL38" s="75">
        <f>IF(R38&gt;='Territory Month'!B$3,'Territory Month'!C$3,IF(R38&gt;='Territory Month'!B$4,('Territory Month'!C$4+((R38-'Territory Month'!B$4)/('Territory Month'!B$3-'Territory Month'!B$4))*'Territory Month'!D$4),IF(R38&gt;'Territory Month'!B$5,('Territory Month'!C$5+((R38-'Territory Month'!B$5)/('Territory Month'!B$4-'Territory Month'!B$5))*'Territory Month'!D$5),IF(R38&gt;='Territory Month'!B$6,('Territory Month'!C$6+((R38-'Territory Month'!B$6)/('Territory Month'!B$5-'Territory Month'!B$6)*'Territory Month'!D$6)),0))))*$AL$2/10</f>
        <v>0.38333333333333303</v>
      </c>
      <c r="AM38" s="75">
        <f>IF(U38&gt;='Sygk DM Syk Ach'!B$3,'Sygk DM Syk Ach'!C$3,IF(U38&gt;='Sygk DM Syk Ach'!B$4,('Sygk DM Syk Ach'!C$4+((U38-'Sygk DM Syk Ach'!B$4)/('Sygk DM Syk Ach'!B$3-'Sygk DM Syk Ach'!B$4))*'Sygk DM Syk Ach'!D$4),IF(U38&gt;'Sygk DM Syk Ach'!B$5,('Sygk DM Syk Ach'!C$5+((U38-'Sygk DM Syk Ach'!B$5)/('Sygk DM Syk Ach'!B$4-'Sygk DM Syk Ach'!B$5))*'Sygk DM Syk Ach'!D$5),IF(U38&gt;='Sygk DM Syk Ach'!B$6,('Sygk DM Syk Ach'!C$6+((U38-'Sygk DM Syk Ach'!B$6)/('Sygk DM Syk Ach'!B$5-'Sygk DM Syk Ach'!B$6)*'Sygk DM Syk Ach'!D$6)),0))))*$AM$2/10</f>
        <v>0</v>
      </c>
      <c r="AN38" s="75">
        <f>IF(V38&gt;='Call Achv'!B$3,'Call Achv'!C$3,IF(V38&gt;='Call Achv'!B$4,('Call Achv'!C$4+((V38-'Call Achv'!B$4)/('Call Achv'!B$3-'Call Achv'!B$4))*'Call Achv'!D$4),IF(V38&gt;'Call Achv'!B$5,('Call Achv'!C$5+((V38-'Call Achv'!B$5)/('Call Achv'!B$4-'Call Achv'!B$5))*'Call Achv'!D$5),IF(V38&gt;='Call Achv'!B$6,('Call Achv'!C$6+((V38-'Call Achv'!B$6)/('Call Achv'!B$5-'Call Achv'!B$6)*'Call Achv'!D$6)),0))))*$AN$2/10</f>
        <v>5</v>
      </c>
      <c r="AO38" s="75">
        <f>IF(W38&gt;='DM Coaching'!B$3,'DM Coaching'!C$3,IF(W38&gt;='DM Coaching'!B$4,('DM Coaching'!C$4+((W38-'DM Coaching'!B$4)/('DM Coaching'!B$3-'DM Coaching'!B$4))*'DM Coaching'!D$4),IF(W38&gt;'DM Coaching'!B$5,('DM Coaching'!C$5+((W38-'DM Coaching'!B$5)/('DM Coaching'!B$4-'DM Coaching'!B$5))*'DM Coaching'!D$5),IF(W38&gt;='DM Coaching'!B$6,('DM Coaching'!C$6+((W38-'DM Coaching'!B$6)/('DM Coaching'!B$5-'DM Coaching'!B$6)*'DM Coaching'!D$6)),0))))*$AO$2/10</f>
        <v>5</v>
      </c>
      <c r="AP38" s="75">
        <f>IF(X38&gt;='FF-Written'!B$3,'FF-Written'!C$3,IF(X38&gt;='FF-Written'!B$4,('FF-Written'!C$4+((X38-'FF-Written'!B$4)/('FF-Written'!B$3-'FF-Written'!B$4))*'FF-Written'!D$4),IF(X38&gt;'FF-Written'!B$5,('FF-Written'!C$5+((X38-'FF-Written'!B$5)/('FF-Written'!B$4-'FF-Written'!B$5))*'FF-Written'!D$5),IF(X38&gt;='FF-Written'!B$6,('FF-Written'!C$6+((X38-'FF-Written'!B$6)/('FF-Written'!B$5-'FF-Written'!B$6)*'FF-Written'!D$6)),0))))*$AP$2/10</f>
        <v>3.05</v>
      </c>
      <c r="AQ38" s="75">
        <f>IF(Y38&gt;='DM-Won-Written'!B$3,'DM-Won-Written'!C$3,IF(Y38&gt;='DM-Won-Written'!B$4,('DM-Won-Written'!C$4+((Y38-'DM-Won-Written'!B$4)/('DM-Won-Written'!B$3-'DM-Won-Written'!B$4))*'DM-Won-Written'!D$4),IF(Y38&gt;'DM-Won-Written'!B$5,('DM-Won-Written'!C$5+((Y38-'DM-Won-Written'!B$5)/('DM-Won-Written'!B$4-'DM-Won-Written'!B$5))*'DM-Won-Written'!D$5),IF(Y38&gt;='DM-Won-Written'!B$6,('DM-Won-Written'!C$6+((Y38-'DM-Won-Written'!B$6)/('DM-Won-Written'!B$5-'DM-Won-Written'!B$6)*'DM-Won-Written'!D$6)),0))))*$AQ$2/10</f>
        <v>2.6</v>
      </c>
      <c r="AR38" s="75">
        <f>IF(Z38&gt;='FF-Detailing'!B$3,'FF-Detailing'!C$3,IF(Z38&gt;='FF-Detailing'!B$4,('FF-Detailing'!C$4+((Z38-'FF-Detailing'!B$4)/('FF-Detailing'!B$3-'FF-Detailing'!B$4))*'FF-Detailing'!D$4),IF(Z38&gt;'FF-Detailing'!B$5,('FF-Detailing'!C$5+((Z38-'FF-Detailing'!B$5)/('FF-Detailing'!B$4-'FF-Detailing'!B$5))*'FF-Detailing'!D$5),IF(Z38&gt;='FF-Detailing'!B$6,('FF-Detailing'!C$6+((Z38-'FF-Detailing'!B$6)/('FF-Detailing'!B$5-'FF-Detailing'!B$6)*'FF-Detailing'!D$6)),0))))*$AR$2/10</f>
        <v>2.35</v>
      </c>
      <c r="AS38" s="75">
        <f>IF(AA38="","",(IF(AA38&gt;='Rx Share'!G$3,'Rx Share'!H$3,IF(AA38&gt;='Rx Share'!G$4,('Rx Share'!H$4+((AA38-'Rx Share'!G$4)/('Rx Share'!G$3-'Rx Share'!G$4))*'Rx Share'!I$4),IF(AA38&gt;'Rx Share'!G$5,('Rx Share'!H$5+((AA38-'Rx Share'!G$5)/('Rx Share'!G$4-'Rx Share'!G$5))*'Rx Share'!I$5),IF(AA38&gt;='Rx Share'!G$6,('Rx Share'!H$6+((AA38-'Rx Share'!G$6)/('Rx Share'!G$5-'Rx Share'!G$6)*'Rx Share'!I$6)),0))))*$AS$2/10))</f>
        <v>0</v>
      </c>
      <c r="AT38" s="69">
        <f t="shared" si="11"/>
        <v>45.02698642794325</v>
      </c>
      <c r="AU38" s="70">
        <f t="shared" si="13"/>
        <v>38</v>
      </c>
      <c r="AV38" s="110" t="str">
        <f t="shared" si="14"/>
        <v/>
      </c>
      <c r="AW38" s="110" t="str">
        <f t="shared" si="24"/>
        <v/>
      </c>
      <c r="AX38" s="110" t="str">
        <f t="shared" si="15"/>
        <v/>
      </c>
      <c r="AY38" s="110" t="str">
        <f t="shared" si="16"/>
        <v/>
      </c>
      <c r="AZ38" s="110" t="str">
        <f t="shared" si="17"/>
        <v/>
      </c>
      <c r="BA38" s="116" t="str">
        <f>IFERROR(IF($M38&gt;=99.5,#REF!,""),"")</f>
        <v/>
      </c>
      <c r="BB38" s="109" t="str">
        <f t="shared" si="18"/>
        <v>Disqualified</v>
      </c>
      <c r="BC38" s="109" t="str">
        <f t="shared" si="19"/>
        <v>Disqualified</v>
      </c>
      <c r="BD38" s="109" t="str">
        <f t="shared" si="20"/>
        <v>Disqualified</v>
      </c>
      <c r="BE38" s="109" t="str">
        <f t="shared" si="21"/>
        <v>Disqualified</v>
      </c>
      <c r="BF38" s="109" t="str">
        <f t="shared" si="22"/>
        <v>Disqualified</v>
      </c>
      <c r="BG38" s="109" t="str">
        <f t="shared" si="23"/>
        <v>Disqualified</v>
      </c>
    </row>
    <row r="39" spans="1:59" ht="30" hidden="1" x14ac:dyDescent="0.35">
      <c r="A39" s="87"/>
      <c r="B39" s="79">
        <v>104848</v>
      </c>
      <c r="C39" s="80" t="s">
        <v>67</v>
      </c>
      <c r="D39" s="80" t="s">
        <v>1058</v>
      </c>
      <c r="E39" s="80" t="s">
        <v>68</v>
      </c>
      <c r="F39" s="80" t="s">
        <v>34</v>
      </c>
      <c r="G39" s="80" t="s">
        <v>1760</v>
      </c>
      <c r="H39" s="146">
        <v>39965</v>
      </c>
      <c r="I39" s="146" t="s">
        <v>1719</v>
      </c>
      <c r="J39" s="79">
        <v>9</v>
      </c>
      <c r="K39" s="79" t="s">
        <v>1084</v>
      </c>
      <c r="L39" s="79"/>
      <c r="M39" s="78">
        <v>87.048977406515277</v>
      </c>
      <c r="N39" s="78">
        <v>25.55012224938875</v>
      </c>
      <c r="O39" s="78">
        <v>63.010684385062611</v>
      </c>
      <c r="P39" s="78">
        <v>80.600057308097902</v>
      </c>
      <c r="Q39" s="99">
        <v>1</v>
      </c>
      <c r="R39" s="99">
        <v>17.460317460317459</v>
      </c>
      <c r="S39" s="99">
        <v>1</v>
      </c>
      <c r="T39" s="99">
        <v>17.460317460317459</v>
      </c>
      <c r="U39" s="99">
        <v>22.222222222222221</v>
      </c>
      <c r="V39" s="68">
        <v>106.08393229770461</v>
      </c>
      <c r="W39" s="68">
        <v>103.40425531914894</v>
      </c>
      <c r="X39" s="68">
        <v>78.571428571428569</v>
      </c>
      <c r="Y39" s="68">
        <v>84.444444444444443</v>
      </c>
      <c r="Z39" s="68">
        <v>79.38095238095238</v>
      </c>
      <c r="AA39" s="68">
        <v>16.462152199161746</v>
      </c>
      <c r="AB39" s="68">
        <v>0.49386456597485234</v>
      </c>
      <c r="AC39" s="68">
        <v>1</v>
      </c>
      <c r="AD39" s="74"/>
      <c r="AE39" s="75">
        <f>IF(M39&gt;='Sales Ach'!G$3,'Sales Ach'!H$3,IF(M39&gt;='Sales Ach'!G$4,('Sales Ach'!H$4+((M39-'Sales Ach'!G$4)/('Sales Ach'!G$3-'Sales Ach'!G$4))*'Sales Ach'!I$4),IF(M39&gt;'Sales Ach'!G$5,('Sales Ach'!H$5+((M39-'Sales Ach'!G$5)/('Sales Ach'!G$4-'Sales Ach'!G$5))*'Sales Ach'!I$5),IF(M39&gt;='Sales Ach'!G$6,('Sales Ach'!H$6+((M39-'Sales Ach'!G$6)/('Sales Ach'!G$5-'Sales Ach'!G$6)*'Sales Ach'!I$6)),0))))*$AE$2/10</f>
        <v>8.4097954813030551</v>
      </c>
      <c r="AF39" s="75">
        <f>IF(N39&gt;=UA!G$3,UA!H$3,IF(N39&gt;=UA!G$4,(UA!H$4+((N39-UA!G$4)/(UA!G$3-UA!G$4))*UA!I$4),IF(N39&gt;UA!G$5,(UA!H$5+((N39-UA!G$5)/(UA!G$4-UA!G$5))*UA!I$5),IF(N39&gt;=UA!G$6,(UA!H$6+((N39-UA!G$6)/(UA!G$5-UA!G$6)*UA!I$6)),0))))*$AF$2/10</f>
        <v>0</v>
      </c>
      <c r="AG39" s="75">
        <f>IF(O39="","",(IF(O39&gt;='New Product'!G$3,'New Product'!H$3,IF(O39&gt;='New Product'!G$4,('New Product'!H$4+((O39-'New Product'!G$4)/('New Product'!G$3-'New Product'!G$4))*'New Product'!I$4),IF(O39&gt;'New Product'!G$5,('New Product'!H$5+((O39-'New Product'!G$5)/('New Product'!G$4-'New Product'!G$5))*'New Product'!I$5),IF(O39&gt;='New Product'!G$6,('New Product'!H$6+((O39-'New Product'!G$6)/('New Product'!G$5-'New Product'!G$6)*'New Product'!I$6)),0))))*$AG$2/10))</f>
        <v>1.7594044185850848</v>
      </c>
      <c r="AH39" s="75">
        <f>IF(P39&gt;='Basket Brand'!G$3,'Basket Brand'!H$3,IF(P39&gt;='Basket Brand'!G$4,('Basket Brand'!H$4+((P39-'Basket Brand'!G$4)/('Basket Brand'!G$3-'Basket Brand'!G$4))*'Basket Brand'!I$4),IF(P39&gt;'Basket Brand'!G$5,('Basket Brand'!H$5+((P39-'Basket Brand'!G$5)/('Basket Brand'!G$4-'Basket Brand'!G$5))*'Basket Brand'!I$5),IF(P39&gt;='Basket Brand'!G$6,('Basket Brand'!H$6+((P39-'Basket Brand'!G$6)/('Basket Brand'!G$5-'Basket Brand'!G$6)*'Basket Brand'!I$6)),0))))*$AH$2/10</f>
        <v>3.5600057308097903</v>
      </c>
      <c r="AI39" s="75">
        <f>IF(Q39&gt;='No of Month Ach.'!G$3,'No of Month Ach.'!H$3,IF(Q39&gt;='No of Month Ach.'!G$4,('No of Month Ach.'!H$4+((Q39-'No of Month Ach.'!G$4)/('No of Month Ach.'!G$3-'No of Month Ach.'!G$4))*'No of Month Ach.'!I$4),IF(Q39&gt;'No of Month Ach.'!G$5,('No of Month Ach.'!H$5+((Q39-'No of Month Ach.'!G$5)/('No of Month Ach.'!G$4-'No of Month Ach.'!G$5))*'No of Month Ach.'!I$5),IF(Q39&gt;='No of Month Ach.'!G$6,('No of Month Ach.'!H$6+((Q39-'No of Month Ach.'!G$6)/('No of Month Ach.'!G$5-'No of Month Ach.'!G$6)*'No of Month Ach.'!I$6)),0))))*$AI$2/10</f>
        <v>0</v>
      </c>
      <c r="AJ39" s="75">
        <f>IF(R39&gt;='Territory Month'!B$3,'Territory Month'!C$3,IF(R39&gt;='Territory Month'!B$4,('Territory Month'!C$4+((R39-'Territory Month'!B$4)/('Territory Month'!B$3-'Territory Month'!B$4))*'Territory Month'!D$4),IF(R39&gt;'Territory Month'!B$5,('Territory Month'!C$5+((R39-'Territory Month'!B$5)/('Territory Month'!B$4-'Territory Month'!B$5))*'Territory Month'!D$5),IF(R39&gt;='Territory Month'!B$6,('Territory Month'!C$6+((R39-'Territory Month'!B$6)/('Territory Month'!B$5-'Territory Month'!B$6)*'Territory Month'!D$6)),0))))*$AJ$2/10</f>
        <v>0</v>
      </c>
      <c r="AK39" s="75">
        <f>IF(Q39&gt;='No of Month Ach.'!G$3,'No of Month Ach.'!H$3,IF(Q39&gt;='No of Month Ach.'!G$4,('No of Month Ach.'!H$4+((Q39-'No of Month Ach.'!G$4)/('No of Month Ach.'!G$3-'No of Month Ach.'!G$4))*'No of Month Ach.'!I$4),IF(Q39&gt;'No of Month Ach.'!G$5,('No of Month Ach.'!H$5+((Q39-'No of Month Ach.'!G$5)/('No of Month Ach.'!G$4-'No of Month Ach.'!G$5))*'No of Month Ach.'!I$5),IF(Q39&gt;='No of Month Ach.'!G$6,('No of Month Ach.'!H$6+((Q39-'No of Month Ach.'!G$6)/('No of Month Ach.'!G$5-'No of Month Ach.'!G$6)*'No of Month Ach.'!I$6)),0))))*$AK$2/10</f>
        <v>0</v>
      </c>
      <c r="AL39" s="75">
        <f>IF(R39&gt;='Territory Month'!B$3,'Territory Month'!C$3,IF(R39&gt;='Territory Month'!B$4,('Territory Month'!C$4+((R39-'Territory Month'!B$4)/('Territory Month'!B$3-'Territory Month'!B$4))*'Territory Month'!D$4),IF(R39&gt;'Territory Month'!B$5,('Territory Month'!C$5+((R39-'Territory Month'!B$5)/('Territory Month'!B$4-'Territory Month'!B$5))*'Territory Month'!D$5),IF(R39&gt;='Territory Month'!B$6,('Territory Month'!C$6+((R39-'Territory Month'!B$6)/('Territory Month'!B$5-'Territory Month'!B$6)*'Territory Month'!D$6)),0))))*$AL$2/10</f>
        <v>0</v>
      </c>
      <c r="AM39" s="75">
        <f>IF(U39&gt;='Sygk DM Syk Ach'!B$3,'Sygk DM Syk Ach'!C$3,IF(U39&gt;='Sygk DM Syk Ach'!B$4,('Sygk DM Syk Ach'!C$4+((U39-'Sygk DM Syk Ach'!B$4)/('Sygk DM Syk Ach'!B$3-'Sygk DM Syk Ach'!B$4))*'Sygk DM Syk Ach'!D$4),IF(U39&gt;'Sygk DM Syk Ach'!B$5,('Sygk DM Syk Ach'!C$5+((U39-'Sygk DM Syk Ach'!B$5)/('Sygk DM Syk Ach'!B$4-'Sygk DM Syk Ach'!B$5))*'Sygk DM Syk Ach'!D$5),IF(U39&gt;='Sygk DM Syk Ach'!B$6,('Sygk DM Syk Ach'!C$6+((U39-'Sygk DM Syk Ach'!B$6)/('Sygk DM Syk Ach'!B$5-'Sygk DM Syk Ach'!B$6)*'Sygk DM Syk Ach'!D$6)),0))))*$AM$2/10</f>
        <v>0</v>
      </c>
      <c r="AN39" s="75">
        <f>IF(V39&gt;='Call Achv'!B$3,'Call Achv'!C$3,IF(V39&gt;='Call Achv'!B$4,('Call Achv'!C$4+((V39-'Call Achv'!B$4)/('Call Achv'!B$3-'Call Achv'!B$4))*'Call Achv'!D$4),IF(V39&gt;'Call Achv'!B$5,('Call Achv'!C$5+((V39-'Call Achv'!B$5)/('Call Achv'!B$4-'Call Achv'!B$5))*'Call Achv'!D$5),IF(V39&gt;='Call Achv'!B$6,('Call Achv'!C$6+((V39-'Call Achv'!B$6)/('Call Achv'!B$5-'Call Achv'!B$6)*'Call Achv'!D$6)),0))))*$AN$2/10</f>
        <v>5</v>
      </c>
      <c r="AO39" s="75">
        <f>IF(W39&gt;='DM Coaching'!B$3,'DM Coaching'!C$3,IF(W39&gt;='DM Coaching'!B$4,('DM Coaching'!C$4+((W39-'DM Coaching'!B$4)/('DM Coaching'!B$3-'DM Coaching'!B$4))*'DM Coaching'!D$4),IF(W39&gt;'DM Coaching'!B$5,('DM Coaching'!C$5+((W39-'DM Coaching'!B$5)/('DM Coaching'!B$4-'DM Coaching'!B$5))*'DM Coaching'!D$5),IF(W39&gt;='DM Coaching'!B$6,('DM Coaching'!C$6+((W39-'DM Coaching'!B$6)/('DM Coaching'!B$5-'DM Coaching'!B$6)*'DM Coaching'!D$6)),0))))*$AO$2/10</f>
        <v>5</v>
      </c>
      <c r="AP39" s="75">
        <f>IF(X39&gt;='FF-Written'!B$3,'FF-Written'!C$3,IF(X39&gt;='FF-Written'!B$4,('FF-Written'!C$4+((X39-'FF-Written'!B$4)/('FF-Written'!B$3-'FF-Written'!B$4))*'FF-Written'!D$4),IF(X39&gt;'FF-Written'!B$5,('FF-Written'!C$5+((X39-'FF-Written'!B$5)/('FF-Written'!B$4-'FF-Written'!B$5))*'FF-Written'!D$5),IF(X39&gt;='FF-Written'!B$6,('FF-Written'!C$6+((X39-'FF-Written'!B$6)/('FF-Written'!B$5-'FF-Written'!B$6)*'FF-Written'!D$6)),0))))*$AP$2/10</f>
        <v>3.3928571428571432</v>
      </c>
      <c r="AQ39" s="75">
        <f>IF(Y39&gt;='DM-Won-Written'!B$3,'DM-Won-Written'!C$3,IF(Y39&gt;='DM-Won-Written'!B$4,('DM-Won-Written'!C$4+((Y39-'DM-Won-Written'!B$4)/('DM-Won-Written'!B$3-'DM-Won-Written'!B$4))*'DM-Won-Written'!D$4),IF(Y39&gt;'DM-Won-Written'!B$5,('DM-Won-Written'!C$5+((Y39-'DM-Won-Written'!B$5)/('DM-Won-Written'!B$4-'DM-Won-Written'!B$5))*'DM-Won-Written'!D$5),IF(Y39&gt;='DM-Won-Written'!B$6,('DM-Won-Written'!C$6+((Y39-'DM-Won-Written'!B$6)/('DM-Won-Written'!B$5-'DM-Won-Written'!B$6)*'DM-Won-Written'!D$6)),0))))*$AQ$2/10</f>
        <v>3</v>
      </c>
      <c r="AR39" s="75">
        <f>IF(Z39&gt;='FF-Detailing'!B$3,'FF-Detailing'!C$3,IF(Z39&gt;='FF-Detailing'!B$4,('FF-Detailing'!C$4+((Z39-'FF-Detailing'!B$4)/('FF-Detailing'!B$3-'FF-Detailing'!B$4))*'FF-Detailing'!D$4),IF(Z39&gt;'FF-Detailing'!B$5,('FF-Detailing'!C$5+((Z39-'FF-Detailing'!B$5)/('FF-Detailing'!B$4-'FF-Detailing'!B$5))*'FF-Detailing'!D$5),IF(Z39&gt;='FF-Detailing'!B$6,('FF-Detailing'!C$6+((Z39-'FF-Detailing'!B$6)/('FF-Detailing'!B$5-'FF-Detailing'!B$6)*'FF-Detailing'!D$6)),0))))*$AR$2/10</f>
        <v>2.0442857142857145</v>
      </c>
      <c r="AS39" s="75">
        <f>IF(AA39="","",(IF(AA39&gt;='Rx Share'!G$3,'Rx Share'!H$3,IF(AA39&gt;='Rx Share'!G$4,('Rx Share'!H$4+((AA39-'Rx Share'!G$4)/('Rx Share'!G$3-'Rx Share'!G$4))*'Rx Share'!I$4),IF(AA39&gt;'Rx Share'!G$5,('Rx Share'!H$5+((AA39-'Rx Share'!G$5)/('Rx Share'!G$4-'Rx Share'!G$5))*'Rx Share'!I$5),IF(AA39&gt;='Rx Share'!G$6,('Rx Share'!H$6+((AA39-'Rx Share'!G$6)/('Rx Share'!G$5-'Rx Share'!G$6)*'Rx Share'!I$6)),0))))*$AS$2/10))</f>
        <v>0</v>
      </c>
      <c r="AT39" s="69">
        <f t="shared" si="11"/>
        <v>35.740387208711986</v>
      </c>
      <c r="AU39" s="70">
        <f t="shared" si="13"/>
        <v>59</v>
      </c>
      <c r="AV39" s="110" t="str">
        <f t="shared" si="14"/>
        <v/>
      </c>
      <c r="AW39" s="110" t="str">
        <f t="shared" si="24"/>
        <v/>
      </c>
      <c r="AX39" s="110" t="str">
        <f t="shared" si="15"/>
        <v/>
      </c>
      <c r="AY39" s="110" t="str">
        <f t="shared" si="16"/>
        <v/>
      </c>
      <c r="AZ39" s="110" t="str">
        <f t="shared" si="17"/>
        <v/>
      </c>
      <c r="BA39" s="116" t="str">
        <f>IFERROR(IF($M39&gt;=99.5,#REF!,""),"")</f>
        <v/>
      </c>
      <c r="BB39" s="109" t="str">
        <f t="shared" si="18"/>
        <v>Disqualified</v>
      </c>
      <c r="BC39" s="109" t="str">
        <f t="shared" si="19"/>
        <v>Disqualified</v>
      </c>
      <c r="BD39" s="109" t="str">
        <f t="shared" si="20"/>
        <v>Disqualified</v>
      </c>
      <c r="BE39" s="109" t="str">
        <f t="shared" si="21"/>
        <v>Disqualified</v>
      </c>
      <c r="BF39" s="109" t="str">
        <f t="shared" si="22"/>
        <v>Disqualified</v>
      </c>
      <c r="BG39" s="109" t="str">
        <f t="shared" si="23"/>
        <v>Disqualified</v>
      </c>
    </row>
    <row r="40" spans="1:59" ht="30" hidden="1" x14ac:dyDescent="0.35">
      <c r="A40" s="87"/>
      <c r="B40" s="79">
        <v>104850</v>
      </c>
      <c r="C40" s="80" t="s">
        <v>833</v>
      </c>
      <c r="D40" s="80" t="s">
        <v>1058</v>
      </c>
      <c r="E40" s="80" t="s">
        <v>119</v>
      </c>
      <c r="F40" s="80" t="s">
        <v>18</v>
      </c>
      <c r="G40" s="80" t="s">
        <v>1777</v>
      </c>
      <c r="H40" s="146">
        <v>39965</v>
      </c>
      <c r="I40" s="146" t="s">
        <v>1719</v>
      </c>
      <c r="J40" s="79">
        <v>9</v>
      </c>
      <c r="K40" s="79" t="s">
        <v>1084</v>
      </c>
      <c r="L40" s="79"/>
      <c r="M40" s="78">
        <v>81.035447202519975</v>
      </c>
      <c r="N40" s="78">
        <v>25.822168087697928</v>
      </c>
      <c r="O40" s="78">
        <v>54.057471085100609</v>
      </c>
      <c r="P40" s="78">
        <v>89.786433123447424</v>
      </c>
      <c r="Q40" s="99">
        <v>0</v>
      </c>
      <c r="R40" s="99">
        <v>9.67741935483871</v>
      </c>
      <c r="S40" s="99">
        <v>0</v>
      </c>
      <c r="T40" s="99">
        <v>9.67741935483871</v>
      </c>
      <c r="U40" s="99">
        <v>12.5</v>
      </c>
      <c r="V40" s="68">
        <v>55.089107686600627</v>
      </c>
      <c r="W40" s="68" t="s">
        <v>1093</v>
      </c>
      <c r="X40" s="68">
        <v>69.629629629629633</v>
      </c>
      <c r="Y40" s="68">
        <v>53.333333333333336</v>
      </c>
      <c r="Z40" s="68">
        <v>74.777777777777771</v>
      </c>
      <c r="AA40" s="68">
        <v>20.146416207933715</v>
      </c>
      <c r="AB40" s="68">
        <v>0.60439248623801145</v>
      </c>
      <c r="AC40" s="68">
        <v>1</v>
      </c>
      <c r="AD40" s="74"/>
      <c r="AE40" s="75">
        <f>IF(M40&gt;='Sales Ach'!G$3,'Sales Ach'!H$3,IF(M40&gt;='Sales Ach'!G$4,('Sales Ach'!H$4+((M40-'Sales Ach'!G$4)/('Sales Ach'!G$3-'Sales Ach'!G$4))*'Sales Ach'!I$4),IF(M40&gt;'Sales Ach'!G$5,('Sales Ach'!H$5+((M40-'Sales Ach'!G$5)/('Sales Ach'!G$4-'Sales Ach'!G$5))*'Sales Ach'!I$5),IF(M40&gt;='Sales Ach'!G$6,('Sales Ach'!H$6+((M40-'Sales Ach'!G$6)/('Sales Ach'!G$5-'Sales Ach'!G$6)*'Sales Ach'!I$6)),0))))*$AE$2/10</f>
        <v>7.2070894405039949</v>
      </c>
      <c r="AF40" s="75">
        <f>IF(N40&gt;=UA!G$3,UA!H$3,IF(N40&gt;=UA!G$4,(UA!H$4+((N40-UA!G$4)/(UA!G$3-UA!G$4))*UA!I$4),IF(N40&gt;UA!G$5,(UA!H$5+((N40-UA!G$5)/(UA!G$4-UA!G$5))*UA!I$5),IF(N40&gt;=UA!G$6,(UA!H$6+((N40-UA!G$6)/(UA!G$5-UA!G$6)*UA!I$6)),0))))*$AF$2/10</f>
        <v>0</v>
      </c>
      <c r="AG40" s="75">
        <f>IF(O40="","",(IF(O40&gt;='New Product'!G$3,'New Product'!H$3,IF(O40&gt;='New Product'!G$4,('New Product'!H$4+((O40-'New Product'!G$4)/('New Product'!G$3-'New Product'!G$4))*'New Product'!I$4),IF(O40&gt;'New Product'!G$5,('New Product'!H$5+((O40-'New Product'!G$5)/('New Product'!G$4-'New Product'!G$5))*'New Product'!I$5),IF(O40&gt;='New Product'!G$6,('New Product'!H$6+((O40-'New Product'!G$6)/('New Product'!G$5-'New Product'!G$6)*'New Product'!I$6)),0))))*$AG$2/10))</f>
        <v>1.2110201039624122</v>
      </c>
      <c r="AH40" s="75">
        <f>IF(P40&gt;='Basket Brand'!G$3,'Basket Brand'!H$3,IF(P40&gt;='Basket Brand'!G$4,('Basket Brand'!H$4+((P40-'Basket Brand'!G$4)/('Basket Brand'!G$3-'Basket Brand'!G$4))*'Basket Brand'!I$4),IF(P40&gt;'Basket Brand'!G$5,('Basket Brand'!H$5+((P40-'Basket Brand'!G$5)/('Basket Brand'!G$4-'Basket Brand'!G$5))*'Basket Brand'!I$5),IF(P40&gt;='Basket Brand'!G$6,('Basket Brand'!H$6+((P40-'Basket Brand'!G$6)/('Basket Brand'!G$5-'Basket Brand'!G$6)*'Basket Brand'!I$6)),0))))*$AH$2/10</f>
        <v>4.478643312344742</v>
      </c>
      <c r="AI40" s="75">
        <f>IF(Q40&gt;='No of Month Ach.'!G$3,'No of Month Ach.'!H$3,IF(Q40&gt;='No of Month Ach.'!G$4,('No of Month Ach.'!H$4+((Q40-'No of Month Ach.'!G$4)/('No of Month Ach.'!G$3-'No of Month Ach.'!G$4))*'No of Month Ach.'!I$4),IF(Q40&gt;'No of Month Ach.'!G$5,('No of Month Ach.'!H$5+((Q40-'No of Month Ach.'!G$5)/('No of Month Ach.'!G$4-'No of Month Ach.'!G$5))*'No of Month Ach.'!I$5),IF(Q40&gt;='No of Month Ach.'!G$6,('No of Month Ach.'!H$6+((Q40-'No of Month Ach.'!G$6)/('No of Month Ach.'!G$5-'No of Month Ach.'!G$6)*'No of Month Ach.'!I$6)),0))))*$AI$2/10</f>
        <v>0</v>
      </c>
      <c r="AJ40" s="75">
        <f>IF(R40&gt;='Territory Month'!B$3,'Territory Month'!C$3,IF(R40&gt;='Territory Month'!B$4,('Territory Month'!C$4+((R40-'Territory Month'!B$4)/('Territory Month'!B$3-'Territory Month'!B$4))*'Territory Month'!D$4),IF(R40&gt;'Territory Month'!B$5,('Territory Month'!C$5+((R40-'Territory Month'!B$5)/('Territory Month'!B$4-'Territory Month'!B$5))*'Territory Month'!D$5),IF(R40&gt;='Territory Month'!B$6,('Territory Month'!C$6+((R40-'Territory Month'!B$6)/('Territory Month'!B$5-'Territory Month'!B$6)*'Territory Month'!D$6)),0))))*$AJ$2/10</f>
        <v>0</v>
      </c>
      <c r="AK40" s="75">
        <f>IF(Q40&gt;='No of Month Ach.'!G$3,'No of Month Ach.'!H$3,IF(Q40&gt;='No of Month Ach.'!G$4,('No of Month Ach.'!H$4+((Q40-'No of Month Ach.'!G$4)/('No of Month Ach.'!G$3-'No of Month Ach.'!G$4))*'No of Month Ach.'!I$4),IF(Q40&gt;'No of Month Ach.'!G$5,('No of Month Ach.'!H$5+((Q40-'No of Month Ach.'!G$5)/('No of Month Ach.'!G$4-'No of Month Ach.'!G$5))*'No of Month Ach.'!I$5),IF(Q40&gt;='No of Month Ach.'!G$6,('No of Month Ach.'!H$6+((Q40-'No of Month Ach.'!G$6)/('No of Month Ach.'!G$5-'No of Month Ach.'!G$6)*'No of Month Ach.'!I$6)),0))))*$AK$2/10</f>
        <v>0</v>
      </c>
      <c r="AL40" s="75">
        <f>IF(R40&gt;='Territory Month'!B$3,'Territory Month'!C$3,IF(R40&gt;='Territory Month'!B$4,('Territory Month'!C$4+((R40-'Territory Month'!B$4)/('Territory Month'!B$3-'Territory Month'!B$4))*'Territory Month'!D$4),IF(R40&gt;'Territory Month'!B$5,('Territory Month'!C$5+((R40-'Territory Month'!B$5)/('Territory Month'!B$4-'Territory Month'!B$5))*'Territory Month'!D$5),IF(R40&gt;='Territory Month'!B$6,('Territory Month'!C$6+((R40-'Territory Month'!B$6)/('Territory Month'!B$5-'Territory Month'!B$6)*'Territory Month'!D$6)),0))))*$AL$2/10</f>
        <v>0</v>
      </c>
      <c r="AM40" s="75">
        <f>IF(U40&gt;='Sygk DM Syk Ach'!B$3,'Sygk DM Syk Ach'!C$3,IF(U40&gt;='Sygk DM Syk Ach'!B$4,('Sygk DM Syk Ach'!C$4+((U40-'Sygk DM Syk Ach'!B$4)/('Sygk DM Syk Ach'!B$3-'Sygk DM Syk Ach'!B$4))*'Sygk DM Syk Ach'!D$4),IF(U40&gt;'Sygk DM Syk Ach'!B$5,('Sygk DM Syk Ach'!C$5+((U40-'Sygk DM Syk Ach'!B$5)/('Sygk DM Syk Ach'!B$4-'Sygk DM Syk Ach'!B$5))*'Sygk DM Syk Ach'!D$5),IF(U40&gt;='Sygk DM Syk Ach'!B$6,('Sygk DM Syk Ach'!C$6+((U40-'Sygk DM Syk Ach'!B$6)/('Sygk DM Syk Ach'!B$5-'Sygk DM Syk Ach'!B$6)*'Sygk DM Syk Ach'!D$6)),0))))*$AM$2/10</f>
        <v>0</v>
      </c>
      <c r="AN40" s="75">
        <f>IF(V40&gt;='Call Achv'!B$3,'Call Achv'!C$3,IF(V40&gt;='Call Achv'!B$4,('Call Achv'!C$4+((V40-'Call Achv'!B$4)/('Call Achv'!B$3-'Call Achv'!B$4))*'Call Achv'!D$4),IF(V40&gt;'Call Achv'!B$5,('Call Achv'!C$5+((V40-'Call Achv'!B$5)/('Call Achv'!B$4-'Call Achv'!B$5))*'Call Achv'!D$5),IF(V40&gt;='Call Achv'!B$6,('Call Achv'!C$6+((V40-'Call Achv'!B$6)/('Call Achv'!B$5-'Call Achv'!B$6)*'Call Achv'!D$6)),0))))*$AN$2/10</f>
        <v>0</v>
      </c>
      <c r="AO40" s="75">
        <f>IF(W40&gt;='DM Coaching'!B$3,'DM Coaching'!C$3,IF(W40&gt;='DM Coaching'!B$4,('DM Coaching'!C$4+((W40-'DM Coaching'!B$4)/('DM Coaching'!B$3-'DM Coaching'!B$4))*'DM Coaching'!D$4),IF(W40&gt;'DM Coaching'!B$5,('DM Coaching'!C$5+((W40-'DM Coaching'!B$5)/('DM Coaching'!B$4-'DM Coaching'!B$5))*'DM Coaching'!D$5),IF(W40&gt;='DM Coaching'!B$6,('DM Coaching'!C$6+((W40-'DM Coaching'!B$6)/('DM Coaching'!B$5-'DM Coaching'!B$6)*'DM Coaching'!D$6)),0))))*$AO$2/10</f>
        <v>5</v>
      </c>
      <c r="AP40" s="75">
        <f>IF(X40&gt;='FF-Written'!B$3,'FF-Written'!C$3,IF(X40&gt;='FF-Written'!B$4,('FF-Written'!C$4+((X40-'FF-Written'!B$4)/('FF-Written'!B$3-'FF-Written'!B$4))*'FF-Written'!D$4),IF(X40&gt;'FF-Written'!B$5,('FF-Written'!C$5+((X40-'FF-Written'!B$5)/('FF-Written'!B$4-'FF-Written'!B$5))*'FF-Written'!D$5),IF(X40&gt;='FF-Written'!B$6,('FF-Written'!C$6+((X40-'FF-Written'!B$6)/('FF-Written'!B$5-'FF-Written'!B$6)*'FF-Written'!D$6)),0))))*$AP$2/10</f>
        <v>2.7222222222222223</v>
      </c>
      <c r="AQ40" s="75">
        <f>IF(Y40&gt;='DM-Won-Written'!B$3,'DM-Won-Written'!C$3,IF(Y40&gt;='DM-Won-Written'!B$4,('DM-Won-Written'!C$4+((Y40-'DM-Won-Written'!B$4)/('DM-Won-Written'!B$3-'DM-Won-Written'!B$4))*'DM-Won-Written'!D$4),IF(Y40&gt;'DM-Won-Written'!B$5,('DM-Won-Written'!C$5+((Y40-'DM-Won-Written'!B$5)/('DM-Won-Written'!B$4-'DM-Won-Written'!B$5))*'DM-Won-Written'!D$5),IF(Y40&gt;='DM-Won-Written'!B$6,('DM-Won-Written'!C$6+((Y40-'DM-Won-Written'!B$6)/('DM-Won-Written'!B$5-'DM-Won-Written'!B$6)*'DM-Won-Written'!D$6)),0))))*$AQ$2/10</f>
        <v>0.50000000000000022</v>
      </c>
      <c r="AR40" s="75">
        <f>IF(Z40&gt;='FF-Detailing'!B$3,'FF-Detailing'!C$3,IF(Z40&gt;='FF-Detailing'!B$4,('FF-Detailing'!C$4+((Z40-'FF-Detailing'!B$4)/('FF-Detailing'!B$3-'FF-Detailing'!B$4))*'FF-Detailing'!D$4),IF(Z40&gt;'FF-Detailing'!B$5,('FF-Detailing'!C$5+((Z40-'FF-Detailing'!B$5)/('FF-Detailing'!B$4-'FF-Detailing'!B$5))*'FF-Detailing'!D$5),IF(Z40&gt;='FF-Detailing'!B$6,('FF-Detailing'!C$6+((Z40-'FF-Detailing'!B$6)/('FF-Detailing'!B$5-'FF-Detailing'!B$6)*'FF-Detailing'!D$6)),0))))*$AR$2/10</f>
        <v>1.6299999999999997</v>
      </c>
      <c r="AS40" s="75">
        <f>IF(AA40="","",(IF(AA40&gt;='Rx Share'!G$3,'Rx Share'!H$3,IF(AA40&gt;='Rx Share'!G$4,('Rx Share'!H$4+((AA40-'Rx Share'!G$4)/('Rx Share'!G$3-'Rx Share'!G$4))*'Rx Share'!I$4),IF(AA40&gt;'Rx Share'!G$5,('Rx Share'!H$5+((AA40-'Rx Share'!G$5)/('Rx Share'!G$4-'Rx Share'!G$5))*'Rx Share'!I$5),IF(AA40&gt;='Rx Share'!G$6,('Rx Share'!H$6+((AA40-'Rx Share'!G$6)/('Rx Share'!G$5-'Rx Share'!G$6)*'Rx Share'!I$6)),0))))*$AS$2/10))</f>
        <v>0</v>
      </c>
      <c r="AT40" s="69">
        <f t="shared" si="11"/>
        <v>25.27663897670374</v>
      </c>
      <c r="AU40" s="70">
        <f t="shared" si="13"/>
        <v>88</v>
      </c>
      <c r="AV40" s="110" t="str">
        <f t="shared" si="14"/>
        <v/>
      </c>
      <c r="AW40" s="110" t="str">
        <f t="shared" si="24"/>
        <v/>
      </c>
      <c r="AX40" s="110" t="str">
        <f t="shared" si="15"/>
        <v/>
      </c>
      <c r="AY40" s="110" t="str">
        <f t="shared" si="16"/>
        <v/>
      </c>
      <c r="AZ40" s="110" t="str">
        <f t="shared" si="17"/>
        <v/>
      </c>
      <c r="BA40" s="116" t="str">
        <f>IFERROR(IF($M40&gt;=99.5,#REF!,""),"")</f>
        <v/>
      </c>
      <c r="BB40" s="109" t="str">
        <f t="shared" si="18"/>
        <v>Disqualified</v>
      </c>
      <c r="BC40" s="109" t="str">
        <f t="shared" si="19"/>
        <v>Disqualified</v>
      </c>
      <c r="BD40" s="109" t="str">
        <f t="shared" si="20"/>
        <v>Disqualified</v>
      </c>
      <c r="BE40" s="109" t="str">
        <f t="shared" si="21"/>
        <v>Disqualified</v>
      </c>
      <c r="BF40" s="109" t="str">
        <f t="shared" si="22"/>
        <v>Disqualified</v>
      </c>
      <c r="BG40" s="109" t="str">
        <f t="shared" si="23"/>
        <v>Disqualified</v>
      </c>
    </row>
    <row r="41" spans="1:59" ht="30" hidden="1" x14ac:dyDescent="0.35">
      <c r="A41" s="87"/>
      <c r="B41" s="79">
        <v>104872</v>
      </c>
      <c r="C41" s="80" t="s">
        <v>38</v>
      </c>
      <c r="D41" s="80" t="s">
        <v>1058</v>
      </c>
      <c r="E41" s="80" t="s">
        <v>2234</v>
      </c>
      <c r="F41" s="80" t="s">
        <v>26</v>
      </c>
      <c r="G41" s="80" t="s">
        <v>1756</v>
      </c>
      <c r="H41" s="146">
        <v>41083</v>
      </c>
      <c r="I41" s="146" t="s">
        <v>1719</v>
      </c>
      <c r="J41" s="79">
        <v>9</v>
      </c>
      <c r="K41" s="79" t="s">
        <v>1084</v>
      </c>
      <c r="L41" s="79"/>
      <c r="M41" s="78">
        <v>93.108479677185798</v>
      </c>
      <c r="N41" s="78">
        <v>32.835820895522389</v>
      </c>
      <c r="O41" s="78">
        <v>58.632189040705299</v>
      </c>
      <c r="P41" s="78">
        <v>86.524910603578633</v>
      </c>
      <c r="Q41" s="99">
        <v>3</v>
      </c>
      <c r="R41" s="99">
        <v>60</v>
      </c>
      <c r="S41" s="99">
        <v>3</v>
      </c>
      <c r="T41" s="99">
        <v>60</v>
      </c>
      <c r="U41" s="99" t="s">
        <v>1093</v>
      </c>
      <c r="V41" s="68">
        <v>84.171116030733174</v>
      </c>
      <c r="W41" s="68">
        <v>25.97402597402597</v>
      </c>
      <c r="X41" s="68">
        <v>87.870370370370367</v>
      </c>
      <c r="Y41" s="68">
        <v>80</v>
      </c>
      <c r="Z41" s="68">
        <v>84.1388888888889</v>
      </c>
      <c r="AA41" s="68">
        <v>15.921755942226772</v>
      </c>
      <c r="AB41" s="68">
        <v>0.47765267826680319</v>
      </c>
      <c r="AC41" s="68">
        <v>1</v>
      </c>
      <c r="AD41" s="74"/>
      <c r="AE41" s="75">
        <f>IF(M41&gt;='Sales Ach'!G$3,'Sales Ach'!H$3,IF(M41&gt;='Sales Ach'!G$4,('Sales Ach'!H$4+((M41-'Sales Ach'!G$4)/('Sales Ach'!G$3-'Sales Ach'!G$4))*'Sales Ach'!I$4),IF(M41&gt;'Sales Ach'!G$5,('Sales Ach'!H$5+((M41-'Sales Ach'!G$5)/('Sales Ach'!G$4-'Sales Ach'!G$5))*'Sales Ach'!I$5),IF(M41&gt;='Sales Ach'!G$6,('Sales Ach'!H$6+((M41-'Sales Ach'!G$6)/('Sales Ach'!G$5-'Sales Ach'!G$6)*'Sales Ach'!I$6)),0))))*$AE$2/10</f>
        <v>9.6216959354371596</v>
      </c>
      <c r="AF41" s="75">
        <f>IF(N41&gt;=UA!G$3,UA!H$3,IF(N41&gt;=UA!G$4,(UA!H$4+((N41-UA!G$4)/(UA!G$3-UA!G$4))*UA!I$4),IF(N41&gt;UA!G$5,(UA!H$5+((N41-UA!G$5)/(UA!G$4-UA!G$5))*UA!I$5),IF(N41&gt;=UA!G$6,(UA!H$6+((N41-UA!G$6)/(UA!G$5-UA!G$6)*UA!I$6)),0))))*$AF$2/10</f>
        <v>3.8507462686567164</v>
      </c>
      <c r="AG41" s="75">
        <f>IF(O41="","",(IF(O41&gt;='New Product'!G$3,'New Product'!H$3,IF(O41&gt;='New Product'!G$4,('New Product'!H$4+((O41-'New Product'!G$4)/('New Product'!G$3-'New Product'!G$4))*'New Product'!I$4),IF(O41&gt;'New Product'!G$5,('New Product'!H$5+((O41-'New Product'!G$5)/('New Product'!G$4-'New Product'!G$5))*'New Product'!I$5),IF(O41&gt;='New Product'!G$6,('New Product'!H$6+((O41-'New Product'!G$6)/('New Product'!G$5-'New Product'!G$6)*'New Product'!I$6)),0))))*$AG$2/10))</f>
        <v>1.4912215787431993</v>
      </c>
      <c r="AH41" s="75">
        <f>IF(P41&gt;='Basket Brand'!G$3,'Basket Brand'!H$3,IF(P41&gt;='Basket Brand'!G$4,('Basket Brand'!H$4+((P41-'Basket Brand'!G$4)/('Basket Brand'!G$3-'Basket Brand'!G$4))*'Basket Brand'!I$4),IF(P41&gt;'Basket Brand'!G$5,('Basket Brand'!H$5+((P41-'Basket Brand'!G$5)/('Basket Brand'!G$4-'Basket Brand'!G$5))*'Basket Brand'!I$5),IF(P41&gt;='Basket Brand'!G$6,('Basket Brand'!H$6+((P41-'Basket Brand'!G$6)/('Basket Brand'!G$5-'Basket Brand'!G$6)*'Basket Brand'!I$6)),0))))*$AH$2/10</f>
        <v>4.152491060357864</v>
      </c>
      <c r="AI41" s="75">
        <f>IF(Q41&gt;='No of Month Ach.'!G$3,'No of Month Ach.'!H$3,IF(Q41&gt;='No of Month Ach.'!G$4,('No of Month Ach.'!H$4+((Q41-'No of Month Ach.'!G$4)/('No of Month Ach.'!G$3-'No of Month Ach.'!G$4))*'No of Month Ach.'!I$4),IF(Q41&gt;'No of Month Ach.'!G$5,('No of Month Ach.'!H$5+((Q41-'No of Month Ach.'!G$5)/('No of Month Ach.'!G$4-'No of Month Ach.'!G$5))*'No of Month Ach.'!I$5),IF(Q41&gt;='No of Month Ach.'!G$6,('No of Month Ach.'!H$6+((Q41-'No of Month Ach.'!G$6)/('No of Month Ach.'!G$5-'No of Month Ach.'!G$6)*'No of Month Ach.'!I$6)),0))))*$AI$2/10</f>
        <v>0</v>
      </c>
      <c r="AJ41" s="75">
        <f>IF(R41&gt;='Territory Month'!B$3,'Territory Month'!C$3,IF(R41&gt;='Territory Month'!B$4,('Territory Month'!C$4+((R41-'Territory Month'!B$4)/('Territory Month'!B$3-'Territory Month'!B$4))*'Territory Month'!D$4),IF(R41&gt;'Territory Month'!B$5,('Territory Month'!C$5+((R41-'Territory Month'!B$5)/('Territory Month'!B$4-'Territory Month'!B$5))*'Territory Month'!D$5),IF(R41&gt;='Territory Month'!B$6,('Territory Month'!C$6+((R41-'Territory Month'!B$6)/('Territory Month'!B$5-'Territory Month'!B$6)*'Territory Month'!D$6)),0))))*$AJ$2/10</f>
        <v>6</v>
      </c>
      <c r="AK41" s="75">
        <f>IF(Q41&gt;='No of Month Ach.'!G$3,'No of Month Ach.'!H$3,IF(Q41&gt;='No of Month Ach.'!G$4,('No of Month Ach.'!H$4+((Q41-'No of Month Ach.'!G$4)/('No of Month Ach.'!G$3-'No of Month Ach.'!G$4))*'No of Month Ach.'!I$4),IF(Q41&gt;'No of Month Ach.'!G$5,('No of Month Ach.'!H$5+((Q41-'No of Month Ach.'!G$5)/('No of Month Ach.'!G$4-'No of Month Ach.'!G$5))*'No of Month Ach.'!I$5),IF(Q41&gt;='No of Month Ach.'!G$6,('No of Month Ach.'!H$6+((Q41-'No of Month Ach.'!G$6)/('No of Month Ach.'!G$5-'No of Month Ach.'!G$6)*'No of Month Ach.'!I$6)),0))))*$AK$2/10</f>
        <v>0</v>
      </c>
      <c r="AL41" s="75">
        <f>IF(R41&gt;='Territory Month'!B$3,'Territory Month'!C$3,IF(R41&gt;='Territory Month'!B$4,('Territory Month'!C$4+((R41-'Territory Month'!B$4)/('Territory Month'!B$3-'Territory Month'!B$4))*'Territory Month'!D$4),IF(R41&gt;'Territory Month'!B$5,('Territory Month'!C$5+((R41-'Territory Month'!B$5)/('Territory Month'!B$4-'Territory Month'!B$5))*'Territory Month'!D$5),IF(R41&gt;='Territory Month'!B$6,('Territory Month'!C$6+((R41-'Territory Month'!B$6)/('Territory Month'!B$5-'Territory Month'!B$6)*'Territory Month'!D$6)),0))))*$AL$2/10</f>
        <v>3</v>
      </c>
      <c r="AM41" s="75">
        <f>IF(U41&gt;='Sygk DM Syk Ach'!B$3,'Sygk DM Syk Ach'!C$3,IF(U41&gt;='Sygk DM Syk Ach'!B$4,('Sygk DM Syk Ach'!C$4+((U41-'Sygk DM Syk Ach'!B$4)/('Sygk DM Syk Ach'!B$3-'Sygk DM Syk Ach'!B$4))*'Sygk DM Syk Ach'!D$4),IF(U41&gt;'Sygk DM Syk Ach'!B$5,('Sygk DM Syk Ach'!C$5+((U41-'Sygk DM Syk Ach'!B$5)/('Sygk DM Syk Ach'!B$4-'Sygk DM Syk Ach'!B$5))*'Sygk DM Syk Ach'!D$5),IF(U41&gt;='Sygk DM Syk Ach'!B$6,('Sygk DM Syk Ach'!C$6+((U41-'Sygk DM Syk Ach'!B$6)/('Sygk DM Syk Ach'!B$5-'Sygk DM Syk Ach'!B$6)*'Sygk DM Syk Ach'!D$6)),0))))*$AM$2/10</f>
        <v>4</v>
      </c>
      <c r="AN41" s="75">
        <f>IF(V41&gt;='Call Achv'!B$3,'Call Achv'!C$3,IF(V41&gt;='Call Achv'!B$4,('Call Achv'!C$4+((V41-'Call Achv'!B$4)/('Call Achv'!B$3-'Call Achv'!B$4))*'Call Achv'!D$4),IF(V41&gt;'Call Achv'!B$5,('Call Achv'!C$5+((V41-'Call Achv'!B$5)/('Call Achv'!B$4-'Call Achv'!B$5))*'Call Achv'!D$5),IF(V41&gt;='Call Achv'!B$6,('Call Achv'!C$6+((V41-'Call Achv'!B$6)/('Call Achv'!B$5-'Call Achv'!B$6)*'Call Achv'!D$6)),0))))*$AN$2/10</f>
        <v>0.97994530537830538</v>
      </c>
      <c r="AO41" s="75">
        <f>IF(W41&gt;='DM Coaching'!B$3,'DM Coaching'!C$3,IF(W41&gt;='DM Coaching'!B$4,('DM Coaching'!C$4+((W41-'DM Coaching'!B$4)/('DM Coaching'!B$3-'DM Coaching'!B$4))*'DM Coaching'!D$4),IF(W41&gt;'DM Coaching'!B$5,('DM Coaching'!C$5+((W41-'DM Coaching'!B$5)/('DM Coaching'!B$4-'DM Coaching'!B$5))*'DM Coaching'!D$5),IF(W41&gt;='DM Coaching'!B$6,('DM Coaching'!C$6+((W41-'DM Coaching'!B$6)/('DM Coaching'!B$5-'DM Coaching'!B$6)*'DM Coaching'!D$6)),0))))*$AO$2/10</f>
        <v>0</v>
      </c>
      <c r="AP41" s="75">
        <f>IF(X41&gt;='FF-Written'!B$3,'FF-Written'!C$3,IF(X41&gt;='FF-Written'!B$4,('FF-Written'!C$4+((X41-'FF-Written'!B$4)/('FF-Written'!B$3-'FF-Written'!B$4))*'FF-Written'!D$4),IF(X41&gt;'FF-Written'!B$5,('FF-Written'!C$5+((X41-'FF-Written'!B$5)/('FF-Written'!B$4-'FF-Written'!B$5))*'FF-Written'!D$5),IF(X41&gt;='FF-Written'!B$6,('FF-Written'!C$6+((X41-'FF-Written'!B$6)/('FF-Written'!B$5-'FF-Written'!B$6)*'FF-Written'!D$6)),0))))*$AP$2/10</f>
        <v>4.7870370370370363</v>
      </c>
      <c r="AQ41" s="75">
        <f>IF(Y41&gt;='DM-Won-Written'!B$3,'DM-Won-Written'!C$3,IF(Y41&gt;='DM-Won-Written'!B$4,('DM-Won-Written'!C$4+((Y41-'DM-Won-Written'!B$4)/('DM-Won-Written'!B$3-'DM-Won-Written'!B$4))*'DM-Won-Written'!D$4),IF(Y41&gt;'DM-Won-Written'!B$5,('DM-Won-Written'!C$5+((Y41-'DM-Won-Written'!B$5)/('DM-Won-Written'!B$4-'DM-Won-Written'!B$5))*'DM-Won-Written'!D$5),IF(Y41&gt;='DM-Won-Written'!B$6,('DM-Won-Written'!C$6+((Y41-'DM-Won-Written'!B$6)/('DM-Won-Written'!B$5-'DM-Won-Written'!B$6)*'DM-Won-Written'!D$6)),0))))*$AQ$2/10</f>
        <v>3</v>
      </c>
      <c r="AR41" s="75">
        <f>IF(Z41&gt;='FF-Detailing'!B$3,'FF-Detailing'!C$3,IF(Z41&gt;='FF-Detailing'!B$4,('FF-Detailing'!C$4+((Z41-'FF-Detailing'!B$4)/('FF-Detailing'!B$3-'FF-Detailing'!B$4))*'FF-Detailing'!D$4),IF(Z41&gt;'FF-Detailing'!B$5,('FF-Detailing'!C$5+((Z41-'FF-Detailing'!B$5)/('FF-Detailing'!B$4-'FF-Detailing'!B$5))*'FF-Detailing'!D$5),IF(Z41&gt;='FF-Detailing'!B$6,('FF-Detailing'!C$6+((Z41-'FF-Detailing'!B$6)/('FF-Detailing'!B$5-'FF-Detailing'!B$6)*'FF-Detailing'!D$6)),0))))*$AR$2/10</f>
        <v>2.348333333333334</v>
      </c>
      <c r="AS41" s="75">
        <f>IF(AA41="","",(IF(AA41&gt;='Rx Share'!G$3,'Rx Share'!H$3,IF(AA41&gt;='Rx Share'!G$4,('Rx Share'!H$4+((AA41-'Rx Share'!G$4)/('Rx Share'!G$3-'Rx Share'!G$4))*'Rx Share'!I$4),IF(AA41&gt;'Rx Share'!G$5,('Rx Share'!H$5+((AA41-'Rx Share'!G$5)/('Rx Share'!G$4-'Rx Share'!G$5))*'Rx Share'!I$5),IF(AA41&gt;='Rx Share'!G$6,('Rx Share'!H$6+((AA41-'Rx Share'!G$6)/('Rx Share'!G$5-'Rx Share'!G$6)*'Rx Share'!I$6)),0))))*$AS$2/10))</f>
        <v>0</v>
      </c>
      <c r="AT41" s="69">
        <f t="shared" si="11"/>
        <v>41.368300576604014</v>
      </c>
      <c r="AU41" s="70">
        <f t="shared" si="13"/>
        <v>49</v>
      </c>
      <c r="AV41" s="110" t="str">
        <f t="shared" si="14"/>
        <v/>
      </c>
      <c r="AW41" s="110" t="str">
        <f t="shared" si="24"/>
        <v/>
      </c>
      <c r="AX41" s="110" t="str">
        <f t="shared" si="15"/>
        <v/>
      </c>
      <c r="AY41" s="110" t="str">
        <f t="shared" si="16"/>
        <v/>
      </c>
      <c r="AZ41" s="110" t="str">
        <f t="shared" si="17"/>
        <v/>
      </c>
      <c r="BA41" s="116" t="str">
        <f>IFERROR(IF($M41&gt;=99.5,#REF!,""),"")</f>
        <v/>
      </c>
      <c r="BB41" s="109" t="str">
        <f t="shared" si="18"/>
        <v>Disqualified</v>
      </c>
      <c r="BC41" s="109" t="str">
        <f t="shared" si="19"/>
        <v>Disqualified</v>
      </c>
      <c r="BD41" s="109" t="str">
        <f t="shared" si="20"/>
        <v>Disqualified</v>
      </c>
      <c r="BE41" s="109" t="str">
        <f t="shared" si="21"/>
        <v>Disqualified</v>
      </c>
      <c r="BF41" s="109" t="str">
        <f t="shared" si="22"/>
        <v>Disqualified</v>
      </c>
      <c r="BG41" s="109" t="str">
        <f t="shared" si="23"/>
        <v>Disqualified</v>
      </c>
    </row>
    <row r="42" spans="1:59" hidden="1" x14ac:dyDescent="0.35">
      <c r="A42" s="87"/>
      <c r="B42" s="79">
        <v>104877</v>
      </c>
      <c r="C42" s="80" t="s">
        <v>63</v>
      </c>
      <c r="D42" s="80" t="s">
        <v>1058</v>
      </c>
      <c r="E42" s="80" t="s">
        <v>1915</v>
      </c>
      <c r="F42" s="80" t="s">
        <v>1854</v>
      </c>
      <c r="G42" s="80" t="s">
        <v>1808</v>
      </c>
      <c r="H42" s="146">
        <v>40357</v>
      </c>
      <c r="I42" s="146" t="s">
        <v>1719</v>
      </c>
      <c r="J42" s="79">
        <v>9</v>
      </c>
      <c r="K42" s="79" t="s">
        <v>1084</v>
      </c>
      <c r="L42" s="79"/>
      <c r="M42" s="78">
        <v>86.206664683918561</v>
      </c>
      <c r="N42" s="78">
        <v>24.358974358974358</v>
      </c>
      <c r="O42" s="78">
        <v>45.490550785094236</v>
      </c>
      <c r="P42" s="78">
        <v>95.169920765274</v>
      </c>
      <c r="Q42" s="99">
        <v>2</v>
      </c>
      <c r="R42" s="99">
        <v>19.444444444444446</v>
      </c>
      <c r="S42" s="99">
        <v>2</v>
      </c>
      <c r="T42" s="99">
        <v>19.444444444444446</v>
      </c>
      <c r="U42" s="99" t="s">
        <v>1093</v>
      </c>
      <c r="V42" s="68">
        <v>89.039246106993048</v>
      </c>
      <c r="W42" s="68">
        <v>48.113207547169814</v>
      </c>
      <c r="X42" s="68">
        <v>85.370370370370367</v>
      </c>
      <c r="Y42" s="68">
        <v>80</v>
      </c>
      <c r="Z42" s="68">
        <v>84.222222222222229</v>
      </c>
      <c r="AA42" s="68">
        <v>3.0890790842539944</v>
      </c>
      <c r="AB42" s="68">
        <v>0.55603423516571893</v>
      </c>
      <c r="AC42" s="68">
        <v>1</v>
      </c>
      <c r="AD42" s="74"/>
      <c r="AE42" s="75">
        <f>IF(M42&gt;='Sales Ach'!G$3,'Sales Ach'!H$3,IF(M42&gt;='Sales Ach'!G$4,('Sales Ach'!H$4+((M42-'Sales Ach'!G$4)/('Sales Ach'!G$3-'Sales Ach'!G$4))*'Sales Ach'!I$4),IF(M42&gt;'Sales Ach'!G$5,('Sales Ach'!H$5+((M42-'Sales Ach'!G$5)/('Sales Ach'!G$4-'Sales Ach'!G$5))*'Sales Ach'!I$5),IF(M42&gt;='Sales Ach'!G$6,('Sales Ach'!H$6+((M42-'Sales Ach'!G$6)/('Sales Ach'!G$5-'Sales Ach'!G$6)*'Sales Ach'!I$6)),0))))*$AE$2/10</f>
        <v>8.2413329367837136</v>
      </c>
      <c r="AF42" s="75">
        <f>IF(N42&gt;=UA!G$3,UA!H$3,IF(N42&gt;=UA!G$4,(UA!H$4+((N42-UA!G$4)/(UA!G$3-UA!G$4))*UA!I$4),IF(N42&gt;UA!G$5,(UA!H$5+((N42-UA!G$5)/(UA!G$4-UA!G$5))*UA!I$5),IF(N42&gt;=UA!G$6,(UA!H$6+((N42-UA!G$6)/(UA!G$5-UA!G$6)*UA!I$6)),0))))*$AF$2/10</f>
        <v>0</v>
      </c>
      <c r="AG42" s="75">
        <f>IF(O42="","",(IF(O42&gt;='New Product'!G$3,'New Product'!H$3,IF(O42&gt;='New Product'!G$4,('New Product'!H$4+((O42-'New Product'!G$4)/('New Product'!G$3-'New Product'!G$4))*'New Product'!I$4),IF(O42&gt;'New Product'!G$5,('New Product'!H$5+((O42-'New Product'!G$5)/('New Product'!G$4-'New Product'!G$5))*'New Product'!I$5),IF(O42&gt;='New Product'!G$6,('New Product'!H$6+((O42-'New Product'!G$6)/('New Product'!G$5-'New Product'!G$6)*'New Product'!I$6)),0))))*$AG$2/10))</f>
        <v>0.68629623558702202</v>
      </c>
      <c r="AH42" s="75">
        <f>IF(P42&gt;='Basket Brand'!G$3,'Basket Brand'!H$3,IF(P42&gt;='Basket Brand'!G$4,('Basket Brand'!H$4+((P42-'Basket Brand'!G$4)/('Basket Brand'!G$3-'Basket Brand'!G$4))*'Basket Brand'!I$4),IF(P42&gt;'Basket Brand'!G$5,('Basket Brand'!H$5+((P42-'Basket Brand'!G$5)/('Basket Brand'!G$4-'Basket Brand'!G$5))*'Basket Brand'!I$5),IF(P42&gt;='Basket Brand'!G$6,('Basket Brand'!H$6+((P42-'Basket Brand'!G$6)/('Basket Brand'!G$5-'Basket Brand'!G$6)*'Basket Brand'!I$6)),0))))*$AH$2/10</f>
        <v>5.0679683061096004</v>
      </c>
      <c r="AI42" s="75">
        <f>IF(Q42&gt;='No of Month Ach.'!G$3,'No of Month Ach.'!H$3,IF(Q42&gt;='No of Month Ach.'!G$4,('No of Month Ach.'!H$4+((Q42-'No of Month Ach.'!G$4)/('No of Month Ach.'!G$3-'No of Month Ach.'!G$4))*'No of Month Ach.'!I$4),IF(Q42&gt;'No of Month Ach.'!G$5,('No of Month Ach.'!H$5+((Q42-'No of Month Ach.'!G$5)/('No of Month Ach.'!G$4-'No of Month Ach.'!G$5))*'No of Month Ach.'!I$5),IF(Q42&gt;='No of Month Ach.'!G$6,('No of Month Ach.'!H$6+((Q42-'No of Month Ach.'!G$6)/('No of Month Ach.'!G$5-'No of Month Ach.'!G$6)*'No of Month Ach.'!I$6)),0))))*$AI$2/10</f>
        <v>0</v>
      </c>
      <c r="AJ42" s="75">
        <f>IF(R42&gt;='Territory Month'!B$3,'Territory Month'!C$3,IF(R42&gt;='Territory Month'!B$4,('Territory Month'!C$4+((R42-'Territory Month'!B$4)/('Territory Month'!B$3-'Territory Month'!B$4))*'Territory Month'!D$4),IF(R42&gt;'Territory Month'!B$5,('Territory Month'!C$5+((R42-'Territory Month'!B$5)/('Territory Month'!B$4-'Territory Month'!B$5))*'Territory Month'!D$5),IF(R42&gt;='Territory Month'!B$6,('Territory Month'!C$6+((R42-'Territory Month'!B$6)/('Territory Month'!B$5-'Territory Month'!B$6)*'Territory Month'!D$6)),0))))*$AJ$2/10</f>
        <v>0</v>
      </c>
      <c r="AK42" s="75">
        <f>IF(Q42&gt;='No of Month Ach.'!G$3,'No of Month Ach.'!H$3,IF(Q42&gt;='No of Month Ach.'!G$4,('No of Month Ach.'!H$4+((Q42-'No of Month Ach.'!G$4)/('No of Month Ach.'!G$3-'No of Month Ach.'!G$4))*'No of Month Ach.'!I$4),IF(Q42&gt;'No of Month Ach.'!G$5,('No of Month Ach.'!H$5+((Q42-'No of Month Ach.'!G$5)/('No of Month Ach.'!G$4-'No of Month Ach.'!G$5))*'No of Month Ach.'!I$5),IF(Q42&gt;='No of Month Ach.'!G$6,('No of Month Ach.'!H$6+((Q42-'No of Month Ach.'!G$6)/('No of Month Ach.'!G$5-'No of Month Ach.'!G$6)*'No of Month Ach.'!I$6)),0))))*$AK$2/10</f>
        <v>0</v>
      </c>
      <c r="AL42" s="75">
        <f>IF(R42&gt;='Territory Month'!B$3,'Territory Month'!C$3,IF(R42&gt;='Territory Month'!B$4,('Territory Month'!C$4+((R42-'Territory Month'!B$4)/('Territory Month'!B$3-'Territory Month'!B$4))*'Territory Month'!D$4),IF(R42&gt;'Territory Month'!B$5,('Territory Month'!C$5+((R42-'Territory Month'!B$5)/('Territory Month'!B$4-'Territory Month'!B$5))*'Territory Month'!D$5),IF(R42&gt;='Territory Month'!B$6,('Territory Month'!C$6+((R42-'Territory Month'!B$6)/('Territory Month'!B$5-'Territory Month'!B$6)*'Territory Month'!D$6)),0))))*$AL$2/10</f>
        <v>0</v>
      </c>
      <c r="AM42" s="75">
        <f>IF(U42&gt;='Sygk DM Syk Ach'!B$3,'Sygk DM Syk Ach'!C$3,IF(U42&gt;='Sygk DM Syk Ach'!B$4,('Sygk DM Syk Ach'!C$4+((U42-'Sygk DM Syk Ach'!B$4)/('Sygk DM Syk Ach'!B$3-'Sygk DM Syk Ach'!B$4))*'Sygk DM Syk Ach'!D$4),IF(U42&gt;'Sygk DM Syk Ach'!B$5,('Sygk DM Syk Ach'!C$5+((U42-'Sygk DM Syk Ach'!B$5)/('Sygk DM Syk Ach'!B$4-'Sygk DM Syk Ach'!B$5))*'Sygk DM Syk Ach'!D$5),IF(U42&gt;='Sygk DM Syk Ach'!B$6,('Sygk DM Syk Ach'!C$6+((U42-'Sygk DM Syk Ach'!B$6)/('Sygk DM Syk Ach'!B$5-'Sygk DM Syk Ach'!B$6)*'Sygk DM Syk Ach'!D$6)),0))))*$AM$2/10</f>
        <v>4</v>
      </c>
      <c r="AN42" s="75">
        <f>IF(V42&gt;='Call Achv'!B$3,'Call Achv'!C$3,IF(V42&gt;='Call Achv'!B$4,('Call Achv'!C$4+((V42-'Call Achv'!B$4)/('Call Achv'!B$3-'Call Achv'!B$4))*'Call Achv'!D$4),IF(V42&gt;'Call Achv'!B$5,('Call Achv'!C$5+((V42-'Call Achv'!B$5)/('Call Achv'!B$4-'Call Achv'!B$5))*'Call Achv'!D$5),IF(V42&gt;='Call Achv'!B$6,('Call Achv'!C$6+((V42-'Call Achv'!B$6)/('Call Achv'!B$5-'Call Achv'!B$6)*'Call Achv'!D$6)),0))))*$AN$2/10</f>
        <v>1.8318680687237834</v>
      </c>
      <c r="AO42" s="75">
        <f>IF(W42&gt;='DM Coaching'!B$3,'DM Coaching'!C$3,IF(W42&gt;='DM Coaching'!B$4,('DM Coaching'!C$4+((W42-'DM Coaching'!B$4)/('DM Coaching'!B$3-'DM Coaching'!B$4))*'DM Coaching'!D$4),IF(W42&gt;'DM Coaching'!B$5,('DM Coaching'!C$5+((W42-'DM Coaching'!B$5)/('DM Coaching'!B$4-'DM Coaching'!B$5))*'DM Coaching'!D$5),IF(W42&gt;='DM Coaching'!B$6,('DM Coaching'!C$6+((W42-'DM Coaching'!B$6)/('DM Coaching'!B$5-'DM Coaching'!B$6)*'DM Coaching'!D$6)),0))))*$AO$2/10</f>
        <v>0</v>
      </c>
      <c r="AP42" s="75">
        <f>IF(X42&gt;='FF-Written'!B$3,'FF-Written'!C$3,IF(X42&gt;='FF-Written'!B$4,('FF-Written'!C$4+((X42-'FF-Written'!B$4)/('FF-Written'!B$3-'FF-Written'!B$4))*'FF-Written'!D$4),IF(X42&gt;'FF-Written'!B$5,('FF-Written'!C$5+((X42-'FF-Written'!B$5)/('FF-Written'!B$4-'FF-Written'!B$5))*'FF-Written'!D$5),IF(X42&gt;='FF-Written'!B$6,('FF-Written'!C$6+((X42-'FF-Written'!B$6)/('FF-Written'!B$5-'FF-Written'!B$6)*'FF-Written'!D$6)),0))))*$AP$2/10</f>
        <v>4.5370370370370363</v>
      </c>
      <c r="AQ42" s="75">
        <f>IF(Y42&gt;='DM-Won-Written'!B$3,'DM-Won-Written'!C$3,IF(Y42&gt;='DM-Won-Written'!B$4,('DM-Won-Written'!C$4+((Y42-'DM-Won-Written'!B$4)/('DM-Won-Written'!B$3-'DM-Won-Written'!B$4))*'DM-Won-Written'!D$4),IF(Y42&gt;'DM-Won-Written'!B$5,('DM-Won-Written'!C$5+((Y42-'DM-Won-Written'!B$5)/('DM-Won-Written'!B$4-'DM-Won-Written'!B$5))*'DM-Won-Written'!D$5),IF(Y42&gt;='DM-Won-Written'!B$6,('DM-Won-Written'!C$6+((Y42-'DM-Won-Written'!B$6)/('DM-Won-Written'!B$5-'DM-Won-Written'!B$6)*'DM-Won-Written'!D$6)),0))))*$AQ$2/10</f>
        <v>3</v>
      </c>
      <c r="AR42" s="75">
        <f>IF(Z42&gt;='FF-Detailing'!B$3,'FF-Detailing'!C$3,IF(Z42&gt;='FF-Detailing'!B$4,('FF-Detailing'!C$4+((Z42-'FF-Detailing'!B$4)/('FF-Detailing'!B$3-'FF-Detailing'!B$4))*'FF-Detailing'!D$4),IF(Z42&gt;'FF-Detailing'!B$5,('FF-Detailing'!C$5+((Z42-'FF-Detailing'!B$5)/('FF-Detailing'!B$4-'FF-Detailing'!B$5))*'FF-Detailing'!D$5),IF(Z42&gt;='FF-Detailing'!B$6,('FF-Detailing'!C$6+((Z42-'FF-Detailing'!B$6)/('FF-Detailing'!B$5-'FF-Detailing'!B$6)*'FF-Detailing'!D$6)),0))))*$AR$2/10</f>
        <v>2.3533333333333339</v>
      </c>
      <c r="AS42" s="75">
        <f>IF(AA42="","",(IF(AA42&gt;='Rx Share'!G$3,'Rx Share'!H$3,IF(AA42&gt;='Rx Share'!G$4,('Rx Share'!H$4+((AA42-'Rx Share'!G$4)/('Rx Share'!G$3-'Rx Share'!G$4))*'Rx Share'!I$4),IF(AA42&gt;'Rx Share'!G$5,('Rx Share'!H$5+((AA42-'Rx Share'!G$5)/('Rx Share'!G$4-'Rx Share'!G$5))*'Rx Share'!I$5),IF(AA42&gt;='Rx Share'!G$6,('Rx Share'!H$6+((AA42-'Rx Share'!G$6)/('Rx Share'!G$5-'Rx Share'!G$6)*'Rx Share'!I$6)),0))))*$AS$2/10))</f>
        <v>0</v>
      </c>
      <c r="AT42" s="69">
        <f t="shared" si="11"/>
        <v>33.019817686193875</v>
      </c>
      <c r="AU42" s="70">
        <f t="shared" si="13"/>
        <v>71</v>
      </c>
      <c r="AV42" s="110" t="str">
        <f t="shared" si="14"/>
        <v/>
      </c>
      <c r="AW42" s="110" t="str">
        <f t="shared" si="24"/>
        <v/>
      </c>
      <c r="AX42" s="110" t="str">
        <f t="shared" si="15"/>
        <v/>
      </c>
      <c r="AY42" s="110" t="str">
        <f t="shared" si="16"/>
        <v/>
      </c>
      <c r="AZ42" s="110" t="str">
        <f t="shared" si="17"/>
        <v/>
      </c>
      <c r="BA42" s="116" t="str">
        <f>IFERROR(IF($M42&gt;=99.5,#REF!,""),"")</f>
        <v/>
      </c>
      <c r="BB42" s="109" t="str">
        <f t="shared" si="18"/>
        <v>Disqualified</v>
      </c>
      <c r="BC42" s="109" t="str">
        <f t="shared" si="19"/>
        <v>Disqualified</v>
      </c>
      <c r="BD42" s="109" t="str">
        <f t="shared" si="20"/>
        <v>Disqualified</v>
      </c>
      <c r="BE42" s="109" t="str">
        <f t="shared" si="21"/>
        <v>Disqualified</v>
      </c>
      <c r="BF42" s="109" t="str">
        <f t="shared" si="22"/>
        <v>Disqualified</v>
      </c>
      <c r="BG42" s="109" t="str">
        <f t="shared" si="23"/>
        <v>Disqualified</v>
      </c>
    </row>
    <row r="43" spans="1:59" ht="20" hidden="1" x14ac:dyDescent="0.35">
      <c r="A43" s="87"/>
      <c r="B43" s="79">
        <v>104878</v>
      </c>
      <c r="C43" s="80" t="s">
        <v>185</v>
      </c>
      <c r="D43" s="80" t="s">
        <v>1472</v>
      </c>
      <c r="E43" s="80" t="s">
        <v>2014</v>
      </c>
      <c r="F43" s="80" t="s">
        <v>1821</v>
      </c>
      <c r="G43" s="80" t="s">
        <v>1822</v>
      </c>
      <c r="H43" s="146">
        <v>40390</v>
      </c>
      <c r="I43" s="146" t="s">
        <v>1719</v>
      </c>
      <c r="J43" s="79">
        <v>9</v>
      </c>
      <c r="K43" s="79" t="s">
        <v>1084</v>
      </c>
      <c r="L43" s="79"/>
      <c r="M43" s="78">
        <v>86.856305420797781</v>
      </c>
      <c r="N43" s="78">
        <v>19.047619047619047</v>
      </c>
      <c r="O43" s="78">
        <v>82.254852193895118</v>
      </c>
      <c r="P43" s="78">
        <v>89.378248201488205</v>
      </c>
      <c r="Q43" s="99">
        <v>2</v>
      </c>
      <c r="R43" s="99">
        <v>31.111111111111111</v>
      </c>
      <c r="S43" s="99">
        <v>2</v>
      </c>
      <c r="T43" s="99">
        <v>31.111111111111111</v>
      </c>
      <c r="U43" s="99" t="s">
        <v>1093</v>
      </c>
      <c r="V43" s="68">
        <v>96.331845238095255</v>
      </c>
      <c r="W43" s="68">
        <v>79.148936170212764</v>
      </c>
      <c r="X43" s="68">
        <v>71.379629629629619</v>
      </c>
      <c r="Y43" s="68">
        <v>70.555555555555557</v>
      </c>
      <c r="Z43" s="68">
        <v>85.066666666666663</v>
      </c>
      <c r="AA43" s="68">
        <v>29.31589617203959</v>
      </c>
      <c r="AB43" s="68">
        <v>0.58631792344079181</v>
      </c>
      <c r="AC43" s="68">
        <v>1</v>
      </c>
      <c r="AD43" s="74"/>
      <c r="AE43" s="75">
        <f>IF(M43&gt;='Sales Ach'!G$3,'Sales Ach'!H$3,IF(M43&gt;='Sales Ach'!G$4,('Sales Ach'!H$4+((M43-'Sales Ach'!G$4)/('Sales Ach'!G$3-'Sales Ach'!G$4))*'Sales Ach'!I$4),IF(M43&gt;'Sales Ach'!G$5,('Sales Ach'!H$5+((M43-'Sales Ach'!G$5)/('Sales Ach'!G$4-'Sales Ach'!G$5))*'Sales Ach'!I$5),IF(M43&gt;='Sales Ach'!G$6,('Sales Ach'!H$6+((M43-'Sales Ach'!G$6)/('Sales Ach'!G$5-'Sales Ach'!G$6)*'Sales Ach'!I$6)),0))))*$AE$2/10</f>
        <v>8.3712610841595563</v>
      </c>
      <c r="AF43" s="75">
        <f>IF(N43&gt;=UA!G$3,UA!H$3,IF(N43&gt;=UA!G$4,(UA!H$4+((N43-UA!G$4)/(UA!G$3-UA!G$4))*UA!I$4),IF(N43&gt;UA!G$5,(UA!H$5+((N43-UA!G$5)/(UA!G$4-UA!G$5))*UA!I$5),IF(N43&gt;=UA!G$6,(UA!H$6+((N43-UA!G$6)/(UA!G$5-UA!G$6)*UA!I$6)),0))))*$AF$2/10</f>
        <v>0</v>
      </c>
      <c r="AG43" s="75">
        <f>IF(O43="","",(IF(O43&gt;='New Product'!G$3,'New Product'!H$3,IF(O43&gt;='New Product'!G$4,('New Product'!H$4+((O43-'New Product'!G$4)/('New Product'!G$3-'New Product'!G$4))*'New Product'!I$4),IF(O43&gt;'New Product'!G$5,('New Product'!H$5+((O43-'New Product'!G$5)/('New Product'!G$4-'New Product'!G$5))*'New Product'!I$5),IF(O43&gt;='New Product'!G$6,('New Product'!H$6+((O43-'New Product'!G$6)/('New Product'!G$5-'New Product'!G$6)*'New Product'!I$6)),0))))*$AG$2/10))</f>
        <v>3.1156793071453164</v>
      </c>
      <c r="AH43" s="75">
        <f>IF(P43&gt;='Basket Brand'!G$3,'Basket Brand'!H$3,IF(P43&gt;='Basket Brand'!G$4,('Basket Brand'!H$4+((P43-'Basket Brand'!G$4)/('Basket Brand'!G$3-'Basket Brand'!G$4))*'Basket Brand'!I$4),IF(P43&gt;'Basket Brand'!G$5,('Basket Brand'!H$5+((P43-'Basket Brand'!G$5)/('Basket Brand'!G$4-'Basket Brand'!G$5))*'Basket Brand'!I$5),IF(P43&gt;='Basket Brand'!G$6,('Basket Brand'!H$6+((P43-'Basket Brand'!G$6)/('Basket Brand'!G$5-'Basket Brand'!G$6)*'Basket Brand'!I$6)),0))))*$AH$2/10</f>
        <v>4.4378248201488208</v>
      </c>
      <c r="AI43" s="75">
        <f>IF(Q43&gt;='No of Month Ach.'!G$3,'No of Month Ach.'!H$3,IF(Q43&gt;='No of Month Ach.'!G$4,('No of Month Ach.'!H$4+((Q43-'No of Month Ach.'!G$4)/('No of Month Ach.'!G$3-'No of Month Ach.'!G$4))*'No of Month Ach.'!I$4),IF(Q43&gt;'No of Month Ach.'!G$5,('No of Month Ach.'!H$5+((Q43-'No of Month Ach.'!G$5)/('No of Month Ach.'!G$4-'No of Month Ach.'!G$5))*'No of Month Ach.'!I$5),IF(Q43&gt;='No of Month Ach.'!G$6,('No of Month Ach.'!H$6+((Q43-'No of Month Ach.'!G$6)/('No of Month Ach.'!G$5-'No of Month Ach.'!G$6)*'No of Month Ach.'!I$6)),0))))*$AI$2/10</f>
        <v>0</v>
      </c>
      <c r="AJ43" s="75">
        <f>IF(R43&gt;='Territory Month'!B$3,'Territory Month'!C$3,IF(R43&gt;='Territory Month'!B$4,('Territory Month'!C$4+((R43-'Territory Month'!B$4)/('Territory Month'!B$3-'Territory Month'!B$4))*'Territory Month'!D$4),IF(R43&gt;'Territory Month'!B$5,('Territory Month'!C$5+((R43-'Territory Month'!B$5)/('Territory Month'!B$4-'Territory Month'!B$5))*'Territory Month'!D$5),IF(R43&gt;='Territory Month'!B$6,('Territory Month'!C$6+((R43-'Territory Month'!B$6)/('Territory Month'!B$5-'Territory Month'!B$6)*'Territory Month'!D$6)),0))))*$AJ$2/10</f>
        <v>0.45555555555555544</v>
      </c>
      <c r="AK43" s="75">
        <f>IF(Q43&gt;='No of Month Ach.'!G$3,'No of Month Ach.'!H$3,IF(Q43&gt;='No of Month Ach.'!G$4,('No of Month Ach.'!H$4+((Q43-'No of Month Ach.'!G$4)/('No of Month Ach.'!G$3-'No of Month Ach.'!G$4))*'No of Month Ach.'!I$4),IF(Q43&gt;'No of Month Ach.'!G$5,('No of Month Ach.'!H$5+((Q43-'No of Month Ach.'!G$5)/('No of Month Ach.'!G$4-'No of Month Ach.'!G$5))*'No of Month Ach.'!I$5),IF(Q43&gt;='No of Month Ach.'!G$6,('No of Month Ach.'!H$6+((Q43-'No of Month Ach.'!G$6)/('No of Month Ach.'!G$5-'No of Month Ach.'!G$6)*'No of Month Ach.'!I$6)),0))))*$AK$2/10</f>
        <v>0</v>
      </c>
      <c r="AL43" s="75">
        <f>IF(R43&gt;='Territory Month'!B$3,'Territory Month'!C$3,IF(R43&gt;='Territory Month'!B$4,('Territory Month'!C$4+((R43-'Territory Month'!B$4)/('Territory Month'!B$3-'Territory Month'!B$4))*'Territory Month'!D$4),IF(R43&gt;'Territory Month'!B$5,('Territory Month'!C$5+((R43-'Territory Month'!B$5)/('Territory Month'!B$4-'Territory Month'!B$5))*'Territory Month'!D$5),IF(R43&gt;='Territory Month'!B$6,('Territory Month'!C$6+((R43-'Territory Month'!B$6)/('Territory Month'!B$5-'Territory Month'!B$6)*'Territory Month'!D$6)),0))))*$AL$2/10</f>
        <v>0.22777777777777772</v>
      </c>
      <c r="AM43" s="75">
        <f>IF(U43&gt;='Sygk DM Syk Ach'!B$3,'Sygk DM Syk Ach'!C$3,IF(U43&gt;='Sygk DM Syk Ach'!B$4,('Sygk DM Syk Ach'!C$4+((U43-'Sygk DM Syk Ach'!B$4)/('Sygk DM Syk Ach'!B$3-'Sygk DM Syk Ach'!B$4))*'Sygk DM Syk Ach'!D$4),IF(U43&gt;'Sygk DM Syk Ach'!B$5,('Sygk DM Syk Ach'!C$5+((U43-'Sygk DM Syk Ach'!B$5)/('Sygk DM Syk Ach'!B$4-'Sygk DM Syk Ach'!B$5))*'Sygk DM Syk Ach'!D$5),IF(U43&gt;='Sygk DM Syk Ach'!B$6,('Sygk DM Syk Ach'!C$6+((U43-'Sygk DM Syk Ach'!B$6)/('Sygk DM Syk Ach'!B$5-'Sygk DM Syk Ach'!B$6)*'Sygk DM Syk Ach'!D$6)),0))))*$AM$2/10</f>
        <v>4</v>
      </c>
      <c r="AN43" s="75">
        <f>IF(V43&gt;='Call Achv'!B$3,'Call Achv'!C$3,IF(V43&gt;='Call Achv'!B$4,('Call Achv'!C$4+((V43-'Call Achv'!B$4)/('Call Achv'!B$3-'Call Achv'!B$4))*'Call Achv'!D$4),IF(V43&gt;'Call Achv'!B$5,('Call Achv'!C$5+((V43-'Call Achv'!B$5)/('Call Achv'!B$4-'Call Achv'!B$5))*'Call Achv'!D$5),IF(V43&gt;='Call Achv'!B$6,('Call Achv'!C$6+((V43-'Call Achv'!B$6)/('Call Achv'!B$5-'Call Achv'!B$6)*'Call Achv'!D$6)),0))))*$AN$2/10</f>
        <v>3.8995535714285765</v>
      </c>
      <c r="AO43" s="75">
        <f>IF(W43&gt;='DM Coaching'!B$3,'DM Coaching'!C$3,IF(W43&gt;='DM Coaching'!B$4,('DM Coaching'!C$4+((W43-'DM Coaching'!B$4)/('DM Coaching'!B$3-'DM Coaching'!B$4))*'DM Coaching'!D$4),IF(W43&gt;'DM Coaching'!B$5,('DM Coaching'!C$5+((W43-'DM Coaching'!B$5)/('DM Coaching'!B$4-'DM Coaching'!B$5))*'DM Coaching'!D$5),IF(W43&gt;='DM Coaching'!B$6,('DM Coaching'!C$6+((W43-'DM Coaching'!B$6)/('DM Coaching'!B$5-'DM Coaching'!B$6)*'DM Coaching'!D$6)),0))))*$AO$2/10</f>
        <v>5</v>
      </c>
      <c r="AP43" s="75">
        <f>IF(X43&gt;='FF-Written'!B$3,'FF-Written'!C$3,IF(X43&gt;='FF-Written'!B$4,('FF-Written'!C$4+((X43-'FF-Written'!B$4)/('FF-Written'!B$3-'FF-Written'!B$4))*'FF-Written'!D$4),IF(X43&gt;'FF-Written'!B$5,('FF-Written'!C$5+((X43-'FF-Written'!B$5)/('FF-Written'!B$4-'FF-Written'!B$5))*'FF-Written'!D$5),IF(X43&gt;='FF-Written'!B$6,('FF-Written'!C$6+((X43-'FF-Written'!B$6)/('FF-Written'!B$5-'FF-Written'!B$6)*'FF-Written'!D$6)),0))))*$AP$2/10</f>
        <v>2.8534722222222215</v>
      </c>
      <c r="AQ43" s="75">
        <f>IF(Y43&gt;='DM-Won-Written'!B$3,'DM-Won-Written'!C$3,IF(Y43&gt;='DM-Won-Written'!B$4,('DM-Won-Written'!C$4+((Y43-'DM-Won-Written'!B$4)/('DM-Won-Written'!B$3-'DM-Won-Written'!B$4))*'DM-Won-Written'!D$4),IF(Y43&gt;'DM-Won-Written'!B$5,('DM-Won-Written'!C$5+((Y43-'DM-Won-Written'!B$5)/('DM-Won-Written'!B$4-'DM-Won-Written'!B$5))*'DM-Won-Written'!D$5),IF(Y43&gt;='DM-Won-Written'!B$6,('DM-Won-Written'!C$6+((Y43-'DM-Won-Written'!B$6)/('DM-Won-Written'!B$5-'DM-Won-Written'!B$6)*'DM-Won-Written'!D$6)),0))))*$AQ$2/10</f>
        <v>2.4333333333333331</v>
      </c>
      <c r="AR43" s="75">
        <f>IF(Z43&gt;='FF-Detailing'!B$3,'FF-Detailing'!C$3,IF(Z43&gt;='FF-Detailing'!B$4,('FF-Detailing'!C$4+((Z43-'FF-Detailing'!B$4)/('FF-Detailing'!B$3-'FF-Detailing'!B$4))*'FF-Detailing'!D$4),IF(Z43&gt;'FF-Detailing'!B$5,('FF-Detailing'!C$5+((Z43-'FF-Detailing'!B$5)/('FF-Detailing'!B$4-'FF-Detailing'!B$5))*'FF-Detailing'!D$5),IF(Z43&gt;='FF-Detailing'!B$6,('FF-Detailing'!C$6+((Z43-'FF-Detailing'!B$6)/('FF-Detailing'!B$5-'FF-Detailing'!B$6)*'FF-Detailing'!D$6)),0))))*$AR$2/10</f>
        <v>2.4039999999999995</v>
      </c>
      <c r="AS43" s="75">
        <f>IF(AA43="","",(IF(AA43&gt;='Rx Share'!G$3,'Rx Share'!H$3,IF(AA43&gt;='Rx Share'!G$4,('Rx Share'!H$4+((AA43-'Rx Share'!G$4)/('Rx Share'!G$3-'Rx Share'!G$4))*'Rx Share'!I$4),IF(AA43&gt;'Rx Share'!G$5,('Rx Share'!H$5+((AA43-'Rx Share'!G$5)/('Rx Share'!G$4-'Rx Share'!G$5))*'Rx Share'!I$5),IF(AA43&gt;='Rx Share'!G$6,('Rx Share'!H$6+((AA43-'Rx Share'!G$6)/('Rx Share'!G$5-'Rx Share'!G$6)*'Rx Share'!I$6)),0))))*$AS$2/10))</f>
        <v>0</v>
      </c>
      <c r="AT43" s="69">
        <f t="shared" si="11"/>
        <v>40.825446795795109</v>
      </c>
      <c r="AU43" s="70">
        <f t="shared" si="13"/>
        <v>51</v>
      </c>
      <c r="AV43" s="110" t="str">
        <f t="shared" si="14"/>
        <v/>
      </c>
      <c r="AW43" s="110" t="str">
        <f t="shared" si="24"/>
        <v/>
      </c>
      <c r="AX43" s="110" t="str">
        <f t="shared" si="15"/>
        <v/>
      </c>
      <c r="AY43" s="110" t="str">
        <f t="shared" si="16"/>
        <v/>
      </c>
      <c r="AZ43" s="110" t="str">
        <f t="shared" si="17"/>
        <v/>
      </c>
      <c r="BA43" s="116" t="str">
        <f>IFERROR(IF($M43&gt;=99.5,#REF!,""),"")</f>
        <v/>
      </c>
      <c r="BB43" s="109" t="str">
        <f t="shared" si="18"/>
        <v>Disqualified</v>
      </c>
      <c r="BC43" s="109" t="str">
        <f t="shared" si="19"/>
        <v>Disqualified</v>
      </c>
      <c r="BD43" s="109" t="str">
        <f t="shared" si="20"/>
        <v>Disqualified</v>
      </c>
      <c r="BE43" s="109" t="str">
        <f t="shared" si="21"/>
        <v>Disqualified</v>
      </c>
      <c r="BF43" s="109" t="str">
        <f t="shared" si="22"/>
        <v>Disqualified</v>
      </c>
      <c r="BG43" s="109" t="str">
        <f t="shared" si="23"/>
        <v>Disqualified</v>
      </c>
    </row>
    <row r="44" spans="1:59" ht="20" hidden="1" x14ac:dyDescent="0.35">
      <c r="A44" s="87"/>
      <c r="B44" s="79">
        <v>104894</v>
      </c>
      <c r="C44" s="80" t="s">
        <v>2972</v>
      </c>
      <c r="D44" s="80" t="s">
        <v>1058</v>
      </c>
      <c r="E44" s="80" t="s">
        <v>1905</v>
      </c>
      <c r="F44" s="80" t="s">
        <v>1906</v>
      </c>
      <c r="G44" s="80" t="s">
        <v>1545</v>
      </c>
      <c r="H44" s="146">
        <v>40763</v>
      </c>
      <c r="I44" s="146" t="s">
        <v>1719</v>
      </c>
      <c r="J44" s="79">
        <v>9</v>
      </c>
      <c r="K44" s="79" t="s">
        <v>1084</v>
      </c>
      <c r="L44" s="79"/>
      <c r="M44" s="78">
        <v>99.962302301098461</v>
      </c>
      <c r="N44" s="78">
        <v>69.230769230769226</v>
      </c>
      <c r="O44" s="78">
        <v>116.48456569047889</v>
      </c>
      <c r="P44" s="78">
        <v>89.264010140231875</v>
      </c>
      <c r="Q44" s="99">
        <v>6</v>
      </c>
      <c r="R44" s="99">
        <v>66.666666666666657</v>
      </c>
      <c r="S44" s="99">
        <v>6</v>
      </c>
      <c r="T44" s="99">
        <v>66.666666666666657</v>
      </c>
      <c r="U44" s="99" t="s">
        <v>1093</v>
      </c>
      <c r="V44" s="68">
        <v>138.18006075669703</v>
      </c>
      <c r="W44" s="68">
        <v>65.106382978723403</v>
      </c>
      <c r="X44" s="68">
        <v>57.407407407407412</v>
      </c>
      <c r="Y44" s="68">
        <v>62.777777777777771</v>
      </c>
      <c r="Z44" s="68">
        <v>30.777777777777775</v>
      </c>
      <c r="AA44" s="68" t="s">
        <v>1093</v>
      </c>
      <c r="AB44" s="68" t="s">
        <v>1093</v>
      </c>
      <c r="AC44" s="68">
        <v>1</v>
      </c>
      <c r="AD44" s="74"/>
      <c r="AE44" s="75">
        <f>IF(M44&gt;='Sales Ach'!G$3,'Sales Ach'!H$3,IF(M44&gt;='Sales Ach'!G$4,('Sales Ach'!H$4+((M44-'Sales Ach'!G$4)/('Sales Ach'!G$3-'Sales Ach'!G$4))*'Sales Ach'!I$4),IF(M44&gt;'Sales Ach'!G$5,('Sales Ach'!H$5+((M44-'Sales Ach'!G$5)/('Sales Ach'!G$4-'Sales Ach'!G$5))*'Sales Ach'!I$5),IF(M44&gt;='Sales Ach'!G$6,('Sales Ach'!H$6+((M44-'Sales Ach'!G$6)/('Sales Ach'!G$5-'Sales Ach'!G$6)*'Sales Ach'!I$6)),0))))*$AE$2/10</f>
        <v>13.969841840878768</v>
      </c>
      <c r="AF44" s="75">
        <f>IF(N44&gt;=UA!G$3,UA!H$3,IF(N44&gt;=UA!G$4,(UA!H$4+((N44-UA!G$4)/(UA!G$3-UA!G$4))*UA!I$4),IF(N44&gt;UA!G$5,(UA!H$5+((N44-UA!G$5)/(UA!G$4-UA!G$5))*UA!I$5),IF(N44&gt;=UA!G$6,(UA!H$6+((N44-UA!G$6)/(UA!G$5-UA!G$6)*UA!I$6)),0))))*$AF$2/10</f>
        <v>10</v>
      </c>
      <c r="AG44" s="75">
        <f>IF(O44="","",(IF(O44&gt;='New Product'!G$3,'New Product'!H$3,IF(O44&gt;='New Product'!G$4,('New Product'!H$4+((O44-'New Product'!G$4)/('New Product'!G$3-'New Product'!G$4))*'New Product'!I$4),IF(O44&gt;'New Product'!G$5,('New Product'!H$5+((O44-'New Product'!G$5)/('New Product'!G$4-'New Product'!G$5))*'New Product'!I$5),IF(O44&gt;='New Product'!G$6,('New Product'!H$6+((O44-'New Product'!G$6)/('New Product'!G$5-'New Product'!G$6)*'New Product'!I$6)),0))))*$AG$2/10))</f>
        <v>7</v>
      </c>
      <c r="AH44" s="75">
        <f>IF(P44&gt;='Basket Brand'!G$3,'Basket Brand'!H$3,IF(P44&gt;='Basket Brand'!G$4,('Basket Brand'!H$4+((P44-'Basket Brand'!G$4)/('Basket Brand'!G$3-'Basket Brand'!G$4))*'Basket Brand'!I$4),IF(P44&gt;'Basket Brand'!G$5,('Basket Brand'!H$5+((P44-'Basket Brand'!G$5)/('Basket Brand'!G$4-'Basket Brand'!G$5))*'Basket Brand'!I$5),IF(P44&gt;='Basket Brand'!G$6,('Basket Brand'!H$6+((P44-'Basket Brand'!G$6)/('Basket Brand'!G$5-'Basket Brand'!G$6)*'Basket Brand'!I$6)),0))))*$AH$2/10</f>
        <v>4.4264010140231882</v>
      </c>
      <c r="AI44" s="75">
        <f>IF(Q44&gt;='No of Month Ach.'!G$3,'No of Month Ach.'!H$3,IF(Q44&gt;='No of Month Ach.'!G$4,('No of Month Ach.'!H$4+((Q44-'No of Month Ach.'!G$4)/('No of Month Ach.'!G$3-'No of Month Ach.'!G$4))*'No of Month Ach.'!I$4),IF(Q44&gt;'No of Month Ach.'!G$5,('No of Month Ach.'!H$5+((Q44-'No of Month Ach.'!G$5)/('No of Month Ach.'!G$4-'No of Month Ach.'!G$5))*'No of Month Ach.'!I$5),IF(Q44&gt;='No of Month Ach.'!G$6,('No of Month Ach.'!H$6+((Q44-'No of Month Ach.'!G$6)/('No of Month Ach.'!G$5-'No of Month Ach.'!G$6)*'No of Month Ach.'!I$6)),0))))*$AI$2/10</f>
        <v>0.9</v>
      </c>
      <c r="AJ44" s="75">
        <f>IF(R44&gt;='Territory Month'!B$3,'Territory Month'!C$3,IF(R44&gt;='Territory Month'!B$4,('Territory Month'!C$4+((R44-'Territory Month'!B$4)/('Territory Month'!B$3-'Territory Month'!B$4))*'Territory Month'!D$4),IF(R44&gt;'Territory Month'!B$5,('Territory Month'!C$5+((R44-'Territory Month'!B$5)/('Territory Month'!B$4-'Territory Month'!B$5))*'Territory Month'!D$5),IF(R44&gt;='Territory Month'!B$6,('Territory Month'!C$6+((R44-'Territory Month'!B$6)/('Territory Month'!B$5-'Territory Month'!B$6)*'Territory Month'!D$6)),0))))*$AJ$2/10</f>
        <v>6</v>
      </c>
      <c r="AK44" s="75">
        <f>IF(Q44&gt;='No of Month Ach.'!G$3,'No of Month Ach.'!H$3,IF(Q44&gt;='No of Month Ach.'!G$4,('No of Month Ach.'!H$4+((Q44-'No of Month Ach.'!G$4)/('No of Month Ach.'!G$3-'No of Month Ach.'!G$4))*'No of Month Ach.'!I$4),IF(Q44&gt;'No of Month Ach.'!G$5,('No of Month Ach.'!H$5+((Q44-'No of Month Ach.'!G$5)/('No of Month Ach.'!G$4-'No of Month Ach.'!G$5))*'No of Month Ach.'!I$5),IF(Q44&gt;='No of Month Ach.'!G$6,('No of Month Ach.'!H$6+((Q44-'No of Month Ach.'!G$6)/('No of Month Ach.'!G$5-'No of Month Ach.'!G$6)*'No of Month Ach.'!I$6)),0))))*$AK$2/10</f>
        <v>0.67500000000000004</v>
      </c>
      <c r="AL44" s="75">
        <f>IF(R44&gt;='Territory Month'!B$3,'Territory Month'!C$3,IF(R44&gt;='Territory Month'!B$4,('Territory Month'!C$4+((R44-'Territory Month'!B$4)/('Territory Month'!B$3-'Territory Month'!B$4))*'Territory Month'!D$4),IF(R44&gt;'Territory Month'!B$5,('Territory Month'!C$5+((R44-'Territory Month'!B$5)/('Territory Month'!B$4-'Territory Month'!B$5))*'Territory Month'!D$5),IF(R44&gt;='Territory Month'!B$6,('Territory Month'!C$6+((R44-'Territory Month'!B$6)/('Territory Month'!B$5-'Territory Month'!B$6)*'Territory Month'!D$6)),0))))*$AL$2/10</f>
        <v>3</v>
      </c>
      <c r="AM44" s="75">
        <f>IF(U44&gt;='Sygk DM Syk Ach'!B$3,'Sygk DM Syk Ach'!C$3,IF(U44&gt;='Sygk DM Syk Ach'!B$4,('Sygk DM Syk Ach'!C$4+((U44-'Sygk DM Syk Ach'!B$4)/('Sygk DM Syk Ach'!B$3-'Sygk DM Syk Ach'!B$4))*'Sygk DM Syk Ach'!D$4),IF(U44&gt;'Sygk DM Syk Ach'!B$5,('Sygk DM Syk Ach'!C$5+((U44-'Sygk DM Syk Ach'!B$5)/('Sygk DM Syk Ach'!B$4-'Sygk DM Syk Ach'!B$5))*'Sygk DM Syk Ach'!D$5),IF(U44&gt;='Sygk DM Syk Ach'!B$6,('Sygk DM Syk Ach'!C$6+((U44-'Sygk DM Syk Ach'!B$6)/('Sygk DM Syk Ach'!B$5-'Sygk DM Syk Ach'!B$6)*'Sygk DM Syk Ach'!D$6)),0))))*$AM$2/10</f>
        <v>4</v>
      </c>
      <c r="AN44" s="75">
        <f>IF(V44&gt;='Call Achv'!B$3,'Call Achv'!C$3,IF(V44&gt;='Call Achv'!B$4,('Call Achv'!C$4+((V44-'Call Achv'!B$4)/('Call Achv'!B$3-'Call Achv'!B$4))*'Call Achv'!D$4),IF(V44&gt;'Call Achv'!B$5,('Call Achv'!C$5+((V44-'Call Achv'!B$5)/('Call Achv'!B$4-'Call Achv'!B$5))*'Call Achv'!D$5),IF(V44&gt;='Call Achv'!B$6,('Call Achv'!C$6+((V44-'Call Achv'!B$6)/('Call Achv'!B$5-'Call Achv'!B$6)*'Call Achv'!D$6)),0))))*$AN$2/10</f>
        <v>5</v>
      </c>
      <c r="AO44" s="75">
        <f>IF(W44&gt;='DM Coaching'!B$3,'DM Coaching'!C$3,IF(W44&gt;='DM Coaching'!B$4,('DM Coaching'!C$4+((W44-'DM Coaching'!B$4)/('DM Coaching'!B$3-'DM Coaching'!B$4))*'DM Coaching'!D$4),IF(W44&gt;'DM Coaching'!B$5,('DM Coaching'!C$5+((W44-'DM Coaching'!B$5)/('DM Coaching'!B$4-'DM Coaching'!B$5))*'DM Coaching'!D$5),IF(W44&gt;='DM Coaching'!B$6,('DM Coaching'!C$6+((W44-'DM Coaching'!B$6)/('DM Coaching'!B$5-'DM Coaching'!B$6)*'DM Coaching'!D$6)),0))))*$AO$2/10</f>
        <v>3.5319148936170208</v>
      </c>
      <c r="AP44" s="75">
        <f>IF(X44&gt;='FF-Written'!B$3,'FF-Written'!C$3,IF(X44&gt;='FF-Written'!B$4,('FF-Written'!C$4+((X44-'FF-Written'!B$4)/('FF-Written'!B$3-'FF-Written'!B$4))*'FF-Written'!D$4),IF(X44&gt;'FF-Written'!B$5,('FF-Written'!C$5+((X44-'FF-Written'!B$5)/('FF-Written'!B$4-'FF-Written'!B$5))*'FF-Written'!D$5),IF(X44&gt;='FF-Written'!B$6,('FF-Written'!C$6+((X44-'FF-Written'!B$6)/('FF-Written'!B$5-'FF-Written'!B$6)*'FF-Written'!D$6)),0))))*$AP$2/10</f>
        <v>1.5462962962962969</v>
      </c>
      <c r="AQ44" s="75">
        <f>IF(Y44&gt;='DM-Won-Written'!B$3,'DM-Won-Written'!C$3,IF(Y44&gt;='DM-Won-Written'!B$4,('DM-Won-Written'!C$4+((Y44-'DM-Won-Written'!B$4)/('DM-Won-Written'!B$3-'DM-Won-Written'!B$4))*'DM-Won-Written'!D$4),IF(Y44&gt;'DM-Won-Written'!B$5,('DM-Won-Written'!C$5+((Y44-'DM-Won-Written'!B$5)/('DM-Won-Written'!B$4-'DM-Won-Written'!B$5))*'DM-Won-Written'!D$5),IF(Y44&gt;='DM-Won-Written'!B$6,('DM-Won-Written'!C$6+((Y44-'DM-Won-Written'!B$6)/('DM-Won-Written'!B$5-'DM-Won-Written'!B$6)*'DM-Won-Written'!D$6)),0))))*$AQ$2/10</f>
        <v>1.3666666666666665</v>
      </c>
      <c r="AR44" s="75">
        <f>IF(Z44&gt;='FF-Detailing'!B$3,'FF-Detailing'!C$3,IF(Z44&gt;='FF-Detailing'!B$4,('FF-Detailing'!C$4+((Z44-'FF-Detailing'!B$4)/('FF-Detailing'!B$3-'FF-Detailing'!B$4))*'FF-Detailing'!D$4),IF(Z44&gt;'FF-Detailing'!B$5,('FF-Detailing'!C$5+((Z44-'FF-Detailing'!B$5)/('FF-Detailing'!B$4-'FF-Detailing'!B$5))*'FF-Detailing'!D$5),IF(Z44&gt;='FF-Detailing'!B$6,('FF-Detailing'!C$6+((Z44-'FF-Detailing'!B$6)/('FF-Detailing'!B$5-'FF-Detailing'!B$6)*'FF-Detailing'!D$6)),0))))*$AR$2/10</f>
        <v>0</v>
      </c>
      <c r="AS44" s="75" t="str">
        <f>IF(AA44="","",(IF(AA44&gt;='Rx Share'!G$3,'Rx Share'!H$3,IF(AA44&gt;='Rx Share'!G$4,('Rx Share'!H$4+((AA44-'Rx Share'!G$4)/('Rx Share'!G$3-'Rx Share'!G$4))*'Rx Share'!I$4),IF(AA44&gt;'Rx Share'!G$5,('Rx Share'!H$5+((AA44-'Rx Share'!G$5)/('Rx Share'!G$4-'Rx Share'!G$5))*'Rx Share'!I$5),IF(AA44&gt;='Rx Share'!G$6,('Rx Share'!H$6+((AA44-'Rx Share'!G$6)/('Rx Share'!G$5-'Rx Share'!G$6)*'Rx Share'!I$6)),0))))*$AS$2/10))</f>
        <v/>
      </c>
      <c r="AT44" s="69">
        <f t="shared" si="11"/>
        <v>60.573467457202149</v>
      </c>
      <c r="AU44" s="70">
        <f t="shared" si="13"/>
        <v>15</v>
      </c>
      <c r="AV44" s="110" t="str">
        <f t="shared" si="14"/>
        <v/>
      </c>
      <c r="AW44" s="110">
        <f t="shared" si="24"/>
        <v>116.48456569047889</v>
      </c>
      <c r="AX44" s="110">
        <f t="shared" si="15"/>
        <v>69.230769230769226</v>
      </c>
      <c r="AY44" s="110">
        <f t="shared" si="16"/>
        <v>62.777777777777771</v>
      </c>
      <c r="AZ44" s="110">
        <f t="shared" si="17"/>
        <v>66.666666666666657</v>
      </c>
      <c r="BA44" s="116" t="str">
        <f>IFERROR(IF($M44&gt;=99.5,#REF!,""),"")</f>
        <v/>
      </c>
      <c r="BB44" s="109" t="str">
        <f t="shared" si="18"/>
        <v>Not eligible</v>
      </c>
      <c r="BC44" s="109">
        <f t="shared" si="19"/>
        <v>3</v>
      </c>
      <c r="BD44" s="109">
        <f t="shared" si="20"/>
        <v>2</v>
      </c>
      <c r="BE44" s="109">
        <f t="shared" si="21"/>
        <v>12</v>
      </c>
      <c r="BF44" s="109">
        <f t="shared" si="22"/>
        <v>8</v>
      </c>
      <c r="BG44" s="109" t="str">
        <f t="shared" si="23"/>
        <v>Not eligible</v>
      </c>
    </row>
    <row r="45" spans="1:59" ht="30" hidden="1" x14ac:dyDescent="0.35">
      <c r="A45" s="87"/>
      <c r="B45" s="79">
        <v>104897</v>
      </c>
      <c r="C45" s="80" t="s">
        <v>42</v>
      </c>
      <c r="D45" s="80" t="s">
        <v>1058</v>
      </c>
      <c r="E45" s="80" t="s">
        <v>43</v>
      </c>
      <c r="F45" s="80" t="s">
        <v>14</v>
      </c>
      <c r="G45" s="80" t="s">
        <v>1770</v>
      </c>
      <c r="H45" s="146">
        <v>40791</v>
      </c>
      <c r="I45" s="146" t="s">
        <v>1719</v>
      </c>
      <c r="J45" s="79">
        <v>9</v>
      </c>
      <c r="K45" s="79" t="s">
        <v>1084</v>
      </c>
      <c r="L45" s="79"/>
      <c r="M45" s="78">
        <v>86.830403689832579</v>
      </c>
      <c r="N45" s="78">
        <v>33.333333333333329</v>
      </c>
      <c r="O45" s="78">
        <v>52.719952049564554</v>
      </c>
      <c r="P45" s="78">
        <v>94.042070817241267</v>
      </c>
      <c r="Q45" s="99">
        <v>0</v>
      </c>
      <c r="R45" s="99">
        <v>23.636363636363637</v>
      </c>
      <c r="S45" s="99">
        <v>0</v>
      </c>
      <c r="T45" s="99">
        <v>23.636363636363637</v>
      </c>
      <c r="U45" s="99">
        <v>33.333333333333329</v>
      </c>
      <c r="V45" s="68">
        <v>73.008162885254052</v>
      </c>
      <c r="W45" s="68">
        <v>76.923076923076934</v>
      </c>
      <c r="X45" s="68">
        <v>62.870370370370374</v>
      </c>
      <c r="Y45" s="68">
        <v>81.666666666666671</v>
      </c>
      <c r="Z45" s="68">
        <v>87.411111111111111</v>
      </c>
      <c r="AA45" s="68">
        <v>19.529768676526356</v>
      </c>
      <c r="AB45" s="68">
        <v>0.58589306029579069</v>
      </c>
      <c r="AC45" s="68">
        <v>1</v>
      </c>
      <c r="AD45" s="74"/>
      <c r="AE45" s="75">
        <f>IF(M45&gt;='Sales Ach'!G$3,'Sales Ach'!H$3,IF(M45&gt;='Sales Ach'!G$4,('Sales Ach'!H$4+((M45-'Sales Ach'!G$4)/('Sales Ach'!G$3-'Sales Ach'!G$4))*'Sales Ach'!I$4),IF(M45&gt;'Sales Ach'!G$5,('Sales Ach'!H$5+((M45-'Sales Ach'!G$5)/('Sales Ach'!G$4-'Sales Ach'!G$5))*'Sales Ach'!I$5),IF(M45&gt;='Sales Ach'!G$6,('Sales Ach'!H$6+((M45-'Sales Ach'!G$6)/('Sales Ach'!G$5-'Sales Ach'!G$6)*'Sales Ach'!I$6)),0))))*$AE$2/10</f>
        <v>8.3660807379665165</v>
      </c>
      <c r="AF45" s="75">
        <f>IF(N45&gt;=UA!G$3,UA!H$3,IF(N45&gt;=UA!G$4,(UA!H$4+((N45-UA!G$4)/(UA!G$3-UA!G$4))*UA!I$4),IF(N45&gt;UA!G$5,(UA!H$5+((N45-UA!G$5)/(UA!G$4-UA!G$5))*UA!I$5),IF(N45&gt;=UA!G$6,(UA!H$6+((N45-UA!G$6)/(UA!G$5-UA!G$6)*UA!I$6)),0))))*$AF$2/10</f>
        <v>3.9999999999999987</v>
      </c>
      <c r="AG45" s="75">
        <f>IF(O45="","",(IF(O45&gt;='New Product'!G$3,'New Product'!H$3,IF(O45&gt;='New Product'!G$4,('New Product'!H$4+((O45-'New Product'!G$4)/('New Product'!G$3-'New Product'!G$4))*'New Product'!I$4),IF(O45&gt;'New Product'!G$5,('New Product'!H$5+((O45-'New Product'!G$5)/('New Product'!G$4-'New Product'!G$5))*'New Product'!I$5),IF(O45&gt;='New Product'!G$6,('New Product'!H$6+((O45-'New Product'!G$6)/('New Product'!G$5-'New Product'!G$6)*'New Product'!I$6)),0))))*$AG$2/10))</f>
        <v>1.1290970630358288</v>
      </c>
      <c r="AH45" s="75">
        <f>IF(P45&gt;='Basket Brand'!G$3,'Basket Brand'!H$3,IF(P45&gt;='Basket Brand'!G$4,('Basket Brand'!H$4+((P45-'Basket Brand'!G$4)/('Basket Brand'!G$3-'Basket Brand'!G$4))*'Basket Brand'!I$4),IF(P45&gt;'Basket Brand'!G$5,('Basket Brand'!H$5+((P45-'Basket Brand'!G$5)/('Basket Brand'!G$4-'Basket Brand'!G$5))*'Basket Brand'!I$5),IF(P45&gt;='Basket Brand'!G$6,('Basket Brand'!H$6+((P45-'Basket Brand'!G$6)/('Basket Brand'!G$5-'Basket Brand'!G$6)*'Basket Brand'!I$6)),0))))*$AH$2/10</f>
        <v>4.9042070817241266</v>
      </c>
      <c r="AI45" s="75">
        <f>IF(Q45&gt;='No of Month Ach.'!G$3,'No of Month Ach.'!H$3,IF(Q45&gt;='No of Month Ach.'!G$4,('No of Month Ach.'!H$4+((Q45-'No of Month Ach.'!G$4)/('No of Month Ach.'!G$3-'No of Month Ach.'!G$4))*'No of Month Ach.'!I$4),IF(Q45&gt;'No of Month Ach.'!G$5,('No of Month Ach.'!H$5+((Q45-'No of Month Ach.'!G$5)/('No of Month Ach.'!G$4-'No of Month Ach.'!G$5))*'No of Month Ach.'!I$5),IF(Q45&gt;='No of Month Ach.'!G$6,('No of Month Ach.'!H$6+((Q45-'No of Month Ach.'!G$6)/('No of Month Ach.'!G$5-'No of Month Ach.'!G$6)*'No of Month Ach.'!I$6)),0))))*$AI$2/10</f>
        <v>0</v>
      </c>
      <c r="AJ45" s="75">
        <f>IF(R45&gt;='Territory Month'!B$3,'Territory Month'!C$3,IF(R45&gt;='Territory Month'!B$4,('Territory Month'!C$4+((R45-'Territory Month'!B$4)/('Territory Month'!B$3-'Territory Month'!B$4))*'Territory Month'!D$4),IF(R45&gt;'Territory Month'!B$5,('Territory Month'!C$5+((R45-'Territory Month'!B$5)/('Territory Month'!B$4-'Territory Month'!B$5))*'Territory Month'!D$5),IF(R45&gt;='Territory Month'!B$6,('Territory Month'!C$6+((R45-'Territory Month'!B$6)/('Territory Month'!B$5-'Territory Month'!B$6)*'Territory Month'!D$6)),0))))*$AJ$2/10</f>
        <v>0</v>
      </c>
      <c r="AK45" s="75">
        <f>IF(Q45&gt;='No of Month Ach.'!G$3,'No of Month Ach.'!H$3,IF(Q45&gt;='No of Month Ach.'!G$4,('No of Month Ach.'!H$4+((Q45-'No of Month Ach.'!G$4)/('No of Month Ach.'!G$3-'No of Month Ach.'!G$4))*'No of Month Ach.'!I$4),IF(Q45&gt;'No of Month Ach.'!G$5,('No of Month Ach.'!H$5+((Q45-'No of Month Ach.'!G$5)/('No of Month Ach.'!G$4-'No of Month Ach.'!G$5))*'No of Month Ach.'!I$5),IF(Q45&gt;='No of Month Ach.'!G$6,('No of Month Ach.'!H$6+((Q45-'No of Month Ach.'!G$6)/('No of Month Ach.'!G$5-'No of Month Ach.'!G$6)*'No of Month Ach.'!I$6)),0))))*$AK$2/10</f>
        <v>0</v>
      </c>
      <c r="AL45" s="75">
        <f>IF(R45&gt;='Territory Month'!B$3,'Territory Month'!C$3,IF(R45&gt;='Territory Month'!B$4,('Territory Month'!C$4+((R45-'Territory Month'!B$4)/('Territory Month'!B$3-'Territory Month'!B$4))*'Territory Month'!D$4),IF(R45&gt;'Territory Month'!B$5,('Territory Month'!C$5+((R45-'Territory Month'!B$5)/('Territory Month'!B$4-'Territory Month'!B$5))*'Territory Month'!D$5),IF(R45&gt;='Territory Month'!B$6,('Territory Month'!C$6+((R45-'Territory Month'!B$6)/('Territory Month'!B$5-'Territory Month'!B$6)*'Territory Month'!D$6)),0))))*$AL$2/10</f>
        <v>0</v>
      </c>
      <c r="AM45" s="75">
        <f>IF(U45&gt;='Sygk DM Syk Ach'!B$3,'Sygk DM Syk Ach'!C$3,IF(U45&gt;='Sygk DM Syk Ach'!B$4,('Sygk DM Syk Ach'!C$4+((U45-'Sygk DM Syk Ach'!B$4)/('Sygk DM Syk Ach'!B$3-'Sygk DM Syk Ach'!B$4))*'Sygk DM Syk Ach'!D$4),IF(U45&gt;'Sygk DM Syk Ach'!B$5,('Sygk DM Syk Ach'!C$5+((U45-'Sygk DM Syk Ach'!B$5)/('Sygk DM Syk Ach'!B$4-'Sygk DM Syk Ach'!B$5))*'Sygk DM Syk Ach'!D$5),IF(U45&gt;='Sygk DM Syk Ach'!B$6,('Sygk DM Syk Ach'!C$6+((U45-'Sygk DM Syk Ach'!B$6)/('Sygk DM Syk Ach'!B$5-'Sygk DM Syk Ach'!B$6)*'Sygk DM Syk Ach'!D$6)),0))))*$AM$2/10</f>
        <v>0</v>
      </c>
      <c r="AN45" s="75">
        <f>IF(V45&gt;='Call Achv'!B$3,'Call Achv'!C$3,IF(V45&gt;='Call Achv'!B$4,('Call Achv'!C$4+((V45-'Call Achv'!B$4)/('Call Achv'!B$3-'Call Achv'!B$4))*'Call Achv'!D$4),IF(V45&gt;'Call Achv'!B$5,('Call Achv'!C$5+((V45-'Call Achv'!B$5)/('Call Achv'!B$4-'Call Achv'!B$5))*'Call Achv'!D$5),IF(V45&gt;='Call Achv'!B$6,('Call Achv'!C$6+((V45-'Call Achv'!B$6)/('Call Achv'!B$5-'Call Achv'!B$6)*'Call Achv'!D$6)),0))))*$AN$2/10</f>
        <v>0</v>
      </c>
      <c r="AO45" s="75">
        <f>IF(W45&gt;='DM Coaching'!B$3,'DM Coaching'!C$3,IF(W45&gt;='DM Coaching'!B$4,('DM Coaching'!C$4+((W45-'DM Coaching'!B$4)/('DM Coaching'!B$3-'DM Coaching'!B$4))*'DM Coaching'!D$4),IF(W45&gt;'DM Coaching'!B$5,('DM Coaching'!C$5+((W45-'DM Coaching'!B$5)/('DM Coaching'!B$4-'DM Coaching'!B$5))*'DM Coaching'!D$5),IF(W45&gt;='DM Coaching'!B$6,('DM Coaching'!C$6+((W45-'DM Coaching'!B$6)/('DM Coaching'!B$5-'DM Coaching'!B$6)*'DM Coaching'!D$6)),0))))*$AO$2/10</f>
        <v>5</v>
      </c>
      <c r="AP45" s="75">
        <f>IF(X45&gt;='FF-Written'!B$3,'FF-Written'!C$3,IF(X45&gt;='FF-Written'!B$4,('FF-Written'!C$4+((X45-'FF-Written'!B$4)/('FF-Written'!B$3-'FF-Written'!B$4))*'FF-Written'!D$4),IF(X45&gt;'FF-Written'!B$5,('FF-Written'!C$5+((X45-'FF-Written'!B$5)/('FF-Written'!B$4-'FF-Written'!B$5))*'FF-Written'!D$5),IF(X45&gt;='FF-Written'!B$6,('FF-Written'!C$6+((X45-'FF-Written'!B$6)/('FF-Written'!B$5-'FF-Written'!B$6)*'FF-Written'!D$6)),0))))*$AP$2/10</f>
        <v>2.2152777777777781</v>
      </c>
      <c r="AQ45" s="75">
        <f>IF(Y45&gt;='DM-Won-Written'!B$3,'DM-Won-Written'!C$3,IF(Y45&gt;='DM-Won-Written'!B$4,('DM-Won-Written'!C$4+((Y45-'DM-Won-Written'!B$4)/('DM-Won-Written'!B$3-'DM-Won-Written'!B$4))*'DM-Won-Written'!D$4),IF(Y45&gt;'DM-Won-Written'!B$5,('DM-Won-Written'!C$5+((Y45-'DM-Won-Written'!B$5)/('DM-Won-Written'!B$4-'DM-Won-Written'!B$5))*'DM-Won-Written'!D$5),IF(Y45&gt;='DM-Won-Written'!B$6,('DM-Won-Written'!C$6+((Y45-'DM-Won-Written'!B$6)/('DM-Won-Written'!B$5-'DM-Won-Written'!B$6)*'DM-Won-Written'!D$6)),0))))*$AQ$2/10</f>
        <v>3</v>
      </c>
      <c r="AR45" s="75">
        <f>IF(Z45&gt;='FF-Detailing'!B$3,'FF-Detailing'!C$3,IF(Z45&gt;='FF-Detailing'!B$4,('FF-Detailing'!C$4+((Z45-'FF-Detailing'!B$4)/('FF-Detailing'!B$3-'FF-Detailing'!B$4))*'FF-Detailing'!D$4),IF(Z45&gt;'FF-Detailing'!B$5,('FF-Detailing'!C$5+((Z45-'FF-Detailing'!B$5)/('FF-Detailing'!B$4-'FF-Detailing'!B$5))*'FF-Detailing'!D$5),IF(Z45&gt;='FF-Detailing'!B$6,('FF-Detailing'!C$6+((Z45-'FF-Detailing'!B$6)/('FF-Detailing'!B$5-'FF-Detailing'!B$6)*'FF-Detailing'!D$6)),0))))*$AR$2/10</f>
        <v>2.5446666666666671</v>
      </c>
      <c r="AS45" s="75">
        <f>IF(AA45="","",(IF(AA45&gt;='Rx Share'!G$3,'Rx Share'!H$3,IF(AA45&gt;='Rx Share'!G$4,('Rx Share'!H$4+((AA45-'Rx Share'!G$4)/('Rx Share'!G$3-'Rx Share'!G$4))*'Rx Share'!I$4),IF(AA45&gt;'Rx Share'!G$5,('Rx Share'!H$5+((AA45-'Rx Share'!G$5)/('Rx Share'!G$4-'Rx Share'!G$5))*'Rx Share'!I$5),IF(AA45&gt;='Rx Share'!G$6,('Rx Share'!H$6+((AA45-'Rx Share'!G$6)/('Rx Share'!G$5-'Rx Share'!G$6)*'Rx Share'!I$6)),0))))*$AS$2/10))</f>
        <v>0</v>
      </c>
      <c r="AT45" s="69">
        <f t="shared" si="11"/>
        <v>34.621477030189908</v>
      </c>
      <c r="AU45" s="70">
        <f t="shared" si="13"/>
        <v>63</v>
      </c>
      <c r="AV45" s="110" t="str">
        <f t="shared" si="14"/>
        <v/>
      </c>
      <c r="AW45" s="110" t="str">
        <f t="shared" si="24"/>
        <v/>
      </c>
      <c r="AX45" s="110" t="str">
        <f t="shared" si="15"/>
        <v/>
      </c>
      <c r="AY45" s="110" t="str">
        <f t="shared" si="16"/>
        <v/>
      </c>
      <c r="AZ45" s="110" t="str">
        <f t="shared" si="17"/>
        <v/>
      </c>
      <c r="BA45" s="116" t="str">
        <f>IFERROR(IF($M45&gt;=99.5,#REF!,""),"")</f>
        <v/>
      </c>
      <c r="BB45" s="109" t="str">
        <f t="shared" si="18"/>
        <v>Disqualified</v>
      </c>
      <c r="BC45" s="109" t="str">
        <f t="shared" si="19"/>
        <v>Disqualified</v>
      </c>
      <c r="BD45" s="109" t="str">
        <f t="shared" si="20"/>
        <v>Disqualified</v>
      </c>
      <c r="BE45" s="109" t="str">
        <f t="shared" si="21"/>
        <v>Disqualified</v>
      </c>
      <c r="BF45" s="109" t="str">
        <f t="shared" si="22"/>
        <v>Disqualified</v>
      </c>
      <c r="BG45" s="109" t="str">
        <f t="shared" si="23"/>
        <v>Disqualified</v>
      </c>
    </row>
    <row r="46" spans="1:59" ht="20" hidden="1" x14ac:dyDescent="0.35">
      <c r="A46" s="87"/>
      <c r="B46" s="79">
        <v>104902</v>
      </c>
      <c r="C46" s="80" t="s">
        <v>59</v>
      </c>
      <c r="D46" s="80" t="s">
        <v>1472</v>
      </c>
      <c r="E46" s="80" t="s">
        <v>1810</v>
      </c>
      <c r="F46" s="80" t="s">
        <v>1807</v>
      </c>
      <c r="G46" s="80" t="s">
        <v>1808</v>
      </c>
      <c r="H46" s="146">
        <v>40857</v>
      </c>
      <c r="I46" s="146" t="s">
        <v>1719</v>
      </c>
      <c r="J46" s="79">
        <v>9</v>
      </c>
      <c r="K46" s="79" t="s">
        <v>1084</v>
      </c>
      <c r="L46" s="79"/>
      <c r="M46" s="78">
        <v>99.500185776597519</v>
      </c>
      <c r="N46" s="78">
        <v>55.555555555555557</v>
      </c>
      <c r="O46" s="78">
        <v>75.573853541894962</v>
      </c>
      <c r="P46" s="78">
        <v>99.936525689414381</v>
      </c>
      <c r="Q46" s="99">
        <v>5</v>
      </c>
      <c r="R46" s="99">
        <v>58.333333333333336</v>
      </c>
      <c r="S46" s="99">
        <v>5</v>
      </c>
      <c r="T46" s="99">
        <v>58.333333333333336</v>
      </c>
      <c r="U46" s="99" t="s">
        <v>1093</v>
      </c>
      <c r="V46" s="68">
        <v>98.376020786933921</v>
      </c>
      <c r="W46" s="68">
        <v>90.384615384615387</v>
      </c>
      <c r="X46" s="68">
        <v>89.166666666666671</v>
      </c>
      <c r="Y46" s="68">
        <v>95.555555555555543</v>
      </c>
      <c r="Z46" s="68">
        <v>91.166666666666671</v>
      </c>
      <c r="AA46" s="68">
        <v>3.5198765272467174</v>
      </c>
      <c r="AB46" s="68">
        <v>0.63357777490440914</v>
      </c>
      <c r="AC46" s="68">
        <v>1</v>
      </c>
      <c r="AD46" s="74"/>
      <c r="AE46" s="75">
        <f>IF(M46&gt;='Sales Ach'!G$3,'Sales Ach'!H$3,IF(M46&gt;='Sales Ach'!G$4,('Sales Ach'!H$4+((M46-'Sales Ach'!G$4)/('Sales Ach'!G$3-'Sales Ach'!G$4))*'Sales Ach'!I$4),IF(M46&gt;'Sales Ach'!G$5,('Sales Ach'!H$5+((M46-'Sales Ach'!G$5)/('Sales Ach'!G$4-'Sales Ach'!G$5))*'Sales Ach'!I$5),IF(M46&gt;='Sales Ach'!G$6,('Sales Ach'!H$6+((M46-'Sales Ach'!G$6)/('Sales Ach'!G$5-'Sales Ach'!G$6)*'Sales Ach'!I$6)),0))))*$AE$2/10</f>
        <v>13.600148621278015</v>
      </c>
      <c r="AF46" s="75">
        <f>IF(N46&gt;=UA!G$3,UA!H$3,IF(N46&gt;=UA!G$4,(UA!H$4+((N46-UA!G$4)/(UA!G$3-UA!G$4))*UA!I$4),IF(N46&gt;UA!G$5,(UA!H$5+((N46-UA!G$5)/(UA!G$4-UA!G$5))*UA!I$5),IF(N46&gt;=UA!G$6,(UA!H$6+((N46-UA!G$6)/(UA!G$5-UA!G$6)*UA!I$6)),0))))*$AF$2/10</f>
        <v>10</v>
      </c>
      <c r="AG46" s="75">
        <f>IF(O46="","",(IF(O46&gt;='New Product'!G$3,'New Product'!H$3,IF(O46&gt;='New Product'!G$4,('New Product'!H$4+((O46-'New Product'!G$4)/('New Product'!G$3-'New Product'!G$4))*'New Product'!I$4),IF(O46&gt;'New Product'!G$5,('New Product'!H$5+((O46-'New Product'!G$5)/('New Product'!G$4-'New Product'!G$5))*'New Product'!I$5),IF(O46&gt;='New Product'!G$6,('New Product'!H$6+((O46-'New Product'!G$6)/('New Product'!G$5-'New Product'!G$6)*'New Product'!I$6)),0))))*$AG$2/10))</f>
        <v>2.5288985294410664</v>
      </c>
      <c r="AH46" s="75">
        <f>IF(P46&gt;='Basket Brand'!G$3,'Basket Brand'!H$3,IF(P46&gt;='Basket Brand'!G$4,('Basket Brand'!H$4+((P46-'Basket Brand'!G$4)/('Basket Brand'!G$3-'Basket Brand'!G$4))*'Basket Brand'!I$4),IF(P46&gt;'Basket Brand'!G$5,('Basket Brand'!H$5+((P46-'Basket Brand'!G$5)/('Basket Brand'!G$4-'Basket Brand'!G$5))*'Basket Brand'!I$5),IF(P46&gt;='Basket Brand'!G$6,('Basket Brand'!H$6+((P46-'Basket Brand'!G$6)/('Basket Brand'!G$5-'Basket Brand'!G$6)*'Basket Brand'!I$6)),0))))*$AH$2/10</f>
        <v>6.9746102757657527</v>
      </c>
      <c r="AI46" s="75">
        <f>IF(Q46&gt;='No of Month Ach.'!G$3,'No of Month Ach.'!H$3,IF(Q46&gt;='No of Month Ach.'!G$4,('No of Month Ach.'!H$4+((Q46-'No of Month Ach.'!G$4)/('No of Month Ach.'!G$3-'No of Month Ach.'!G$4))*'No of Month Ach.'!I$4),IF(Q46&gt;'No of Month Ach.'!G$5,('No of Month Ach.'!H$5+((Q46-'No of Month Ach.'!G$5)/('No of Month Ach.'!G$4-'No of Month Ach.'!G$5))*'No of Month Ach.'!I$5),IF(Q46&gt;='No of Month Ach.'!G$6,('No of Month Ach.'!H$6+((Q46-'No of Month Ach.'!G$6)/('No of Month Ach.'!G$5-'No of Month Ach.'!G$6)*'No of Month Ach.'!I$6)),0))))*$AI$2/10</f>
        <v>0.2</v>
      </c>
      <c r="AJ46" s="75">
        <f>IF(R46&gt;='Territory Month'!B$3,'Territory Month'!C$3,IF(R46&gt;='Territory Month'!B$4,('Territory Month'!C$4+((R46-'Territory Month'!B$4)/('Territory Month'!B$3-'Territory Month'!B$4))*'Territory Month'!D$4),IF(R46&gt;'Territory Month'!B$5,('Territory Month'!C$5+((R46-'Territory Month'!B$5)/('Territory Month'!B$4-'Territory Month'!B$5))*'Territory Month'!D$5),IF(R46&gt;='Territory Month'!B$6,('Territory Month'!C$6+((R46-'Territory Month'!B$6)/('Territory Month'!B$5-'Territory Month'!B$6)*'Territory Month'!D$6)),0))))*$AJ$2/10</f>
        <v>5.6</v>
      </c>
      <c r="AK46" s="75">
        <f>IF(Q46&gt;='No of Month Ach.'!G$3,'No of Month Ach.'!H$3,IF(Q46&gt;='No of Month Ach.'!G$4,('No of Month Ach.'!H$4+((Q46-'No of Month Ach.'!G$4)/('No of Month Ach.'!G$3-'No of Month Ach.'!G$4))*'No of Month Ach.'!I$4),IF(Q46&gt;'No of Month Ach.'!G$5,('No of Month Ach.'!H$5+((Q46-'No of Month Ach.'!G$5)/('No of Month Ach.'!G$4-'No of Month Ach.'!G$5))*'No of Month Ach.'!I$5),IF(Q46&gt;='No of Month Ach.'!G$6,('No of Month Ach.'!H$6+((Q46-'No of Month Ach.'!G$6)/('No of Month Ach.'!G$5-'No of Month Ach.'!G$6)*'No of Month Ach.'!I$6)),0))))*$AK$2/10</f>
        <v>0.15</v>
      </c>
      <c r="AL46" s="75">
        <f>IF(R46&gt;='Territory Month'!B$3,'Territory Month'!C$3,IF(R46&gt;='Territory Month'!B$4,('Territory Month'!C$4+((R46-'Territory Month'!B$4)/('Territory Month'!B$3-'Territory Month'!B$4))*'Territory Month'!D$4),IF(R46&gt;'Territory Month'!B$5,('Territory Month'!C$5+((R46-'Territory Month'!B$5)/('Territory Month'!B$4-'Territory Month'!B$5))*'Territory Month'!D$5),IF(R46&gt;='Territory Month'!B$6,('Territory Month'!C$6+((R46-'Territory Month'!B$6)/('Territory Month'!B$5-'Territory Month'!B$6)*'Territory Month'!D$6)),0))))*$AL$2/10</f>
        <v>2.8</v>
      </c>
      <c r="AM46" s="75">
        <f>IF(U46&gt;='Sygk DM Syk Ach'!B$3,'Sygk DM Syk Ach'!C$3,IF(U46&gt;='Sygk DM Syk Ach'!B$4,('Sygk DM Syk Ach'!C$4+((U46-'Sygk DM Syk Ach'!B$4)/('Sygk DM Syk Ach'!B$3-'Sygk DM Syk Ach'!B$4))*'Sygk DM Syk Ach'!D$4),IF(U46&gt;'Sygk DM Syk Ach'!B$5,('Sygk DM Syk Ach'!C$5+((U46-'Sygk DM Syk Ach'!B$5)/('Sygk DM Syk Ach'!B$4-'Sygk DM Syk Ach'!B$5))*'Sygk DM Syk Ach'!D$5),IF(U46&gt;='Sygk DM Syk Ach'!B$6,('Sygk DM Syk Ach'!C$6+((U46-'Sygk DM Syk Ach'!B$6)/('Sygk DM Syk Ach'!B$5-'Sygk DM Syk Ach'!B$6)*'Sygk DM Syk Ach'!D$6)),0))))*$AM$2/10</f>
        <v>4</v>
      </c>
      <c r="AN46" s="75">
        <f>IF(V46&gt;='Call Achv'!B$3,'Call Achv'!C$3,IF(V46&gt;='Call Achv'!B$4,('Call Achv'!C$4+((V46-'Call Achv'!B$4)/('Call Achv'!B$3-'Call Achv'!B$4))*'Call Achv'!D$4),IF(V46&gt;'Call Achv'!B$5,('Call Achv'!C$5+((V46-'Call Achv'!B$5)/('Call Achv'!B$4-'Call Achv'!B$5))*'Call Achv'!D$5),IF(V46&gt;='Call Achv'!B$6,('Call Achv'!C$6+((V46-'Call Achv'!B$6)/('Call Achv'!B$5-'Call Achv'!B$6)*'Call Achv'!D$6)),0))))*$AN$2/10</f>
        <v>4.5128062360801762</v>
      </c>
      <c r="AO46" s="75">
        <f>IF(W46&gt;='DM Coaching'!B$3,'DM Coaching'!C$3,IF(W46&gt;='DM Coaching'!B$4,('DM Coaching'!C$4+((W46-'DM Coaching'!B$4)/('DM Coaching'!B$3-'DM Coaching'!B$4))*'DM Coaching'!D$4),IF(W46&gt;'DM Coaching'!B$5,('DM Coaching'!C$5+((W46-'DM Coaching'!B$5)/('DM Coaching'!B$4-'DM Coaching'!B$5))*'DM Coaching'!D$5),IF(W46&gt;='DM Coaching'!B$6,('DM Coaching'!C$6+((W46-'DM Coaching'!B$6)/('DM Coaching'!B$5-'DM Coaching'!B$6)*'DM Coaching'!D$6)),0))))*$AO$2/10</f>
        <v>5</v>
      </c>
      <c r="AP46" s="75">
        <f>IF(X46&gt;='FF-Written'!B$3,'FF-Written'!C$3,IF(X46&gt;='FF-Written'!B$4,('FF-Written'!C$4+((X46-'FF-Written'!B$4)/('FF-Written'!B$3-'FF-Written'!B$4))*'FF-Written'!D$4),IF(X46&gt;'FF-Written'!B$5,('FF-Written'!C$5+((X46-'FF-Written'!B$5)/('FF-Written'!B$4-'FF-Written'!B$5))*'FF-Written'!D$5),IF(X46&gt;='FF-Written'!B$6,('FF-Written'!C$6+((X46-'FF-Written'!B$6)/('FF-Written'!B$5-'FF-Written'!B$6)*'FF-Written'!D$6)),0))))*$AP$2/10</f>
        <v>4.916666666666667</v>
      </c>
      <c r="AQ46" s="75">
        <f>IF(Y46&gt;='DM-Won-Written'!B$3,'DM-Won-Written'!C$3,IF(Y46&gt;='DM-Won-Written'!B$4,('DM-Won-Written'!C$4+((Y46-'DM-Won-Written'!B$4)/('DM-Won-Written'!B$3-'DM-Won-Written'!B$4))*'DM-Won-Written'!D$4),IF(Y46&gt;'DM-Won-Written'!B$5,('DM-Won-Written'!C$5+((Y46-'DM-Won-Written'!B$5)/('DM-Won-Written'!B$4-'DM-Won-Written'!B$5))*'DM-Won-Written'!D$5),IF(Y46&gt;='DM-Won-Written'!B$6,('DM-Won-Written'!C$6+((Y46-'DM-Won-Written'!B$6)/('DM-Won-Written'!B$5-'DM-Won-Written'!B$6)*'DM-Won-Written'!D$6)),0))))*$AQ$2/10</f>
        <v>3</v>
      </c>
      <c r="AR46" s="75">
        <f>IF(Z46&gt;='FF-Detailing'!B$3,'FF-Detailing'!C$3,IF(Z46&gt;='FF-Detailing'!B$4,('FF-Detailing'!C$4+((Z46-'FF-Detailing'!B$4)/('FF-Detailing'!B$3-'FF-Detailing'!B$4))*'FF-Detailing'!D$4),IF(Z46&gt;'FF-Detailing'!B$5,('FF-Detailing'!C$5+((Z46-'FF-Detailing'!B$5)/('FF-Detailing'!B$4-'FF-Detailing'!B$5))*'FF-Detailing'!D$5),IF(Z46&gt;='FF-Detailing'!B$6,('FF-Detailing'!C$6+((Z46-'FF-Detailing'!B$6)/('FF-Detailing'!B$5-'FF-Detailing'!B$6)*'FF-Detailing'!D$6)),0))))*$AR$2/10</f>
        <v>2.7700000000000005</v>
      </c>
      <c r="AS46" s="75">
        <f>IF(AA46="","",(IF(AA46&gt;='Rx Share'!G$3,'Rx Share'!H$3,IF(AA46&gt;='Rx Share'!G$4,('Rx Share'!H$4+((AA46-'Rx Share'!G$4)/('Rx Share'!G$3-'Rx Share'!G$4))*'Rx Share'!I$4),IF(AA46&gt;'Rx Share'!G$5,('Rx Share'!H$5+((AA46-'Rx Share'!G$5)/('Rx Share'!G$4-'Rx Share'!G$5))*'Rx Share'!I$5),IF(AA46&gt;='Rx Share'!G$6,('Rx Share'!H$6+((AA46-'Rx Share'!G$6)/('Rx Share'!G$5-'Rx Share'!G$6)*'Rx Share'!I$6)),0))))*$AS$2/10))</f>
        <v>0</v>
      </c>
      <c r="AT46" s="69">
        <f t="shared" si="11"/>
        <v>66.947922588035198</v>
      </c>
      <c r="AU46" s="70">
        <f t="shared" si="13"/>
        <v>9</v>
      </c>
      <c r="AV46" s="110">
        <f t="shared" si="14"/>
        <v>3.5198765272467174</v>
      </c>
      <c r="AW46" s="110">
        <f t="shared" si="24"/>
        <v>75.573853541894962</v>
      </c>
      <c r="AX46" s="110">
        <f t="shared" si="15"/>
        <v>55.555555555555557</v>
      </c>
      <c r="AY46" s="110">
        <f t="shared" si="16"/>
        <v>95.555555555555543</v>
      </c>
      <c r="AZ46" s="110">
        <f t="shared" si="17"/>
        <v>58.333333333333336</v>
      </c>
      <c r="BA46" s="116" t="str">
        <f>IFERROR(IF($M46&gt;=99.5,#REF!,""),"")</f>
        <v/>
      </c>
      <c r="BB46" s="109">
        <f t="shared" si="18"/>
        <v>8</v>
      </c>
      <c r="BC46" s="109">
        <f t="shared" si="19"/>
        <v>8</v>
      </c>
      <c r="BD46" s="109">
        <f t="shared" si="20"/>
        <v>7</v>
      </c>
      <c r="BE46" s="109">
        <f t="shared" si="21"/>
        <v>2</v>
      </c>
      <c r="BF46" s="109">
        <f t="shared" si="22"/>
        <v>13</v>
      </c>
      <c r="BG46" s="109" t="str">
        <f t="shared" si="23"/>
        <v>Not eligible</v>
      </c>
    </row>
    <row r="47" spans="1:59" ht="30" hidden="1" x14ac:dyDescent="0.35">
      <c r="A47" s="87"/>
      <c r="B47" s="79">
        <v>104904</v>
      </c>
      <c r="C47" s="80" t="s">
        <v>82</v>
      </c>
      <c r="D47" s="80" t="s">
        <v>1058</v>
      </c>
      <c r="E47" s="80" t="s">
        <v>1783</v>
      </c>
      <c r="F47" s="80" t="s">
        <v>21</v>
      </c>
      <c r="G47" s="80" t="s">
        <v>1760</v>
      </c>
      <c r="H47" s="146">
        <v>40933</v>
      </c>
      <c r="I47" s="146" t="s">
        <v>1719</v>
      </c>
      <c r="J47" s="79">
        <v>9</v>
      </c>
      <c r="K47" s="79" t="s">
        <v>2960</v>
      </c>
      <c r="L47" s="79"/>
      <c r="M47" s="78">
        <v>95.063194025234992</v>
      </c>
      <c r="N47" s="78">
        <v>13.701923076923078</v>
      </c>
      <c r="O47" s="78">
        <v>65.353258573994495</v>
      </c>
      <c r="P47" s="78">
        <v>88.995253515381634</v>
      </c>
      <c r="Q47" s="99">
        <v>4</v>
      </c>
      <c r="R47" s="99">
        <v>28.571428571428569</v>
      </c>
      <c r="S47" s="99">
        <v>4</v>
      </c>
      <c r="T47" s="99">
        <v>28.571428571428569</v>
      </c>
      <c r="U47" s="99">
        <v>0</v>
      </c>
      <c r="V47" s="68">
        <v>64.545122730176118</v>
      </c>
      <c r="W47" s="68" t="s">
        <v>1093</v>
      </c>
      <c r="X47" s="68">
        <v>79.30952380952381</v>
      </c>
      <c r="Y47" s="68">
        <v>88.8888888888889</v>
      </c>
      <c r="Z47" s="68">
        <v>89.945238095238096</v>
      </c>
      <c r="AA47" s="68">
        <v>18.046198267564964</v>
      </c>
      <c r="AB47" s="68">
        <v>0.54138594802694895</v>
      </c>
      <c r="AC47" s="68">
        <v>1</v>
      </c>
      <c r="AD47" s="74"/>
      <c r="AE47" s="75">
        <f>IF(M47&gt;='Sales Ach'!G$3,'Sales Ach'!H$3,IF(M47&gt;='Sales Ach'!G$4,('Sales Ach'!H$4+((M47-'Sales Ach'!G$4)/('Sales Ach'!G$3-'Sales Ach'!G$4))*'Sales Ach'!I$4),IF(M47&gt;'Sales Ach'!G$5,('Sales Ach'!H$5+((M47-'Sales Ach'!G$5)/('Sales Ach'!G$4-'Sales Ach'!G$5))*'Sales Ach'!I$5),IF(M47&gt;='Sales Ach'!G$6,('Sales Ach'!H$6+((M47-'Sales Ach'!G$6)/('Sales Ach'!G$5-'Sales Ach'!G$6)*'Sales Ach'!I$6)),0))))*$AE$2/10</f>
        <v>10.050555220187993</v>
      </c>
      <c r="AF47" s="75">
        <f>IF(N47&gt;=UA!G$3,UA!H$3,IF(N47&gt;=UA!G$4,(UA!H$4+((N47-UA!G$4)/(UA!G$3-UA!G$4))*UA!I$4),IF(N47&gt;UA!G$5,(UA!H$5+((N47-UA!G$5)/(UA!G$4-UA!G$5))*UA!I$5),IF(N47&gt;=UA!G$6,(UA!H$6+((N47-UA!G$6)/(UA!G$5-UA!G$6)*UA!I$6)),0))))*$AF$2/10</f>
        <v>0</v>
      </c>
      <c r="AG47" s="75">
        <f>IF(O47="","",(IF(O47&gt;='New Product'!G$3,'New Product'!H$3,IF(O47&gt;='New Product'!G$4,('New Product'!H$4+((O47-'New Product'!G$4)/('New Product'!G$3-'New Product'!G$4))*'New Product'!I$4),IF(O47&gt;'New Product'!G$5,('New Product'!H$5+((O47-'New Product'!G$5)/('New Product'!G$4-'New Product'!G$5))*'New Product'!I$5),IF(O47&gt;='New Product'!G$6,('New Product'!H$6+((O47-'New Product'!G$6)/('New Product'!G$5-'New Product'!G$6)*'New Product'!I$6)),0))))*$AG$2/10))</f>
        <v>1.9028870876571626</v>
      </c>
      <c r="AH47" s="75">
        <f>IF(P47&gt;='Basket Brand'!G$3,'Basket Brand'!H$3,IF(P47&gt;='Basket Brand'!G$4,('Basket Brand'!H$4+((P47-'Basket Brand'!G$4)/('Basket Brand'!G$3-'Basket Brand'!G$4))*'Basket Brand'!I$4),IF(P47&gt;'Basket Brand'!G$5,('Basket Brand'!H$5+((P47-'Basket Brand'!G$5)/('Basket Brand'!G$4-'Basket Brand'!G$5))*'Basket Brand'!I$5),IF(P47&gt;='Basket Brand'!G$6,('Basket Brand'!H$6+((P47-'Basket Brand'!G$6)/('Basket Brand'!G$5-'Basket Brand'!G$6)*'Basket Brand'!I$6)),0))))*$AH$2/10</f>
        <v>4.3995253515381636</v>
      </c>
      <c r="AI47" s="75">
        <f>IF(Q47&gt;='No of Month Ach.'!G$3,'No of Month Ach.'!H$3,IF(Q47&gt;='No of Month Ach.'!G$4,('No of Month Ach.'!H$4+((Q47-'No of Month Ach.'!G$4)/('No of Month Ach.'!G$3-'No of Month Ach.'!G$4))*'No of Month Ach.'!I$4),IF(Q47&gt;'No of Month Ach.'!G$5,('No of Month Ach.'!H$5+((Q47-'No of Month Ach.'!G$5)/('No of Month Ach.'!G$4-'No of Month Ach.'!G$5))*'No of Month Ach.'!I$5),IF(Q47&gt;='No of Month Ach.'!G$6,('No of Month Ach.'!H$6+((Q47-'No of Month Ach.'!G$6)/('No of Month Ach.'!G$5-'No of Month Ach.'!G$6)*'No of Month Ach.'!I$6)),0))))*$AI$2/10</f>
        <v>0</v>
      </c>
      <c r="AJ47" s="75">
        <f>IF(R47&gt;='Territory Month'!B$3,'Territory Month'!C$3,IF(R47&gt;='Territory Month'!B$4,('Territory Month'!C$4+((R47-'Territory Month'!B$4)/('Territory Month'!B$3-'Territory Month'!B$4))*'Territory Month'!D$4),IF(R47&gt;'Territory Month'!B$5,('Territory Month'!C$5+((R47-'Territory Month'!B$5)/('Territory Month'!B$4-'Territory Month'!B$5))*'Territory Month'!D$5),IF(R47&gt;='Territory Month'!B$6,('Territory Month'!C$6+((R47-'Territory Month'!B$6)/('Territory Month'!B$5-'Territory Month'!B$6)*'Territory Month'!D$6)),0))))*$AJ$2/10</f>
        <v>0</v>
      </c>
      <c r="AK47" s="75">
        <f>IF(Q47&gt;='No of Month Ach.'!G$3,'No of Month Ach.'!H$3,IF(Q47&gt;='No of Month Ach.'!G$4,('No of Month Ach.'!H$4+((Q47-'No of Month Ach.'!G$4)/('No of Month Ach.'!G$3-'No of Month Ach.'!G$4))*'No of Month Ach.'!I$4),IF(Q47&gt;'No of Month Ach.'!G$5,('No of Month Ach.'!H$5+((Q47-'No of Month Ach.'!G$5)/('No of Month Ach.'!G$4-'No of Month Ach.'!G$5))*'No of Month Ach.'!I$5),IF(Q47&gt;='No of Month Ach.'!G$6,('No of Month Ach.'!H$6+((Q47-'No of Month Ach.'!G$6)/('No of Month Ach.'!G$5-'No of Month Ach.'!G$6)*'No of Month Ach.'!I$6)),0))))*$AK$2/10</f>
        <v>0</v>
      </c>
      <c r="AL47" s="75">
        <f>IF(R47&gt;='Territory Month'!B$3,'Territory Month'!C$3,IF(R47&gt;='Territory Month'!B$4,('Territory Month'!C$4+((R47-'Territory Month'!B$4)/('Territory Month'!B$3-'Territory Month'!B$4))*'Territory Month'!D$4),IF(R47&gt;'Territory Month'!B$5,('Territory Month'!C$5+((R47-'Territory Month'!B$5)/('Territory Month'!B$4-'Territory Month'!B$5))*'Territory Month'!D$5),IF(R47&gt;='Territory Month'!B$6,('Territory Month'!C$6+((R47-'Territory Month'!B$6)/('Territory Month'!B$5-'Territory Month'!B$6)*'Territory Month'!D$6)),0))))*$AL$2/10</f>
        <v>0</v>
      </c>
      <c r="AM47" s="75">
        <f>IF(U47&gt;='Sygk DM Syk Ach'!B$3,'Sygk DM Syk Ach'!C$3,IF(U47&gt;='Sygk DM Syk Ach'!B$4,('Sygk DM Syk Ach'!C$4+((U47-'Sygk DM Syk Ach'!B$4)/('Sygk DM Syk Ach'!B$3-'Sygk DM Syk Ach'!B$4))*'Sygk DM Syk Ach'!D$4),IF(U47&gt;'Sygk DM Syk Ach'!B$5,('Sygk DM Syk Ach'!C$5+((U47-'Sygk DM Syk Ach'!B$5)/('Sygk DM Syk Ach'!B$4-'Sygk DM Syk Ach'!B$5))*'Sygk DM Syk Ach'!D$5),IF(U47&gt;='Sygk DM Syk Ach'!B$6,('Sygk DM Syk Ach'!C$6+((U47-'Sygk DM Syk Ach'!B$6)/('Sygk DM Syk Ach'!B$5-'Sygk DM Syk Ach'!B$6)*'Sygk DM Syk Ach'!D$6)),0))))*$AM$2/10</f>
        <v>0</v>
      </c>
      <c r="AN47" s="75">
        <f>IF(V47&gt;='Call Achv'!B$3,'Call Achv'!C$3,IF(V47&gt;='Call Achv'!B$4,('Call Achv'!C$4+((V47-'Call Achv'!B$4)/('Call Achv'!B$3-'Call Achv'!B$4))*'Call Achv'!D$4),IF(V47&gt;'Call Achv'!B$5,('Call Achv'!C$5+((V47-'Call Achv'!B$5)/('Call Achv'!B$4-'Call Achv'!B$5))*'Call Achv'!D$5),IF(V47&gt;='Call Achv'!B$6,('Call Achv'!C$6+((V47-'Call Achv'!B$6)/('Call Achv'!B$5-'Call Achv'!B$6)*'Call Achv'!D$6)),0))))*$AN$2/10</f>
        <v>0</v>
      </c>
      <c r="AO47" s="75">
        <f>IF(W47&gt;='DM Coaching'!B$3,'DM Coaching'!C$3,IF(W47&gt;='DM Coaching'!B$4,('DM Coaching'!C$4+((W47-'DM Coaching'!B$4)/('DM Coaching'!B$3-'DM Coaching'!B$4))*'DM Coaching'!D$4),IF(W47&gt;'DM Coaching'!B$5,('DM Coaching'!C$5+((W47-'DM Coaching'!B$5)/('DM Coaching'!B$4-'DM Coaching'!B$5))*'DM Coaching'!D$5),IF(W47&gt;='DM Coaching'!B$6,('DM Coaching'!C$6+((W47-'DM Coaching'!B$6)/('DM Coaching'!B$5-'DM Coaching'!B$6)*'DM Coaching'!D$6)),0))))*$AO$2/10</f>
        <v>5</v>
      </c>
      <c r="AP47" s="75">
        <f>IF(X47&gt;='FF-Written'!B$3,'FF-Written'!C$3,IF(X47&gt;='FF-Written'!B$4,('FF-Written'!C$4+((X47-'FF-Written'!B$4)/('FF-Written'!B$3-'FF-Written'!B$4))*'FF-Written'!D$4),IF(X47&gt;'FF-Written'!B$5,('FF-Written'!C$5+((X47-'FF-Written'!B$5)/('FF-Written'!B$4-'FF-Written'!B$5))*'FF-Written'!D$5),IF(X47&gt;='FF-Written'!B$6,('FF-Written'!C$6+((X47-'FF-Written'!B$6)/('FF-Written'!B$5-'FF-Written'!B$6)*'FF-Written'!D$6)),0))))*$AP$2/10</f>
        <v>3.4482142857142852</v>
      </c>
      <c r="AQ47" s="75">
        <f>IF(Y47&gt;='DM-Won-Written'!B$3,'DM-Won-Written'!C$3,IF(Y47&gt;='DM-Won-Written'!B$4,('DM-Won-Written'!C$4+((Y47-'DM-Won-Written'!B$4)/('DM-Won-Written'!B$3-'DM-Won-Written'!B$4))*'DM-Won-Written'!D$4),IF(Y47&gt;'DM-Won-Written'!B$5,('DM-Won-Written'!C$5+((Y47-'DM-Won-Written'!B$5)/('DM-Won-Written'!B$4-'DM-Won-Written'!B$5))*'DM-Won-Written'!D$5),IF(Y47&gt;='DM-Won-Written'!B$6,('DM-Won-Written'!C$6+((Y47-'DM-Won-Written'!B$6)/('DM-Won-Written'!B$5-'DM-Won-Written'!B$6)*'DM-Won-Written'!D$6)),0))))*$AQ$2/10</f>
        <v>3</v>
      </c>
      <c r="AR47" s="75">
        <f>IF(Z47&gt;='FF-Detailing'!B$3,'FF-Detailing'!C$3,IF(Z47&gt;='FF-Detailing'!B$4,('FF-Detailing'!C$4+((Z47-'FF-Detailing'!B$4)/('FF-Detailing'!B$3-'FF-Detailing'!B$4))*'FF-Detailing'!D$4),IF(Z47&gt;'FF-Detailing'!B$5,('FF-Detailing'!C$5+((Z47-'FF-Detailing'!B$5)/('FF-Detailing'!B$4-'FF-Detailing'!B$5))*'FF-Detailing'!D$5),IF(Z47&gt;='FF-Detailing'!B$6,('FF-Detailing'!C$6+((Z47-'FF-Detailing'!B$6)/('FF-Detailing'!B$5-'FF-Detailing'!B$6)*'FF-Detailing'!D$6)),0))))*$AR$2/10</f>
        <v>2.6967142857142861</v>
      </c>
      <c r="AS47" s="75">
        <f>IF(AA47="","",(IF(AA47&gt;='Rx Share'!G$3,'Rx Share'!H$3,IF(AA47&gt;='Rx Share'!G$4,('Rx Share'!H$4+((AA47-'Rx Share'!G$4)/('Rx Share'!G$3-'Rx Share'!G$4))*'Rx Share'!I$4),IF(AA47&gt;'Rx Share'!G$5,('Rx Share'!H$5+((AA47-'Rx Share'!G$5)/('Rx Share'!G$4-'Rx Share'!G$5))*'Rx Share'!I$5),IF(AA47&gt;='Rx Share'!G$6,('Rx Share'!H$6+((AA47-'Rx Share'!G$6)/('Rx Share'!G$5-'Rx Share'!G$6)*'Rx Share'!I$6)),0))))*$AS$2/10))</f>
        <v>0</v>
      </c>
      <c r="AT47" s="69">
        <f t="shared" si="11"/>
        <v>33.886551367568771</v>
      </c>
      <c r="AU47" s="70">
        <f t="shared" si="13"/>
        <v>68</v>
      </c>
      <c r="AV47" s="110" t="str">
        <f t="shared" si="14"/>
        <v/>
      </c>
      <c r="AW47" s="110" t="str">
        <f t="shared" si="24"/>
        <v/>
      </c>
      <c r="AX47" s="110" t="str">
        <f t="shared" si="15"/>
        <v/>
      </c>
      <c r="AY47" s="110" t="str">
        <f t="shared" si="16"/>
        <v/>
      </c>
      <c r="AZ47" s="110" t="str">
        <f t="shared" si="17"/>
        <v/>
      </c>
      <c r="BA47" s="116" t="str">
        <f>IFERROR(IF($M47&gt;=99.5,#REF!,""),"")</f>
        <v/>
      </c>
      <c r="BB47" s="109" t="str">
        <f t="shared" si="18"/>
        <v>Disqualified</v>
      </c>
      <c r="BC47" s="109" t="str">
        <f t="shared" si="19"/>
        <v>Disqualified</v>
      </c>
      <c r="BD47" s="109" t="str">
        <f t="shared" si="20"/>
        <v>Disqualified</v>
      </c>
      <c r="BE47" s="109" t="str">
        <f t="shared" si="21"/>
        <v>Disqualified</v>
      </c>
      <c r="BF47" s="109" t="str">
        <f t="shared" si="22"/>
        <v>Disqualified</v>
      </c>
      <c r="BG47" s="109" t="str">
        <f t="shared" si="23"/>
        <v>Disqualified</v>
      </c>
    </row>
    <row r="48" spans="1:59" ht="20" hidden="1" x14ac:dyDescent="0.35">
      <c r="A48" s="87"/>
      <c r="B48" s="79">
        <v>104907</v>
      </c>
      <c r="C48" s="80" t="s">
        <v>1203</v>
      </c>
      <c r="D48" s="80" t="s">
        <v>1472</v>
      </c>
      <c r="E48" s="80" t="s">
        <v>1820</v>
      </c>
      <c r="F48" s="80" t="s">
        <v>1821</v>
      </c>
      <c r="G48" s="80" t="s">
        <v>1822</v>
      </c>
      <c r="H48" s="146">
        <v>40988</v>
      </c>
      <c r="I48" s="146" t="s">
        <v>1719</v>
      </c>
      <c r="J48" s="79">
        <v>9</v>
      </c>
      <c r="K48" s="79" t="s">
        <v>1084</v>
      </c>
      <c r="L48" s="79"/>
      <c r="M48" s="78">
        <v>92.410912877255797</v>
      </c>
      <c r="N48" s="78">
        <v>19.272727272727273</v>
      </c>
      <c r="O48" s="78">
        <v>90.735758445868555</v>
      </c>
      <c r="P48" s="78">
        <v>101.3779259830801</v>
      </c>
      <c r="Q48" s="99">
        <v>3</v>
      </c>
      <c r="R48" s="99">
        <v>30.555555555555557</v>
      </c>
      <c r="S48" s="99">
        <v>3</v>
      </c>
      <c r="T48" s="99">
        <v>30.555555555555557</v>
      </c>
      <c r="U48" s="99" t="s">
        <v>1093</v>
      </c>
      <c r="V48" s="68">
        <v>104.21182734360144</v>
      </c>
      <c r="W48" s="68">
        <v>93.191489361702125</v>
      </c>
      <c r="X48" s="68">
        <v>72.222222222222229</v>
      </c>
      <c r="Y48" s="68">
        <v>74.444444444444443</v>
      </c>
      <c r="Z48" s="68">
        <v>83.166666666666671</v>
      </c>
      <c r="AA48" s="68">
        <v>31.131754389477269</v>
      </c>
      <c r="AB48" s="68">
        <v>0.62263508778954535</v>
      </c>
      <c r="AC48" s="68">
        <v>1</v>
      </c>
      <c r="AD48" s="74"/>
      <c r="AE48" s="75">
        <f>IF(M48&gt;='Sales Ach'!G$3,'Sales Ach'!H$3,IF(M48&gt;='Sales Ach'!G$4,('Sales Ach'!H$4+((M48-'Sales Ach'!G$4)/('Sales Ach'!G$3-'Sales Ach'!G$4))*'Sales Ach'!I$4),IF(M48&gt;'Sales Ach'!G$5,('Sales Ach'!H$5+((M48-'Sales Ach'!G$5)/('Sales Ach'!G$4-'Sales Ach'!G$5))*'Sales Ach'!I$5),IF(M48&gt;='Sales Ach'!G$6,('Sales Ach'!H$6+((M48-'Sales Ach'!G$6)/('Sales Ach'!G$5-'Sales Ach'!G$6)*'Sales Ach'!I$6)),0))))*$AE$2/10</f>
        <v>9.4821825754511586</v>
      </c>
      <c r="AF48" s="75">
        <f>IF(N48&gt;=UA!G$3,UA!H$3,IF(N48&gt;=UA!G$4,(UA!H$4+((N48-UA!G$4)/(UA!G$3-UA!G$4))*UA!I$4),IF(N48&gt;UA!G$5,(UA!H$5+((N48-UA!G$5)/(UA!G$4-UA!G$5))*UA!I$5),IF(N48&gt;=UA!G$6,(UA!H$6+((N48-UA!G$6)/(UA!G$5-UA!G$6)*UA!I$6)),0))))*$AF$2/10</f>
        <v>0</v>
      </c>
      <c r="AG48" s="75">
        <f>IF(O48="","",(IF(O48&gt;='New Product'!G$3,'New Product'!H$3,IF(O48&gt;='New Product'!G$4,('New Product'!H$4+((O48-'New Product'!G$4)/('New Product'!G$3-'New Product'!G$4))*'New Product'!I$4),IF(O48&gt;'New Product'!G$5,('New Product'!H$5+((O48-'New Product'!G$5)/('New Product'!G$4-'New Product'!G$5))*'New Product'!I$5),IF(O48&gt;='New Product'!G$6,('New Product'!H$6+((O48-'New Product'!G$6)/('New Product'!G$5-'New Product'!G$6)*'New Product'!I$6)),0))))*$AG$2/10))</f>
        <v>5.0545092736323962</v>
      </c>
      <c r="AH48" s="75">
        <f>IF(P48&gt;='Basket Brand'!G$3,'Basket Brand'!H$3,IF(P48&gt;='Basket Brand'!G$4,('Basket Brand'!H$4+((P48-'Basket Brand'!G$4)/('Basket Brand'!G$3-'Basket Brand'!G$4))*'Basket Brand'!I$4),IF(P48&gt;'Basket Brand'!G$5,('Basket Brand'!H$5+((P48-'Basket Brand'!G$5)/('Basket Brand'!G$4-'Basket Brand'!G$5))*'Basket Brand'!I$5),IF(P48&gt;='Basket Brand'!G$6,('Basket Brand'!H$6+((P48-'Basket Brand'!G$6)/('Basket Brand'!G$5-'Basket Brand'!G$6)*'Basket Brand'!I$6)),0))))*$AH$2/10</f>
        <v>8.1837234644106811</v>
      </c>
      <c r="AI48" s="75">
        <f>IF(Q48&gt;='No of Month Ach.'!G$3,'No of Month Ach.'!H$3,IF(Q48&gt;='No of Month Ach.'!G$4,('No of Month Ach.'!H$4+((Q48-'No of Month Ach.'!G$4)/('No of Month Ach.'!G$3-'No of Month Ach.'!G$4))*'No of Month Ach.'!I$4),IF(Q48&gt;'No of Month Ach.'!G$5,('No of Month Ach.'!H$5+((Q48-'No of Month Ach.'!G$5)/('No of Month Ach.'!G$4-'No of Month Ach.'!G$5))*'No of Month Ach.'!I$5),IF(Q48&gt;='No of Month Ach.'!G$6,('No of Month Ach.'!H$6+((Q48-'No of Month Ach.'!G$6)/('No of Month Ach.'!G$5-'No of Month Ach.'!G$6)*'No of Month Ach.'!I$6)),0))))*$AI$2/10</f>
        <v>0</v>
      </c>
      <c r="AJ48" s="75">
        <f>IF(R48&gt;='Territory Month'!B$3,'Territory Month'!C$3,IF(R48&gt;='Territory Month'!B$4,('Territory Month'!C$4+((R48-'Territory Month'!B$4)/('Territory Month'!B$3-'Territory Month'!B$4))*'Territory Month'!D$4),IF(R48&gt;'Territory Month'!B$5,('Territory Month'!C$5+((R48-'Territory Month'!B$5)/('Territory Month'!B$4-'Territory Month'!B$5))*'Territory Month'!D$5),IF(R48&gt;='Territory Month'!B$6,('Territory Month'!C$6+((R48-'Territory Month'!B$6)/('Territory Month'!B$5-'Territory Month'!B$6)*'Territory Month'!D$6)),0))))*$AJ$2/10</f>
        <v>0.37777777777777799</v>
      </c>
      <c r="AK48" s="75">
        <f>IF(Q48&gt;='No of Month Ach.'!G$3,'No of Month Ach.'!H$3,IF(Q48&gt;='No of Month Ach.'!G$4,('No of Month Ach.'!H$4+((Q48-'No of Month Ach.'!G$4)/('No of Month Ach.'!G$3-'No of Month Ach.'!G$4))*'No of Month Ach.'!I$4),IF(Q48&gt;'No of Month Ach.'!G$5,('No of Month Ach.'!H$5+((Q48-'No of Month Ach.'!G$5)/('No of Month Ach.'!G$4-'No of Month Ach.'!G$5))*'No of Month Ach.'!I$5),IF(Q48&gt;='No of Month Ach.'!G$6,('No of Month Ach.'!H$6+((Q48-'No of Month Ach.'!G$6)/('No of Month Ach.'!G$5-'No of Month Ach.'!G$6)*'No of Month Ach.'!I$6)),0))))*$AK$2/10</f>
        <v>0</v>
      </c>
      <c r="AL48" s="75">
        <f>IF(R48&gt;='Territory Month'!B$3,'Territory Month'!C$3,IF(R48&gt;='Territory Month'!B$4,('Territory Month'!C$4+((R48-'Territory Month'!B$4)/('Territory Month'!B$3-'Territory Month'!B$4))*'Territory Month'!D$4),IF(R48&gt;'Territory Month'!B$5,('Territory Month'!C$5+((R48-'Territory Month'!B$5)/('Territory Month'!B$4-'Territory Month'!B$5))*'Territory Month'!D$5),IF(R48&gt;='Territory Month'!B$6,('Territory Month'!C$6+((R48-'Territory Month'!B$6)/('Territory Month'!B$5-'Territory Month'!B$6)*'Territory Month'!D$6)),0))))*$AL$2/10</f>
        <v>0.18888888888888899</v>
      </c>
      <c r="AM48" s="75">
        <f>IF(U48&gt;='Sygk DM Syk Ach'!B$3,'Sygk DM Syk Ach'!C$3,IF(U48&gt;='Sygk DM Syk Ach'!B$4,('Sygk DM Syk Ach'!C$4+((U48-'Sygk DM Syk Ach'!B$4)/('Sygk DM Syk Ach'!B$3-'Sygk DM Syk Ach'!B$4))*'Sygk DM Syk Ach'!D$4),IF(U48&gt;'Sygk DM Syk Ach'!B$5,('Sygk DM Syk Ach'!C$5+((U48-'Sygk DM Syk Ach'!B$5)/('Sygk DM Syk Ach'!B$4-'Sygk DM Syk Ach'!B$5))*'Sygk DM Syk Ach'!D$5),IF(U48&gt;='Sygk DM Syk Ach'!B$6,('Sygk DM Syk Ach'!C$6+((U48-'Sygk DM Syk Ach'!B$6)/('Sygk DM Syk Ach'!B$5-'Sygk DM Syk Ach'!B$6)*'Sygk DM Syk Ach'!D$6)),0))))*$AM$2/10</f>
        <v>4</v>
      </c>
      <c r="AN48" s="75">
        <f>IF(V48&gt;='Call Achv'!B$3,'Call Achv'!C$3,IF(V48&gt;='Call Achv'!B$4,('Call Achv'!C$4+((V48-'Call Achv'!B$4)/('Call Achv'!B$3-'Call Achv'!B$4))*'Call Achv'!D$4),IF(V48&gt;'Call Achv'!B$5,('Call Achv'!C$5+((V48-'Call Achv'!B$5)/('Call Achv'!B$4-'Call Achv'!B$5))*'Call Achv'!D$5),IF(V48&gt;='Call Achv'!B$6,('Call Achv'!C$6+((V48-'Call Achv'!B$6)/('Call Achv'!B$5-'Call Achv'!B$6)*'Call Achv'!D$6)),0))))*$AN$2/10</f>
        <v>5</v>
      </c>
      <c r="AO48" s="75">
        <f>IF(W48&gt;='DM Coaching'!B$3,'DM Coaching'!C$3,IF(W48&gt;='DM Coaching'!B$4,('DM Coaching'!C$4+((W48-'DM Coaching'!B$4)/('DM Coaching'!B$3-'DM Coaching'!B$4))*'DM Coaching'!D$4),IF(W48&gt;'DM Coaching'!B$5,('DM Coaching'!C$5+((W48-'DM Coaching'!B$5)/('DM Coaching'!B$4-'DM Coaching'!B$5))*'DM Coaching'!D$5),IF(W48&gt;='DM Coaching'!B$6,('DM Coaching'!C$6+((W48-'DM Coaching'!B$6)/('DM Coaching'!B$5-'DM Coaching'!B$6)*'DM Coaching'!D$6)),0))))*$AO$2/10</f>
        <v>5</v>
      </c>
      <c r="AP48" s="75">
        <f>IF(X48&gt;='FF-Written'!B$3,'FF-Written'!C$3,IF(X48&gt;='FF-Written'!B$4,('FF-Written'!C$4+((X48-'FF-Written'!B$4)/('FF-Written'!B$3-'FF-Written'!B$4))*'FF-Written'!D$4),IF(X48&gt;'FF-Written'!B$5,('FF-Written'!C$5+((X48-'FF-Written'!B$5)/('FF-Written'!B$4-'FF-Written'!B$5))*'FF-Written'!D$5),IF(X48&gt;='FF-Written'!B$6,('FF-Written'!C$6+((X48-'FF-Written'!B$6)/('FF-Written'!B$5-'FF-Written'!B$6)*'FF-Written'!D$6)),0))))*$AP$2/10</f>
        <v>2.916666666666667</v>
      </c>
      <c r="AQ48" s="75">
        <f>IF(Y48&gt;='DM-Won-Written'!B$3,'DM-Won-Written'!C$3,IF(Y48&gt;='DM-Won-Written'!B$4,('DM-Won-Written'!C$4+((Y48-'DM-Won-Written'!B$4)/('DM-Won-Written'!B$3-'DM-Won-Written'!B$4))*'DM-Won-Written'!D$4),IF(Y48&gt;'DM-Won-Written'!B$5,('DM-Won-Written'!C$5+((Y48-'DM-Won-Written'!B$5)/('DM-Won-Written'!B$4-'DM-Won-Written'!B$5))*'DM-Won-Written'!D$5),IF(Y48&gt;='DM-Won-Written'!B$6,('DM-Won-Written'!C$6+((Y48-'DM-Won-Written'!B$6)/('DM-Won-Written'!B$5-'DM-Won-Written'!B$6)*'DM-Won-Written'!D$6)),0))))*$AQ$2/10</f>
        <v>2.666666666666667</v>
      </c>
      <c r="AR48" s="75">
        <f>IF(Z48&gt;='FF-Detailing'!B$3,'FF-Detailing'!C$3,IF(Z48&gt;='FF-Detailing'!B$4,('FF-Detailing'!C$4+((Z48-'FF-Detailing'!B$4)/('FF-Detailing'!B$3-'FF-Detailing'!B$4))*'FF-Detailing'!D$4),IF(Z48&gt;'FF-Detailing'!B$5,('FF-Detailing'!C$5+((Z48-'FF-Detailing'!B$5)/('FF-Detailing'!B$4-'FF-Detailing'!B$5))*'FF-Detailing'!D$5),IF(Z48&gt;='FF-Detailing'!B$6,('FF-Detailing'!C$6+((Z48-'FF-Detailing'!B$6)/('FF-Detailing'!B$5-'FF-Detailing'!B$6)*'FF-Detailing'!D$6)),0))))*$AR$2/10</f>
        <v>2.2900000000000005</v>
      </c>
      <c r="AS48" s="75">
        <f>IF(AA48="","",(IF(AA48&gt;='Rx Share'!G$3,'Rx Share'!H$3,IF(AA48&gt;='Rx Share'!G$4,('Rx Share'!H$4+((AA48-'Rx Share'!G$4)/('Rx Share'!G$3-'Rx Share'!G$4))*'Rx Share'!I$4),IF(AA48&gt;'Rx Share'!G$5,('Rx Share'!H$5+((AA48-'Rx Share'!G$5)/('Rx Share'!G$4-'Rx Share'!G$5))*'Rx Share'!I$5),IF(AA48&gt;='Rx Share'!G$6,('Rx Share'!H$6+((AA48-'Rx Share'!G$6)/('Rx Share'!G$5-'Rx Share'!G$6)*'Rx Share'!I$6)),0))))*$AS$2/10))</f>
        <v>0</v>
      </c>
      <c r="AT48" s="69">
        <f t="shared" si="11"/>
        <v>49.758486150796067</v>
      </c>
      <c r="AU48" s="117">
        <f t="shared" si="13"/>
        <v>26</v>
      </c>
      <c r="AV48" s="110" t="str">
        <f t="shared" si="14"/>
        <v/>
      </c>
      <c r="AW48" s="110" t="str">
        <f t="shared" si="24"/>
        <v/>
      </c>
      <c r="AX48" s="110" t="str">
        <f t="shared" si="15"/>
        <v/>
      </c>
      <c r="AY48" s="110" t="str">
        <f t="shared" si="16"/>
        <v/>
      </c>
      <c r="AZ48" s="110" t="str">
        <f t="shared" si="17"/>
        <v/>
      </c>
      <c r="BA48" s="116" t="str">
        <f>IFERROR(IF($M48&gt;=99.5,#REF!,""),"")</f>
        <v/>
      </c>
      <c r="BB48" s="109" t="str">
        <f t="shared" si="18"/>
        <v>Disqualified</v>
      </c>
      <c r="BC48" s="109" t="str">
        <f t="shared" si="19"/>
        <v>Disqualified</v>
      </c>
      <c r="BD48" s="109" t="str">
        <f t="shared" si="20"/>
        <v>Disqualified</v>
      </c>
      <c r="BE48" s="109" t="str">
        <f t="shared" si="21"/>
        <v>Disqualified</v>
      </c>
      <c r="BF48" s="109" t="str">
        <f t="shared" si="22"/>
        <v>Disqualified</v>
      </c>
      <c r="BG48" s="109" t="str">
        <f t="shared" si="23"/>
        <v>Disqualified</v>
      </c>
    </row>
    <row r="49" spans="1:59" ht="30" x14ac:dyDescent="0.35">
      <c r="A49" s="87"/>
      <c r="B49" s="79">
        <v>104908</v>
      </c>
      <c r="C49" s="80" t="s">
        <v>1457</v>
      </c>
      <c r="D49" s="80" t="s">
        <v>1472</v>
      </c>
      <c r="E49" s="80" t="s">
        <v>153</v>
      </c>
      <c r="F49" s="80" t="s">
        <v>20</v>
      </c>
      <c r="G49" s="80" t="s">
        <v>1756</v>
      </c>
      <c r="H49" s="146">
        <v>41034</v>
      </c>
      <c r="I49" s="146" t="s">
        <v>1719</v>
      </c>
      <c r="J49" s="79">
        <v>9</v>
      </c>
      <c r="K49" s="79" t="s">
        <v>1084</v>
      </c>
      <c r="L49" s="79"/>
      <c r="M49" s="78">
        <v>103.52353091879142</v>
      </c>
      <c r="N49" s="78">
        <v>44</v>
      </c>
      <c r="O49" s="78">
        <v>59.883319428545654</v>
      </c>
      <c r="P49" s="78">
        <v>113.48328762980758</v>
      </c>
      <c r="Q49" s="99">
        <v>8</v>
      </c>
      <c r="R49" s="99">
        <v>73.015873015873012</v>
      </c>
      <c r="S49" s="99">
        <v>8</v>
      </c>
      <c r="T49" s="99">
        <v>73.015873015873012</v>
      </c>
      <c r="U49" s="99">
        <v>22.222222222222221</v>
      </c>
      <c r="V49" s="68">
        <v>122.45553589719718</v>
      </c>
      <c r="W49" s="68">
        <v>91.914893617021278</v>
      </c>
      <c r="X49" s="68">
        <v>88.333333333333329</v>
      </c>
      <c r="Y49" s="68">
        <v>87.222222222222229</v>
      </c>
      <c r="Z49" s="68">
        <v>79.476190476190482</v>
      </c>
      <c r="AA49" s="68">
        <v>26.438131339142849</v>
      </c>
      <c r="AB49" s="68">
        <v>0.79314394017428558</v>
      </c>
      <c r="AC49" s="68">
        <v>1</v>
      </c>
      <c r="AD49" s="74"/>
      <c r="AE49" s="75">
        <f>IF(M49&gt;='Sales Ach'!G$3,'Sales Ach'!H$3,IF(M49&gt;='Sales Ach'!G$4,('Sales Ach'!H$4+((M49-'Sales Ach'!G$4)/('Sales Ach'!G$3-'Sales Ach'!G$4))*'Sales Ach'!I$4),IF(M49&gt;'Sales Ach'!G$5,('Sales Ach'!H$5+((M49-'Sales Ach'!G$5)/('Sales Ach'!G$4-'Sales Ach'!G$5))*'Sales Ach'!I$5),IF(M49&gt;='Sales Ach'!G$6,('Sales Ach'!H$6+((M49-'Sales Ach'!G$6)/('Sales Ach'!G$5-'Sales Ach'!G$6)*'Sales Ach'!I$6)),0))))*$AE$2/10</f>
        <v>16.939608245011048</v>
      </c>
      <c r="AF49" s="75">
        <f>IF(N49&gt;=UA!G$3,UA!H$3,IF(N49&gt;=UA!G$4,(UA!H$4+((N49-UA!G$4)/(UA!G$3-UA!G$4))*UA!I$4),IF(N49&gt;UA!G$5,(UA!H$5+((N49-UA!G$5)/(UA!G$4-UA!G$5))*UA!I$5),IF(N49&gt;=UA!G$6,(UA!H$6+((N49-UA!G$6)/(UA!G$5-UA!G$6)*UA!I$6)),0))))*$AF$2/10</f>
        <v>7.6</v>
      </c>
      <c r="AG49" s="75">
        <f>IF(O49="","",(IF(O49&gt;='New Product'!G$3,'New Product'!H$3,IF(O49&gt;='New Product'!G$4,('New Product'!H$4+((O49-'New Product'!G$4)/('New Product'!G$3-'New Product'!G$4))*'New Product'!I$4),IF(O49&gt;'New Product'!G$5,('New Product'!H$5+((O49-'New Product'!G$5)/('New Product'!G$4-'New Product'!G$5))*'New Product'!I$5),IF(O49&gt;='New Product'!G$6,('New Product'!H$6+((O49-'New Product'!G$6)/('New Product'!G$5-'New Product'!G$6)*'New Product'!I$6)),0))))*$AG$2/10))</f>
        <v>1.5678533149984215</v>
      </c>
      <c r="AH49" s="75">
        <f>IF(P49&gt;='Basket Brand'!G$3,'Basket Brand'!H$3,IF(P49&gt;='Basket Brand'!G$4,('Basket Brand'!H$4+((P49-'Basket Brand'!G$4)/('Basket Brand'!G$3-'Basket Brand'!G$4))*'Basket Brand'!I$4),IF(P49&gt;'Basket Brand'!G$5,('Basket Brand'!H$5+((P49-'Basket Brand'!G$5)/('Basket Brand'!G$4-'Basket Brand'!G$5))*'Basket Brand'!I$5),IF(P49&gt;='Basket Brand'!G$6,('Basket Brand'!H$6+((P49-'Basket Brand'!G$6)/('Basket Brand'!G$5-'Basket Brand'!G$6)*'Basket Brand'!I$6)),0))))*$AH$2/10</f>
        <v>9.7977716839743429</v>
      </c>
      <c r="AI49" s="75">
        <f>IF(Q49&gt;='No of Month Ach.'!G$3,'No of Month Ach.'!H$3,IF(Q49&gt;='No of Month Ach.'!G$4,('No of Month Ach.'!H$4+((Q49-'No of Month Ach.'!G$4)/('No of Month Ach.'!G$3-'No of Month Ach.'!G$4))*'No of Month Ach.'!I$4),IF(Q49&gt;'No of Month Ach.'!G$5,('No of Month Ach.'!H$5+((Q49-'No of Month Ach.'!G$5)/('No of Month Ach.'!G$4-'No of Month Ach.'!G$5))*'No of Month Ach.'!I$5),IF(Q49&gt;='No of Month Ach.'!G$6,('No of Month Ach.'!H$6+((Q49-'No of Month Ach.'!G$6)/('No of Month Ach.'!G$5-'No of Month Ach.'!G$6)*'No of Month Ach.'!I$6)),0))))*$AI$2/10</f>
        <v>2.2000000000000002</v>
      </c>
      <c r="AJ49" s="75">
        <f>IF(R49&gt;='Territory Month'!B$3,'Territory Month'!C$3,IF(R49&gt;='Territory Month'!B$4,('Territory Month'!C$4+((R49-'Territory Month'!B$4)/('Territory Month'!B$3-'Territory Month'!B$4))*'Territory Month'!D$4),IF(R49&gt;'Territory Month'!B$5,('Territory Month'!C$5+((R49-'Territory Month'!B$5)/('Territory Month'!B$4-'Territory Month'!B$5))*'Territory Month'!D$5),IF(R49&gt;='Territory Month'!B$6,('Territory Month'!C$6+((R49-'Territory Month'!B$6)/('Territory Month'!B$5-'Territory Month'!B$6)*'Territory Month'!D$6)),0))))*$AJ$2/10</f>
        <v>6</v>
      </c>
      <c r="AK49" s="75">
        <f>IF(Q49&gt;='No of Month Ach.'!G$3,'No of Month Ach.'!H$3,IF(Q49&gt;='No of Month Ach.'!G$4,('No of Month Ach.'!H$4+((Q49-'No of Month Ach.'!G$4)/('No of Month Ach.'!G$3-'No of Month Ach.'!G$4))*'No of Month Ach.'!I$4),IF(Q49&gt;'No of Month Ach.'!G$5,('No of Month Ach.'!H$5+((Q49-'No of Month Ach.'!G$5)/('No of Month Ach.'!G$4-'No of Month Ach.'!G$5))*'No of Month Ach.'!I$5),IF(Q49&gt;='No of Month Ach.'!G$6,('No of Month Ach.'!H$6+((Q49-'No of Month Ach.'!G$6)/('No of Month Ach.'!G$5-'No of Month Ach.'!G$6)*'No of Month Ach.'!I$6)),0))))*$AK$2/10</f>
        <v>1.65</v>
      </c>
      <c r="AL49" s="75">
        <f>IF(R49&gt;='Territory Month'!B$3,'Territory Month'!C$3,IF(R49&gt;='Territory Month'!B$4,('Territory Month'!C$4+((R49-'Territory Month'!B$4)/('Territory Month'!B$3-'Territory Month'!B$4))*'Territory Month'!D$4),IF(R49&gt;'Territory Month'!B$5,('Territory Month'!C$5+((R49-'Territory Month'!B$5)/('Territory Month'!B$4-'Territory Month'!B$5))*'Territory Month'!D$5),IF(R49&gt;='Territory Month'!B$6,('Territory Month'!C$6+((R49-'Territory Month'!B$6)/('Territory Month'!B$5-'Territory Month'!B$6)*'Territory Month'!D$6)),0))))*$AL$2/10</f>
        <v>3</v>
      </c>
      <c r="AM49" s="75">
        <f>IF(U49&gt;='Sygk DM Syk Ach'!B$3,'Sygk DM Syk Ach'!C$3,IF(U49&gt;='Sygk DM Syk Ach'!B$4,('Sygk DM Syk Ach'!C$4+((U49-'Sygk DM Syk Ach'!B$4)/('Sygk DM Syk Ach'!B$3-'Sygk DM Syk Ach'!B$4))*'Sygk DM Syk Ach'!D$4),IF(U49&gt;'Sygk DM Syk Ach'!B$5,('Sygk DM Syk Ach'!C$5+((U49-'Sygk DM Syk Ach'!B$5)/('Sygk DM Syk Ach'!B$4-'Sygk DM Syk Ach'!B$5))*'Sygk DM Syk Ach'!D$5),IF(U49&gt;='Sygk DM Syk Ach'!B$6,('Sygk DM Syk Ach'!C$6+((U49-'Sygk DM Syk Ach'!B$6)/('Sygk DM Syk Ach'!B$5-'Sygk DM Syk Ach'!B$6)*'Sygk DM Syk Ach'!D$6)),0))))*$AM$2/10</f>
        <v>0</v>
      </c>
      <c r="AN49" s="75">
        <f>IF(V49&gt;='Call Achv'!B$3,'Call Achv'!C$3,IF(V49&gt;='Call Achv'!B$4,('Call Achv'!C$4+((V49-'Call Achv'!B$4)/('Call Achv'!B$3-'Call Achv'!B$4))*'Call Achv'!D$4),IF(V49&gt;'Call Achv'!B$5,('Call Achv'!C$5+((V49-'Call Achv'!B$5)/('Call Achv'!B$4-'Call Achv'!B$5))*'Call Achv'!D$5),IF(V49&gt;='Call Achv'!B$6,('Call Achv'!C$6+((V49-'Call Achv'!B$6)/('Call Achv'!B$5-'Call Achv'!B$6)*'Call Achv'!D$6)),0))))*$AN$2/10</f>
        <v>5</v>
      </c>
      <c r="AO49" s="75">
        <f>IF(W49&gt;='DM Coaching'!B$3,'DM Coaching'!C$3,IF(W49&gt;='DM Coaching'!B$4,('DM Coaching'!C$4+((W49-'DM Coaching'!B$4)/('DM Coaching'!B$3-'DM Coaching'!B$4))*'DM Coaching'!D$4),IF(W49&gt;'DM Coaching'!B$5,('DM Coaching'!C$5+((W49-'DM Coaching'!B$5)/('DM Coaching'!B$4-'DM Coaching'!B$5))*'DM Coaching'!D$5),IF(W49&gt;='DM Coaching'!B$6,('DM Coaching'!C$6+((W49-'DM Coaching'!B$6)/('DM Coaching'!B$5-'DM Coaching'!B$6)*'DM Coaching'!D$6)),0))))*$AO$2/10</f>
        <v>5</v>
      </c>
      <c r="AP49" s="75">
        <f>IF(X49&gt;='FF-Written'!B$3,'FF-Written'!C$3,IF(X49&gt;='FF-Written'!B$4,('FF-Written'!C$4+((X49-'FF-Written'!B$4)/('FF-Written'!B$3-'FF-Written'!B$4))*'FF-Written'!D$4),IF(X49&gt;'FF-Written'!B$5,('FF-Written'!C$5+((X49-'FF-Written'!B$5)/('FF-Written'!B$4-'FF-Written'!B$5))*'FF-Written'!D$5),IF(X49&gt;='FF-Written'!B$6,('FF-Written'!C$6+((X49-'FF-Written'!B$6)/('FF-Written'!B$5-'FF-Written'!B$6)*'FF-Written'!D$6)),0))))*$AP$2/10</f>
        <v>4.833333333333333</v>
      </c>
      <c r="AQ49" s="75">
        <f>IF(Y49&gt;='DM-Won-Written'!B$3,'DM-Won-Written'!C$3,IF(Y49&gt;='DM-Won-Written'!B$4,('DM-Won-Written'!C$4+((Y49-'DM-Won-Written'!B$4)/('DM-Won-Written'!B$3-'DM-Won-Written'!B$4))*'DM-Won-Written'!D$4),IF(Y49&gt;'DM-Won-Written'!B$5,('DM-Won-Written'!C$5+((Y49-'DM-Won-Written'!B$5)/('DM-Won-Written'!B$4-'DM-Won-Written'!B$5))*'DM-Won-Written'!D$5),IF(Y49&gt;='DM-Won-Written'!B$6,('DM-Won-Written'!C$6+((Y49-'DM-Won-Written'!B$6)/('DM-Won-Written'!B$5-'DM-Won-Written'!B$6)*'DM-Won-Written'!D$6)),0))))*$AQ$2/10</f>
        <v>3</v>
      </c>
      <c r="AR49" s="75">
        <f>IF(Z49&gt;='FF-Detailing'!B$3,'FF-Detailing'!C$3,IF(Z49&gt;='FF-Detailing'!B$4,('FF-Detailing'!C$4+((Z49-'FF-Detailing'!B$4)/('FF-Detailing'!B$3-'FF-Detailing'!B$4))*'FF-Detailing'!D$4),IF(Z49&gt;'FF-Detailing'!B$5,('FF-Detailing'!C$5+((Z49-'FF-Detailing'!B$5)/('FF-Detailing'!B$4-'FF-Detailing'!B$5))*'FF-Detailing'!D$5),IF(Z49&gt;='FF-Detailing'!B$6,('FF-Detailing'!C$6+((Z49-'FF-Detailing'!B$6)/('FF-Detailing'!B$5-'FF-Detailing'!B$6)*'FF-Detailing'!D$6)),0))))*$AR$2/10</f>
        <v>2.0528571428571434</v>
      </c>
      <c r="AS49" s="75">
        <f>IF(AA49="","",(IF(AA49&gt;='Rx Share'!G$3,'Rx Share'!H$3,IF(AA49&gt;='Rx Share'!G$4,('Rx Share'!H$4+((AA49-'Rx Share'!G$4)/('Rx Share'!G$3-'Rx Share'!G$4))*'Rx Share'!I$4),IF(AA49&gt;'Rx Share'!G$5,('Rx Share'!H$5+((AA49-'Rx Share'!G$5)/('Rx Share'!G$4-'Rx Share'!G$5))*'Rx Share'!I$5),IF(AA49&gt;='Rx Share'!G$6,('Rx Share'!H$6+((AA49-'Rx Share'!G$6)/('Rx Share'!G$5-'Rx Share'!G$6)*'Rx Share'!I$6)),0))))*$AS$2/10))</f>
        <v>0</v>
      </c>
      <c r="AT49" s="69">
        <f t="shared" si="11"/>
        <v>67.15713746686032</v>
      </c>
      <c r="AU49" s="70">
        <f t="shared" si="13"/>
        <v>8</v>
      </c>
      <c r="AV49" s="110">
        <f t="shared" si="14"/>
        <v>26.438131339142849</v>
      </c>
      <c r="AW49" s="110">
        <f t="shared" si="24"/>
        <v>59.883319428545654</v>
      </c>
      <c r="AX49" s="110">
        <f t="shared" si="15"/>
        <v>44</v>
      </c>
      <c r="AY49" s="110">
        <f t="shared" si="16"/>
        <v>87.222222222222229</v>
      </c>
      <c r="AZ49" s="110">
        <f t="shared" si="17"/>
        <v>73.015873015873012</v>
      </c>
      <c r="BA49" s="116" t="str">
        <f>IFERROR(IF($M49&gt;=99.5,#REF!,""),"")</f>
        <v/>
      </c>
      <c r="BB49" s="109">
        <f t="shared" si="18"/>
        <v>3</v>
      </c>
      <c r="BC49" s="109">
        <f t="shared" si="19"/>
        <v>9</v>
      </c>
      <c r="BD49" s="109">
        <f t="shared" si="20"/>
        <v>14</v>
      </c>
      <c r="BE49" s="109">
        <f t="shared" si="21"/>
        <v>7</v>
      </c>
      <c r="BF49" s="109">
        <f t="shared" si="22"/>
        <v>5</v>
      </c>
      <c r="BG49" s="109" t="str">
        <f t="shared" si="23"/>
        <v>Not eligible</v>
      </c>
    </row>
    <row r="50" spans="1:59" ht="30" hidden="1" x14ac:dyDescent="0.35">
      <c r="A50" s="87"/>
      <c r="B50" s="79">
        <v>104910</v>
      </c>
      <c r="C50" s="80" t="s">
        <v>130</v>
      </c>
      <c r="D50" s="80" t="s">
        <v>1472</v>
      </c>
      <c r="E50" s="80" t="s">
        <v>2067</v>
      </c>
      <c r="F50" s="80" t="s">
        <v>1798</v>
      </c>
      <c r="G50" s="80" t="s">
        <v>1777</v>
      </c>
      <c r="H50" s="146">
        <v>41083</v>
      </c>
      <c r="I50" s="146" t="s">
        <v>1719</v>
      </c>
      <c r="J50" s="79">
        <v>9</v>
      </c>
      <c r="K50" s="79" t="s">
        <v>1084</v>
      </c>
      <c r="L50" s="79"/>
      <c r="M50" s="78">
        <v>78.953786461013962</v>
      </c>
      <c r="N50" s="78">
        <v>22.112211221122113</v>
      </c>
      <c r="O50" s="78">
        <v>38.354980909202176</v>
      </c>
      <c r="P50" s="78">
        <v>86.922056142062772</v>
      </c>
      <c r="Q50" s="99">
        <v>0</v>
      </c>
      <c r="R50" s="99">
        <v>15.909090909090908</v>
      </c>
      <c r="S50" s="99">
        <v>0</v>
      </c>
      <c r="T50" s="99">
        <v>15.909090909090908</v>
      </c>
      <c r="U50" s="99" t="s">
        <v>1093</v>
      </c>
      <c r="V50" s="68">
        <v>45.37619047619048</v>
      </c>
      <c r="W50" s="68">
        <v>55.384615384615387</v>
      </c>
      <c r="X50" s="68">
        <v>75.879629629629633</v>
      </c>
      <c r="Y50" s="68">
        <v>69.444444444444443</v>
      </c>
      <c r="Z50" s="68">
        <v>76.597222222222229</v>
      </c>
      <c r="AA50" s="68">
        <v>13.691362461706969</v>
      </c>
      <c r="AB50" s="68">
        <v>0.41074087385120905</v>
      </c>
      <c r="AC50" s="68">
        <v>1</v>
      </c>
      <c r="AD50" s="74"/>
      <c r="AE50" s="75">
        <f>IF(M50&gt;='Sales Ach'!G$3,'Sales Ach'!H$3,IF(M50&gt;='Sales Ach'!G$4,('Sales Ach'!H$4+((M50-'Sales Ach'!G$4)/('Sales Ach'!G$3-'Sales Ach'!G$4))*'Sales Ach'!I$4),IF(M50&gt;'Sales Ach'!G$5,('Sales Ach'!H$5+((M50-'Sales Ach'!G$5)/('Sales Ach'!G$4-'Sales Ach'!G$5))*'Sales Ach'!I$5),IF(M50&gt;='Sales Ach'!G$6,('Sales Ach'!H$6+((M50-'Sales Ach'!G$6)/('Sales Ach'!G$5-'Sales Ach'!G$6)*'Sales Ach'!I$6)),0))))*$AE$2/10</f>
        <v>6.7907572922027928</v>
      </c>
      <c r="AF50" s="75">
        <f>IF(N50&gt;=UA!G$3,UA!H$3,IF(N50&gt;=UA!G$4,(UA!H$4+((N50-UA!G$4)/(UA!G$3-UA!G$4))*UA!I$4),IF(N50&gt;UA!G$5,(UA!H$5+((N50-UA!G$5)/(UA!G$4-UA!G$5))*UA!I$5),IF(N50&gt;=UA!G$6,(UA!H$6+((N50-UA!G$6)/(UA!G$5-UA!G$6)*UA!I$6)),0))))*$AF$2/10</f>
        <v>0</v>
      </c>
      <c r="AG50" s="75">
        <f>IF(O50="","",(IF(O50&gt;='New Product'!G$3,'New Product'!H$3,IF(O50&gt;='New Product'!G$4,('New Product'!H$4+((O50-'New Product'!G$4)/('New Product'!G$3-'New Product'!G$4))*'New Product'!I$4),IF(O50&gt;'New Product'!G$5,('New Product'!H$5+((O50-'New Product'!G$5)/('New Product'!G$4-'New Product'!G$5))*'New Product'!I$5),IF(O50&gt;='New Product'!G$6,('New Product'!H$6+((O50-'New Product'!G$6)/('New Product'!G$5-'New Product'!G$6)*'New Product'!I$6)),0))))*$AG$2/10))</f>
        <v>0</v>
      </c>
      <c r="AH50" s="75">
        <f>IF(P50&gt;='Basket Brand'!G$3,'Basket Brand'!H$3,IF(P50&gt;='Basket Brand'!G$4,('Basket Brand'!H$4+((P50-'Basket Brand'!G$4)/('Basket Brand'!G$3-'Basket Brand'!G$4))*'Basket Brand'!I$4),IF(P50&gt;'Basket Brand'!G$5,('Basket Brand'!H$5+((P50-'Basket Brand'!G$5)/('Basket Brand'!G$4-'Basket Brand'!G$5))*'Basket Brand'!I$5),IF(P50&gt;='Basket Brand'!G$6,('Basket Brand'!H$6+((P50-'Basket Brand'!G$6)/('Basket Brand'!G$5-'Basket Brand'!G$6)*'Basket Brand'!I$6)),0))))*$AH$2/10</f>
        <v>4.1922056142062765</v>
      </c>
      <c r="AI50" s="75">
        <f>IF(Q50&gt;='No of Month Ach.'!G$3,'No of Month Ach.'!H$3,IF(Q50&gt;='No of Month Ach.'!G$4,('No of Month Ach.'!H$4+((Q50-'No of Month Ach.'!G$4)/('No of Month Ach.'!G$3-'No of Month Ach.'!G$4))*'No of Month Ach.'!I$4),IF(Q50&gt;'No of Month Ach.'!G$5,('No of Month Ach.'!H$5+((Q50-'No of Month Ach.'!G$5)/('No of Month Ach.'!G$4-'No of Month Ach.'!G$5))*'No of Month Ach.'!I$5),IF(Q50&gt;='No of Month Ach.'!G$6,('No of Month Ach.'!H$6+((Q50-'No of Month Ach.'!G$6)/('No of Month Ach.'!G$5-'No of Month Ach.'!G$6)*'No of Month Ach.'!I$6)),0))))*$AI$2/10</f>
        <v>0</v>
      </c>
      <c r="AJ50" s="75">
        <f>IF(R50&gt;='Territory Month'!B$3,'Territory Month'!C$3,IF(R50&gt;='Territory Month'!B$4,('Territory Month'!C$4+((R50-'Territory Month'!B$4)/('Territory Month'!B$3-'Territory Month'!B$4))*'Territory Month'!D$4),IF(R50&gt;'Territory Month'!B$5,('Territory Month'!C$5+((R50-'Territory Month'!B$5)/('Territory Month'!B$4-'Territory Month'!B$5))*'Territory Month'!D$5),IF(R50&gt;='Territory Month'!B$6,('Territory Month'!C$6+((R50-'Territory Month'!B$6)/('Territory Month'!B$5-'Territory Month'!B$6)*'Territory Month'!D$6)),0))))*$AJ$2/10</f>
        <v>0</v>
      </c>
      <c r="AK50" s="75">
        <f>IF(Q50&gt;='No of Month Ach.'!G$3,'No of Month Ach.'!H$3,IF(Q50&gt;='No of Month Ach.'!G$4,('No of Month Ach.'!H$4+((Q50-'No of Month Ach.'!G$4)/('No of Month Ach.'!G$3-'No of Month Ach.'!G$4))*'No of Month Ach.'!I$4),IF(Q50&gt;'No of Month Ach.'!G$5,('No of Month Ach.'!H$5+((Q50-'No of Month Ach.'!G$5)/('No of Month Ach.'!G$4-'No of Month Ach.'!G$5))*'No of Month Ach.'!I$5),IF(Q50&gt;='No of Month Ach.'!G$6,('No of Month Ach.'!H$6+((Q50-'No of Month Ach.'!G$6)/('No of Month Ach.'!G$5-'No of Month Ach.'!G$6)*'No of Month Ach.'!I$6)),0))))*$AK$2/10</f>
        <v>0</v>
      </c>
      <c r="AL50" s="75">
        <f>IF(R50&gt;='Territory Month'!B$3,'Territory Month'!C$3,IF(R50&gt;='Territory Month'!B$4,('Territory Month'!C$4+((R50-'Territory Month'!B$4)/('Territory Month'!B$3-'Territory Month'!B$4))*'Territory Month'!D$4),IF(R50&gt;'Territory Month'!B$5,('Territory Month'!C$5+((R50-'Territory Month'!B$5)/('Territory Month'!B$4-'Territory Month'!B$5))*'Territory Month'!D$5),IF(R50&gt;='Territory Month'!B$6,('Territory Month'!C$6+((R50-'Territory Month'!B$6)/('Territory Month'!B$5-'Territory Month'!B$6)*'Territory Month'!D$6)),0))))*$AL$2/10</f>
        <v>0</v>
      </c>
      <c r="AM50" s="75">
        <f>IF(U50&gt;='Sygk DM Syk Ach'!B$3,'Sygk DM Syk Ach'!C$3,IF(U50&gt;='Sygk DM Syk Ach'!B$4,('Sygk DM Syk Ach'!C$4+((U50-'Sygk DM Syk Ach'!B$4)/('Sygk DM Syk Ach'!B$3-'Sygk DM Syk Ach'!B$4))*'Sygk DM Syk Ach'!D$4),IF(U50&gt;'Sygk DM Syk Ach'!B$5,('Sygk DM Syk Ach'!C$5+((U50-'Sygk DM Syk Ach'!B$5)/('Sygk DM Syk Ach'!B$4-'Sygk DM Syk Ach'!B$5))*'Sygk DM Syk Ach'!D$5),IF(U50&gt;='Sygk DM Syk Ach'!B$6,('Sygk DM Syk Ach'!C$6+((U50-'Sygk DM Syk Ach'!B$6)/('Sygk DM Syk Ach'!B$5-'Sygk DM Syk Ach'!B$6)*'Sygk DM Syk Ach'!D$6)),0))))*$AM$2/10</f>
        <v>4</v>
      </c>
      <c r="AN50" s="75">
        <f>IF(V50&gt;='Call Achv'!B$3,'Call Achv'!C$3,IF(V50&gt;='Call Achv'!B$4,('Call Achv'!C$4+((V50-'Call Achv'!B$4)/('Call Achv'!B$3-'Call Achv'!B$4))*'Call Achv'!D$4),IF(V50&gt;'Call Achv'!B$5,('Call Achv'!C$5+((V50-'Call Achv'!B$5)/('Call Achv'!B$4-'Call Achv'!B$5))*'Call Achv'!D$5),IF(V50&gt;='Call Achv'!B$6,('Call Achv'!C$6+((V50-'Call Achv'!B$6)/('Call Achv'!B$5-'Call Achv'!B$6)*'Call Achv'!D$6)),0))))*$AN$2/10</f>
        <v>0</v>
      </c>
      <c r="AO50" s="75">
        <f>IF(W50&gt;='DM Coaching'!B$3,'DM Coaching'!C$3,IF(W50&gt;='DM Coaching'!B$4,('DM Coaching'!C$4+((W50-'DM Coaching'!B$4)/('DM Coaching'!B$3-'DM Coaching'!B$4))*'DM Coaching'!D$4),IF(W50&gt;'DM Coaching'!B$5,('DM Coaching'!C$5+((W50-'DM Coaching'!B$5)/('DM Coaching'!B$4-'DM Coaching'!B$5))*'DM Coaching'!D$5),IF(W50&gt;='DM Coaching'!B$6,('DM Coaching'!C$6+((W50-'DM Coaching'!B$6)/('DM Coaching'!B$5-'DM Coaching'!B$6)*'DM Coaching'!D$6)),0))))*$AO$2/10</f>
        <v>1.1923076923076925</v>
      </c>
      <c r="AP50" s="75">
        <f>IF(X50&gt;='FF-Written'!B$3,'FF-Written'!C$3,IF(X50&gt;='FF-Written'!B$4,('FF-Written'!C$4+((X50-'FF-Written'!B$4)/('FF-Written'!B$3-'FF-Written'!B$4))*'FF-Written'!D$4),IF(X50&gt;'FF-Written'!B$5,('FF-Written'!C$5+((X50-'FF-Written'!B$5)/('FF-Written'!B$4-'FF-Written'!B$5))*'FF-Written'!D$5),IF(X50&gt;='FF-Written'!B$6,('FF-Written'!C$6+((X50-'FF-Written'!B$6)/('FF-Written'!B$5-'FF-Written'!B$6)*'FF-Written'!D$6)),0))))*$AP$2/10</f>
        <v>3.1909722222222223</v>
      </c>
      <c r="AQ50" s="75">
        <f>IF(Y50&gt;='DM-Won-Written'!B$3,'DM-Won-Written'!C$3,IF(Y50&gt;='DM-Won-Written'!B$4,('DM-Won-Written'!C$4+((Y50-'DM-Won-Written'!B$4)/('DM-Won-Written'!B$3-'DM-Won-Written'!B$4))*'DM-Won-Written'!D$4),IF(Y50&gt;'DM-Won-Written'!B$5,('DM-Won-Written'!C$5+((Y50-'DM-Won-Written'!B$5)/('DM-Won-Written'!B$4-'DM-Won-Written'!B$5))*'DM-Won-Written'!D$5),IF(Y50&gt;='DM-Won-Written'!B$6,('DM-Won-Written'!C$6+((Y50-'DM-Won-Written'!B$6)/('DM-Won-Written'!B$5-'DM-Won-Written'!B$6)*'DM-Won-Written'!D$6)),0))))*$AQ$2/10</f>
        <v>1.7666666666666664</v>
      </c>
      <c r="AR50" s="75">
        <f>IF(Z50&gt;='FF-Detailing'!B$3,'FF-Detailing'!C$3,IF(Z50&gt;='FF-Detailing'!B$4,('FF-Detailing'!C$4+((Z50-'FF-Detailing'!B$4)/('FF-Detailing'!B$3-'FF-Detailing'!B$4))*'FF-Detailing'!D$4),IF(Z50&gt;'FF-Detailing'!B$5,('FF-Detailing'!C$5+((Z50-'FF-Detailing'!B$5)/('FF-Detailing'!B$4-'FF-Detailing'!B$5))*'FF-Detailing'!D$5),IF(Z50&gt;='FF-Detailing'!B$6,('FF-Detailing'!C$6+((Z50-'FF-Detailing'!B$6)/('FF-Detailing'!B$5-'FF-Detailing'!B$6)*'FF-Detailing'!D$6)),0))))*$AR$2/10</f>
        <v>1.7937500000000006</v>
      </c>
      <c r="AS50" s="75">
        <f>IF(AA50="","",(IF(AA50&gt;='Rx Share'!G$3,'Rx Share'!H$3,IF(AA50&gt;='Rx Share'!G$4,('Rx Share'!H$4+((AA50-'Rx Share'!G$4)/('Rx Share'!G$3-'Rx Share'!G$4))*'Rx Share'!I$4),IF(AA50&gt;'Rx Share'!G$5,('Rx Share'!H$5+((AA50-'Rx Share'!G$5)/('Rx Share'!G$4-'Rx Share'!G$5))*'Rx Share'!I$5),IF(AA50&gt;='Rx Share'!G$6,('Rx Share'!H$6+((AA50-'Rx Share'!G$6)/('Rx Share'!G$5-'Rx Share'!G$6)*'Rx Share'!I$6)),0))))*$AS$2/10))</f>
        <v>0</v>
      </c>
      <c r="AT50" s="69">
        <f t="shared" si="11"/>
        <v>25.474066097339609</v>
      </c>
      <c r="AU50" s="70">
        <f t="shared" si="13"/>
        <v>86</v>
      </c>
      <c r="AV50" s="110" t="str">
        <f t="shared" si="14"/>
        <v/>
      </c>
      <c r="AW50" s="110" t="str">
        <f t="shared" si="24"/>
        <v/>
      </c>
      <c r="AX50" s="110" t="str">
        <f t="shared" si="15"/>
        <v/>
      </c>
      <c r="AY50" s="110" t="str">
        <f t="shared" si="16"/>
        <v/>
      </c>
      <c r="AZ50" s="110" t="str">
        <f t="shared" si="17"/>
        <v/>
      </c>
      <c r="BA50" s="116" t="str">
        <f>IFERROR(IF($M50&gt;=99.5,#REF!,""),"")</f>
        <v/>
      </c>
      <c r="BB50" s="109" t="str">
        <f t="shared" si="18"/>
        <v>Disqualified</v>
      </c>
      <c r="BC50" s="109" t="str">
        <f t="shared" si="19"/>
        <v>Disqualified</v>
      </c>
      <c r="BD50" s="109" t="str">
        <f t="shared" si="20"/>
        <v>Disqualified</v>
      </c>
      <c r="BE50" s="109" t="str">
        <f t="shared" si="21"/>
        <v>Disqualified</v>
      </c>
      <c r="BF50" s="109" t="str">
        <f t="shared" si="22"/>
        <v>Disqualified</v>
      </c>
      <c r="BG50" s="109" t="str">
        <f t="shared" si="23"/>
        <v>Disqualified</v>
      </c>
    </row>
    <row r="51" spans="1:59" ht="20" hidden="1" x14ac:dyDescent="0.35">
      <c r="A51" s="87"/>
      <c r="B51" s="79">
        <v>104916</v>
      </c>
      <c r="C51" s="80" t="s">
        <v>54</v>
      </c>
      <c r="D51" s="80" t="s">
        <v>1058</v>
      </c>
      <c r="E51" s="80" t="s">
        <v>2163</v>
      </c>
      <c r="F51" s="80" t="s">
        <v>1835</v>
      </c>
      <c r="G51" s="80" t="s">
        <v>1822</v>
      </c>
      <c r="H51" s="146">
        <v>41273</v>
      </c>
      <c r="I51" s="146" t="s">
        <v>1719</v>
      </c>
      <c r="J51" s="79">
        <v>9</v>
      </c>
      <c r="K51" s="79" t="s">
        <v>1084</v>
      </c>
      <c r="L51" s="79"/>
      <c r="M51" s="78">
        <v>89.939180277681118</v>
      </c>
      <c r="N51" s="78">
        <v>21.818181818181817</v>
      </c>
      <c r="O51" s="78">
        <v>99.481425632520782</v>
      </c>
      <c r="P51" s="78">
        <v>89.631367023015088</v>
      </c>
      <c r="Q51" s="99">
        <v>2</v>
      </c>
      <c r="R51" s="99">
        <v>31.111111111111111</v>
      </c>
      <c r="S51" s="99">
        <v>2</v>
      </c>
      <c r="T51" s="99">
        <v>31.111111111111111</v>
      </c>
      <c r="U51" s="99" t="s">
        <v>1093</v>
      </c>
      <c r="V51" s="68">
        <v>102.33422539399344</v>
      </c>
      <c r="W51" s="68">
        <v>66.92307692307692</v>
      </c>
      <c r="X51" s="68">
        <v>62</v>
      </c>
      <c r="Y51" s="68">
        <v>62.222222222222229</v>
      </c>
      <c r="Z51" s="68">
        <v>78.466666666666654</v>
      </c>
      <c r="AA51" s="68">
        <v>28.721499813113532</v>
      </c>
      <c r="AB51" s="68">
        <v>0.57442999626227065</v>
      </c>
      <c r="AC51" s="68">
        <v>1</v>
      </c>
      <c r="AD51" s="74"/>
      <c r="AE51" s="75">
        <f>IF(M51&gt;='Sales Ach'!G$3,'Sales Ach'!H$3,IF(M51&gt;='Sales Ach'!G$4,('Sales Ach'!H$4+((M51-'Sales Ach'!G$4)/('Sales Ach'!G$3-'Sales Ach'!G$4))*'Sales Ach'!I$4),IF(M51&gt;'Sales Ach'!G$5,('Sales Ach'!H$5+((M51-'Sales Ach'!G$5)/('Sales Ach'!G$4-'Sales Ach'!G$5))*'Sales Ach'!I$5),IF(M51&gt;='Sales Ach'!G$6,('Sales Ach'!H$6+((M51-'Sales Ach'!G$6)/('Sales Ach'!G$5-'Sales Ach'!G$6)*'Sales Ach'!I$6)),0))))*$AE$2/10</f>
        <v>8.9878360555362242</v>
      </c>
      <c r="AF51" s="75">
        <f>IF(N51&gt;=UA!G$3,UA!H$3,IF(N51&gt;=UA!G$4,(UA!H$4+((N51-UA!G$4)/(UA!G$3-UA!G$4))*UA!I$4),IF(N51&gt;UA!G$5,(UA!H$5+((N51-UA!G$5)/(UA!G$4-UA!G$5))*UA!I$5),IF(N51&gt;=UA!G$6,(UA!H$6+((N51-UA!G$6)/(UA!G$5-UA!G$6)*UA!I$6)),0))))*$AF$2/10</f>
        <v>0</v>
      </c>
      <c r="AG51" s="75">
        <f>IF(O51="","",(IF(O51&gt;='New Product'!G$3,'New Product'!H$3,IF(O51&gt;='New Product'!G$4,('New Product'!H$4+((O51-'New Product'!G$4)/('New Product'!G$3-'New Product'!G$4))*'New Product'!I$4),IF(O51&gt;'New Product'!G$5,('New Product'!H$5+((O51-'New Product'!G$5)/('New Product'!G$4-'New Product'!G$5))*'New Product'!I$5),IF(O51&gt;='New Product'!G$6,('New Product'!H$6+((O51-'New Product'!G$6)/('New Product'!G$5-'New Product'!G$6)*'New Product'!I$6)),0))))*$AG$2/10))</f>
        <v>6.8910993828293643</v>
      </c>
      <c r="AH51" s="75">
        <f>IF(P51&gt;='Basket Brand'!G$3,'Basket Brand'!H$3,IF(P51&gt;='Basket Brand'!G$4,('Basket Brand'!H$4+((P51-'Basket Brand'!G$4)/('Basket Brand'!G$3-'Basket Brand'!G$4))*'Basket Brand'!I$4),IF(P51&gt;'Basket Brand'!G$5,('Basket Brand'!H$5+((P51-'Basket Brand'!G$5)/('Basket Brand'!G$4-'Basket Brand'!G$5))*'Basket Brand'!I$5),IF(P51&gt;='Basket Brand'!G$6,('Basket Brand'!H$6+((P51-'Basket Brand'!G$6)/('Basket Brand'!G$5-'Basket Brand'!G$6)*'Basket Brand'!I$6)),0))))*$AH$2/10</f>
        <v>4.4631367023015089</v>
      </c>
      <c r="AI51" s="75">
        <f>IF(Q51&gt;='No of Month Ach.'!G$3,'No of Month Ach.'!H$3,IF(Q51&gt;='No of Month Ach.'!G$4,('No of Month Ach.'!H$4+((Q51-'No of Month Ach.'!G$4)/('No of Month Ach.'!G$3-'No of Month Ach.'!G$4))*'No of Month Ach.'!I$4),IF(Q51&gt;'No of Month Ach.'!G$5,('No of Month Ach.'!H$5+((Q51-'No of Month Ach.'!G$5)/('No of Month Ach.'!G$4-'No of Month Ach.'!G$5))*'No of Month Ach.'!I$5),IF(Q51&gt;='No of Month Ach.'!G$6,('No of Month Ach.'!H$6+((Q51-'No of Month Ach.'!G$6)/('No of Month Ach.'!G$5-'No of Month Ach.'!G$6)*'No of Month Ach.'!I$6)),0))))*$AI$2/10</f>
        <v>0</v>
      </c>
      <c r="AJ51" s="75">
        <f>IF(R51&gt;='Territory Month'!B$3,'Territory Month'!C$3,IF(R51&gt;='Territory Month'!B$4,('Territory Month'!C$4+((R51-'Territory Month'!B$4)/('Territory Month'!B$3-'Territory Month'!B$4))*'Territory Month'!D$4),IF(R51&gt;'Territory Month'!B$5,('Territory Month'!C$5+((R51-'Territory Month'!B$5)/('Territory Month'!B$4-'Territory Month'!B$5))*'Territory Month'!D$5),IF(R51&gt;='Territory Month'!B$6,('Territory Month'!C$6+((R51-'Territory Month'!B$6)/('Territory Month'!B$5-'Territory Month'!B$6)*'Territory Month'!D$6)),0))))*$AJ$2/10</f>
        <v>0.45555555555555544</v>
      </c>
      <c r="AK51" s="75">
        <f>IF(Q51&gt;='No of Month Ach.'!G$3,'No of Month Ach.'!H$3,IF(Q51&gt;='No of Month Ach.'!G$4,('No of Month Ach.'!H$4+((Q51-'No of Month Ach.'!G$4)/('No of Month Ach.'!G$3-'No of Month Ach.'!G$4))*'No of Month Ach.'!I$4),IF(Q51&gt;'No of Month Ach.'!G$5,('No of Month Ach.'!H$5+((Q51-'No of Month Ach.'!G$5)/('No of Month Ach.'!G$4-'No of Month Ach.'!G$5))*'No of Month Ach.'!I$5),IF(Q51&gt;='No of Month Ach.'!G$6,('No of Month Ach.'!H$6+((Q51-'No of Month Ach.'!G$6)/('No of Month Ach.'!G$5-'No of Month Ach.'!G$6)*'No of Month Ach.'!I$6)),0))))*$AK$2/10</f>
        <v>0</v>
      </c>
      <c r="AL51" s="75">
        <f>IF(R51&gt;='Territory Month'!B$3,'Territory Month'!C$3,IF(R51&gt;='Territory Month'!B$4,('Territory Month'!C$4+((R51-'Territory Month'!B$4)/('Territory Month'!B$3-'Territory Month'!B$4))*'Territory Month'!D$4),IF(R51&gt;'Territory Month'!B$5,('Territory Month'!C$5+((R51-'Territory Month'!B$5)/('Territory Month'!B$4-'Territory Month'!B$5))*'Territory Month'!D$5),IF(R51&gt;='Territory Month'!B$6,('Territory Month'!C$6+((R51-'Territory Month'!B$6)/('Territory Month'!B$5-'Territory Month'!B$6)*'Territory Month'!D$6)),0))))*$AL$2/10</f>
        <v>0.22777777777777772</v>
      </c>
      <c r="AM51" s="75">
        <f>IF(U51&gt;='Sygk DM Syk Ach'!B$3,'Sygk DM Syk Ach'!C$3,IF(U51&gt;='Sygk DM Syk Ach'!B$4,('Sygk DM Syk Ach'!C$4+((U51-'Sygk DM Syk Ach'!B$4)/('Sygk DM Syk Ach'!B$3-'Sygk DM Syk Ach'!B$4))*'Sygk DM Syk Ach'!D$4),IF(U51&gt;'Sygk DM Syk Ach'!B$5,('Sygk DM Syk Ach'!C$5+((U51-'Sygk DM Syk Ach'!B$5)/('Sygk DM Syk Ach'!B$4-'Sygk DM Syk Ach'!B$5))*'Sygk DM Syk Ach'!D$5),IF(U51&gt;='Sygk DM Syk Ach'!B$6,('Sygk DM Syk Ach'!C$6+((U51-'Sygk DM Syk Ach'!B$6)/('Sygk DM Syk Ach'!B$5-'Sygk DM Syk Ach'!B$6)*'Sygk DM Syk Ach'!D$6)),0))))*$AM$2/10</f>
        <v>4</v>
      </c>
      <c r="AN51" s="75">
        <f>IF(V51&gt;='Call Achv'!B$3,'Call Achv'!C$3,IF(V51&gt;='Call Achv'!B$4,('Call Achv'!C$4+((V51-'Call Achv'!B$4)/('Call Achv'!B$3-'Call Achv'!B$4))*'Call Achv'!D$4),IF(V51&gt;'Call Achv'!B$5,('Call Achv'!C$5+((V51-'Call Achv'!B$5)/('Call Achv'!B$4-'Call Achv'!B$5))*'Call Achv'!D$5),IF(V51&gt;='Call Achv'!B$6,('Call Achv'!C$6+((V51-'Call Achv'!B$6)/('Call Achv'!B$5-'Call Achv'!B$6)*'Call Achv'!D$6)),0))))*$AN$2/10</f>
        <v>5</v>
      </c>
      <c r="AO51" s="75">
        <f>IF(W51&gt;='DM Coaching'!B$3,'DM Coaching'!C$3,IF(W51&gt;='DM Coaching'!B$4,('DM Coaching'!C$4+((W51-'DM Coaching'!B$4)/('DM Coaching'!B$3-'DM Coaching'!B$4))*'DM Coaching'!D$4),IF(W51&gt;'DM Coaching'!B$5,('DM Coaching'!C$5+((W51-'DM Coaching'!B$5)/('DM Coaching'!B$4-'DM Coaching'!B$5))*'DM Coaching'!D$5),IF(W51&gt;='DM Coaching'!B$6,('DM Coaching'!C$6+((W51-'DM Coaching'!B$6)/('DM Coaching'!B$5-'DM Coaching'!B$6)*'DM Coaching'!D$6)),0))))*$AO$2/10</f>
        <v>4.0769230769230758</v>
      </c>
      <c r="AP51" s="75">
        <f>IF(X51&gt;='FF-Written'!B$3,'FF-Written'!C$3,IF(X51&gt;='FF-Written'!B$4,('FF-Written'!C$4+((X51-'FF-Written'!B$4)/('FF-Written'!B$3-'FF-Written'!B$4))*'FF-Written'!D$4),IF(X51&gt;'FF-Written'!B$5,('FF-Written'!C$5+((X51-'FF-Written'!B$5)/('FF-Written'!B$4-'FF-Written'!B$5))*'FF-Written'!D$5),IF(X51&gt;='FF-Written'!B$6,('FF-Written'!C$6+((X51-'FF-Written'!B$6)/('FF-Written'!B$5-'FF-Written'!B$6)*'FF-Written'!D$6)),0))))*$AP$2/10</f>
        <v>2.15</v>
      </c>
      <c r="AQ51" s="75">
        <f>IF(Y51&gt;='DM-Won-Written'!B$3,'DM-Won-Written'!C$3,IF(Y51&gt;='DM-Won-Written'!B$4,('DM-Won-Written'!C$4+((Y51-'DM-Won-Written'!B$4)/('DM-Won-Written'!B$3-'DM-Won-Written'!B$4))*'DM-Won-Written'!D$4),IF(Y51&gt;'DM-Won-Written'!B$5,('DM-Won-Written'!C$5+((Y51-'DM-Won-Written'!B$5)/('DM-Won-Written'!B$4-'DM-Won-Written'!B$5))*'DM-Won-Written'!D$5),IF(Y51&gt;='DM-Won-Written'!B$6,('DM-Won-Written'!C$6+((Y51-'DM-Won-Written'!B$6)/('DM-Won-Written'!B$5-'DM-Won-Written'!B$6)*'DM-Won-Written'!D$6)),0))))*$AQ$2/10</f>
        <v>1.3333333333333335</v>
      </c>
      <c r="AR51" s="75">
        <f>IF(Z51&gt;='FF-Detailing'!B$3,'FF-Detailing'!C$3,IF(Z51&gt;='FF-Detailing'!B$4,('FF-Detailing'!C$4+((Z51-'FF-Detailing'!B$4)/('FF-Detailing'!B$3-'FF-Detailing'!B$4))*'FF-Detailing'!D$4),IF(Z51&gt;'FF-Detailing'!B$5,('FF-Detailing'!C$5+((Z51-'FF-Detailing'!B$5)/('FF-Detailing'!B$4-'FF-Detailing'!B$5))*'FF-Detailing'!D$5),IF(Z51&gt;='FF-Detailing'!B$6,('FF-Detailing'!C$6+((Z51-'FF-Detailing'!B$6)/('FF-Detailing'!B$5-'FF-Detailing'!B$6)*'FF-Detailing'!D$6)),0))))*$AR$2/10</f>
        <v>1.9619999999999991</v>
      </c>
      <c r="AS51" s="75">
        <f>IF(AA51="","",(IF(AA51&gt;='Rx Share'!G$3,'Rx Share'!H$3,IF(AA51&gt;='Rx Share'!G$4,('Rx Share'!H$4+((AA51-'Rx Share'!G$4)/('Rx Share'!G$3-'Rx Share'!G$4))*'Rx Share'!I$4),IF(AA51&gt;'Rx Share'!G$5,('Rx Share'!H$5+((AA51-'Rx Share'!G$5)/('Rx Share'!G$4-'Rx Share'!G$5))*'Rx Share'!I$5),IF(AA51&gt;='Rx Share'!G$6,('Rx Share'!H$6+((AA51-'Rx Share'!G$6)/('Rx Share'!G$5-'Rx Share'!G$6)*'Rx Share'!I$6)),0))))*$AS$2/10))</f>
        <v>0</v>
      </c>
      <c r="AT51" s="69">
        <f t="shared" si="11"/>
        <v>43.435673698556975</v>
      </c>
      <c r="AU51" s="70">
        <f t="shared" si="13"/>
        <v>43</v>
      </c>
      <c r="AV51" s="110" t="str">
        <f t="shared" si="14"/>
        <v/>
      </c>
      <c r="AW51" s="110" t="str">
        <f t="shared" si="24"/>
        <v/>
      </c>
      <c r="AX51" s="110" t="str">
        <f t="shared" si="15"/>
        <v/>
      </c>
      <c r="AY51" s="110" t="str">
        <f t="shared" si="16"/>
        <v/>
      </c>
      <c r="AZ51" s="110" t="str">
        <f t="shared" si="17"/>
        <v/>
      </c>
      <c r="BA51" s="116" t="str">
        <f>IFERROR(IF($M51&gt;=99.5,#REF!,""),"")</f>
        <v/>
      </c>
      <c r="BB51" s="109" t="str">
        <f t="shared" si="18"/>
        <v>Disqualified</v>
      </c>
      <c r="BC51" s="109" t="str">
        <f t="shared" si="19"/>
        <v>Disqualified</v>
      </c>
      <c r="BD51" s="109" t="str">
        <f t="shared" si="20"/>
        <v>Disqualified</v>
      </c>
      <c r="BE51" s="109" t="str">
        <f t="shared" si="21"/>
        <v>Disqualified</v>
      </c>
      <c r="BF51" s="109" t="str">
        <f t="shared" si="22"/>
        <v>Disqualified</v>
      </c>
      <c r="BG51" s="109" t="str">
        <f t="shared" si="23"/>
        <v>Disqualified</v>
      </c>
    </row>
    <row r="52" spans="1:59" ht="20" hidden="1" x14ac:dyDescent="0.35">
      <c r="A52" s="87"/>
      <c r="B52" s="79">
        <v>104920</v>
      </c>
      <c r="C52" s="80" t="s">
        <v>166</v>
      </c>
      <c r="D52" s="80" t="s">
        <v>1472</v>
      </c>
      <c r="E52" s="80" t="s">
        <v>1940</v>
      </c>
      <c r="F52" s="80" t="s">
        <v>1807</v>
      </c>
      <c r="G52" s="80" t="s">
        <v>1808</v>
      </c>
      <c r="H52" s="146">
        <v>41396</v>
      </c>
      <c r="I52" s="146" t="s">
        <v>1719</v>
      </c>
      <c r="J52" s="79">
        <v>9</v>
      </c>
      <c r="K52" s="79" t="s">
        <v>1084</v>
      </c>
      <c r="L52" s="79"/>
      <c r="M52" s="78">
        <v>92.186405809842128</v>
      </c>
      <c r="N52" s="78">
        <v>44.444444444444443</v>
      </c>
      <c r="O52" s="78">
        <v>32.413447421351584</v>
      </c>
      <c r="P52" s="78">
        <v>94.762963108329743</v>
      </c>
      <c r="Q52" s="99">
        <v>2</v>
      </c>
      <c r="R52" s="99">
        <v>40.74074074074074</v>
      </c>
      <c r="S52" s="99">
        <v>2</v>
      </c>
      <c r="T52" s="99">
        <v>40.74074074074074</v>
      </c>
      <c r="U52" s="99" t="s">
        <v>1093</v>
      </c>
      <c r="V52" s="68">
        <v>69.232685600398597</v>
      </c>
      <c r="W52" s="68">
        <v>68.131868131868131</v>
      </c>
      <c r="X52" s="68">
        <v>87.592592592592595</v>
      </c>
      <c r="Y52" s="68">
        <v>96.666666666666671</v>
      </c>
      <c r="Z52" s="68">
        <v>89.444444444444443</v>
      </c>
      <c r="AA52" s="68">
        <v>2.3074003682980173</v>
      </c>
      <c r="AB52" s="68">
        <v>0.41533206629364311</v>
      </c>
      <c r="AC52" s="68">
        <v>1</v>
      </c>
      <c r="AD52" s="74"/>
      <c r="AE52" s="75">
        <f>IF(M52&gt;='Sales Ach'!G$3,'Sales Ach'!H$3,IF(M52&gt;='Sales Ach'!G$4,('Sales Ach'!H$4+((M52-'Sales Ach'!G$4)/('Sales Ach'!G$3-'Sales Ach'!G$4))*'Sales Ach'!I$4),IF(M52&gt;'Sales Ach'!G$5,('Sales Ach'!H$5+((M52-'Sales Ach'!G$5)/('Sales Ach'!G$4-'Sales Ach'!G$5))*'Sales Ach'!I$5),IF(M52&gt;='Sales Ach'!G$6,('Sales Ach'!H$6+((M52-'Sales Ach'!G$6)/('Sales Ach'!G$5-'Sales Ach'!G$6)*'Sales Ach'!I$6)),0))))*$AE$2/10</f>
        <v>9.4372811619684267</v>
      </c>
      <c r="AF52" s="75">
        <f>IF(N52&gt;=UA!G$3,UA!H$3,IF(N52&gt;=UA!G$4,(UA!H$4+((N52-UA!G$4)/(UA!G$3-UA!G$4))*UA!I$4),IF(N52&gt;UA!G$5,(UA!H$5+((N52-UA!G$5)/(UA!G$4-UA!G$5))*UA!I$5),IF(N52&gt;=UA!G$6,(UA!H$6+((N52-UA!G$6)/(UA!G$5-UA!G$6)*UA!I$6)),0))))*$AF$2/10</f>
        <v>7.7777777777777768</v>
      </c>
      <c r="AG52" s="75">
        <f>IF(O52="","",(IF(O52&gt;='New Product'!G$3,'New Product'!H$3,IF(O52&gt;='New Product'!G$4,('New Product'!H$4+((O52-'New Product'!G$4)/('New Product'!G$3-'New Product'!G$4))*'New Product'!I$4),IF(O52&gt;'New Product'!G$5,('New Product'!H$5+((O52-'New Product'!G$5)/('New Product'!G$4-'New Product'!G$5))*'New Product'!I$5),IF(O52&gt;='New Product'!G$6,('New Product'!H$6+((O52-'New Product'!G$6)/('New Product'!G$5-'New Product'!G$6)*'New Product'!I$6)),0))))*$AG$2/10))</f>
        <v>0</v>
      </c>
      <c r="AH52" s="75">
        <f>IF(P52&gt;='Basket Brand'!G$3,'Basket Brand'!H$3,IF(P52&gt;='Basket Brand'!G$4,('Basket Brand'!H$4+((P52-'Basket Brand'!G$4)/('Basket Brand'!G$3-'Basket Brand'!G$4))*'Basket Brand'!I$4),IF(P52&gt;'Basket Brand'!G$5,('Basket Brand'!H$5+((P52-'Basket Brand'!G$5)/('Basket Brand'!G$4-'Basket Brand'!G$5))*'Basket Brand'!I$5),IF(P52&gt;='Basket Brand'!G$6,('Basket Brand'!H$6+((P52-'Basket Brand'!G$6)/('Basket Brand'!G$5-'Basket Brand'!G$6)*'Basket Brand'!I$6)),0))))*$AH$2/10</f>
        <v>4.9762963108329741</v>
      </c>
      <c r="AI52" s="75">
        <f>IF(Q52&gt;='No of Month Ach.'!G$3,'No of Month Ach.'!H$3,IF(Q52&gt;='No of Month Ach.'!G$4,('No of Month Ach.'!H$4+((Q52-'No of Month Ach.'!G$4)/('No of Month Ach.'!G$3-'No of Month Ach.'!G$4))*'No of Month Ach.'!I$4),IF(Q52&gt;'No of Month Ach.'!G$5,('No of Month Ach.'!H$5+((Q52-'No of Month Ach.'!G$5)/('No of Month Ach.'!G$4-'No of Month Ach.'!G$5))*'No of Month Ach.'!I$5),IF(Q52&gt;='No of Month Ach.'!G$6,('No of Month Ach.'!H$6+((Q52-'No of Month Ach.'!G$6)/('No of Month Ach.'!G$5-'No of Month Ach.'!G$6)*'No of Month Ach.'!I$6)),0))))*$AI$2/10</f>
        <v>0</v>
      </c>
      <c r="AJ52" s="75">
        <f>IF(R52&gt;='Territory Month'!B$3,'Territory Month'!C$3,IF(R52&gt;='Territory Month'!B$4,('Territory Month'!C$4+((R52-'Territory Month'!B$4)/('Territory Month'!B$3-'Territory Month'!B$4))*'Territory Month'!D$4),IF(R52&gt;'Territory Month'!B$5,('Territory Month'!C$5+((R52-'Territory Month'!B$5)/('Territory Month'!B$4-'Territory Month'!B$5))*'Territory Month'!D$5),IF(R52&gt;='Territory Month'!B$6,('Territory Month'!C$6+((R52-'Territory Month'!B$6)/('Territory Month'!B$5-'Territory Month'!B$6)*'Territory Month'!D$6)),0))))*$AJ$2/10</f>
        <v>1.8037037037037038</v>
      </c>
      <c r="AK52" s="75">
        <f>IF(Q52&gt;='No of Month Ach.'!G$3,'No of Month Ach.'!H$3,IF(Q52&gt;='No of Month Ach.'!G$4,('No of Month Ach.'!H$4+((Q52-'No of Month Ach.'!G$4)/('No of Month Ach.'!G$3-'No of Month Ach.'!G$4))*'No of Month Ach.'!I$4),IF(Q52&gt;'No of Month Ach.'!G$5,('No of Month Ach.'!H$5+((Q52-'No of Month Ach.'!G$5)/('No of Month Ach.'!G$4-'No of Month Ach.'!G$5))*'No of Month Ach.'!I$5),IF(Q52&gt;='No of Month Ach.'!G$6,('No of Month Ach.'!H$6+((Q52-'No of Month Ach.'!G$6)/('No of Month Ach.'!G$5-'No of Month Ach.'!G$6)*'No of Month Ach.'!I$6)),0))))*$AK$2/10</f>
        <v>0</v>
      </c>
      <c r="AL52" s="75">
        <f>IF(R52&gt;='Territory Month'!B$3,'Territory Month'!C$3,IF(R52&gt;='Territory Month'!B$4,('Territory Month'!C$4+((R52-'Territory Month'!B$4)/('Territory Month'!B$3-'Territory Month'!B$4))*'Territory Month'!D$4),IF(R52&gt;'Territory Month'!B$5,('Territory Month'!C$5+((R52-'Territory Month'!B$5)/('Territory Month'!B$4-'Territory Month'!B$5))*'Territory Month'!D$5),IF(R52&gt;='Territory Month'!B$6,('Territory Month'!C$6+((R52-'Territory Month'!B$6)/('Territory Month'!B$5-'Territory Month'!B$6)*'Territory Month'!D$6)),0))))*$AL$2/10</f>
        <v>0.9018518518518519</v>
      </c>
      <c r="AM52" s="75">
        <f>IF(U52&gt;='Sygk DM Syk Ach'!B$3,'Sygk DM Syk Ach'!C$3,IF(U52&gt;='Sygk DM Syk Ach'!B$4,('Sygk DM Syk Ach'!C$4+((U52-'Sygk DM Syk Ach'!B$4)/('Sygk DM Syk Ach'!B$3-'Sygk DM Syk Ach'!B$4))*'Sygk DM Syk Ach'!D$4),IF(U52&gt;'Sygk DM Syk Ach'!B$5,('Sygk DM Syk Ach'!C$5+((U52-'Sygk DM Syk Ach'!B$5)/('Sygk DM Syk Ach'!B$4-'Sygk DM Syk Ach'!B$5))*'Sygk DM Syk Ach'!D$5),IF(U52&gt;='Sygk DM Syk Ach'!B$6,('Sygk DM Syk Ach'!C$6+((U52-'Sygk DM Syk Ach'!B$6)/('Sygk DM Syk Ach'!B$5-'Sygk DM Syk Ach'!B$6)*'Sygk DM Syk Ach'!D$6)),0))))*$AM$2/10</f>
        <v>4</v>
      </c>
      <c r="AN52" s="75">
        <f>IF(V52&gt;='Call Achv'!B$3,'Call Achv'!C$3,IF(V52&gt;='Call Achv'!B$4,('Call Achv'!C$4+((V52-'Call Achv'!B$4)/('Call Achv'!B$3-'Call Achv'!B$4))*'Call Achv'!D$4),IF(V52&gt;'Call Achv'!B$5,('Call Achv'!C$5+((V52-'Call Achv'!B$5)/('Call Achv'!B$4-'Call Achv'!B$5))*'Call Achv'!D$5),IF(V52&gt;='Call Achv'!B$6,('Call Achv'!C$6+((V52-'Call Achv'!B$6)/('Call Achv'!B$5-'Call Achv'!B$6)*'Call Achv'!D$6)),0))))*$AN$2/10</f>
        <v>0</v>
      </c>
      <c r="AO52" s="75">
        <f>IF(W52&gt;='DM Coaching'!B$3,'DM Coaching'!C$3,IF(W52&gt;='DM Coaching'!B$4,('DM Coaching'!C$4+((W52-'DM Coaching'!B$4)/('DM Coaching'!B$3-'DM Coaching'!B$4))*'DM Coaching'!D$4),IF(W52&gt;'DM Coaching'!B$5,('DM Coaching'!C$5+((W52-'DM Coaching'!B$5)/('DM Coaching'!B$4-'DM Coaching'!B$5))*'DM Coaching'!D$5),IF(W52&gt;='DM Coaching'!B$6,('DM Coaching'!C$6+((W52-'DM Coaching'!B$6)/('DM Coaching'!B$5-'DM Coaching'!B$6)*'DM Coaching'!D$6)),0))))*$AO$2/10</f>
        <v>4.4395604395604398</v>
      </c>
      <c r="AP52" s="75">
        <f>IF(X52&gt;='FF-Written'!B$3,'FF-Written'!C$3,IF(X52&gt;='FF-Written'!B$4,('FF-Written'!C$4+((X52-'FF-Written'!B$4)/('FF-Written'!B$3-'FF-Written'!B$4))*'FF-Written'!D$4),IF(X52&gt;'FF-Written'!B$5,('FF-Written'!C$5+((X52-'FF-Written'!B$5)/('FF-Written'!B$4-'FF-Written'!B$5))*'FF-Written'!D$5),IF(X52&gt;='FF-Written'!B$6,('FF-Written'!C$6+((X52-'FF-Written'!B$6)/('FF-Written'!B$5-'FF-Written'!B$6)*'FF-Written'!D$6)),0))))*$AP$2/10</f>
        <v>4.7592592592592595</v>
      </c>
      <c r="AQ52" s="75">
        <f>IF(Y52&gt;='DM-Won-Written'!B$3,'DM-Won-Written'!C$3,IF(Y52&gt;='DM-Won-Written'!B$4,('DM-Won-Written'!C$4+((Y52-'DM-Won-Written'!B$4)/('DM-Won-Written'!B$3-'DM-Won-Written'!B$4))*'DM-Won-Written'!D$4),IF(Y52&gt;'DM-Won-Written'!B$5,('DM-Won-Written'!C$5+((Y52-'DM-Won-Written'!B$5)/('DM-Won-Written'!B$4-'DM-Won-Written'!B$5))*'DM-Won-Written'!D$5),IF(Y52&gt;='DM-Won-Written'!B$6,('DM-Won-Written'!C$6+((Y52-'DM-Won-Written'!B$6)/('DM-Won-Written'!B$5-'DM-Won-Written'!B$6)*'DM-Won-Written'!D$6)),0))))*$AQ$2/10</f>
        <v>3</v>
      </c>
      <c r="AR52" s="75">
        <f>IF(Z52&gt;='FF-Detailing'!B$3,'FF-Detailing'!C$3,IF(Z52&gt;='FF-Detailing'!B$4,('FF-Detailing'!C$4+((Z52-'FF-Detailing'!B$4)/('FF-Detailing'!B$3-'FF-Detailing'!B$4))*'FF-Detailing'!D$4),IF(Z52&gt;'FF-Detailing'!B$5,('FF-Detailing'!C$5+((Z52-'FF-Detailing'!B$5)/('FF-Detailing'!B$4-'FF-Detailing'!B$5))*'FF-Detailing'!D$5),IF(Z52&gt;='FF-Detailing'!B$6,('FF-Detailing'!C$6+((Z52-'FF-Detailing'!B$6)/('FF-Detailing'!B$5-'FF-Detailing'!B$6)*'FF-Detailing'!D$6)),0))))*$AR$2/10</f>
        <v>2.666666666666667</v>
      </c>
      <c r="AS52" s="75">
        <f>IF(AA52="","",(IF(AA52&gt;='Rx Share'!G$3,'Rx Share'!H$3,IF(AA52&gt;='Rx Share'!G$4,('Rx Share'!H$4+((AA52-'Rx Share'!G$4)/('Rx Share'!G$3-'Rx Share'!G$4))*'Rx Share'!I$4),IF(AA52&gt;'Rx Share'!G$5,('Rx Share'!H$5+((AA52-'Rx Share'!G$5)/('Rx Share'!G$4-'Rx Share'!G$5))*'Rx Share'!I$5),IF(AA52&gt;='Rx Share'!G$6,('Rx Share'!H$6+((AA52-'Rx Share'!G$6)/('Rx Share'!G$5-'Rx Share'!G$6)*'Rx Share'!I$6)),0))))*$AS$2/10))</f>
        <v>0</v>
      </c>
      <c r="AT52" s="69">
        <f t="shared" si="11"/>
        <v>46.620770519908213</v>
      </c>
      <c r="AU52" s="70">
        <f t="shared" si="13"/>
        <v>33</v>
      </c>
      <c r="AV52" s="110" t="str">
        <f t="shared" si="14"/>
        <v/>
      </c>
      <c r="AW52" s="110" t="str">
        <f t="shared" si="24"/>
        <v/>
      </c>
      <c r="AX52" s="110" t="str">
        <f t="shared" si="15"/>
        <v/>
      </c>
      <c r="AY52" s="110" t="str">
        <f t="shared" si="16"/>
        <v/>
      </c>
      <c r="AZ52" s="110" t="str">
        <f t="shared" si="17"/>
        <v/>
      </c>
      <c r="BA52" s="116" t="str">
        <f>IFERROR(IF($M52&gt;=99.5,#REF!,""),"")</f>
        <v/>
      </c>
      <c r="BB52" s="109" t="str">
        <f t="shared" si="18"/>
        <v>Disqualified</v>
      </c>
      <c r="BC52" s="109" t="str">
        <f t="shared" si="19"/>
        <v>Disqualified</v>
      </c>
      <c r="BD52" s="109" t="str">
        <f t="shared" si="20"/>
        <v>Disqualified</v>
      </c>
      <c r="BE52" s="109" t="str">
        <f t="shared" si="21"/>
        <v>Disqualified</v>
      </c>
      <c r="BF52" s="109" t="str">
        <f t="shared" si="22"/>
        <v>Disqualified</v>
      </c>
      <c r="BG52" s="109" t="str">
        <f t="shared" si="23"/>
        <v>Disqualified</v>
      </c>
    </row>
    <row r="53" spans="1:59" ht="20" x14ac:dyDescent="0.35">
      <c r="A53" s="87"/>
      <c r="B53" s="79">
        <v>104922</v>
      </c>
      <c r="C53" s="80" t="s">
        <v>174</v>
      </c>
      <c r="D53" s="80"/>
      <c r="E53" s="80" t="s">
        <v>2104</v>
      </c>
      <c r="F53" s="80" t="s">
        <v>2104</v>
      </c>
      <c r="G53" s="80" t="s">
        <v>1941</v>
      </c>
      <c r="H53" s="80" t="s">
        <v>1912</v>
      </c>
      <c r="I53" s="146" t="s">
        <v>1701</v>
      </c>
      <c r="J53" s="79">
        <v>2</v>
      </c>
      <c r="K53" s="79" t="s">
        <v>1084</v>
      </c>
      <c r="L53" s="79"/>
      <c r="M53" s="78">
        <v>110.12049742261803</v>
      </c>
      <c r="N53" s="78">
        <v>57.142857142857139</v>
      </c>
      <c r="O53" s="78" t="s">
        <v>1093</v>
      </c>
      <c r="P53" s="78">
        <v>109.9966782870698</v>
      </c>
      <c r="Q53" s="99">
        <v>2</v>
      </c>
      <c r="R53" s="99">
        <v>66.666666666666657</v>
      </c>
      <c r="S53" s="99">
        <v>2</v>
      </c>
      <c r="T53" s="99">
        <v>66.666666666666657</v>
      </c>
      <c r="U53" s="99" t="s">
        <v>1093</v>
      </c>
      <c r="V53" s="68">
        <v>39.342948717948715</v>
      </c>
      <c r="W53" s="68">
        <v>77.358490566037744</v>
      </c>
      <c r="X53" s="68">
        <v>98.333333333333343</v>
      </c>
      <c r="Y53" s="68">
        <v>100</v>
      </c>
      <c r="Z53" s="68">
        <v>87.5</v>
      </c>
      <c r="AA53" s="68">
        <v>3.0901751743051937</v>
      </c>
      <c r="AB53" s="68">
        <v>0.55623153137493486</v>
      </c>
      <c r="AC53" s="68">
        <v>1</v>
      </c>
      <c r="AD53" s="74"/>
      <c r="AE53" s="75">
        <f>IF(M53&gt;='Sales Ach'!G$3,'Sales Ach'!H$3,IF(M53&gt;='Sales Ach'!G$4,('Sales Ach'!H$4+((M53-'Sales Ach'!G$4)/('Sales Ach'!G$3-'Sales Ach'!G$4))*'Sales Ach'!I$4),IF(M53&gt;'Sales Ach'!G$5,('Sales Ach'!H$5+((M53-'Sales Ach'!G$5)/('Sales Ach'!G$4-'Sales Ach'!G$5))*'Sales Ach'!I$5),IF(M53&gt;='Sales Ach'!G$6,('Sales Ach'!H$6+((M53-'Sales Ach'!G$6)/('Sales Ach'!G$5-'Sales Ach'!G$6)*'Sales Ach'!I$6)),0))))*$AE$2/10</f>
        <v>18.698799312698142</v>
      </c>
      <c r="AF53" s="75">
        <f>IF(N53&gt;=UA!G$3,UA!H$3,IF(N53&gt;=UA!G$4,(UA!H$4+((N53-UA!G$4)/(UA!G$3-UA!G$4))*UA!I$4),IF(N53&gt;UA!G$5,(UA!H$5+((N53-UA!G$5)/(UA!G$4-UA!G$5))*UA!I$5),IF(N53&gt;=UA!G$6,(UA!H$6+((N53-UA!G$6)/(UA!G$5-UA!G$6)*UA!I$6)),0))))*$AF$2/10</f>
        <v>10</v>
      </c>
      <c r="AG53" s="75" t="str">
        <f>IF(O53="","",(IF(O53&gt;='New Product'!G$3,'New Product'!H$3,IF(O53&gt;='New Product'!G$4,('New Product'!H$4+((O53-'New Product'!G$4)/('New Product'!G$3-'New Product'!G$4))*'New Product'!I$4),IF(O53&gt;'New Product'!G$5,('New Product'!H$5+((O53-'New Product'!G$5)/('New Product'!G$4-'New Product'!G$5))*'New Product'!I$5),IF(O53&gt;='New Product'!G$6,('New Product'!H$6+((O53-'New Product'!G$6)/('New Product'!G$5-'New Product'!G$6)*'New Product'!I$6)),0))))*$AG$2/10))</f>
        <v/>
      </c>
      <c r="AH53" s="75">
        <f>IF(P53&gt;='Basket Brand'!G$3,'Basket Brand'!H$3,IF(P53&gt;='Basket Brand'!G$4,('Basket Brand'!H$4+((P53-'Basket Brand'!G$4)/('Basket Brand'!G$3-'Basket Brand'!G$4))*'Basket Brand'!I$4),IF(P53&gt;'Basket Brand'!G$5,('Basket Brand'!H$5+((P53-'Basket Brand'!G$5)/('Basket Brand'!G$4-'Basket Brand'!G$5))*'Basket Brand'!I$5),IF(P53&gt;='Basket Brand'!G$6,('Basket Brand'!H$6+((P53-'Basket Brand'!G$6)/('Basket Brand'!G$5-'Basket Brand'!G$6)*'Basket Brand'!I$6)),0))))*$AH$2/10</f>
        <v>9.3328904382759728</v>
      </c>
      <c r="AI53" s="75">
        <f>IF(Q53&gt;='No of Month Ach.'!G$3,'No of Month Ach.'!H$3,IF(Q53&gt;='No of Month Ach.'!G$4,('No of Month Ach.'!H$4+((Q53-'No of Month Ach.'!G$4)/('No of Month Ach.'!G$3-'No of Month Ach.'!G$4))*'No of Month Ach.'!I$4),IF(Q53&gt;'No of Month Ach.'!G$5,('No of Month Ach.'!H$5+((Q53-'No of Month Ach.'!G$5)/('No of Month Ach.'!G$4-'No of Month Ach.'!G$5))*'No of Month Ach.'!I$5),IF(Q53&gt;='No of Month Ach.'!G$6,('No of Month Ach.'!H$6+((Q53-'No of Month Ach.'!G$6)/('No of Month Ach.'!G$5-'No of Month Ach.'!G$6)*'No of Month Ach.'!I$6)),0))))*$AI$2/10</f>
        <v>0</v>
      </c>
      <c r="AJ53" s="75">
        <f>IF(R53&gt;='Territory Month'!B$3,'Territory Month'!C$3,IF(R53&gt;='Territory Month'!B$4,('Territory Month'!C$4+((R53-'Territory Month'!B$4)/('Territory Month'!B$3-'Territory Month'!B$4))*'Territory Month'!D$4),IF(R53&gt;'Territory Month'!B$5,('Territory Month'!C$5+((R53-'Territory Month'!B$5)/('Territory Month'!B$4-'Territory Month'!B$5))*'Territory Month'!D$5),IF(R53&gt;='Territory Month'!B$6,('Territory Month'!C$6+((R53-'Territory Month'!B$6)/('Territory Month'!B$5-'Territory Month'!B$6)*'Territory Month'!D$6)),0))))*$AJ$2/10</f>
        <v>6</v>
      </c>
      <c r="AK53" s="75">
        <f>IF(Q53&gt;='No of Month Ach.'!G$3,'No of Month Ach.'!H$3,IF(Q53&gt;='No of Month Ach.'!G$4,('No of Month Ach.'!H$4+((Q53-'No of Month Ach.'!G$4)/('No of Month Ach.'!G$3-'No of Month Ach.'!G$4))*'No of Month Ach.'!I$4),IF(Q53&gt;'No of Month Ach.'!G$5,('No of Month Ach.'!H$5+((Q53-'No of Month Ach.'!G$5)/('No of Month Ach.'!G$4-'No of Month Ach.'!G$5))*'No of Month Ach.'!I$5),IF(Q53&gt;='No of Month Ach.'!G$6,('No of Month Ach.'!H$6+((Q53-'No of Month Ach.'!G$6)/('No of Month Ach.'!G$5-'No of Month Ach.'!G$6)*'No of Month Ach.'!I$6)),0))))*$AK$2/10</f>
        <v>0</v>
      </c>
      <c r="AL53" s="75">
        <f>IF(R53&gt;='Territory Month'!B$3,'Territory Month'!C$3,IF(R53&gt;='Territory Month'!B$4,('Territory Month'!C$4+((R53-'Territory Month'!B$4)/('Territory Month'!B$3-'Territory Month'!B$4))*'Territory Month'!D$4),IF(R53&gt;'Territory Month'!B$5,('Territory Month'!C$5+((R53-'Territory Month'!B$5)/('Territory Month'!B$4-'Territory Month'!B$5))*'Territory Month'!D$5),IF(R53&gt;='Territory Month'!B$6,('Territory Month'!C$6+((R53-'Territory Month'!B$6)/('Territory Month'!B$5-'Territory Month'!B$6)*'Territory Month'!D$6)),0))))*$AL$2/10</f>
        <v>3</v>
      </c>
      <c r="AM53" s="75">
        <f>IF(U53&gt;='Sygk DM Syk Ach'!B$3,'Sygk DM Syk Ach'!C$3,IF(U53&gt;='Sygk DM Syk Ach'!B$4,('Sygk DM Syk Ach'!C$4+((U53-'Sygk DM Syk Ach'!B$4)/('Sygk DM Syk Ach'!B$3-'Sygk DM Syk Ach'!B$4))*'Sygk DM Syk Ach'!D$4),IF(U53&gt;'Sygk DM Syk Ach'!B$5,('Sygk DM Syk Ach'!C$5+((U53-'Sygk DM Syk Ach'!B$5)/('Sygk DM Syk Ach'!B$4-'Sygk DM Syk Ach'!B$5))*'Sygk DM Syk Ach'!D$5),IF(U53&gt;='Sygk DM Syk Ach'!B$6,('Sygk DM Syk Ach'!C$6+((U53-'Sygk DM Syk Ach'!B$6)/('Sygk DM Syk Ach'!B$5-'Sygk DM Syk Ach'!B$6)*'Sygk DM Syk Ach'!D$6)),0))))*$AM$2/10</f>
        <v>4</v>
      </c>
      <c r="AN53" s="75">
        <f>IF(V53&gt;='Call Achv'!B$3,'Call Achv'!C$3,IF(V53&gt;='Call Achv'!B$4,('Call Achv'!C$4+((V53-'Call Achv'!B$4)/('Call Achv'!B$3-'Call Achv'!B$4))*'Call Achv'!D$4),IF(V53&gt;'Call Achv'!B$5,('Call Achv'!C$5+((V53-'Call Achv'!B$5)/('Call Achv'!B$4-'Call Achv'!B$5))*'Call Achv'!D$5),IF(V53&gt;='Call Achv'!B$6,('Call Achv'!C$6+((V53-'Call Achv'!B$6)/('Call Achv'!B$5-'Call Achv'!B$6)*'Call Achv'!D$6)),0))))*$AN$2/10</f>
        <v>0</v>
      </c>
      <c r="AO53" s="75">
        <f>IF(W53&gt;='DM Coaching'!B$3,'DM Coaching'!C$3,IF(W53&gt;='DM Coaching'!B$4,('DM Coaching'!C$4+((W53-'DM Coaching'!B$4)/('DM Coaching'!B$3-'DM Coaching'!B$4))*'DM Coaching'!D$4),IF(W53&gt;'DM Coaching'!B$5,('DM Coaching'!C$5+((W53-'DM Coaching'!B$5)/('DM Coaching'!B$4-'DM Coaching'!B$5))*'DM Coaching'!D$5),IF(W53&gt;='DM Coaching'!B$6,('DM Coaching'!C$6+((W53-'DM Coaching'!B$6)/('DM Coaching'!B$5-'DM Coaching'!B$6)*'DM Coaching'!D$6)),0))))*$AO$2/10</f>
        <v>5</v>
      </c>
      <c r="AP53" s="75">
        <f>IF(X53&gt;='FF-Written'!B$3,'FF-Written'!C$3,IF(X53&gt;='FF-Written'!B$4,('FF-Written'!C$4+((X53-'FF-Written'!B$4)/('FF-Written'!B$3-'FF-Written'!B$4))*'FF-Written'!D$4),IF(X53&gt;'FF-Written'!B$5,('FF-Written'!C$5+((X53-'FF-Written'!B$5)/('FF-Written'!B$4-'FF-Written'!B$5))*'FF-Written'!D$5),IF(X53&gt;='FF-Written'!B$6,('FF-Written'!C$6+((X53-'FF-Written'!B$6)/('FF-Written'!B$5-'FF-Written'!B$6)*'FF-Written'!D$6)),0))))*$AP$2/10</f>
        <v>5</v>
      </c>
      <c r="AQ53" s="75">
        <f>IF(Y53&gt;='DM-Won-Written'!B$3,'DM-Won-Written'!C$3,IF(Y53&gt;='DM-Won-Written'!B$4,('DM-Won-Written'!C$4+((Y53-'DM-Won-Written'!B$4)/('DM-Won-Written'!B$3-'DM-Won-Written'!B$4))*'DM-Won-Written'!D$4),IF(Y53&gt;'DM-Won-Written'!B$5,('DM-Won-Written'!C$5+((Y53-'DM-Won-Written'!B$5)/('DM-Won-Written'!B$4-'DM-Won-Written'!B$5))*'DM-Won-Written'!D$5),IF(Y53&gt;='DM-Won-Written'!B$6,('DM-Won-Written'!C$6+((Y53-'DM-Won-Written'!B$6)/('DM-Won-Written'!B$5-'DM-Won-Written'!B$6)*'DM-Won-Written'!D$6)),0))))*$AQ$2/10</f>
        <v>3</v>
      </c>
      <c r="AR53" s="75">
        <f>IF(Z53&gt;='FF-Detailing'!B$3,'FF-Detailing'!C$3,IF(Z53&gt;='FF-Detailing'!B$4,('FF-Detailing'!C$4+((Z53-'FF-Detailing'!B$4)/('FF-Detailing'!B$3-'FF-Detailing'!B$4))*'FF-Detailing'!D$4),IF(Z53&gt;'FF-Detailing'!B$5,('FF-Detailing'!C$5+((Z53-'FF-Detailing'!B$5)/('FF-Detailing'!B$4-'FF-Detailing'!B$5))*'FF-Detailing'!D$5),IF(Z53&gt;='FF-Detailing'!B$6,('FF-Detailing'!C$6+((Z53-'FF-Detailing'!B$6)/('FF-Detailing'!B$5-'FF-Detailing'!B$6)*'FF-Detailing'!D$6)),0))))*$AR$2/10</f>
        <v>2.5499999999999998</v>
      </c>
      <c r="AS53" s="75">
        <f>IF(AA53="","",(IF(AA53&gt;='Rx Share'!G$3,'Rx Share'!H$3,IF(AA53&gt;='Rx Share'!G$4,('Rx Share'!H$4+((AA53-'Rx Share'!G$4)/('Rx Share'!G$3-'Rx Share'!G$4))*'Rx Share'!I$4),IF(AA53&gt;'Rx Share'!G$5,('Rx Share'!H$5+((AA53-'Rx Share'!G$5)/('Rx Share'!G$4-'Rx Share'!G$5))*'Rx Share'!I$5),IF(AA53&gt;='Rx Share'!G$6,('Rx Share'!H$6+((AA53-'Rx Share'!G$6)/('Rx Share'!G$5-'Rx Share'!G$6)*'Rx Share'!I$6)),0))))*$AS$2/10))</f>
        <v>0</v>
      </c>
      <c r="AT53" s="69">
        <f t="shared" si="11"/>
        <v>67.31298861219345</v>
      </c>
      <c r="AU53" s="70">
        <f t="shared" si="13"/>
        <v>7</v>
      </c>
      <c r="AV53" s="110">
        <f t="shared" si="14"/>
        <v>3.0901751743051937</v>
      </c>
      <c r="AW53" s="110" t="str">
        <f t="shared" si="24"/>
        <v/>
      </c>
      <c r="AX53" s="110">
        <f t="shared" si="15"/>
        <v>57.142857142857139</v>
      </c>
      <c r="AY53" s="110">
        <f t="shared" si="16"/>
        <v>100</v>
      </c>
      <c r="AZ53" s="110">
        <f t="shared" si="17"/>
        <v>66.666666666666657</v>
      </c>
      <c r="BA53" s="116" t="str">
        <f>IFERROR(IF($M53&gt;=99.5,#REF!,""),"")</f>
        <v/>
      </c>
      <c r="BB53" s="109">
        <f t="shared" si="18"/>
        <v>9</v>
      </c>
      <c r="BC53" s="109" t="str">
        <f t="shared" si="19"/>
        <v>Not eligible</v>
      </c>
      <c r="BD53" s="109">
        <f t="shared" si="20"/>
        <v>5</v>
      </c>
      <c r="BE53" s="109">
        <f t="shared" si="21"/>
        <v>1</v>
      </c>
      <c r="BF53" s="109">
        <f t="shared" si="22"/>
        <v>8</v>
      </c>
      <c r="BG53" s="109" t="str">
        <f t="shared" si="23"/>
        <v>Not eligible</v>
      </c>
    </row>
    <row r="54" spans="1:59" ht="20" hidden="1" x14ac:dyDescent="0.35">
      <c r="A54" s="87"/>
      <c r="B54" s="79">
        <v>104928</v>
      </c>
      <c r="C54" s="80" t="s">
        <v>73</v>
      </c>
      <c r="D54" s="80" t="s">
        <v>1058</v>
      </c>
      <c r="E54" s="80" t="s">
        <v>1877</v>
      </c>
      <c r="F54" s="80" t="s">
        <v>1813</v>
      </c>
      <c r="G54" s="80" t="s">
        <v>1808</v>
      </c>
      <c r="H54" s="146">
        <v>41604</v>
      </c>
      <c r="I54" s="146" t="s">
        <v>1719</v>
      </c>
      <c r="J54" s="79">
        <v>9</v>
      </c>
      <c r="K54" s="79" t="s">
        <v>1084</v>
      </c>
      <c r="L54" s="79"/>
      <c r="M54" s="78">
        <v>99.016480356784882</v>
      </c>
      <c r="N54" s="78">
        <v>35.61643835616438</v>
      </c>
      <c r="O54" s="78">
        <v>58.934262124791523</v>
      </c>
      <c r="P54" s="78">
        <v>99.685254499376157</v>
      </c>
      <c r="Q54" s="99">
        <v>6</v>
      </c>
      <c r="R54" s="99">
        <v>58.333333333333336</v>
      </c>
      <c r="S54" s="99">
        <v>6</v>
      </c>
      <c r="T54" s="99">
        <v>58.333333333333336</v>
      </c>
      <c r="U54" s="99" t="s">
        <v>1093</v>
      </c>
      <c r="V54" s="68">
        <v>115.84958217270196</v>
      </c>
      <c r="W54" s="68">
        <v>51.898734177215189</v>
      </c>
      <c r="X54" s="68">
        <v>92.777777777777786</v>
      </c>
      <c r="Y54" s="68">
        <v>93.333333333333329</v>
      </c>
      <c r="Z54" s="68">
        <v>83.416666666666671</v>
      </c>
      <c r="AA54" s="68">
        <v>2.7016017543526392</v>
      </c>
      <c r="AB54" s="68">
        <v>0.48628831578347509</v>
      </c>
      <c r="AC54" s="68">
        <v>1</v>
      </c>
      <c r="AD54" s="74"/>
      <c r="AE54" s="75">
        <f>IF(M54&gt;='Sales Ach'!G$3,'Sales Ach'!H$3,IF(M54&gt;='Sales Ach'!G$4,('Sales Ach'!H$4+((M54-'Sales Ach'!G$4)/('Sales Ach'!G$3-'Sales Ach'!G$4))*'Sales Ach'!I$4),IF(M54&gt;'Sales Ach'!G$5,('Sales Ach'!H$5+((M54-'Sales Ach'!G$5)/('Sales Ach'!G$4-'Sales Ach'!G$5))*'Sales Ach'!I$5),IF(M54&gt;='Sales Ach'!G$6,('Sales Ach'!H$6+((M54-'Sales Ach'!G$6)/('Sales Ach'!G$5-'Sales Ach'!G$6)*'Sales Ach'!I$6)),0))))*$AE$2/10</f>
        <v>13.213184285427905</v>
      </c>
      <c r="AF54" s="75">
        <f>IF(N54&gt;=UA!G$3,UA!H$3,IF(N54&gt;=UA!G$4,(UA!H$4+((N54-UA!G$4)/(UA!G$3-UA!G$4))*UA!I$4),IF(N54&gt;UA!G$5,(UA!H$5+((N54-UA!G$5)/(UA!G$4-UA!G$5))*UA!I$5),IF(N54&gt;=UA!G$6,(UA!H$6+((N54-UA!G$6)/(UA!G$5-UA!G$6)*UA!I$6)),0))))*$AF$2/10</f>
        <v>4.6849315068493143</v>
      </c>
      <c r="AG54" s="75">
        <f>IF(O54="","",(IF(O54&gt;='New Product'!G$3,'New Product'!H$3,IF(O54&gt;='New Product'!G$4,('New Product'!H$4+((O54-'New Product'!G$4)/('New Product'!G$3-'New Product'!G$4))*'New Product'!I$4),IF(O54&gt;'New Product'!G$5,('New Product'!H$5+((O54-'New Product'!G$5)/('New Product'!G$4-'New Product'!G$5))*'New Product'!I$5),IF(O54&gt;='New Product'!G$6,('New Product'!H$6+((O54-'New Product'!G$6)/('New Product'!G$5-'New Product'!G$6)*'New Product'!I$6)),0))))*$AG$2/10))</f>
        <v>1.5097235551434809</v>
      </c>
      <c r="AH54" s="75">
        <f>IF(P54&gt;='Basket Brand'!G$3,'Basket Brand'!H$3,IF(P54&gt;='Basket Brand'!G$4,('Basket Brand'!H$4+((P54-'Basket Brand'!G$4)/('Basket Brand'!G$3-'Basket Brand'!G$4))*'Basket Brand'!I$4),IF(P54&gt;'Basket Brand'!G$5,('Basket Brand'!H$5+((P54-'Basket Brand'!G$5)/('Basket Brand'!G$4-'Basket Brand'!G$5))*'Basket Brand'!I$5),IF(P54&gt;='Basket Brand'!G$6,('Basket Brand'!H$6+((P54-'Basket Brand'!G$6)/('Basket Brand'!G$5-'Basket Brand'!G$6)*'Basket Brand'!I$6)),0))))*$AH$2/10</f>
        <v>6.8741017997504628</v>
      </c>
      <c r="AI54" s="75">
        <f>IF(Q54&gt;='No of Month Ach.'!G$3,'No of Month Ach.'!H$3,IF(Q54&gt;='No of Month Ach.'!G$4,('No of Month Ach.'!H$4+((Q54-'No of Month Ach.'!G$4)/('No of Month Ach.'!G$3-'No of Month Ach.'!G$4))*'No of Month Ach.'!I$4),IF(Q54&gt;'No of Month Ach.'!G$5,('No of Month Ach.'!H$5+((Q54-'No of Month Ach.'!G$5)/('No of Month Ach.'!G$4-'No of Month Ach.'!G$5))*'No of Month Ach.'!I$5),IF(Q54&gt;='No of Month Ach.'!G$6,('No of Month Ach.'!H$6+((Q54-'No of Month Ach.'!G$6)/('No of Month Ach.'!G$5-'No of Month Ach.'!G$6)*'No of Month Ach.'!I$6)),0))))*$AI$2/10</f>
        <v>0.9</v>
      </c>
      <c r="AJ54" s="75">
        <f>IF(R54&gt;='Territory Month'!B$3,'Territory Month'!C$3,IF(R54&gt;='Territory Month'!B$4,('Territory Month'!C$4+((R54-'Territory Month'!B$4)/('Territory Month'!B$3-'Territory Month'!B$4))*'Territory Month'!D$4),IF(R54&gt;'Territory Month'!B$5,('Territory Month'!C$5+((R54-'Territory Month'!B$5)/('Territory Month'!B$4-'Territory Month'!B$5))*'Territory Month'!D$5),IF(R54&gt;='Territory Month'!B$6,('Territory Month'!C$6+((R54-'Territory Month'!B$6)/('Territory Month'!B$5-'Territory Month'!B$6)*'Territory Month'!D$6)),0))))*$AJ$2/10</f>
        <v>5.6</v>
      </c>
      <c r="AK54" s="75">
        <f>IF(Q54&gt;='No of Month Ach.'!G$3,'No of Month Ach.'!H$3,IF(Q54&gt;='No of Month Ach.'!G$4,('No of Month Ach.'!H$4+((Q54-'No of Month Ach.'!G$4)/('No of Month Ach.'!G$3-'No of Month Ach.'!G$4))*'No of Month Ach.'!I$4),IF(Q54&gt;'No of Month Ach.'!G$5,('No of Month Ach.'!H$5+((Q54-'No of Month Ach.'!G$5)/('No of Month Ach.'!G$4-'No of Month Ach.'!G$5))*'No of Month Ach.'!I$5),IF(Q54&gt;='No of Month Ach.'!G$6,('No of Month Ach.'!H$6+((Q54-'No of Month Ach.'!G$6)/('No of Month Ach.'!G$5-'No of Month Ach.'!G$6)*'No of Month Ach.'!I$6)),0))))*$AK$2/10</f>
        <v>0.67500000000000004</v>
      </c>
      <c r="AL54" s="75">
        <f>IF(R54&gt;='Territory Month'!B$3,'Territory Month'!C$3,IF(R54&gt;='Territory Month'!B$4,('Territory Month'!C$4+((R54-'Territory Month'!B$4)/('Territory Month'!B$3-'Territory Month'!B$4))*'Territory Month'!D$4),IF(R54&gt;'Territory Month'!B$5,('Territory Month'!C$5+((R54-'Territory Month'!B$5)/('Territory Month'!B$4-'Territory Month'!B$5))*'Territory Month'!D$5),IF(R54&gt;='Territory Month'!B$6,('Territory Month'!C$6+((R54-'Territory Month'!B$6)/('Territory Month'!B$5-'Territory Month'!B$6)*'Territory Month'!D$6)),0))))*$AL$2/10</f>
        <v>2.8</v>
      </c>
      <c r="AM54" s="75">
        <f>IF(U54&gt;='Sygk DM Syk Ach'!B$3,'Sygk DM Syk Ach'!C$3,IF(U54&gt;='Sygk DM Syk Ach'!B$4,('Sygk DM Syk Ach'!C$4+((U54-'Sygk DM Syk Ach'!B$4)/('Sygk DM Syk Ach'!B$3-'Sygk DM Syk Ach'!B$4))*'Sygk DM Syk Ach'!D$4),IF(U54&gt;'Sygk DM Syk Ach'!B$5,('Sygk DM Syk Ach'!C$5+((U54-'Sygk DM Syk Ach'!B$5)/('Sygk DM Syk Ach'!B$4-'Sygk DM Syk Ach'!B$5))*'Sygk DM Syk Ach'!D$5),IF(U54&gt;='Sygk DM Syk Ach'!B$6,('Sygk DM Syk Ach'!C$6+((U54-'Sygk DM Syk Ach'!B$6)/('Sygk DM Syk Ach'!B$5-'Sygk DM Syk Ach'!B$6)*'Sygk DM Syk Ach'!D$6)),0))))*$AM$2/10</f>
        <v>4</v>
      </c>
      <c r="AN54" s="75">
        <f>IF(V54&gt;='Call Achv'!B$3,'Call Achv'!C$3,IF(V54&gt;='Call Achv'!B$4,('Call Achv'!C$4+((V54-'Call Achv'!B$4)/('Call Achv'!B$3-'Call Achv'!B$4))*'Call Achv'!D$4),IF(V54&gt;'Call Achv'!B$5,('Call Achv'!C$5+((V54-'Call Achv'!B$5)/('Call Achv'!B$4-'Call Achv'!B$5))*'Call Achv'!D$5),IF(V54&gt;='Call Achv'!B$6,('Call Achv'!C$6+((V54-'Call Achv'!B$6)/('Call Achv'!B$5-'Call Achv'!B$6)*'Call Achv'!D$6)),0))))*$AN$2/10</f>
        <v>5</v>
      </c>
      <c r="AO54" s="75">
        <f>IF(W54&gt;='DM Coaching'!B$3,'DM Coaching'!C$3,IF(W54&gt;='DM Coaching'!B$4,('DM Coaching'!C$4+((W54-'DM Coaching'!B$4)/('DM Coaching'!B$3-'DM Coaching'!B$4))*'DM Coaching'!D$4),IF(W54&gt;'DM Coaching'!B$5,('DM Coaching'!C$5+((W54-'DM Coaching'!B$5)/('DM Coaching'!B$4-'DM Coaching'!B$5))*'DM Coaching'!D$5),IF(W54&gt;='DM Coaching'!B$6,('DM Coaching'!C$6+((W54-'DM Coaching'!B$6)/('DM Coaching'!B$5-'DM Coaching'!B$6)*'DM Coaching'!D$6)),0))))*$AO$2/10</f>
        <v>0.58227848101265822</v>
      </c>
      <c r="AP54" s="75">
        <f>IF(X54&gt;='FF-Written'!B$3,'FF-Written'!C$3,IF(X54&gt;='FF-Written'!B$4,('FF-Written'!C$4+((X54-'FF-Written'!B$4)/('FF-Written'!B$3-'FF-Written'!B$4))*'FF-Written'!D$4),IF(X54&gt;'FF-Written'!B$5,('FF-Written'!C$5+((X54-'FF-Written'!B$5)/('FF-Written'!B$4-'FF-Written'!B$5))*'FF-Written'!D$5),IF(X54&gt;='FF-Written'!B$6,('FF-Written'!C$6+((X54-'FF-Written'!B$6)/('FF-Written'!B$5-'FF-Written'!B$6)*'FF-Written'!D$6)),0))))*$AP$2/10</f>
        <v>5</v>
      </c>
      <c r="AQ54" s="75">
        <f>IF(Y54&gt;='DM-Won-Written'!B$3,'DM-Won-Written'!C$3,IF(Y54&gt;='DM-Won-Written'!B$4,('DM-Won-Written'!C$4+((Y54-'DM-Won-Written'!B$4)/('DM-Won-Written'!B$3-'DM-Won-Written'!B$4))*'DM-Won-Written'!D$4),IF(Y54&gt;'DM-Won-Written'!B$5,('DM-Won-Written'!C$5+((Y54-'DM-Won-Written'!B$5)/('DM-Won-Written'!B$4-'DM-Won-Written'!B$5))*'DM-Won-Written'!D$5),IF(Y54&gt;='DM-Won-Written'!B$6,('DM-Won-Written'!C$6+((Y54-'DM-Won-Written'!B$6)/('DM-Won-Written'!B$5-'DM-Won-Written'!B$6)*'DM-Won-Written'!D$6)),0))))*$AQ$2/10</f>
        <v>3</v>
      </c>
      <c r="AR54" s="75">
        <f>IF(Z54&gt;='FF-Detailing'!B$3,'FF-Detailing'!C$3,IF(Z54&gt;='FF-Detailing'!B$4,('FF-Detailing'!C$4+((Z54-'FF-Detailing'!B$4)/('FF-Detailing'!B$3-'FF-Detailing'!B$4))*'FF-Detailing'!D$4),IF(Z54&gt;'FF-Detailing'!B$5,('FF-Detailing'!C$5+((Z54-'FF-Detailing'!B$5)/('FF-Detailing'!B$4-'FF-Detailing'!B$5))*'FF-Detailing'!D$5),IF(Z54&gt;='FF-Detailing'!B$6,('FF-Detailing'!C$6+((Z54-'FF-Detailing'!B$6)/('FF-Detailing'!B$5-'FF-Detailing'!B$6)*'FF-Detailing'!D$6)),0))))*$AR$2/10</f>
        <v>2.3050000000000006</v>
      </c>
      <c r="AS54" s="75">
        <f>IF(AA54="","",(IF(AA54&gt;='Rx Share'!G$3,'Rx Share'!H$3,IF(AA54&gt;='Rx Share'!G$4,('Rx Share'!H$4+((AA54-'Rx Share'!G$4)/('Rx Share'!G$3-'Rx Share'!G$4))*'Rx Share'!I$4),IF(AA54&gt;'Rx Share'!G$5,('Rx Share'!H$5+((AA54-'Rx Share'!G$5)/('Rx Share'!G$4-'Rx Share'!G$5))*'Rx Share'!I$5),IF(AA54&gt;='Rx Share'!G$6,('Rx Share'!H$6+((AA54-'Rx Share'!G$6)/('Rx Share'!G$5-'Rx Share'!G$6)*'Rx Share'!I$6)),0))))*$AS$2/10))</f>
        <v>0</v>
      </c>
      <c r="AT54" s="69">
        <f t="shared" si="11"/>
        <v>55.160244031315351</v>
      </c>
      <c r="AU54" s="70">
        <f t="shared" si="13"/>
        <v>23</v>
      </c>
      <c r="AV54" s="110" t="str">
        <f t="shared" si="14"/>
        <v/>
      </c>
      <c r="AW54" s="110" t="str">
        <f t="shared" si="24"/>
        <v/>
      </c>
      <c r="AX54" s="110" t="str">
        <f t="shared" si="15"/>
        <v/>
      </c>
      <c r="AY54" s="110" t="str">
        <f t="shared" si="16"/>
        <v/>
      </c>
      <c r="AZ54" s="110" t="str">
        <f t="shared" si="17"/>
        <v/>
      </c>
      <c r="BA54" s="116" t="str">
        <f>IFERROR(IF($M54&gt;=99.5,#REF!,""),"")</f>
        <v/>
      </c>
      <c r="BB54" s="109" t="str">
        <f t="shared" si="18"/>
        <v>Disqualified</v>
      </c>
      <c r="BC54" s="109" t="str">
        <f t="shared" si="19"/>
        <v>Disqualified</v>
      </c>
      <c r="BD54" s="109" t="str">
        <f t="shared" si="20"/>
        <v>Disqualified</v>
      </c>
      <c r="BE54" s="109" t="str">
        <f t="shared" si="21"/>
        <v>Disqualified</v>
      </c>
      <c r="BF54" s="109" t="str">
        <f t="shared" si="22"/>
        <v>Disqualified</v>
      </c>
      <c r="BG54" s="109" t="str">
        <f t="shared" si="23"/>
        <v>Disqualified</v>
      </c>
    </row>
    <row r="55" spans="1:59" ht="20" x14ac:dyDescent="0.35">
      <c r="A55" s="87"/>
      <c r="B55" s="79">
        <v>104944</v>
      </c>
      <c r="C55" s="80" t="s">
        <v>221</v>
      </c>
      <c r="D55" s="80" t="s">
        <v>1472</v>
      </c>
      <c r="E55" s="80" t="s">
        <v>2104</v>
      </c>
      <c r="F55" s="80" t="s">
        <v>1807</v>
      </c>
      <c r="G55" s="80" t="s">
        <v>1808</v>
      </c>
      <c r="H55" s="146">
        <v>41909</v>
      </c>
      <c r="I55" s="146" t="s">
        <v>1719</v>
      </c>
      <c r="J55" s="79">
        <v>9</v>
      </c>
      <c r="K55" s="79" t="s">
        <v>1084</v>
      </c>
      <c r="L55" s="79"/>
      <c r="M55" s="78">
        <v>100.83320180959736</v>
      </c>
      <c r="N55" s="78">
        <v>47.945205479452049</v>
      </c>
      <c r="O55" s="78">
        <v>45.72287189085408</v>
      </c>
      <c r="P55" s="78">
        <v>103.8614105497784</v>
      </c>
      <c r="Q55" s="99">
        <v>4</v>
      </c>
      <c r="R55" s="99">
        <v>44.444444444444443</v>
      </c>
      <c r="S55" s="99">
        <v>4</v>
      </c>
      <c r="T55" s="99">
        <v>44.444444444444443</v>
      </c>
      <c r="U55" s="99" t="s">
        <v>1093</v>
      </c>
      <c r="V55" s="68">
        <v>87.052658486707557</v>
      </c>
      <c r="W55" s="68">
        <v>87.980769230769226</v>
      </c>
      <c r="X55" s="68">
        <v>89.444444444444443</v>
      </c>
      <c r="Y55" s="68">
        <v>93.333333333333329</v>
      </c>
      <c r="Z55" s="68">
        <v>83.555555555555557</v>
      </c>
      <c r="AA55" s="68">
        <v>2.9517772806363411</v>
      </c>
      <c r="AB55" s="68">
        <v>0.53131991051454142</v>
      </c>
      <c r="AC55" s="68">
        <v>1</v>
      </c>
      <c r="AD55" s="74"/>
      <c r="AE55" s="75">
        <f>IF(M55&gt;='Sales Ach'!G$3,'Sales Ach'!H$3,IF(M55&gt;='Sales Ach'!G$4,('Sales Ach'!H$4+((M55-'Sales Ach'!G$4)/('Sales Ach'!G$3-'Sales Ach'!G$4))*'Sales Ach'!I$4),IF(M55&gt;'Sales Ach'!G$5,('Sales Ach'!H$5+((M55-'Sales Ach'!G$5)/('Sales Ach'!G$4-'Sales Ach'!G$5))*'Sales Ach'!I$5),IF(M55&gt;='Sales Ach'!G$6,('Sales Ach'!H$6+((M55-'Sales Ach'!G$6)/('Sales Ach'!G$5-'Sales Ach'!G$6)*'Sales Ach'!I$6)),0))))*$AE$2/10</f>
        <v>16.222187149225963</v>
      </c>
      <c r="AF55" s="75">
        <f>IF(N55&gt;=UA!G$3,UA!H$3,IF(N55&gt;=UA!G$4,(UA!H$4+((N55-UA!G$4)/(UA!G$3-UA!G$4))*UA!I$4),IF(N55&gt;UA!G$5,(UA!H$5+((N55-UA!G$5)/(UA!G$4-UA!G$5))*UA!I$5),IF(N55&gt;=UA!G$6,(UA!H$6+((N55-UA!G$6)/(UA!G$5-UA!G$6)*UA!I$6)),0))))*$AF$2/10</f>
        <v>9.1780821917808204</v>
      </c>
      <c r="AG55" s="75">
        <f>IF(O55="","",(IF(O55&gt;='New Product'!G$3,'New Product'!H$3,IF(O55&gt;='New Product'!G$4,('New Product'!H$4+((O55-'New Product'!G$4)/('New Product'!G$3-'New Product'!G$4))*'New Product'!I$4),IF(O55&gt;'New Product'!G$5,('New Product'!H$5+((O55-'New Product'!G$5)/('New Product'!G$4-'New Product'!G$5))*'New Product'!I$5),IF(O55&gt;='New Product'!G$6,('New Product'!H$6+((O55-'New Product'!G$6)/('New Product'!G$5-'New Product'!G$6)*'New Product'!I$6)),0))))*$AG$2/10))</f>
        <v>0.70052590331481235</v>
      </c>
      <c r="AH55" s="75">
        <f>IF(P55&gt;='Basket Brand'!G$3,'Basket Brand'!H$3,IF(P55&gt;='Basket Brand'!G$4,('Basket Brand'!H$4+((P55-'Basket Brand'!G$4)/('Basket Brand'!G$3-'Basket Brand'!G$4))*'Basket Brand'!I$4),IF(P55&gt;'Basket Brand'!G$5,('Basket Brand'!H$5+((P55-'Basket Brand'!G$5)/('Basket Brand'!G$4-'Basket Brand'!G$5))*'Basket Brand'!I$5),IF(P55&gt;='Basket Brand'!G$6,('Basket Brand'!H$6+((P55-'Basket Brand'!G$6)/('Basket Brand'!G$5-'Basket Brand'!G$6)*'Basket Brand'!I$6)),0))))*$AH$2/10</f>
        <v>8.5148547399704526</v>
      </c>
      <c r="AI55" s="75">
        <f>IF(Q55&gt;='No of Month Ach.'!G$3,'No of Month Ach.'!H$3,IF(Q55&gt;='No of Month Ach.'!G$4,('No of Month Ach.'!H$4+((Q55-'No of Month Ach.'!G$4)/('No of Month Ach.'!G$3-'No of Month Ach.'!G$4))*'No of Month Ach.'!I$4),IF(Q55&gt;'No of Month Ach.'!G$5,('No of Month Ach.'!H$5+((Q55-'No of Month Ach.'!G$5)/('No of Month Ach.'!G$4-'No of Month Ach.'!G$5))*'No of Month Ach.'!I$5),IF(Q55&gt;='No of Month Ach.'!G$6,('No of Month Ach.'!H$6+((Q55-'No of Month Ach.'!G$6)/('No of Month Ach.'!G$5-'No of Month Ach.'!G$6)*'No of Month Ach.'!I$6)),0))))*$AI$2/10</f>
        <v>0</v>
      </c>
      <c r="AJ55" s="75">
        <f>IF(R55&gt;='Territory Month'!B$3,'Territory Month'!C$3,IF(R55&gt;='Territory Month'!B$4,('Territory Month'!C$4+((R55-'Territory Month'!B$4)/('Territory Month'!B$3-'Territory Month'!B$4))*'Territory Month'!D$4),IF(R55&gt;'Territory Month'!B$5,('Territory Month'!C$5+((R55-'Territory Month'!B$5)/('Territory Month'!B$4-'Territory Month'!B$5))*'Territory Month'!D$5),IF(R55&gt;='Territory Month'!B$6,('Territory Month'!C$6+((R55-'Territory Month'!B$6)/('Territory Month'!B$5-'Territory Month'!B$6)*'Territory Month'!D$6)),0))))*$AJ$2/10</f>
        <v>2.322222222222222</v>
      </c>
      <c r="AK55" s="75">
        <f>IF(Q55&gt;='No of Month Ach.'!G$3,'No of Month Ach.'!H$3,IF(Q55&gt;='No of Month Ach.'!G$4,('No of Month Ach.'!H$4+((Q55-'No of Month Ach.'!G$4)/('No of Month Ach.'!G$3-'No of Month Ach.'!G$4))*'No of Month Ach.'!I$4),IF(Q55&gt;'No of Month Ach.'!G$5,('No of Month Ach.'!H$5+((Q55-'No of Month Ach.'!G$5)/('No of Month Ach.'!G$4-'No of Month Ach.'!G$5))*'No of Month Ach.'!I$5),IF(Q55&gt;='No of Month Ach.'!G$6,('No of Month Ach.'!H$6+((Q55-'No of Month Ach.'!G$6)/('No of Month Ach.'!G$5-'No of Month Ach.'!G$6)*'No of Month Ach.'!I$6)),0))))*$AK$2/10</f>
        <v>0</v>
      </c>
      <c r="AL55" s="75">
        <f>IF(R55&gt;='Territory Month'!B$3,'Territory Month'!C$3,IF(R55&gt;='Territory Month'!B$4,('Territory Month'!C$4+((R55-'Territory Month'!B$4)/('Territory Month'!B$3-'Territory Month'!B$4))*'Territory Month'!D$4),IF(R55&gt;'Territory Month'!B$5,('Territory Month'!C$5+((R55-'Territory Month'!B$5)/('Territory Month'!B$4-'Territory Month'!B$5))*'Territory Month'!D$5),IF(R55&gt;='Territory Month'!B$6,('Territory Month'!C$6+((R55-'Territory Month'!B$6)/('Territory Month'!B$5-'Territory Month'!B$6)*'Territory Month'!D$6)),0))))*$AL$2/10</f>
        <v>1.161111111111111</v>
      </c>
      <c r="AM55" s="75">
        <f>IF(U55&gt;='Sygk DM Syk Ach'!B$3,'Sygk DM Syk Ach'!C$3,IF(U55&gt;='Sygk DM Syk Ach'!B$4,('Sygk DM Syk Ach'!C$4+((U55-'Sygk DM Syk Ach'!B$4)/('Sygk DM Syk Ach'!B$3-'Sygk DM Syk Ach'!B$4))*'Sygk DM Syk Ach'!D$4),IF(U55&gt;'Sygk DM Syk Ach'!B$5,('Sygk DM Syk Ach'!C$5+((U55-'Sygk DM Syk Ach'!B$5)/('Sygk DM Syk Ach'!B$4-'Sygk DM Syk Ach'!B$5))*'Sygk DM Syk Ach'!D$5),IF(U55&gt;='Sygk DM Syk Ach'!B$6,('Sygk DM Syk Ach'!C$6+((U55-'Sygk DM Syk Ach'!B$6)/('Sygk DM Syk Ach'!B$5-'Sygk DM Syk Ach'!B$6)*'Sygk DM Syk Ach'!D$6)),0))))*$AM$2/10</f>
        <v>4</v>
      </c>
      <c r="AN55" s="75">
        <f>IF(V55&gt;='Call Achv'!B$3,'Call Achv'!C$3,IF(V55&gt;='Call Achv'!B$4,('Call Achv'!C$4+((V55-'Call Achv'!B$4)/('Call Achv'!B$3-'Call Achv'!B$4))*'Call Achv'!D$4),IF(V55&gt;'Call Achv'!B$5,('Call Achv'!C$5+((V55-'Call Achv'!B$5)/('Call Achv'!B$4-'Call Achv'!B$5))*'Call Achv'!D$5),IF(V55&gt;='Call Achv'!B$6,('Call Achv'!C$6+((V55-'Call Achv'!B$6)/('Call Achv'!B$5-'Call Achv'!B$6)*'Call Achv'!D$6)),0))))*$AN$2/10</f>
        <v>1.4842152351738225</v>
      </c>
      <c r="AO55" s="75">
        <f>IF(W55&gt;='DM Coaching'!B$3,'DM Coaching'!C$3,IF(W55&gt;='DM Coaching'!B$4,('DM Coaching'!C$4+((W55-'DM Coaching'!B$4)/('DM Coaching'!B$3-'DM Coaching'!B$4))*'DM Coaching'!D$4),IF(W55&gt;'DM Coaching'!B$5,('DM Coaching'!C$5+((W55-'DM Coaching'!B$5)/('DM Coaching'!B$4-'DM Coaching'!B$5))*'DM Coaching'!D$5),IF(W55&gt;='DM Coaching'!B$6,('DM Coaching'!C$6+((W55-'DM Coaching'!B$6)/('DM Coaching'!B$5-'DM Coaching'!B$6)*'DM Coaching'!D$6)),0))))*$AO$2/10</f>
        <v>5</v>
      </c>
      <c r="AP55" s="75">
        <f>IF(X55&gt;='FF-Written'!B$3,'FF-Written'!C$3,IF(X55&gt;='FF-Written'!B$4,('FF-Written'!C$4+((X55-'FF-Written'!B$4)/('FF-Written'!B$3-'FF-Written'!B$4))*'FF-Written'!D$4),IF(X55&gt;'FF-Written'!B$5,('FF-Written'!C$5+((X55-'FF-Written'!B$5)/('FF-Written'!B$4-'FF-Written'!B$5))*'FF-Written'!D$5),IF(X55&gt;='FF-Written'!B$6,('FF-Written'!C$6+((X55-'FF-Written'!B$6)/('FF-Written'!B$5-'FF-Written'!B$6)*'FF-Written'!D$6)),0))))*$AP$2/10</f>
        <v>4.9444444444444446</v>
      </c>
      <c r="AQ55" s="75">
        <f>IF(Y55&gt;='DM-Won-Written'!B$3,'DM-Won-Written'!C$3,IF(Y55&gt;='DM-Won-Written'!B$4,('DM-Won-Written'!C$4+((Y55-'DM-Won-Written'!B$4)/('DM-Won-Written'!B$3-'DM-Won-Written'!B$4))*'DM-Won-Written'!D$4),IF(Y55&gt;'DM-Won-Written'!B$5,('DM-Won-Written'!C$5+((Y55-'DM-Won-Written'!B$5)/('DM-Won-Written'!B$4-'DM-Won-Written'!B$5))*'DM-Won-Written'!D$5),IF(Y55&gt;='DM-Won-Written'!B$6,('DM-Won-Written'!C$6+((Y55-'DM-Won-Written'!B$6)/('DM-Won-Written'!B$5-'DM-Won-Written'!B$6)*'DM-Won-Written'!D$6)),0))))*$AQ$2/10</f>
        <v>3</v>
      </c>
      <c r="AR55" s="75">
        <f>IF(Z55&gt;='FF-Detailing'!B$3,'FF-Detailing'!C$3,IF(Z55&gt;='FF-Detailing'!B$4,('FF-Detailing'!C$4+((Z55-'FF-Detailing'!B$4)/('FF-Detailing'!B$3-'FF-Detailing'!B$4))*'FF-Detailing'!D$4),IF(Z55&gt;'FF-Detailing'!B$5,('FF-Detailing'!C$5+((Z55-'FF-Detailing'!B$5)/('FF-Detailing'!B$4-'FF-Detailing'!B$5))*'FF-Detailing'!D$5),IF(Z55&gt;='FF-Detailing'!B$6,('FF-Detailing'!C$6+((Z55-'FF-Detailing'!B$6)/('FF-Detailing'!B$5-'FF-Detailing'!B$6)*'FF-Detailing'!D$6)),0))))*$AR$2/10</f>
        <v>2.3133333333333335</v>
      </c>
      <c r="AS55" s="75">
        <f>IF(AA55="","",(IF(AA55&gt;='Rx Share'!G$3,'Rx Share'!H$3,IF(AA55&gt;='Rx Share'!G$4,('Rx Share'!H$4+((AA55-'Rx Share'!G$4)/('Rx Share'!G$3-'Rx Share'!G$4))*'Rx Share'!I$4),IF(AA55&gt;'Rx Share'!G$5,('Rx Share'!H$5+((AA55-'Rx Share'!G$5)/('Rx Share'!G$4-'Rx Share'!G$5))*'Rx Share'!I$5),IF(AA55&gt;='Rx Share'!G$6,('Rx Share'!H$6+((AA55-'Rx Share'!G$6)/('Rx Share'!G$5-'Rx Share'!G$6)*'Rx Share'!I$6)),0))))*$AS$2/10))</f>
        <v>0</v>
      </c>
      <c r="AT55" s="69">
        <f t="shared" si="11"/>
        <v>62.798615675949726</v>
      </c>
      <c r="AU55" s="70">
        <f t="shared" si="13"/>
        <v>13</v>
      </c>
      <c r="AV55" s="110">
        <f t="shared" si="14"/>
        <v>2.9517772806363411</v>
      </c>
      <c r="AW55" s="110">
        <f t="shared" si="24"/>
        <v>45.72287189085408</v>
      </c>
      <c r="AX55" s="110">
        <f t="shared" si="15"/>
        <v>47.945205479452049</v>
      </c>
      <c r="AY55" s="110">
        <f t="shared" si="16"/>
        <v>93.333333333333329</v>
      </c>
      <c r="AZ55" s="110">
        <f t="shared" si="17"/>
        <v>44.444444444444443</v>
      </c>
      <c r="BA55" s="116" t="str">
        <f>IFERROR(IF($M55&gt;=99.5,#REF!,""),"")</f>
        <v/>
      </c>
      <c r="BB55" s="109">
        <f t="shared" si="18"/>
        <v>10</v>
      </c>
      <c r="BC55" s="109">
        <f t="shared" si="19"/>
        <v>12</v>
      </c>
      <c r="BD55" s="109">
        <f t="shared" si="20"/>
        <v>13</v>
      </c>
      <c r="BE55" s="109">
        <f t="shared" si="21"/>
        <v>4</v>
      </c>
      <c r="BF55" s="109">
        <f t="shared" si="22"/>
        <v>16</v>
      </c>
      <c r="BG55" s="109" t="str">
        <f t="shared" si="23"/>
        <v>Not eligible</v>
      </c>
    </row>
    <row r="56" spans="1:59" ht="30" hidden="1" x14ac:dyDescent="0.35">
      <c r="A56" s="87"/>
      <c r="B56" s="79">
        <v>104945</v>
      </c>
      <c r="C56" s="80" t="s">
        <v>84</v>
      </c>
      <c r="D56" s="80" t="s">
        <v>1058</v>
      </c>
      <c r="E56" s="80" t="s">
        <v>85</v>
      </c>
      <c r="F56" s="80" t="s">
        <v>22</v>
      </c>
      <c r="G56" s="80" t="s">
        <v>1756</v>
      </c>
      <c r="H56" s="146">
        <v>41909</v>
      </c>
      <c r="I56" s="146" t="s">
        <v>1719</v>
      </c>
      <c r="J56" s="79">
        <v>9</v>
      </c>
      <c r="K56" s="79" t="s">
        <v>1084</v>
      </c>
      <c r="L56" s="79"/>
      <c r="M56" s="78">
        <v>93.564355928284584</v>
      </c>
      <c r="N56" s="78">
        <v>36.082474226804123</v>
      </c>
      <c r="O56" s="78">
        <v>88.668760413047465</v>
      </c>
      <c r="P56" s="78">
        <v>91.877441057022907</v>
      </c>
      <c r="Q56" s="99">
        <v>3</v>
      </c>
      <c r="R56" s="99">
        <v>42.222222222222221</v>
      </c>
      <c r="S56" s="99">
        <v>3</v>
      </c>
      <c r="T56" s="99">
        <v>42.222222222222221</v>
      </c>
      <c r="U56" s="99">
        <v>11.111111111111111</v>
      </c>
      <c r="V56" s="68">
        <v>93.340311396048676</v>
      </c>
      <c r="W56" s="68">
        <v>105.53191489361701</v>
      </c>
      <c r="X56" s="68">
        <v>70.916666666666671</v>
      </c>
      <c r="Y56" s="68">
        <v>78.333333333333329</v>
      </c>
      <c r="Z56" s="68">
        <v>84.683333333333337</v>
      </c>
      <c r="AA56" s="68">
        <v>15.530129672006101</v>
      </c>
      <c r="AB56" s="68">
        <v>0.46590389016018302</v>
      </c>
      <c r="AC56" s="68">
        <v>1</v>
      </c>
      <c r="AD56" s="74"/>
      <c r="AE56" s="75">
        <f>IF(M56&gt;='Sales Ach'!G$3,'Sales Ach'!H$3,IF(M56&gt;='Sales Ach'!G$4,('Sales Ach'!H$4+((M56-'Sales Ach'!G$4)/('Sales Ach'!G$3-'Sales Ach'!G$4))*'Sales Ach'!I$4),IF(M56&gt;'Sales Ach'!G$5,('Sales Ach'!H$5+((M56-'Sales Ach'!G$5)/('Sales Ach'!G$4-'Sales Ach'!G$5))*'Sales Ach'!I$5),IF(M56&gt;='Sales Ach'!G$6,('Sales Ach'!H$6+((M56-'Sales Ach'!G$6)/('Sales Ach'!G$5-'Sales Ach'!G$6)*'Sales Ach'!I$6)),0))))*$AE$2/10</f>
        <v>9.7128711856569172</v>
      </c>
      <c r="AF56" s="75">
        <f>IF(N56&gt;=UA!G$3,UA!H$3,IF(N56&gt;=UA!G$4,(UA!H$4+((N56-UA!G$4)/(UA!G$3-UA!G$4))*UA!I$4),IF(N56&gt;UA!G$5,(UA!H$5+((N56-UA!G$5)/(UA!G$4-UA!G$5))*UA!I$5),IF(N56&gt;=UA!G$6,(UA!H$6+((N56-UA!G$6)/(UA!G$5-UA!G$6)*UA!I$6)),0))))*$AF$2/10</f>
        <v>4.8247422680412368</v>
      </c>
      <c r="AG56" s="75">
        <f>IF(O56="","",(IF(O56&gt;='New Product'!G$3,'New Product'!H$3,IF(O56&gt;='New Product'!G$4,('New Product'!H$4+((O56-'New Product'!G$4)/('New Product'!G$3-'New Product'!G$4))*'New Product'!I$4),IF(O56&gt;'New Product'!G$5,('New Product'!H$5+((O56-'New Product'!G$5)/('New Product'!G$4-'New Product'!G$5))*'New Product'!I$5),IF(O56&gt;='New Product'!G$6,('New Product'!H$6+((O56-'New Product'!G$6)/('New Product'!G$5-'New Product'!G$6)*'New Product'!I$6)),0))))*$AG$2/10))</f>
        <v>4.0136264578266454</v>
      </c>
      <c r="AH56" s="75">
        <f>IF(P56&gt;='Basket Brand'!G$3,'Basket Brand'!H$3,IF(P56&gt;='Basket Brand'!G$4,('Basket Brand'!H$4+((P56-'Basket Brand'!G$4)/('Basket Brand'!G$3-'Basket Brand'!G$4))*'Basket Brand'!I$4),IF(P56&gt;'Basket Brand'!G$5,('Basket Brand'!H$5+((P56-'Basket Brand'!G$5)/('Basket Brand'!G$4-'Basket Brand'!G$5))*'Basket Brand'!I$5),IF(P56&gt;='Basket Brand'!G$6,('Basket Brand'!H$6+((P56-'Basket Brand'!G$6)/('Basket Brand'!G$5-'Basket Brand'!G$6)*'Basket Brand'!I$6)),0))))*$AH$2/10</f>
        <v>4.6877441057022908</v>
      </c>
      <c r="AI56" s="75">
        <f>IF(Q56&gt;='No of Month Ach.'!G$3,'No of Month Ach.'!H$3,IF(Q56&gt;='No of Month Ach.'!G$4,('No of Month Ach.'!H$4+((Q56-'No of Month Ach.'!G$4)/('No of Month Ach.'!G$3-'No of Month Ach.'!G$4))*'No of Month Ach.'!I$4),IF(Q56&gt;'No of Month Ach.'!G$5,('No of Month Ach.'!H$5+((Q56-'No of Month Ach.'!G$5)/('No of Month Ach.'!G$4-'No of Month Ach.'!G$5))*'No of Month Ach.'!I$5),IF(Q56&gt;='No of Month Ach.'!G$6,('No of Month Ach.'!H$6+((Q56-'No of Month Ach.'!G$6)/('No of Month Ach.'!G$5-'No of Month Ach.'!G$6)*'No of Month Ach.'!I$6)),0))))*$AI$2/10</f>
        <v>0</v>
      </c>
      <c r="AJ56" s="75">
        <f>IF(R56&gt;='Territory Month'!B$3,'Territory Month'!C$3,IF(R56&gt;='Territory Month'!B$4,('Territory Month'!C$4+((R56-'Territory Month'!B$4)/('Territory Month'!B$3-'Territory Month'!B$4))*'Territory Month'!D$4),IF(R56&gt;'Territory Month'!B$5,('Territory Month'!C$5+((R56-'Territory Month'!B$5)/('Territory Month'!B$4-'Territory Month'!B$5))*'Territory Month'!D$5),IF(R56&gt;='Territory Month'!B$6,('Territory Month'!C$6+((R56-'Territory Month'!B$6)/('Territory Month'!B$5-'Territory Month'!B$6)*'Territory Month'!D$6)),0))))*$AJ$2/10</f>
        <v>2.0111111111111111</v>
      </c>
      <c r="AK56" s="75">
        <f>IF(Q56&gt;='No of Month Ach.'!G$3,'No of Month Ach.'!H$3,IF(Q56&gt;='No of Month Ach.'!G$4,('No of Month Ach.'!H$4+((Q56-'No of Month Ach.'!G$4)/('No of Month Ach.'!G$3-'No of Month Ach.'!G$4))*'No of Month Ach.'!I$4),IF(Q56&gt;'No of Month Ach.'!G$5,('No of Month Ach.'!H$5+((Q56-'No of Month Ach.'!G$5)/('No of Month Ach.'!G$4-'No of Month Ach.'!G$5))*'No of Month Ach.'!I$5),IF(Q56&gt;='No of Month Ach.'!G$6,('No of Month Ach.'!H$6+((Q56-'No of Month Ach.'!G$6)/('No of Month Ach.'!G$5-'No of Month Ach.'!G$6)*'No of Month Ach.'!I$6)),0))))*$AK$2/10</f>
        <v>0</v>
      </c>
      <c r="AL56" s="75">
        <f>IF(R56&gt;='Territory Month'!B$3,'Territory Month'!C$3,IF(R56&gt;='Territory Month'!B$4,('Territory Month'!C$4+((R56-'Territory Month'!B$4)/('Territory Month'!B$3-'Territory Month'!B$4))*'Territory Month'!D$4),IF(R56&gt;'Territory Month'!B$5,('Territory Month'!C$5+((R56-'Territory Month'!B$5)/('Territory Month'!B$4-'Territory Month'!B$5))*'Territory Month'!D$5),IF(R56&gt;='Territory Month'!B$6,('Territory Month'!C$6+((R56-'Territory Month'!B$6)/('Territory Month'!B$5-'Territory Month'!B$6)*'Territory Month'!D$6)),0))))*$AL$2/10</f>
        <v>1.0055555555555555</v>
      </c>
      <c r="AM56" s="75">
        <f>IF(U56&gt;='Sygk DM Syk Ach'!B$3,'Sygk DM Syk Ach'!C$3,IF(U56&gt;='Sygk DM Syk Ach'!B$4,('Sygk DM Syk Ach'!C$4+((U56-'Sygk DM Syk Ach'!B$4)/('Sygk DM Syk Ach'!B$3-'Sygk DM Syk Ach'!B$4))*'Sygk DM Syk Ach'!D$4),IF(U56&gt;'Sygk DM Syk Ach'!B$5,('Sygk DM Syk Ach'!C$5+((U56-'Sygk DM Syk Ach'!B$5)/('Sygk DM Syk Ach'!B$4-'Sygk DM Syk Ach'!B$5))*'Sygk DM Syk Ach'!D$5),IF(U56&gt;='Sygk DM Syk Ach'!B$6,('Sygk DM Syk Ach'!C$6+((U56-'Sygk DM Syk Ach'!B$6)/('Sygk DM Syk Ach'!B$5-'Sygk DM Syk Ach'!B$6)*'Sygk DM Syk Ach'!D$6)),0))))*$AM$2/10</f>
        <v>0</v>
      </c>
      <c r="AN56" s="75">
        <f>IF(V56&gt;='Call Achv'!B$3,'Call Achv'!C$3,IF(V56&gt;='Call Achv'!B$4,('Call Achv'!C$4+((V56-'Call Achv'!B$4)/('Call Achv'!B$3-'Call Achv'!B$4))*'Call Achv'!D$4),IF(V56&gt;'Call Achv'!B$5,('Call Achv'!C$5+((V56-'Call Achv'!B$5)/('Call Achv'!B$4-'Call Achv'!B$5))*'Call Achv'!D$5),IF(V56&gt;='Call Achv'!B$6,('Call Achv'!C$6+((V56-'Call Achv'!B$6)/('Call Achv'!B$5-'Call Achv'!B$6)*'Call Achv'!D$6)),0))))*$AN$2/10</f>
        <v>2.6680622792097353</v>
      </c>
      <c r="AO56" s="75">
        <f>IF(W56&gt;='DM Coaching'!B$3,'DM Coaching'!C$3,IF(W56&gt;='DM Coaching'!B$4,('DM Coaching'!C$4+((W56-'DM Coaching'!B$4)/('DM Coaching'!B$3-'DM Coaching'!B$4))*'DM Coaching'!D$4),IF(W56&gt;'DM Coaching'!B$5,('DM Coaching'!C$5+((W56-'DM Coaching'!B$5)/('DM Coaching'!B$4-'DM Coaching'!B$5))*'DM Coaching'!D$5),IF(W56&gt;='DM Coaching'!B$6,('DM Coaching'!C$6+((W56-'DM Coaching'!B$6)/('DM Coaching'!B$5-'DM Coaching'!B$6)*'DM Coaching'!D$6)),0))))*$AO$2/10</f>
        <v>5</v>
      </c>
      <c r="AP56" s="75">
        <f>IF(X56&gt;='FF-Written'!B$3,'FF-Written'!C$3,IF(X56&gt;='FF-Written'!B$4,('FF-Written'!C$4+((X56-'FF-Written'!B$4)/('FF-Written'!B$3-'FF-Written'!B$4))*'FF-Written'!D$4),IF(X56&gt;'FF-Written'!B$5,('FF-Written'!C$5+((X56-'FF-Written'!B$5)/('FF-Written'!B$4-'FF-Written'!B$5))*'FF-Written'!D$5),IF(X56&gt;='FF-Written'!B$6,('FF-Written'!C$6+((X56-'FF-Written'!B$6)/('FF-Written'!B$5-'FF-Written'!B$6)*'FF-Written'!D$6)),0))))*$AP$2/10</f>
        <v>2.8187500000000005</v>
      </c>
      <c r="AQ56" s="75">
        <f>IF(Y56&gt;='DM-Won-Written'!B$3,'DM-Won-Written'!C$3,IF(Y56&gt;='DM-Won-Written'!B$4,('DM-Won-Written'!C$4+((Y56-'DM-Won-Written'!B$4)/('DM-Won-Written'!B$3-'DM-Won-Written'!B$4))*'DM-Won-Written'!D$4),IF(Y56&gt;'DM-Won-Written'!B$5,('DM-Won-Written'!C$5+((Y56-'DM-Won-Written'!B$5)/('DM-Won-Written'!B$4-'DM-Won-Written'!B$5))*'DM-Won-Written'!D$5),IF(Y56&gt;='DM-Won-Written'!B$6,('DM-Won-Written'!C$6+((Y56-'DM-Won-Written'!B$6)/('DM-Won-Written'!B$5-'DM-Won-Written'!B$6)*'DM-Won-Written'!D$6)),0))))*$AQ$2/10</f>
        <v>2.9</v>
      </c>
      <c r="AR56" s="75">
        <f>IF(Z56&gt;='FF-Detailing'!B$3,'FF-Detailing'!C$3,IF(Z56&gt;='FF-Detailing'!B$4,('FF-Detailing'!C$4+((Z56-'FF-Detailing'!B$4)/('FF-Detailing'!B$3-'FF-Detailing'!B$4))*'FF-Detailing'!D$4),IF(Z56&gt;'FF-Detailing'!B$5,('FF-Detailing'!C$5+((Z56-'FF-Detailing'!B$5)/('FF-Detailing'!B$4-'FF-Detailing'!B$5))*'FF-Detailing'!D$5),IF(Z56&gt;='FF-Detailing'!B$6,('FF-Detailing'!C$6+((Z56-'FF-Detailing'!B$6)/('FF-Detailing'!B$5-'FF-Detailing'!B$6)*'FF-Detailing'!D$6)),0))))*$AR$2/10</f>
        <v>2.3810000000000002</v>
      </c>
      <c r="AS56" s="75">
        <f>IF(AA56="","",(IF(AA56&gt;='Rx Share'!G$3,'Rx Share'!H$3,IF(AA56&gt;='Rx Share'!G$4,('Rx Share'!H$4+((AA56-'Rx Share'!G$4)/('Rx Share'!G$3-'Rx Share'!G$4))*'Rx Share'!I$4),IF(AA56&gt;'Rx Share'!G$5,('Rx Share'!H$5+((AA56-'Rx Share'!G$5)/('Rx Share'!G$4-'Rx Share'!G$5))*'Rx Share'!I$5),IF(AA56&gt;='Rx Share'!G$6,('Rx Share'!H$6+((AA56-'Rx Share'!G$6)/('Rx Share'!G$5-'Rx Share'!G$6)*'Rx Share'!I$6)),0))))*$AS$2/10))</f>
        <v>0</v>
      </c>
      <c r="AT56" s="69">
        <f t="shared" si="11"/>
        <v>44.458168724435978</v>
      </c>
      <c r="AU56" s="70">
        <f t="shared" si="13"/>
        <v>40</v>
      </c>
      <c r="AV56" s="110" t="str">
        <f t="shared" si="14"/>
        <v/>
      </c>
      <c r="AW56" s="110" t="str">
        <f t="shared" si="24"/>
        <v/>
      </c>
      <c r="AX56" s="110" t="str">
        <f t="shared" si="15"/>
        <v/>
      </c>
      <c r="AY56" s="110" t="str">
        <f t="shared" si="16"/>
        <v/>
      </c>
      <c r="AZ56" s="110" t="str">
        <f t="shared" si="17"/>
        <v/>
      </c>
      <c r="BA56" s="116" t="str">
        <f>IFERROR(IF($M56&gt;=99.5,#REF!,""),"")</f>
        <v/>
      </c>
      <c r="BB56" s="109" t="str">
        <f t="shared" si="18"/>
        <v>Disqualified</v>
      </c>
      <c r="BC56" s="109" t="str">
        <f t="shared" si="19"/>
        <v>Disqualified</v>
      </c>
      <c r="BD56" s="109" t="str">
        <f t="shared" si="20"/>
        <v>Disqualified</v>
      </c>
      <c r="BE56" s="109" t="str">
        <f t="shared" si="21"/>
        <v>Disqualified</v>
      </c>
      <c r="BF56" s="109" t="str">
        <f t="shared" si="22"/>
        <v>Disqualified</v>
      </c>
      <c r="BG56" s="109" t="str">
        <f t="shared" si="23"/>
        <v>Disqualified</v>
      </c>
    </row>
    <row r="57" spans="1:59" ht="20" hidden="1" x14ac:dyDescent="0.35">
      <c r="A57" s="87"/>
      <c r="B57" s="79">
        <v>104947</v>
      </c>
      <c r="C57" s="80" t="s">
        <v>2973</v>
      </c>
      <c r="D57" s="80" t="s">
        <v>1472</v>
      </c>
      <c r="E57" s="80" t="s">
        <v>1826</v>
      </c>
      <c r="F57" s="80" t="s">
        <v>1807</v>
      </c>
      <c r="G57" s="80" t="s">
        <v>1808</v>
      </c>
      <c r="H57" s="146">
        <v>41969</v>
      </c>
      <c r="I57" s="146" t="s">
        <v>1719</v>
      </c>
      <c r="J57" s="79">
        <v>9</v>
      </c>
      <c r="K57" s="79" t="s">
        <v>1084</v>
      </c>
      <c r="L57" s="79"/>
      <c r="M57" s="78">
        <v>95.520865451716247</v>
      </c>
      <c r="N57" s="78">
        <v>47.945205479452049</v>
      </c>
      <c r="O57" s="78">
        <v>28.568012862727681</v>
      </c>
      <c r="P57" s="78">
        <v>97.400671759076815</v>
      </c>
      <c r="Q57" s="99">
        <v>3</v>
      </c>
      <c r="R57" s="99">
        <v>47.222222222222221</v>
      </c>
      <c r="S57" s="99">
        <v>3</v>
      </c>
      <c r="T57" s="99">
        <v>47.222222222222221</v>
      </c>
      <c r="U57" s="99" t="s">
        <v>1093</v>
      </c>
      <c r="V57" s="68">
        <v>91.160168195718654</v>
      </c>
      <c r="W57" s="68">
        <v>81.702127659574458</v>
      </c>
      <c r="X57" s="68">
        <v>81.203703703703695</v>
      </c>
      <c r="Y57" s="68">
        <v>93.333333333333329</v>
      </c>
      <c r="Z57" s="68">
        <v>89.527777777777771</v>
      </c>
      <c r="AA57" s="68">
        <v>2.725256225830599</v>
      </c>
      <c r="AB57" s="68">
        <v>0.49054612064950787</v>
      </c>
      <c r="AC57" s="68">
        <v>1</v>
      </c>
      <c r="AD57" s="74"/>
      <c r="AE57" s="75">
        <f>IF(M57&gt;='Sales Ach'!G$3,'Sales Ach'!H$3,IF(M57&gt;='Sales Ach'!G$4,('Sales Ach'!H$4+((M57-'Sales Ach'!G$4)/('Sales Ach'!G$3-'Sales Ach'!G$4))*'Sales Ach'!I$4),IF(M57&gt;'Sales Ach'!G$5,('Sales Ach'!H$5+((M57-'Sales Ach'!G$5)/('Sales Ach'!G$4-'Sales Ach'!G$5))*'Sales Ach'!I$5),IF(M57&gt;='Sales Ach'!G$6,('Sales Ach'!H$6+((M57-'Sales Ach'!G$6)/('Sales Ach'!G$5-'Sales Ach'!G$6)*'Sales Ach'!I$6)),0))))*$AE$2/10</f>
        <v>10.416692361372998</v>
      </c>
      <c r="AF57" s="75">
        <f>IF(N57&gt;=UA!G$3,UA!H$3,IF(N57&gt;=UA!G$4,(UA!H$4+((N57-UA!G$4)/(UA!G$3-UA!G$4))*UA!I$4),IF(N57&gt;UA!G$5,(UA!H$5+((N57-UA!G$5)/(UA!G$4-UA!G$5))*UA!I$5),IF(N57&gt;=UA!G$6,(UA!H$6+((N57-UA!G$6)/(UA!G$5-UA!G$6)*UA!I$6)),0))))*$AF$2/10</f>
        <v>9.1780821917808204</v>
      </c>
      <c r="AG57" s="75">
        <f>IF(O57="","",(IF(O57&gt;='New Product'!G$3,'New Product'!H$3,IF(O57&gt;='New Product'!G$4,('New Product'!H$4+((O57-'New Product'!G$4)/('New Product'!G$3-'New Product'!G$4))*'New Product'!I$4),IF(O57&gt;'New Product'!G$5,('New Product'!H$5+((O57-'New Product'!G$5)/('New Product'!G$4-'New Product'!G$5))*'New Product'!I$5),IF(O57&gt;='New Product'!G$6,('New Product'!H$6+((O57-'New Product'!G$6)/('New Product'!G$5-'New Product'!G$6)*'New Product'!I$6)),0))))*$AG$2/10))</f>
        <v>0</v>
      </c>
      <c r="AH57" s="75">
        <f>IF(P57&gt;='Basket Brand'!G$3,'Basket Brand'!H$3,IF(P57&gt;='Basket Brand'!G$4,('Basket Brand'!H$4+((P57-'Basket Brand'!G$4)/('Basket Brand'!G$3-'Basket Brand'!G$4))*'Basket Brand'!I$4),IF(P57&gt;'Basket Brand'!G$5,('Basket Brand'!H$5+((P57-'Basket Brand'!G$5)/('Basket Brand'!G$4-'Basket Brand'!G$5))*'Basket Brand'!I$5),IF(P57&gt;='Basket Brand'!G$6,('Basket Brand'!H$6+((P57-'Basket Brand'!G$6)/('Basket Brand'!G$5-'Basket Brand'!G$6)*'Basket Brand'!I$6)),0))))*$AH$2/10</f>
        <v>5.9602687036307263</v>
      </c>
      <c r="AI57" s="75">
        <f>IF(Q57&gt;='No of Month Ach.'!G$3,'No of Month Ach.'!H$3,IF(Q57&gt;='No of Month Ach.'!G$4,('No of Month Ach.'!H$4+((Q57-'No of Month Ach.'!G$4)/('No of Month Ach.'!G$3-'No of Month Ach.'!G$4))*'No of Month Ach.'!I$4),IF(Q57&gt;'No of Month Ach.'!G$5,('No of Month Ach.'!H$5+((Q57-'No of Month Ach.'!G$5)/('No of Month Ach.'!G$4-'No of Month Ach.'!G$5))*'No of Month Ach.'!I$5),IF(Q57&gt;='No of Month Ach.'!G$6,('No of Month Ach.'!H$6+((Q57-'No of Month Ach.'!G$6)/('No of Month Ach.'!G$5-'No of Month Ach.'!G$6)*'No of Month Ach.'!I$6)),0))))*$AI$2/10</f>
        <v>0</v>
      </c>
      <c r="AJ57" s="75">
        <f>IF(R57&gt;='Territory Month'!B$3,'Territory Month'!C$3,IF(R57&gt;='Territory Month'!B$4,('Territory Month'!C$4+((R57-'Territory Month'!B$4)/('Territory Month'!B$3-'Territory Month'!B$4))*'Territory Month'!D$4),IF(R57&gt;'Territory Month'!B$5,('Territory Month'!C$5+((R57-'Territory Month'!B$5)/('Territory Month'!B$4-'Territory Month'!B$5))*'Territory Month'!D$5),IF(R57&gt;='Territory Month'!B$6,('Territory Month'!C$6+((R57-'Territory Month'!B$6)/('Territory Month'!B$5-'Territory Month'!B$6)*'Territory Month'!D$6)),0))))*$AJ$2/10</f>
        <v>2.9333333333333327</v>
      </c>
      <c r="AK57" s="75">
        <f>IF(Q57&gt;='No of Month Ach.'!G$3,'No of Month Ach.'!H$3,IF(Q57&gt;='No of Month Ach.'!G$4,('No of Month Ach.'!H$4+((Q57-'No of Month Ach.'!G$4)/('No of Month Ach.'!G$3-'No of Month Ach.'!G$4))*'No of Month Ach.'!I$4),IF(Q57&gt;'No of Month Ach.'!G$5,('No of Month Ach.'!H$5+((Q57-'No of Month Ach.'!G$5)/('No of Month Ach.'!G$4-'No of Month Ach.'!G$5))*'No of Month Ach.'!I$5),IF(Q57&gt;='No of Month Ach.'!G$6,('No of Month Ach.'!H$6+((Q57-'No of Month Ach.'!G$6)/('No of Month Ach.'!G$5-'No of Month Ach.'!G$6)*'No of Month Ach.'!I$6)),0))))*$AK$2/10</f>
        <v>0</v>
      </c>
      <c r="AL57" s="75">
        <f>IF(R57&gt;='Territory Month'!B$3,'Territory Month'!C$3,IF(R57&gt;='Territory Month'!B$4,('Territory Month'!C$4+((R57-'Territory Month'!B$4)/('Territory Month'!B$3-'Territory Month'!B$4))*'Territory Month'!D$4),IF(R57&gt;'Territory Month'!B$5,('Territory Month'!C$5+((R57-'Territory Month'!B$5)/('Territory Month'!B$4-'Territory Month'!B$5))*'Territory Month'!D$5),IF(R57&gt;='Territory Month'!B$6,('Territory Month'!C$6+((R57-'Territory Month'!B$6)/('Territory Month'!B$5-'Territory Month'!B$6)*'Territory Month'!D$6)),0))))*$AL$2/10</f>
        <v>1.4666666666666663</v>
      </c>
      <c r="AM57" s="75">
        <f>IF(U57&gt;='Sygk DM Syk Ach'!B$3,'Sygk DM Syk Ach'!C$3,IF(U57&gt;='Sygk DM Syk Ach'!B$4,('Sygk DM Syk Ach'!C$4+((U57-'Sygk DM Syk Ach'!B$4)/('Sygk DM Syk Ach'!B$3-'Sygk DM Syk Ach'!B$4))*'Sygk DM Syk Ach'!D$4),IF(U57&gt;'Sygk DM Syk Ach'!B$5,('Sygk DM Syk Ach'!C$5+((U57-'Sygk DM Syk Ach'!B$5)/('Sygk DM Syk Ach'!B$4-'Sygk DM Syk Ach'!B$5))*'Sygk DM Syk Ach'!D$5),IF(U57&gt;='Sygk DM Syk Ach'!B$6,('Sygk DM Syk Ach'!C$6+((U57-'Sygk DM Syk Ach'!B$6)/('Sygk DM Syk Ach'!B$5-'Sygk DM Syk Ach'!B$6)*'Sygk DM Syk Ach'!D$6)),0))))*$AM$2/10</f>
        <v>4</v>
      </c>
      <c r="AN57" s="75">
        <f>IF(V57&gt;='Call Achv'!B$3,'Call Achv'!C$3,IF(V57&gt;='Call Achv'!B$4,('Call Achv'!C$4+((V57-'Call Achv'!B$4)/('Call Achv'!B$3-'Call Achv'!B$4))*'Call Achv'!D$4),IF(V57&gt;'Call Achv'!B$5,('Call Achv'!C$5+((V57-'Call Achv'!B$5)/('Call Achv'!B$4-'Call Achv'!B$5))*'Call Achv'!D$5),IF(V57&gt;='Call Achv'!B$6,('Call Achv'!C$6+((V57-'Call Achv'!B$6)/('Call Achv'!B$5-'Call Achv'!B$6)*'Call Achv'!D$6)),0))))*$AN$2/10</f>
        <v>2.2320336391437308</v>
      </c>
      <c r="AO57" s="75">
        <f>IF(W57&gt;='DM Coaching'!B$3,'DM Coaching'!C$3,IF(W57&gt;='DM Coaching'!B$4,('DM Coaching'!C$4+((W57-'DM Coaching'!B$4)/('DM Coaching'!B$3-'DM Coaching'!B$4))*'DM Coaching'!D$4),IF(W57&gt;'DM Coaching'!B$5,('DM Coaching'!C$5+((W57-'DM Coaching'!B$5)/('DM Coaching'!B$4-'DM Coaching'!B$5))*'DM Coaching'!D$5),IF(W57&gt;='DM Coaching'!B$6,('DM Coaching'!C$6+((W57-'DM Coaching'!B$6)/('DM Coaching'!B$5-'DM Coaching'!B$6)*'DM Coaching'!D$6)),0))))*$AO$2/10</f>
        <v>5</v>
      </c>
      <c r="AP57" s="75">
        <f>IF(X57&gt;='FF-Written'!B$3,'FF-Written'!C$3,IF(X57&gt;='FF-Written'!B$4,('FF-Written'!C$4+((X57-'FF-Written'!B$4)/('FF-Written'!B$3-'FF-Written'!B$4))*'FF-Written'!D$4),IF(X57&gt;'FF-Written'!B$5,('FF-Written'!C$5+((X57-'FF-Written'!B$5)/('FF-Written'!B$4-'FF-Written'!B$5))*'FF-Written'!D$5),IF(X57&gt;='FF-Written'!B$6,('FF-Written'!C$6+((X57-'FF-Written'!B$6)/('FF-Written'!B$5-'FF-Written'!B$6)*'FF-Written'!D$6)),0))))*$AP$2/10</f>
        <v>4.1203703703703694</v>
      </c>
      <c r="AQ57" s="75">
        <f>IF(Y57&gt;='DM-Won-Written'!B$3,'DM-Won-Written'!C$3,IF(Y57&gt;='DM-Won-Written'!B$4,('DM-Won-Written'!C$4+((Y57-'DM-Won-Written'!B$4)/('DM-Won-Written'!B$3-'DM-Won-Written'!B$4))*'DM-Won-Written'!D$4),IF(Y57&gt;'DM-Won-Written'!B$5,('DM-Won-Written'!C$5+((Y57-'DM-Won-Written'!B$5)/('DM-Won-Written'!B$4-'DM-Won-Written'!B$5))*'DM-Won-Written'!D$5),IF(Y57&gt;='DM-Won-Written'!B$6,('DM-Won-Written'!C$6+((Y57-'DM-Won-Written'!B$6)/('DM-Won-Written'!B$5-'DM-Won-Written'!B$6)*'DM-Won-Written'!D$6)),0))))*$AQ$2/10</f>
        <v>3</v>
      </c>
      <c r="AR57" s="75">
        <f>IF(Z57&gt;='FF-Detailing'!B$3,'FF-Detailing'!C$3,IF(Z57&gt;='FF-Detailing'!B$4,('FF-Detailing'!C$4+((Z57-'FF-Detailing'!B$4)/('FF-Detailing'!B$3-'FF-Detailing'!B$4))*'FF-Detailing'!D$4),IF(Z57&gt;'FF-Detailing'!B$5,('FF-Detailing'!C$5+((Z57-'FF-Detailing'!B$5)/('FF-Detailing'!B$4-'FF-Detailing'!B$5))*'FF-Detailing'!D$5),IF(Z57&gt;='FF-Detailing'!B$6,('FF-Detailing'!C$6+((Z57-'FF-Detailing'!B$6)/('FF-Detailing'!B$5-'FF-Detailing'!B$6)*'FF-Detailing'!D$6)),0))))*$AR$2/10</f>
        <v>2.6716666666666664</v>
      </c>
      <c r="AS57" s="75">
        <f>IF(AA57="","",(IF(AA57&gt;='Rx Share'!G$3,'Rx Share'!H$3,IF(AA57&gt;='Rx Share'!G$4,('Rx Share'!H$4+((AA57-'Rx Share'!G$4)/('Rx Share'!G$3-'Rx Share'!G$4))*'Rx Share'!I$4),IF(AA57&gt;'Rx Share'!G$5,('Rx Share'!H$5+((AA57-'Rx Share'!G$5)/('Rx Share'!G$4-'Rx Share'!G$5))*'Rx Share'!I$5),IF(AA57&gt;='Rx Share'!G$6,('Rx Share'!H$6+((AA57-'Rx Share'!G$6)/('Rx Share'!G$5-'Rx Share'!G$6)*'Rx Share'!I$6)),0))))*$AS$2/10))</f>
        <v>0</v>
      </c>
      <c r="AT57" s="69">
        <f t="shared" si="11"/>
        <v>53.384200666257748</v>
      </c>
      <c r="AU57" s="70">
        <f t="shared" si="13"/>
        <v>25</v>
      </c>
      <c r="AV57" s="110" t="str">
        <f t="shared" si="14"/>
        <v/>
      </c>
      <c r="AW57" s="110" t="str">
        <f t="shared" si="24"/>
        <v/>
      </c>
      <c r="AX57" s="110" t="str">
        <f t="shared" si="15"/>
        <v/>
      </c>
      <c r="AY57" s="110" t="str">
        <f t="shared" si="16"/>
        <v/>
      </c>
      <c r="AZ57" s="110" t="str">
        <f t="shared" si="17"/>
        <v/>
      </c>
      <c r="BA57" s="116" t="str">
        <f>IFERROR(IF($M57&gt;=99.5,#REF!,""),"")</f>
        <v/>
      </c>
      <c r="BB57" s="109" t="str">
        <f t="shared" si="18"/>
        <v>Disqualified</v>
      </c>
      <c r="BC57" s="109" t="str">
        <f t="shared" si="19"/>
        <v>Disqualified</v>
      </c>
      <c r="BD57" s="109" t="str">
        <f t="shared" si="20"/>
        <v>Disqualified</v>
      </c>
      <c r="BE57" s="109" t="str">
        <f t="shared" si="21"/>
        <v>Disqualified</v>
      </c>
      <c r="BF57" s="109" t="str">
        <f t="shared" si="22"/>
        <v>Disqualified</v>
      </c>
      <c r="BG57" s="109" t="str">
        <f t="shared" si="23"/>
        <v>Disqualified</v>
      </c>
    </row>
    <row r="58" spans="1:59" hidden="1" x14ac:dyDescent="0.35">
      <c r="A58" s="87"/>
      <c r="B58" s="79">
        <v>104950</v>
      </c>
      <c r="C58" s="80" t="s">
        <v>1459</v>
      </c>
      <c r="D58" s="80" t="s">
        <v>1058</v>
      </c>
      <c r="E58" s="80" t="s">
        <v>1910</v>
      </c>
      <c r="F58" s="80" t="s">
        <v>1854</v>
      </c>
      <c r="G58" s="80" t="s">
        <v>1808</v>
      </c>
      <c r="H58" s="146">
        <v>42004</v>
      </c>
      <c r="I58" s="146" t="s">
        <v>1719</v>
      </c>
      <c r="J58" s="79">
        <v>9</v>
      </c>
      <c r="K58" s="79" t="s">
        <v>1084</v>
      </c>
      <c r="L58" s="79"/>
      <c r="M58" s="78">
        <v>92.963320828506838</v>
      </c>
      <c r="N58" s="78">
        <v>20.547945205479451</v>
      </c>
      <c r="O58" s="78">
        <v>23.957059448619937</v>
      </c>
      <c r="P58" s="78">
        <v>95.859039602099898</v>
      </c>
      <c r="Q58" s="99">
        <v>2</v>
      </c>
      <c r="R58" s="99">
        <v>27.777777777777779</v>
      </c>
      <c r="S58" s="99">
        <v>2</v>
      </c>
      <c r="T58" s="99">
        <v>27.777777777777779</v>
      </c>
      <c r="U58" s="99" t="s">
        <v>1093</v>
      </c>
      <c r="V58" s="68">
        <v>62.663580246913583</v>
      </c>
      <c r="W58" s="68">
        <v>68.75</v>
      </c>
      <c r="X58" s="68">
        <v>84.444444444444443</v>
      </c>
      <c r="Y58" s="68">
        <v>95.555555555555543</v>
      </c>
      <c r="Z58" s="68">
        <v>89</v>
      </c>
      <c r="AA58" s="68">
        <v>3.6080477621723892</v>
      </c>
      <c r="AB58" s="68">
        <v>0.6494485971910301</v>
      </c>
      <c r="AC58" s="68">
        <v>1</v>
      </c>
      <c r="AD58" s="74"/>
      <c r="AE58" s="75">
        <f>IF(M58&gt;='Sales Ach'!G$3,'Sales Ach'!H$3,IF(M58&gt;='Sales Ach'!G$4,('Sales Ach'!H$4+((M58-'Sales Ach'!G$4)/('Sales Ach'!G$3-'Sales Ach'!G$4))*'Sales Ach'!I$4),IF(M58&gt;'Sales Ach'!G$5,('Sales Ach'!H$5+((M58-'Sales Ach'!G$5)/('Sales Ach'!G$4-'Sales Ach'!G$5))*'Sales Ach'!I$5),IF(M58&gt;='Sales Ach'!G$6,('Sales Ach'!H$6+((M58-'Sales Ach'!G$6)/('Sales Ach'!G$5-'Sales Ach'!G$6)*'Sales Ach'!I$6)),0))))*$AE$2/10</f>
        <v>9.5926641657013665</v>
      </c>
      <c r="AF58" s="75">
        <f>IF(N58&gt;=UA!G$3,UA!H$3,IF(N58&gt;=UA!G$4,(UA!H$4+((N58-UA!G$4)/(UA!G$3-UA!G$4))*UA!I$4),IF(N58&gt;UA!G$5,(UA!H$5+((N58-UA!G$5)/(UA!G$4-UA!G$5))*UA!I$5),IF(N58&gt;=UA!G$6,(UA!H$6+((N58-UA!G$6)/(UA!G$5-UA!G$6)*UA!I$6)),0))))*$AF$2/10</f>
        <v>0</v>
      </c>
      <c r="AG58" s="75">
        <f>IF(O58="","",(IF(O58&gt;='New Product'!G$3,'New Product'!H$3,IF(O58&gt;='New Product'!G$4,('New Product'!H$4+((O58-'New Product'!G$4)/('New Product'!G$3-'New Product'!G$4))*'New Product'!I$4),IF(O58&gt;'New Product'!G$5,('New Product'!H$5+((O58-'New Product'!G$5)/('New Product'!G$4-'New Product'!G$5))*'New Product'!I$5),IF(O58&gt;='New Product'!G$6,('New Product'!H$6+((O58-'New Product'!G$6)/('New Product'!G$5-'New Product'!G$6)*'New Product'!I$6)),0))))*$AG$2/10))</f>
        <v>0</v>
      </c>
      <c r="AH58" s="75">
        <f>IF(P58&gt;='Basket Brand'!G$3,'Basket Brand'!H$3,IF(P58&gt;='Basket Brand'!G$4,('Basket Brand'!H$4+((P58-'Basket Brand'!G$4)/('Basket Brand'!G$3-'Basket Brand'!G$4))*'Basket Brand'!I$4),IF(P58&gt;'Basket Brand'!G$5,('Basket Brand'!H$5+((P58-'Basket Brand'!G$5)/('Basket Brand'!G$4-'Basket Brand'!G$5))*'Basket Brand'!I$5),IF(P58&gt;='Basket Brand'!G$6,('Basket Brand'!H$6+((P58-'Basket Brand'!G$6)/('Basket Brand'!G$5-'Basket Brand'!G$6)*'Basket Brand'!I$6)),0))))*$AH$2/10</f>
        <v>5.3436158408399592</v>
      </c>
      <c r="AI58" s="75">
        <f>IF(Q58&gt;='No of Month Ach.'!G$3,'No of Month Ach.'!H$3,IF(Q58&gt;='No of Month Ach.'!G$4,('No of Month Ach.'!H$4+((Q58-'No of Month Ach.'!G$4)/('No of Month Ach.'!G$3-'No of Month Ach.'!G$4))*'No of Month Ach.'!I$4),IF(Q58&gt;'No of Month Ach.'!G$5,('No of Month Ach.'!H$5+((Q58-'No of Month Ach.'!G$5)/('No of Month Ach.'!G$4-'No of Month Ach.'!G$5))*'No of Month Ach.'!I$5),IF(Q58&gt;='No of Month Ach.'!G$6,('No of Month Ach.'!H$6+((Q58-'No of Month Ach.'!G$6)/('No of Month Ach.'!G$5-'No of Month Ach.'!G$6)*'No of Month Ach.'!I$6)),0))))*$AI$2/10</f>
        <v>0</v>
      </c>
      <c r="AJ58" s="75">
        <f>IF(R58&gt;='Territory Month'!B$3,'Territory Month'!C$3,IF(R58&gt;='Territory Month'!B$4,('Territory Month'!C$4+((R58-'Territory Month'!B$4)/('Territory Month'!B$3-'Territory Month'!B$4))*'Territory Month'!D$4),IF(R58&gt;'Territory Month'!B$5,('Territory Month'!C$5+((R58-'Territory Month'!B$5)/('Territory Month'!B$4-'Territory Month'!B$5))*'Territory Month'!D$5),IF(R58&gt;='Territory Month'!B$6,('Territory Month'!C$6+((R58-'Territory Month'!B$6)/('Territory Month'!B$5-'Territory Month'!B$6)*'Territory Month'!D$6)),0))))*$AJ$2/10</f>
        <v>0</v>
      </c>
      <c r="AK58" s="75">
        <f>IF(Q58&gt;='No of Month Ach.'!G$3,'No of Month Ach.'!H$3,IF(Q58&gt;='No of Month Ach.'!G$4,('No of Month Ach.'!H$4+((Q58-'No of Month Ach.'!G$4)/('No of Month Ach.'!G$3-'No of Month Ach.'!G$4))*'No of Month Ach.'!I$4),IF(Q58&gt;'No of Month Ach.'!G$5,('No of Month Ach.'!H$5+((Q58-'No of Month Ach.'!G$5)/('No of Month Ach.'!G$4-'No of Month Ach.'!G$5))*'No of Month Ach.'!I$5),IF(Q58&gt;='No of Month Ach.'!G$6,('No of Month Ach.'!H$6+((Q58-'No of Month Ach.'!G$6)/('No of Month Ach.'!G$5-'No of Month Ach.'!G$6)*'No of Month Ach.'!I$6)),0))))*$AK$2/10</f>
        <v>0</v>
      </c>
      <c r="AL58" s="75">
        <f>IF(R58&gt;='Territory Month'!B$3,'Territory Month'!C$3,IF(R58&gt;='Territory Month'!B$4,('Territory Month'!C$4+((R58-'Territory Month'!B$4)/('Territory Month'!B$3-'Territory Month'!B$4))*'Territory Month'!D$4),IF(R58&gt;'Territory Month'!B$5,('Territory Month'!C$5+((R58-'Territory Month'!B$5)/('Territory Month'!B$4-'Territory Month'!B$5))*'Territory Month'!D$5),IF(R58&gt;='Territory Month'!B$6,('Territory Month'!C$6+((R58-'Territory Month'!B$6)/('Territory Month'!B$5-'Territory Month'!B$6)*'Territory Month'!D$6)),0))))*$AL$2/10</f>
        <v>0</v>
      </c>
      <c r="AM58" s="75">
        <f>IF(U58&gt;='Sygk DM Syk Ach'!B$3,'Sygk DM Syk Ach'!C$3,IF(U58&gt;='Sygk DM Syk Ach'!B$4,('Sygk DM Syk Ach'!C$4+((U58-'Sygk DM Syk Ach'!B$4)/('Sygk DM Syk Ach'!B$3-'Sygk DM Syk Ach'!B$4))*'Sygk DM Syk Ach'!D$4),IF(U58&gt;'Sygk DM Syk Ach'!B$5,('Sygk DM Syk Ach'!C$5+((U58-'Sygk DM Syk Ach'!B$5)/('Sygk DM Syk Ach'!B$4-'Sygk DM Syk Ach'!B$5))*'Sygk DM Syk Ach'!D$5),IF(U58&gt;='Sygk DM Syk Ach'!B$6,('Sygk DM Syk Ach'!C$6+((U58-'Sygk DM Syk Ach'!B$6)/('Sygk DM Syk Ach'!B$5-'Sygk DM Syk Ach'!B$6)*'Sygk DM Syk Ach'!D$6)),0))))*$AM$2/10</f>
        <v>4</v>
      </c>
      <c r="AN58" s="75">
        <f>IF(V58&gt;='Call Achv'!B$3,'Call Achv'!C$3,IF(V58&gt;='Call Achv'!B$4,('Call Achv'!C$4+((V58-'Call Achv'!B$4)/('Call Achv'!B$3-'Call Achv'!B$4))*'Call Achv'!D$4),IF(V58&gt;'Call Achv'!B$5,('Call Achv'!C$5+((V58-'Call Achv'!B$5)/('Call Achv'!B$4-'Call Achv'!B$5))*'Call Achv'!D$5),IF(V58&gt;='Call Achv'!B$6,('Call Achv'!C$6+((V58-'Call Achv'!B$6)/('Call Achv'!B$5-'Call Achv'!B$6)*'Call Achv'!D$6)),0))))*$AN$2/10</f>
        <v>0</v>
      </c>
      <c r="AO58" s="75">
        <f>IF(W58&gt;='DM Coaching'!B$3,'DM Coaching'!C$3,IF(W58&gt;='DM Coaching'!B$4,('DM Coaching'!C$4+((W58-'DM Coaching'!B$4)/('DM Coaching'!B$3-'DM Coaching'!B$4))*'DM Coaching'!D$4),IF(W58&gt;'DM Coaching'!B$5,('DM Coaching'!C$5+((W58-'DM Coaching'!B$5)/('DM Coaching'!B$4-'DM Coaching'!B$5))*'DM Coaching'!D$5),IF(W58&gt;='DM Coaching'!B$6,('DM Coaching'!C$6+((W58-'DM Coaching'!B$6)/('DM Coaching'!B$5-'DM Coaching'!B$6)*'DM Coaching'!D$6)),0))))*$AO$2/10</f>
        <v>4.625</v>
      </c>
      <c r="AP58" s="75">
        <f>IF(X58&gt;='FF-Written'!B$3,'FF-Written'!C$3,IF(X58&gt;='FF-Written'!B$4,('FF-Written'!C$4+((X58-'FF-Written'!B$4)/('FF-Written'!B$3-'FF-Written'!B$4))*'FF-Written'!D$4),IF(X58&gt;'FF-Written'!B$5,('FF-Written'!C$5+((X58-'FF-Written'!B$5)/('FF-Written'!B$4-'FF-Written'!B$5))*'FF-Written'!D$5),IF(X58&gt;='FF-Written'!B$6,('FF-Written'!C$6+((X58-'FF-Written'!B$6)/('FF-Written'!B$5-'FF-Written'!B$6)*'FF-Written'!D$6)),0))))*$AP$2/10</f>
        <v>4.4444444444444446</v>
      </c>
      <c r="AQ58" s="75">
        <f>IF(Y58&gt;='DM-Won-Written'!B$3,'DM-Won-Written'!C$3,IF(Y58&gt;='DM-Won-Written'!B$4,('DM-Won-Written'!C$4+((Y58-'DM-Won-Written'!B$4)/('DM-Won-Written'!B$3-'DM-Won-Written'!B$4))*'DM-Won-Written'!D$4),IF(Y58&gt;'DM-Won-Written'!B$5,('DM-Won-Written'!C$5+((Y58-'DM-Won-Written'!B$5)/('DM-Won-Written'!B$4-'DM-Won-Written'!B$5))*'DM-Won-Written'!D$5),IF(Y58&gt;='DM-Won-Written'!B$6,('DM-Won-Written'!C$6+((Y58-'DM-Won-Written'!B$6)/('DM-Won-Written'!B$5-'DM-Won-Written'!B$6)*'DM-Won-Written'!D$6)),0))))*$AQ$2/10</f>
        <v>3</v>
      </c>
      <c r="AR58" s="75">
        <f>IF(Z58&gt;='FF-Detailing'!B$3,'FF-Detailing'!C$3,IF(Z58&gt;='FF-Detailing'!B$4,('FF-Detailing'!C$4+((Z58-'FF-Detailing'!B$4)/('FF-Detailing'!B$3-'FF-Detailing'!B$4))*'FF-Detailing'!D$4),IF(Z58&gt;'FF-Detailing'!B$5,('FF-Detailing'!C$5+((Z58-'FF-Detailing'!B$5)/('FF-Detailing'!B$4-'FF-Detailing'!B$5))*'FF-Detailing'!D$5),IF(Z58&gt;='FF-Detailing'!B$6,('FF-Detailing'!C$6+((Z58-'FF-Detailing'!B$6)/('FF-Detailing'!B$5-'FF-Detailing'!B$6)*'FF-Detailing'!D$6)),0))))*$AR$2/10</f>
        <v>2.64</v>
      </c>
      <c r="AS58" s="75">
        <f>IF(AA58="","",(IF(AA58&gt;='Rx Share'!G$3,'Rx Share'!H$3,IF(AA58&gt;='Rx Share'!G$4,('Rx Share'!H$4+((AA58-'Rx Share'!G$4)/('Rx Share'!G$3-'Rx Share'!G$4))*'Rx Share'!I$4),IF(AA58&gt;'Rx Share'!G$5,('Rx Share'!H$5+((AA58-'Rx Share'!G$5)/('Rx Share'!G$4-'Rx Share'!G$5))*'Rx Share'!I$5),IF(AA58&gt;='Rx Share'!G$6,('Rx Share'!H$6+((AA58-'Rx Share'!G$6)/('Rx Share'!G$5-'Rx Share'!G$6)*'Rx Share'!I$6)),0))))*$AS$2/10))</f>
        <v>0</v>
      </c>
      <c r="AT58" s="69">
        <f t="shared" si="11"/>
        <v>37.384138278873074</v>
      </c>
      <c r="AU58" s="70">
        <f t="shared" si="13"/>
        <v>56</v>
      </c>
      <c r="AV58" s="110" t="str">
        <f t="shared" si="14"/>
        <v/>
      </c>
      <c r="AW58" s="110" t="str">
        <f t="shared" si="24"/>
        <v/>
      </c>
      <c r="AX58" s="110" t="str">
        <f t="shared" si="15"/>
        <v/>
      </c>
      <c r="AY58" s="110" t="str">
        <f t="shared" si="16"/>
        <v/>
      </c>
      <c r="AZ58" s="110" t="str">
        <f t="shared" si="17"/>
        <v/>
      </c>
      <c r="BA58" s="116" t="str">
        <f>IFERROR(IF($M58&gt;=99.5,#REF!,""),"")</f>
        <v/>
      </c>
      <c r="BB58" s="109" t="str">
        <f t="shared" si="18"/>
        <v>Disqualified</v>
      </c>
      <c r="BC58" s="109" t="str">
        <f t="shared" si="19"/>
        <v>Disqualified</v>
      </c>
      <c r="BD58" s="109" t="str">
        <f t="shared" si="20"/>
        <v>Disqualified</v>
      </c>
      <c r="BE58" s="109" t="str">
        <f t="shared" si="21"/>
        <v>Disqualified</v>
      </c>
      <c r="BF58" s="109" t="str">
        <f t="shared" si="22"/>
        <v>Disqualified</v>
      </c>
      <c r="BG58" s="109" t="str">
        <f t="shared" si="23"/>
        <v>Disqualified</v>
      </c>
    </row>
    <row r="59" spans="1:59" ht="30" hidden="1" x14ac:dyDescent="0.35">
      <c r="A59" s="87"/>
      <c r="B59" s="79">
        <v>104952</v>
      </c>
      <c r="C59" s="80" t="s">
        <v>2974</v>
      </c>
      <c r="D59" s="80" t="s">
        <v>1058</v>
      </c>
      <c r="E59" s="80" t="s">
        <v>192</v>
      </c>
      <c r="F59" s="80" t="s">
        <v>10</v>
      </c>
      <c r="G59" s="80" t="s">
        <v>1770</v>
      </c>
      <c r="H59" s="146">
        <v>42004</v>
      </c>
      <c r="I59" s="146" t="s">
        <v>1719</v>
      </c>
      <c r="J59" s="79">
        <v>9</v>
      </c>
      <c r="K59" s="79" t="s">
        <v>2960</v>
      </c>
      <c r="L59" s="79"/>
      <c r="M59" s="78">
        <v>96.00199209911176</v>
      </c>
      <c r="N59" s="78">
        <v>27.985948477751755</v>
      </c>
      <c r="O59" s="78">
        <v>57.574184360749378</v>
      </c>
      <c r="P59" s="78">
        <v>114.49251375173715</v>
      </c>
      <c r="Q59" s="99">
        <v>2</v>
      </c>
      <c r="R59" s="99">
        <v>48.888888888888886</v>
      </c>
      <c r="S59" s="99">
        <v>2</v>
      </c>
      <c r="T59" s="99">
        <v>48.888888888888886</v>
      </c>
      <c r="U59" s="99">
        <v>0</v>
      </c>
      <c r="V59" s="68">
        <v>97.049272673050794</v>
      </c>
      <c r="W59" s="68">
        <v>66.666666666666657</v>
      </c>
      <c r="X59" s="68">
        <v>81.990740740740748</v>
      </c>
      <c r="Y59" s="68">
        <v>78.888888888888886</v>
      </c>
      <c r="Z59" s="68">
        <v>87.8611111111111</v>
      </c>
      <c r="AA59" s="68">
        <v>20.912434221366794</v>
      </c>
      <c r="AB59" s="68">
        <v>0.62737302664100381</v>
      </c>
      <c r="AC59" s="68">
        <v>1</v>
      </c>
      <c r="AD59" s="74"/>
      <c r="AE59" s="75">
        <f>IF(M59&gt;='Sales Ach'!G$3,'Sales Ach'!H$3,IF(M59&gt;='Sales Ach'!G$4,('Sales Ach'!H$4+((M59-'Sales Ach'!G$4)/('Sales Ach'!G$3-'Sales Ach'!G$4))*'Sales Ach'!I$4),IF(M59&gt;'Sales Ach'!G$5,('Sales Ach'!H$5+((M59-'Sales Ach'!G$5)/('Sales Ach'!G$4-'Sales Ach'!G$5))*'Sales Ach'!I$5),IF(M59&gt;='Sales Ach'!G$6,('Sales Ach'!H$6+((M59-'Sales Ach'!G$6)/('Sales Ach'!G$5-'Sales Ach'!G$6)*'Sales Ach'!I$6)),0))))*$AE$2/10</f>
        <v>10.801593679289407</v>
      </c>
      <c r="AF59" s="75">
        <f>IF(N59&gt;=UA!G$3,UA!H$3,IF(N59&gt;=UA!G$4,(UA!H$4+((N59-UA!G$4)/(UA!G$3-UA!G$4))*UA!I$4),IF(N59&gt;UA!G$5,(UA!H$5+((N59-UA!G$5)/(UA!G$4-UA!G$5))*UA!I$5),IF(N59&gt;=UA!G$6,(UA!H$6+((N59-UA!G$6)/(UA!G$5-UA!G$6)*UA!I$6)),0))))*$AF$2/10</f>
        <v>0</v>
      </c>
      <c r="AG59" s="75">
        <f>IF(O59="","",(IF(O59&gt;='New Product'!G$3,'New Product'!H$3,IF(O59&gt;='New Product'!G$4,('New Product'!H$4+((O59-'New Product'!G$4)/('New Product'!G$3-'New Product'!G$4))*'New Product'!I$4),IF(O59&gt;'New Product'!G$5,('New Product'!H$5+((O59-'New Product'!G$5)/('New Product'!G$4-'New Product'!G$5))*'New Product'!I$5),IF(O59&gt;='New Product'!G$6,('New Product'!H$6+((O59-'New Product'!G$6)/('New Product'!G$5-'New Product'!G$6)*'New Product'!I$6)),0))))*$AG$2/10))</f>
        <v>1.4264187920958993</v>
      </c>
      <c r="AH59" s="75">
        <f>IF(P59&gt;='Basket Brand'!G$3,'Basket Brand'!H$3,IF(P59&gt;='Basket Brand'!G$4,('Basket Brand'!H$4+((P59-'Basket Brand'!G$4)/('Basket Brand'!G$3-'Basket Brand'!G$4))*'Basket Brand'!I$4),IF(P59&gt;'Basket Brand'!G$5,('Basket Brand'!H$5+((P59-'Basket Brand'!G$5)/('Basket Brand'!G$4-'Basket Brand'!G$5))*'Basket Brand'!I$5),IF(P59&gt;='Basket Brand'!G$6,('Basket Brand'!H$6+((P59-'Basket Brand'!G$6)/('Basket Brand'!G$5-'Basket Brand'!G$6)*'Basket Brand'!I$6)),0))))*$AH$2/10</f>
        <v>9.9323351668982873</v>
      </c>
      <c r="AI59" s="75">
        <f>IF(Q59&gt;='No of Month Ach.'!G$3,'No of Month Ach.'!H$3,IF(Q59&gt;='No of Month Ach.'!G$4,('No of Month Ach.'!H$4+((Q59-'No of Month Ach.'!G$4)/('No of Month Ach.'!G$3-'No of Month Ach.'!G$4))*'No of Month Ach.'!I$4),IF(Q59&gt;'No of Month Ach.'!G$5,('No of Month Ach.'!H$5+((Q59-'No of Month Ach.'!G$5)/('No of Month Ach.'!G$4-'No of Month Ach.'!G$5))*'No of Month Ach.'!I$5),IF(Q59&gt;='No of Month Ach.'!G$6,('No of Month Ach.'!H$6+((Q59-'No of Month Ach.'!G$6)/('No of Month Ach.'!G$5-'No of Month Ach.'!G$6)*'No of Month Ach.'!I$6)),0))))*$AI$2/10</f>
        <v>0</v>
      </c>
      <c r="AJ59" s="75">
        <f>IF(R59&gt;='Territory Month'!B$3,'Territory Month'!C$3,IF(R59&gt;='Territory Month'!B$4,('Territory Month'!C$4+((R59-'Territory Month'!B$4)/('Territory Month'!B$3-'Territory Month'!B$4))*'Territory Month'!D$4),IF(R59&gt;'Territory Month'!B$5,('Territory Month'!C$5+((R59-'Territory Month'!B$5)/('Territory Month'!B$4-'Territory Month'!B$5))*'Territory Month'!D$5),IF(R59&gt;='Territory Month'!B$6,('Territory Month'!C$6+((R59-'Territory Month'!B$6)/('Territory Month'!B$5-'Territory Month'!B$6)*'Territory Month'!D$6)),0))))*$AJ$2/10</f>
        <v>3.333333333333333</v>
      </c>
      <c r="AK59" s="75">
        <f>IF(Q59&gt;='No of Month Ach.'!G$3,'No of Month Ach.'!H$3,IF(Q59&gt;='No of Month Ach.'!G$4,('No of Month Ach.'!H$4+((Q59-'No of Month Ach.'!G$4)/('No of Month Ach.'!G$3-'No of Month Ach.'!G$4))*'No of Month Ach.'!I$4),IF(Q59&gt;'No of Month Ach.'!G$5,('No of Month Ach.'!H$5+((Q59-'No of Month Ach.'!G$5)/('No of Month Ach.'!G$4-'No of Month Ach.'!G$5))*'No of Month Ach.'!I$5),IF(Q59&gt;='No of Month Ach.'!G$6,('No of Month Ach.'!H$6+((Q59-'No of Month Ach.'!G$6)/('No of Month Ach.'!G$5-'No of Month Ach.'!G$6)*'No of Month Ach.'!I$6)),0))))*$AK$2/10</f>
        <v>0</v>
      </c>
      <c r="AL59" s="75">
        <f>IF(R59&gt;='Territory Month'!B$3,'Territory Month'!C$3,IF(R59&gt;='Territory Month'!B$4,('Territory Month'!C$4+((R59-'Territory Month'!B$4)/('Territory Month'!B$3-'Territory Month'!B$4))*'Territory Month'!D$4),IF(R59&gt;'Territory Month'!B$5,('Territory Month'!C$5+((R59-'Territory Month'!B$5)/('Territory Month'!B$4-'Territory Month'!B$5))*'Territory Month'!D$5),IF(R59&gt;='Territory Month'!B$6,('Territory Month'!C$6+((R59-'Territory Month'!B$6)/('Territory Month'!B$5-'Territory Month'!B$6)*'Territory Month'!D$6)),0))))*$AL$2/10</f>
        <v>1.6666666666666665</v>
      </c>
      <c r="AM59" s="75">
        <f>IF(U59&gt;='Sygk DM Syk Ach'!B$3,'Sygk DM Syk Ach'!C$3,IF(U59&gt;='Sygk DM Syk Ach'!B$4,('Sygk DM Syk Ach'!C$4+((U59-'Sygk DM Syk Ach'!B$4)/('Sygk DM Syk Ach'!B$3-'Sygk DM Syk Ach'!B$4))*'Sygk DM Syk Ach'!D$4),IF(U59&gt;'Sygk DM Syk Ach'!B$5,('Sygk DM Syk Ach'!C$5+((U59-'Sygk DM Syk Ach'!B$5)/('Sygk DM Syk Ach'!B$4-'Sygk DM Syk Ach'!B$5))*'Sygk DM Syk Ach'!D$5),IF(U59&gt;='Sygk DM Syk Ach'!B$6,('Sygk DM Syk Ach'!C$6+((U59-'Sygk DM Syk Ach'!B$6)/('Sygk DM Syk Ach'!B$5-'Sygk DM Syk Ach'!B$6)*'Sygk DM Syk Ach'!D$6)),0))))*$AM$2/10</f>
        <v>0</v>
      </c>
      <c r="AN59" s="75">
        <f>IF(V59&gt;='Call Achv'!B$3,'Call Achv'!C$3,IF(V59&gt;='Call Achv'!B$4,('Call Achv'!C$4+((V59-'Call Achv'!B$4)/('Call Achv'!B$3-'Call Achv'!B$4))*'Call Achv'!D$4),IF(V59&gt;'Call Achv'!B$5,('Call Achv'!C$5+((V59-'Call Achv'!B$5)/('Call Achv'!B$4-'Call Achv'!B$5))*'Call Achv'!D$5),IF(V59&gt;='Call Achv'!B$6,('Call Achv'!C$6+((V59-'Call Achv'!B$6)/('Call Achv'!B$5-'Call Achv'!B$6)*'Call Achv'!D$6)),0))))*$AN$2/10</f>
        <v>4.114781801915238</v>
      </c>
      <c r="AO59" s="75">
        <f>IF(W59&gt;='DM Coaching'!B$3,'DM Coaching'!C$3,IF(W59&gt;='DM Coaching'!B$4,('DM Coaching'!C$4+((W59-'DM Coaching'!B$4)/('DM Coaching'!B$3-'DM Coaching'!B$4))*'DM Coaching'!D$4),IF(W59&gt;'DM Coaching'!B$5,('DM Coaching'!C$5+((W59-'DM Coaching'!B$5)/('DM Coaching'!B$4-'DM Coaching'!B$5))*'DM Coaching'!D$5),IF(W59&gt;='DM Coaching'!B$6,('DM Coaching'!C$6+((W59-'DM Coaching'!B$6)/('DM Coaching'!B$5-'DM Coaching'!B$6)*'DM Coaching'!D$6)),0))))*$AO$2/10</f>
        <v>3.9999999999999973</v>
      </c>
      <c r="AP59" s="75">
        <f>IF(X59&gt;='FF-Written'!B$3,'FF-Written'!C$3,IF(X59&gt;='FF-Written'!B$4,('FF-Written'!C$4+((X59-'FF-Written'!B$4)/('FF-Written'!B$3-'FF-Written'!B$4))*'FF-Written'!D$4),IF(X59&gt;'FF-Written'!B$5,('FF-Written'!C$5+((X59-'FF-Written'!B$5)/('FF-Written'!B$4-'FF-Written'!B$5))*'FF-Written'!D$5),IF(X59&gt;='FF-Written'!B$6,('FF-Written'!C$6+((X59-'FF-Written'!B$6)/('FF-Written'!B$5-'FF-Written'!B$6)*'FF-Written'!D$6)),0))))*$AP$2/10</f>
        <v>4.1990740740740744</v>
      </c>
      <c r="AQ59" s="75">
        <f>IF(Y59&gt;='DM-Won-Written'!B$3,'DM-Won-Written'!C$3,IF(Y59&gt;='DM-Won-Written'!B$4,('DM-Won-Written'!C$4+((Y59-'DM-Won-Written'!B$4)/('DM-Won-Written'!B$3-'DM-Won-Written'!B$4))*'DM-Won-Written'!D$4),IF(Y59&gt;'DM-Won-Written'!B$5,('DM-Won-Written'!C$5+((Y59-'DM-Won-Written'!B$5)/('DM-Won-Written'!B$4-'DM-Won-Written'!B$5))*'DM-Won-Written'!D$5),IF(Y59&gt;='DM-Won-Written'!B$6,('DM-Won-Written'!C$6+((Y59-'DM-Won-Written'!B$6)/('DM-Won-Written'!B$5-'DM-Won-Written'!B$6)*'DM-Won-Written'!D$6)),0))))*$AQ$2/10</f>
        <v>2.9333333333333327</v>
      </c>
      <c r="AR59" s="75">
        <f>IF(Z59&gt;='FF-Detailing'!B$3,'FF-Detailing'!C$3,IF(Z59&gt;='FF-Detailing'!B$4,('FF-Detailing'!C$4+((Z59-'FF-Detailing'!B$4)/('FF-Detailing'!B$3-'FF-Detailing'!B$4))*'FF-Detailing'!D$4),IF(Z59&gt;'FF-Detailing'!B$5,('FF-Detailing'!C$5+((Z59-'FF-Detailing'!B$5)/('FF-Detailing'!B$4-'FF-Detailing'!B$5))*'FF-Detailing'!D$5),IF(Z59&gt;='FF-Detailing'!B$6,('FF-Detailing'!C$6+((Z59-'FF-Detailing'!B$6)/('FF-Detailing'!B$5-'FF-Detailing'!B$6)*'FF-Detailing'!D$6)),0))))*$AR$2/10</f>
        <v>2.5716666666666659</v>
      </c>
      <c r="AS59" s="75">
        <f>IF(AA59="","",(IF(AA59&gt;='Rx Share'!G$3,'Rx Share'!H$3,IF(AA59&gt;='Rx Share'!G$4,('Rx Share'!H$4+((AA59-'Rx Share'!G$4)/('Rx Share'!G$3-'Rx Share'!G$4))*'Rx Share'!I$4),IF(AA59&gt;'Rx Share'!G$5,('Rx Share'!H$5+((AA59-'Rx Share'!G$5)/('Rx Share'!G$4-'Rx Share'!G$5))*'Rx Share'!I$5),IF(AA59&gt;='Rx Share'!G$6,('Rx Share'!H$6+((AA59-'Rx Share'!G$6)/('Rx Share'!G$5-'Rx Share'!G$6)*'Rx Share'!I$6)),0))))*$AS$2/10))</f>
        <v>0</v>
      </c>
      <c r="AT59" s="69">
        <f t="shared" si="11"/>
        <v>48.125040941784718</v>
      </c>
      <c r="AU59" s="70">
        <f t="shared" si="13"/>
        <v>29</v>
      </c>
      <c r="AV59" s="110" t="str">
        <f t="shared" si="14"/>
        <v/>
      </c>
      <c r="AW59" s="110" t="str">
        <f t="shared" si="24"/>
        <v/>
      </c>
      <c r="AX59" s="110" t="str">
        <f t="shared" si="15"/>
        <v/>
      </c>
      <c r="AY59" s="110" t="str">
        <f t="shared" si="16"/>
        <v/>
      </c>
      <c r="AZ59" s="110" t="str">
        <f t="shared" si="17"/>
        <v/>
      </c>
      <c r="BA59" s="116" t="str">
        <f>IFERROR(IF($M59&gt;=99.5,#REF!,""),"")</f>
        <v/>
      </c>
      <c r="BB59" s="109" t="str">
        <f t="shared" si="18"/>
        <v>Disqualified</v>
      </c>
      <c r="BC59" s="109" t="str">
        <f t="shared" si="19"/>
        <v>Disqualified</v>
      </c>
      <c r="BD59" s="109" t="str">
        <f t="shared" si="20"/>
        <v>Disqualified</v>
      </c>
      <c r="BE59" s="109" t="str">
        <f t="shared" si="21"/>
        <v>Disqualified</v>
      </c>
      <c r="BF59" s="109" t="str">
        <f t="shared" si="22"/>
        <v>Disqualified</v>
      </c>
      <c r="BG59" s="109" t="str">
        <f t="shared" si="23"/>
        <v>Disqualified</v>
      </c>
    </row>
    <row r="60" spans="1:59" ht="30" hidden="1" x14ac:dyDescent="0.35">
      <c r="A60" s="87"/>
      <c r="B60" s="79">
        <v>104953</v>
      </c>
      <c r="C60" s="80" t="s">
        <v>1271</v>
      </c>
      <c r="D60" s="80" t="s">
        <v>1058</v>
      </c>
      <c r="E60" s="80" t="s">
        <v>136</v>
      </c>
      <c r="F60" s="80" t="s">
        <v>34</v>
      </c>
      <c r="G60" s="80" t="s">
        <v>1760</v>
      </c>
      <c r="H60" s="146">
        <v>42004</v>
      </c>
      <c r="I60" s="146" t="s">
        <v>1719</v>
      </c>
      <c r="J60" s="79">
        <v>9</v>
      </c>
      <c r="K60" s="79" t="s">
        <v>2960</v>
      </c>
      <c r="L60" s="79"/>
      <c r="M60" s="78">
        <v>95.811748829063788</v>
      </c>
      <c r="N60" s="78">
        <v>20.068807339449542</v>
      </c>
      <c r="O60" s="78">
        <v>55.316022904558125</v>
      </c>
      <c r="P60" s="78">
        <v>98.079491029589391</v>
      </c>
      <c r="Q60" s="99">
        <v>4</v>
      </c>
      <c r="R60" s="99">
        <v>31.481481481481481</v>
      </c>
      <c r="S60" s="99">
        <v>4</v>
      </c>
      <c r="T60" s="99">
        <v>31.481481481481481</v>
      </c>
      <c r="U60" s="99">
        <v>0</v>
      </c>
      <c r="V60" s="68">
        <v>92.416824301769225</v>
      </c>
      <c r="W60" s="68">
        <v>82.775119617224874</v>
      </c>
      <c r="X60" s="68">
        <v>83.703703703703709</v>
      </c>
      <c r="Y60" s="68">
        <v>57.777777777777779</v>
      </c>
      <c r="Z60" s="68">
        <v>90.722222222222229</v>
      </c>
      <c r="AA60" s="68">
        <v>24.773100916604733</v>
      </c>
      <c r="AB60" s="68">
        <v>0.74319302749814198</v>
      </c>
      <c r="AC60" s="68">
        <v>1</v>
      </c>
      <c r="AD60" s="74"/>
      <c r="AE60" s="75">
        <f>IF(M60&gt;='Sales Ach'!G$3,'Sales Ach'!H$3,IF(M60&gt;='Sales Ach'!G$4,('Sales Ach'!H$4+((M60-'Sales Ach'!G$4)/('Sales Ach'!G$3-'Sales Ach'!G$4))*'Sales Ach'!I$4),IF(M60&gt;'Sales Ach'!G$5,('Sales Ach'!H$5+((M60-'Sales Ach'!G$5)/('Sales Ach'!G$4-'Sales Ach'!G$5))*'Sales Ach'!I$5),IF(M60&gt;='Sales Ach'!G$6,('Sales Ach'!H$6+((M60-'Sales Ach'!G$6)/('Sales Ach'!G$5-'Sales Ach'!G$6)*'Sales Ach'!I$6)),0))))*$AE$2/10</f>
        <v>10.64939906325103</v>
      </c>
      <c r="AF60" s="75">
        <f>IF(N60&gt;=UA!G$3,UA!H$3,IF(N60&gt;=UA!G$4,(UA!H$4+((N60-UA!G$4)/(UA!G$3-UA!G$4))*UA!I$4),IF(N60&gt;UA!G$5,(UA!H$5+((N60-UA!G$5)/(UA!G$4-UA!G$5))*UA!I$5),IF(N60&gt;=UA!G$6,(UA!H$6+((N60-UA!G$6)/(UA!G$5-UA!G$6)*UA!I$6)),0))))*$AF$2/10</f>
        <v>0</v>
      </c>
      <c r="AG60" s="75">
        <f>IF(O60="","",(IF(O60&gt;='New Product'!G$3,'New Product'!H$3,IF(O60&gt;='New Product'!G$4,('New Product'!H$4+((O60-'New Product'!G$4)/('New Product'!G$3-'New Product'!G$4))*'New Product'!I$4),IF(O60&gt;'New Product'!G$5,('New Product'!H$5+((O60-'New Product'!G$5)/('New Product'!G$4-'New Product'!G$5))*'New Product'!I$5),IF(O60&gt;='New Product'!G$6,('New Product'!H$6+((O60-'New Product'!G$6)/('New Product'!G$5-'New Product'!G$6)*'New Product'!I$6)),0))))*$AG$2/10))</f>
        <v>1.2881064029041851</v>
      </c>
      <c r="AH60" s="75">
        <f>IF(P60&gt;='Basket Brand'!G$3,'Basket Brand'!H$3,IF(P60&gt;='Basket Brand'!G$4,('Basket Brand'!H$4+((P60-'Basket Brand'!G$4)/('Basket Brand'!G$3-'Basket Brand'!G$4))*'Basket Brand'!I$4),IF(P60&gt;'Basket Brand'!G$5,('Basket Brand'!H$5+((P60-'Basket Brand'!G$5)/('Basket Brand'!G$4-'Basket Brand'!G$5))*'Basket Brand'!I$5),IF(P60&gt;='Basket Brand'!G$6,('Basket Brand'!H$6+((P60-'Basket Brand'!G$6)/('Basket Brand'!G$5-'Basket Brand'!G$6)*'Basket Brand'!I$6)),0))))*$AH$2/10</f>
        <v>6.2317964118357567</v>
      </c>
      <c r="AI60" s="75">
        <f>IF(Q60&gt;='No of Month Ach.'!G$3,'No of Month Ach.'!H$3,IF(Q60&gt;='No of Month Ach.'!G$4,('No of Month Ach.'!H$4+((Q60-'No of Month Ach.'!G$4)/('No of Month Ach.'!G$3-'No of Month Ach.'!G$4))*'No of Month Ach.'!I$4),IF(Q60&gt;'No of Month Ach.'!G$5,('No of Month Ach.'!H$5+((Q60-'No of Month Ach.'!G$5)/('No of Month Ach.'!G$4-'No of Month Ach.'!G$5))*'No of Month Ach.'!I$5),IF(Q60&gt;='No of Month Ach.'!G$6,('No of Month Ach.'!H$6+((Q60-'No of Month Ach.'!G$6)/('No of Month Ach.'!G$5-'No of Month Ach.'!G$6)*'No of Month Ach.'!I$6)),0))))*$AI$2/10</f>
        <v>0</v>
      </c>
      <c r="AJ60" s="75">
        <f>IF(R60&gt;='Territory Month'!B$3,'Territory Month'!C$3,IF(R60&gt;='Territory Month'!B$4,('Territory Month'!C$4+((R60-'Territory Month'!B$4)/('Territory Month'!B$3-'Territory Month'!B$4))*'Territory Month'!D$4),IF(R60&gt;'Territory Month'!B$5,('Territory Month'!C$5+((R60-'Territory Month'!B$5)/('Territory Month'!B$4-'Territory Month'!B$5))*'Territory Month'!D$5),IF(R60&gt;='Territory Month'!B$6,('Territory Month'!C$6+((R60-'Territory Month'!B$6)/('Territory Month'!B$5-'Territory Month'!B$6)*'Territory Month'!D$6)),0))))*$AJ$2/10</f>
        <v>0.50740740740740731</v>
      </c>
      <c r="AK60" s="75">
        <f>IF(Q60&gt;='No of Month Ach.'!G$3,'No of Month Ach.'!H$3,IF(Q60&gt;='No of Month Ach.'!G$4,('No of Month Ach.'!H$4+((Q60-'No of Month Ach.'!G$4)/('No of Month Ach.'!G$3-'No of Month Ach.'!G$4))*'No of Month Ach.'!I$4),IF(Q60&gt;'No of Month Ach.'!G$5,('No of Month Ach.'!H$5+((Q60-'No of Month Ach.'!G$5)/('No of Month Ach.'!G$4-'No of Month Ach.'!G$5))*'No of Month Ach.'!I$5),IF(Q60&gt;='No of Month Ach.'!G$6,('No of Month Ach.'!H$6+((Q60-'No of Month Ach.'!G$6)/('No of Month Ach.'!G$5-'No of Month Ach.'!G$6)*'No of Month Ach.'!I$6)),0))))*$AK$2/10</f>
        <v>0</v>
      </c>
      <c r="AL60" s="75">
        <f>IF(R60&gt;='Territory Month'!B$3,'Territory Month'!C$3,IF(R60&gt;='Territory Month'!B$4,('Territory Month'!C$4+((R60-'Territory Month'!B$4)/('Territory Month'!B$3-'Territory Month'!B$4))*'Territory Month'!D$4),IF(R60&gt;'Territory Month'!B$5,('Territory Month'!C$5+((R60-'Territory Month'!B$5)/('Territory Month'!B$4-'Territory Month'!B$5))*'Territory Month'!D$5),IF(R60&gt;='Territory Month'!B$6,('Territory Month'!C$6+((R60-'Territory Month'!B$6)/('Territory Month'!B$5-'Territory Month'!B$6)*'Territory Month'!D$6)),0))))*$AL$2/10</f>
        <v>0.25370370370370365</v>
      </c>
      <c r="AM60" s="75">
        <f>IF(U60&gt;='Sygk DM Syk Ach'!B$3,'Sygk DM Syk Ach'!C$3,IF(U60&gt;='Sygk DM Syk Ach'!B$4,('Sygk DM Syk Ach'!C$4+((U60-'Sygk DM Syk Ach'!B$4)/('Sygk DM Syk Ach'!B$3-'Sygk DM Syk Ach'!B$4))*'Sygk DM Syk Ach'!D$4),IF(U60&gt;'Sygk DM Syk Ach'!B$5,('Sygk DM Syk Ach'!C$5+((U60-'Sygk DM Syk Ach'!B$5)/('Sygk DM Syk Ach'!B$4-'Sygk DM Syk Ach'!B$5))*'Sygk DM Syk Ach'!D$5),IF(U60&gt;='Sygk DM Syk Ach'!B$6,('Sygk DM Syk Ach'!C$6+((U60-'Sygk DM Syk Ach'!B$6)/('Sygk DM Syk Ach'!B$5-'Sygk DM Syk Ach'!B$6)*'Sygk DM Syk Ach'!D$6)),0))))*$AM$2/10</f>
        <v>0</v>
      </c>
      <c r="AN60" s="75">
        <f>IF(V60&gt;='Call Achv'!B$3,'Call Achv'!C$3,IF(V60&gt;='Call Achv'!B$4,('Call Achv'!C$4+((V60-'Call Achv'!B$4)/('Call Achv'!B$3-'Call Achv'!B$4))*'Call Achv'!D$4),IF(V60&gt;'Call Achv'!B$5,('Call Achv'!C$5+((V60-'Call Achv'!B$5)/('Call Achv'!B$4-'Call Achv'!B$5))*'Call Achv'!D$5),IF(V60&gt;='Call Achv'!B$6,('Call Achv'!C$6+((V60-'Call Achv'!B$6)/('Call Achv'!B$5-'Call Achv'!B$6)*'Call Achv'!D$6)),0))))*$AN$2/10</f>
        <v>2.483364860353845</v>
      </c>
      <c r="AO60" s="75">
        <f>IF(W60&gt;='DM Coaching'!B$3,'DM Coaching'!C$3,IF(W60&gt;='DM Coaching'!B$4,('DM Coaching'!C$4+((W60-'DM Coaching'!B$4)/('DM Coaching'!B$3-'DM Coaching'!B$4))*'DM Coaching'!D$4),IF(W60&gt;'DM Coaching'!B$5,('DM Coaching'!C$5+((W60-'DM Coaching'!B$5)/('DM Coaching'!B$4-'DM Coaching'!B$5))*'DM Coaching'!D$5),IF(W60&gt;='DM Coaching'!B$6,('DM Coaching'!C$6+((W60-'DM Coaching'!B$6)/('DM Coaching'!B$5-'DM Coaching'!B$6)*'DM Coaching'!D$6)),0))))*$AO$2/10</f>
        <v>5</v>
      </c>
      <c r="AP60" s="75">
        <f>IF(X60&gt;='FF-Written'!B$3,'FF-Written'!C$3,IF(X60&gt;='FF-Written'!B$4,('FF-Written'!C$4+((X60-'FF-Written'!B$4)/('FF-Written'!B$3-'FF-Written'!B$4))*'FF-Written'!D$4),IF(X60&gt;'FF-Written'!B$5,('FF-Written'!C$5+((X60-'FF-Written'!B$5)/('FF-Written'!B$4-'FF-Written'!B$5))*'FF-Written'!D$5),IF(X60&gt;='FF-Written'!B$6,('FF-Written'!C$6+((X60-'FF-Written'!B$6)/('FF-Written'!B$5-'FF-Written'!B$6)*'FF-Written'!D$6)),0))))*$AP$2/10</f>
        <v>4.3703703703703711</v>
      </c>
      <c r="AQ60" s="75">
        <f>IF(Y60&gt;='DM-Won-Written'!B$3,'DM-Won-Written'!C$3,IF(Y60&gt;='DM-Won-Written'!B$4,('DM-Won-Written'!C$4+((Y60-'DM-Won-Written'!B$4)/('DM-Won-Written'!B$3-'DM-Won-Written'!B$4))*'DM-Won-Written'!D$4),IF(Y60&gt;'DM-Won-Written'!B$5,('DM-Won-Written'!C$5+((Y60-'DM-Won-Written'!B$5)/('DM-Won-Written'!B$4-'DM-Won-Written'!B$5))*'DM-Won-Written'!D$5),IF(Y60&gt;='DM-Won-Written'!B$6,('DM-Won-Written'!C$6+((Y60-'DM-Won-Written'!B$6)/('DM-Won-Written'!B$5-'DM-Won-Written'!B$6)*'DM-Won-Written'!D$6)),0))))*$AQ$2/10</f>
        <v>0.96666666666666679</v>
      </c>
      <c r="AR60" s="75">
        <f>IF(Z60&gt;='FF-Detailing'!B$3,'FF-Detailing'!C$3,IF(Z60&gt;='FF-Detailing'!B$4,('FF-Detailing'!C$4+((Z60-'FF-Detailing'!B$4)/('FF-Detailing'!B$3-'FF-Detailing'!B$4))*'FF-Detailing'!D$4),IF(Z60&gt;'FF-Detailing'!B$5,('FF-Detailing'!C$5+((Z60-'FF-Detailing'!B$5)/('FF-Detailing'!B$4-'FF-Detailing'!B$5))*'FF-Detailing'!D$5),IF(Z60&gt;='FF-Detailing'!B$6,('FF-Detailing'!C$6+((Z60-'FF-Detailing'!B$6)/('FF-Detailing'!B$5-'FF-Detailing'!B$6)*'FF-Detailing'!D$6)),0))))*$AR$2/10</f>
        <v>2.7433333333333336</v>
      </c>
      <c r="AS60" s="75">
        <f>IF(AA60="","",(IF(AA60&gt;='Rx Share'!G$3,'Rx Share'!H$3,IF(AA60&gt;='Rx Share'!G$4,('Rx Share'!H$4+((AA60-'Rx Share'!G$4)/('Rx Share'!G$3-'Rx Share'!G$4))*'Rx Share'!I$4),IF(AA60&gt;'Rx Share'!G$5,('Rx Share'!H$5+((AA60-'Rx Share'!G$5)/('Rx Share'!G$4-'Rx Share'!G$5))*'Rx Share'!I$5),IF(AA60&gt;='Rx Share'!G$6,('Rx Share'!H$6+((AA60-'Rx Share'!G$6)/('Rx Share'!G$5-'Rx Share'!G$6)*'Rx Share'!I$6)),0))))*$AS$2/10))</f>
        <v>0</v>
      </c>
      <c r="AT60" s="69">
        <f t="shared" si="11"/>
        <v>38.044938351247325</v>
      </c>
      <c r="AU60" s="70">
        <f t="shared" si="13"/>
        <v>54</v>
      </c>
      <c r="AV60" s="110" t="str">
        <f t="shared" si="14"/>
        <v/>
      </c>
      <c r="AW60" s="110" t="str">
        <f t="shared" si="24"/>
        <v/>
      </c>
      <c r="AX60" s="110" t="str">
        <f t="shared" si="15"/>
        <v/>
      </c>
      <c r="AY60" s="110" t="str">
        <f t="shared" si="16"/>
        <v/>
      </c>
      <c r="AZ60" s="110" t="str">
        <f t="shared" si="17"/>
        <v/>
      </c>
      <c r="BA60" s="116" t="str">
        <f>IFERROR(IF($M60&gt;=99.5,#REF!,""),"")</f>
        <v/>
      </c>
      <c r="BB60" s="109" t="str">
        <f t="shared" si="18"/>
        <v>Disqualified</v>
      </c>
      <c r="BC60" s="109" t="str">
        <f t="shared" si="19"/>
        <v>Disqualified</v>
      </c>
      <c r="BD60" s="109" t="str">
        <f t="shared" si="20"/>
        <v>Disqualified</v>
      </c>
      <c r="BE60" s="109" t="str">
        <f t="shared" si="21"/>
        <v>Disqualified</v>
      </c>
      <c r="BF60" s="109" t="str">
        <f t="shared" si="22"/>
        <v>Disqualified</v>
      </c>
      <c r="BG60" s="109" t="str">
        <f t="shared" si="23"/>
        <v>Disqualified</v>
      </c>
    </row>
    <row r="61" spans="1:59" ht="30" hidden="1" x14ac:dyDescent="0.35">
      <c r="A61" s="87"/>
      <c r="B61" s="79">
        <v>104955</v>
      </c>
      <c r="C61" s="80" t="s">
        <v>1482</v>
      </c>
      <c r="D61" s="80" t="s">
        <v>1058</v>
      </c>
      <c r="E61" s="80" t="s">
        <v>71</v>
      </c>
      <c r="F61" s="80" t="s">
        <v>1798</v>
      </c>
      <c r="G61" s="80" t="s">
        <v>1777</v>
      </c>
      <c r="H61" s="146">
        <v>42064</v>
      </c>
      <c r="I61" s="146" t="s">
        <v>1719</v>
      </c>
      <c r="J61" s="79">
        <v>9</v>
      </c>
      <c r="K61" s="79" t="s">
        <v>1084</v>
      </c>
      <c r="L61" s="79"/>
      <c r="M61" s="78">
        <v>95.551455721355595</v>
      </c>
      <c r="N61" s="78">
        <v>38.383838383838381</v>
      </c>
      <c r="O61" s="78">
        <v>70.216166405765804</v>
      </c>
      <c r="P61" s="78">
        <v>111.4679002279136</v>
      </c>
      <c r="Q61" s="99">
        <v>2</v>
      </c>
      <c r="R61" s="99">
        <v>27.777777777777779</v>
      </c>
      <c r="S61" s="99">
        <v>2</v>
      </c>
      <c r="T61" s="99">
        <v>27.777777777777779</v>
      </c>
      <c r="U61" s="99">
        <v>33.333333333333329</v>
      </c>
      <c r="V61" s="68">
        <v>83.646665508857225</v>
      </c>
      <c r="W61" s="68">
        <v>71.794871794871796</v>
      </c>
      <c r="X61" s="68">
        <v>77.518518518518519</v>
      </c>
      <c r="Y61" s="68">
        <v>73.333333333333329</v>
      </c>
      <c r="Z61" s="68">
        <v>86.544444444444437</v>
      </c>
      <c r="AA61" s="68">
        <v>19.295706705258077</v>
      </c>
      <c r="AB61" s="68">
        <v>0.57887120115774238</v>
      </c>
      <c r="AC61" s="68">
        <v>1</v>
      </c>
      <c r="AD61" s="74"/>
      <c r="AE61" s="75">
        <f>IF(M61&gt;='Sales Ach'!G$3,'Sales Ach'!H$3,IF(M61&gt;='Sales Ach'!G$4,('Sales Ach'!H$4+((M61-'Sales Ach'!G$4)/('Sales Ach'!G$3-'Sales Ach'!G$4))*'Sales Ach'!I$4),IF(M61&gt;'Sales Ach'!G$5,('Sales Ach'!H$5+((M61-'Sales Ach'!G$5)/('Sales Ach'!G$4-'Sales Ach'!G$5))*'Sales Ach'!I$5),IF(M61&gt;='Sales Ach'!G$6,('Sales Ach'!H$6+((M61-'Sales Ach'!G$6)/('Sales Ach'!G$5-'Sales Ach'!G$6)*'Sales Ach'!I$6)),0))))*$AE$2/10</f>
        <v>10.441164577084475</v>
      </c>
      <c r="AF61" s="75">
        <f>IF(N61&gt;=UA!G$3,UA!H$3,IF(N61&gt;=UA!G$4,(UA!H$4+((N61-UA!G$4)/(UA!G$3-UA!G$4))*UA!I$4),IF(N61&gt;UA!G$5,(UA!H$5+((N61-UA!G$5)/(UA!G$4-UA!G$5))*UA!I$5),IF(N61&gt;=UA!G$6,(UA!H$6+((N61-UA!G$6)/(UA!G$5-UA!G$6)*UA!I$6)),0))))*$AF$2/10</f>
        <v>5.5151515151515138</v>
      </c>
      <c r="AG61" s="75">
        <f>IF(O61="","",(IF(O61&gt;='New Product'!G$3,'New Product'!H$3,IF(O61&gt;='New Product'!G$4,('New Product'!H$4+((O61-'New Product'!G$4)/('New Product'!G$3-'New Product'!G$4))*'New Product'!I$4),IF(O61&gt;'New Product'!G$5,('New Product'!H$5+((O61-'New Product'!G$5)/('New Product'!G$4-'New Product'!G$5))*'New Product'!I$5),IF(O61&gt;='New Product'!G$6,('New Product'!H$6+((O61-'New Product'!G$6)/('New Product'!G$5-'New Product'!G$6)*'New Product'!I$6)),0))))*$AG$2/10))</f>
        <v>2.2007401923531553</v>
      </c>
      <c r="AH61" s="75">
        <f>IF(P61&gt;='Basket Brand'!G$3,'Basket Brand'!H$3,IF(P61&gt;='Basket Brand'!G$4,('Basket Brand'!H$4+((P61-'Basket Brand'!G$4)/('Basket Brand'!G$3-'Basket Brand'!G$4))*'Basket Brand'!I$4),IF(P61&gt;'Basket Brand'!G$5,('Basket Brand'!H$5+((P61-'Basket Brand'!G$5)/('Basket Brand'!G$4-'Basket Brand'!G$5))*'Basket Brand'!I$5),IF(P61&gt;='Basket Brand'!G$6,('Basket Brand'!H$6+((P61-'Basket Brand'!G$6)/('Basket Brand'!G$5-'Basket Brand'!G$6)*'Basket Brand'!I$6)),0))))*$AH$2/10</f>
        <v>9.5290533637218147</v>
      </c>
      <c r="AI61" s="75">
        <f>IF(Q61&gt;='No of Month Ach.'!G$3,'No of Month Ach.'!H$3,IF(Q61&gt;='No of Month Ach.'!G$4,('No of Month Ach.'!H$4+((Q61-'No of Month Ach.'!G$4)/('No of Month Ach.'!G$3-'No of Month Ach.'!G$4))*'No of Month Ach.'!I$4),IF(Q61&gt;'No of Month Ach.'!G$5,('No of Month Ach.'!H$5+((Q61-'No of Month Ach.'!G$5)/('No of Month Ach.'!G$4-'No of Month Ach.'!G$5))*'No of Month Ach.'!I$5),IF(Q61&gt;='No of Month Ach.'!G$6,('No of Month Ach.'!H$6+((Q61-'No of Month Ach.'!G$6)/('No of Month Ach.'!G$5-'No of Month Ach.'!G$6)*'No of Month Ach.'!I$6)),0))))*$AI$2/10</f>
        <v>0</v>
      </c>
      <c r="AJ61" s="75">
        <f>IF(R61&gt;='Territory Month'!B$3,'Territory Month'!C$3,IF(R61&gt;='Territory Month'!B$4,('Territory Month'!C$4+((R61-'Territory Month'!B$4)/('Territory Month'!B$3-'Territory Month'!B$4))*'Territory Month'!D$4),IF(R61&gt;'Territory Month'!B$5,('Territory Month'!C$5+((R61-'Territory Month'!B$5)/('Territory Month'!B$4-'Territory Month'!B$5))*'Territory Month'!D$5),IF(R61&gt;='Territory Month'!B$6,('Territory Month'!C$6+((R61-'Territory Month'!B$6)/('Territory Month'!B$5-'Territory Month'!B$6)*'Territory Month'!D$6)),0))))*$AJ$2/10</f>
        <v>0</v>
      </c>
      <c r="AK61" s="75">
        <f>IF(Q61&gt;='No of Month Ach.'!G$3,'No of Month Ach.'!H$3,IF(Q61&gt;='No of Month Ach.'!G$4,('No of Month Ach.'!H$4+((Q61-'No of Month Ach.'!G$4)/('No of Month Ach.'!G$3-'No of Month Ach.'!G$4))*'No of Month Ach.'!I$4),IF(Q61&gt;'No of Month Ach.'!G$5,('No of Month Ach.'!H$5+((Q61-'No of Month Ach.'!G$5)/('No of Month Ach.'!G$4-'No of Month Ach.'!G$5))*'No of Month Ach.'!I$5),IF(Q61&gt;='No of Month Ach.'!G$6,('No of Month Ach.'!H$6+((Q61-'No of Month Ach.'!G$6)/('No of Month Ach.'!G$5-'No of Month Ach.'!G$6)*'No of Month Ach.'!I$6)),0))))*$AK$2/10</f>
        <v>0</v>
      </c>
      <c r="AL61" s="75">
        <f>IF(R61&gt;='Territory Month'!B$3,'Territory Month'!C$3,IF(R61&gt;='Territory Month'!B$4,('Territory Month'!C$4+((R61-'Territory Month'!B$4)/('Territory Month'!B$3-'Territory Month'!B$4))*'Territory Month'!D$4),IF(R61&gt;'Territory Month'!B$5,('Territory Month'!C$5+((R61-'Territory Month'!B$5)/('Territory Month'!B$4-'Territory Month'!B$5))*'Territory Month'!D$5),IF(R61&gt;='Territory Month'!B$6,('Territory Month'!C$6+((R61-'Territory Month'!B$6)/('Territory Month'!B$5-'Territory Month'!B$6)*'Territory Month'!D$6)),0))))*$AL$2/10</f>
        <v>0</v>
      </c>
      <c r="AM61" s="75">
        <f>IF(U61&gt;='Sygk DM Syk Ach'!B$3,'Sygk DM Syk Ach'!C$3,IF(U61&gt;='Sygk DM Syk Ach'!B$4,('Sygk DM Syk Ach'!C$4+((U61-'Sygk DM Syk Ach'!B$4)/('Sygk DM Syk Ach'!B$3-'Sygk DM Syk Ach'!B$4))*'Sygk DM Syk Ach'!D$4),IF(U61&gt;'Sygk DM Syk Ach'!B$5,('Sygk DM Syk Ach'!C$5+((U61-'Sygk DM Syk Ach'!B$5)/('Sygk DM Syk Ach'!B$4-'Sygk DM Syk Ach'!B$5))*'Sygk DM Syk Ach'!D$5),IF(U61&gt;='Sygk DM Syk Ach'!B$6,('Sygk DM Syk Ach'!C$6+((U61-'Sygk DM Syk Ach'!B$6)/('Sygk DM Syk Ach'!B$5-'Sygk DM Syk Ach'!B$6)*'Sygk DM Syk Ach'!D$6)),0))))*$AM$2/10</f>
        <v>0</v>
      </c>
      <c r="AN61" s="75">
        <f>IF(V61&gt;='Call Achv'!B$3,'Call Achv'!C$3,IF(V61&gt;='Call Achv'!B$4,('Call Achv'!C$4+((V61-'Call Achv'!B$4)/('Call Achv'!B$3-'Call Achv'!B$4))*'Call Achv'!D$4),IF(V61&gt;'Call Achv'!B$5,('Call Achv'!C$5+((V61-'Call Achv'!B$5)/('Call Achv'!B$4-'Call Achv'!B$5))*'Call Achv'!D$5),IF(V61&gt;='Call Achv'!B$6,('Call Achv'!C$6+((V61-'Call Achv'!B$6)/('Call Achv'!B$5-'Call Achv'!B$6)*'Call Achv'!D$6)),0))))*$AN$2/10</f>
        <v>0.88816646405001443</v>
      </c>
      <c r="AO61" s="75">
        <f>IF(W61&gt;='DM Coaching'!B$3,'DM Coaching'!C$3,IF(W61&gt;='DM Coaching'!B$4,('DM Coaching'!C$4+((W61-'DM Coaching'!B$4)/('DM Coaching'!B$3-'DM Coaching'!B$4))*'DM Coaching'!D$4),IF(W61&gt;'DM Coaching'!B$5,('DM Coaching'!C$5+((W61-'DM Coaching'!B$5)/('DM Coaching'!B$4-'DM Coaching'!B$5))*'DM Coaching'!D$5),IF(W61&gt;='DM Coaching'!B$6,('DM Coaching'!C$6+((W61-'DM Coaching'!B$6)/('DM Coaching'!B$5-'DM Coaching'!B$6)*'DM Coaching'!D$6)),0))))*$AO$2/10</f>
        <v>5</v>
      </c>
      <c r="AP61" s="75">
        <f>IF(X61&gt;='FF-Written'!B$3,'FF-Written'!C$3,IF(X61&gt;='FF-Written'!B$4,('FF-Written'!C$4+((X61-'FF-Written'!B$4)/('FF-Written'!B$3-'FF-Written'!B$4))*'FF-Written'!D$4),IF(X61&gt;'FF-Written'!B$5,('FF-Written'!C$5+((X61-'FF-Written'!B$5)/('FF-Written'!B$4-'FF-Written'!B$5))*'FF-Written'!D$5),IF(X61&gt;='FF-Written'!B$6,('FF-Written'!C$6+((X61-'FF-Written'!B$6)/('FF-Written'!B$5-'FF-Written'!B$6)*'FF-Written'!D$6)),0))))*$AP$2/10</f>
        <v>3.3138888888888891</v>
      </c>
      <c r="AQ61" s="75">
        <f>IF(Y61&gt;='DM-Won-Written'!B$3,'DM-Won-Written'!C$3,IF(Y61&gt;='DM-Won-Written'!B$4,('DM-Won-Written'!C$4+((Y61-'DM-Won-Written'!B$4)/('DM-Won-Written'!B$3-'DM-Won-Written'!B$4))*'DM-Won-Written'!D$4),IF(Y61&gt;'DM-Won-Written'!B$5,('DM-Won-Written'!C$5+((Y61-'DM-Won-Written'!B$5)/('DM-Won-Written'!B$4-'DM-Won-Written'!B$5))*'DM-Won-Written'!D$5),IF(Y61&gt;='DM-Won-Written'!B$6,('DM-Won-Written'!C$6+((Y61-'DM-Won-Written'!B$6)/('DM-Won-Written'!B$5-'DM-Won-Written'!B$6)*'DM-Won-Written'!D$6)),0))))*$AQ$2/10</f>
        <v>2.6</v>
      </c>
      <c r="AR61" s="75">
        <f>IF(Z61&gt;='FF-Detailing'!B$3,'FF-Detailing'!C$3,IF(Z61&gt;='FF-Detailing'!B$4,('FF-Detailing'!C$4+((Z61-'FF-Detailing'!B$4)/('FF-Detailing'!B$3-'FF-Detailing'!B$4))*'FF-Detailing'!D$4),IF(Z61&gt;'FF-Detailing'!B$5,('FF-Detailing'!C$5+((Z61-'FF-Detailing'!B$5)/('FF-Detailing'!B$4-'FF-Detailing'!B$5))*'FF-Detailing'!D$5),IF(Z61&gt;='FF-Detailing'!B$6,('FF-Detailing'!C$6+((Z61-'FF-Detailing'!B$6)/('FF-Detailing'!B$5-'FF-Detailing'!B$6)*'FF-Detailing'!D$6)),0))))*$AR$2/10</f>
        <v>2.4926666666666661</v>
      </c>
      <c r="AS61" s="75">
        <f>IF(AA61="","",(IF(AA61&gt;='Rx Share'!G$3,'Rx Share'!H$3,IF(AA61&gt;='Rx Share'!G$4,('Rx Share'!H$4+((AA61-'Rx Share'!G$4)/('Rx Share'!G$3-'Rx Share'!G$4))*'Rx Share'!I$4),IF(AA61&gt;'Rx Share'!G$5,('Rx Share'!H$5+((AA61-'Rx Share'!G$5)/('Rx Share'!G$4-'Rx Share'!G$5))*'Rx Share'!I$5),IF(AA61&gt;='Rx Share'!G$6,('Rx Share'!H$6+((AA61-'Rx Share'!G$6)/('Rx Share'!G$5-'Rx Share'!G$6)*'Rx Share'!I$6)),0))))*$AS$2/10))</f>
        <v>0</v>
      </c>
      <c r="AT61" s="69">
        <f t="shared" si="11"/>
        <v>46.645368519907265</v>
      </c>
      <c r="AU61" s="70">
        <f t="shared" si="13"/>
        <v>32</v>
      </c>
      <c r="AV61" s="110" t="str">
        <f t="shared" si="14"/>
        <v/>
      </c>
      <c r="AW61" s="110" t="str">
        <f t="shared" si="24"/>
        <v/>
      </c>
      <c r="AX61" s="110" t="str">
        <f t="shared" si="15"/>
        <v/>
      </c>
      <c r="AY61" s="110" t="str">
        <f t="shared" si="16"/>
        <v/>
      </c>
      <c r="AZ61" s="110" t="str">
        <f t="shared" si="17"/>
        <v/>
      </c>
      <c r="BA61" s="116" t="str">
        <f>IFERROR(IF($M61&gt;=99.5,#REF!,""),"")</f>
        <v/>
      </c>
      <c r="BB61" s="109" t="str">
        <f t="shared" si="18"/>
        <v>Disqualified</v>
      </c>
      <c r="BC61" s="109" t="str">
        <f t="shared" si="19"/>
        <v>Disqualified</v>
      </c>
      <c r="BD61" s="109" t="str">
        <f t="shared" si="20"/>
        <v>Disqualified</v>
      </c>
      <c r="BE61" s="109" t="str">
        <f t="shared" si="21"/>
        <v>Disqualified</v>
      </c>
      <c r="BF61" s="109" t="str">
        <f t="shared" si="22"/>
        <v>Disqualified</v>
      </c>
      <c r="BG61" s="109" t="str">
        <f t="shared" si="23"/>
        <v>Disqualified</v>
      </c>
    </row>
    <row r="62" spans="1:59" ht="20" x14ac:dyDescent="0.35">
      <c r="A62" s="87"/>
      <c r="B62" s="79">
        <v>104958</v>
      </c>
      <c r="C62" s="80" t="s">
        <v>2975</v>
      </c>
      <c r="D62" s="80" t="s">
        <v>1059</v>
      </c>
      <c r="E62" s="80" t="s">
        <v>1906</v>
      </c>
      <c r="F62" s="80" t="s">
        <v>1906</v>
      </c>
      <c r="G62" s="80" t="s">
        <v>1545</v>
      </c>
      <c r="H62" s="146">
        <v>42082</v>
      </c>
      <c r="I62" s="146" t="s">
        <v>1719</v>
      </c>
      <c r="J62" s="79">
        <v>2</v>
      </c>
      <c r="K62" s="79" t="s">
        <v>1084</v>
      </c>
      <c r="L62" s="79"/>
      <c r="M62" s="78">
        <v>104.90892484079539</v>
      </c>
      <c r="N62" s="78">
        <v>64.285714285714292</v>
      </c>
      <c r="O62" s="78" t="s">
        <v>1093</v>
      </c>
      <c r="P62" s="78" t="s">
        <v>1093</v>
      </c>
      <c r="Q62" s="99">
        <v>1</v>
      </c>
      <c r="R62" s="99">
        <v>48.35164835164835</v>
      </c>
      <c r="S62" s="99">
        <v>1</v>
      </c>
      <c r="T62" s="99">
        <v>48.35164835164835</v>
      </c>
      <c r="U62" s="99" t="s">
        <v>1093</v>
      </c>
      <c r="V62" s="68">
        <v>129.1586998087954</v>
      </c>
      <c r="W62" s="68">
        <v>96.226415094339629</v>
      </c>
      <c r="X62" s="68">
        <v>86.458333333333329</v>
      </c>
      <c r="Y62" s="68">
        <v>93.333333333333329</v>
      </c>
      <c r="Z62" s="68">
        <v>86.875</v>
      </c>
      <c r="AA62" s="68" t="s">
        <v>1093</v>
      </c>
      <c r="AB62" s="68" t="s">
        <v>1093</v>
      </c>
      <c r="AC62" s="68">
        <v>1</v>
      </c>
      <c r="AD62" s="74"/>
      <c r="AE62" s="75">
        <f>IF(M62&gt;='Sales Ach'!G$3,'Sales Ach'!H$3,IF(M62&gt;='Sales Ach'!G$4,('Sales Ach'!H$4+((M62-'Sales Ach'!G$4)/('Sales Ach'!G$3-'Sales Ach'!G$4))*'Sales Ach'!I$4),IF(M62&gt;'Sales Ach'!G$5,('Sales Ach'!H$5+((M62-'Sales Ach'!G$5)/('Sales Ach'!G$4-'Sales Ach'!G$5))*'Sales Ach'!I$5),IF(M62&gt;='Sales Ach'!G$6,('Sales Ach'!H$6+((M62-'Sales Ach'!G$6)/('Sales Ach'!G$5-'Sales Ach'!G$6)*'Sales Ach'!I$6)),0))))*$AE$2/10</f>
        <v>17.309046624212105</v>
      </c>
      <c r="AF62" s="75">
        <f>IF(N62&gt;=UA!G$3,UA!H$3,IF(N62&gt;=UA!G$4,(UA!H$4+((N62-UA!G$4)/(UA!G$3-UA!G$4))*UA!I$4),IF(N62&gt;UA!G$5,(UA!H$5+((N62-UA!G$5)/(UA!G$4-UA!G$5))*UA!I$5),IF(N62&gt;=UA!G$6,(UA!H$6+((N62-UA!G$6)/(UA!G$5-UA!G$6)*UA!I$6)),0))))*$AF$2/10</f>
        <v>10</v>
      </c>
      <c r="AG62" s="75" t="str">
        <f>IF(O62="","",(IF(O62&gt;='New Product'!G$3,'New Product'!H$3,IF(O62&gt;='New Product'!G$4,('New Product'!H$4+((O62-'New Product'!G$4)/('New Product'!G$3-'New Product'!G$4))*'New Product'!I$4),IF(O62&gt;'New Product'!G$5,('New Product'!H$5+((O62-'New Product'!G$5)/('New Product'!G$4-'New Product'!G$5))*'New Product'!I$5),IF(O62&gt;='New Product'!G$6,('New Product'!H$6+((O62-'New Product'!G$6)/('New Product'!G$5-'New Product'!G$6)*'New Product'!I$6)),0))))*$AG$2/10))</f>
        <v/>
      </c>
      <c r="AH62" s="75">
        <f>IF(P62&gt;='Basket Brand'!G$3,'Basket Brand'!H$3,IF(P62&gt;='Basket Brand'!G$4,('Basket Brand'!H$4+((P62-'Basket Brand'!G$4)/('Basket Brand'!G$3-'Basket Brand'!G$4))*'Basket Brand'!I$4),IF(P62&gt;'Basket Brand'!G$5,('Basket Brand'!H$5+((P62-'Basket Brand'!G$5)/('Basket Brand'!G$4-'Basket Brand'!G$5))*'Basket Brand'!I$5),IF(P62&gt;='Basket Brand'!G$6,('Basket Brand'!H$6+((P62-'Basket Brand'!G$6)/('Basket Brand'!G$5-'Basket Brand'!G$6)*'Basket Brand'!I$6)),0))))*$AH$2/10</f>
        <v>10</v>
      </c>
      <c r="AI62" s="75">
        <f>IF(Q62&gt;='No of Month Ach.'!G$3,'No of Month Ach.'!H$3,IF(Q62&gt;='No of Month Ach.'!G$4,('No of Month Ach.'!H$4+((Q62-'No of Month Ach.'!G$4)/('No of Month Ach.'!G$3-'No of Month Ach.'!G$4))*'No of Month Ach.'!I$4),IF(Q62&gt;'No of Month Ach.'!G$5,('No of Month Ach.'!H$5+((Q62-'No of Month Ach.'!G$5)/('No of Month Ach.'!G$4-'No of Month Ach.'!G$5))*'No of Month Ach.'!I$5),IF(Q62&gt;='No of Month Ach.'!G$6,('No of Month Ach.'!H$6+((Q62-'No of Month Ach.'!G$6)/('No of Month Ach.'!G$5-'No of Month Ach.'!G$6)*'No of Month Ach.'!I$6)),0))))*$AI$2/10</f>
        <v>0</v>
      </c>
      <c r="AJ62" s="75">
        <f>IF(R62&gt;='Territory Month'!B$3,'Territory Month'!C$3,IF(R62&gt;='Territory Month'!B$4,('Territory Month'!C$4+((R62-'Territory Month'!B$4)/('Territory Month'!B$3-'Territory Month'!B$4))*'Territory Month'!D$4),IF(R62&gt;'Territory Month'!B$5,('Territory Month'!C$5+((R62-'Territory Month'!B$5)/('Territory Month'!B$4-'Territory Month'!B$5))*'Territory Month'!D$5),IF(R62&gt;='Territory Month'!B$6,('Territory Month'!C$6+((R62-'Territory Month'!B$6)/('Territory Month'!B$5-'Territory Month'!B$6)*'Territory Month'!D$6)),0))))*$AJ$2/10</f>
        <v>3.2043956043956046</v>
      </c>
      <c r="AK62" s="75">
        <f>IF(Q62&gt;='No of Month Ach.'!G$3,'No of Month Ach.'!H$3,IF(Q62&gt;='No of Month Ach.'!G$4,('No of Month Ach.'!H$4+((Q62-'No of Month Ach.'!G$4)/('No of Month Ach.'!G$3-'No of Month Ach.'!G$4))*'No of Month Ach.'!I$4),IF(Q62&gt;'No of Month Ach.'!G$5,('No of Month Ach.'!H$5+((Q62-'No of Month Ach.'!G$5)/('No of Month Ach.'!G$4-'No of Month Ach.'!G$5))*'No of Month Ach.'!I$5),IF(Q62&gt;='No of Month Ach.'!G$6,('No of Month Ach.'!H$6+((Q62-'No of Month Ach.'!G$6)/('No of Month Ach.'!G$5-'No of Month Ach.'!G$6)*'No of Month Ach.'!I$6)),0))))*$AK$2/10</f>
        <v>0</v>
      </c>
      <c r="AL62" s="75">
        <f>IF(R62&gt;='Territory Month'!B$3,'Territory Month'!C$3,IF(R62&gt;='Territory Month'!B$4,('Territory Month'!C$4+((R62-'Territory Month'!B$4)/('Territory Month'!B$3-'Territory Month'!B$4))*'Territory Month'!D$4),IF(R62&gt;'Territory Month'!B$5,('Territory Month'!C$5+((R62-'Territory Month'!B$5)/('Territory Month'!B$4-'Territory Month'!B$5))*'Territory Month'!D$5),IF(R62&gt;='Territory Month'!B$6,('Territory Month'!C$6+((R62-'Territory Month'!B$6)/('Territory Month'!B$5-'Territory Month'!B$6)*'Territory Month'!D$6)),0))))*$AL$2/10</f>
        <v>1.6021978021978023</v>
      </c>
      <c r="AM62" s="75">
        <f>IF(U62&gt;='Sygk DM Syk Ach'!B$3,'Sygk DM Syk Ach'!C$3,IF(U62&gt;='Sygk DM Syk Ach'!B$4,('Sygk DM Syk Ach'!C$4+((U62-'Sygk DM Syk Ach'!B$4)/('Sygk DM Syk Ach'!B$3-'Sygk DM Syk Ach'!B$4))*'Sygk DM Syk Ach'!D$4),IF(U62&gt;'Sygk DM Syk Ach'!B$5,('Sygk DM Syk Ach'!C$5+((U62-'Sygk DM Syk Ach'!B$5)/('Sygk DM Syk Ach'!B$4-'Sygk DM Syk Ach'!B$5))*'Sygk DM Syk Ach'!D$5),IF(U62&gt;='Sygk DM Syk Ach'!B$6,('Sygk DM Syk Ach'!C$6+((U62-'Sygk DM Syk Ach'!B$6)/('Sygk DM Syk Ach'!B$5-'Sygk DM Syk Ach'!B$6)*'Sygk DM Syk Ach'!D$6)),0))))*$AM$2/10</f>
        <v>4</v>
      </c>
      <c r="AN62" s="75">
        <f>IF(V62&gt;='Call Achv'!B$3,'Call Achv'!C$3,IF(V62&gt;='Call Achv'!B$4,('Call Achv'!C$4+((V62-'Call Achv'!B$4)/('Call Achv'!B$3-'Call Achv'!B$4))*'Call Achv'!D$4),IF(V62&gt;'Call Achv'!B$5,('Call Achv'!C$5+((V62-'Call Achv'!B$5)/('Call Achv'!B$4-'Call Achv'!B$5))*'Call Achv'!D$5),IF(V62&gt;='Call Achv'!B$6,('Call Achv'!C$6+((V62-'Call Achv'!B$6)/('Call Achv'!B$5-'Call Achv'!B$6)*'Call Achv'!D$6)),0))))*$AN$2/10</f>
        <v>5</v>
      </c>
      <c r="AO62" s="75">
        <f>IF(W62&gt;='DM Coaching'!B$3,'DM Coaching'!C$3,IF(W62&gt;='DM Coaching'!B$4,('DM Coaching'!C$4+((W62-'DM Coaching'!B$4)/('DM Coaching'!B$3-'DM Coaching'!B$4))*'DM Coaching'!D$4),IF(W62&gt;'DM Coaching'!B$5,('DM Coaching'!C$5+((W62-'DM Coaching'!B$5)/('DM Coaching'!B$4-'DM Coaching'!B$5))*'DM Coaching'!D$5),IF(W62&gt;='DM Coaching'!B$6,('DM Coaching'!C$6+((W62-'DM Coaching'!B$6)/('DM Coaching'!B$5-'DM Coaching'!B$6)*'DM Coaching'!D$6)),0))))*$AO$2/10</f>
        <v>5</v>
      </c>
      <c r="AP62" s="75">
        <f>IF(X62&gt;='FF-Written'!B$3,'FF-Written'!C$3,IF(X62&gt;='FF-Written'!B$4,('FF-Written'!C$4+((X62-'FF-Written'!B$4)/('FF-Written'!B$3-'FF-Written'!B$4))*'FF-Written'!D$4),IF(X62&gt;'FF-Written'!B$5,('FF-Written'!C$5+((X62-'FF-Written'!B$5)/('FF-Written'!B$4-'FF-Written'!B$5))*'FF-Written'!D$5),IF(X62&gt;='FF-Written'!B$6,('FF-Written'!C$6+((X62-'FF-Written'!B$6)/('FF-Written'!B$5-'FF-Written'!B$6)*'FF-Written'!D$6)),0))))*$AP$2/10</f>
        <v>4.645833333333333</v>
      </c>
      <c r="AQ62" s="75">
        <f>IF(Y62&gt;='DM-Won-Written'!B$3,'DM-Won-Written'!C$3,IF(Y62&gt;='DM-Won-Written'!B$4,('DM-Won-Written'!C$4+((Y62-'DM-Won-Written'!B$4)/('DM-Won-Written'!B$3-'DM-Won-Written'!B$4))*'DM-Won-Written'!D$4),IF(Y62&gt;'DM-Won-Written'!B$5,('DM-Won-Written'!C$5+((Y62-'DM-Won-Written'!B$5)/('DM-Won-Written'!B$4-'DM-Won-Written'!B$5))*'DM-Won-Written'!D$5),IF(Y62&gt;='DM-Won-Written'!B$6,('DM-Won-Written'!C$6+((Y62-'DM-Won-Written'!B$6)/('DM-Won-Written'!B$5-'DM-Won-Written'!B$6)*'DM-Won-Written'!D$6)),0))))*$AQ$2/10</f>
        <v>3</v>
      </c>
      <c r="AR62" s="75">
        <f>IF(Z62&gt;='FF-Detailing'!B$3,'FF-Detailing'!C$3,IF(Z62&gt;='FF-Detailing'!B$4,('FF-Detailing'!C$4+((Z62-'FF-Detailing'!B$4)/('FF-Detailing'!B$3-'FF-Detailing'!B$4))*'FF-Detailing'!D$4),IF(Z62&gt;'FF-Detailing'!B$5,('FF-Detailing'!C$5+((Z62-'FF-Detailing'!B$5)/('FF-Detailing'!B$4-'FF-Detailing'!B$5))*'FF-Detailing'!D$5),IF(Z62&gt;='FF-Detailing'!B$6,('FF-Detailing'!C$6+((Z62-'FF-Detailing'!B$6)/('FF-Detailing'!B$5-'FF-Detailing'!B$6)*'FF-Detailing'!D$6)),0))))*$AR$2/10</f>
        <v>2.5125000000000002</v>
      </c>
      <c r="AS62" s="75" t="str">
        <f>IF(AA62="","",(IF(AA62&gt;='Rx Share'!G$3,'Rx Share'!H$3,IF(AA62&gt;='Rx Share'!G$4,('Rx Share'!H$4+((AA62-'Rx Share'!G$4)/('Rx Share'!G$3-'Rx Share'!G$4))*'Rx Share'!I$4),IF(AA62&gt;'Rx Share'!G$5,('Rx Share'!H$5+((AA62-'Rx Share'!G$5)/('Rx Share'!G$4-'Rx Share'!G$5))*'Rx Share'!I$5),IF(AA62&gt;='Rx Share'!G$6,('Rx Share'!H$6+((AA62-'Rx Share'!G$6)/('Rx Share'!G$5-'Rx Share'!G$6)*'Rx Share'!I$6)),0))))*$AS$2/10))</f>
        <v/>
      </c>
      <c r="AT62" s="69">
        <f t="shared" si="11"/>
        <v>70.077308621936936</v>
      </c>
      <c r="AU62" s="70">
        <f t="shared" si="13"/>
        <v>5</v>
      </c>
      <c r="AV62" s="110" t="str">
        <f t="shared" si="14"/>
        <v/>
      </c>
      <c r="AW62" s="110" t="str">
        <f t="shared" si="24"/>
        <v/>
      </c>
      <c r="AX62" s="110">
        <f t="shared" si="15"/>
        <v>64.285714285714292</v>
      </c>
      <c r="AY62" s="110">
        <f t="shared" si="16"/>
        <v>93.333333333333329</v>
      </c>
      <c r="AZ62" s="110">
        <f t="shared" si="17"/>
        <v>48.35164835164835</v>
      </c>
      <c r="BA62" s="116" t="str">
        <f>IFERROR(IF($M62&gt;=99.5,#REF!,""),"")</f>
        <v/>
      </c>
      <c r="BB62" s="109" t="str">
        <f t="shared" si="18"/>
        <v>Not eligible</v>
      </c>
      <c r="BC62" s="109" t="str">
        <f t="shared" si="19"/>
        <v>Not eligible</v>
      </c>
      <c r="BD62" s="109">
        <f t="shared" si="20"/>
        <v>3</v>
      </c>
      <c r="BE62" s="109">
        <f t="shared" si="21"/>
        <v>4</v>
      </c>
      <c r="BF62" s="109">
        <f t="shared" si="22"/>
        <v>15</v>
      </c>
      <c r="BG62" s="109" t="str">
        <f t="shared" si="23"/>
        <v>Not eligible</v>
      </c>
    </row>
    <row r="63" spans="1:59" ht="30" hidden="1" x14ac:dyDescent="0.35">
      <c r="A63" s="87"/>
      <c r="B63" s="79">
        <v>104961</v>
      </c>
      <c r="C63" s="80" t="s">
        <v>846</v>
      </c>
      <c r="D63" s="80" t="s">
        <v>1058</v>
      </c>
      <c r="E63" s="80" t="s">
        <v>2120</v>
      </c>
      <c r="F63" s="80" t="s">
        <v>24</v>
      </c>
      <c r="G63" s="80" t="s">
        <v>1760</v>
      </c>
      <c r="H63" s="146">
        <v>42140</v>
      </c>
      <c r="I63" s="146" t="s">
        <v>1719</v>
      </c>
      <c r="J63" s="79">
        <v>9</v>
      </c>
      <c r="K63" s="79" t="s">
        <v>1084</v>
      </c>
      <c r="L63" s="79"/>
      <c r="M63" s="78">
        <v>89.096758282428141</v>
      </c>
      <c r="N63" s="78">
        <v>35.593220338983052</v>
      </c>
      <c r="O63" s="78">
        <v>64.38459468734203</v>
      </c>
      <c r="P63" s="78">
        <v>89.73803657775639</v>
      </c>
      <c r="Q63" s="99">
        <v>1</v>
      </c>
      <c r="R63" s="99">
        <v>30.555555555555557</v>
      </c>
      <c r="S63" s="99">
        <v>1</v>
      </c>
      <c r="T63" s="99">
        <v>30.555555555555557</v>
      </c>
      <c r="U63" s="99" t="s">
        <v>1093</v>
      </c>
      <c r="V63" s="68">
        <v>91.689178452248527</v>
      </c>
      <c r="W63" s="68" t="s">
        <v>1093</v>
      </c>
      <c r="X63" s="68">
        <v>75.972222222222214</v>
      </c>
      <c r="Y63" s="68">
        <v>89.444444444444443</v>
      </c>
      <c r="Z63" s="68">
        <v>76.333333333333329</v>
      </c>
      <c r="AA63" s="68">
        <v>24.979889072356997</v>
      </c>
      <c r="AB63" s="68">
        <v>0.74939667217070993</v>
      </c>
      <c r="AC63" s="68">
        <v>1</v>
      </c>
      <c r="AD63" s="74"/>
      <c r="AE63" s="75">
        <f>IF(M63&gt;='Sales Ach'!G$3,'Sales Ach'!H$3,IF(M63&gt;='Sales Ach'!G$4,('Sales Ach'!H$4+((M63-'Sales Ach'!G$4)/('Sales Ach'!G$3-'Sales Ach'!G$4))*'Sales Ach'!I$4),IF(M63&gt;'Sales Ach'!G$5,('Sales Ach'!H$5+((M63-'Sales Ach'!G$5)/('Sales Ach'!G$4-'Sales Ach'!G$5))*'Sales Ach'!I$5),IF(M63&gt;='Sales Ach'!G$6,('Sales Ach'!H$6+((M63-'Sales Ach'!G$6)/('Sales Ach'!G$5-'Sales Ach'!G$6)*'Sales Ach'!I$6)),0))))*$AE$2/10</f>
        <v>8.8193516564856278</v>
      </c>
      <c r="AF63" s="75">
        <f>IF(N63&gt;=UA!G$3,UA!H$3,IF(N63&gt;=UA!G$4,(UA!H$4+((N63-UA!G$4)/(UA!G$3-UA!G$4))*UA!I$4),IF(N63&gt;UA!G$5,(UA!H$5+((N63-UA!G$5)/(UA!G$4-UA!G$5))*UA!I$5),IF(N63&gt;=UA!G$6,(UA!H$6+((N63-UA!G$6)/(UA!G$5-UA!G$6)*UA!I$6)),0))))*$AF$2/10</f>
        <v>4.6779661016949152</v>
      </c>
      <c r="AG63" s="75">
        <f>IF(O63="","",(IF(O63&gt;='New Product'!G$3,'New Product'!H$3,IF(O63&gt;='New Product'!G$4,('New Product'!H$4+((O63-'New Product'!G$4)/('New Product'!G$3-'New Product'!G$4))*'New Product'!I$4),IF(O63&gt;'New Product'!G$5,('New Product'!H$5+((O63-'New Product'!G$5)/('New Product'!G$4-'New Product'!G$5))*'New Product'!I$5),IF(O63&gt;='New Product'!G$6,('New Product'!H$6+((O63-'New Product'!G$6)/('New Product'!G$5-'New Product'!G$6)*'New Product'!I$6)),0))))*$AG$2/10))</f>
        <v>1.8435564245996994</v>
      </c>
      <c r="AH63" s="75">
        <f>IF(P63&gt;='Basket Brand'!G$3,'Basket Brand'!H$3,IF(P63&gt;='Basket Brand'!G$4,('Basket Brand'!H$4+((P63-'Basket Brand'!G$4)/('Basket Brand'!G$3-'Basket Brand'!G$4))*'Basket Brand'!I$4),IF(P63&gt;'Basket Brand'!G$5,('Basket Brand'!H$5+((P63-'Basket Brand'!G$5)/('Basket Brand'!G$4-'Basket Brand'!G$5))*'Basket Brand'!I$5),IF(P63&gt;='Basket Brand'!G$6,('Basket Brand'!H$6+((P63-'Basket Brand'!G$6)/('Basket Brand'!G$5-'Basket Brand'!G$6)*'Basket Brand'!I$6)),0))))*$AH$2/10</f>
        <v>4.4738036577756386</v>
      </c>
      <c r="AI63" s="75">
        <f>IF(Q63&gt;='No of Month Ach.'!G$3,'No of Month Ach.'!H$3,IF(Q63&gt;='No of Month Ach.'!G$4,('No of Month Ach.'!H$4+((Q63-'No of Month Ach.'!G$4)/('No of Month Ach.'!G$3-'No of Month Ach.'!G$4))*'No of Month Ach.'!I$4),IF(Q63&gt;'No of Month Ach.'!G$5,('No of Month Ach.'!H$5+((Q63-'No of Month Ach.'!G$5)/('No of Month Ach.'!G$4-'No of Month Ach.'!G$5))*'No of Month Ach.'!I$5),IF(Q63&gt;='No of Month Ach.'!G$6,('No of Month Ach.'!H$6+((Q63-'No of Month Ach.'!G$6)/('No of Month Ach.'!G$5-'No of Month Ach.'!G$6)*'No of Month Ach.'!I$6)),0))))*$AI$2/10</f>
        <v>0</v>
      </c>
      <c r="AJ63" s="75">
        <f>IF(R63&gt;='Territory Month'!B$3,'Territory Month'!C$3,IF(R63&gt;='Territory Month'!B$4,('Territory Month'!C$4+((R63-'Territory Month'!B$4)/('Territory Month'!B$3-'Territory Month'!B$4))*'Territory Month'!D$4),IF(R63&gt;'Territory Month'!B$5,('Territory Month'!C$5+((R63-'Territory Month'!B$5)/('Territory Month'!B$4-'Territory Month'!B$5))*'Territory Month'!D$5),IF(R63&gt;='Territory Month'!B$6,('Territory Month'!C$6+((R63-'Territory Month'!B$6)/('Territory Month'!B$5-'Territory Month'!B$6)*'Territory Month'!D$6)),0))))*$AJ$2/10</f>
        <v>0.37777777777777799</v>
      </c>
      <c r="AK63" s="75">
        <f>IF(Q63&gt;='No of Month Ach.'!G$3,'No of Month Ach.'!H$3,IF(Q63&gt;='No of Month Ach.'!G$4,('No of Month Ach.'!H$4+((Q63-'No of Month Ach.'!G$4)/('No of Month Ach.'!G$3-'No of Month Ach.'!G$4))*'No of Month Ach.'!I$4),IF(Q63&gt;'No of Month Ach.'!G$5,('No of Month Ach.'!H$5+((Q63-'No of Month Ach.'!G$5)/('No of Month Ach.'!G$4-'No of Month Ach.'!G$5))*'No of Month Ach.'!I$5),IF(Q63&gt;='No of Month Ach.'!G$6,('No of Month Ach.'!H$6+((Q63-'No of Month Ach.'!G$6)/('No of Month Ach.'!G$5-'No of Month Ach.'!G$6)*'No of Month Ach.'!I$6)),0))))*$AK$2/10</f>
        <v>0</v>
      </c>
      <c r="AL63" s="75">
        <f>IF(R63&gt;='Territory Month'!B$3,'Territory Month'!C$3,IF(R63&gt;='Territory Month'!B$4,('Territory Month'!C$4+((R63-'Territory Month'!B$4)/('Territory Month'!B$3-'Territory Month'!B$4))*'Territory Month'!D$4),IF(R63&gt;'Territory Month'!B$5,('Territory Month'!C$5+((R63-'Territory Month'!B$5)/('Territory Month'!B$4-'Territory Month'!B$5))*'Territory Month'!D$5),IF(R63&gt;='Territory Month'!B$6,('Territory Month'!C$6+((R63-'Territory Month'!B$6)/('Territory Month'!B$5-'Territory Month'!B$6)*'Territory Month'!D$6)),0))))*$AL$2/10</f>
        <v>0.18888888888888899</v>
      </c>
      <c r="AM63" s="75">
        <f>IF(U63&gt;='Sygk DM Syk Ach'!B$3,'Sygk DM Syk Ach'!C$3,IF(U63&gt;='Sygk DM Syk Ach'!B$4,('Sygk DM Syk Ach'!C$4+((U63-'Sygk DM Syk Ach'!B$4)/('Sygk DM Syk Ach'!B$3-'Sygk DM Syk Ach'!B$4))*'Sygk DM Syk Ach'!D$4),IF(U63&gt;'Sygk DM Syk Ach'!B$5,('Sygk DM Syk Ach'!C$5+((U63-'Sygk DM Syk Ach'!B$5)/('Sygk DM Syk Ach'!B$4-'Sygk DM Syk Ach'!B$5))*'Sygk DM Syk Ach'!D$5),IF(U63&gt;='Sygk DM Syk Ach'!B$6,('Sygk DM Syk Ach'!C$6+((U63-'Sygk DM Syk Ach'!B$6)/('Sygk DM Syk Ach'!B$5-'Sygk DM Syk Ach'!B$6)*'Sygk DM Syk Ach'!D$6)),0))))*$AM$2/10</f>
        <v>4</v>
      </c>
      <c r="AN63" s="75">
        <f>IF(V63&gt;='Call Achv'!B$3,'Call Achv'!C$3,IF(V63&gt;='Call Achv'!B$4,('Call Achv'!C$4+((V63-'Call Achv'!B$4)/('Call Achv'!B$3-'Call Achv'!B$4))*'Call Achv'!D$4),IF(V63&gt;'Call Achv'!B$5,('Call Achv'!C$5+((V63-'Call Achv'!B$5)/('Call Achv'!B$4-'Call Achv'!B$5))*'Call Achv'!D$5),IF(V63&gt;='Call Achv'!B$6,('Call Achv'!C$6+((V63-'Call Achv'!B$6)/('Call Achv'!B$5-'Call Achv'!B$6)*'Call Achv'!D$6)),0))))*$AN$2/10</f>
        <v>2.3378356904497055</v>
      </c>
      <c r="AO63" s="75">
        <f>IF(W63&gt;='DM Coaching'!B$3,'DM Coaching'!C$3,IF(W63&gt;='DM Coaching'!B$4,('DM Coaching'!C$4+((W63-'DM Coaching'!B$4)/('DM Coaching'!B$3-'DM Coaching'!B$4))*'DM Coaching'!D$4),IF(W63&gt;'DM Coaching'!B$5,('DM Coaching'!C$5+((W63-'DM Coaching'!B$5)/('DM Coaching'!B$4-'DM Coaching'!B$5))*'DM Coaching'!D$5),IF(W63&gt;='DM Coaching'!B$6,('DM Coaching'!C$6+((W63-'DM Coaching'!B$6)/('DM Coaching'!B$5-'DM Coaching'!B$6)*'DM Coaching'!D$6)),0))))*$AO$2/10</f>
        <v>5</v>
      </c>
      <c r="AP63" s="75">
        <f>IF(X63&gt;='FF-Written'!B$3,'FF-Written'!C$3,IF(X63&gt;='FF-Written'!B$4,('FF-Written'!C$4+((X63-'FF-Written'!B$4)/('FF-Written'!B$3-'FF-Written'!B$4))*'FF-Written'!D$4),IF(X63&gt;'FF-Written'!B$5,('FF-Written'!C$5+((X63-'FF-Written'!B$5)/('FF-Written'!B$4-'FF-Written'!B$5))*'FF-Written'!D$5),IF(X63&gt;='FF-Written'!B$6,('FF-Written'!C$6+((X63-'FF-Written'!B$6)/('FF-Written'!B$5-'FF-Written'!B$6)*'FF-Written'!D$6)),0))))*$AP$2/10</f>
        <v>3.1979166666666661</v>
      </c>
      <c r="AQ63" s="75">
        <f>IF(Y63&gt;='DM-Won-Written'!B$3,'DM-Won-Written'!C$3,IF(Y63&gt;='DM-Won-Written'!B$4,('DM-Won-Written'!C$4+((Y63-'DM-Won-Written'!B$4)/('DM-Won-Written'!B$3-'DM-Won-Written'!B$4))*'DM-Won-Written'!D$4),IF(Y63&gt;'DM-Won-Written'!B$5,('DM-Won-Written'!C$5+((Y63-'DM-Won-Written'!B$5)/('DM-Won-Written'!B$4-'DM-Won-Written'!B$5))*'DM-Won-Written'!D$5),IF(Y63&gt;='DM-Won-Written'!B$6,('DM-Won-Written'!C$6+((Y63-'DM-Won-Written'!B$6)/('DM-Won-Written'!B$5-'DM-Won-Written'!B$6)*'DM-Won-Written'!D$6)),0))))*$AQ$2/10</f>
        <v>3</v>
      </c>
      <c r="AR63" s="75">
        <f>IF(Z63&gt;='FF-Detailing'!B$3,'FF-Detailing'!C$3,IF(Z63&gt;='FF-Detailing'!B$4,('FF-Detailing'!C$4+((Z63-'FF-Detailing'!B$4)/('FF-Detailing'!B$3-'FF-Detailing'!B$4))*'FF-Detailing'!D$4),IF(Z63&gt;'FF-Detailing'!B$5,('FF-Detailing'!C$5+((Z63-'FF-Detailing'!B$5)/('FF-Detailing'!B$4-'FF-Detailing'!B$5))*'FF-Detailing'!D$5),IF(Z63&gt;='FF-Detailing'!B$6,('FF-Detailing'!C$6+((Z63-'FF-Detailing'!B$6)/('FF-Detailing'!B$5-'FF-Detailing'!B$6)*'FF-Detailing'!D$6)),0))))*$AR$2/10</f>
        <v>1.7699999999999996</v>
      </c>
      <c r="AS63" s="75">
        <f>IF(AA63="","",(IF(AA63&gt;='Rx Share'!G$3,'Rx Share'!H$3,IF(AA63&gt;='Rx Share'!G$4,('Rx Share'!H$4+((AA63-'Rx Share'!G$4)/('Rx Share'!G$3-'Rx Share'!G$4))*'Rx Share'!I$4),IF(AA63&gt;'Rx Share'!G$5,('Rx Share'!H$5+((AA63-'Rx Share'!G$5)/('Rx Share'!G$4-'Rx Share'!G$5))*'Rx Share'!I$5),IF(AA63&gt;='Rx Share'!G$6,('Rx Share'!H$6+((AA63-'Rx Share'!G$6)/('Rx Share'!G$5-'Rx Share'!G$6)*'Rx Share'!I$6)),0))))*$AS$2/10))</f>
        <v>0</v>
      </c>
      <c r="AT63" s="69">
        <f t="shared" si="11"/>
        <v>43.67702120729016</v>
      </c>
      <c r="AU63" s="70">
        <f t="shared" si="13"/>
        <v>42</v>
      </c>
      <c r="AV63" s="110" t="str">
        <f t="shared" si="14"/>
        <v/>
      </c>
      <c r="AW63" s="110" t="str">
        <f t="shared" si="24"/>
        <v/>
      </c>
      <c r="AX63" s="110" t="str">
        <f t="shared" si="15"/>
        <v/>
      </c>
      <c r="AY63" s="110" t="str">
        <f t="shared" si="16"/>
        <v/>
      </c>
      <c r="AZ63" s="110" t="str">
        <f t="shared" si="17"/>
        <v/>
      </c>
      <c r="BA63" s="116" t="str">
        <f>IFERROR(IF($M63&gt;=99.5,#REF!,""),"")</f>
        <v/>
      </c>
      <c r="BB63" s="109" t="str">
        <f t="shared" si="18"/>
        <v>Disqualified</v>
      </c>
      <c r="BC63" s="109" t="str">
        <f t="shared" si="19"/>
        <v>Disqualified</v>
      </c>
      <c r="BD63" s="109" t="str">
        <f t="shared" si="20"/>
        <v>Disqualified</v>
      </c>
      <c r="BE63" s="109" t="str">
        <f t="shared" si="21"/>
        <v>Disqualified</v>
      </c>
      <c r="BF63" s="109" t="str">
        <f t="shared" si="22"/>
        <v>Disqualified</v>
      </c>
      <c r="BG63" s="109" t="str">
        <f t="shared" si="23"/>
        <v>Disqualified</v>
      </c>
    </row>
    <row r="64" spans="1:59" ht="20" hidden="1" x14ac:dyDescent="0.35">
      <c r="A64" s="87"/>
      <c r="B64" s="79">
        <v>104979</v>
      </c>
      <c r="C64" s="80" t="s">
        <v>52</v>
      </c>
      <c r="D64" s="80" t="s">
        <v>1058</v>
      </c>
      <c r="E64" s="80" t="s">
        <v>1812</v>
      </c>
      <c r="F64" s="80" t="s">
        <v>1813</v>
      </c>
      <c r="G64" s="80" t="s">
        <v>1808</v>
      </c>
      <c r="H64" s="146">
        <v>42309</v>
      </c>
      <c r="I64" s="146" t="s">
        <v>1719</v>
      </c>
      <c r="J64" s="79">
        <v>9</v>
      </c>
      <c r="K64" s="79" t="s">
        <v>1084</v>
      </c>
      <c r="L64" s="79"/>
      <c r="M64" s="78">
        <v>99.473843787978836</v>
      </c>
      <c r="N64" s="78">
        <v>33.333333333333329</v>
      </c>
      <c r="O64" s="78">
        <v>27.662878017568111</v>
      </c>
      <c r="P64" s="78">
        <v>101.60071084216202</v>
      </c>
      <c r="Q64" s="99">
        <v>4</v>
      </c>
      <c r="R64" s="99">
        <v>33.333333333333329</v>
      </c>
      <c r="S64" s="99">
        <v>4</v>
      </c>
      <c r="T64" s="99">
        <v>33.333333333333329</v>
      </c>
      <c r="U64" s="99" t="s">
        <v>1093</v>
      </c>
      <c r="V64" s="68">
        <v>91.029062870699889</v>
      </c>
      <c r="W64" s="68">
        <v>56.774193548387096</v>
      </c>
      <c r="X64" s="68">
        <v>79.666666666666671</v>
      </c>
      <c r="Y64" s="68">
        <v>88.888888888888872</v>
      </c>
      <c r="Z64" s="68">
        <v>82.688888888888897</v>
      </c>
      <c r="AA64" s="68">
        <v>2.9999905138639877</v>
      </c>
      <c r="AB64" s="68">
        <v>0.53999829249551778</v>
      </c>
      <c r="AC64" s="68">
        <v>1</v>
      </c>
      <c r="AD64" s="74"/>
      <c r="AE64" s="75">
        <f>IF(M64&gt;='Sales Ach'!G$3,'Sales Ach'!H$3,IF(M64&gt;='Sales Ach'!G$4,('Sales Ach'!H$4+((M64-'Sales Ach'!G$4)/('Sales Ach'!G$3-'Sales Ach'!G$4))*'Sales Ach'!I$4),IF(M64&gt;'Sales Ach'!G$5,('Sales Ach'!H$5+((M64-'Sales Ach'!G$5)/('Sales Ach'!G$4-'Sales Ach'!G$5))*'Sales Ach'!I$5),IF(M64&gt;='Sales Ach'!G$6,('Sales Ach'!H$6+((M64-'Sales Ach'!G$6)/('Sales Ach'!G$5-'Sales Ach'!G$6)*'Sales Ach'!I$6)),0))))*$AE$2/10</f>
        <v>13.57907503038307</v>
      </c>
      <c r="AF64" s="75">
        <f>IF(N64&gt;=UA!G$3,UA!H$3,IF(N64&gt;=UA!G$4,(UA!H$4+((N64-UA!G$4)/(UA!G$3-UA!G$4))*UA!I$4),IF(N64&gt;UA!G$5,(UA!H$5+((N64-UA!G$5)/(UA!G$4-UA!G$5))*UA!I$5),IF(N64&gt;=UA!G$6,(UA!H$6+((N64-UA!G$6)/(UA!G$5-UA!G$6)*UA!I$6)),0))))*$AF$2/10</f>
        <v>3.9999999999999987</v>
      </c>
      <c r="AG64" s="75">
        <f>IF(O64="","",(IF(O64&gt;='New Product'!G$3,'New Product'!H$3,IF(O64&gt;='New Product'!G$4,('New Product'!H$4+((O64-'New Product'!G$4)/('New Product'!G$3-'New Product'!G$4))*'New Product'!I$4),IF(O64&gt;'New Product'!G$5,('New Product'!H$5+((O64-'New Product'!G$5)/('New Product'!G$4-'New Product'!G$5))*'New Product'!I$5),IF(O64&gt;='New Product'!G$6,('New Product'!H$6+((O64-'New Product'!G$6)/('New Product'!G$5-'New Product'!G$6)*'New Product'!I$6)),0))))*$AG$2/10))</f>
        <v>0</v>
      </c>
      <c r="AH64" s="75">
        <f>IF(P64&gt;='Basket Brand'!G$3,'Basket Brand'!H$3,IF(P64&gt;='Basket Brand'!G$4,('Basket Brand'!H$4+((P64-'Basket Brand'!G$4)/('Basket Brand'!G$3-'Basket Brand'!G$4))*'Basket Brand'!I$4),IF(P64&gt;'Basket Brand'!G$5,('Basket Brand'!H$5+((P64-'Basket Brand'!G$5)/('Basket Brand'!G$4-'Basket Brand'!G$5))*'Basket Brand'!I$5),IF(P64&gt;='Basket Brand'!G$6,('Basket Brand'!H$6+((P64-'Basket Brand'!G$6)/('Basket Brand'!G$5-'Basket Brand'!G$6)*'Basket Brand'!I$6)),0))))*$AH$2/10</f>
        <v>8.213428112288268</v>
      </c>
      <c r="AI64" s="75">
        <f>IF(Q64&gt;='No of Month Ach.'!G$3,'No of Month Ach.'!H$3,IF(Q64&gt;='No of Month Ach.'!G$4,('No of Month Ach.'!H$4+((Q64-'No of Month Ach.'!G$4)/('No of Month Ach.'!G$3-'No of Month Ach.'!G$4))*'No of Month Ach.'!I$4),IF(Q64&gt;'No of Month Ach.'!G$5,('No of Month Ach.'!H$5+((Q64-'No of Month Ach.'!G$5)/('No of Month Ach.'!G$4-'No of Month Ach.'!G$5))*'No of Month Ach.'!I$5),IF(Q64&gt;='No of Month Ach.'!G$6,('No of Month Ach.'!H$6+((Q64-'No of Month Ach.'!G$6)/('No of Month Ach.'!G$5-'No of Month Ach.'!G$6)*'No of Month Ach.'!I$6)),0))))*$AI$2/10</f>
        <v>0</v>
      </c>
      <c r="AJ64" s="75">
        <f>IF(R64&gt;='Territory Month'!B$3,'Territory Month'!C$3,IF(R64&gt;='Territory Month'!B$4,('Territory Month'!C$4+((R64-'Territory Month'!B$4)/('Territory Month'!B$3-'Territory Month'!B$4))*'Territory Month'!D$4),IF(R64&gt;'Territory Month'!B$5,('Territory Month'!C$5+((R64-'Territory Month'!B$5)/('Territory Month'!B$4-'Territory Month'!B$5))*'Territory Month'!D$5),IF(R64&gt;='Territory Month'!B$6,('Territory Month'!C$6+((R64-'Territory Month'!B$6)/('Territory Month'!B$5-'Territory Month'!B$6)*'Territory Month'!D$6)),0))))*$AJ$2/10</f>
        <v>0.76666666666666605</v>
      </c>
      <c r="AK64" s="75">
        <f>IF(Q64&gt;='No of Month Ach.'!G$3,'No of Month Ach.'!H$3,IF(Q64&gt;='No of Month Ach.'!G$4,('No of Month Ach.'!H$4+((Q64-'No of Month Ach.'!G$4)/('No of Month Ach.'!G$3-'No of Month Ach.'!G$4))*'No of Month Ach.'!I$4),IF(Q64&gt;'No of Month Ach.'!G$5,('No of Month Ach.'!H$5+((Q64-'No of Month Ach.'!G$5)/('No of Month Ach.'!G$4-'No of Month Ach.'!G$5))*'No of Month Ach.'!I$5),IF(Q64&gt;='No of Month Ach.'!G$6,('No of Month Ach.'!H$6+((Q64-'No of Month Ach.'!G$6)/('No of Month Ach.'!G$5-'No of Month Ach.'!G$6)*'No of Month Ach.'!I$6)),0))))*$AK$2/10</f>
        <v>0</v>
      </c>
      <c r="AL64" s="75">
        <f>IF(R64&gt;='Territory Month'!B$3,'Territory Month'!C$3,IF(R64&gt;='Territory Month'!B$4,('Territory Month'!C$4+((R64-'Territory Month'!B$4)/('Territory Month'!B$3-'Territory Month'!B$4))*'Territory Month'!D$4),IF(R64&gt;'Territory Month'!B$5,('Territory Month'!C$5+((R64-'Territory Month'!B$5)/('Territory Month'!B$4-'Territory Month'!B$5))*'Territory Month'!D$5),IF(R64&gt;='Territory Month'!B$6,('Territory Month'!C$6+((R64-'Territory Month'!B$6)/('Territory Month'!B$5-'Territory Month'!B$6)*'Territory Month'!D$6)),0))))*$AL$2/10</f>
        <v>0.38333333333333303</v>
      </c>
      <c r="AM64" s="75">
        <f>IF(U64&gt;='Sygk DM Syk Ach'!B$3,'Sygk DM Syk Ach'!C$3,IF(U64&gt;='Sygk DM Syk Ach'!B$4,('Sygk DM Syk Ach'!C$4+((U64-'Sygk DM Syk Ach'!B$4)/('Sygk DM Syk Ach'!B$3-'Sygk DM Syk Ach'!B$4))*'Sygk DM Syk Ach'!D$4),IF(U64&gt;'Sygk DM Syk Ach'!B$5,('Sygk DM Syk Ach'!C$5+((U64-'Sygk DM Syk Ach'!B$5)/('Sygk DM Syk Ach'!B$4-'Sygk DM Syk Ach'!B$5))*'Sygk DM Syk Ach'!D$5),IF(U64&gt;='Sygk DM Syk Ach'!B$6,('Sygk DM Syk Ach'!C$6+((U64-'Sygk DM Syk Ach'!B$6)/('Sygk DM Syk Ach'!B$5-'Sygk DM Syk Ach'!B$6)*'Sygk DM Syk Ach'!D$6)),0))))*$AM$2/10</f>
        <v>4</v>
      </c>
      <c r="AN64" s="75">
        <f>IF(V64&gt;='Call Achv'!B$3,'Call Achv'!C$3,IF(V64&gt;='Call Achv'!B$4,('Call Achv'!C$4+((V64-'Call Achv'!B$4)/('Call Achv'!B$3-'Call Achv'!B$4))*'Call Achv'!D$4),IF(V64&gt;'Call Achv'!B$5,('Call Achv'!C$5+((V64-'Call Achv'!B$5)/('Call Achv'!B$4-'Call Achv'!B$5))*'Call Achv'!D$5),IF(V64&gt;='Call Achv'!B$6,('Call Achv'!C$6+((V64-'Call Achv'!B$6)/('Call Achv'!B$5-'Call Achv'!B$6)*'Call Achv'!D$6)),0))))*$AN$2/10</f>
        <v>2.2058125741399777</v>
      </c>
      <c r="AO64" s="75">
        <f>IF(W64&gt;='DM Coaching'!B$3,'DM Coaching'!C$3,IF(W64&gt;='DM Coaching'!B$4,('DM Coaching'!C$4+((W64-'DM Coaching'!B$4)/('DM Coaching'!B$3-'DM Coaching'!B$4))*'DM Coaching'!D$4),IF(W64&gt;'DM Coaching'!B$5,('DM Coaching'!C$5+((W64-'DM Coaching'!B$5)/('DM Coaching'!B$4-'DM Coaching'!B$5))*'DM Coaching'!D$5),IF(W64&gt;='DM Coaching'!B$6,('DM Coaching'!C$6+((W64-'DM Coaching'!B$6)/('DM Coaching'!B$5-'DM Coaching'!B$6)*'DM Coaching'!D$6)),0))))*$AO$2/10</f>
        <v>1.4354838709677418</v>
      </c>
      <c r="AP64" s="75">
        <f>IF(X64&gt;='FF-Written'!B$3,'FF-Written'!C$3,IF(X64&gt;='FF-Written'!B$4,('FF-Written'!C$4+((X64-'FF-Written'!B$4)/('FF-Written'!B$3-'FF-Written'!B$4))*'FF-Written'!D$4),IF(X64&gt;'FF-Written'!B$5,('FF-Written'!C$5+((X64-'FF-Written'!B$5)/('FF-Written'!B$4-'FF-Written'!B$5))*'FF-Written'!D$5),IF(X64&gt;='FF-Written'!B$6,('FF-Written'!C$6+((X64-'FF-Written'!B$6)/('FF-Written'!B$5-'FF-Written'!B$6)*'FF-Written'!D$6)),0))))*$AP$2/10</f>
        <v>3.4750000000000005</v>
      </c>
      <c r="AQ64" s="75">
        <f>IF(Y64&gt;='DM-Won-Written'!B$3,'DM-Won-Written'!C$3,IF(Y64&gt;='DM-Won-Written'!B$4,('DM-Won-Written'!C$4+((Y64-'DM-Won-Written'!B$4)/('DM-Won-Written'!B$3-'DM-Won-Written'!B$4))*'DM-Won-Written'!D$4),IF(Y64&gt;'DM-Won-Written'!B$5,('DM-Won-Written'!C$5+((Y64-'DM-Won-Written'!B$5)/('DM-Won-Written'!B$4-'DM-Won-Written'!B$5))*'DM-Won-Written'!D$5),IF(Y64&gt;='DM-Won-Written'!B$6,('DM-Won-Written'!C$6+((Y64-'DM-Won-Written'!B$6)/('DM-Won-Written'!B$5-'DM-Won-Written'!B$6)*'DM-Won-Written'!D$6)),0))))*$AQ$2/10</f>
        <v>3</v>
      </c>
      <c r="AR64" s="75">
        <f>IF(Z64&gt;='FF-Detailing'!B$3,'FF-Detailing'!C$3,IF(Z64&gt;='FF-Detailing'!B$4,('FF-Detailing'!C$4+((Z64-'FF-Detailing'!B$4)/('FF-Detailing'!B$3-'FF-Detailing'!B$4))*'FF-Detailing'!D$4),IF(Z64&gt;'FF-Detailing'!B$5,('FF-Detailing'!C$5+((Z64-'FF-Detailing'!B$5)/('FF-Detailing'!B$4-'FF-Detailing'!B$5))*'FF-Detailing'!D$5),IF(Z64&gt;='FF-Detailing'!B$6,('FF-Detailing'!C$6+((Z64-'FF-Detailing'!B$6)/('FF-Detailing'!B$5-'FF-Detailing'!B$6)*'FF-Detailing'!D$6)),0))))*$AR$2/10</f>
        <v>2.2613333333333339</v>
      </c>
      <c r="AS64" s="75">
        <f>IF(AA64="","",(IF(AA64&gt;='Rx Share'!G$3,'Rx Share'!H$3,IF(AA64&gt;='Rx Share'!G$4,('Rx Share'!H$4+((AA64-'Rx Share'!G$4)/('Rx Share'!G$3-'Rx Share'!G$4))*'Rx Share'!I$4),IF(AA64&gt;'Rx Share'!G$5,('Rx Share'!H$5+((AA64-'Rx Share'!G$5)/('Rx Share'!G$4-'Rx Share'!G$5))*'Rx Share'!I$5),IF(AA64&gt;='Rx Share'!G$6,('Rx Share'!H$6+((AA64-'Rx Share'!G$6)/('Rx Share'!G$5-'Rx Share'!G$6)*'Rx Share'!I$6)),0))))*$AS$2/10))</f>
        <v>0</v>
      </c>
      <c r="AT64" s="69">
        <f t="shared" si="11"/>
        <v>47.281629171606355</v>
      </c>
      <c r="AU64" s="70">
        <f t="shared" si="13"/>
        <v>31</v>
      </c>
      <c r="AV64" s="110" t="str">
        <f t="shared" si="14"/>
        <v/>
      </c>
      <c r="AW64" s="110" t="str">
        <f t="shared" si="24"/>
        <v/>
      </c>
      <c r="AX64" s="110" t="str">
        <f t="shared" si="15"/>
        <v/>
      </c>
      <c r="AY64" s="110" t="str">
        <f t="shared" si="16"/>
        <v/>
      </c>
      <c r="AZ64" s="110" t="str">
        <f t="shared" si="17"/>
        <v/>
      </c>
      <c r="BA64" s="116" t="str">
        <f>IFERROR(IF($M64&gt;=99.5,#REF!,""),"")</f>
        <v/>
      </c>
      <c r="BB64" s="109" t="str">
        <f t="shared" si="18"/>
        <v>Disqualified</v>
      </c>
      <c r="BC64" s="109" t="str">
        <f t="shared" si="19"/>
        <v>Disqualified</v>
      </c>
      <c r="BD64" s="109" t="str">
        <f t="shared" si="20"/>
        <v>Disqualified</v>
      </c>
      <c r="BE64" s="109" t="str">
        <f t="shared" si="21"/>
        <v>Disqualified</v>
      </c>
      <c r="BF64" s="109" t="str">
        <f t="shared" si="22"/>
        <v>Disqualified</v>
      </c>
      <c r="BG64" s="109" t="str">
        <f t="shared" si="23"/>
        <v>Disqualified</v>
      </c>
    </row>
    <row r="65" spans="1:59" ht="30" hidden="1" x14ac:dyDescent="0.35">
      <c r="A65" s="87"/>
      <c r="B65" s="79">
        <v>104985</v>
      </c>
      <c r="C65" s="80" t="s">
        <v>57</v>
      </c>
      <c r="D65" s="80" t="s">
        <v>1058</v>
      </c>
      <c r="E65" s="80" t="s">
        <v>58</v>
      </c>
      <c r="F65" s="80" t="s">
        <v>1776</v>
      </c>
      <c r="G65" s="80" t="s">
        <v>1777</v>
      </c>
      <c r="H65" s="146">
        <v>42500</v>
      </c>
      <c r="I65" s="146" t="s">
        <v>1719</v>
      </c>
      <c r="J65" s="79">
        <v>9</v>
      </c>
      <c r="K65" s="79" t="s">
        <v>1084</v>
      </c>
      <c r="L65" s="79"/>
      <c r="M65" s="78">
        <v>81.831995462699453</v>
      </c>
      <c r="N65" s="78">
        <v>26.949541284403672</v>
      </c>
      <c r="O65" s="78">
        <v>56.228907212447801</v>
      </c>
      <c r="P65" s="78">
        <v>93.434386375901596</v>
      </c>
      <c r="Q65" s="99">
        <v>0</v>
      </c>
      <c r="R65" s="99">
        <v>15.277777777777779</v>
      </c>
      <c r="S65" s="99">
        <v>0</v>
      </c>
      <c r="T65" s="99">
        <v>15.277777777777779</v>
      </c>
      <c r="U65" s="99">
        <v>33.333333333333329</v>
      </c>
      <c r="V65" s="68">
        <v>75.668118637996983</v>
      </c>
      <c r="W65" s="68">
        <v>63.291139240506332</v>
      </c>
      <c r="X65" s="68">
        <v>76.587301587301582</v>
      </c>
      <c r="Y65" s="68">
        <v>87.222222222222229</v>
      </c>
      <c r="Z65" s="68">
        <v>87.142857142857153</v>
      </c>
      <c r="AA65" s="68">
        <v>25.547811455607782</v>
      </c>
      <c r="AB65" s="68">
        <v>0.76643434366823349</v>
      </c>
      <c r="AC65" s="68">
        <v>1</v>
      </c>
      <c r="AD65" s="74"/>
      <c r="AE65" s="75">
        <f>IF(M65&gt;='Sales Ach'!G$3,'Sales Ach'!H$3,IF(M65&gt;='Sales Ach'!G$4,('Sales Ach'!H$4+((M65-'Sales Ach'!G$4)/('Sales Ach'!G$3-'Sales Ach'!G$4))*'Sales Ach'!I$4),IF(M65&gt;'Sales Ach'!G$5,('Sales Ach'!H$5+((M65-'Sales Ach'!G$5)/('Sales Ach'!G$4-'Sales Ach'!G$5))*'Sales Ach'!I$5),IF(M65&gt;='Sales Ach'!G$6,('Sales Ach'!H$6+((M65-'Sales Ach'!G$6)/('Sales Ach'!G$5-'Sales Ach'!G$6)*'Sales Ach'!I$6)),0))))*$AE$2/10</f>
        <v>7.3663990925398908</v>
      </c>
      <c r="AF65" s="75">
        <f>IF(N65&gt;=UA!G$3,UA!H$3,IF(N65&gt;=UA!G$4,(UA!H$4+((N65-UA!G$4)/(UA!G$3-UA!G$4))*UA!I$4),IF(N65&gt;UA!G$5,(UA!H$5+((N65-UA!G$5)/(UA!G$4-UA!G$5))*UA!I$5),IF(N65&gt;=UA!G$6,(UA!H$6+((N65-UA!G$6)/(UA!G$5-UA!G$6)*UA!I$6)),0))))*$AF$2/10</f>
        <v>0</v>
      </c>
      <c r="AG65" s="75">
        <f>IF(O65="","",(IF(O65&gt;='New Product'!G$3,'New Product'!H$3,IF(O65&gt;='New Product'!G$4,('New Product'!H$4+((O65-'New Product'!G$4)/('New Product'!G$3-'New Product'!G$4))*'New Product'!I$4),IF(O65&gt;'New Product'!G$5,('New Product'!H$5+((O65-'New Product'!G$5)/('New Product'!G$4-'New Product'!G$5))*'New Product'!I$5),IF(O65&gt;='New Product'!G$6,('New Product'!H$6+((O65-'New Product'!G$6)/('New Product'!G$5-'New Product'!G$6)*'New Product'!I$6)),0))))*$AG$2/10))</f>
        <v>1.3440205667624279</v>
      </c>
      <c r="AH65" s="75">
        <f>IF(P65&gt;='Basket Brand'!G$3,'Basket Brand'!H$3,IF(P65&gt;='Basket Brand'!G$4,('Basket Brand'!H$4+((P65-'Basket Brand'!G$4)/('Basket Brand'!G$3-'Basket Brand'!G$4))*'Basket Brand'!I$4),IF(P65&gt;'Basket Brand'!G$5,('Basket Brand'!H$5+((P65-'Basket Brand'!G$5)/('Basket Brand'!G$4-'Basket Brand'!G$5))*'Basket Brand'!I$5),IF(P65&gt;='Basket Brand'!G$6,('Basket Brand'!H$6+((P65-'Basket Brand'!G$6)/('Basket Brand'!G$5-'Basket Brand'!G$6)*'Basket Brand'!I$6)),0))))*$AH$2/10</f>
        <v>4.8434386375901592</v>
      </c>
      <c r="AI65" s="75">
        <f>IF(Q65&gt;='No of Month Ach.'!G$3,'No of Month Ach.'!H$3,IF(Q65&gt;='No of Month Ach.'!G$4,('No of Month Ach.'!H$4+((Q65-'No of Month Ach.'!G$4)/('No of Month Ach.'!G$3-'No of Month Ach.'!G$4))*'No of Month Ach.'!I$4),IF(Q65&gt;'No of Month Ach.'!G$5,('No of Month Ach.'!H$5+((Q65-'No of Month Ach.'!G$5)/('No of Month Ach.'!G$4-'No of Month Ach.'!G$5))*'No of Month Ach.'!I$5),IF(Q65&gt;='No of Month Ach.'!G$6,('No of Month Ach.'!H$6+((Q65-'No of Month Ach.'!G$6)/('No of Month Ach.'!G$5-'No of Month Ach.'!G$6)*'No of Month Ach.'!I$6)),0))))*$AI$2/10</f>
        <v>0</v>
      </c>
      <c r="AJ65" s="75">
        <f>IF(R65&gt;='Territory Month'!B$3,'Territory Month'!C$3,IF(R65&gt;='Territory Month'!B$4,('Territory Month'!C$4+((R65-'Territory Month'!B$4)/('Territory Month'!B$3-'Territory Month'!B$4))*'Territory Month'!D$4),IF(R65&gt;'Territory Month'!B$5,('Territory Month'!C$5+((R65-'Territory Month'!B$5)/('Territory Month'!B$4-'Territory Month'!B$5))*'Territory Month'!D$5),IF(R65&gt;='Territory Month'!B$6,('Territory Month'!C$6+((R65-'Territory Month'!B$6)/('Territory Month'!B$5-'Territory Month'!B$6)*'Territory Month'!D$6)),0))))*$AJ$2/10</f>
        <v>0</v>
      </c>
      <c r="AK65" s="75">
        <f>IF(Q65&gt;='No of Month Ach.'!G$3,'No of Month Ach.'!H$3,IF(Q65&gt;='No of Month Ach.'!G$4,('No of Month Ach.'!H$4+((Q65-'No of Month Ach.'!G$4)/('No of Month Ach.'!G$3-'No of Month Ach.'!G$4))*'No of Month Ach.'!I$4),IF(Q65&gt;'No of Month Ach.'!G$5,('No of Month Ach.'!H$5+((Q65-'No of Month Ach.'!G$5)/('No of Month Ach.'!G$4-'No of Month Ach.'!G$5))*'No of Month Ach.'!I$5),IF(Q65&gt;='No of Month Ach.'!G$6,('No of Month Ach.'!H$6+((Q65-'No of Month Ach.'!G$6)/('No of Month Ach.'!G$5-'No of Month Ach.'!G$6)*'No of Month Ach.'!I$6)),0))))*$AK$2/10</f>
        <v>0</v>
      </c>
      <c r="AL65" s="75">
        <f>IF(R65&gt;='Territory Month'!B$3,'Territory Month'!C$3,IF(R65&gt;='Territory Month'!B$4,('Territory Month'!C$4+((R65-'Territory Month'!B$4)/('Territory Month'!B$3-'Territory Month'!B$4))*'Territory Month'!D$4),IF(R65&gt;'Territory Month'!B$5,('Territory Month'!C$5+((R65-'Territory Month'!B$5)/('Territory Month'!B$4-'Territory Month'!B$5))*'Territory Month'!D$5),IF(R65&gt;='Territory Month'!B$6,('Territory Month'!C$6+((R65-'Territory Month'!B$6)/('Territory Month'!B$5-'Territory Month'!B$6)*'Territory Month'!D$6)),0))))*$AL$2/10</f>
        <v>0</v>
      </c>
      <c r="AM65" s="75">
        <f>IF(U65&gt;='Sygk DM Syk Ach'!B$3,'Sygk DM Syk Ach'!C$3,IF(U65&gt;='Sygk DM Syk Ach'!B$4,('Sygk DM Syk Ach'!C$4+((U65-'Sygk DM Syk Ach'!B$4)/('Sygk DM Syk Ach'!B$3-'Sygk DM Syk Ach'!B$4))*'Sygk DM Syk Ach'!D$4),IF(U65&gt;'Sygk DM Syk Ach'!B$5,('Sygk DM Syk Ach'!C$5+((U65-'Sygk DM Syk Ach'!B$5)/('Sygk DM Syk Ach'!B$4-'Sygk DM Syk Ach'!B$5))*'Sygk DM Syk Ach'!D$5),IF(U65&gt;='Sygk DM Syk Ach'!B$6,('Sygk DM Syk Ach'!C$6+((U65-'Sygk DM Syk Ach'!B$6)/('Sygk DM Syk Ach'!B$5-'Sygk DM Syk Ach'!B$6)*'Sygk DM Syk Ach'!D$6)),0))))*$AM$2/10</f>
        <v>0</v>
      </c>
      <c r="AN65" s="75">
        <f>IF(V65&gt;='Call Achv'!B$3,'Call Achv'!C$3,IF(V65&gt;='Call Achv'!B$4,('Call Achv'!C$4+((V65-'Call Achv'!B$4)/('Call Achv'!B$3-'Call Achv'!B$4))*'Call Achv'!D$4),IF(V65&gt;'Call Achv'!B$5,('Call Achv'!C$5+((V65-'Call Achv'!B$5)/('Call Achv'!B$4-'Call Achv'!B$5))*'Call Achv'!D$5),IF(V65&gt;='Call Achv'!B$6,('Call Achv'!C$6+((V65-'Call Achv'!B$6)/('Call Achv'!B$5-'Call Achv'!B$6)*'Call Achv'!D$6)),0))))*$AN$2/10</f>
        <v>0</v>
      </c>
      <c r="AO65" s="75">
        <f>IF(W65&gt;='DM Coaching'!B$3,'DM Coaching'!C$3,IF(W65&gt;='DM Coaching'!B$4,('DM Coaching'!C$4+((W65-'DM Coaching'!B$4)/('DM Coaching'!B$3-'DM Coaching'!B$4))*'DM Coaching'!D$4),IF(W65&gt;'DM Coaching'!B$5,('DM Coaching'!C$5+((W65-'DM Coaching'!B$5)/('DM Coaching'!B$4-'DM Coaching'!B$5))*'DM Coaching'!D$5),IF(W65&gt;='DM Coaching'!B$6,('DM Coaching'!C$6+((W65-'DM Coaching'!B$6)/('DM Coaching'!B$5-'DM Coaching'!B$6)*'DM Coaching'!D$6)),0))))*$AO$2/10</f>
        <v>2.9873417721518996</v>
      </c>
      <c r="AP65" s="75">
        <f>IF(X65&gt;='FF-Written'!B$3,'FF-Written'!C$3,IF(X65&gt;='FF-Written'!B$4,('FF-Written'!C$4+((X65-'FF-Written'!B$4)/('FF-Written'!B$3-'FF-Written'!B$4))*'FF-Written'!D$4),IF(X65&gt;'FF-Written'!B$5,('FF-Written'!C$5+((X65-'FF-Written'!B$5)/('FF-Written'!B$4-'FF-Written'!B$5))*'FF-Written'!D$5),IF(X65&gt;='FF-Written'!B$6,('FF-Written'!C$6+((X65-'FF-Written'!B$6)/('FF-Written'!B$5-'FF-Written'!B$6)*'FF-Written'!D$6)),0))))*$AP$2/10</f>
        <v>3.2440476190476191</v>
      </c>
      <c r="AQ65" s="75">
        <f>IF(Y65&gt;='DM-Won-Written'!B$3,'DM-Won-Written'!C$3,IF(Y65&gt;='DM-Won-Written'!B$4,('DM-Won-Written'!C$4+((Y65-'DM-Won-Written'!B$4)/('DM-Won-Written'!B$3-'DM-Won-Written'!B$4))*'DM-Won-Written'!D$4),IF(Y65&gt;'DM-Won-Written'!B$5,('DM-Won-Written'!C$5+((Y65-'DM-Won-Written'!B$5)/('DM-Won-Written'!B$4-'DM-Won-Written'!B$5))*'DM-Won-Written'!D$5),IF(Y65&gt;='DM-Won-Written'!B$6,('DM-Won-Written'!C$6+((Y65-'DM-Won-Written'!B$6)/('DM-Won-Written'!B$5-'DM-Won-Written'!B$6)*'DM-Won-Written'!D$6)),0))))*$AQ$2/10</f>
        <v>3</v>
      </c>
      <c r="AR65" s="75">
        <f>IF(Z65&gt;='FF-Detailing'!B$3,'FF-Detailing'!C$3,IF(Z65&gt;='FF-Detailing'!B$4,('FF-Detailing'!C$4+((Z65-'FF-Detailing'!B$4)/('FF-Detailing'!B$3-'FF-Detailing'!B$4))*'FF-Detailing'!D$4),IF(Z65&gt;'FF-Detailing'!B$5,('FF-Detailing'!C$5+((Z65-'FF-Detailing'!B$5)/('FF-Detailing'!B$4-'FF-Detailing'!B$5))*'FF-Detailing'!D$5),IF(Z65&gt;='FF-Detailing'!B$6,('FF-Detailing'!C$6+((Z65-'FF-Detailing'!B$6)/('FF-Detailing'!B$5-'FF-Detailing'!B$6)*'FF-Detailing'!D$6)),0))))*$AR$2/10</f>
        <v>2.5285714285714294</v>
      </c>
      <c r="AS65" s="75">
        <f>IF(AA65="","",(IF(AA65&gt;='Rx Share'!G$3,'Rx Share'!H$3,IF(AA65&gt;='Rx Share'!G$4,('Rx Share'!H$4+((AA65-'Rx Share'!G$4)/('Rx Share'!G$3-'Rx Share'!G$4))*'Rx Share'!I$4),IF(AA65&gt;'Rx Share'!G$5,('Rx Share'!H$5+((AA65-'Rx Share'!G$5)/('Rx Share'!G$4-'Rx Share'!G$5))*'Rx Share'!I$5),IF(AA65&gt;='Rx Share'!G$6,('Rx Share'!H$6+((AA65-'Rx Share'!G$6)/('Rx Share'!G$5-'Rx Share'!G$6)*'Rx Share'!I$6)),0))))*$AS$2/10))</f>
        <v>0</v>
      </c>
      <c r="AT65" s="69">
        <f t="shared" si="11"/>
        <v>28.126465685181586</v>
      </c>
      <c r="AU65" s="70">
        <f t="shared" si="13"/>
        <v>79</v>
      </c>
      <c r="AV65" s="110" t="str">
        <f t="shared" si="14"/>
        <v/>
      </c>
      <c r="AW65" s="110" t="str">
        <f t="shared" si="24"/>
        <v/>
      </c>
      <c r="AX65" s="110" t="str">
        <f t="shared" si="15"/>
        <v/>
      </c>
      <c r="AY65" s="110" t="str">
        <f t="shared" si="16"/>
        <v/>
      </c>
      <c r="AZ65" s="110" t="str">
        <f t="shared" si="17"/>
        <v/>
      </c>
      <c r="BA65" s="116" t="str">
        <f>IFERROR(IF($M65&gt;=99.5,#REF!,""),"")</f>
        <v/>
      </c>
      <c r="BB65" s="109" t="str">
        <f t="shared" si="18"/>
        <v>Disqualified</v>
      </c>
      <c r="BC65" s="109" t="str">
        <f t="shared" si="19"/>
        <v>Disqualified</v>
      </c>
      <c r="BD65" s="109" t="str">
        <f t="shared" si="20"/>
        <v>Disqualified</v>
      </c>
      <c r="BE65" s="109" t="str">
        <f t="shared" si="21"/>
        <v>Disqualified</v>
      </c>
      <c r="BF65" s="109" t="str">
        <f t="shared" si="22"/>
        <v>Disqualified</v>
      </c>
      <c r="BG65" s="109" t="str">
        <f t="shared" si="23"/>
        <v>Disqualified</v>
      </c>
    </row>
    <row r="66" spans="1:59" ht="20" hidden="1" x14ac:dyDescent="0.35">
      <c r="A66" s="87"/>
      <c r="B66" s="79">
        <v>104993</v>
      </c>
      <c r="C66" s="80" t="s">
        <v>80</v>
      </c>
      <c r="D66" s="80" t="s">
        <v>1058</v>
      </c>
      <c r="E66" s="80" t="s">
        <v>2549</v>
      </c>
      <c r="F66" s="80" t="s">
        <v>1813</v>
      </c>
      <c r="G66" s="80" t="s">
        <v>1808</v>
      </c>
      <c r="H66" s="146">
        <v>42954</v>
      </c>
      <c r="I66" s="146" t="s">
        <v>1719</v>
      </c>
      <c r="J66" s="79">
        <v>9</v>
      </c>
      <c r="K66" s="79" t="s">
        <v>1084</v>
      </c>
      <c r="L66" s="79"/>
      <c r="M66" s="78">
        <v>93.343203538073567</v>
      </c>
      <c r="N66" s="78">
        <v>26.027397260273972</v>
      </c>
      <c r="O66" s="78">
        <v>6.9461231986053846</v>
      </c>
      <c r="P66" s="78">
        <v>96.904414078171314</v>
      </c>
      <c r="Q66" s="99">
        <v>2</v>
      </c>
      <c r="R66" s="99">
        <v>27.777777777777779</v>
      </c>
      <c r="S66" s="99">
        <v>2</v>
      </c>
      <c r="T66" s="99">
        <v>27.777777777777779</v>
      </c>
      <c r="U66" s="99" t="s">
        <v>1093</v>
      </c>
      <c r="V66" s="68">
        <v>93.685185185185176</v>
      </c>
      <c r="W66" s="68">
        <v>83.333333333333343</v>
      </c>
      <c r="X66" s="68">
        <v>92.222222222222229</v>
      </c>
      <c r="Y66" s="68">
        <v>91.666666666666671</v>
      </c>
      <c r="Z66" s="68">
        <v>85.666666666666671</v>
      </c>
      <c r="AA66" s="68">
        <v>1.763647141818689</v>
      </c>
      <c r="AB66" s="68">
        <v>0.317456485527364</v>
      </c>
      <c r="AC66" s="68">
        <v>1</v>
      </c>
      <c r="AD66" s="74"/>
      <c r="AE66" s="75">
        <f>IF(M66&gt;='Sales Ach'!G$3,'Sales Ach'!H$3,IF(M66&gt;='Sales Ach'!G$4,('Sales Ach'!H$4+((M66-'Sales Ach'!G$4)/('Sales Ach'!G$3-'Sales Ach'!G$4))*'Sales Ach'!I$4),IF(M66&gt;'Sales Ach'!G$5,('Sales Ach'!H$5+((M66-'Sales Ach'!G$5)/('Sales Ach'!G$4-'Sales Ach'!G$5))*'Sales Ach'!I$5),IF(M66&gt;='Sales Ach'!G$6,('Sales Ach'!H$6+((M66-'Sales Ach'!G$6)/('Sales Ach'!G$5-'Sales Ach'!G$6)*'Sales Ach'!I$6)),0))))*$AE$2/10</f>
        <v>9.6686407076147134</v>
      </c>
      <c r="AF66" s="75">
        <f>IF(N66&gt;=UA!G$3,UA!H$3,IF(N66&gt;=UA!G$4,(UA!H$4+((N66-UA!G$4)/(UA!G$3-UA!G$4))*UA!I$4),IF(N66&gt;UA!G$5,(UA!H$5+((N66-UA!G$5)/(UA!G$4-UA!G$5))*UA!I$5),IF(N66&gt;=UA!G$6,(UA!H$6+((N66-UA!G$6)/(UA!G$5-UA!G$6)*UA!I$6)),0))))*$AF$2/10</f>
        <v>0</v>
      </c>
      <c r="AG66" s="75">
        <f>IF(O66="","",(IF(O66&gt;='New Product'!G$3,'New Product'!H$3,IF(O66&gt;='New Product'!G$4,('New Product'!H$4+((O66-'New Product'!G$4)/('New Product'!G$3-'New Product'!G$4))*'New Product'!I$4),IF(O66&gt;'New Product'!G$5,('New Product'!H$5+((O66-'New Product'!G$5)/('New Product'!G$4-'New Product'!G$5))*'New Product'!I$5),IF(O66&gt;='New Product'!G$6,('New Product'!H$6+((O66-'New Product'!G$6)/('New Product'!G$5-'New Product'!G$6)*'New Product'!I$6)),0))))*$AG$2/10))</f>
        <v>0</v>
      </c>
      <c r="AH66" s="75">
        <f>IF(P66&gt;='Basket Brand'!G$3,'Basket Brand'!H$3,IF(P66&gt;='Basket Brand'!G$4,('Basket Brand'!H$4+((P66-'Basket Brand'!G$4)/('Basket Brand'!G$3-'Basket Brand'!G$4))*'Basket Brand'!I$4),IF(P66&gt;'Basket Brand'!G$5,('Basket Brand'!H$5+((P66-'Basket Brand'!G$5)/('Basket Brand'!G$4-'Basket Brand'!G$5))*'Basket Brand'!I$5),IF(P66&gt;='Basket Brand'!G$6,('Basket Brand'!H$6+((P66-'Basket Brand'!G$6)/('Basket Brand'!G$5-'Basket Brand'!G$6)*'Basket Brand'!I$6)),0))))*$AH$2/10</f>
        <v>5.7617656312685259</v>
      </c>
      <c r="AI66" s="75">
        <f>IF(Q66&gt;='No of Month Ach.'!G$3,'No of Month Ach.'!H$3,IF(Q66&gt;='No of Month Ach.'!G$4,('No of Month Ach.'!H$4+((Q66-'No of Month Ach.'!G$4)/('No of Month Ach.'!G$3-'No of Month Ach.'!G$4))*'No of Month Ach.'!I$4),IF(Q66&gt;'No of Month Ach.'!G$5,('No of Month Ach.'!H$5+((Q66-'No of Month Ach.'!G$5)/('No of Month Ach.'!G$4-'No of Month Ach.'!G$5))*'No of Month Ach.'!I$5),IF(Q66&gt;='No of Month Ach.'!G$6,('No of Month Ach.'!H$6+((Q66-'No of Month Ach.'!G$6)/('No of Month Ach.'!G$5-'No of Month Ach.'!G$6)*'No of Month Ach.'!I$6)),0))))*$AI$2/10</f>
        <v>0</v>
      </c>
      <c r="AJ66" s="75">
        <f>IF(R66&gt;='Territory Month'!B$3,'Territory Month'!C$3,IF(R66&gt;='Territory Month'!B$4,('Territory Month'!C$4+((R66-'Territory Month'!B$4)/('Territory Month'!B$3-'Territory Month'!B$4))*'Territory Month'!D$4),IF(R66&gt;'Territory Month'!B$5,('Territory Month'!C$5+((R66-'Territory Month'!B$5)/('Territory Month'!B$4-'Territory Month'!B$5))*'Territory Month'!D$5),IF(R66&gt;='Territory Month'!B$6,('Territory Month'!C$6+((R66-'Territory Month'!B$6)/('Territory Month'!B$5-'Territory Month'!B$6)*'Territory Month'!D$6)),0))))*$AJ$2/10</f>
        <v>0</v>
      </c>
      <c r="AK66" s="75">
        <f>IF(Q66&gt;='No of Month Ach.'!G$3,'No of Month Ach.'!H$3,IF(Q66&gt;='No of Month Ach.'!G$4,('No of Month Ach.'!H$4+((Q66-'No of Month Ach.'!G$4)/('No of Month Ach.'!G$3-'No of Month Ach.'!G$4))*'No of Month Ach.'!I$4),IF(Q66&gt;'No of Month Ach.'!G$5,('No of Month Ach.'!H$5+((Q66-'No of Month Ach.'!G$5)/('No of Month Ach.'!G$4-'No of Month Ach.'!G$5))*'No of Month Ach.'!I$5),IF(Q66&gt;='No of Month Ach.'!G$6,('No of Month Ach.'!H$6+((Q66-'No of Month Ach.'!G$6)/('No of Month Ach.'!G$5-'No of Month Ach.'!G$6)*'No of Month Ach.'!I$6)),0))))*$AK$2/10</f>
        <v>0</v>
      </c>
      <c r="AL66" s="75">
        <f>IF(R66&gt;='Territory Month'!B$3,'Territory Month'!C$3,IF(R66&gt;='Territory Month'!B$4,('Territory Month'!C$4+((R66-'Territory Month'!B$4)/('Territory Month'!B$3-'Territory Month'!B$4))*'Territory Month'!D$4),IF(R66&gt;'Territory Month'!B$5,('Territory Month'!C$5+((R66-'Territory Month'!B$5)/('Territory Month'!B$4-'Territory Month'!B$5))*'Territory Month'!D$5),IF(R66&gt;='Territory Month'!B$6,('Territory Month'!C$6+((R66-'Territory Month'!B$6)/('Territory Month'!B$5-'Territory Month'!B$6)*'Territory Month'!D$6)),0))))*$AL$2/10</f>
        <v>0</v>
      </c>
      <c r="AM66" s="75">
        <f>IF(U66&gt;='Sygk DM Syk Ach'!B$3,'Sygk DM Syk Ach'!C$3,IF(U66&gt;='Sygk DM Syk Ach'!B$4,('Sygk DM Syk Ach'!C$4+((U66-'Sygk DM Syk Ach'!B$4)/('Sygk DM Syk Ach'!B$3-'Sygk DM Syk Ach'!B$4))*'Sygk DM Syk Ach'!D$4),IF(U66&gt;'Sygk DM Syk Ach'!B$5,('Sygk DM Syk Ach'!C$5+((U66-'Sygk DM Syk Ach'!B$5)/('Sygk DM Syk Ach'!B$4-'Sygk DM Syk Ach'!B$5))*'Sygk DM Syk Ach'!D$5),IF(U66&gt;='Sygk DM Syk Ach'!B$6,('Sygk DM Syk Ach'!C$6+((U66-'Sygk DM Syk Ach'!B$6)/('Sygk DM Syk Ach'!B$5-'Sygk DM Syk Ach'!B$6)*'Sygk DM Syk Ach'!D$6)),0))))*$AM$2/10</f>
        <v>4</v>
      </c>
      <c r="AN66" s="75">
        <f>IF(V66&gt;='Call Achv'!B$3,'Call Achv'!C$3,IF(V66&gt;='Call Achv'!B$4,('Call Achv'!C$4+((V66-'Call Achv'!B$4)/('Call Achv'!B$3-'Call Achv'!B$4))*'Call Achv'!D$4),IF(V66&gt;'Call Achv'!B$5,('Call Achv'!C$5+((V66-'Call Achv'!B$5)/('Call Achv'!B$4-'Call Achv'!B$5))*'Call Achv'!D$5),IF(V66&gt;='Call Achv'!B$6,('Call Achv'!C$6+((V66-'Call Achv'!B$6)/('Call Achv'!B$5-'Call Achv'!B$6)*'Call Achv'!D$6)),0))))*$AN$2/10</f>
        <v>2.7370370370370352</v>
      </c>
      <c r="AO66" s="75">
        <f>IF(W66&gt;='DM Coaching'!B$3,'DM Coaching'!C$3,IF(W66&gt;='DM Coaching'!B$4,('DM Coaching'!C$4+((W66-'DM Coaching'!B$4)/('DM Coaching'!B$3-'DM Coaching'!B$4))*'DM Coaching'!D$4),IF(W66&gt;'DM Coaching'!B$5,('DM Coaching'!C$5+((W66-'DM Coaching'!B$5)/('DM Coaching'!B$4-'DM Coaching'!B$5))*'DM Coaching'!D$5),IF(W66&gt;='DM Coaching'!B$6,('DM Coaching'!C$6+((W66-'DM Coaching'!B$6)/('DM Coaching'!B$5-'DM Coaching'!B$6)*'DM Coaching'!D$6)),0))))*$AO$2/10</f>
        <v>5</v>
      </c>
      <c r="AP66" s="75">
        <f>IF(X66&gt;='FF-Written'!B$3,'FF-Written'!C$3,IF(X66&gt;='FF-Written'!B$4,('FF-Written'!C$4+((X66-'FF-Written'!B$4)/('FF-Written'!B$3-'FF-Written'!B$4))*'FF-Written'!D$4),IF(X66&gt;'FF-Written'!B$5,('FF-Written'!C$5+((X66-'FF-Written'!B$5)/('FF-Written'!B$4-'FF-Written'!B$5))*'FF-Written'!D$5),IF(X66&gt;='FF-Written'!B$6,('FF-Written'!C$6+((X66-'FF-Written'!B$6)/('FF-Written'!B$5-'FF-Written'!B$6)*'FF-Written'!D$6)),0))))*$AP$2/10</f>
        <v>5</v>
      </c>
      <c r="AQ66" s="75">
        <f>IF(Y66&gt;='DM-Won-Written'!B$3,'DM-Won-Written'!C$3,IF(Y66&gt;='DM-Won-Written'!B$4,('DM-Won-Written'!C$4+((Y66-'DM-Won-Written'!B$4)/('DM-Won-Written'!B$3-'DM-Won-Written'!B$4))*'DM-Won-Written'!D$4),IF(Y66&gt;'DM-Won-Written'!B$5,('DM-Won-Written'!C$5+((Y66-'DM-Won-Written'!B$5)/('DM-Won-Written'!B$4-'DM-Won-Written'!B$5))*'DM-Won-Written'!D$5),IF(Y66&gt;='DM-Won-Written'!B$6,('DM-Won-Written'!C$6+((Y66-'DM-Won-Written'!B$6)/('DM-Won-Written'!B$5-'DM-Won-Written'!B$6)*'DM-Won-Written'!D$6)),0))))*$AQ$2/10</f>
        <v>3</v>
      </c>
      <c r="AR66" s="75">
        <f>IF(Z66&gt;='FF-Detailing'!B$3,'FF-Detailing'!C$3,IF(Z66&gt;='FF-Detailing'!B$4,('FF-Detailing'!C$4+((Z66-'FF-Detailing'!B$4)/('FF-Detailing'!B$3-'FF-Detailing'!B$4))*'FF-Detailing'!D$4),IF(Z66&gt;'FF-Detailing'!B$5,('FF-Detailing'!C$5+((Z66-'FF-Detailing'!B$5)/('FF-Detailing'!B$4-'FF-Detailing'!B$5))*'FF-Detailing'!D$5),IF(Z66&gt;='FF-Detailing'!B$6,('FF-Detailing'!C$6+((Z66-'FF-Detailing'!B$6)/('FF-Detailing'!B$5-'FF-Detailing'!B$6)*'FF-Detailing'!D$6)),0))))*$AR$2/10</f>
        <v>2.4400000000000004</v>
      </c>
      <c r="AS66" s="75">
        <f>IF(AA66="","",(IF(AA66&gt;='Rx Share'!G$3,'Rx Share'!H$3,IF(AA66&gt;='Rx Share'!G$4,('Rx Share'!H$4+((AA66-'Rx Share'!G$4)/('Rx Share'!G$3-'Rx Share'!G$4))*'Rx Share'!I$4),IF(AA66&gt;'Rx Share'!G$5,('Rx Share'!H$5+((AA66-'Rx Share'!G$5)/('Rx Share'!G$4-'Rx Share'!G$5))*'Rx Share'!I$5),IF(AA66&gt;='Rx Share'!G$6,('Rx Share'!H$6+((AA66-'Rx Share'!G$6)/('Rx Share'!G$5-'Rx Share'!G$6)*'Rx Share'!I$6)),0))))*$AS$2/10))</f>
        <v>0</v>
      </c>
      <c r="AT66" s="69">
        <f t="shared" si="11"/>
        <v>41.786048195466968</v>
      </c>
      <c r="AU66" s="70">
        <f t="shared" si="13"/>
        <v>45</v>
      </c>
      <c r="AV66" s="110" t="str">
        <f t="shared" si="14"/>
        <v/>
      </c>
      <c r="AW66" s="110" t="str">
        <f t="shared" si="24"/>
        <v/>
      </c>
      <c r="AX66" s="110" t="str">
        <f t="shared" si="15"/>
        <v/>
      </c>
      <c r="AY66" s="110" t="str">
        <f t="shared" si="16"/>
        <v/>
      </c>
      <c r="AZ66" s="110" t="str">
        <f t="shared" si="17"/>
        <v/>
      </c>
      <c r="BA66" s="116" t="str">
        <f>IFERROR(IF($M66&gt;=99.5,#REF!,""),"")</f>
        <v/>
      </c>
      <c r="BB66" s="109" t="str">
        <f t="shared" si="18"/>
        <v>Disqualified</v>
      </c>
      <c r="BC66" s="109" t="str">
        <f t="shared" si="19"/>
        <v>Disqualified</v>
      </c>
      <c r="BD66" s="109" t="str">
        <f t="shared" si="20"/>
        <v>Disqualified</v>
      </c>
      <c r="BE66" s="109" t="str">
        <f t="shared" si="21"/>
        <v>Disqualified</v>
      </c>
      <c r="BF66" s="109" t="str">
        <f t="shared" si="22"/>
        <v>Disqualified</v>
      </c>
      <c r="BG66" s="109" t="str">
        <f t="shared" si="23"/>
        <v>Disqualified</v>
      </c>
    </row>
    <row r="67" spans="1:59" ht="30" hidden="1" x14ac:dyDescent="0.35">
      <c r="A67" s="87"/>
      <c r="B67" s="79">
        <v>105000</v>
      </c>
      <c r="C67" s="80" t="s">
        <v>57</v>
      </c>
      <c r="D67" s="80" t="s">
        <v>1058</v>
      </c>
      <c r="E67" s="80" t="s">
        <v>87</v>
      </c>
      <c r="F67" s="80" t="s">
        <v>1776</v>
      </c>
      <c r="G67" s="80" t="s">
        <v>1777</v>
      </c>
      <c r="H67" s="146">
        <v>42718</v>
      </c>
      <c r="I67" s="146" t="s">
        <v>1719</v>
      </c>
      <c r="J67" s="79">
        <v>9</v>
      </c>
      <c r="K67" s="79" t="s">
        <v>1084</v>
      </c>
      <c r="L67" s="79"/>
      <c r="M67" s="78">
        <v>82.230821005426151</v>
      </c>
      <c r="N67" s="78">
        <v>23.967889908256883</v>
      </c>
      <c r="O67" s="78">
        <v>43.225002081091581</v>
      </c>
      <c r="P67" s="78">
        <v>89.375535305892157</v>
      </c>
      <c r="Q67" s="99">
        <v>0</v>
      </c>
      <c r="R67" s="99">
        <v>14.285714285714285</v>
      </c>
      <c r="S67" s="99">
        <v>0</v>
      </c>
      <c r="T67" s="99">
        <v>14.285714285714285</v>
      </c>
      <c r="U67" s="99">
        <v>11.111111111111111</v>
      </c>
      <c r="V67" s="68">
        <v>92.109206706003562</v>
      </c>
      <c r="W67" s="68">
        <v>84.255319148936167</v>
      </c>
      <c r="X67" s="68">
        <v>73.174603174603178</v>
      </c>
      <c r="Y67" s="68">
        <v>87.222222222222229</v>
      </c>
      <c r="Z67" s="68">
        <v>83.714285714285722</v>
      </c>
      <c r="AA67" s="68">
        <v>20.232954378543521</v>
      </c>
      <c r="AB67" s="68">
        <v>0.60698863135630565</v>
      </c>
      <c r="AC67" s="68">
        <v>1</v>
      </c>
      <c r="AD67" s="74"/>
      <c r="AE67" s="75">
        <f>IF(M67&gt;='Sales Ach'!G$3,'Sales Ach'!H$3,IF(M67&gt;='Sales Ach'!G$4,('Sales Ach'!H$4+((M67-'Sales Ach'!G$4)/('Sales Ach'!G$3-'Sales Ach'!G$4))*'Sales Ach'!I$4),IF(M67&gt;'Sales Ach'!G$5,('Sales Ach'!H$5+((M67-'Sales Ach'!G$5)/('Sales Ach'!G$4-'Sales Ach'!G$5))*'Sales Ach'!I$5),IF(M67&gt;='Sales Ach'!G$6,('Sales Ach'!H$6+((M67-'Sales Ach'!G$6)/('Sales Ach'!G$5-'Sales Ach'!G$6)*'Sales Ach'!I$6)),0))))*$AE$2/10</f>
        <v>7.4461642010852298</v>
      </c>
      <c r="AF67" s="75">
        <f>IF(N67&gt;=UA!G$3,UA!H$3,IF(N67&gt;=UA!G$4,(UA!H$4+((N67-UA!G$4)/(UA!G$3-UA!G$4))*UA!I$4),IF(N67&gt;UA!G$5,(UA!H$5+((N67-UA!G$5)/(UA!G$4-UA!G$5))*UA!I$5),IF(N67&gt;=UA!G$6,(UA!H$6+((N67-UA!G$6)/(UA!G$5-UA!G$6)*UA!I$6)),0))))*$AF$2/10</f>
        <v>0</v>
      </c>
      <c r="AG67" s="75">
        <f>IF(O67="","",(IF(O67&gt;='New Product'!G$3,'New Product'!H$3,IF(O67&gt;='New Product'!G$4,('New Product'!H$4+((O67-'New Product'!G$4)/('New Product'!G$3-'New Product'!G$4))*'New Product'!I$4),IF(O67&gt;'New Product'!G$5,('New Product'!H$5+((O67-'New Product'!G$5)/('New Product'!G$4-'New Product'!G$5))*'New Product'!I$5),IF(O67&gt;='New Product'!G$6,('New Product'!H$6+((O67-'New Product'!G$6)/('New Product'!G$5-'New Product'!G$6)*'New Product'!I$6)),0))))*$AG$2/10))</f>
        <v>0.54753137746685943</v>
      </c>
      <c r="AH67" s="75">
        <f>IF(P67&gt;='Basket Brand'!G$3,'Basket Brand'!H$3,IF(P67&gt;='Basket Brand'!G$4,('Basket Brand'!H$4+((P67-'Basket Brand'!G$4)/('Basket Brand'!G$3-'Basket Brand'!G$4))*'Basket Brand'!I$4),IF(P67&gt;'Basket Brand'!G$5,('Basket Brand'!H$5+((P67-'Basket Brand'!G$5)/('Basket Brand'!G$4-'Basket Brand'!G$5))*'Basket Brand'!I$5),IF(P67&gt;='Basket Brand'!G$6,('Basket Brand'!H$6+((P67-'Basket Brand'!G$6)/('Basket Brand'!G$5-'Basket Brand'!G$6)*'Basket Brand'!I$6)),0))))*$AH$2/10</f>
        <v>4.4375535305892164</v>
      </c>
      <c r="AI67" s="75">
        <f>IF(Q67&gt;='No of Month Ach.'!G$3,'No of Month Ach.'!H$3,IF(Q67&gt;='No of Month Ach.'!G$4,('No of Month Ach.'!H$4+((Q67-'No of Month Ach.'!G$4)/('No of Month Ach.'!G$3-'No of Month Ach.'!G$4))*'No of Month Ach.'!I$4),IF(Q67&gt;'No of Month Ach.'!G$5,('No of Month Ach.'!H$5+((Q67-'No of Month Ach.'!G$5)/('No of Month Ach.'!G$4-'No of Month Ach.'!G$5))*'No of Month Ach.'!I$5),IF(Q67&gt;='No of Month Ach.'!G$6,('No of Month Ach.'!H$6+((Q67-'No of Month Ach.'!G$6)/('No of Month Ach.'!G$5-'No of Month Ach.'!G$6)*'No of Month Ach.'!I$6)),0))))*$AI$2/10</f>
        <v>0</v>
      </c>
      <c r="AJ67" s="75">
        <f>IF(R67&gt;='Territory Month'!B$3,'Territory Month'!C$3,IF(R67&gt;='Territory Month'!B$4,('Territory Month'!C$4+((R67-'Territory Month'!B$4)/('Territory Month'!B$3-'Territory Month'!B$4))*'Territory Month'!D$4),IF(R67&gt;'Territory Month'!B$5,('Territory Month'!C$5+((R67-'Territory Month'!B$5)/('Territory Month'!B$4-'Territory Month'!B$5))*'Territory Month'!D$5),IF(R67&gt;='Territory Month'!B$6,('Territory Month'!C$6+((R67-'Territory Month'!B$6)/('Territory Month'!B$5-'Territory Month'!B$6)*'Territory Month'!D$6)),0))))*$AJ$2/10</f>
        <v>0</v>
      </c>
      <c r="AK67" s="75">
        <f>IF(Q67&gt;='No of Month Ach.'!G$3,'No of Month Ach.'!H$3,IF(Q67&gt;='No of Month Ach.'!G$4,('No of Month Ach.'!H$4+((Q67-'No of Month Ach.'!G$4)/('No of Month Ach.'!G$3-'No of Month Ach.'!G$4))*'No of Month Ach.'!I$4),IF(Q67&gt;'No of Month Ach.'!G$5,('No of Month Ach.'!H$5+((Q67-'No of Month Ach.'!G$5)/('No of Month Ach.'!G$4-'No of Month Ach.'!G$5))*'No of Month Ach.'!I$5),IF(Q67&gt;='No of Month Ach.'!G$6,('No of Month Ach.'!H$6+((Q67-'No of Month Ach.'!G$6)/('No of Month Ach.'!G$5-'No of Month Ach.'!G$6)*'No of Month Ach.'!I$6)),0))))*$AK$2/10</f>
        <v>0</v>
      </c>
      <c r="AL67" s="75">
        <f>IF(R67&gt;='Territory Month'!B$3,'Territory Month'!C$3,IF(R67&gt;='Territory Month'!B$4,('Territory Month'!C$4+((R67-'Territory Month'!B$4)/('Territory Month'!B$3-'Territory Month'!B$4))*'Territory Month'!D$4),IF(R67&gt;'Territory Month'!B$5,('Territory Month'!C$5+((R67-'Territory Month'!B$5)/('Territory Month'!B$4-'Territory Month'!B$5))*'Territory Month'!D$5),IF(R67&gt;='Territory Month'!B$6,('Territory Month'!C$6+((R67-'Territory Month'!B$6)/('Territory Month'!B$5-'Territory Month'!B$6)*'Territory Month'!D$6)),0))))*$AL$2/10</f>
        <v>0</v>
      </c>
      <c r="AM67" s="75">
        <f>IF(U67&gt;='Sygk DM Syk Ach'!B$3,'Sygk DM Syk Ach'!C$3,IF(U67&gt;='Sygk DM Syk Ach'!B$4,('Sygk DM Syk Ach'!C$4+((U67-'Sygk DM Syk Ach'!B$4)/('Sygk DM Syk Ach'!B$3-'Sygk DM Syk Ach'!B$4))*'Sygk DM Syk Ach'!D$4),IF(U67&gt;'Sygk DM Syk Ach'!B$5,('Sygk DM Syk Ach'!C$5+((U67-'Sygk DM Syk Ach'!B$5)/('Sygk DM Syk Ach'!B$4-'Sygk DM Syk Ach'!B$5))*'Sygk DM Syk Ach'!D$5),IF(U67&gt;='Sygk DM Syk Ach'!B$6,('Sygk DM Syk Ach'!C$6+((U67-'Sygk DM Syk Ach'!B$6)/('Sygk DM Syk Ach'!B$5-'Sygk DM Syk Ach'!B$6)*'Sygk DM Syk Ach'!D$6)),0))))*$AM$2/10</f>
        <v>0</v>
      </c>
      <c r="AN67" s="75">
        <f>IF(V67&gt;='Call Achv'!B$3,'Call Achv'!C$3,IF(V67&gt;='Call Achv'!B$4,('Call Achv'!C$4+((V67-'Call Achv'!B$4)/('Call Achv'!B$3-'Call Achv'!B$4))*'Call Achv'!D$4),IF(V67&gt;'Call Achv'!B$5,('Call Achv'!C$5+((V67-'Call Achv'!B$5)/('Call Achv'!B$4-'Call Achv'!B$5))*'Call Achv'!D$5),IF(V67&gt;='Call Achv'!B$6,('Call Achv'!C$6+((V67-'Call Achv'!B$6)/('Call Achv'!B$5-'Call Achv'!B$6)*'Call Achv'!D$6)),0))))*$AN$2/10</f>
        <v>2.4218413412007123</v>
      </c>
      <c r="AO67" s="75">
        <f>IF(W67&gt;='DM Coaching'!B$3,'DM Coaching'!C$3,IF(W67&gt;='DM Coaching'!B$4,('DM Coaching'!C$4+((W67-'DM Coaching'!B$4)/('DM Coaching'!B$3-'DM Coaching'!B$4))*'DM Coaching'!D$4),IF(W67&gt;'DM Coaching'!B$5,('DM Coaching'!C$5+((W67-'DM Coaching'!B$5)/('DM Coaching'!B$4-'DM Coaching'!B$5))*'DM Coaching'!D$5),IF(W67&gt;='DM Coaching'!B$6,('DM Coaching'!C$6+((W67-'DM Coaching'!B$6)/('DM Coaching'!B$5-'DM Coaching'!B$6)*'DM Coaching'!D$6)),0))))*$AO$2/10</f>
        <v>5</v>
      </c>
      <c r="AP67" s="75">
        <f>IF(X67&gt;='FF-Written'!B$3,'FF-Written'!C$3,IF(X67&gt;='FF-Written'!B$4,('FF-Written'!C$4+((X67-'FF-Written'!B$4)/('FF-Written'!B$3-'FF-Written'!B$4))*'FF-Written'!D$4),IF(X67&gt;'FF-Written'!B$5,('FF-Written'!C$5+((X67-'FF-Written'!B$5)/('FF-Written'!B$4-'FF-Written'!B$5))*'FF-Written'!D$5),IF(X67&gt;='FF-Written'!B$6,('FF-Written'!C$6+((X67-'FF-Written'!B$6)/('FF-Written'!B$5-'FF-Written'!B$6)*'FF-Written'!D$6)),0))))*$AP$2/10</f>
        <v>2.9880952380952381</v>
      </c>
      <c r="AQ67" s="75">
        <f>IF(Y67&gt;='DM-Won-Written'!B$3,'DM-Won-Written'!C$3,IF(Y67&gt;='DM-Won-Written'!B$4,('DM-Won-Written'!C$4+((Y67-'DM-Won-Written'!B$4)/('DM-Won-Written'!B$3-'DM-Won-Written'!B$4))*'DM-Won-Written'!D$4),IF(Y67&gt;'DM-Won-Written'!B$5,('DM-Won-Written'!C$5+((Y67-'DM-Won-Written'!B$5)/('DM-Won-Written'!B$4-'DM-Won-Written'!B$5))*'DM-Won-Written'!D$5),IF(Y67&gt;='DM-Won-Written'!B$6,('DM-Won-Written'!C$6+((Y67-'DM-Won-Written'!B$6)/('DM-Won-Written'!B$5-'DM-Won-Written'!B$6)*'DM-Won-Written'!D$6)),0))))*$AQ$2/10</f>
        <v>3</v>
      </c>
      <c r="AR67" s="75">
        <f>IF(Z67&gt;='FF-Detailing'!B$3,'FF-Detailing'!C$3,IF(Z67&gt;='FF-Detailing'!B$4,('FF-Detailing'!C$4+((Z67-'FF-Detailing'!B$4)/('FF-Detailing'!B$3-'FF-Detailing'!B$4))*'FF-Detailing'!D$4),IF(Z67&gt;'FF-Detailing'!B$5,('FF-Detailing'!C$5+((Z67-'FF-Detailing'!B$5)/('FF-Detailing'!B$4-'FF-Detailing'!B$5))*'FF-Detailing'!D$5),IF(Z67&gt;='FF-Detailing'!B$6,('FF-Detailing'!C$6+((Z67-'FF-Detailing'!B$6)/('FF-Detailing'!B$5-'FF-Detailing'!B$6)*'FF-Detailing'!D$6)),0))))*$AR$2/10</f>
        <v>2.3228571428571434</v>
      </c>
      <c r="AS67" s="75">
        <f>IF(AA67="","",(IF(AA67&gt;='Rx Share'!G$3,'Rx Share'!H$3,IF(AA67&gt;='Rx Share'!G$4,('Rx Share'!H$4+((AA67-'Rx Share'!G$4)/('Rx Share'!G$3-'Rx Share'!G$4))*'Rx Share'!I$4),IF(AA67&gt;'Rx Share'!G$5,('Rx Share'!H$5+((AA67-'Rx Share'!G$5)/('Rx Share'!G$4-'Rx Share'!G$5))*'Rx Share'!I$5),IF(AA67&gt;='Rx Share'!G$6,('Rx Share'!H$6+((AA67-'Rx Share'!G$6)/('Rx Share'!G$5-'Rx Share'!G$6)*'Rx Share'!I$6)),0))))*$AS$2/10))</f>
        <v>0</v>
      </c>
      <c r="AT67" s="69">
        <f t="shared" si="11"/>
        <v>31.29338092366044</v>
      </c>
      <c r="AU67" s="70">
        <f t="shared" si="13"/>
        <v>72</v>
      </c>
      <c r="AV67" s="110" t="str">
        <f t="shared" si="14"/>
        <v/>
      </c>
      <c r="AW67" s="110" t="str">
        <f t="shared" si="24"/>
        <v/>
      </c>
      <c r="AX67" s="110" t="str">
        <f t="shared" si="15"/>
        <v/>
      </c>
      <c r="AY67" s="110" t="str">
        <f t="shared" si="16"/>
        <v/>
      </c>
      <c r="AZ67" s="110" t="str">
        <f t="shared" si="17"/>
        <v/>
      </c>
      <c r="BA67" s="116" t="str">
        <f>IFERROR(IF($M67&gt;=99.5,#REF!,""),"")</f>
        <v/>
      </c>
      <c r="BB67" s="109" t="str">
        <f t="shared" si="18"/>
        <v>Disqualified</v>
      </c>
      <c r="BC67" s="109" t="str">
        <f t="shared" si="19"/>
        <v>Disqualified</v>
      </c>
      <c r="BD67" s="109" t="str">
        <f t="shared" si="20"/>
        <v>Disqualified</v>
      </c>
      <c r="BE67" s="109" t="str">
        <f t="shared" si="21"/>
        <v>Disqualified</v>
      </c>
      <c r="BF67" s="109" t="str">
        <f t="shared" si="22"/>
        <v>Disqualified</v>
      </c>
      <c r="BG67" s="109" t="str">
        <f t="shared" si="23"/>
        <v>Disqualified</v>
      </c>
    </row>
    <row r="68" spans="1:59" ht="20" hidden="1" x14ac:dyDescent="0.35">
      <c r="A68" s="87"/>
      <c r="B68" s="79">
        <v>105026</v>
      </c>
      <c r="C68" s="80" t="s">
        <v>46</v>
      </c>
      <c r="D68" s="80" t="s">
        <v>1058</v>
      </c>
      <c r="E68" s="80" t="s">
        <v>2185</v>
      </c>
      <c r="F68" s="80" t="s">
        <v>1807</v>
      </c>
      <c r="G68" s="80" t="s">
        <v>1808</v>
      </c>
      <c r="H68" s="146">
        <v>43103</v>
      </c>
      <c r="I68" s="146" t="s">
        <v>1719</v>
      </c>
      <c r="J68" s="79">
        <v>9</v>
      </c>
      <c r="K68" s="79" t="s">
        <v>1084</v>
      </c>
      <c r="L68" s="79"/>
      <c r="M68" s="78">
        <v>87.19456757657133</v>
      </c>
      <c r="N68" s="78">
        <v>26.027397260273972</v>
      </c>
      <c r="O68" s="78">
        <v>42.494371090396172</v>
      </c>
      <c r="P68" s="78">
        <v>89.040741797812487</v>
      </c>
      <c r="Q68" s="99">
        <v>1</v>
      </c>
      <c r="R68" s="99">
        <v>22.222222222222221</v>
      </c>
      <c r="S68" s="99">
        <v>1</v>
      </c>
      <c r="T68" s="99">
        <v>22.222222222222221</v>
      </c>
      <c r="U68" s="99" t="s">
        <v>1093</v>
      </c>
      <c r="V68" s="68">
        <v>78.466242356171222</v>
      </c>
      <c r="W68" s="68">
        <v>38.167938931297712</v>
      </c>
      <c r="X68" s="68">
        <v>87.129629629629633</v>
      </c>
      <c r="Y68" s="68">
        <v>92.222222222222229</v>
      </c>
      <c r="Z68" s="68">
        <v>90.722222222222229</v>
      </c>
      <c r="AA68" s="68">
        <v>2.9994075092353421</v>
      </c>
      <c r="AB68" s="68">
        <v>0.53989335166236152</v>
      </c>
      <c r="AC68" s="68">
        <v>1</v>
      </c>
      <c r="AD68" s="74"/>
      <c r="AE68" s="75">
        <f>IF(M68&gt;='Sales Ach'!G$3,'Sales Ach'!H$3,IF(M68&gt;='Sales Ach'!G$4,('Sales Ach'!H$4+((M68-'Sales Ach'!G$4)/('Sales Ach'!G$3-'Sales Ach'!G$4))*'Sales Ach'!I$4),IF(M68&gt;'Sales Ach'!G$5,('Sales Ach'!H$5+((M68-'Sales Ach'!G$5)/('Sales Ach'!G$4-'Sales Ach'!G$5))*'Sales Ach'!I$5),IF(M68&gt;='Sales Ach'!G$6,('Sales Ach'!H$6+((M68-'Sales Ach'!G$6)/('Sales Ach'!G$5-'Sales Ach'!G$6)*'Sales Ach'!I$6)),0))))*$AE$2/10</f>
        <v>8.4389135153142654</v>
      </c>
      <c r="AF68" s="75">
        <f>IF(N68&gt;=UA!G$3,UA!H$3,IF(N68&gt;=UA!G$4,(UA!H$4+((N68-UA!G$4)/(UA!G$3-UA!G$4))*UA!I$4),IF(N68&gt;UA!G$5,(UA!H$5+((N68-UA!G$5)/(UA!G$4-UA!G$5))*UA!I$5),IF(N68&gt;=UA!G$6,(UA!H$6+((N68-UA!G$6)/(UA!G$5-UA!G$6)*UA!I$6)),0))))*$AF$2/10</f>
        <v>0</v>
      </c>
      <c r="AG68" s="75">
        <f>IF(O68="","",(IF(O68&gt;='New Product'!G$3,'New Product'!H$3,IF(O68&gt;='New Product'!G$4,('New Product'!H$4+((O68-'New Product'!G$4)/('New Product'!G$3-'New Product'!G$4))*'New Product'!I$4),IF(O68&gt;'New Product'!G$5,('New Product'!H$5+((O68-'New Product'!G$5)/('New Product'!G$4-'New Product'!G$5))*'New Product'!I$5),IF(O68&gt;='New Product'!G$6,('New Product'!H$6+((O68-'New Product'!G$6)/('New Product'!G$5-'New Product'!G$6)*'New Product'!I$6)),0))))*$AG$2/10))</f>
        <v>0.50278022928676547</v>
      </c>
      <c r="AH68" s="75">
        <f>IF(P68&gt;='Basket Brand'!G$3,'Basket Brand'!H$3,IF(P68&gt;='Basket Brand'!G$4,('Basket Brand'!H$4+((P68-'Basket Brand'!G$4)/('Basket Brand'!G$3-'Basket Brand'!G$4))*'Basket Brand'!I$4),IF(P68&gt;'Basket Brand'!G$5,('Basket Brand'!H$5+((P68-'Basket Brand'!G$5)/('Basket Brand'!G$4-'Basket Brand'!G$5))*'Basket Brand'!I$5),IF(P68&gt;='Basket Brand'!G$6,('Basket Brand'!H$6+((P68-'Basket Brand'!G$6)/('Basket Brand'!G$5-'Basket Brand'!G$6)*'Basket Brand'!I$6)),0))))*$AH$2/10</f>
        <v>4.404074179781249</v>
      </c>
      <c r="AI68" s="75">
        <f>IF(Q68&gt;='No of Month Ach.'!G$3,'No of Month Ach.'!H$3,IF(Q68&gt;='No of Month Ach.'!G$4,('No of Month Ach.'!H$4+((Q68-'No of Month Ach.'!G$4)/('No of Month Ach.'!G$3-'No of Month Ach.'!G$4))*'No of Month Ach.'!I$4),IF(Q68&gt;'No of Month Ach.'!G$5,('No of Month Ach.'!H$5+((Q68-'No of Month Ach.'!G$5)/('No of Month Ach.'!G$4-'No of Month Ach.'!G$5))*'No of Month Ach.'!I$5),IF(Q68&gt;='No of Month Ach.'!G$6,('No of Month Ach.'!H$6+((Q68-'No of Month Ach.'!G$6)/('No of Month Ach.'!G$5-'No of Month Ach.'!G$6)*'No of Month Ach.'!I$6)),0))))*$AI$2/10</f>
        <v>0</v>
      </c>
      <c r="AJ68" s="75">
        <f>IF(R68&gt;='Territory Month'!B$3,'Territory Month'!C$3,IF(R68&gt;='Territory Month'!B$4,('Territory Month'!C$4+((R68-'Territory Month'!B$4)/('Territory Month'!B$3-'Territory Month'!B$4))*'Territory Month'!D$4),IF(R68&gt;'Territory Month'!B$5,('Territory Month'!C$5+((R68-'Territory Month'!B$5)/('Territory Month'!B$4-'Territory Month'!B$5))*'Territory Month'!D$5),IF(R68&gt;='Territory Month'!B$6,('Territory Month'!C$6+((R68-'Territory Month'!B$6)/('Territory Month'!B$5-'Territory Month'!B$6)*'Territory Month'!D$6)),0))))*$AJ$2/10</f>
        <v>0</v>
      </c>
      <c r="AK68" s="75">
        <f>IF(Q68&gt;='No of Month Ach.'!G$3,'No of Month Ach.'!H$3,IF(Q68&gt;='No of Month Ach.'!G$4,('No of Month Ach.'!H$4+((Q68-'No of Month Ach.'!G$4)/('No of Month Ach.'!G$3-'No of Month Ach.'!G$4))*'No of Month Ach.'!I$4),IF(Q68&gt;'No of Month Ach.'!G$5,('No of Month Ach.'!H$5+((Q68-'No of Month Ach.'!G$5)/('No of Month Ach.'!G$4-'No of Month Ach.'!G$5))*'No of Month Ach.'!I$5),IF(Q68&gt;='No of Month Ach.'!G$6,('No of Month Ach.'!H$6+((Q68-'No of Month Ach.'!G$6)/('No of Month Ach.'!G$5-'No of Month Ach.'!G$6)*'No of Month Ach.'!I$6)),0))))*$AK$2/10</f>
        <v>0</v>
      </c>
      <c r="AL68" s="75">
        <f>IF(R68&gt;='Territory Month'!B$3,'Territory Month'!C$3,IF(R68&gt;='Territory Month'!B$4,('Territory Month'!C$4+((R68-'Territory Month'!B$4)/('Territory Month'!B$3-'Territory Month'!B$4))*'Territory Month'!D$4),IF(R68&gt;'Territory Month'!B$5,('Territory Month'!C$5+((R68-'Territory Month'!B$5)/('Territory Month'!B$4-'Territory Month'!B$5))*'Territory Month'!D$5),IF(R68&gt;='Territory Month'!B$6,('Territory Month'!C$6+((R68-'Territory Month'!B$6)/('Territory Month'!B$5-'Territory Month'!B$6)*'Territory Month'!D$6)),0))))*$AL$2/10</f>
        <v>0</v>
      </c>
      <c r="AM68" s="75">
        <f>IF(U68&gt;='Sygk DM Syk Ach'!B$3,'Sygk DM Syk Ach'!C$3,IF(U68&gt;='Sygk DM Syk Ach'!B$4,('Sygk DM Syk Ach'!C$4+((U68-'Sygk DM Syk Ach'!B$4)/('Sygk DM Syk Ach'!B$3-'Sygk DM Syk Ach'!B$4))*'Sygk DM Syk Ach'!D$4),IF(U68&gt;'Sygk DM Syk Ach'!B$5,('Sygk DM Syk Ach'!C$5+((U68-'Sygk DM Syk Ach'!B$5)/('Sygk DM Syk Ach'!B$4-'Sygk DM Syk Ach'!B$5))*'Sygk DM Syk Ach'!D$5),IF(U68&gt;='Sygk DM Syk Ach'!B$6,('Sygk DM Syk Ach'!C$6+((U68-'Sygk DM Syk Ach'!B$6)/('Sygk DM Syk Ach'!B$5-'Sygk DM Syk Ach'!B$6)*'Sygk DM Syk Ach'!D$6)),0))))*$AM$2/10</f>
        <v>4</v>
      </c>
      <c r="AN68" s="75">
        <f>IF(V68&gt;='Call Achv'!B$3,'Call Achv'!C$3,IF(V68&gt;='Call Achv'!B$4,('Call Achv'!C$4+((V68-'Call Achv'!B$4)/('Call Achv'!B$3-'Call Achv'!B$4))*'Call Achv'!D$4),IF(V68&gt;'Call Achv'!B$5,('Call Achv'!C$5+((V68-'Call Achv'!B$5)/('Call Achv'!B$4-'Call Achv'!B$5))*'Call Achv'!D$5),IF(V68&gt;='Call Achv'!B$6,('Call Achv'!C$6+((V68-'Call Achv'!B$6)/('Call Achv'!B$5-'Call Achv'!B$6)*'Call Achv'!D$6)),0))))*$AN$2/10</f>
        <v>0</v>
      </c>
      <c r="AO68" s="75">
        <f>IF(W68&gt;='DM Coaching'!B$3,'DM Coaching'!C$3,IF(W68&gt;='DM Coaching'!B$4,('DM Coaching'!C$4+((W68-'DM Coaching'!B$4)/('DM Coaching'!B$3-'DM Coaching'!B$4))*'DM Coaching'!D$4),IF(W68&gt;'DM Coaching'!B$5,('DM Coaching'!C$5+((W68-'DM Coaching'!B$5)/('DM Coaching'!B$4-'DM Coaching'!B$5))*'DM Coaching'!D$5),IF(W68&gt;='DM Coaching'!B$6,('DM Coaching'!C$6+((W68-'DM Coaching'!B$6)/('DM Coaching'!B$5-'DM Coaching'!B$6)*'DM Coaching'!D$6)),0))))*$AO$2/10</f>
        <v>0</v>
      </c>
      <c r="AP68" s="75">
        <f>IF(X68&gt;='FF-Written'!B$3,'FF-Written'!C$3,IF(X68&gt;='FF-Written'!B$4,('FF-Written'!C$4+((X68-'FF-Written'!B$4)/('FF-Written'!B$3-'FF-Written'!B$4))*'FF-Written'!D$4),IF(X68&gt;'FF-Written'!B$5,('FF-Written'!C$5+((X68-'FF-Written'!B$5)/('FF-Written'!B$4-'FF-Written'!B$5))*'FF-Written'!D$5),IF(X68&gt;='FF-Written'!B$6,('FF-Written'!C$6+((X68-'FF-Written'!B$6)/('FF-Written'!B$5-'FF-Written'!B$6)*'FF-Written'!D$6)),0))))*$AP$2/10</f>
        <v>4.7129629629629637</v>
      </c>
      <c r="AQ68" s="75">
        <f>IF(Y68&gt;='DM-Won-Written'!B$3,'DM-Won-Written'!C$3,IF(Y68&gt;='DM-Won-Written'!B$4,('DM-Won-Written'!C$4+((Y68-'DM-Won-Written'!B$4)/('DM-Won-Written'!B$3-'DM-Won-Written'!B$4))*'DM-Won-Written'!D$4),IF(Y68&gt;'DM-Won-Written'!B$5,('DM-Won-Written'!C$5+((Y68-'DM-Won-Written'!B$5)/('DM-Won-Written'!B$4-'DM-Won-Written'!B$5))*'DM-Won-Written'!D$5),IF(Y68&gt;='DM-Won-Written'!B$6,('DM-Won-Written'!C$6+((Y68-'DM-Won-Written'!B$6)/('DM-Won-Written'!B$5-'DM-Won-Written'!B$6)*'DM-Won-Written'!D$6)),0))))*$AQ$2/10</f>
        <v>3</v>
      </c>
      <c r="AR68" s="75">
        <f>IF(Z68&gt;='FF-Detailing'!B$3,'FF-Detailing'!C$3,IF(Z68&gt;='FF-Detailing'!B$4,('FF-Detailing'!C$4+((Z68-'FF-Detailing'!B$4)/('FF-Detailing'!B$3-'FF-Detailing'!B$4))*'FF-Detailing'!D$4),IF(Z68&gt;'FF-Detailing'!B$5,('FF-Detailing'!C$5+((Z68-'FF-Detailing'!B$5)/('FF-Detailing'!B$4-'FF-Detailing'!B$5))*'FF-Detailing'!D$5),IF(Z68&gt;='FF-Detailing'!B$6,('FF-Detailing'!C$6+((Z68-'FF-Detailing'!B$6)/('FF-Detailing'!B$5-'FF-Detailing'!B$6)*'FF-Detailing'!D$6)),0))))*$AR$2/10</f>
        <v>2.7433333333333336</v>
      </c>
      <c r="AS68" s="75">
        <f>IF(AA68="","",(IF(AA68&gt;='Rx Share'!G$3,'Rx Share'!H$3,IF(AA68&gt;='Rx Share'!G$4,('Rx Share'!H$4+((AA68-'Rx Share'!G$4)/('Rx Share'!G$3-'Rx Share'!G$4))*'Rx Share'!I$4),IF(AA68&gt;'Rx Share'!G$5,('Rx Share'!H$5+((AA68-'Rx Share'!G$5)/('Rx Share'!G$4-'Rx Share'!G$5))*'Rx Share'!I$5),IF(AA68&gt;='Rx Share'!G$6,('Rx Share'!H$6+((AA68-'Rx Share'!G$6)/('Rx Share'!G$5-'Rx Share'!G$6)*'Rx Share'!I$6)),0))))*$AS$2/10))</f>
        <v>0</v>
      </c>
      <c r="AT68" s="69">
        <f t="shared" si="11"/>
        <v>30.891182467420641</v>
      </c>
      <c r="AU68" s="70">
        <f t="shared" ref="AU68:AU96" si="25">_xlfn.RANK.EQ(AT68,$AT$4:$AT$96)</f>
        <v>73</v>
      </c>
      <c r="AV68" s="110" t="str">
        <f t="shared" si="14"/>
        <v/>
      </c>
      <c r="AW68" s="110" t="str">
        <f t="shared" si="24"/>
        <v/>
      </c>
      <c r="AX68" s="110" t="str">
        <f t="shared" ref="AX68:AX96" si="26">IFERROR(IF($M68&gt;=99.5,N68,""),"")</f>
        <v/>
      </c>
      <c r="AY68" s="110" t="str">
        <f t="shared" ref="AY68:AY96" si="27">IFERROR(IF($M68&gt;=99.5,Y68,""),"")</f>
        <v/>
      </c>
      <c r="AZ68" s="110" t="str">
        <f t="shared" ref="AZ68:AZ96" si="28">IFERROR(IF($M68&gt;=99.5,R68,""),"")</f>
        <v/>
      </c>
      <c r="BA68" s="116" t="str">
        <f>IFERROR(IF($M68&gt;=99.5,#REF!,""),"")</f>
        <v/>
      </c>
      <c r="BB68" s="109" t="str">
        <f t="shared" ref="BB68:BB96" si="29">IFERROR(IF($M68&gt;=99.5,_xlfn.RANK.EQ(AV68,AV$4:AV$96),"Disqualified"),"Not eligible")</f>
        <v>Disqualified</v>
      </c>
      <c r="BC68" s="109" t="str">
        <f t="shared" ref="BC68:BC96" si="30">IFERROR(IF($M68&gt;=99.5,_xlfn.RANK.EQ(AW68,AW$4:AW$96),"Disqualified"),"Not eligible")</f>
        <v>Disqualified</v>
      </c>
      <c r="BD68" s="109" t="str">
        <f t="shared" ref="BD68:BD96" si="31">IFERROR(IF($M68&gt;=99.5,_xlfn.RANK.EQ(AX68,AX$4:AX$96),"Disqualified"),"Not eligible")</f>
        <v>Disqualified</v>
      </c>
      <c r="BE68" s="109" t="str">
        <f t="shared" ref="BE68:BE96" si="32">IFERROR(IF($M68&gt;=99.5,_xlfn.RANK.EQ(AY68,AY$4:AY$96),"Disqualified"),"Not eligible")</f>
        <v>Disqualified</v>
      </c>
      <c r="BF68" s="109" t="str">
        <f t="shared" ref="BF68:BF96" si="33">IFERROR(IF($M68&gt;=99.5,_xlfn.RANK.EQ(AZ68,AZ$4:AZ$96),"Disqualified"),"Not eligible")</f>
        <v>Disqualified</v>
      </c>
      <c r="BG68" s="109" t="str">
        <f t="shared" ref="BG68:BG96" si="34">IFERROR(IF($M68&gt;=99.5,_xlfn.RANK.EQ($BA68,$BA$4:$BA$96,0)+COUNTIFS($BA$4:$BA$96,$BA68,$M$4:$M$96,"&gt;"&amp;$M68),"Disqualified"),"Not eligible")</f>
        <v>Disqualified</v>
      </c>
    </row>
    <row r="69" spans="1:59" x14ac:dyDescent="0.35">
      <c r="A69" s="87"/>
      <c r="B69" s="79">
        <v>105027</v>
      </c>
      <c r="C69" s="80" t="s">
        <v>1192</v>
      </c>
      <c r="D69" s="80" t="s">
        <v>1058</v>
      </c>
      <c r="E69" s="80" t="s">
        <v>1853</v>
      </c>
      <c r="F69" s="80" t="s">
        <v>1854</v>
      </c>
      <c r="G69" s="80" t="s">
        <v>1808</v>
      </c>
      <c r="H69" s="146">
        <v>43103</v>
      </c>
      <c r="I69" s="146" t="s">
        <v>1719</v>
      </c>
      <c r="J69" s="79">
        <v>9</v>
      </c>
      <c r="K69" s="79" t="s">
        <v>1084</v>
      </c>
      <c r="L69" s="79"/>
      <c r="M69" s="78">
        <v>106.10653152192539</v>
      </c>
      <c r="N69" s="78">
        <v>77.777777777777786</v>
      </c>
      <c r="O69" s="78">
        <v>128.22280234324319</v>
      </c>
      <c r="P69" s="78">
        <v>104.74677158357382</v>
      </c>
      <c r="Q69" s="99">
        <v>8</v>
      </c>
      <c r="R69" s="99">
        <v>72.222222222222214</v>
      </c>
      <c r="S69" s="99">
        <v>8</v>
      </c>
      <c r="T69" s="99">
        <v>72.222222222222214</v>
      </c>
      <c r="U69" s="99" t="s">
        <v>1093</v>
      </c>
      <c r="V69" s="68">
        <v>106.13101903695407</v>
      </c>
      <c r="W69" s="68">
        <v>76.170212765957444</v>
      </c>
      <c r="X69" s="68">
        <v>92.916666666666671</v>
      </c>
      <c r="Y69" s="68">
        <v>94.444444444444457</v>
      </c>
      <c r="Z69" s="68">
        <v>87.263888888888872</v>
      </c>
      <c r="AA69" s="68">
        <v>3.7277573019458643</v>
      </c>
      <c r="AB69" s="68">
        <v>0.67099631435025564</v>
      </c>
      <c r="AC69" s="68">
        <v>1</v>
      </c>
      <c r="AD69" s="74"/>
      <c r="AE69" s="75">
        <f>IF(M69&gt;='Sales Ach'!G$3,'Sales Ach'!H$3,IF(M69&gt;='Sales Ach'!G$4,('Sales Ach'!H$4+((M69-'Sales Ach'!G$4)/('Sales Ach'!G$3-'Sales Ach'!G$4))*'Sales Ach'!I$4),IF(M69&gt;'Sales Ach'!G$5,('Sales Ach'!H$5+((M69-'Sales Ach'!G$5)/('Sales Ach'!G$4-'Sales Ach'!G$5))*'Sales Ach'!I$5),IF(M69&gt;='Sales Ach'!G$6,('Sales Ach'!H$6+((M69-'Sales Ach'!G$6)/('Sales Ach'!G$5-'Sales Ach'!G$6)*'Sales Ach'!I$6)),0))))*$AE$2/10</f>
        <v>17.62840840584677</v>
      </c>
      <c r="AF69" s="75">
        <f>IF(N69&gt;=UA!G$3,UA!H$3,IF(N69&gt;=UA!G$4,(UA!H$4+((N69-UA!G$4)/(UA!G$3-UA!G$4))*UA!I$4),IF(N69&gt;UA!G$5,(UA!H$5+((N69-UA!G$5)/(UA!G$4-UA!G$5))*UA!I$5),IF(N69&gt;=UA!G$6,(UA!H$6+((N69-UA!G$6)/(UA!G$5-UA!G$6)*UA!I$6)),0))))*$AF$2/10</f>
        <v>10</v>
      </c>
      <c r="AG69" s="75">
        <f>IF(O69="","",(IF(O69&gt;='New Product'!G$3,'New Product'!H$3,IF(O69&gt;='New Product'!G$4,('New Product'!H$4+((O69-'New Product'!G$4)/('New Product'!G$3-'New Product'!G$4))*'New Product'!I$4),IF(O69&gt;'New Product'!G$5,('New Product'!H$5+((O69-'New Product'!G$5)/('New Product'!G$4-'New Product'!G$5))*'New Product'!I$5),IF(O69&gt;='New Product'!G$6,('New Product'!H$6+((O69-'New Product'!G$6)/('New Product'!G$5-'New Product'!G$6)*'New Product'!I$6)),0))))*$AG$2/10))</f>
        <v>7</v>
      </c>
      <c r="AH69" s="75">
        <f>IF(P69&gt;='Basket Brand'!G$3,'Basket Brand'!H$3,IF(P69&gt;='Basket Brand'!G$4,('Basket Brand'!H$4+((P69-'Basket Brand'!G$4)/('Basket Brand'!G$3-'Basket Brand'!G$4))*'Basket Brand'!I$4),IF(P69&gt;'Basket Brand'!G$5,('Basket Brand'!H$5+((P69-'Basket Brand'!G$5)/('Basket Brand'!G$4-'Basket Brand'!G$5))*'Basket Brand'!I$5),IF(P69&gt;='Basket Brand'!G$6,('Basket Brand'!H$6+((P69-'Basket Brand'!G$6)/('Basket Brand'!G$5-'Basket Brand'!G$6)*'Basket Brand'!I$6)),0))))*$AH$2/10</f>
        <v>8.6329028778098422</v>
      </c>
      <c r="AI69" s="75">
        <f>IF(Q69&gt;='No of Month Ach.'!G$3,'No of Month Ach.'!H$3,IF(Q69&gt;='No of Month Ach.'!G$4,('No of Month Ach.'!H$4+((Q69-'No of Month Ach.'!G$4)/('No of Month Ach.'!G$3-'No of Month Ach.'!G$4))*'No of Month Ach.'!I$4),IF(Q69&gt;'No of Month Ach.'!G$5,('No of Month Ach.'!H$5+((Q69-'No of Month Ach.'!G$5)/('No of Month Ach.'!G$4-'No of Month Ach.'!G$5))*'No of Month Ach.'!I$5),IF(Q69&gt;='No of Month Ach.'!G$6,('No of Month Ach.'!H$6+((Q69-'No of Month Ach.'!G$6)/('No of Month Ach.'!G$5-'No of Month Ach.'!G$6)*'No of Month Ach.'!I$6)),0))))*$AI$2/10</f>
        <v>2.2000000000000002</v>
      </c>
      <c r="AJ69" s="75">
        <f>IF(R69&gt;='Territory Month'!B$3,'Territory Month'!C$3,IF(R69&gt;='Territory Month'!B$4,('Territory Month'!C$4+((R69-'Territory Month'!B$4)/('Territory Month'!B$3-'Territory Month'!B$4))*'Territory Month'!D$4),IF(R69&gt;'Territory Month'!B$5,('Territory Month'!C$5+((R69-'Territory Month'!B$5)/('Territory Month'!B$4-'Territory Month'!B$5))*'Territory Month'!D$5),IF(R69&gt;='Territory Month'!B$6,('Territory Month'!C$6+((R69-'Territory Month'!B$6)/('Territory Month'!B$5-'Territory Month'!B$6)*'Territory Month'!D$6)),0))))*$AJ$2/10</f>
        <v>6</v>
      </c>
      <c r="AK69" s="75">
        <f>IF(Q69&gt;='No of Month Ach.'!G$3,'No of Month Ach.'!H$3,IF(Q69&gt;='No of Month Ach.'!G$4,('No of Month Ach.'!H$4+((Q69-'No of Month Ach.'!G$4)/('No of Month Ach.'!G$3-'No of Month Ach.'!G$4))*'No of Month Ach.'!I$4),IF(Q69&gt;'No of Month Ach.'!G$5,('No of Month Ach.'!H$5+((Q69-'No of Month Ach.'!G$5)/('No of Month Ach.'!G$4-'No of Month Ach.'!G$5))*'No of Month Ach.'!I$5),IF(Q69&gt;='No of Month Ach.'!G$6,('No of Month Ach.'!H$6+((Q69-'No of Month Ach.'!G$6)/('No of Month Ach.'!G$5-'No of Month Ach.'!G$6)*'No of Month Ach.'!I$6)),0))))*$AK$2/10</f>
        <v>1.65</v>
      </c>
      <c r="AL69" s="75">
        <f>IF(R69&gt;='Territory Month'!B$3,'Territory Month'!C$3,IF(R69&gt;='Territory Month'!B$4,('Territory Month'!C$4+((R69-'Territory Month'!B$4)/('Territory Month'!B$3-'Territory Month'!B$4))*'Territory Month'!D$4),IF(R69&gt;'Territory Month'!B$5,('Territory Month'!C$5+((R69-'Territory Month'!B$5)/('Territory Month'!B$4-'Territory Month'!B$5))*'Territory Month'!D$5),IF(R69&gt;='Territory Month'!B$6,('Territory Month'!C$6+((R69-'Territory Month'!B$6)/('Territory Month'!B$5-'Territory Month'!B$6)*'Territory Month'!D$6)),0))))*$AL$2/10</f>
        <v>3</v>
      </c>
      <c r="AM69" s="75">
        <f>IF(U69&gt;='Sygk DM Syk Ach'!B$3,'Sygk DM Syk Ach'!C$3,IF(U69&gt;='Sygk DM Syk Ach'!B$4,('Sygk DM Syk Ach'!C$4+((U69-'Sygk DM Syk Ach'!B$4)/('Sygk DM Syk Ach'!B$3-'Sygk DM Syk Ach'!B$4))*'Sygk DM Syk Ach'!D$4),IF(U69&gt;'Sygk DM Syk Ach'!B$5,('Sygk DM Syk Ach'!C$5+((U69-'Sygk DM Syk Ach'!B$5)/('Sygk DM Syk Ach'!B$4-'Sygk DM Syk Ach'!B$5))*'Sygk DM Syk Ach'!D$5),IF(U69&gt;='Sygk DM Syk Ach'!B$6,('Sygk DM Syk Ach'!C$6+((U69-'Sygk DM Syk Ach'!B$6)/('Sygk DM Syk Ach'!B$5-'Sygk DM Syk Ach'!B$6)*'Sygk DM Syk Ach'!D$6)),0))))*$AM$2/10</f>
        <v>4</v>
      </c>
      <c r="AN69" s="75">
        <f>IF(V69&gt;='Call Achv'!B$3,'Call Achv'!C$3,IF(V69&gt;='Call Achv'!B$4,('Call Achv'!C$4+((V69-'Call Achv'!B$4)/('Call Achv'!B$3-'Call Achv'!B$4))*'Call Achv'!D$4),IF(V69&gt;'Call Achv'!B$5,('Call Achv'!C$5+((V69-'Call Achv'!B$5)/('Call Achv'!B$4-'Call Achv'!B$5))*'Call Achv'!D$5),IF(V69&gt;='Call Achv'!B$6,('Call Achv'!C$6+((V69-'Call Achv'!B$6)/('Call Achv'!B$5-'Call Achv'!B$6)*'Call Achv'!D$6)),0))))*$AN$2/10</f>
        <v>5</v>
      </c>
      <c r="AO69" s="75">
        <f>IF(W69&gt;='DM Coaching'!B$3,'DM Coaching'!C$3,IF(W69&gt;='DM Coaching'!B$4,('DM Coaching'!C$4+((W69-'DM Coaching'!B$4)/('DM Coaching'!B$3-'DM Coaching'!B$4))*'DM Coaching'!D$4),IF(W69&gt;'DM Coaching'!B$5,('DM Coaching'!C$5+((W69-'DM Coaching'!B$5)/('DM Coaching'!B$4-'DM Coaching'!B$5))*'DM Coaching'!D$5),IF(W69&gt;='DM Coaching'!B$6,('DM Coaching'!C$6+((W69-'DM Coaching'!B$6)/('DM Coaching'!B$5-'DM Coaching'!B$6)*'DM Coaching'!D$6)),0))))*$AO$2/10</f>
        <v>5</v>
      </c>
      <c r="AP69" s="75">
        <f>IF(X69&gt;='FF-Written'!B$3,'FF-Written'!C$3,IF(X69&gt;='FF-Written'!B$4,('FF-Written'!C$4+((X69-'FF-Written'!B$4)/('FF-Written'!B$3-'FF-Written'!B$4))*'FF-Written'!D$4),IF(X69&gt;'FF-Written'!B$5,('FF-Written'!C$5+((X69-'FF-Written'!B$5)/('FF-Written'!B$4-'FF-Written'!B$5))*'FF-Written'!D$5),IF(X69&gt;='FF-Written'!B$6,('FF-Written'!C$6+((X69-'FF-Written'!B$6)/('FF-Written'!B$5-'FF-Written'!B$6)*'FF-Written'!D$6)),0))))*$AP$2/10</f>
        <v>5</v>
      </c>
      <c r="AQ69" s="75">
        <f>IF(Y69&gt;='DM-Won-Written'!B$3,'DM-Won-Written'!C$3,IF(Y69&gt;='DM-Won-Written'!B$4,('DM-Won-Written'!C$4+((Y69-'DM-Won-Written'!B$4)/('DM-Won-Written'!B$3-'DM-Won-Written'!B$4))*'DM-Won-Written'!D$4),IF(Y69&gt;'DM-Won-Written'!B$5,('DM-Won-Written'!C$5+((Y69-'DM-Won-Written'!B$5)/('DM-Won-Written'!B$4-'DM-Won-Written'!B$5))*'DM-Won-Written'!D$5),IF(Y69&gt;='DM-Won-Written'!B$6,('DM-Won-Written'!C$6+((Y69-'DM-Won-Written'!B$6)/('DM-Won-Written'!B$5-'DM-Won-Written'!B$6)*'DM-Won-Written'!D$6)),0))))*$AQ$2/10</f>
        <v>3</v>
      </c>
      <c r="AR69" s="75">
        <f>IF(Z69&gt;='FF-Detailing'!B$3,'FF-Detailing'!C$3,IF(Z69&gt;='FF-Detailing'!B$4,('FF-Detailing'!C$4+((Z69-'FF-Detailing'!B$4)/('FF-Detailing'!B$3-'FF-Detailing'!B$4))*'FF-Detailing'!D$4),IF(Z69&gt;'FF-Detailing'!B$5,('FF-Detailing'!C$5+((Z69-'FF-Detailing'!B$5)/('FF-Detailing'!B$4-'FF-Detailing'!B$5))*'FF-Detailing'!D$5),IF(Z69&gt;='FF-Detailing'!B$6,('FF-Detailing'!C$6+((Z69-'FF-Detailing'!B$6)/('FF-Detailing'!B$5-'FF-Detailing'!B$6)*'FF-Detailing'!D$6)),0))))*$AR$2/10</f>
        <v>2.5358333333333318</v>
      </c>
      <c r="AS69" s="75">
        <f>IF(AA69="","",(IF(AA69&gt;='Rx Share'!G$3,'Rx Share'!H$3,IF(AA69&gt;='Rx Share'!G$4,('Rx Share'!H$4+((AA69-'Rx Share'!G$4)/('Rx Share'!G$3-'Rx Share'!G$4))*'Rx Share'!I$4),IF(AA69&gt;'Rx Share'!G$5,('Rx Share'!H$5+((AA69-'Rx Share'!G$5)/('Rx Share'!G$4-'Rx Share'!G$5))*'Rx Share'!I$5),IF(AA69&gt;='Rx Share'!G$6,('Rx Share'!H$6+((AA69-'Rx Share'!G$6)/('Rx Share'!G$5-'Rx Share'!G$6)*'Rx Share'!I$6)),0))))*$AS$2/10))</f>
        <v>0</v>
      </c>
      <c r="AT69" s="69">
        <f t="shared" ref="AT69:AT102" si="35">(IF($K69="SYC",SUM(AE69:AJ69,AN69:AS69)*90/78,IF($K69="SYGK",SUM(AE69:AH69,AK69:AS69),SUM(AE69:AJ69,AN69:AS69))))*100/90</f>
        <v>80.496827352211042</v>
      </c>
      <c r="AU69" s="70">
        <f t="shared" si="25"/>
        <v>3</v>
      </c>
      <c r="AV69" s="110">
        <f t="shared" ref="AV69:AV96" si="36">IFERROR(IF(M69&gt;=99.5,AA69,""),"")</f>
        <v>3.7277573019458643</v>
      </c>
      <c r="AW69" s="110">
        <f t="shared" ref="AW69:AW96" si="37">IFERROR(IF(M69&gt;=99.5,O69,""),"")</f>
        <v>128.22280234324319</v>
      </c>
      <c r="AX69" s="110">
        <f t="shared" si="26"/>
        <v>77.777777777777786</v>
      </c>
      <c r="AY69" s="110">
        <f t="shared" si="27"/>
        <v>94.444444444444457</v>
      </c>
      <c r="AZ69" s="110">
        <f t="shared" si="28"/>
        <v>72.222222222222214</v>
      </c>
      <c r="BA69" s="116" t="str">
        <f>IFERROR(IF($M69&gt;=99.5,#REF!,""),"")</f>
        <v/>
      </c>
      <c r="BB69" s="109">
        <f t="shared" si="29"/>
        <v>7</v>
      </c>
      <c r="BC69" s="109">
        <f t="shared" si="30"/>
        <v>2</v>
      </c>
      <c r="BD69" s="109">
        <f t="shared" si="31"/>
        <v>1</v>
      </c>
      <c r="BE69" s="109">
        <f t="shared" si="32"/>
        <v>3</v>
      </c>
      <c r="BF69" s="109">
        <f t="shared" si="33"/>
        <v>6</v>
      </c>
      <c r="BG69" s="109" t="str">
        <f t="shared" si="34"/>
        <v>Not eligible</v>
      </c>
    </row>
    <row r="70" spans="1:59" ht="30" hidden="1" x14ac:dyDescent="0.35">
      <c r="A70" s="87"/>
      <c r="B70" s="79">
        <v>105034</v>
      </c>
      <c r="C70" s="80" t="s">
        <v>2976</v>
      </c>
      <c r="D70" s="80" t="s">
        <v>1058</v>
      </c>
      <c r="E70" s="80" t="s">
        <v>2075</v>
      </c>
      <c r="F70" s="80" t="s">
        <v>17</v>
      </c>
      <c r="G70" s="80" t="s">
        <v>1756</v>
      </c>
      <c r="H70" s="146">
        <v>43207</v>
      </c>
      <c r="I70" s="146" t="s">
        <v>1719</v>
      </c>
      <c r="J70" s="79">
        <v>9</v>
      </c>
      <c r="K70" s="79" t="s">
        <v>1084</v>
      </c>
      <c r="L70" s="79"/>
      <c r="M70" s="78">
        <v>90.005079805227226</v>
      </c>
      <c r="N70" s="78">
        <v>31.428571428571427</v>
      </c>
      <c r="O70" s="78">
        <v>69.721173113223259</v>
      </c>
      <c r="P70" s="78">
        <v>87.986663474301523</v>
      </c>
      <c r="Q70" s="99">
        <v>2</v>
      </c>
      <c r="R70" s="99">
        <v>35.555555555555557</v>
      </c>
      <c r="S70" s="99">
        <v>2</v>
      </c>
      <c r="T70" s="99">
        <v>35.555555555555557</v>
      </c>
      <c r="U70" s="99" t="s">
        <v>1093</v>
      </c>
      <c r="V70" s="68">
        <v>96.78040361125862</v>
      </c>
      <c r="W70" s="68">
        <v>57.692307692307686</v>
      </c>
      <c r="X70" s="68">
        <v>78.527777777777786</v>
      </c>
      <c r="Y70" s="68">
        <v>77.777777777777786</v>
      </c>
      <c r="Z70" s="68">
        <v>83.05</v>
      </c>
      <c r="AA70" s="68">
        <v>18.132366273798731</v>
      </c>
      <c r="AB70" s="68">
        <v>0.54397098821396195</v>
      </c>
      <c r="AC70" s="68">
        <v>1</v>
      </c>
      <c r="AD70" s="74"/>
      <c r="AE70" s="75">
        <f>IF(M70&gt;='Sales Ach'!G$3,'Sales Ach'!H$3,IF(M70&gt;='Sales Ach'!G$4,('Sales Ach'!H$4+((M70-'Sales Ach'!G$4)/('Sales Ach'!G$3-'Sales Ach'!G$4))*'Sales Ach'!I$4),IF(M70&gt;'Sales Ach'!G$5,('Sales Ach'!H$5+((M70-'Sales Ach'!G$5)/('Sales Ach'!G$4-'Sales Ach'!G$5))*'Sales Ach'!I$5),IF(M70&gt;='Sales Ach'!G$6,('Sales Ach'!H$6+((M70-'Sales Ach'!G$6)/('Sales Ach'!G$5-'Sales Ach'!G$6)*'Sales Ach'!I$6)),0))))*$AE$2/10</f>
        <v>9.0010159610454448</v>
      </c>
      <c r="AF70" s="75">
        <f>IF(N70&gt;=UA!G$3,UA!H$3,IF(N70&gt;=UA!G$4,(UA!H$4+((N70-UA!G$4)/(UA!G$3-UA!G$4))*UA!I$4),IF(N70&gt;UA!G$5,(UA!H$5+((N70-UA!G$5)/(UA!G$4-UA!G$5))*UA!I$5),IF(N70&gt;=UA!G$6,(UA!H$6+((N70-UA!G$6)/(UA!G$5-UA!G$6)*UA!I$6)),0))))*$AF$2/10</f>
        <v>3.4285714285714279</v>
      </c>
      <c r="AG70" s="75">
        <f>IF(O70="","",(IF(O70&gt;='New Product'!G$3,'New Product'!H$3,IF(O70&gt;='New Product'!G$4,('New Product'!H$4+((O70-'New Product'!G$4)/('New Product'!G$3-'New Product'!G$4))*'New Product'!I$4),IF(O70&gt;'New Product'!G$5,('New Product'!H$5+((O70-'New Product'!G$5)/('New Product'!G$4-'New Product'!G$5))*'New Product'!I$5),IF(O70&gt;='New Product'!G$6,('New Product'!H$6+((O70-'New Product'!G$6)/('New Product'!G$5-'New Product'!G$6)*'New Product'!I$6)),0))))*$AG$2/10))</f>
        <v>2.1704218531849246</v>
      </c>
      <c r="AH70" s="75">
        <f>IF(P70&gt;='Basket Brand'!G$3,'Basket Brand'!H$3,IF(P70&gt;='Basket Brand'!G$4,('Basket Brand'!H$4+((P70-'Basket Brand'!G$4)/('Basket Brand'!G$3-'Basket Brand'!G$4))*'Basket Brand'!I$4),IF(P70&gt;'Basket Brand'!G$5,('Basket Brand'!H$5+((P70-'Basket Brand'!G$5)/('Basket Brand'!G$4-'Basket Brand'!G$5))*'Basket Brand'!I$5),IF(P70&gt;='Basket Brand'!G$6,('Basket Brand'!H$6+((P70-'Basket Brand'!G$6)/('Basket Brand'!G$5-'Basket Brand'!G$6)*'Basket Brand'!I$6)),0))))*$AH$2/10</f>
        <v>4.2986663474301521</v>
      </c>
      <c r="AI70" s="75">
        <f>IF(Q70&gt;='No of Month Ach.'!G$3,'No of Month Ach.'!H$3,IF(Q70&gt;='No of Month Ach.'!G$4,('No of Month Ach.'!H$4+((Q70-'No of Month Ach.'!G$4)/('No of Month Ach.'!G$3-'No of Month Ach.'!G$4))*'No of Month Ach.'!I$4),IF(Q70&gt;'No of Month Ach.'!G$5,('No of Month Ach.'!H$5+((Q70-'No of Month Ach.'!G$5)/('No of Month Ach.'!G$4-'No of Month Ach.'!G$5))*'No of Month Ach.'!I$5),IF(Q70&gt;='No of Month Ach.'!G$6,('No of Month Ach.'!H$6+((Q70-'No of Month Ach.'!G$6)/('No of Month Ach.'!G$5-'No of Month Ach.'!G$6)*'No of Month Ach.'!I$6)),0))))*$AI$2/10</f>
        <v>0</v>
      </c>
      <c r="AJ70" s="75">
        <f>IF(R70&gt;='Territory Month'!B$3,'Territory Month'!C$3,IF(R70&gt;='Territory Month'!B$4,('Territory Month'!C$4+((R70-'Territory Month'!B$4)/('Territory Month'!B$3-'Territory Month'!B$4))*'Territory Month'!D$4),IF(R70&gt;'Territory Month'!B$5,('Territory Month'!C$5+((R70-'Territory Month'!B$5)/('Territory Month'!B$4-'Territory Month'!B$5))*'Territory Month'!D$5),IF(R70&gt;='Territory Month'!B$6,('Territory Month'!C$6+((R70-'Territory Month'!B$6)/('Territory Month'!B$5-'Territory Month'!B$6)*'Territory Month'!D$6)),0))))*$AJ$2/10</f>
        <v>1.0777777777777779</v>
      </c>
      <c r="AK70" s="75">
        <f>IF(Q70&gt;='No of Month Ach.'!G$3,'No of Month Ach.'!H$3,IF(Q70&gt;='No of Month Ach.'!G$4,('No of Month Ach.'!H$4+((Q70-'No of Month Ach.'!G$4)/('No of Month Ach.'!G$3-'No of Month Ach.'!G$4))*'No of Month Ach.'!I$4),IF(Q70&gt;'No of Month Ach.'!G$5,('No of Month Ach.'!H$5+((Q70-'No of Month Ach.'!G$5)/('No of Month Ach.'!G$4-'No of Month Ach.'!G$5))*'No of Month Ach.'!I$5),IF(Q70&gt;='No of Month Ach.'!G$6,('No of Month Ach.'!H$6+((Q70-'No of Month Ach.'!G$6)/('No of Month Ach.'!G$5-'No of Month Ach.'!G$6)*'No of Month Ach.'!I$6)),0))))*$AK$2/10</f>
        <v>0</v>
      </c>
      <c r="AL70" s="75">
        <f>IF(R70&gt;='Territory Month'!B$3,'Territory Month'!C$3,IF(R70&gt;='Territory Month'!B$4,('Territory Month'!C$4+((R70-'Territory Month'!B$4)/('Territory Month'!B$3-'Territory Month'!B$4))*'Territory Month'!D$4),IF(R70&gt;'Territory Month'!B$5,('Territory Month'!C$5+((R70-'Territory Month'!B$5)/('Territory Month'!B$4-'Territory Month'!B$5))*'Territory Month'!D$5),IF(R70&gt;='Territory Month'!B$6,('Territory Month'!C$6+((R70-'Territory Month'!B$6)/('Territory Month'!B$5-'Territory Month'!B$6)*'Territory Month'!D$6)),0))))*$AL$2/10</f>
        <v>0.53888888888888897</v>
      </c>
      <c r="AM70" s="75">
        <f>IF(U70&gt;='Sygk DM Syk Ach'!B$3,'Sygk DM Syk Ach'!C$3,IF(U70&gt;='Sygk DM Syk Ach'!B$4,('Sygk DM Syk Ach'!C$4+((U70-'Sygk DM Syk Ach'!B$4)/('Sygk DM Syk Ach'!B$3-'Sygk DM Syk Ach'!B$4))*'Sygk DM Syk Ach'!D$4),IF(U70&gt;'Sygk DM Syk Ach'!B$5,('Sygk DM Syk Ach'!C$5+((U70-'Sygk DM Syk Ach'!B$5)/('Sygk DM Syk Ach'!B$4-'Sygk DM Syk Ach'!B$5))*'Sygk DM Syk Ach'!D$5),IF(U70&gt;='Sygk DM Syk Ach'!B$6,('Sygk DM Syk Ach'!C$6+((U70-'Sygk DM Syk Ach'!B$6)/('Sygk DM Syk Ach'!B$5-'Sygk DM Syk Ach'!B$6)*'Sygk DM Syk Ach'!D$6)),0))))*$AM$2/10</f>
        <v>4</v>
      </c>
      <c r="AN70" s="75">
        <f>IF(V70&gt;='Call Achv'!B$3,'Call Achv'!C$3,IF(V70&gt;='Call Achv'!B$4,('Call Achv'!C$4+((V70-'Call Achv'!B$4)/('Call Achv'!B$3-'Call Achv'!B$4))*'Call Achv'!D$4),IF(V70&gt;'Call Achv'!B$5,('Call Achv'!C$5+((V70-'Call Achv'!B$5)/('Call Achv'!B$4-'Call Achv'!B$5))*'Call Achv'!D$5),IF(V70&gt;='Call Achv'!B$6,('Call Achv'!C$6+((V70-'Call Achv'!B$6)/('Call Achv'!B$5-'Call Achv'!B$6)*'Call Achv'!D$6)),0))))*$AN$2/10</f>
        <v>4.0341210833775865</v>
      </c>
      <c r="AO70" s="75">
        <f>IF(W70&gt;='DM Coaching'!B$3,'DM Coaching'!C$3,IF(W70&gt;='DM Coaching'!B$4,('DM Coaching'!C$4+((W70-'DM Coaching'!B$4)/('DM Coaching'!B$3-'DM Coaching'!B$4))*'DM Coaching'!D$4),IF(W70&gt;'DM Coaching'!B$5,('DM Coaching'!C$5+((W70-'DM Coaching'!B$5)/('DM Coaching'!B$4-'DM Coaching'!B$5))*'DM Coaching'!D$5),IF(W70&gt;='DM Coaching'!B$6,('DM Coaching'!C$6+((W70-'DM Coaching'!B$6)/('DM Coaching'!B$5-'DM Coaching'!B$6)*'DM Coaching'!D$6)),0))))*$AO$2/10</f>
        <v>1.5961538461538451</v>
      </c>
      <c r="AP70" s="75">
        <f>IF(X70&gt;='FF-Written'!B$3,'FF-Written'!C$3,IF(X70&gt;='FF-Written'!B$4,('FF-Written'!C$4+((X70-'FF-Written'!B$4)/('FF-Written'!B$3-'FF-Written'!B$4))*'FF-Written'!D$4),IF(X70&gt;'FF-Written'!B$5,('FF-Written'!C$5+((X70-'FF-Written'!B$5)/('FF-Written'!B$4-'FF-Written'!B$5))*'FF-Written'!D$5),IF(X70&gt;='FF-Written'!B$6,('FF-Written'!C$6+((X70-'FF-Written'!B$6)/('FF-Written'!B$5-'FF-Written'!B$6)*'FF-Written'!D$6)),0))))*$AP$2/10</f>
        <v>3.3895833333333334</v>
      </c>
      <c r="AQ70" s="75">
        <f>IF(Y70&gt;='DM-Won-Written'!B$3,'DM-Won-Written'!C$3,IF(Y70&gt;='DM-Won-Written'!B$4,('DM-Won-Written'!C$4+((Y70-'DM-Won-Written'!B$4)/('DM-Won-Written'!B$3-'DM-Won-Written'!B$4))*'DM-Won-Written'!D$4),IF(Y70&gt;'DM-Won-Written'!B$5,('DM-Won-Written'!C$5+((Y70-'DM-Won-Written'!B$5)/('DM-Won-Written'!B$4-'DM-Won-Written'!B$5))*'DM-Won-Written'!D$5),IF(Y70&gt;='DM-Won-Written'!B$6,('DM-Won-Written'!C$6+((Y70-'DM-Won-Written'!B$6)/('DM-Won-Written'!B$5-'DM-Won-Written'!B$6)*'DM-Won-Written'!D$6)),0))))*$AQ$2/10</f>
        <v>2.8666666666666671</v>
      </c>
      <c r="AR70" s="75">
        <f>IF(Z70&gt;='FF-Detailing'!B$3,'FF-Detailing'!C$3,IF(Z70&gt;='FF-Detailing'!B$4,('FF-Detailing'!C$4+((Z70-'FF-Detailing'!B$4)/('FF-Detailing'!B$3-'FF-Detailing'!B$4))*'FF-Detailing'!D$4),IF(Z70&gt;'FF-Detailing'!B$5,('FF-Detailing'!C$5+((Z70-'FF-Detailing'!B$5)/('FF-Detailing'!B$4-'FF-Detailing'!B$5))*'FF-Detailing'!D$5),IF(Z70&gt;='FF-Detailing'!B$6,('FF-Detailing'!C$6+((Z70-'FF-Detailing'!B$6)/('FF-Detailing'!B$5-'FF-Detailing'!B$6)*'FF-Detailing'!D$6)),0))))*$AR$2/10</f>
        <v>2.2829999999999999</v>
      </c>
      <c r="AS70" s="75">
        <f>IF(AA70="","",(IF(AA70&gt;='Rx Share'!G$3,'Rx Share'!H$3,IF(AA70&gt;='Rx Share'!G$4,('Rx Share'!H$4+((AA70-'Rx Share'!G$4)/('Rx Share'!G$3-'Rx Share'!G$4))*'Rx Share'!I$4),IF(AA70&gt;'Rx Share'!G$5,('Rx Share'!H$5+((AA70-'Rx Share'!G$5)/('Rx Share'!G$4-'Rx Share'!G$5))*'Rx Share'!I$5),IF(AA70&gt;='Rx Share'!G$6,('Rx Share'!H$6+((AA70-'Rx Share'!G$6)/('Rx Share'!G$5-'Rx Share'!G$6)*'Rx Share'!I$6)),0))))*$AS$2/10))</f>
        <v>0</v>
      </c>
      <c r="AT70" s="69">
        <f t="shared" si="35"/>
        <v>41.785654898502528</v>
      </c>
      <c r="AU70" s="70">
        <f t="shared" si="25"/>
        <v>46</v>
      </c>
      <c r="AV70" s="110" t="str">
        <f t="shared" si="36"/>
        <v/>
      </c>
      <c r="AW70" s="110" t="str">
        <f t="shared" si="37"/>
        <v/>
      </c>
      <c r="AX70" s="110" t="str">
        <f t="shared" si="26"/>
        <v/>
      </c>
      <c r="AY70" s="110" t="str">
        <f t="shared" si="27"/>
        <v/>
      </c>
      <c r="AZ70" s="110" t="str">
        <f t="shared" si="28"/>
        <v/>
      </c>
      <c r="BA70" s="116" t="str">
        <f>IFERROR(IF($M70&gt;=99.5,#REF!,""),"")</f>
        <v/>
      </c>
      <c r="BB70" s="109" t="str">
        <f t="shared" si="29"/>
        <v>Disqualified</v>
      </c>
      <c r="BC70" s="109" t="str">
        <f t="shared" si="30"/>
        <v>Disqualified</v>
      </c>
      <c r="BD70" s="109" t="str">
        <f t="shared" si="31"/>
        <v>Disqualified</v>
      </c>
      <c r="BE70" s="109" t="str">
        <f t="shared" si="32"/>
        <v>Disqualified</v>
      </c>
      <c r="BF70" s="109" t="str">
        <f t="shared" si="33"/>
        <v>Disqualified</v>
      </c>
      <c r="BG70" s="109" t="str">
        <f t="shared" si="34"/>
        <v>Disqualified</v>
      </c>
    </row>
    <row r="71" spans="1:59" ht="20" hidden="1" x14ac:dyDescent="0.35">
      <c r="A71" s="87"/>
      <c r="B71" s="79">
        <v>105037</v>
      </c>
      <c r="C71" s="80" t="s">
        <v>88</v>
      </c>
      <c r="D71" s="80" t="s">
        <v>1472</v>
      </c>
      <c r="E71" s="80" t="s">
        <v>1839</v>
      </c>
      <c r="F71" s="80" t="s">
        <v>1807</v>
      </c>
      <c r="G71" s="80" t="s">
        <v>1808</v>
      </c>
      <c r="H71" s="146">
        <v>43256</v>
      </c>
      <c r="I71" s="146" t="s">
        <v>1719</v>
      </c>
      <c r="J71" s="79">
        <v>9</v>
      </c>
      <c r="K71" s="79" t="s">
        <v>1084</v>
      </c>
      <c r="L71" s="79"/>
      <c r="M71" s="78">
        <v>94.657106834743416</v>
      </c>
      <c r="N71" s="78">
        <v>44.444444444444443</v>
      </c>
      <c r="O71" s="78">
        <v>31.168106483943525</v>
      </c>
      <c r="P71" s="78">
        <v>97.24976089972678</v>
      </c>
      <c r="Q71" s="99">
        <v>4</v>
      </c>
      <c r="R71" s="99">
        <v>51.111111111111107</v>
      </c>
      <c r="S71" s="99">
        <v>4</v>
      </c>
      <c r="T71" s="99">
        <v>51.111111111111107</v>
      </c>
      <c r="U71" s="99" t="s">
        <v>1093</v>
      </c>
      <c r="V71" s="68">
        <v>109.71589182619267</v>
      </c>
      <c r="W71" s="68">
        <v>95.319148936170222</v>
      </c>
      <c r="X71" s="68">
        <v>89.444444444444457</v>
      </c>
      <c r="Y71" s="68">
        <v>96.666666666666671</v>
      </c>
      <c r="Z71" s="68">
        <v>89.95</v>
      </c>
      <c r="AA71" s="68">
        <v>3.0270713600225183</v>
      </c>
      <c r="AB71" s="68">
        <v>0.54487284480405329</v>
      </c>
      <c r="AC71" s="68">
        <v>1</v>
      </c>
      <c r="AD71" s="74"/>
      <c r="AE71" s="75">
        <f>IF(M71&gt;='Sales Ach'!G$3,'Sales Ach'!H$3,IF(M71&gt;='Sales Ach'!G$4,('Sales Ach'!H$4+((M71-'Sales Ach'!G$4)/('Sales Ach'!G$3-'Sales Ach'!G$4))*'Sales Ach'!I$4),IF(M71&gt;'Sales Ach'!G$5,('Sales Ach'!H$5+((M71-'Sales Ach'!G$5)/('Sales Ach'!G$4-'Sales Ach'!G$5))*'Sales Ach'!I$5),IF(M71&gt;='Sales Ach'!G$6,('Sales Ach'!H$6+((M71-'Sales Ach'!G$6)/('Sales Ach'!G$5-'Sales Ach'!G$6)*'Sales Ach'!I$6)),0))))*$AE$2/10</f>
        <v>9.9314213669486833</v>
      </c>
      <c r="AF71" s="75">
        <f>IF(N71&gt;=UA!G$3,UA!H$3,IF(N71&gt;=UA!G$4,(UA!H$4+((N71-UA!G$4)/(UA!G$3-UA!G$4))*UA!I$4),IF(N71&gt;UA!G$5,(UA!H$5+((N71-UA!G$5)/(UA!G$4-UA!G$5))*UA!I$5),IF(N71&gt;=UA!G$6,(UA!H$6+((N71-UA!G$6)/(UA!G$5-UA!G$6)*UA!I$6)),0))))*$AF$2/10</f>
        <v>7.7777777777777768</v>
      </c>
      <c r="AG71" s="75">
        <f>IF(O71="","",(IF(O71&gt;='New Product'!G$3,'New Product'!H$3,IF(O71&gt;='New Product'!G$4,('New Product'!H$4+((O71-'New Product'!G$4)/('New Product'!G$3-'New Product'!G$4))*'New Product'!I$4),IF(O71&gt;'New Product'!G$5,('New Product'!H$5+((O71-'New Product'!G$5)/('New Product'!G$4-'New Product'!G$5))*'New Product'!I$5),IF(O71&gt;='New Product'!G$6,('New Product'!H$6+((O71-'New Product'!G$6)/('New Product'!G$5-'New Product'!G$6)*'New Product'!I$6)),0))))*$AG$2/10))</f>
        <v>0</v>
      </c>
      <c r="AH71" s="75">
        <f>IF(P71&gt;='Basket Brand'!G$3,'Basket Brand'!H$3,IF(P71&gt;='Basket Brand'!G$4,('Basket Brand'!H$4+((P71-'Basket Brand'!G$4)/('Basket Brand'!G$3-'Basket Brand'!G$4))*'Basket Brand'!I$4),IF(P71&gt;'Basket Brand'!G$5,('Basket Brand'!H$5+((P71-'Basket Brand'!G$5)/('Basket Brand'!G$4-'Basket Brand'!G$5))*'Basket Brand'!I$5),IF(P71&gt;='Basket Brand'!G$6,('Basket Brand'!H$6+((P71-'Basket Brand'!G$6)/('Basket Brand'!G$5-'Basket Brand'!G$6)*'Basket Brand'!I$6)),0))))*$AH$2/10</f>
        <v>5.8999043598907122</v>
      </c>
      <c r="AI71" s="75">
        <f>IF(Q71&gt;='No of Month Ach.'!G$3,'No of Month Ach.'!H$3,IF(Q71&gt;='No of Month Ach.'!G$4,('No of Month Ach.'!H$4+((Q71-'No of Month Ach.'!G$4)/('No of Month Ach.'!G$3-'No of Month Ach.'!G$4))*'No of Month Ach.'!I$4),IF(Q71&gt;'No of Month Ach.'!G$5,('No of Month Ach.'!H$5+((Q71-'No of Month Ach.'!G$5)/('No of Month Ach.'!G$4-'No of Month Ach.'!G$5))*'No of Month Ach.'!I$5),IF(Q71&gt;='No of Month Ach.'!G$6,('No of Month Ach.'!H$6+((Q71-'No of Month Ach.'!G$6)/('No of Month Ach.'!G$5-'No of Month Ach.'!G$6)*'No of Month Ach.'!I$6)),0))))*$AI$2/10</f>
        <v>0</v>
      </c>
      <c r="AJ71" s="75">
        <f>IF(R71&gt;='Territory Month'!B$3,'Territory Month'!C$3,IF(R71&gt;='Territory Month'!B$4,('Territory Month'!C$4+((R71-'Territory Month'!B$4)/('Territory Month'!B$3-'Territory Month'!B$4))*'Territory Month'!D$4),IF(R71&gt;'Territory Month'!B$5,('Territory Month'!C$5+((R71-'Territory Month'!B$5)/('Territory Month'!B$4-'Territory Month'!B$5))*'Territory Month'!D$5),IF(R71&gt;='Territory Month'!B$6,('Territory Month'!C$6+((R71-'Territory Month'!B$6)/('Territory Month'!B$5-'Territory Month'!B$6)*'Territory Month'!D$6)),0))))*$AJ$2/10</f>
        <v>3.8666666666666658</v>
      </c>
      <c r="AK71" s="75">
        <f>IF(Q71&gt;='No of Month Ach.'!G$3,'No of Month Ach.'!H$3,IF(Q71&gt;='No of Month Ach.'!G$4,('No of Month Ach.'!H$4+((Q71-'No of Month Ach.'!G$4)/('No of Month Ach.'!G$3-'No of Month Ach.'!G$4))*'No of Month Ach.'!I$4),IF(Q71&gt;'No of Month Ach.'!G$5,('No of Month Ach.'!H$5+((Q71-'No of Month Ach.'!G$5)/('No of Month Ach.'!G$4-'No of Month Ach.'!G$5))*'No of Month Ach.'!I$5),IF(Q71&gt;='No of Month Ach.'!G$6,('No of Month Ach.'!H$6+((Q71-'No of Month Ach.'!G$6)/('No of Month Ach.'!G$5-'No of Month Ach.'!G$6)*'No of Month Ach.'!I$6)),0))))*$AK$2/10</f>
        <v>0</v>
      </c>
      <c r="AL71" s="75">
        <f>IF(R71&gt;='Territory Month'!B$3,'Territory Month'!C$3,IF(R71&gt;='Territory Month'!B$4,('Territory Month'!C$4+((R71-'Territory Month'!B$4)/('Territory Month'!B$3-'Territory Month'!B$4))*'Territory Month'!D$4),IF(R71&gt;'Territory Month'!B$5,('Territory Month'!C$5+((R71-'Territory Month'!B$5)/('Territory Month'!B$4-'Territory Month'!B$5))*'Territory Month'!D$5),IF(R71&gt;='Territory Month'!B$6,('Territory Month'!C$6+((R71-'Territory Month'!B$6)/('Territory Month'!B$5-'Territory Month'!B$6)*'Territory Month'!D$6)),0))))*$AL$2/10</f>
        <v>1.9333333333333329</v>
      </c>
      <c r="AM71" s="75">
        <f>IF(U71&gt;='Sygk DM Syk Ach'!B$3,'Sygk DM Syk Ach'!C$3,IF(U71&gt;='Sygk DM Syk Ach'!B$4,('Sygk DM Syk Ach'!C$4+((U71-'Sygk DM Syk Ach'!B$4)/('Sygk DM Syk Ach'!B$3-'Sygk DM Syk Ach'!B$4))*'Sygk DM Syk Ach'!D$4),IF(U71&gt;'Sygk DM Syk Ach'!B$5,('Sygk DM Syk Ach'!C$5+((U71-'Sygk DM Syk Ach'!B$5)/('Sygk DM Syk Ach'!B$4-'Sygk DM Syk Ach'!B$5))*'Sygk DM Syk Ach'!D$5),IF(U71&gt;='Sygk DM Syk Ach'!B$6,('Sygk DM Syk Ach'!C$6+((U71-'Sygk DM Syk Ach'!B$6)/('Sygk DM Syk Ach'!B$5-'Sygk DM Syk Ach'!B$6)*'Sygk DM Syk Ach'!D$6)),0))))*$AM$2/10</f>
        <v>4</v>
      </c>
      <c r="AN71" s="75">
        <f>IF(V71&gt;='Call Achv'!B$3,'Call Achv'!C$3,IF(V71&gt;='Call Achv'!B$4,('Call Achv'!C$4+((V71-'Call Achv'!B$4)/('Call Achv'!B$3-'Call Achv'!B$4))*'Call Achv'!D$4),IF(V71&gt;'Call Achv'!B$5,('Call Achv'!C$5+((V71-'Call Achv'!B$5)/('Call Achv'!B$4-'Call Achv'!B$5))*'Call Achv'!D$5),IF(V71&gt;='Call Achv'!B$6,('Call Achv'!C$6+((V71-'Call Achv'!B$6)/('Call Achv'!B$5-'Call Achv'!B$6)*'Call Achv'!D$6)),0))))*$AN$2/10</f>
        <v>5</v>
      </c>
      <c r="AO71" s="75">
        <f>IF(W71&gt;='DM Coaching'!B$3,'DM Coaching'!C$3,IF(W71&gt;='DM Coaching'!B$4,('DM Coaching'!C$4+((W71-'DM Coaching'!B$4)/('DM Coaching'!B$3-'DM Coaching'!B$4))*'DM Coaching'!D$4),IF(W71&gt;'DM Coaching'!B$5,('DM Coaching'!C$5+((W71-'DM Coaching'!B$5)/('DM Coaching'!B$4-'DM Coaching'!B$5))*'DM Coaching'!D$5),IF(W71&gt;='DM Coaching'!B$6,('DM Coaching'!C$6+((W71-'DM Coaching'!B$6)/('DM Coaching'!B$5-'DM Coaching'!B$6)*'DM Coaching'!D$6)),0))))*$AO$2/10</f>
        <v>5</v>
      </c>
      <c r="AP71" s="75">
        <f>IF(X71&gt;='FF-Written'!B$3,'FF-Written'!C$3,IF(X71&gt;='FF-Written'!B$4,('FF-Written'!C$4+((X71-'FF-Written'!B$4)/('FF-Written'!B$3-'FF-Written'!B$4))*'FF-Written'!D$4),IF(X71&gt;'FF-Written'!B$5,('FF-Written'!C$5+((X71-'FF-Written'!B$5)/('FF-Written'!B$4-'FF-Written'!B$5))*'FF-Written'!D$5),IF(X71&gt;='FF-Written'!B$6,('FF-Written'!C$6+((X71-'FF-Written'!B$6)/('FF-Written'!B$5-'FF-Written'!B$6)*'FF-Written'!D$6)),0))))*$AP$2/10</f>
        <v>4.9444444444444455</v>
      </c>
      <c r="AQ71" s="75">
        <f>IF(Y71&gt;='DM-Won-Written'!B$3,'DM-Won-Written'!C$3,IF(Y71&gt;='DM-Won-Written'!B$4,('DM-Won-Written'!C$4+((Y71-'DM-Won-Written'!B$4)/('DM-Won-Written'!B$3-'DM-Won-Written'!B$4))*'DM-Won-Written'!D$4),IF(Y71&gt;'DM-Won-Written'!B$5,('DM-Won-Written'!C$5+((Y71-'DM-Won-Written'!B$5)/('DM-Won-Written'!B$4-'DM-Won-Written'!B$5))*'DM-Won-Written'!D$5),IF(Y71&gt;='DM-Won-Written'!B$6,('DM-Won-Written'!C$6+((Y71-'DM-Won-Written'!B$6)/('DM-Won-Written'!B$5-'DM-Won-Written'!B$6)*'DM-Won-Written'!D$6)),0))))*$AQ$2/10</f>
        <v>3</v>
      </c>
      <c r="AR71" s="75">
        <f>IF(Z71&gt;='FF-Detailing'!B$3,'FF-Detailing'!C$3,IF(Z71&gt;='FF-Detailing'!B$4,('FF-Detailing'!C$4+((Z71-'FF-Detailing'!B$4)/('FF-Detailing'!B$3-'FF-Detailing'!B$4))*'FF-Detailing'!D$4),IF(Z71&gt;'FF-Detailing'!B$5,('FF-Detailing'!C$5+((Z71-'FF-Detailing'!B$5)/('FF-Detailing'!B$4-'FF-Detailing'!B$5))*'FF-Detailing'!D$5),IF(Z71&gt;='FF-Detailing'!B$6,('FF-Detailing'!C$6+((Z71-'FF-Detailing'!B$6)/('FF-Detailing'!B$5-'FF-Detailing'!B$6)*'FF-Detailing'!D$6)),0))))*$AR$2/10</f>
        <v>2.6970000000000001</v>
      </c>
      <c r="AS71" s="75">
        <f>IF(AA71="","",(IF(AA71&gt;='Rx Share'!G$3,'Rx Share'!H$3,IF(AA71&gt;='Rx Share'!G$4,('Rx Share'!H$4+((AA71-'Rx Share'!G$4)/('Rx Share'!G$3-'Rx Share'!G$4))*'Rx Share'!I$4),IF(AA71&gt;'Rx Share'!G$5,('Rx Share'!H$5+((AA71-'Rx Share'!G$5)/('Rx Share'!G$4-'Rx Share'!G$5))*'Rx Share'!I$5),IF(AA71&gt;='Rx Share'!G$6,('Rx Share'!H$6+((AA71-'Rx Share'!G$6)/('Rx Share'!G$5-'Rx Share'!G$6)*'Rx Share'!I$6)),0))))*$AS$2/10))</f>
        <v>0</v>
      </c>
      <c r="AT71" s="69">
        <f t="shared" si="35"/>
        <v>55.759868091549947</v>
      </c>
      <c r="AU71" s="70">
        <f t="shared" si="25"/>
        <v>21</v>
      </c>
      <c r="AV71" s="110" t="str">
        <f t="shared" si="36"/>
        <v/>
      </c>
      <c r="AW71" s="110" t="str">
        <f t="shared" si="37"/>
        <v/>
      </c>
      <c r="AX71" s="110" t="str">
        <f t="shared" si="26"/>
        <v/>
      </c>
      <c r="AY71" s="110" t="str">
        <f t="shared" si="27"/>
        <v/>
      </c>
      <c r="AZ71" s="110" t="str">
        <f t="shared" si="28"/>
        <v/>
      </c>
      <c r="BA71" s="116" t="str">
        <f>IFERROR(IF($M71&gt;=99.5,#REF!,""),"")</f>
        <v/>
      </c>
      <c r="BB71" s="109" t="str">
        <f t="shared" si="29"/>
        <v>Disqualified</v>
      </c>
      <c r="BC71" s="109" t="str">
        <f t="shared" si="30"/>
        <v>Disqualified</v>
      </c>
      <c r="BD71" s="109" t="str">
        <f t="shared" si="31"/>
        <v>Disqualified</v>
      </c>
      <c r="BE71" s="109" t="str">
        <f t="shared" si="32"/>
        <v>Disqualified</v>
      </c>
      <c r="BF71" s="109" t="str">
        <f t="shared" si="33"/>
        <v>Disqualified</v>
      </c>
      <c r="BG71" s="109" t="str">
        <f t="shared" si="34"/>
        <v>Disqualified</v>
      </c>
    </row>
    <row r="72" spans="1:59" hidden="1" x14ac:dyDescent="0.35">
      <c r="A72" s="87"/>
      <c r="B72" s="79">
        <v>105058</v>
      </c>
      <c r="C72" s="80" t="s">
        <v>1233</v>
      </c>
      <c r="D72" s="80" t="s">
        <v>1058</v>
      </c>
      <c r="E72" s="80" t="s">
        <v>2030</v>
      </c>
      <c r="F72" s="80" t="s">
        <v>1854</v>
      </c>
      <c r="G72" s="80" t="s">
        <v>1808</v>
      </c>
      <c r="H72" s="146">
        <v>43720</v>
      </c>
      <c r="I72" s="146" t="s">
        <v>1719</v>
      </c>
      <c r="J72" s="79">
        <v>9</v>
      </c>
      <c r="K72" s="79" t="s">
        <v>1084</v>
      </c>
      <c r="L72" s="79"/>
      <c r="M72" s="78">
        <v>64.500819065583514</v>
      </c>
      <c r="N72" s="78">
        <v>9.7560975609756095</v>
      </c>
      <c r="O72" s="78">
        <v>64.17292387790657</v>
      </c>
      <c r="P72" s="78">
        <v>62.668177133026006</v>
      </c>
      <c r="Q72" s="99">
        <v>0</v>
      </c>
      <c r="R72" s="99">
        <v>14.814814814814813</v>
      </c>
      <c r="S72" s="99">
        <v>0</v>
      </c>
      <c r="T72" s="99">
        <v>14.814814814814813</v>
      </c>
      <c r="U72" s="99" t="s">
        <v>1093</v>
      </c>
      <c r="V72" s="68">
        <v>58.129629629629633</v>
      </c>
      <c r="W72" s="68">
        <v>94.656488549618317</v>
      </c>
      <c r="X72" s="68">
        <v>68.703703703703709</v>
      </c>
      <c r="Y72" s="68">
        <v>72.222222222222214</v>
      </c>
      <c r="Z72" s="68">
        <v>87.555555555555557</v>
      </c>
      <c r="AA72" s="68">
        <v>34.281451307313375</v>
      </c>
      <c r="AB72" s="68">
        <v>0.68562902614626753</v>
      </c>
      <c r="AC72" s="68">
        <v>1</v>
      </c>
      <c r="AD72" s="74"/>
      <c r="AE72" s="75">
        <f>IF(M72&gt;='Sales Ach'!G$3,'Sales Ach'!H$3,IF(M72&gt;='Sales Ach'!G$4,('Sales Ach'!H$4+((M72-'Sales Ach'!G$4)/('Sales Ach'!G$3-'Sales Ach'!G$4))*'Sales Ach'!I$4),IF(M72&gt;'Sales Ach'!G$5,('Sales Ach'!H$5+((M72-'Sales Ach'!G$5)/('Sales Ach'!G$4-'Sales Ach'!G$5))*'Sales Ach'!I$5),IF(M72&gt;='Sales Ach'!G$6,('Sales Ach'!H$6+((M72-'Sales Ach'!G$6)/('Sales Ach'!G$5-'Sales Ach'!G$6)*'Sales Ach'!I$6)),0))))*$AE$2/10</f>
        <v>3.9001638131167029</v>
      </c>
      <c r="AF72" s="75">
        <f>IF(N72&gt;=UA!G$3,UA!H$3,IF(N72&gt;=UA!G$4,(UA!H$4+((N72-UA!G$4)/(UA!G$3-UA!G$4))*UA!I$4),IF(N72&gt;UA!G$5,(UA!H$5+((N72-UA!G$5)/(UA!G$4-UA!G$5))*UA!I$5),IF(N72&gt;=UA!G$6,(UA!H$6+((N72-UA!G$6)/(UA!G$5-UA!G$6)*UA!I$6)),0))))*$AF$2/10</f>
        <v>0</v>
      </c>
      <c r="AG72" s="75">
        <f>IF(O72="","",(IF(O72&gt;='New Product'!G$3,'New Product'!H$3,IF(O72&gt;='New Product'!G$4,('New Product'!H$4+((O72-'New Product'!G$4)/('New Product'!G$3-'New Product'!G$4))*'New Product'!I$4),IF(O72&gt;'New Product'!G$5,('New Product'!H$5+((O72-'New Product'!G$5)/('New Product'!G$4-'New Product'!G$5))*'New Product'!I$5),IF(O72&gt;='New Product'!G$6,('New Product'!H$6+((O72-'New Product'!G$6)/('New Product'!G$5-'New Product'!G$6)*'New Product'!I$6)),0))))*$AG$2/10))</f>
        <v>1.8305915875217775</v>
      </c>
      <c r="AH72" s="75">
        <f>IF(P72&gt;='Basket Brand'!G$3,'Basket Brand'!H$3,IF(P72&gt;='Basket Brand'!G$4,('Basket Brand'!H$4+((P72-'Basket Brand'!G$4)/('Basket Brand'!G$3-'Basket Brand'!G$4))*'Basket Brand'!I$4),IF(P72&gt;'Basket Brand'!G$5,('Basket Brand'!H$5+((P72-'Basket Brand'!G$5)/('Basket Brand'!G$4-'Basket Brand'!G$5))*'Basket Brand'!I$5),IF(P72&gt;='Basket Brand'!G$6,('Basket Brand'!H$6+((P72-'Basket Brand'!G$6)/('Basket Brand'!G$5-'Basket Brand'!G$6)*'Basket Brand'!I$6)),0))))*$AH$2/10</f>
        <v>1.7668177133026006</v>
      </c>
      <c r="AI72" s="75">
        <f>IF(Q72&gt;='No of Month Ach.'!G$3,'No of Month Ach.'!H$3,IF(Q72&gt;='No of Month Ach.'!G$4,('No of Month Ach.'!H$4+((Q72-'No of Month Ach.'!G$4)/('No of Month Ach.'!G$3-'No of Month Ach.'!G$4))*'No of Month Ach.'!I$4),IF(Q72&gt;'No of Month Ach.'!G$5,('No of Month Ach.'!H$5+((Q72-'No of Month Ach.'!G$5)/('No of Month Ach.'!G$4-'No of Month Ach.'!G$5))*'No of Month Ach.'!I$5),IF(Q72&gt;='No of Month Ach.'!G$6,('No of Month Ach.'!H$6+((Q72-'No of Month Ach.'!G$6)/('No of Month Ach.'!G$5-'No of Month Ach.'!G$6)*'No of Month Ach.'!I$6)),0))))*$AI$2/10</f>
        <v>0</v>
      </c>
      <c r="AJ72" s="75">
        <f>IF(R72&gt;='Territory Month'!B$3,'Territory Month'!C$3,IF(R72&gt;='Territory Month'!B$4,('Territory Month'!C$4+((R72-'Territory Month'!B$4)/('Territory Month'!B$3-'Territory Month'!B$4))*'Territory Month'!D$4),IF(R72&gt;'Territory Month'!B$5,('Territory Month'!C$5+((R72-'Territory Month'!B$5)/('Territory Month'!B$4-'Territory Month'!B$5))*'Territory Month'!D$5),IF(R72&gt;='Territory Month'!B$6,('Territory Month'!C$6+((R72-'Territory Month'!B$6)/('Territory Month'!B$5-'Territory Month'!B$6)*'Territory Month'!D$6)),0))))*$AJ$2/10</f>
        <v>0</v>
      </c>
      <c r="AK72" s="75">
        <f>IF(Q72&gt;='No of Month Ach.'!G$3,'No of Month Ach.'!H$3,IF(Q72&gt;='No of Month Ach.'!G$4,('No of Month Ach.'!H$4+((Q72-'No of Month Ach.'!G$4)/('No of Month Ach.'!G$3-'No of Month Ach.'!G$4))*'No of Month Ach.'!I$4),IF(Q72&gt;'No of Month Ach.'!G$5,('No of Month Ach.'!H$5+((Q72-'No of Month Ach.'!G$5)/('No of Month Ach.'!G$4-'No of Month Ach.'!G$5))*'No of Month Ach.'!I$5),IF(Q72&gt;='No of Month Ach.'!G$6,('No of Month Ach.'!H$6+((Q72-'No of Month Ach.'!G$6)/('No of Month Ach.'!G$5-'No of Month Ach.'!G$6)*'No of Month Ach.'!I$6)),0))))*$AK$2/10</f>
        <v>0</v>
      </c>
      <c r="AL72" s="75">
        <f>IF(R72&gt;='Territory Month'!B$3,'Territory Month'!C$3,IF(R72&gt;='Territory Month'!B$4,('Territory Month'!C$4+((R72-'Territory Month'!B$4)/('Territory Month'!B$3-'Territory Month'!B$4))*'Territory Month'!D$4),IF(R72&gt;'Territory Month'!B$5,('Territory Month'!C$5+((R72-'Territory Month'!B$5)/('Territory Month'!B$4-'Territory Month'!B$5))*'Territory Month'!D$5),IF(R72&gt;='Territory Month'!B$6,('Territory Month'!C$6+((R72-'Territory Month'!B$6)/('Territory Month'!B$5-'Territory Month'!B$6)*'Territory Month'!D$6)),0))))*$AL$2/10</f>
        <v>0</v>
      </c>
      <c r="AM72" s="75">
        <f>IF(U72&gt;='Sygk DM Syk Ach'!B$3,'Sygk DM Syk Ach'!C$3,IF(U72&gt;='Sygk DM Syk Ach'!B$4,('Sygk DM Syk Ach'!C$4+((U72-'Sygk DM Syk Ach'!B$4)/('Sygk DM Syk Ach'!B$3-'Sygk DM Syk Ach'!B$4))*'Sygk DM Syk Ach'!D$4),IF(U72&gt;'Sygk DM Syk Ach'!B$5,('Sygk DM Syk Ach'!C$5+((U72-'Sygk DM Syk Ach'!B$5)/('Sygk DM Syk Ach'!B$4-'Sygk DM Syk Ach'!B$5))*'Sygk DM Syk Ach'!D$5),IF(U72&gt;='Sygk DM Syk Ach'!B$6,('Sygk DM Syk Ach'!C$6+((U72-'Sygk DM Syk Ach'!B$6)/('Sygk DM Syk Ach'!B$5-'Sygk DM Syk Ach'!B$6)*'Sygk DM Syk Ach'!D$6)),0))))*$AM$2/10</f>
        <v>4</v>
      </c>
      <c r="AN72" s="75">
        <f>IF(V72&gt;='Call Achv'!B$3,'Call Achv'!C$3,IF(V72&gt;='Call Achv'!B$4,('Call Achv'!C$4+((V72-'Call Achv'!B$4)/('Call Achv'!B$3-'Call Achv'!B$4))*'Call Achv'!D$4),IF(V72&gt;'Call Achv'!B$5,('Call Achv'!C$5+((V72-'Call Achv'!B$5)/('Call Achv'!B$4-'Call Achv'!B$5))*'Call Achv'!D$5),IF(V72&gt;='Call Achv'!B$6,('Call Achv'!C$6+((V72-'Call Achv'!B$6)/('Call Achv'!B$5-'Call Achv'!B$6)*'Call Achv'!D$6)),0))))*$AN$2/10</f>
        <v>0</v>
      </c>
      <c r="AO72" s="75">
        <f>IF(W72&gt;='DM Coaching'!B$3,'DM Coaching'!C$3,IF(W72&gt;='DM Coaching'!B$4,('DM Coaching'!C$4+((W72-'DM Coaching'!B$4)/('DM Coaching'!B$3-'DM Coaching'!B$4))*'DM Coaching'!D$4),IF(W72&gt;'DM Coaching'!B$5,('DM Coaching'!C$5+((W72-'DM Coaching'!B$5)/('DM Coaching'!B$4-'DM Coaching'!B$5))*'DM Coaching'!D$5),IF(W72&gt;='DM Coaching'!B$6,('DM Coaching'!C$6+((W72-'DM Coaching'!B$6)/('DM Coaching'!B$5-'DM Coaching'!B$6)*'DM Coaching'!D$6)),0))))*$AO$2/10</f>
        <v>5</v>
      </c>
      <c r="AP72" s="75">
        <f>IF(X72&gt;='FF-Written'!B$3,'FF-Written'!C$3,IF(X72&gt;='FF-Written'!B$4,('FF-Written'!C$4+((X72-'FF-Written'!B$4)/('FF-Written'!B$3-'FF-Written'!B$4))*'FF-Written'!D$4),IF(X72&gt;'FF-Written'!B$5,('FF-Written'!C$5+((X72-'FF-Written'!B$5)/('FF-Written'!B$4-'FF-Written'!B$5))*'FF-Written'!D$5),IF(X72&gt;='FF-Written'!B$6,('FF-Written'!C$6+((X72-'FF-Written'!B$6)/('FF-Written'!B$5-'FF-Written'!B$6)*'FF-Written'!D$6)),0))))*$AP$2/10</f>
        <v>2.6527777777777781</v>
      </c>
      <c r="AQ72" s="75">
        <f>IF(Y72&gt;='DM-Won-Written'!B$3,'DM-Won-Written'!C$3,IF(Y72&gt;='DM-Won-Written'!B$4,('DM-Won-Written'!C$4+((Y72-'DM-Won-Written'!B$4)/('DM-Won-Written'!B$3-'DM-Won-Written'!B$4))*'DM-Won-Written'!D$4),IF(Y72&gt;'DM-Won-Written'!B$5,('DM-Won-Written'!C$5+((Y72-'DM-Won-Written'!B$5)/('DM-Won-Written'!B$4-'DM-Won-Written'!B$5))*'DM-Won-Written'!D$5),IF(Y72&gt;='DM-Won-Written'!B$6,('DM-Won-Written'!C$6+((Y72-'DM-Won-Written'!B$6)/('DM-Won-Written'!B$5-'DM-Won-Written'!B$6)*'DM-Won-Written'!D$6)),0))))*$AQ$2/10</f>
        <v>2.5333333333333328</v>
      </c>
      <c r="AR72" s="75">
        <f>IF(Z72&gt;='FF-Detailing'!B$3,'FF-Detailing'!C$3,IF(Z72&gt;='FF-Detailing'!B$4,('FF-Detailing'!C$4+((Z72-'FF-Detailing'!B$4)/('FF-Detailing'!B$3-'FF-Detailing'!B$4))*'FF-Detailing'!D$4),IF(Z72&gt;'FF-Detailing'!B$5,('FF-Detailing'!C$5+((Z72-'FF-Detailing'!B$5)/('FF-Detailing'!B$4-'FF-Detailing'!B$5))*'FF-Detailing'!D$5),IF(Z72&gt;='FF-Detailing'!B$6,('FF-Detailing'!C$6+((Z72-'FF-Detailing'!B$6)/('FF-Detailing'!B$5-'FF-Detailing'!B$6)*'FF-Detailing'!D$6)),0))))*$AR$2/10</f>
        <v>2.5533333333333332</v>
      </c>
      <c r="AS72" s="75">
        <f>IF(AA72="","",(IF(AA72&gt;='Rx Share'!G$3,'Rx Share'!H$3,IF(AA72&gt;='Rx Share'!G$4,('Rx Share'!H$4+((AA72-'Rx Share'!G$4)/('Rx Share'!G$3-'Rx Share'!G$4))*'Rx Share'!I$4),IF(AA72&gt;'Rx Share'!G$5,('Rx Share'!H$5+((AA72-'Rx Share'!G$5)/('Rx Share'!G$4-'Rx Share'!G$5))*'Rx Share'!I$5),IF(AA72&gt;='Rx Share'!G$6,('Rx Share'!H$6+((AA72-'Rx Share'!G$6)/('Rx Share'!G$5-'Rx Share'!G$6)*'Rx Share'!I$6)),0))))*$AS$2/10))</f>
        <v>0</v>
      </c>
      <c r="AT72" s="69">
        <f t="shared" si="35"/>
        <v>26.930019509317248</v>
      </c>
      <c r="AU72" s="117">
        <f t="shared" si="25"/>
        <v>82</v>
      </c>
      <c r="AV72" s="110" t="str">
        <f t="shared" si="36"/>
        <v/>
      </c>
      <c r="AW72" s="110" t="str">
        <f t="shared" si="37"/>
        <v/>
      </c>
      <c r="AX72" s="110" t="str">
        <f t="shared" si="26"/>
        <v/>
      </c>
      <c r="AY72" s="110" t="str">
        <f t="shared" si="27"/>
        <v/>
      </c>
      <c r="AZ72" s="110" t="str">
        <f t="shared" si="28"/>
        <v/>
      </c>
      <c r="BA72" s="116" t="str">
        <f>IFERROR(IF($M72&gt;=99.5,#REF!,""),"")</f>
        <v/>
      </c>
      <c r="BB72" s="109" t="str">
        <f t="shared" si="29"/>
        <v>Disqualified</v>
      </c>
      <c r="BC72" s="109" t="str">
        <f t="shared" si="30"/>
        <v>Disqualified</v>
      </c>
      <c r="BD72" s="109" t="str">
        <f t="shared" si="31"/>
        <v>Disqualified</v>
      </c>
      <c r="BE72" s="109" t="str">
        <f t="shared" si="32"/>
        <v>Disqualified</v>
      </c>
      <c r="BF72" s="109" t="str">
        <f t="shared" si="33"/>
        <v>Disqualified</v>
      </c>
      <c r="BG72" s="109" t="str">
        <f t="shared" si="34"/>
        <v>Disqualified</v>
      </c>
    </row>
    <row r="73" spans="1:59" ht="20" x14ac:dyDescent="0.35">
      <c r="A73" s="87"/>
      <c r="B73" s="79">
        <v>105077</v>
      </c>
      <c r="C73" s="80" t="s">
        <v>2977</v>
      </c>
      <c r="D73" s="80" t="s">
        <v>1058</v>
      </c>
      <c r="E73" s="80" t="s">
        <v>2293</v>
      </c>
      <c r="F73" s="80" t="s">
        <v>1906</v>
      </c>
      <c r="G73" s="80" t="s">
        <v>1545</v>
      </c>
      <c r="H73" s="146">
        <v>44245</v>
      </c>
      <c r="I73" s="146" t="s">
        <v>1719</v>
      </c>
      <c r="J73" s="79">
        <v>9</v>
      </c>
      <c r="K73" s="79" t="s">
        <v>1084</v>
      </c>
      <c r="L73" s="79"/>
      <c r="M73" s="78">
        <v>106.98257012844472</v>
      </c>
      <c r="N73" s="78">
        <v>50</v>
      </c>
      <c r="O73" s="78">
        <v>76.155427176696691</v>
      </c>
      <c r="P73" s="78">
        <v>104.38883919711081</v>
      </c>
      <c r="Q73" s="99">
        <v>6</v>
      </c>
      <c r="R73" s="99">
        <v>69.444444444444443</v>
      </c>
      <c r="S73" s="99">
        <v>6</v>
      </c>
      <c r="T73" s="99">
        <v>69.444444444444443</v>
      </c>
      <c r="U73" s="99" t="s">
        <v>1093</v>
      </c>
      <c r="V73" s="68">
        <v>114.93613514627113</v>
      </c>
      <c r="W73" s="68">
        <v>13.186813186813188</v>
      </c>
      <c r="X73" s="68">
        <v>54.25925925925926</v>
      </c>
      <c r="Y73" s="68">
        <v>57.222222222222229</v>
      </c>
      <c r="Z73" s="68">
        <v>55.666666666666664</v>
      </c>
      <c r="AA73" s="68" t="s">
        <v>1093</v>
      </c>
      <c r="AB73" s="68" t="s">
        <v>1093</v>
      </c>
      <c r="AC73" s="68">
        <v>1</v>
      </c>
      <c r="AD73" s="74"/>
      <c r="AE73" s="75">
        <f>IF(M73&gt;='Sales Ach'!G$3,'Sales Ach'!H$3,IF(M73&gt;='Sales Ach'!G$4,('Sales Ach'!H$4+((M73-'Sales Ach'!G$4)/('Sales Ach'!G$3-'Sales Ach'!G$4))*'Sales Ach'!I$4),IF(M73&gt;'Sales Ach'!G$5,('Sales Ach'!H$5+((M73-'Sales Ach'!G$5)/('Sales Ach'!G$4-'Sales Ach'!G$5))*'Sales Ach'!I$5),IF(M73&gt;='Sales Ach'!G$6,('Sales Ach'!H$6+((M73-'Sales Ach'!G$6)/('Sales Ach'!G$5-'Sales Ach'!G$6)*'Sales Ach'!I$6)),0))))*$AE$2/10</f>
        <v>17.862018700918593</v>
      </c>
      <c r="AF73" s="75">
        <f>IF(N73&gt;=UA!G$3,UA!H$3,IF(N73&gt;=UA!G$4,(UA!H$4+((N73-UA!G$4)/(UA!G$3-UA!G$4))*UA!I$4),IF(N73&gt;UA!G$5,(UA!H$5+((N73-UA!G$5)/(UA!G$4-UA!G$5))*UA!I$5),IF(N73&gt;=UA!G$6,(UA!H$6+((N73-UA!G$6)/(UA!G$5-UA!G$6)*UA!I$6)),0))))*$AF$2/10</f>
        <v>10</v>
      </c>
      <c r="AG73" s="75">
        <f>IF(O73="","",(IF(O73&gt;='New Product'!G$3,'New Product'!H$3,IF(O73&gt;='New Product'!G$4,('New Product'!H$4+((O73-'New Product'!G$4)/('New Product'!G$3-'New Product'!G$4))*'New Product'!I$4),IF(O73&gt;'New Product'!G$5,('New Product'!H$5+((O73-'New Product'!G$5)/('New Product'!G$4-'New Product'!G$5))*'New Product'!I$5),IF(O73&gt;='New Product'!G$6,('New Product'!H$6+((O73-'New Product'!G$6)/('New Product'!G$5-'New Product'!G$6)*'New Product'!I$6)),0))))*$AG$2/10))</f>
        <v>2.564519914572672</v>
      </c>
      <c r="AH73" s="75">
        <f>IF(P73&gt;='Basket Brand'!G$3,'Basket Brand'!H$3,IF(P73&gt;='Basket Brand'!G$4,('Basket Brand'!H$4+((P73-'Basket Brand'!G$4)/('Basket Brand'!G$3-'Basket Brand'!G$4))*'Basket Brand'!I$4),IF(P73&gt;'Basket Brand'!G$5,('Basket Brand'!H$5+((P73-'Basket Brand'!G$5)/('Basket Brand'!G$4-'Basket Brand'!G$5))*'Basket Brand'!I$5),IF(P73&gt;='Basket Brand'!G$6,('Basket Brand'!H$6+((P73-'Basket Brand'!G$6)/('Basket Brand'!G$5-'Basket Brand'!G$6)*'Basket Brand'!I$6)),0))))*$AH$2/10</f>
        <v>8.5851785596147749</v>
      </c>
      <c r="AI73" s="75">
        <f>IF(Q73&gt;='No of Month Ach.'!G$3,'No of Month Ach.'!H$3,IF(Q73&gt;='No of Month Ach.'!G$4,('No of Month Ach.'!H$4+((Q73-'No of Month Ach.'!G$4)/('No of Month Ach.'!G$3-'No of Month Ach.'!G$4))*'No of Month Ach.'!I$4),IF(Q73&gt;'No of Month Ach.'!G$5,('No of Month Ach.'!H$5+((Q73-'No of Month Ach.'!G$5)/('No of Month Ach.'!G$4-'No of Month Ach.'!G$5))*'No of Month Ach.'!I$5),IF(Q73&gt;='No of Month Ach.'!G$6,('No of Month Ach.'!H$6+((Q73-'No of Month Ach.'!G$6)/('No of Month Ach.'!G$5-'No of Month Ach.'!G$6)*'No of Month Ach.'!I$6)),0))))*$AI$2/10</f>
        <v>0.9</v>
      </c>
      <c r="AJ73" s="75">
        <f>IF(R73&gt;='Territory Month'!B$3,'Territory Month'!C$3,IF(R73&gt;='Territory Month'!B$4,('Territory Month'!C$4+((R73-'Territory Month'!B$4)/('Territory Month'!B$3-'Territory Month'!B$4))*'Territory Month'!D$4),IF(R73&gt;'Territory Month'!B$5,('Territory Month'!C$5+((R73-'Territory Month'!B$5)/('Territory Month'!B$4-'Territory Month'!B$5))*'Territory Month'!D$5),IF(R73&gt;='Territory Month'!B$6,('Territory Month'!C$6+((R73-'Territory Month'!B$6)/('Territory Month'!B$5-'Territory Month'!B$6)*'Territory Month'!D$6)),0))))*$AJ$2/10</f>
        <v>6</v>
      </c>
      <c r="AK73" s="75">
        <f>IF(Q73&gt;='No of Month Ach.'!G$3,'No of Month Ach.'!H$3,IF(Q73&gt;='No of Month Ach.'!G$4,('No of Month Ach.'!H$4+((Q73-'No of Month Ach.'!G$4)/('No of Month Ach.'!G$3-'No of Month Ach.'!G$4))*'No of Month Ach.'!I$4),IF(Q73&gt;'No of Month Ach.'!G$5,('No of Month Ach.'!H$5+((Q73-'No of Month Ach.'!G$5)/('No of Month Ach.'!G$4-'No of Month Ach.'!G$5))*'No of Month Ach.'!I$5),IF(Q73&gt;='No of Month Ach.'!G$6,('No of Month Ach.'!H$6+((Q73-'No of Month Ach.'!G$6)/('No of Month Ach.'!G$5-'No of Month Ach.'!G$6)*'No of Month Ach.'!I$6)),0))))*$AK$2/10</f>
        <v>0.67500000000000004</v>
      </c>
      <c r="AL73" s="75">
        <f>IF(R73&gt;='Territory Month'!B$3,'Territory Month'!C$3,IF(R73&gt;='Territory Month'!B$4,('Territory Month'!C$4+((R73-'Territory Month'!B$4)/('Territory Month'!B$3-'Territory Month'!B$4))*'Territory Month'!D$4),IF(R73&gt;'Territory Month'!B$5,('Territory Month'!C$5+((R73-'Territory Month'!B$5)/('Territory Month'!B$4-'Territory Month'!B$5))*'Territory Month'!D$5),IF(R73&gt;='Territory Month'!B$6,('Territory Month'!C$6+((R73-'Territory Month'!B$6)/('Territory Month'!B$5-'Territory Month'!B$6)*'Territory Month'!D$6)),0))))*$AL$2/10</f>
        <v>3</v>
      </c>
      <c r="AM73" s="75">
        <f>IF(U73&gt;='Sygk DM Syk Ach'!B$3,'Sygk DM Syk Ach'!C$3,IF(U73&gt;='Sygk DM Syk Ach'!B$4,('Sygk DM Syk Ach'!C$4+((U73-'Sygk DM Syk Ach'!B$4)/('Sygk DM Syk Ach'!B$3-'Sygk DM Syk Ach'!B$4))*'Sygk DM Syk Ach'!D$4),IF(U73&gt;'Sygk DM Syk Ach'!B$5,('Sygk DM Syk Ach'!C$5+((U73-'Sygk DM Syk Ach'!B$5)/('Sygk DM Syk Ach'!B$4-'Sygk DM Syk Ach'!B$5))*'Sygk DM Syk Ach'!D$5),IF(U73&gt;='Sygk DM Syk Ach'!B$6,('Sygk DM Syk Ach'!C$6+((U73-'Sygk DM Syk Ach'!B$6)/('Sygk DM Syk Ach'!B$5-'Sygk DM Syk Ach'!B$6)*'Sygk DM Syk Ach'!D$6)),0))))*$AM$2/10</f>
        <v>4</v>
      </c>
      <c r="AN73" s="75">
        <f>IF(V73&gt;='Call Achv'!B$3,'Call Achv'!C$3,IF(V73&gt;='Call Achv'!B$4,('Call Achv'!C$4+((V73-'Call Achv'!B$4)/('Call Achv'!B$3-'Call Achv'!B$4))*'Call Achv'!D$4),IF(V73&gt;'Call Achv'!B$5,('Call Achv'!C$5+((V73-'Call Achv'!B$5)/('Call Achv'!B$4-'Call Achv'!B$5))*'Call Achv'!D$5),IF(V73&gt;='Call Achv'!B$6,('Call Achv'!C$6+((V73-'Call Achv'!B$6)/('Call Achv'!B$5-'Call Achv'!B$6)*'Call Achv'!D$6)),0))))*$AN$2/10</f>
        <v>5</v>
      </c>
      <c r="AO73" s="75">
        <f>IF(W73&gt;='DM Coaching'!B$3,'DM Coaching'!C$3,IF(W73&gt;='DM Coaching'!B$4,('DM Coaching'!C$4+((W73-'DM Coaching'!B$4)/('DM Coaching'!B$3-'DM Coaching'!B$4))*'DM Coaching'!D$4),IF(W73&gt;'DM Coaching'!B$5,('DM Coaching'!C$5+((W73-'DM Coaching'!B$5)/('DM Coaching'!B$4-'DM Coaching'!B$5))*'DM Coaching'!D$5),IF(W73&gt;='DM Coaching'!B$6,('DM Coaching'!C$6+((W73-'DM Coaching'!B$6)/('DM Coaching'!B$5-'DM Coaching'!B$6)*'DM Coaching'!D$6)),0))))*$AO$2/10</f>
        <v>0</v>
      </c>
      <c r="AP73" s="75">
        <f>IF(X73&gt;='FF-Written'!B$3,'FF-Written'!C$3,IF(X73&gt;='FF-Written'!B$4,('FF-Written'!C$4+((X73-'FF-Written'!B$4)/('FF-Written'!B$3-'FF-Written'!B$4))*'FF-Written'!D$4),IF(X73&gt;'FF-Written'!B$5,('FF-Written'!C$5+((X73-'FF-Written'!B$5)/('FF-Written'!B$4-'FF-Written'!B$5))*'FF-Written'!D$5),IF(X73&gt;='FF-Written'!B$6,('FF-Written'!C$6+((X73-'FF-Written'!B$6)/('FF-Written'!B$5-'FF-Written'!B$6)*'FF-Written'!D$6)),0))))*$AP$2/10</f>
        <v>0.99537037037037046</v>
      </c>
      <c r="AQ73" s="75">
        <f>IF(Y73&gt;='DM-Won-Written'!B$3,'DM-Won-Written'!C$3,IF(Y73&gt;='DM-Won-Written'!B$4,('DM-Won-Written'!C$4+((Y73-'DM-Won-Written'!B$4)/('DM-Won-Written'!B$3-'DM-Won-Written'!B$4))*'DM-Won-Written'!D$4),IF(Y73&gt;'DM-Won-Written'!B$5,('DM-Won-Written'!C$5+((Y73-'DM-Won-Written'!B$5)/('DM-Won-Written'!B$4-'DM-Won-Written'!B$5))*'DM-Won-Written'!D$5),IF(Y73&gt;='DM-Won-Written'!B$6,('DM-Won-Written'!C$6+((Y73-'DM-Won-Written'!B$6)/('DM-Won-Written'!B$5-'DM-Won-Written'!B$6)*'DM-Won-Written'!D$6)),0))))*$AQ$2/10</f>
        <v>0.90833333333333388</v>
      </c>
      <c r="AR73" s="75">
        <f>IF(Z73&gt;='FF-Detailing'!B$3,'FF-Detailing'!C$3,IF(Z73&gt;='FF-Detailing'!B$4,('FF-Detailing'!C$4+((Z73-'FF-Detailing'!B$4)/('FF-Detailing'!B$3-'FF-Detailing'!B$4))*'FF-Detailing'!D$4),IF(Z73&gt;'FF-Detailing'!B$5,('FF-Detailing'!C$5+((Z73-'FF-Detailing'!B$5)/('FF-Detailing'!B$4-'FF-Detailing'!B$5))*'FF-Detailing'!D$5),IF(Z73&gt;='FF-Detailing'!B$6,('FF-Detailing'!C$6+((Z73-'FF-Detailing'!B$6)/('FF-Detailing'!B$5-'FF-Detailing'!B$6)*'FF-Detailing'!D$6)),0))))*$AR$2/10</f>
        <v>0</v>
      </c>
      <c r="AS73" s="75" t="str">
        <f>IF(AA73="","",(IF(AA73&gt;='Rx Share'!G$3,'Rx Share'!H$3,IF(AA73&gt;='Rx Share'!G$4,('Rx Share'!H$4+((AA73-'Rx Share'!G$4)/('Rx Share'!G$3-'Rx Share'!G$4))*'Rx Share'!I$4),IF(AA73&gt;'Rx Share'!G$5,('Rx Share'!H$5+((AA73-'Rx Share'!G$5)/('Rx Share'!G$4-'Rx Share'!G$5))*'Rx Share'!I$5),IF(AA73&gt;='Rx Share'!G$6,('Rx Share'!H$6+((AA73-'Rx Share'!G$6)/('Rx Share'!G$5-'Rx Share'!G$6)*'Rx Share'!I$6)),0))))*$AS$2/10))</f>
        <v/>
      </c>
      <c r="AT73" s="69">
        <f t="shared" si="35"/>
        <v>59.544912087566381</v>
      </c>
      <c r="AU73" s="70">
        <f t="shared" si="25"/>
        <v>18</v>
      </c>
      <c r="AV73" s="110" t="str">
        <f t="shared" si="36"/>
        <v/>
      </c>
      <c r="AW73" s="110">
        <f t="shared" si="37"/>
        <v>76.155427176696691</v>
      </c>
      <c r="AX73" s="110">
        <f t="shared" si="26"/>
        <v>50</v>
      </c>
      <c r="AY73" s="110">
        <f t="shared" si="27"/>
        <v>57.222222222222229</v>
      </c>
      <c r="AZ73" s="110">
        <f t="shared" si="28"/>
        <v>69.444444444444443</v>
      </c>
      <c r="BA73" s="116" t="str">
        <f>IFERROR(IF($M73&gt;=99.5,#REF!,""),"")</f>
        <v/>
      </c>
      <c r="BB73" s="109" t="str">
        <f t="shared" si="29"/>
        <v>Not eligible</v>
      </c>
      <c r="BC73" s="109">
        <f t="shared" si="30"/>
        <v>7</v>
      </c>
      <c r="BD73" s="109">
        <f t="shared" si="31"/>
        <v>12</v>
      </c>
      <c r="BE73" s="109">
        <f t="shared" si="32"/>
        <v>16</v>
      </c>
      <c r="BF73" s="109">
        <f t="shared" si="33"/>
        <v>7</v>
      </c>
      <c r="BG73" s="109" t="str">
        <f t="shared" si="34"/>
        <v>Not eligible</v>
      </c>
    </row>
    <row r="74" spans="1:59" ht="20" x14ac:dyDescent="0.35">
      <c r="A74" s="87"/>
      <c r="B74" s="79">
        <v>105087</v>
      </c>
      <c r="C74" s="80" t="s">
        <v>48</v>
      </c>
      <c r="D74" s="80" t="s">
        <v>1058</v>
      </c>
      <c r="E74" s="80" t="s">
        <v>2199</v>
      </c>
      <c r="F74" s="80" t="s">
        <v>1766</v>
      </c>
      <c r="G74" s="80" t="s">
        <v>1545</v>
      </c>
      <c r="H74" s="146">
        <v>44402</v>
      </c>
      <c r="I74" s="146" t="s">
        <v>1719</v>
      </c>
      <c r="J74" s="79">
        <v>9</v>
      </c>
      <c r="K74" s="79" t="s">
        <v>1084</v>
      </c>
      <c r="L74" s="79"/>
      <c r="M74" s="78">
        <v>105.08923982780871</v>
      </c>
      <c r="N74" s="78">
        <v>60</v>
      </c>
      <c r="O74" s="78" t="s">
        <v>1093</v>
      </c>
      <c r="P74" s="78">
        <v>103.37062300817699</v>
      </c>
      <c r="Q74" s="99">
        <v>6</v>
      </c>
      <c r="R74" s="99">
        <v>66.666666666666657</v>
      </c>
      <c r="S74" s="99">
        <v>6</v>
      </c>
      <c r="T74" s="99">
        <v>66.666666666666657</v>
      </c>
      <c r="U74" s="99" t="s">
        <v>1093</v>
      </c>
      <c r="V74" s="68">
        <v>130.07490636704119</v>
      </c>
      <c r="W74" s="68">
        <v>58.297872340425528</v>
      </c>
      <c r="X74" s="68">
        <v>58.333333333333336</v>
      </c>
      <c r="Y74" s="68">
        <v>60</v>
      </c>
      <c r="Z74" s="68">
        <v>31</v>
      </c>
      <c r="AA74" s="68" t="s">
        <v>1093</v>
      </c>
      <c r="AB74" s="68" t="s">
        <v>1093</v>
      </c>
      <c r="AC74" s="68">
        <v>1</v>
      </c>
      <c r="AD74" s="74"/>
      <c r="AE74" s="75">
        <f>IF(M74&gt;='Sales Ach'!G$3,'Sales Ach'!H$3,IF(M74&gt;='Sales Ach'!G$4,('Sales Ach'!H$4+((M74-'Sales Ach'!G$4)/('Sales Ach'!G$3-'Sales Ach'!G$4))*'Sales Ach'!I$4),IF(M74&gt;'Sales Ach'!G$5,('Sales Ach'!H$5+((M74-'Sales Ach'!G$5)/('Sales Ach'!G$4-'Sales Ach'!G$5))*'Sales Ach'!I$5),IF(M74&gt;='Sales Ach'!G$6,('Sales Ach'!H$6+((M74-'Sales Ach'!G$6)/('Sales Ach'!G$5-'Sales Ach'!G$6)*'Sales Ach'!I$6)),0))))*$AE$2/10</f>
        <v>17.35713062074899</v>
      </c>
      <c r="AF74" s="75">
        <f>IF(N74&gt;=UA!G$3,UA!H$3,IF(N74&gt;=UA!G$4,(UA!H$4+((N74-UA!G$4)/(UA!G$3-UA!G$4))*UA!I$4),IF(N74&gt;UA!G$5,(UA!H$5+((N74-UA!G$5)/(UA!G$4-UA!G$5))*UA!I$5),IF(N74&gt;=UA!G$6,(UA!H$6+((N74-UA!G$6)/(UA!G$5-UA!G$6)*UA!I$6)),0))))*$AF$2/10</f>
        <v>10</v>
      </c>
      <c r="AG74" s="75" t="str">
        <f>IF(O74="","",(IF(O74&gt;='New Product'!G$3,'New Product'!H$3,IF(O74&gt;='New Product'!G$4,('New Product'!H$4+((O74-'New Product'!G$4)/('New Product'!G$3-'New Product'!G$4))*'New Product'!I$4),IF(O74&gt;'New Product'!G$5,('New Product'!H$5+((O74-'New Product'!G$5)/('New Product'!G$4-'New Product'!G$5))*'New Product'!I$5),IF(O74&gt;='New Product'!G$6,('New Product'!H$6+((O74-'New Product'!G$6)/('New Product'!G$5-'New Product'!G$6)*'New Product'!I$6)),0))))*$AG$2/10))</f>
        <v/>
      </c>
      <c r="AH74" s="75">
        <f>IF(P74&gt;='Basket Brand'!G$3,'Basket Brand'!H$3,IF(P74&gt;='Basket Brand'!G$4,('Basket Brand'!H$4+((P74-'Basket Brand'!G$4)/('Basket Brand'!G$3-'Basket Brand'!G$4))*'Basket Brand'!I$4),IF(P74&gt;'Basket Brand'!G$5,('Basket Brand'!H$5+((P74-'Basket Brand'!G$5)/('Basket Brand'!G$4-'Basket Brand'!G$5))*'Basket Brand'!I$5),IF(P74&gt;='Basket Brand'!G$6,('Basket Brand'!H$6+((P74-'Basket Brand'!G$6)/('Basket Brand'!G$5-'Basket Brand'!G$6)*'Basket Brand'!I$6)),0))))*$AH$2/10</f>
        <v>8.4494164010902661</v>
      </c>
      <c r="AI74" s="75">
        <f>IF(Q74&gt;='No of Month Ach.'!G$3,'No of Month Ach.'!H$3,IF(Q74&gt;='No of Month Ach.'!G$4,('No of Month Ach.'!H$4+((Q74-'No of Month Ach.'!G$4)/('No of Month Ach.'!G$3-'No of Month Ach.'!G$4))*'No of Month Ach.'!I$4),IF(Q74&gt;'No of Month Ach.'!G$5,('No of Month Ach.'!H$5+((Q74-'No of Month Ach.'!G$5)/('No of Month Ach.'!G$4-'No of Month Ach.'!G$5))*'No of Month Ach.'!I$5),IF(Q74&gt;='No of Month Ach.'!G$6,('No of Month Ach.'!H$6+((Q74-'No of Month Ach.'!G$6)/('No of Month Ach.'!G$5-'No of Month Ach.'!G$6)*'No of Month Ach.'!I$6)),0))))*$AI$2/10</f>
        <v>0.9</v>
      </c>
      <c r="AJ74" s="75">
        <f>IF(R74&gt;='Territory Month'!B$3,'Territory Month'!C$3,IF(R74&gt;='Territory Month'!B$4,('Territory Month'!C$4+((R74-'Territory Month'!B$4)/('Territory Month'!B$3-'Territory Month'!B$4))*'Territory Month'!D$4),IF(R74&gt;'Territory Month'!B$5,('Territory Month'!C$5+((R74-'Territory Month'!B$5)/('Territory Month'!B$4-'Territory Month'!B$5))*'Territory Month'!D$5),IF(R74&gt;='Territory Month'!B$6,('Territory Month'!C$6+((R74-'Territory Month'!B$6)/('Territory Month'!B$5-'Territory Month'!B$6)*'Territory Month'!D$6)),0))))*$AJ$2/10</f>
        <v>6</v>
      </c>
      <c r="AK74" s="75">
        <f>IF(Q74&gt;='No of Month Ach.'!G$3,'No of Month Ach.'!H$3,IF(Q74&gt;='No of Month Ach.'!G$4,('No of Month Ach.'!H$4+((Q74-'No of Month Ach.'!G$4)/('No of Month Ach.'!G$3-'No of Month Ach.'!G$4))*'No of Month Ach.'!I$4),IF(Q74&gt;'No of Month Ach.'!G$5,('No of Month Ach.'!H$5+((Q74-'No of Month Ach.'!G$5)/('No of Month Ach.'!G$4-'No of Month Ach.'!G$5))*'No of Month Ach.'!I$5),IF(Q74&gt;='No of Month Ach.'!G$6,('No of Month Ach.'!H$6+((Q74-'No of Month Ach.'!G$6)/('No of Month Ach.'!G$5-'No of Month Ach.'!G$6)*'No of Month Ach.'!I$6)),0))))*$AK$2/10</f>
        <v>0.67500000000000004</v>
      </c>
      <c r="AL74" s="75">
        <f>IF(R74&gt;='Territory Month'!B$3,'Territory Month'!C$3,IF(R74&gt;='Territory Month'!B$4,('Territory Month'!C$4+((R74-'Territory Month'!B$4)/('Territory Month'!B$3-'Territory Month'!B$4))*'Territory Month'!D$4),IF(R74&gt;'Territory Month'!B$5,('Territory Month'!C$5+((R74-'Territory Month'!B$5)/('Territory Month'!B$4-'Territory Month'!B$5))*'Territory Month'!D$5),IF(R74&gt;='Territory Month'!B$6,('Territory Month'!C$6+((R74-'Territory Month'!B$6)/('Territory Month'!B$5-'Territory Month'!B$6)*'Territory Month'!D$6)),0))))*$AL$2/10</f>
        <v>3</v>
      </c>
      <c r="AM74" s="75">
        <f>IF(U74&gt;='Sygk DM Syk Ach'!B$3,'Sygk DM Syk Ach'!C$3,IF(U74&gt;='Sygk DM Syk Ach'!B$4,('Sygk DM Syk Ach'!C$4+((U74-'Sygk DM Syk Ach'!B$4)/('Sygk DM Syk Ach'!B$3-'Sygk DM Syk Ach'!B$4))*'Sygk DM Syk Ach'!D$4),IF(U74&gt;'Sygk DM Syk Ach'!B$5,('Sygk DM Syk Ach'!C$5+((U74-'Sygk DM Syk Ach'!B$5)/('Sygk DM Syk Ach'!B$4-'Sygk DM Syk Ach'!B$5))*'Sygk DM Syk Ach'!D$5),IF(U74&gt;='Sygk DM Syk Ach'!B$6,('Sygk DM Syk Ach'!C$6+((U74-'Sygk DM Syk Ach'!B$6)/('Sygk DM Syk Ach'!B$5-'Sygk DM Syk Ach'!B$6)*'Sygk DM Syk Ach'!D$6)),0))))*$AM$2/10</f>
        <v>4</v>
      </c>
      <c r="AN74" s="75">
        <f>IF(V74&gt;='Call Achv'!B$3,'Call Achv'!C$3,IF(V74&gt;='Call Achv'!B$4,('Call Achv'!C$4+((V74-'Call Achv'!B$4)/('Call Achv'!B$3-'Call Achv'!B$4))*'Call Achv'!D$4),IF(V74&gt;'Call Achv'!B$5,('Call Achv'!C$5+((V74-'Call Achv'!B$5)/('Call Achv'!B$4-'Call Achv'!B$5))*'Call Achv'!D$5),IF(V74&gt;='Call Achv'!B$6,('Call Achv'!C$6+((V74-'Call Achv'!B$6)/('Call Achv'!B$5-'Call Achv'!B$6)*'Call Achv'!D$6)),0))))*$AN$2/10</f>
        <v>5</v>
      </c>
      <c r="AO74" s="75">
        <f>IF(W74&gt;='DM Coaching'!B$3,'DM Coaching'!C$3,IF(W74&gt;='DM Coaching'!B$4,('DM Coaching'!C$4+((W74-'DM Coaching'!B$4)/('DM Coaching'!B$3-'DM Coaching'!B$4))*'DM Coaching'!D$4),IF(W74&gt;'DM Coaching'!B$5,('DM Coaching'!C$5+((W74-'DM Coaching'!B$5)/('DM Coaching'!B$4-'DM Coaching'!B$5))*'DM Coaching'!D$5),IF(W74&gt;='DM Coaching'!B$6,('DM Coaching'!C$6+((W74-'DM Coaching'!B$6)/('DM Coaching'!B$5-'DM Coaching'!B$6)*'DM Coaching'!D$6)),0))))*$AO$2/10</f>
        <v>1.7021276595744674</v>
      </c>
      <c r="AP74" s="75">
        <f>IF(X74&gt;='FF-Written'!B$3,'FF-Written'!C$3,IF(X74&gt;='FF-Written'!B$4,('FF-Written'!C$4+((X74-'FF-Written'!B$4)/('FF-Written'!B$3-'FF-Written'!B$4))*'FF-Written'!D$4),IF(X74&gt;'FF-Written'!B$5,('FF-Written'!C$5+((X74-'FF-Written'!B$5)/('FF-Written'!B$4-'FF-Written'!B$5))*'FF-Written'!D$5),IF(X74&gt;='FF-Written'!B$6,('FF-Written'!C$6+((X74-'FF-Written'!B$6)/('FF-Written'!B$5-'FF-Written'!B$6)*'FF-Written'!D$6)),0))))*$AP$2/10</f>
        <v>1.7083333333333335</v>
      </c>
      <c r="AQ74" s="75">
        <f>IF(Y74&gt;='DM-Won-Written'!B$3,'DM-Won-Written'!C$3,IF(Y74&gt;='DM-Won-Written'!B$4,('DM-Won-Written'!C$4+((Y74-'DM-Won-Written'!B$4)/('DM-Won-Written'!B$3-'DM-Won-Written'!B$4))*'DM-Won-Written'!D$4),IF(Y74&gt;'DM-Won-Written'!B$5,('DM-Won-Written'!C$5+((Y74-'DM-Won-Written'!B$5)/('DM-Won-Written'!B$4-'DM-Won-Written'!B$5))*'DM-Won-Written'!D$5),IF(Y74&gt;='DM-Won-Written'!B$6,('DM-Won-Written'!C$6+((Y74-'DM-Won-Written'!B$6)/('DM-Won-Written'!B$5-'DM-Won-Written'!B$6)*'DM-Won-Written'!D$6)),0))))*$AQ$2/10</f>
        <v>1.2</v>
      </c>
      <c r="AR74" s="75">
        <f>IF(Z74&gt;='FF-Detailing'!B$3,'FF-Detailing'!C$3,IF(Z74&gt;='FF-Detailing'!B$4,('FF-Detailing'!C$4+((Z74-'FF-Detailing'!B$4)/('FF-Detailing'!B$3-'FF-Detailing'!B$4))*'FF-Detailing'!D$4),IF(Z74&gt;'FF-Detailing'!B$5,('FF-Detailing'!C$5+((Z74-'FF-Detailing'!B$5)/('FF-Detailing'!B$4-'FF-Detailing'!B$5))*'FF-Detailing'!D$5),IF(Z74&gt;='FF-Detailing'!B$6,('FF-Detailing'!C$6+((Z74-'FF-Detailing'!B$6)/('FF-Detailing'!B$5-'FF-Detailing'!B$6)*'FF-Detailing'!D$6)),0))))*$AR$2/10</f>
        <v>0</v>
      </c>
      <c r="AS74" s="75" t="str">
        <f>IF(AA74="","",(IF(AA74&gt;='Rx Share'!G$3,'Rx Share'!H$3,IF(AA74&gt;='Rx Share'!G$4,('Rx Share'!H$4+((AA74-'Rx Share'!G$4)/('Rx Share'!G$3-'Rx Share'!G$4))*'Rx Share'!I$4),IF(AA74&gt;'Rx Share'!G$5,('Rx Share'!H$5+((AA74-'Rx Share'!G$5)/('Rx Share'!G$4-'Rx Share'!G$5))*'Rx Share'!I$5),IF(AA74&gt;='Rx Share'!G$6,('Rx Share'!H$6+((AA74-'Rx Share'!G$6)/('Rx Share'!G$5-'Rx Share'!G$6)*'Rx Share'!I$6)),0))))*$AS$2/10))</f>
        <v/>
      </c>
      <c r="AT74" s="69">
        <f t="shared" si="35"/>
        <v>58.991120016385622</v>
      </c>
      <c r="AU74" s="70">
        <f t="shared" si="25"/>
        <v>19</v>
      </c>
      <c r="AV74" s="110" t="str">
        <f t="shared" si="36"/>
        <v/>
      </c>
      <c r="AW74" s="110" t="str">
        <f t="shared" si="37"/>
        <v/>
      </c>
      <c r="AX74" s="110">
        <f t="shared" si="26"/>
        <v>60</v>
      </c>
      <c r="AY74" s="110">
        <f t="shared" si="27"/>
        <v>60</v>
      </c>
      <c r="AZ74" s="110">
        <f t="shared" si="28"/>
        <v>66.666666666666657</v>
      </c>
      <c r="BA74" s="116" t="str">
        <f>IFERROR(IF($M74&gt;=99.5,#REF!,""),"")</f>
        <v/>
      </c>
      <c r="BB74" s="109" t="str">
        <f t="shared" si="29"/>
        <v>Not eligible</v>
      </c>
      <c r="BC74" s="109" t="str">
        <f t="shared" si="30"/>
        <v>Not eligible</v>
      </c>
      <c r="BD74" s="109">
        <f t="shared" si="31"/>
        <v>4</v>
      </c>
      <c r="BE74" s="109">
        <f t="shared" si="32"/>
        <v>14</v>
      </c>
      <c r="BF74" s="109">
        <f t="shared" si="33"/>
        <v>8</v>
      </c>
      <c r="BG74" s="109" t="str">
        <f t="shared" si="34"/>
        <v>Not eligible</v>
      </c>
    </row>
    <row r="75" spans="1:59" ht="20" x14ac:dyDescent="0.35">
      <c r="A75" s="87"/>
      <c r="B75" s="79">
        <v>105097</v>
      </c>
      <c r="C75" s="80" t="s">
        <v>2978</v>
      </c>
      <c r="D75" s="80" t="s">
        <v>1058</v>
      </c>
      <c r="E75" s="80" t="s">
        <v>1983</v>
      </c>
      <c r="F75" s="80" t="s">
        <v>1830</v>
      </c>
      <c r="G75" s="80" t="s">
        <v>1822</v>
      </c>
      <c r="H75" s="146">
        <v>44480</v>
      </c>
      <c r="I75" s="146" t="s">
        <v>1719</v>
      </c>
      <c r="J75" s="79">
        <v>9</v>
      </c>
      <c r="K75" s="79" t="s">
        <v>1084</v>
      </c>
      <c r="L75" s="79"/>
      <c r="M75" s="78">
        <v>102.73786424939073</v>
      </c>
      <c r="N75" s="78">
        <v>27.27272727272727</v>
      </c>
      <c r="O75" s="78">
        <v>104.29270825414459</v>
      </c>
      <c r="P75" s="78">
        <v>97.719553190583284</v>
      </c>
      <c r="Q75" s="99">
        <v>7</v>
      </c>
      <c r="R75" s="99">
        <v>51.111111111111107</v>
      </c>
      <c r="S75" s="99">
        <v>7</v>
      </c>
      <c r="T75" s="99">
        <v>51.111111111111107</v>
      </c>
      <c r="U75" s="99" t="s">
        <v>1093</v>
      </c>
      <c r="V75" s="68">
        <v>84.782608695652172</v>
      </c>
      <c r="W75" s="68">
        <v>74.893617021276597</v>
      </c>
      <c r="X75" s="68">
        <v>51.462962962962955</v>
      </c>
      <c r="Y75" s="68">
        <v>73.333333333333329</v>
      </c>
      <c r="Z75" s="68">
        <v>83.333333333333329</v>
      </c>
      <c r="AA75" s="68">
        <v>33.982505866934872</v>
      </c>
      <c r="AB75" s="68">
        <v>0.6796501173386974</v>
      </c>
      <c r="AC75" s="68">
        <v>1</v>
      </c>
      <c r="AD75" s="74"/>
      <c r="AE75" s="75">
        <f>IF(M75&gt;='Sales Ach'!G$3,'Sales Ach'!H$3,IF(M75&gt;='Sales Ach'!G$4,('Sales Ach'!H$4+((M75-'Sales Ach'!G$4)/('Sales Ach'!G$3-'Sales Ach'!G$4))*'Sales Ach'!I$4),IF(M75&gt;'Sales Ach'!G$5,('Sales Ach'!H$5+((M75-'Sales Ach'!G$5)/('Sales Ach'!G$4-'Sales Ach'!G$5))*'Sales Ach'!I$5),IF(M75&gt;='Sales Ach'!G$6,('Sales Ach'!H$6+((M75-'Sales Ach'!G$6)/('Sales Ach'!G$5-'Sales Ach'!G$6)*'Sales Ach'!I$6)),0))))*$AE$2/10</f>
        <v>16.730097133170862</v>
      </c>
      <c r="AF75" s="75">
        <f>IF(N75&gt;=UA!G$3,UA!H$3,IF(N75&gt;=UA!G$4,(UA!H$4+((N75-UA!G$4)/(UA!G$3-UA!G$4))*UA!I$4),IF(N75&gt;UA!G$5,(UA!H$5+((N75-UA!G$5)/(UA!G$4-UA!G$5))*UA!I$5),IF(N75&gt;=UA!G$6,(UA!H$6+((N75-UA!G$6)/(UA!G$5-UA!G$6)*UA!I$6)),0))))*$AF$2/10</f>
        <v>0</v>
      </c>
      <c r="AG75" s="75">
        <f>IF(O75="","",(IF(O75&gt;='New Product'!G$3,'New Product'!H$3,IF(O75&gt;='New Product'!G$4,('New Product'!H$4+((O75-'New Product'!G$4)/('New Product'!G$3-'New Product'!G$4))*'New Product'!I$4),IF(O75&gt;'New Product'!G$5,('New Product'!H$5+((O75-'New Product'!G$5)/('New Product'!G$4-'New Product'!G$5))*'New Product'!I$5),IF(O75&gt;='New Product'!G$6,('New Product'!H$6+((O75-'New Product'!G$6)/('New Product'!G$5-'New Product'!G$6)*'New Product'!I$6)),0))))*$AG$2/10))</f>
        <v>7</v>
      </c>
      <c r="AH75" s="75">
        <f>IF(P75&gt;='Basket Brand'!G$3,'Basket Brand'!H$3,IF(P75&gt;='Basket Brand'!G$4,('Basket Brand'!H$4+((P75-'Basket Brand'!G$4)/('Basket Brand'!G$3-'Basket Brand'!G$4))*'Basket Brand'!I$4),IF(P75&gt;'Basket Brand'!G$5,('Basket Brand'!H$5+((P75-'Basket Brand'!G$5)/('Basket Brand'!G$4-'Basket Brand'!G$5))*'Basket Brand'!I$5),IF(P75&gt;='Basket Brand'!G$6,('Basket Brand'!H$6+((P75-'Basket Brand'!G$6)/('Basket Brand'!G$5-'Basket Brand'!G$6)*'Basket Brand'!I$6)),0))))*$AH$2/10</f>
        <v>6.0878212762333135</v>
      </c>
      <c r="AI75" s="75">
        <f>IF(Q75&gt;='No of Month Ach.'!G$3,'No of Month Ach.'!H$3,IF(Q75&gt;='No of Month Ach.'!G$4,('No of Month Ach.'!H$4+((Q75-'No of Month Ach.'!G$4)/('No of Month Ach.'!G$3-'No of Month Ach.'!G$4))*'No of Month Ach.'!I$4),IF(Q75&gt;'No of Month Ach.'!G$5,('No of Month Ach.'!H$5+((Q75-'No of Month Ach.'!G$5)/('No of Month Ach.'!G$4-'No of Month Ach.'!G$5))*'No of Month Ach.'!I$5),IF(Q75&gt;='No of Month Ach.'!G$6,('No of Month Ach.'!H$6+((Q75-'No of Month Ach.'!G$6)/('No of Month Ach.'!G$5-'No of Month Ach.'!G$6)*'No of Month Ach.'!I$6)),0))))*$AI$2/10</f>
        <v>1.6</v>
      </c>
      <c r="AJ75" s="75">
        <f>IF(R75&gt;='Territory Month'!B$3,'Territory Month'!C$3,IF(R75&gt;='Territory Month'!B$4,('Territory Month'!C$4+((R75-'Territory Month'!B$4)/('Territory Month'!B$3-'Territory Month'!B$4))*'Territory Month'!D$4),IF(R75&gt;'Territory Month'!B$5,('Territory Month'!C$5+((R75-'Territory Month'!B$5)/('Territory Month'!B$4-'Territory Month'!B$5))*'Territory Month'!D$5),IF(R75&gt;='Territory Month'!B$6,('Territory Month'!C$6+((R75-'Territory Month'!B$6)/('Territory Month'!B$5-'Territory Month'!B$6)*'Territory Month'!D$6)),0))))*$AJ$2/10</f>
        <v>3.8666666666666658</v>
      </c>
      <c r="AK75" s="75">
        <f>IF(Q75&gt;='No of Month Ach.'!G$3,'No of Month Ach.'!H$3,IF(Q75&gt;='No of Month Ach.'!G$4,('No of Month Ach.'!H$4+((Q75-'No of Month Ach.'!G$4)/('No of Month Ach.'!G$3-'No of Month Ach.'!G$4))*'No of Month Ach.'!I$4),IF(Q75&gt;'No of Month Ach.'!G$5,('No of Month Ach.'!H$5+((Q75-'No of Month Ach.'!G$5)/('No of Month Ach.'!G$4-'No of Month Ach.'!G$5))*'No of Month Ach.'!I$5),IF(Q75&gt;='No of Month Ach.'!G$6,('No of Month Ach.'!H$6+((Q75-'No of Month Ach.'!G$6)/('No of Month Ach.'!G$5-'No of Month Ach.'!G$6)*'No of Month Ach.'!I$6)),0))))*$AK$2/10</f>
        <v>1.2</v>
      </c>
      <c r="AL75" s="75">
        <f>IF(R75&gt;='Territory Month'!B$3,'Territory Month'!C$3,IF(R75&gt;='Territory Month'!B$4,('Territory Month'!C$4+((R75-'Territory Month'!B$4)/('Territory Month'!B$3-'Territory Month'!B$4))*'Territory Month'!D$4),IF(R75&gt;'Territory Month'!B$5,('Territory Month'!C$5+((R75-'Territory Month'!B$5)/('Territory Month'!B$4-'Territory Month'!B$5))*'Territory Month'!D$5),IF(R75&gt;='Territory Month'!B$6,('Territory Month'!C$6+((R75-'Territory Month'!B$6)/('Territory Month'!B$5-'Territory Month'!B$6)*'Territory Month'!D$6)),0))))*$AL$2/10</f>
        <v>1.9333333333333329</v>
      </c>
      <c r="AM75" s="75">
        <f>IF(U75&gt;='Sygk DM Syk Ach'!B$3,'Sygk DM Syk Ach'!C$3,IF(U75&gt;='Sygk DM Syk Ach'!B$4,('Sygk DM Syk Ach'!C$4+((U75-'Sygk DM Syk Ach'!B$4)/('Sygk DM Syk Ach'!B$3-'Sygk DM Syk Ach'!B$4))*'Sygk DM Syk Ach'!D$4),IF(U75&gt;'Sygk DM Syk Ach'!B$5,('Sygk DM Syk Ach'!C$5+((U75-'Sygk DM Syk Ach'!B$5)/('Sygk DM Syk Ach'!B$4-'Sygk DM Syk Ach'!B$5))*'Sygk DM Syk Ach'!D$5),IF(U75&gt;='Sygk DM Syk Ach'!B$6,('Sygk DM Syk Ach'!C$6+((U75-'Sygk DM Syk Ach'!B$6)/('Sygk DM Syk Ach'!B$5-'Sygk DM Syk Ach'!B$6)*'Sygk DM Syk Ach'!D$6)),0))))*$AM$2/10</f>
        <v>4</v>
      </c>
      <c r="AN75" s="75">
        <f>IF(V75&gt;='Call Achv'!B$3,'Call Achv'!C$3,IF(V75&gt;='Call Achv'!B$4,('Call Achv'!C$4+((V75-'Call Achv'!B$4)/('Call Achv'!B$3-'Call Achv'!B$4))*'Call Achv'!D$4),IF(V75&gt;'Call Achv'!B$5,('Call Achv'!C$5+((V75-'Call Achv'!B$5)/('Call Achv'!B$4-'Call Achv'!B$5))*'Call Achv'!D$5),IF(V75&gt;='Call Achv'!B$6,('Call Achv'!C$6+((V75-'Call Achv'!B$6)/('Call Achv'!B$5-'Call Achv'!B$6)*'Call Achv'!D$6)),0))))*$AN$2/10</f>
        <v>1.0869565217391299</v>
      </c>
      <c r="AO75" s="75">
        <f>IF(W75&gt;='DM Coaching'!B$3,'DM Coaching'!C$3,IF(W75&gt;='DM Coaching'!B$4,('DM Coaching'!C$4+((W75-'DM Coaching'!B$4)/('DM Coaching'!B$3-'DM Coaching'!B$4))*'DM Coaching'!D$4),IF(W75&gt;'DM Coaching'!B$5,('DM Coaching'!C$5+((W75-'DM Coaching'!B$5)/('DM Coaching'!B$4-'DM Coaching'!B$5))*'DM Coaching'!D$5),IF(W75&gt;='DM Coaching'!B$6,('DM Coaching'!C$6+((W75-'DM Coaching'!B$6)/('DM Coaching'!B$5-'DM Coaching'!B$6)*'DM Coaching'!D$6)),0))))*$AO$2/10</f>
        <v>5</v>
      </c>
      <c r="AP75" s="75">
        <f>IF(X75&gt;='FF-Written'!B$3,'FF-Written'!C$3,IF(X75&gt;='FF-Written'!B$4,('FF-Written'!C$4+((X75-'FF-Written'!B$4)/('FF-Written'!B$3-'FF-Written'!B$4))*'FF-Written'!D$4),IF(X75&gt;'FF-Written'!B$5,('FF-Written'!C$5+((X75-'FF-Written'!B$5)/('FF-Written'!B$4-'FF-Written'!B$5))*'FF-Written'!D$5),IF(X75&gt;='FF-Written'!B$6,('FF-Written'!C$6+((X75-'FF-Written'!B$6)/('FF-Written'!B$5-'FF-Written'!B$6)*'FF-Written'!D$6)),0))))*$AP$2/10</f>
        <v>0.50601851851851709</v>
      </c>
      <c r="AQ75" s="75">
        <f>IF(Y75&gt;='DM-Won-Written'!B$3,'DM-Won-Written'!C$3,IF(Y75&gt;='DM-Won-Written'!B$4,('DM-Won-Written'!C$4+((Y75-'DM-Won-Written'!B$4)/('DM-Won-Written'!B$3-'DM-Won-Written'!B$4))*'DM-Won-Written'!D$4),IF(Y75&gt;'DM-Won-Written'!B$5,('DM-Won-Written'!C$5+((Y75-'DM-Won-Written'!B$5)/('DM-Won-Written'!B$4-'DM-Won-Written'!B$5))*'DM-Won-Written'!D$5),IF(Y75&gt;='DM-Won-Written'!B$6,('DM-Won-Written'!C$6+((Y75-'DM-Won-Written'!B$6)/('DM-Won-Written'!B$5-'DM-Won-Written'!B$6)*'DM-Won-Written'!D$6)),0))))*$AQ$2/10</f>
        <v>2.6</v>
      </c>
      <c r="AR75" s="75">
        <f>IF(Z75&gt;='FF-Detailing'!B$3,'FF-Detailing'!C$3,IF(Z75&gt;='FF-Detailing'!B$4,('FF-Detailing'!C$4+((Z75-'FF-Detailing'!B$4)/('FF-Detailing'!B$3-'FF-Detailing'!B$4))*'FF-Detailing'!D$4),IF(Z75&gt;'FF-Detailing'!B$5,('FF-Detailing'!C$5+((Z75-'FF-Detailing'!B$5)/('FF-Detailing'!B$4-'FF-Detailing'!B$5))*'FF-Detailing'!D$5),IF(Z75&gt;='FF-Detailing'!B$6,('FF-Detailing'!C$6+((Z75-'FF-Detailing'!B$6)/('FF-Detailing'!B$5-'FF-Detailing'!B$6)*'FF-Detailing'!D$6)),0))))*$AR$2/10</f>
        <v>2.2999999999999998</v>
      </c>
      <c r="AS75" s="75">
        <f>IF(AA75="","",(IF(AA75&gt;='Rx Share'!G$3,'Rx Share'!H$3,IF(AA75&gt;='Rx Share'!G$4,('Rx Share'!H$4+((AA75-'Rx Share'!G$4)/('Rx Share'!G$3-'Rx Share'!G$4))*'Rx Share'!I$4),IF(AA75&gt;'Rx Share'!G$5,('Rx Share'!H$5+((AA75-'Rx Share'!G$5)/('Rx Share'!G$4-'Rx Share'!G$5))*'Rx Share'!I$5),IF(AA75&gt;='Rx Share'!G$6,('Rx Share'!H$6+((AA75-'Rx Share'!G$6)/('Rx Share'!G$5-'Rx Share'!G$6)*'Rx Share'!I$6)),0))))*$AS$2/10))</f>
        <v>0</v>
      </c>
      <c r="AT75" s="69">
        <f t="shared" si="35"/>
        <v>53.826918647772395</v>
      </c>
      <c r="AU75" s="70">
        <f t="shared" si="25"/>
        <v>24</v>
      </c>
      <c r="AV75" s="110">
        <f t="shared" si="36"/>
        <v>33.982505866934872</v>
      </c>
      <c r="AW75" s="110">
        <f t="shared" si="37"/>
        <v>104.29270825414459</v>
      </c>
      <c r="AX75" s="110">
        <f t="shared" si="26"/>
        <v>27.27272727272727</v>
      </c>
      <c r="AY75" s="110">
        <f t="shared" si="27"/>
        <v>73.333333333333329</v>
      </c>
      <c r="AZ75" s="110">
        <f t="shared" si="28"/>
        <v>51.111111111111107</v>
      </c>
      <c r="BA75" s="116" t="str">
        <f>IFERROR(IF($M75&gt;=99.5,#REF!,""),"")</f>
        <v/>
      </c>
      <c r="BB75" s="109">
        <f t="shared" si="29"/>
        <v>2</v>
      </c>
      <c r="BC75" s="109">
        <f t="shared" si="30"/>
        <v>4</v>
      </c>
      <c r="BD75" s="109">
        <f t="shared" si="31"/>
        <v>17</v>
      </c>
      <c r="BE75" s="109">
        <f t="shared" si="32"/>
        <v>11</v>
      </c>
      <c r="BF75" s="109">
        <f t="shared" si="33"/>
        <v>14</v>
      </c>
      <c r="BG75" s="109" t="str">
        <f t="shared" si="34"/>
        <v>Not eligible</v>
      </c>
    </row>
    <row r="76" spans="1:59" ht="20" x14ac:dyDescent="0.35">
      <c r="A76" s="87"/>
      <c r="B76" s="79">
        <v>105101</v>
      </c>
      <c r="C76" s="80" t="s">
        <v>2979</v>
      </c>
      <c r="D76" s="80" t="s">
        <v>1058</v>
      </c>
      <c r="E76" s="80" t="s">
        <v>2451</v>
      </c>
      <c r="F76" s="80" t="s">
        <v>1766</v>
      </c>
      <c r="G76" s="80" t="s">
        <v>1545</v>
      </c>
      <c r="H76" s="146">
        <v>44500</v>
      </c>
      <c r="I76" s="146" t="s">
        <v>1719</v>
      </c>
      <c r="J76" s="79">
        <v>9</v>
      </c>
      <c r="K76" s="79" t="s">
        <v>1084</v>
      </c>
      <c r="L76" s="79"/>
      <c r="M76" s="78">
        <v>101.44971908812902</v>
      </c>
      <c r="N76" s="78">
        <v>51.239669421487598</v>
      </c>
      <c r="O76" s="78">
        <v>96.164614548865558</v>
      </c>
      <c r="P76" s="78">
        <v>101.57468082846108</v>
      </c>
      <c r="Q76" s="99">
        <v>7</v>
      </c>
      <c r="R76" s="99">
        <v>62.962962962962962</v>
      </c>
      <c r="S76" s="99">
        <v>7</v>
      </c>
      <c r="T76" s="99">
        <v>62.962962962962962</v>
      </c>
      <c r="U76" s="99" t="s">
        <v>1093</v>
      </c>
      <c r="V76" s="68">
        <v>101.98658410732715</v>
      </c>
      <c r="W76" s="68" t="s">
        <v>1093</v>
      </c>
      <c r="X76" s="68">
        <v>55.74074074074074</v>
      </c>
      <c r="Y76" s="68">
        <v>57.777777777777779</v>
      </c>
      <c r="Z76" s="68">
        <v>56.222222222222221</v>
      </c>
      <c r="AA76" s="68" t="s">
        <v>1093</v>
      </c>
      <c r="AB76" s="68" t="s">
        <v>1093</v>
      </c>
      <c r="AC76" s="68">
        <v>1</v>
      </c>
      <c r="AD76" s="74"/>
      <c r="AE76" s="75">
        <f>IF(M76&gt;='Sales Ach'!G$3,'Sales Ach'!H$3,IF(M76&gt;='Sales Ach'!G$4,('Sales Ach'!H$4+((M76-'Sales Ach'!G$4)/('Sales Ach'!G$3-'Sales Ach'!G$4))*'Sales Ach'!I$4),IF(M76&gt;'Sales Ach'!G$5,('Sales Ach'!H$5+((M76-'Sales Ach'!G$5)/('Sales Ach'!G$4-'Sales Ach'!G$5))*'Sales Ach'!I$5),IF(M76&gt;='Sales Ach'!G$6,('Sales Ach'!H$6+((M76-'Sales Ach'!G$6)/('Sales Ach'!G$5-'Sales Ach'!G$6)*'Sales Ach'!I$6)),0))))*$AE$2/10</f>
        <v>16.386591756834402</v>
      </c>
      <c r="AF76" s="75">
        <f>IF(N76&gt;=UA!G$3,UA!H$3,IF(N76&gt;=UA!G$4,(UA!H$4+((N76-UA!G$4)/(UA!G$3-UA!G$4))*UA!I$4),IF(N76&gt;UA!G$5,(UA!H$5+((N76-UA!G$5)/(UA!G$4-UA!G$5))*UA!I$5),IF(N76&gt;=UA!G$6,(UA!H$6+((N76-UA!G$6)/(UA!G$5-UA!G$6)*UA!I$6)),0))))*$AF$2/10</f>
        <v>10</v>
      </c>
      <c r="AG76" s="75">
        <f>IF(O76="","",(IF(O76&gt;='New Product'!G$3,'New Product'!H$3,IF(O76&gt;='New Product'!G$4,('New Product'!H$4+((O76-'New Product'!G$4)/('New Product'!G$3-'New Product'!G$4))*'New Product'!I$4),IF(O76&gt;'New Product'!G$5,('New Product'!H$5+((O76-'New Product'!G$5)/('New Product'!G$4-'New Product'!G$5))*'New Product'!I$5),IF(O76&gt;='New Product'!G$6,('New Product'!H$6+((O76-'New Product'!G$6)/('New Product'!G$5-'New Product'!G$6)*'New Product'!I$6)),0))))*$AG$2/10))</f>
        <v>6.1945690552617663</v>
      </c>
      <c r="AH76" s="75">
        <f>IF(P76&gt;='Basket Brand'!G$3,'Basket Brand'!H$3,IF(P76&gt;='Basket Brand'!G$4,('Basket Brand'!H$4+((P76-'Basket Brand'!G$4)/('Basket Brand'!G$3-'Basket Brand'!G$4))*'Basket Brand'!I$4),IF(P76&gt;'Basket Brand'!G$5,('Basket Brand'!H$5+((P76-'Basket Brand'!G$5)/('Basket Brand'!G$4-'Basket Brand'!G$5))*'Basket Brand'!I$5),IF(P76&gt;='Basket Brand'!G$6,('Basket Brand'!H$6+((P76-'Basket Brand'!G$6)/('Basket Brand'!G$5-'Basket Brand'!G$6)*'Basket Brand'!I$6)),0))))*$AH$2/10</f>
        <v>8.2099574437948117</v>
      </c>
      <c r="AI76" s="75">
        <f>IF(Q76&gt;='No of Month Ach.'!G$3,'No of Month Ach.'!H$3,IF(Q76&gt;='No of Month Ach.'!G$4,('No of Month Ach.'!H$4+((Q76-'No of Month Ach.'!G$4)/('No of Month Ach.'!G$3-'No of Month Ach.'!G$4))*'No of Month Ach.'!I$4),IF(Q76&gt;'No of Month Ach.'!G$5,('No of Month Ach.'!H$5+((Q76-'No of Month Ach.'!G$5)/('No of Month Ach.'!G$4-'No of Month Ach.'!G$5))*'No of Month Ach.'!I$5),IF(Q76&gt;='No of Month Ach.'!G$6,('No of Month Ach.'!H$6+((Q76-'No of Month Ach.'!G$6)/('No of Month Ach.'!G$5-'No of Month Ach.'!G$6)*'No of Month Ach.'!I$6)),0))))*$AI$2/10</f>
        <v>1.6</v>
      </c>
      <c r="AJ76" s="75">
        <f>IF(R76&gt;='Territory Month'!B$3,'Territory Month'!C$3,IF(R76&gt;='Territory Month'!B$4,('Territory Month'!C$4+((R76-'Territory Month'!B$4)/('Territory Month'!B$3-'Territory Month'!B$4))*'Territory Month'!D$4),IF(R76&gt;'Territory Month'!B$5,('Territory Month'!C$5+((R76-'Territory Month'!B$5)/('Territory Month'!B$4-'Territory Month'!B$5))*'Territory Month'!D$5),IF(R76&gt;='Territory Month'!B$6,('Territory Month'!C$6+((R76-'Territory Month'!B$6)/('Territory Month'!B$5-'Territory Month'!B$6)*'Territory Month'!D$6)),0))))*$AJ$2/10</f>
        <v>6</v>
      </c>
      <c r="AK76" s="75">
        <f>IF(Q76&gt;='No of Month Ach.'!G$3,'No of Month Ach.'!H$3,IF(Q76&gt;='No of Month Ach.'!G$4,('No of Month Ach.'!H$4+((Q76-'No of Month Ach.'!G$4)/('No of Month Ach.'!G$3-'No of Month Ach.'!G$4))*'No of Month Ach.'!I$4),IF(Q76&gt;'No of Month Ach.'!G$5,('No of Month Ach.'!H$5+((Q76-'No of Month Ach.'!G$5)/('No of Month Ach.'!G$4-'No of Month Ach.'!G$5))*'No of Month Ach.'!I$5),IF(Q76&gt;='No of Month Ach.'!G$6,('No of Month Ach.'!H$6+((Q76-'No of Month Ach.'!G$6)/('No of Month Ach.'!G$5-'No of Month Ach.'!G$6)*'No of Month Ach.'!I$6)),0))))*$AK$2/10</f>
        <v>1.2</v>
      </c>
      <c r="AL76" s="75">
        <f>IF(R76&gt;='Territory Month'!B$3,'Territory Month'!C$3,IF(R76&gt;='Territory Month'!B$4,('Territory Month'!C$4+((R76-'Territory Month'!B$4)/('Territory Month'!B$3-'Territory Month'!B$4))*'Territory Month'!D$4),IF(R76&gt;'Territory Month'!B$5,('Territory Month'!C$5+((R76-'Territory Month'!B$5)/('Territory Month'!B$4-'Territory Month'!B$5))*'Territory Month'!D$5),IF(R76&gt;='Territory Month'!B$6,('Territory Month'!C$6+((R76-'Territory Month'!B$6)/('Territory Month'!B$5-'Territory Month'!B$6)*'Territory Month'!D$6)),0))))*$AL$2/10</f>
        <v>3</v>
      </c>
      <c r="AM76" s="75">
        <f>IF(U76&gt;='Sygk DM Syk Ach'!B$3,'Sygk DM Syk Ach'!C$3,IF(U76&gt;='Sygk DM Syk Ach'!B$4,('Sygk DM Syk Ach'!C$4+((U76-'Sygk DM Syk Ach'!B$4)/('Sygk DM Syk Ach'!B$3-'Sygk DM Syk Ach'!B$4))*'Sygk DM Syk Ach'!D$4),IF(U76&gt;'Sygk DM Syk Ach'!B$5,('Sygk DM Syk Ach'!C$5+((U76-'Sygk DM Syk Ach'!B$5)/('Sygk DM Syk Ach'!B$4-'Sygk DM Syk Ach'!B$5))*'Sygk DM Syk Ach'!D$5),IF(U76&gt;='Sygk DM Syk Ach'!B$6,('Sygk DM Syk Ach'!C$6+((U76-'Sygk DM Syk Ach'!B$6)/('Sygk DM Syk Ach'!B$5-'Sygk DM Syk Ach'!B$6)*'Sygk DM Syk Ach'!D$6)),0))))*$AM$2/10</f>
        <v>4</v>
      </c>
      <c r="AN76" s="75">
        <f>IF(V76&gt;='Call Achv'!B$3,'Call Achv'!C$3,IF(V76&gt;='Call Achv'!B$4,('Call Achv'!C$4+((V76-'Call Achv'!B$4)/('Call Achv'!B$3-'Call Achv'!B$4))*'Call Achv'!D$4),IF(V76&gt;'Call Achv'!B$5,('Call Achv'!C$5+((V76-'Call Achv'!B$5)/('Call Achv'!B$4-'Call Achv'!B$5))*'Call Achv'!D$5),IF(V76&gt;='Call Achv'!B$6,('Call Achv'!C$6+((V76-'Call Achv'!B$6)/('Call Achv'!B$5-'Call Achv'!B$6)*'Call Achv'!D$6)),0))))*$AN$2/10</f>
        <v>5</v>
      </c>
      <c r="AO76" s="75">
        <f>IF(W76&gt;='DM Coaching'!B$3,'DM Coaching'!C$3,IF(W76&gt;='DM Coaching'!B$4,('DM Coaching'!C$4+((W76-'DM Coaching'!B$4)/('DM Coaching'!B$3-'DM Coaching'!B$4))*'DM Coaching'!D$4),IF(W76&gt;'DM Coaching'!B$5,('DM Coaching'!C$5+((W76-'DM Coaching'!B$5)/('DM Coaching'!B$4-'DM Coaching'!B$5))*'DM Coaching'!D$5),IF(W76&gt;='DM Coaching'!B$6,('DM Coaching'!C$6+((W76-'DM Coaching'!B$6)/('DM Coaching'!B$5-'DM Coaching'!B$6)*'DM Coaching'!D$6)),0))))*$AO$2/10</f>
        <v>5</v>
      </c>
      <c r="AP76" s="75">
        <f>IF(X76&gt;='FF-Written'!B$3,'FF-Written'!C$3,IF(X76&gt;='FF-Written'!B$4,('FF-Written'!C$4+((X76-'FF-Written'!B$4)/('FF-Written'!B$3-'FF-Written'!B$4))*'FF-Written'!D$4),IF(X76&gt;'FF-Written'!B$5,('FF-Written'!C$5+((X76-'FF-Written'!B$5)/('FF-Written'!B$4-'FF-Written'!B$5))*'FF-Written'!D$5),IF(X76&gt;='FF-Written'!B$6,('FF-Written'!C$6+((X76-'FF-Written'!B$6)/('FF-Written'!B$5-'FF-Written'!B$6)*'FF-Written'!D$6)),0))))*$AP$2/10</f>
        <v>1.2546296296296295</v>
      </c>
      <c r="AQ76" s="75">
        <f>IF(Y76&gt;='DM-Won-Written'!B$3,'DM-Won-Written'!C$3,IF(Y76&gt;='DM-Won-Written'!B$4,('DM-Won-Written'!C$4+((Y76-'DM-Won-Written'!B$4)/('DM-Won-Written'!B$3-'DM-Won-Written'!B$4))*'DM-Won-Written'!D$4),IF(Y76&gt;'DM-Won-Written'!B$5,('DM-Won-Written'!C$5+((Y76-'DM-Won-Written'!B$5)/('DM-Won-Written'!B$4-'DM-Won-Written'!B$5))*'DM-Won-Written'!D$5),IF(Y76&gt;='DM-Won-Written'!B$6,('DM-Won-Written'!C$6+((Y76-'DM-Won-Written'!B$6)/('DM-Won-Written'!B$5-'DM-Won-Written'!B$6)*'DM-Won-Written'!D$6)),0))))*$AQ$2/10</f>
        <v>0.96666666666666679</v>
      </c>
      <c r="AR76" s="75">
        <f>IF(Z76&gt;='FF-Detailing'!B$3,'FF-Detailing'!C$3,IF(Z76&gt;='FF-Detailing'!B$4,('FF-Detailing'!C$4+((Z76-'FF-Detailing'!B$4)/('FF-Detailing'!B$3-'FF-Detailing'!B$4))*'FF-Detailing'!D$4),IF(Z76&gt;'FF-Detailing'!B$5,('FF-Detailing'!C$5+((Z76-'FF-Detailing'!B$5)/('FF-Detailing'!B$4-'FF-Detailing'!B$5))*'FF-Detailing'!D$5),IF(Z76&gt;='FF-Detailing'!B$6,('FF-Detailing'!C$6+((Z76-'FF-Detailing'!B$6)/('FF-Detailing'!B$5-'FF-Detailing'!B$6)*'FF-Detailing'!D$6)),0))))*$AR$2/10</f>
        <v>0</v>
      </c>
      <c r="AS76" s="75" t="str">
        <f>IF(AA76="","",(IF(AA76&gt;='Rx Share'!G$3,'Rx Share'!H$3,IF(AA76&gt;='Rx Share'!G$4,('Rx Share'!H$4+((AA76-'Rx Share'!G$4)/('Rx Share'!G$3-'Rx Share'!G$4))*'Rx Share'!I$4),IF(AA76&gt;'Rx Share'!G$5,('Rx Share'!H$5+((AA76-'Rx Share'!G$5)/('Rx Share'!G$4-'Rx Share'!G$5))*'Rx Share'!I$5),IF(AA76&gt;='Rx Share'!G$6,('Rx Share'!H$6+((AA76-'Rx Share'!G$6)/('Rx Share'!G$5-'Rx Share'!G$6)*'Rx Share'!I$6)),0))))*$AS$2/10))</f>
        <v/>
      </c>
      <c r="AT76" s="69">
        <f t="shared" si="35"/>
        <v>68.013793946874756</v>
      </c>
      <c r="AU76" s="70">
        <f t="shared" si="25"/>
        <v>6</v>
      </c>
      <c r="AV76" s="110" t="str">
        <f t="shared" si="36"/>
        <v/>
      </c>
      <c r="AW76" s="110">
        <f t="shared" si="37"/>
        <v>96.164614548865558</v>
      </c>
      <c r="AX76" s="110">
        <f t="shared" si="26"/>
        <v>51.239669421487598</v>
      </c>
      <c r="AY76" s="110">
        <f t="shared" si="27"/>
        <v>57.777777777777779</v>
      </c>
      <c r="AZ76" s="110">
        <f t="shared" si="28"/>
        <v>62.962962962962962</v>
      </c>
      <c r="BA76" s="116" t="str">
        <f>IFERROR(IF($M76&gt;=99.5,#REF!,""),"")</f>
        <v/>
      </c>
      <c r="BB76" s="109" t="str">
        <f t="shared" si="29"/>
        <v>Not eligible</v>
      </c>
      <c r="BC76" s="109">
        <f t="shared" si="30"/>
        <v>5</v>
      </c>
      <c r="BD76" s="109">
        <f t="shared" si="31"/>
        <v>10</v>
      </c>
      <c r="BE76" s="109">
        <f t="shared" si="32"/>
        <v>15</v>
      </c>
      <c r="BF76" s="109">
        <f t="shared" si="33"/>
        <v>11</v>
      </c>
      <c r="BG76" s="109" t="str">
        <f t="shared" si="34"/>
        <v>Not eligible</v>
      </c>
    </row>
    <row r="77" spans="1:59" ht="30" hidden="1" x14ac:dyDescent="0.35">
      <c r="A77" s="87"/>
      <c r="B77" s="79">
        <v>105105</v>
      </c>
      <c r="C77" s="80" t="s">
        <v>2980</v>
      </c>
      <c r="D77" s="80" t="s">
        <v>1058</v>
      </c>
      <c r="E77" s="80" t="s">
        <v>39</v>
      </c>
      <c r="F77" s="80" t="s">
        <v>18</v>
      </c>
      <c r="G77" s="80" t="s">
        <v>1777</v>
      </c>
      <c r="H77" s="146">
        <v>44524</v>
      </c>
      <c r="I77" s="146" t="s">
        <v>1719</v>
      </c>
      <c r="J77" s="79">
        <v>9</v>
      </c>
      <c r="K77" s="79" t="s">
        <v>2960</v>
      </c>
      <c r="L77" s="79"/>
      <c r="M77" s="78">
        <v>79.33346352955563</v>
      </c>
      <c r="N77" s="78">
        <v>26.715686274509803</v>
      </c>
      <c r="O77" s="78">
        <v>52.578823958734624</v>
      </c>
      <c r="P77" s="78">
        <v>84.202425636548355</v>
      </c>
      <c r="Q77" s="99">
        <v>1</v>
      </c>
      <c r="R77" s="99">
        <v>22.222222222222221</v>
      </c>
      <c r="S77" s="99">
        <v>1</v>
      </c>
      <c r="T77" s="99">
        <v>22.222222222222221</v>
      </c>
      <c r="U77" s="99">
        <v>0</v>
      </c>
      <c r="V77" s="68">
        <v>61.299552998314091</v>
      </c>
      <c r="W77" s="68" t="s">
        <v>1093</v>
      </c>
      <c r="X77" s="68">
        <v>76.981481481481481</v>
      </c>
      <c r="Y77" s="68">
        <v>75.833333333333329</v>
      </c>
      <c r="Z77" s="68">
        <v>83.544444444444437</v>
      </c>
      <c r="AA77" s="68">
        <v>16.458483203627406</v>
      </c>
      <c r="AB77" s="68">
        <v>0.49375449610882216</v>
      </c>
      <c r="AC77" s="68">
        <v>1</v>
      </c>
      <c r="AD77" s="74"/>
      <c r="AE77" s="75">
        <f>IF(M77&gt;='Sales Ach'!G$3,'Sales Ach'!H$3,IF(M77&gt;='Sales Ach'!G$4,('Sales Ach'!H$4+((M77-'Sales Ach'!G$4)/('Sales Ach'!G$3-'Sales Ach'!G$4))*'Sales Ach'!I$4),IF(M77&gt;'Sales Ach'!G$5,('Sales Ach'!H$5+((M77-'Sales Ach'!G$5)/('Sales Ach'!G$4-'Sales Ach'!G$5))*'Sales Ach'!I$5),IF(M77&gt;='Sales Ach'!G$6,('Sales Ach'!H$6+((M77-'Sales Ach'!G$6)/('Sales Ach'!G$5-'Sales Ach'!G$6)*'Sales Ach'!I$6)),0))))*$AE$2/10</f>
        <v>6.8666927059111256</v>
      </c>
      <c r="AF77" s="75">
        <f>IF(N77&gt;=UA!G$3,UA!H$3,IF(N77&gt;=UA!G$4,(UA!H$4+((N77-UA!G$4)/(UA!G$3-UA!G$4))*UA!I$4),IF(N77&gt;UA!G$5,(UA!H$5+((N77-UA!G$5)/(UA!G$4-UA!G$5))*UA!I$5),IF(N77&gt;=UA!G$6,(UA!H$6+((N77-UA!G$6)/(UA!G$5-UA!G$6)*UA!I$6)),0))))*$AF$2/10</f>
        <v>0</v>
      </c>
      <c r="AG77" s="75">
        <f>IF(O77="","",(IF(O77&gt;='New Product'!G$3,'New Product'!H$3,IF(O77&gt;='New Product'!G$4,('New Product'!H$4+((O77-'New Product'!G$4)/('New Product'!G$3-'New Product'!G$4))*'New Product'!I$4),IF(O77&gt;'New Product'!G$5,('New Product'!H$5+((O77-'New Product'!G$5)/('New Product'!G$4-'New Product'!G$5))*'New Product'!I$5),IF(O77&gt;='New Product'!G$6,('New Product'!H$6+((O77-'New Product'!G$6)/('New Product'!G$5-'New Product'!G$6)*'New Product'!I$6)),0))))*$AG$2/10))</f>
        <v>1.1204529674724957</v>
      </c>
      <c r="AH77" s="75">
        <f>IF(P77&gt;='Basket Brand'!G$3,'Basket Brand'!H$3,IF(P77&gt;='Basket Brand'!G$4,('Basket Brand'!H$4+((P77-'Basket Brand'!G$4)/('Basket Brand'!G$3-'Basket Brand'!G$4))*'Basket Brand'!I$4),IF(P77&gt;'Basket Brand'!G$5,('Basket Brand'!H$5+((P77-'Basket Brand'!G$5)/('Basket Brand'!G$4-'Basket Brand'!G$5))*'Basket Brand'!I$5),IF(P77&gt;='Basket Brand'!G$6,('Basket Brand'!H$6+((P77-'Basket Brand'!G$6)/('Basket Brand'!G$5-'Basket Brand'!G$6)*'Basket Brand'!I$6)),0))))*$AH$2/10</f>
        <v>3.9202425636548357</v>
      </c>
      <c r="AI77" s="75">
        <f>IF(Q77&gt;='No of Month Ach.'!G$3,'No of Month Ach.'!H$3,IF(Q77&gt;='No of Month Ach.'!G$4,('No of Month Ach.'!H$4+((Q77-'No of Month Ach.'!G$4)/('No of Month Ach.'!G$3-'No of Month Ach.'!G$4))*'No of Month Ach.'!I$4),IF(Q77&gt;'No of Month Ach.'!G$5,('No of Month Ach.'!H$5+((Q77-'No of Month Ach.'!G$5)/('No of Month Ach.'!G$4-'No of Month Ach.'!G$5))*'No of Month Ach.'!I$5),IF(Q77&gt;='No of Month Ach.'!G$6,('No of Month Ach.'!H$6+((Q77-'No of Month Ach.'!G$6)/('No of Month Ach.'!G$5-'No of Month Ach.'!G$6)*'No of Month Ach.'!I$6)),0))))*$AI$2/10</f>
        <v>0</v>
      </c>
      <c r="AJ77" s="75">
        <f>IF(R77&gt;='Territory Month'!B$3,'Territory Month'!C$3,IF(R77&gt;='Territory Month'!B$4,('Territory Month'!C$4+((R77-'Territory Month'!B$4)/('Territory Month'!B$3-'Territory Month'!B$4))*'Territory Month'!D$4),IF(R77&gt;'Territory Month'!B$5,('Territory Month'!C$5+((R77-'Territory Month'!B$5)/('Territory Month'!B$4-'Territory Month'!B$5))*'Territory Month'!D$5),IF(R77&gt;='Territory Month'!B$6,('Territory Month'!C$6+((R77-'Territory Month'!B$6)/('Territory Month'!B$5-'Territory Month'!B$6)*'Territory Month'!D$6)),0))))*$AJ$2/10</f>
        <v>0</v>
      </c>
      <c r="AK77" s="75">
        <f>IF(Q77&gt;='No of Month Ach.'!G$3,'No of Month Ach.'!H$3,IF(Q77&gt;='No of Month Ach.'!G$4,('No of Month Ach.'!H$4+((Q77-'No of Month Ach.'!G$4)/('No of Month Ach.'!G$3-'No of Month Ach.'!G$4))*'No of Month Ach.'!I$4),IF(Q77&gt;'No of Month Ach.'!G$5,('No of Month Ach.'!H$5+((Q77-'No of Month Ach.'!G$5)/('No of Month Ach.'!G$4-'No of Month Ach.'!G$5))*'No of Month Ach.'!I$5),IF(Q77&gt;='No of Month Ach.'!G$6,('No of Month Ach.'!H$6+((Q77-'No of Month Ach.'!G$6)/('No of Month Ach.'!G$5-'No of Month Ach.'!G$6)*'No of Month Ach.'!I$6)),0))))*$AK$2/10</f>
        <v>0</v>
      </c>
      <c r="AL77" s="75">
        <f>IF(R77&gt;='Territory Month'!B$3,'Territory Month'!C$3,IF(R77&gt;='Territory Month'!B$4,('Territory Month'!C$4+((R77-'Territory Month'!B$4)/('Territory Month'!B$3-'Territory Month'!B$4))*'Territory Month'!D$4),IF(R77&gt;'Territory Month'!B$5,('Territory Month'!C$5+((R77-'Territory Month'!B$5)/('Territory Month'!B$4-'Territory Month'!B$5))*'Territory Month'!D$5),IF(R77&gt;='Territory Month'!B$6,('Territory Month'!C$6+((R77-'Territory Month'!B$6)/('Territory Month'!B$5-'Territory Month'!B$6)*'Territory Month'!D$6)),0))))*$AL$2/10</f>
        <v>0</v>
      </c>
      <c r="AM77" s="75">
        <f>IF(U77&gt;='Sygk DM Syk Ach'!B$3,'Sygk DM Syk Ach'!C$3,IF(U77&gt;='Sygk DM Syk Ach'!B$4,('Sygk DM Syk Ach'!C$4+((U77-'Sygk DM Syk Ach'!B$4)/('Sygk DM Syk Ach'!B$3-'Sygk DM Syk Ach'!B$4))*'Sygk DM Syk Ach'!D$4),IF(U77&gt;'Sygk DM Syk Ach'!B$5,('Sygk DM Syk Ach'!C$5+((U77-'Sygk DM Syk Ach'!B$5)/('Sygk DM Syk Ach'!B$4-'Sygk DM Syk Ach'!B$5))*'Sygk DM Syk Ach'!D$5),IF(U77&gt;='Sygk DM Syk Ach'!B$6,('Sygk DM Syk Ach'!C$6+((U77-'Sygk DM Syk Ach'!B$6)/('Sygk DM Syk Ach'!B$5-'Sygk DM Syk Ach'!B$6)*'Sygk DM Syk Ach'!D$6)),0))))*$AM$2/10</f>
        <v>0</v>
      </c>
      <c r="AN77" s="75">
        <f>IF(V77&gt;='Call Achv'!B$3,'Call Achv'!C$3,IF(V77&gt;='Call Achv'!B$4,('Call Achv'!C$4+((V77-'Call Achv'!B$4)/('Call Achv'!B$3-'Call Achv'!B$4))*'Call Achv'!D$4),IF(V77&gt;'Call Achv'!B$5,('Call Achv'!C$5+((V77-'Call Achv'!B$5)/('Call Achv'!B$4-'Call Achv'!B$5))*'Call Achv'!D$5),IF(V77&gt;='Call Achv'!B$6,('Call Achv'!C$6+((V77-'Call Achv'!B$6)/('Call Achv'!B$5-'Call Achv'!B$6)*'Call Achv'!D$6)),0))))*$AN$2/10</f>
        <v>0</v>
      </c>
      <c r="AO77" s="75">
        <f>IF(W77&gt;='DM Coaching'!B$3,'DM Coaching'!C$3,IF(W77&gt;='DM Coaching'!B$4,('DM Coaching'!C$4+((W77-'DM Coaching'!B$4)/('DM Coaching'!B$3-'DM Coaching'!B$4))*'DM Coaching'!D$4),IF(W77&gt;'DM Coaching'!B$5,('DM Coaching'!C$5+((W77-'DM Coaching'!B$5)/('DM Coaching'!B$4-'DM Coaching'!B$5))*'DM Coaching'!D$5),IF(W77&gt;='DM Coaching'!B$6,('DM Coaching'!C$6+((W77-'DM Coaching'!B$6)/('DM Coaching'!B$5-'DM Coaching'!B$6)*'DM Coaching'!D$6)),0))))*$AO$2/10</f>
        <v>5</v>
      </c>
      <c r="AP77" s="75">
        <f>IF(X77&gt;='FF-Written'!B$3,'FF-Written'!C$3,IF(X77&gt;='FF-Written'!B$4,('FF-Written'!C$4+((X77-'FF-Written'!B$4)/('FF-Written'!B$3-'FF-Written'!B$4))*'FF-Written'!D$4),IF(X77&gt;'FF-Written'!B$5,('FF-Written'!C$5+((X77-'FF-Written'!B$5)/('FF-Written'!B$4-'FF-Written'!B$5))*'FF-Written'!D$5),IF(X77&gt;='FF-Written'!B$6,('FF-Written'!C$6+((X77-'FF-Written'!B$6)/('FF-Written'!B$5-'FF-Written'!B$6)*'FF-Written'!D$6)),0))))*$AP$2/10</f>
        <v>3.2736111111111112</v>
      </c>
      <c r="AQ77" s="75">
        <f>IF(Y77&gt;='DM-Won-Written'!B$3,'DM-Won-Written'!C$3,IF(Y77&gt;='DM-Won-Written'!B$4,('DM-Won-Written'!C$4+((Y77-'DM-Won-Written'!B$4)/('DM-Won-Written'!B$3-'DM-Won-Written'!B$4))*'DM-Won-Written'!D$4),IF(Y77&gt;'DM-Won-Written'!B$5,('DM-Won-Written'!C$5+((Y77-'DM-Won-Written'!B$5)/('DM-Won-Written'!B$4-'DM-Won-Written'!B$5))*'DM-Won-Written'!D$5),IF(Y77&gt;='DM-Won-Written'!B$6,('DM-Won-Written'!C$6+((Y77-'DM-Won-Written'!B$6)/('DM-Won-Written'!B$5-'DM-Won-Written'!B$6)*'DM-Won-Written'!D$6)),0))))*$AQ$2/10</f>
        <v>2.75</v>
      </c>
      <c r="AR77" s="75">
        <f>IF(Z77&gt;='FF-Detailing'!B$3,'FF-Detailing'!C$3,IF(Z77&gt;='FF-Detailing'!B$4,('FF-Detailing'!C$4+((Z77-'FF-Detailing'!B$4)/('FF-Detailing'!B$3-'FF-Detailing'!B$4))*'FF-Detailing'!D$4),IF(Z77&gt;'FF-Detailing'!B$5,('FF-Detailing'!C$5+((Z77-'FF-Detailing'!B$5)/('FF-Detailing'!B$4-'FF-Detailing'!B$5))*'FF-Detailing'!D$5),IF(Z77&gt;='FF-Detailing'!B$6,('FF-Detailing'!C$6+((Z77-'FF-Detailing'!B$6)/('FF-Detailing'!B$5-'FF-Detailing'!B$6)*'FF-Detailing'!D$6)),0))))*$AR$2/10</f>
        <v>2.3126666666666664</v>
      </c>
      <c r="AS77" s="75">
        <f>IF(AA77="","",(IF(AA77&gt;='Rx Share'!G$3,'Rx Share'!H$3,IF(AA77&gt;='Rx Share'!G$4,('Rx Share'!H$4+((AA77-'Rx Share'!G$4)/('Rx Share'!G$3-'Rx Share'!G$4))*'Rx Share'!I$4),IF(AA77&gt;'Rx Share'!G$5,('Rx Share'!H$5+((AA77-'Rx Share'!G$5)/('Rx Share'!G$4-'Rx Share'!G$5))*'Rx Share'!I$5),IF(AA77&gt;='Rx Share'!G$6,('Rx Share'!H$6+((AA77-'Rx Share'!G$6)/('Rx Share'!G$5-'Rx Share'!G$6)*'Rx Share'!I$6)),0))))*$AS$2/10))</f>
        <v>0</v>
      </c>
      <c r="AT77" s="69">
        <f t="shared" si="35"/>
        <v>28.048517794240261</v>
      </c>
      <c r="AU77" s="70">
        <f t="shared" si="25"/>
        <v>81</v>
      </c>
      <c r="AV77" s="110" t="str">
        <f t="shared" si="36"/>
        <v/>
      </c>
      <c r="AW77" s="110" t="str">
        <f t="shared" si="37"/>
        <v/>
      </c>
      <c r="AX77" s="110" t="str">
        <f t="shared" si="26"/>
        <v/>
      </c>
      <c r="AY77" s="110" t="str">
        <f t="shared" si="27"/>
        <v/>
      </c>
      <c r="AZ77" s="110" t="str">
        <f t="shared" si="28"/>
        <v/>
      </c>
      <c r="BA77" s="116" t="str">
        <f>IFERROR(IF($M77&gt;=99.5,#REF!,""),"")</f>
        <v/>
      </c>
      <c r="BB77" s="109" t="str">
        <f t="shared" si="29"/>
        <v>Disqualified</v>
      </c>
      <c r="BC77" s="109" t="str">
        <f t="shared" si="30"/>
        <v>Disqualified</v>
      </c>
      <c r="BD77" s="109" t="str">
        <f t="shared" si="31"/>
        <v>Disqualified</v>
      </c>
      <c r="BE77" s="109" t="str">
        <f t="shared" si="32"/>
        <v>Disqualified</v>
      </c>
      <c r="BF77" s="109" t="str">
        <f t="shared" si="33"/>
        <v>Disqualified</v>
      </c>
      <c r="BG77" s="109" t="str">
        <f t="shared" si="34"/>
        <v>Disqualified</v>
      </c>
    </row>
    <row r="78" spans="1:59" ht="20" hidden="1" x14ac:dyDescent="0.35">
      <c r="A78" s="87"/>
      <c r="B78" s="79">
        <v>105120</v>
      </c>
      <c r="C78" s="80" t="s">
        <v>2981</v>
      </c>
      <c r="D78" s="80" t="s">
        <v>1058</v>
      </c>
      <c r="E78" s="80" t="s">
        <v>1889</v>
      </c>
      <c r="F78" s="80" t="s">
        <v>1807</v>
      </c>
      <c r="G78" s="80" t="s">
        <v>1808</v>
      </c>
      <c r="H78" s="146">
        <v>44524</v>
      </c>
      <c r="I78" s="146" t="s">
        <v>1719</v>
      </c>
      <c r="J78" s="79">
        <v>9</v>
      </c>
      <c r="K78" s="79" t="s">
        <v>1084</v>
      </c>
      <c r="L78" s="79"/>
      <c r="M78" s="78">
        <v>87.722943104831558</v>
      </c>
      <c r="N78" s="78">
        <v>35.61643835616438</v>
      </c>
      <c r="O78" s="78">
        <v>27.472538398395898</v>
      </c>
      <c r="P78" s="78">
        <v>89.72406069783338</v>
      </c>
      <c r="Q78" s="99">
        <v>1</v>
      </c>
      <c r="R78" s="99">
        <v>22.222222222222221</v>
      </c>
      <c r="S78" s="99">
        <v>1</v>
      </c>
      <c r="T78" s="99">
        <v>22.222222222222221</v>
      </c>
      <c r="U78" s="99" t="s">
        <v>1093</v>
      </c>
      <c r="V78" s="68">
        <v>80.897626112759653</v>
      </c>
      <c r="W78" s="68">
        <v>88.461538461538453</v>
      </c>
      <c r="X78" s="68">
        <v>88.333333333333329</v>
      </c>
      <c r="Y78" s="68">
        <v>94.444444444444443</v>
      </c>
      <c r="Z78" s="68">
        <v>86.333333333333329</v>
      </c>
      <c r="AA78" s="68">
        <v>3.0682092441678348</v>
      </c>
      <c r="AB78" s="68">
        <v>0.55227766395021027</v>
      </c>
      <c r="AC78" s="68">
        <v>1</v>
      </c>
      <c r="AD78" s="74"/>
      <c r="AE78" s="75">
        <f>IF(M78&gt;='Sales Ach'!G$3,'Sales Ach'!H$3,IF(M78&gt;='Sales Ach'!G$4,('Sales Ach'!H$4+((M78-'Sales Ach'!G$4)/('Sales Ach'!G$3-'Sales Ach'!G$4))*'Sales Ach'!I$4),IF(M78&gt;'Sales Ach'!G$5,('Sales Ach'!H$5+((M78-'Sales Ach'!G$5)/('Sales Ach'!G$4-'Sales Ach'!G$5))*'Sales Ach'!I$5),IF(M78&gt;='Sales Ach'!G$6,('Sales Ach'!H$6+((M78-'Sales Ach'!G$6)/('Sales Ach'!G$5-'Sales Ach'!G$6)*'Sales Ach'!I$6)),0))))*$AE$2/10</f>
        <v>8.5445886209663122</v>
      </c>
      <c r="AF78" s="75">
        <f>IF(N78&gt;=UA!G$3,UA!H$3,IF(N78&gt;=UA!G$4,(UA!H$4+((N78-UA!G$4)/(UA!G$3-UA!G$4))*UA!I$4),IF(N78&gt;UA!G$5,(UA!H$5+((N78-UA!G$5)/(UA!G$4-UA!G$5))*UA!I$5),IF(N78&gt;=UA!G$6,(UA!H$6+((N78-UA!G$6)/(UA!G$5-UA!G$6)*UA!I$6)),0))))*$AF$2/10</f>
        <v>4.6849315068493143</v>
      </c>
      <c r="AG78" s="75">
        <f>IF(O78="","",(IF(O78&gt;='New Product'!G$3,'New Product'!H$3,IF(O78&gt;='New Product'!G$4,('New Product'!H$4+((O78-'New Product'!G$4)/('New Product'!G$3-'New Product'!G$4))*'New Product'!I$4),IF(O78&gt;'New Product'!G$5,('New Product'!H$5+((O78-'New Product'!G$5)/('New Product'!G$4-'New Product'!G$5))*'New Product'!I$5),IF(O78&gt;='New Product'!G$6,('New Product'!H$6+((O78-'New Product'!G$6)/('New Product'!G$5-'New Product'!G$6)*'New Product'!I$6)),0))))*$AG$2/10))</f>
        <v>0</v>
      </c>
      <c r="AH78" s="75">
        <f>IF(P78&gt;='Basket Brand'!G$3,'Basket Brand'!H$3,IF(P78&gt;='Basket Brand'!G$4,('Basket Brand'!H$4+((P78-'Basket Brand'!G$4)/('Basket Brand'!G$3-'Basket Brand'!G$4))*'Basket Brand'!I$4),IF(P78&gt;'Basket Brand'!G$5,('Basket Brand'!H$5+((P78-'Basket Brand'!G$5)/('Basket Brand'!G$4-'Basket Brand'!G$5))*'Basket Brand'!I$5),IF(P78&gt;='Basket Brand'!G$6,('Basket Brand'!H$6+((P78-'Basket Brand'!G$6)/('Basket Brand'!G$5-'Basket Brand'!G$6)*'Basket Brand'!I$6)),0))))*$AH$2/10</f>
        <v>4.4724060697833377</v>
      </c>
      <c r="AI78" s="75">
        <f>IF(Q78&gt;='No of Month Ach.'!G$3,'No of Month Ach.'!H$3,IF(Q78&gt;='No of Month Ach.'!G$4,('No of Month Ach.'!H$4+((Q78-'No of Month Ach.'!G$4)/('No of Month Ach.'!G$3-'No of Month Ach.'!G$4))*'No of Month Ach.'!I$4),IF(Q78&gt;'No of Month Ach.'!G$5,('No of Month Ach.'!H$5+((Q78-'No of Month Ach.'!G$5)/('No of Month Ach.'!G$4-'No of Month Ach.'!G$5))*'No of Month Ach.'!I$5),IF(Q78&gt;='No of Month Ach.'!G$6,('No of Month Ach.'!H$6+((Q78-'No of Month Ach.'!G$6)/('No of Month Ach.'!G$5-'No of Month Ach.'!G$6)*'No of Month Ach.'!I$6)),0))))*$AI$2/10</f>
        <v>0</v>
      </c>
      <c r="AJ78" s="75">
        <f>IF(R78&gt;='Territory Month'!B$3,'Territory Month'!C$3,IF(R78&gt;='Territory Month'!B$4,('Territory Month'!C$4+((R78-'Territory Month'!B$4)/('Territory Month'!B$3-'Territory Month'!B$4))*'Territory Month'!D$4),IF(R78&gt;'Territory Month'!B$5,('Territory Month'!C$5+((R78-'Territory Month'!B$5)/('Territory Month'!B$4-'Territory Month'!B$5))*'Territory Month'!D$5),IF(R78&gt;='Territory Month'!B$6,('Territory Month'!C$6+((R78-'Territory Month'!B$6)/('Territory Month'!B$5-'Territory Month'!B$6)*'Territory Month'!D$6)),0))))*$AJ$2/10</f>
        <v>0</v>
      </c>
      <c r="AK78" s="75">
        <f>IF(Q78&gt;='No of Month Ach.'!G$3,'No of Month Ach.'!H$3,IF(Q78&gt;='No of Month Ach.'!G$4,('No of Month Ach.'!H$4+((Q78-'No of Month Ach.'!G$4)/('No of Month Ach.'!G$3-'No of Month Ach.'!G$4))*'No of Month Ach.'!I$4),IF(Q78&gt;'No of Month Ach.'!G$5,('No of Month Ach.'!H$5+((Q78-'No of Month Ach.'!G$5)/('No of Month Ach.'!G$4-'No of Month Ach.'!G$5))*'No of Month Ach.'!I$5),IF(Q78&gt;='No of Month Ach.'!G$6,('No of Month Ach.'!H$6+((Q78-'No of Month Ach.'!G$6)/('No of Month Ach.'!G$5-'No of Month Ach.'!G$6)*'No of Month Ach.'!I$6)),0))))*$AK$2/10</f>
        <v>0</v>
      </c>
      <c r="AL78" s="75">
        <f>IF(R78&gt;='Territory Month'!B$3,'Territory Month'!C$3,IF(R78&gt;='Territory Month'!B$4,('Territory Month'!C$4+((R78-'Territory Month'!B$4)/('Territory Month'!B$3-'Territory Month'!B$4))*'Territory Month'!D$4),IF(R78&gt;'Territory Month'!B$5,('Territory Month'!C$5+((R78-'Territory Month'!B$5)/('Territory Month'!B$4-'Territory Month'!B$5))*'Territory Month'!D$5),IF(R78&gt;='Territory Month'!B$6,('Territory Month'!C$6+((R78-'Territory Month'!B$6)/('Territory Month'!B$5-'Territory Month'!B$6)*'Territory Month'!D$6)),0))))*$AL$2/10</f>
        <v>0</v>
      </c>
      <c r="AM78" s="75">
        <f>IF(U78&gt;='Sygk DM Syk Ach'!B$3,'Sygk DM Syk Ach'!C$3,IF(U78&gt;='Sygk DM Syk Ach'!B$4,('Sygk DM Syk Ach'!C$4+((U78-'Sygk DM Syk Ach'!B$4)/('Sygk DM Syk Ach'!B$3-'Sygk DM Syk Ach'!B$4))*'Sygk DM Syk Ach'!D$4),IF(U78&gt;'Sygk DM Syk Ach'!B$5,('Sygk DM Syk Ach'!C$5+((U78-'Sygk DM Syk Ach'!B$5)/('Sygk DM Syk Ach'!B$4-'Sygk DM Syk Ach'!B$5))*'Sygk DM Syk Ach'!D$5),IF(U78&gt;='Sygk DM Syk Ach'!B$6,('Sygk DM Syk Ach'!C$6+((U78-'Sygk DM Syk Ach'!B$6)/('Sygk DM Syk Ach'!B$5-'Sygk DM Syk Ach'!B$6)*'Sygk DM Syk Ach'!D$6)),0))))*$AM$2/10</f>
        <v>4</v>
      </c>
      <c r="AN78" s="75">
        <f>IF(V78&gt;='Call Achv'!B$3,'Call Achv'!C$3,IF(V78&gt;='Call Achv'!B$4,('Call Achv'!C$4+((V78-'Call Achv'!B$4)/('Call Achv'!B$3-'Call Achv'!B$4))*'Call Achv'!D$4),IF(V78&gt;'Call Achv'!B$5,('Call Achv'!C$5+((V78-'Call Achv'!B$5)/('Call Achv'!B$4-'Call Achv'!B$5))*'Call Achv'!D$5),IF(V78&gt;='Call Achv'!B$6,('Call Achv'!C$6+((V78-'Call Achv'!B$6)/('Call Achv'!B$5-'Call Achv'!B$6)*'Call Achv'!D$6)),0))))*$AN$2/10</f>
        <v>0.40708456973293927</v>
      </c>
      <c r="AO78" s="75">
        <f>IF(W78&gt;='DM Coaching'!B$3,'DM Coaching'!C$3,IF(W78&gt;='DM Coaching'!B$4,('DM Coaching'!C$4+((W78-'DM Coaching'!B$4)/('DM Coaching'!B$3-'DM Coaching'!B$4))*'DM Coaching'!D$4),IF(W78&gt;'DM Coaching'!B$5,('DM Coaching'!C$5+((W78-'DM Coaching'!B$5)/('DM Coaching'!B$4-'DM Coaching'!B$5))*'DM Coaching'!D$5),IF(W78&gt;='DM Coaching'!B$6,('DM Coaching'!C$6+((W78-'DM Coaching'!B$6)/('DM Coaching'!B$5-'DM Coaching'!B$6)*'DM Coaching'!D$6)),0))))*$AO$2/10</f>
        <v>5</v>
      </c>
      <c r="AP78" s="75">
        <f>IF(X78&gt;='FF-Written'!B$3,'FF-Written'!C$3,IF(X78&gt;='FF-Written'!B$4,('FF-Written'!C$4+((X78-'FF-Written'!B$4)/('FF-Written'!B$3-'FF-Written'!B$4))*'FF-Written'!D$4),IF(X78&gt;'FF-Written'!B$5,('FF-Written'!C$5+((X78-'FF-Written'!B$5)/('FF-Written'!B$4-'FF-Written'!B$5))*'FF-Written'!D$5),IF(X78&gt;='FF-Written'!B$6,('FF-Written'!C$6+((X78-'FF-Written'!B$6)/('FF-Written'!B$5-'FF-Written'!B$6)*'FF-Written'!D$6)),0))))*$AP$2/10</f>
        <v>4.833333333333333</v>
      </c>
      <c r="AQ78" s="75">
        <f>IF(Y78&gt;='DM-Won-Written'!B$3,'DM-Won-Written'!C$3,IF(Y78&gt;='DM-Won-Written'!B$4,('DM-Won-Written'!C$4+((Y78-'DM-Won-Written'!B$4)/('DM-Won-Written'!B$3-'DM-Won-Written'!B$4))*'DM-Won-Written'!D$4),IF(Y78&gt;'DM-Won-Written'!B$5,('DM-Won-Written'!C$5+((Y78-'DM-Won-Written'!B$5)/('DM-Won-Written'!B$4-'DM-Won-Written'!B$5))*'DM-Won-Written'!D$5),IF(Y78&gt;='DM-Won-Written'!B$6,('DM-Won-Written'!C$6+((Y78-'DM-Won-Written'!B$6)/('DM-Won-Written'!B$5-'DM-Won-Written'!B$6)*'DM-Won-Written'!D$6)),0))))*$AQ$2/10</f>
        <v>3</v>
      </c>
      <c r="AR78" s="75">
        <f>IF(Z78&gt;='FF-Detailing'!B$3,'FF-Detailing'!C$3,IF(Z78&gt;='FF-Detailing'!B$4,('FF-Detailing'!C$4+((Z78-'FF-Detailing'!B$4)/('FF-Detailing'!B$3-'FF-Detailing'!B$4))*'FF-Detailing'!D$4),IF(Z78&gt;'FF-Detailing'!B$5,('FF-Detailing'!C$5+((Z78-'FF-Detailing'!B$5)/('FF-Detailing'!B$4-'FF-Detailing'!B$5))*'FF-Detailing'!D$5),IF(Z78&gt;='FF-Detailing'!B$6,('FF-Detailing'!C$6+((Z78-'FF-Detailing'!B$6)/('FF-Detailing'!B$5-'FF-Detailing'!B$6)*'FF-Detailing'!D$6)),0))))*$AR$2/10</f>
        <v>2.4799999999999995</v>
      </c>
      <c r="AS78" s="75">
        <f>IF(AA78="","",(IF(AA78&gt;='Rx Share'!G$3,'Rx Share'!H$3,IF(AA78&gt;='Rx Share'!G$4,('Rx Share'!H$4+((AA78-'Rx Share'!G$4)/('Rx Share'!G$3-'Rx Share'!G$4))*'Rx Share'!I$4),IF(AA78&gt;'Rx Share'!G$5,('Rx Share'!H$5+((AA78-'Rx Share'!G$5)/('Rx Share'!G$4-'Rx Share'!G$5))*'Rx Share'!I$5),IF(AA78&gt;='Rx Share'!G$6,('Rx Share'!H$6+((AA78-'Rx Share'!G$6)/('Rx Share'!G$5-'Rx Share'!G$6)*'Rx Share'!I$6)),0))))*$AS$2/10))</f>
        <v>0</v>
      </c>
      <c r="AT78" s="69">
        <f t="shared" si="35"/>
        <v>41.580382334072482</v>
      </c>
      <c r="AU78" s="70">
        <f t="shared" si="25"/>
        <v>47</v>
      </c>
      <c r="AV78" s="110" t="str">
        <f t="shared" si="36"/>
        <v/>
      </c>
      <c r="AW78" s="110" t="str">
        <f t="shared" si="37"/>
        <v/>
      </c>
      <c r="AX78" s="110" t="str">
        <f t="shared" si="26"/>
        <v/>
      </c>
      <c r="AY78" s="110" t="str">
        <f t="shared" si="27"/>
        <v/>
      </c>
      <c r="AZ78" s="110" t="str">
        <f t="shared" si="28"/>
        <v/>
      </c>
      <c r="BA78" s="116" t="str">
        <f>IFERROR(IF($M78&gt;=99.5,#REF!,""),"")</f>
        <v/>
      </c>
      <c r="BB78" s="109" t="str">
        <f t="shared" si="29"/>
        <v>Disqualified</v>
      </c>
      <c r="BC78" s="109" t="str">
        <f t="shared" si="30"/>
        <v>Disqualified</v>
      </c>
      <c r="BD78" s="109" t="str">
        <f t="shared" si="31"/>
        <v>Disqualified</v>
      </c>
      <c r="BE78" s="109" t="str">
        <f t="shared" si="32"/>
        <v>Disqualified</v>
      </c>
      <c r="BF78" s="109" t="str">
        <f t="shared" si="33"/>
        <v>Disqualified</v>
      </c>
      <c r="BG78" s="109" t="str">
        <f t="shared" si="34"/>
        <v>Disqualified</v>
      </c>
    </row>
    <row r="79" spans="1:59" ht="20" hidden="1" x14ac:dyDescent="0.35">
      <c r="A79" s="87"/>
      <c r="B79" s="79">
        <v>105122</v>
      </c>
      <c r="C79" s="80" t="s">
        <v>1139</v>
      </c>
      <c r="D79" s="80" t="s">
        <v>1058</v>
      </c>
      <c r="E79" s="80" t="s">
        <v>2088</v>
      </c>
      <c r="F79" s="80" t="s">
        <v>1881</v>
      </c>
      <c r="G79" s="80" t="s">
        <v>1822</v>
      </c>
      <c r="H79" s="146">
        <v>44524</v>
      </c>
      <c r="I79" s="146" t="s">
        <v>1719</v>
      </c>
      <c r="J79" s="79">
        <v>9</v>
      </c>
      <c r="K79" s="79" t="s">
        <v>1084</v>
      </c>
      <c r="L79" s="79"/>
      <c r="M79" s="78">
        <v>68.740428672619629</v>
      </c>
      <c r="N79" s="78">
        <v>13.533834586466165</v>
      </c>
      <c r="O79" s="78">
        <v>75.34611721407758</v>
      </c>
      <c r="P79" s="78">
        <v>65.222312221864669</v>
      </c>
      <c r="Q79" s="99">
        <v>0</v>
      </c>
      <c r="R79" s="99">
        <v>8.3333333333333321</v>
      </c>
      <c r="S79" s="99">
        <v>0</v>
      </c>
      <c r="T79" s="99">
        <v>8.3333333333333321</v>
      </c>
      <c r="U79" s="99" t="s">
        <v>1093</v>
      </c>
      <c r="V79" s="68">
        <v>86.234705228031146</v>
      </c>
      <c r="W79" s="68">
        <v>101.92307692307692</v>
      </c>
      <c r="X79" s="68">
        <v>67.31481481481481</v>
      </c>
      <c r="Y79" s="68">
        <v>80</v>
      </c>
      <c r="Z79" s="68">
        <v>83.833333333333329</v>
      </c>
      <c r="AA79" s="68">
        <v>21.005264499345234</v>
      </c>
      <c r="AB79" s="68">
        <v>0.42010528998690466</v>
      </c>
      <c r="AC79" s="68">
        <v>1</v>
      </c>
      <c r="AD79" s="74"/>
      <c r="AE79" s="75">
        <f>IF(M79&gt;='Sales Ach'!G$3,'Sales Ach'!H$3,IF(M79&gt;='Sales Ach'!G$4,('Sales Ach'!H$4+((M79-'Sales Ach'!G$4)/('Sales Ach'!G$3-'Sales Ach'!G$4))*'Sales Ach'!I$4),IF(M79&gt;'Sales Ach'!G$5,('Sales Ach'!H$5+((M79-'Sales Ach'!G$5)/('Sales Ach'!G$4-'Sales Ach'!G$5))*'Sales Ach'!I$5),IF(M79&gt;='Sales Ach'!G$6,('Sales Ach'!H$6+((M79-'Sales Ach'!G$6)/('Sales Ach'!G$5-'Sales Ach'!G$6)*'Sales Ach'!I$6)),0))))*$AE$2/10</f>
        <v>4.7480857345239258</v>
      </c>
      <c r="AF79" s="75">
        <f>IF(N79&gt;=UA!G$3,UA!H$3,IF(N79&gt;=UA!G$4,(UA!H$4+((N79-UA!G$4)/(UA!G$3-UA!G$4))*UA!I$4),IF(N79&gt;UA!G$5,(UA!H$5+((N79-UA!G$5)/(UA!G$4-UA!G$5))*UA!I$5),IF(N79&gt;=UA!G$6,(UA!H$6+((N79-UA!G$6)/(UA!G$5-UA!G$6)*UA!I$6)),0))))*$AF$2/10</f>
        <v>0</v>
      </c>
      <c r="AG79" s="75">
        <f>IF(O79="","",(IF(O79&gt;='New Product'!G$3,'New Product'!H$3,IF(O79&gt;='New Product'!G$4,('New Product'!H$4+((O79-'New Product'!G$4)/('New Product'!G$3-'New Product'!G$4))*'New Product'!I$4),IF(O79&gt;'New Product'!G$5,('New Product'!H$5+((O79-'New Product'!G$5)/('New Product'!G$4-'New Product'!G$5))*'New Product'!I$5),IF(O79&gt;='New Product'!G$6,('New Product'!H$6+((O79-'New Product'!G$6)/('New Product'!G$5-'New Product'!G$6)*'New Product'!I$6)),0))))*$AG$2/10))</f>
        <v>2.5149496793622519</v>
      </c>
      <c r="AH79" s="75">
        <f>IF(P79&gt;='Basket Brand'!G$3,'Basket Brand'!H$3,IF(P79&gt;='Basket Brand'!G$4,('Basket Brand'!H$4+((P79-'Basket Brand'!G$4)/('Basket Brand'!G$3-'Basket Brand'!G$4))*'Basket Brand'!I$4),IF(P79&gt;'Basket Brand'!G$5,('Basket Brand'!H$5+((P79-'Basket Brand'!G$5)/('Basket Brand'!G$4-'Basket Brand'!G$5))*'Basket Brand'!I$5),IF(P79&gt;='Basket Brand'!G$6,('Basket Brand'!H$6+((P79-'Basket Brand'!G$6)/('Basket Brand'!G$5-'Basket Brand'!G$6)*'Basket Brand'!I$6)),0))))*$AH$2/10</f>
        <v>2.0222312221864671</v>
      </c>
      <c r="AI79" s="75">
        <f>IF(Q79&gt;='No of Month Ach.'!G$3,'No of Month Ach.'!H$3,IF(Q79&gt;='No of Month Ach.'!G$4,('No of Month Ach.'!H$4+((Q79-'No of Month Ach.'!G$4)/('No of Month Ach.'!G$3-'No of Month Ach.'!G$4))*'No of Month Ach.'!I$4),IF(Q79&gt;'No of Month Ach.'!G$5,('No of Month Ach.'!H$5+((Q79-'No of Month Ach.'!G$5)/('No of Month Ach.'!G$4-'No of Month Ach.'!G$5))*'No of Month Ach.'!I$5),IF(Q79&gt;='No of Month Ach.'!G$6,('No of Month Ach.'!H$6+((Q79-'No of Month Ach.'!G$6)/('No of Month Ach.'!G$5-'No of Month Ach.'!G$6)*'No of Month Ach.'!I$6)),0))))*$AI$2/10</f>
        <v>0</v>
      </c>
      <c r="AJ79" s="75">
        <f>IF(R79&gt;='Territory Month'!B$3,'Territory Month'!C$3,IF(R79&gt;='Territory Month'!B$4,('Territory Month'!C$4+((R79-'Territory Month'!B$4)/('Territory Month'!B$3-'Territory Month'!B$4))*'Territory Month'!D$4),IF(R79&gt;'Territory Month'!B$5,('Territory Month'!C$5+((R79-'Territory Month'!B$5)/('Territory Month'!B$4-'Territory Month'!B$5))*'Territory Month'!D$5),IF(R79&gt;='Territory Month'!B$6,('Territory Month'!C$6+((R79-'Territory Month'!B$6)/('Territory Month'!B$5-'Territory Month'!B$6)*'Territory Month'!D$6)),0))))*$AJ$2/10</f>
        <v>0</v>
      </c>
      <c r="AK79" s="75">
        <f>IF(Q79&gt;='No of Month Ach.'!G$3,'No of Month Ach.'!H$3,IF(Q79&gt;='No of Month Ach.'!G$4,('No of Month Ach.'!H$4+((Q79-'No of Month Ach.'!G$4)/('No of Month Ach.'!G$3-'No of Month Ach.'!G$4))*'No of Month Ach.'!I$4),IF(Q79&gt;'No of Month Ach.'!G$5,('No of Month Ach.'!H$5+((Q79-'No of Month Ach.'!G$5)/('No of Month Ach.'!G$4-'No of Month Ach.'!G$5))*'No of Month Ach.'!I$5),IF(Q79&gt;='No of Month Ach.'!G$6,('No of Month Ach.'!H$6+((Q79-'No of Month Ach.'!G$6)/('No of Month Ach.'!G$5-'No of Month Ach.'!G$6)*'No of Month Ach.'!I$6)),0))))*$AK$2/10</f>
        <v>0</v>
      </c>
      <c r="AL79" s="75">
        <f>IF(R79&gt;='Territory Month'!B$3,'Territory Month'!C$3,IF(R79&gt;='Territory Month'!B$4,('Territory Month'!C$4+((R79-'Territory Month'!B$4)/('Territory Month'!B$3-'Territory Month'!B$4))*'Territory Month'!D$4),IF(R79&gt;'Territory Month'!B$5,('Territory Month'!C$5+((R79-'Territory Month'!B$5)/('Territory Month'!B$4-'Territory Month'!B$5))*'Territory Month'!D$5),IF(R79&gt;='Territory Month'!B$6,('Territory Month'!C$6+((R79-'Territory Month'!B$6)/('Territory Month'!B$5-'Territory Month'!B$6)*'Territory Month'!D$6)),0))))*$AL$2/10</f>
        <v>0</v>
      </c>
      <c r="AM79" s="75">
        <f>IF(U79&gt;='Sygk DM Syk Ach'!B$3,'Sygk DM Syk Ach'!C$3,IF(U79&gt;='Sygk DM Syk Ach'!B$4,('Sygk DM Syk Ach'!C$4+((U79-'Sygk DM Syk Ach'!B$4)/('Sygk DM Syk Ach'!B$3-'Sygk DM Syk Ach'!B$4))*'Sygk DM Syk Ach'!D$4),IF(U79&gt;'Sygk DM Syk Ach'!B$5,('Sygk DM Syk Ach'!C$5+((U79-'Sygk DM Syk Ach'!B$5)/('Sygk DM Syk Ach'!B$4-'Sygk DM Syk Ach'!B$5))*'Sygk DM Syk Ach'!D$5),IF(U79&gt;='Sygk DM Syk Ach'!B$6,('Sygk DM Syk Ach'!C$6+((U79-'Sygk DM Syk Ach'!B$6)/('Sygk DM Syk Ach'!B$5-'Sygk DM Syk Ach'!B$6)*'Sygk DM Syk Ach'!D$6)),0))))*$AM$2/10</f>
        <v>4</v>
      </c>
      <c r="AN79" s="75">
        <f>IF(V79&gt;='Call Achv'!B$3,'Call Achv'!C$3,IF(V79&gt;='Call Achv'!B$4,('Call Achv'!C$4+((V79-'Call Achv'!B$4)/('Call Achv'!B$3-'Call Achv'!B$4))*'Call Achv'!D$4),IF(V79&gt;'Call Achv'!B$5,('Call Achv'!C$5+((V79-'Call Achv'!B$5)/('Call Achv'!B$4-'Call Achv'!B$5))*'Call Achv'!D$5),IF(V79&gt;='Call Achv'!B$6,('Call Achv'!C$6+((V79-'Call Achv'!B$6)/('Call Achv'!B$5-'Call Achv'!B$6)*'Call Achv'!D$6)),0))))*$AN$2/10</f>
        <v>1.3410734149054504</v>
      </c>
      <c r="AO79" s="75">
        <f>IF(W79&gt;='DM Coaching'!B$3,'DM Coaching'!C$3,IF(W79&gt;='DM Coaching'!B$4,('DM Coaching'!C$4+((W79-'DM Coaching'!B$4)/('DM Coaching'!B$3-'DM Coaching'!B$4))*'DM Coaching'!D$4),IF(W79&gt;'DM Coaching'!B$5,('DM Coaching'!C$5+((W79-'DM Coaching'!B$5)/('DM Coaching'!B$4-'DM Coaching'!B$5))*'DM Coaching'!D$5),IF(W79&gt;='DM Coaching'!B$6,('DM Coaching'!C$6+((W79-'DM Coaching'!B$6)/('DM Coaching'!B$5-'DM Coaching'!B$6)*'DM Coaching'!D$6)),0))))*$AO$2/10</f>
        <v>5</v>
      </c>
      <c r="AP79" s="75">
        <f>IF(X79&gt;='FF-Written'!B$3,'FF-Written'!C$3,IF(X79&gt;='FF-Written'!B$4,('FF-Written'!C$4+((X79-'FF-Written'!B$4)/('FF-Written'!B$3-'FF-Written'!B$4))*'FF-Written'!D$4),IF(X79&gt;'FF-Written'!B$5,('FF-Written'!C$5+((X79-'FF-Written'!B$5)/('FF-Written'!B$4-'FF-Written'!B$5))*'FF-Written'!D$5),IF(X79&gt;='FF-Written'!B$6,('FF-Written'!C$6+((X79-'FF-Written'!B$6)/('FF-Written'!B$5-'FF-Written'!B$6)*'FF-Written'!D$6)),0))))*$AP$2/10</f>
        <v>2.5486111111111107</v>
      </c>
      <c r="AQ79" s="75">
        <f>IF(Y79&gt;='DM-Won-Written'!B$3,'DM-Won-Written'!C$3,IF(Y79&gt;='DM-Won-Written'!B$4,('DM-Won-Written'!C$4+((Y79-'DM-Won-Written'!B$4)/('DM-Won-Written'!B$3-'DM-Won-Written'!B$4))*'DM-Won-Written'!D$4),IF(Y79&gt;'DM-Won-Written'!B$5,('DM-Won-Written'!C$5+((Y79-'DM-Won-Written'!B$5)/('DM-Won-Written'!B$4-'DM-Won-Written'!B$5))*'DM-Won-Written'!D$5),IF(Y79&gt;='DM-Won-Written'!B$6,('DM-Won-Written'!C$6+((Y79-'DM-Won-Written'!B$6)/('DM-Won-Written'!B$5-'DM-Won-Written'!B$6)*'DM-Won-Written'!D$6)),0))))*$AQ$2/10</f>
        <v>3</v>
      </c>
      <c r="AR79" s="75">
        <f>IF(Z79&gt;='FF-Detailing'!B$3,'FF-Detailing'!C$3,IF(Z79&gt;='FF-Detailing'!B$4,('FF-Detailing'!C$4+((Z79-'FF-Detailing'!B$4)/('FF-Detailing'!B$3-'FF-Detailing'!B$4))*'FF-Detailing'!D$4),IF(Z79&gt;'FF-Detailing'!B$5,('FF-Detailing'!C$5+((Z79-'FF-Detailing'!B$5)/('FF-Detailing'!B$4-'FF-Detailing'!B$5))*'FF-Detailing'!D$5),IF(Z79&gt;='FF-Detailing'!B$6,('FF-Detailing'!C$6+((Z79-'FF-Detailing'!B$6)/('FF-Detailing'!B$5-'FF-Detailing'!B$6)*'FF-Detailing'!D$6)),0))))*$AR$2/10</f>
        <v>2.3299999999999996</v>
      </c>
      <c r="AS79" s="75">
        <f>IF(AA79="","",(IF(AA79&gt;='Rx Share'!G$3,'Rx Share'!H$3,IF(AA79&gt;='Rx Share'!G$4,('Rx Share'!H$4+((AA79-'Rx Share'!G$4)/('Rx Share'!G$3-'Rx Share'!G$4))*'Rx Share'!I$4),IF(AA79&gt;'Rx Share'!G$5,('Rx Share'!H$5+((AA79-'Rx Share'!G$5)/('Rx Share'!G$4-'Rx Share'!G$5))*'Rx Share'!I$5),IF(AA79&gt;='Rx Share'!G$6,('Rx Share'!H$6+((AA79-'Rx Share'!G$6)/('Rx Share'!G$5-'Rx Share'!G$6)*'Rx Share'!I$6)),0))))*$AS$2/10))</f>
        <v>0</v>
      </c>
      <c r="AT79" s="69">
        <f t="shared" si="35"/>
        <v>30.56105684676578</v>
      </c>
      <c r="AU79" s="70">
        <f t="shared" si="25"/>
        <v>76</v>
      </c>
      <c r="AV79" s="110" t="str">
        <f t="shared" si="36"/>
        <v/>
      </c>
      <c r="AW79" s="110" t="str">
        <f t="shared" si="37"/>
        <v/>
      </c>
      <c r="AX79" s="110" t="str">
        <f t="shared" si="26"/>
        <v/>
      </c>
      <c r="AY79" s="110" t="str">
        <f t="shared" si="27"/>
        <v/>
      </c>
      <c r="AZ79" s="110" t="str">
        <f t="shared" si="28"/>
        <v/>
      </c>
      <c r="BA79" s="116" t="str">
        <f>IFERROR(IF($M79&gt;=99.5,#REF!,""),"")</f>
        <v/>
      </c>
      <c r="BB79" s="109" t="str">
        <f t="shared" si="29"/>
        <v>Disqualified</v>
      </c>
      <c r="BC79" s="109" t="str">
        <f t="shared" si="30"/>
        <v>Disqualified</v>
      </c>
      <c r="BD79" s="109" t="str">
        <f t="shared" si="31"/>
        <v>Disqualified</v>
      </c>
      <c r="BE79" s="109" t="str">
        <f t="shared" si="32"/>
        <v>Disqualified</v>
      </c>
      <c r="BF79" s="109" t="str">
        <f t="shared" si="33"/>
        <v>Disqualified</v>
      </c>
      <c r="BG79" s="109" t="str">
        <f t="shared" si="34"/>
        <v>Disqualified</v>
      </c>
    </row>
    <row r="80" spans="1:59" ht="20" hidden="1" x14ac:dyDescent="0.35">
      <c r="A80" s="87"/>
      <c r="B80" s="79">
        <v>105131</v>
      </c>
      <c r="C80" s="80" t="s">
        <v>218</v>
      </c>
      <c r="D80" s="80" t="s">
        <v>1058</v>
      </c>
      <c r="E80" s="80" t="s">
        <v>1840</v>
      </c>
      <c r="F80" s="80" t="s">
        <v>1807</v>
      </c>
      <c r="G80" s="80" t="s">
        <v>1808</v>
      </c>
      <c r="H80" s="146">
        <v>44524</v>
      </c>
      <c r="I80" s="146" t="s">
        <v>1719</v>
      </c>
      <c r="J80" s="79">
        <v>8</v>
      </c>
      <c r="K80" s="79" t="s">
        <v>1084</v>
      </c>
      <c r="L80" s="79"/>
      <c r="M80" s="78">
        <v>89.400028763459019</v>
      </c>
      <c r="N80" s="78">
        <v>31.818181818181817</v>
      </c>
      <c r="O80" s="78">
        <v>13.360813145658845</v>
      </c>
      <c r="P80" s="78">
        <v>91.631770238623105</v>
      </c>
      <c r="Q80" s="99">
        <v>2</v>
      </c>
      <c r="R80" s="99">
        <v>37.037037037037038</v>
      </c>
      <c r="S80" s="99">
        <v>2</v>
      </c>
      <c r="T80" s="99">
        <v>37.037037037037038</v>
      </c>
      <c r="U80" s="99" t="s">
        <v>1093</v>
      </c>
      <c r="V80" s="68">
        <v>105.45348498104406</v>
      </c>
      <c r="W80" s="68">
        <v>102.40384615384615</v>
      </c>
      <c r="X80" s="68">
        <v>83.888888888888886</v>
      </c>
      <c r="Y80" s="68">
        <v>88.333333333333343</v>
      </c>
      <c r="Z80" s="68">
        <v>80.833333333333343</v>
      </c>
      <c r="AA80" s="68">
        <v>2.1656255935810371</v>
      </c>
      <c r="AB80" s="68">
        <v>0.38981260684458668</v>
      </c>
      <c r="AC80" s="68">
        <v>1</v>
      </c>
      <c r="AD80" s="74"/>
      <c r="AE80" s="75">
        <f>IF(M80&gt;='Sales Ach'!G$3,'Sales Ach'!H$3,IF(M80&gt;='Sales Ach'!G$4,('Sales Ach'!H$4+((M80-'Sales Ach'!G$4)/('Sales Ach'!G$3-'Sales Ach'!G$4))*'Sales Ach'!I$4),IF(M80&gt;'Sales Ach'!G$5,('Sales Ach'!H$5+((M80-'Sales Ach'!G$5)/('Sales Ach'!G$4-'Sales Ach'!G$5))*'Sales Ach'!I$5),IF(M80&gt;='Sales Ach'!G$6,('Sales Ach'!H$6+((M80-'Sales Ach'!G$6)/('Sales Ach'!G$5-'Sales Ach'!G$6)*'Sales Ach'!I$6)),0))))*$AE$2/10</f>
        <v>8.8800057526918046</v>
      </c>
      <c r="AF80" s="75">
        <f>IF(N80&gt;=UA!G$3,UA!H$3,IF(N80&gt;=UA!G$4,(UA!H$4+((N80-UA!G$4)/(UA!G$3-UA!G$4))*UA!I$4),IF(N80&gt;UA!G$5,(UA!H$5+((N80-UA!G$5)/(UA!G$4-UA!G$5))*UA!I$5),IF(N80&gt;=UA!G$6,(UA!H$6+((N80-UA!G$6)/(UA!G$5-UA!G$6)*UA!I$6)),0))))*$AF$2/10</f>
        <v>3.5454545454545454</v>
      </c>
      <c r="AG80" s="75">
        <f>IF(O80="","",(IF(O80&gt;='New Product'!G$3,'New Product'!H$3,IF(O80&gt;='New Product'!G$4,('New Product'!H$4+((O80-'New Product'!G$4)/('New Product'!G$3-'New Product'!G$4))*'New Product'!I$4),IF(O80&gt;'New Product'!G$5,('New Product'!H$5+((O80-'New Product'!G$5)/('New Product'!G$4-'New Product'!G$5))*'New Product'!I$5),IF(O80&gt;='New Product'!G$6,('New Product'!H$6+((O80-'New Product'!G$6)/('New Product'!G$5-'New Product'!G$6)*'New Product'!I$6)),0))))*$AG$2/10))</f>
        <v>0</v>
      </c>
      <c r="AH80" s="75">
        <f>IF(P80&gt;='Basket Brand'!G$3,'Basket Brand'!H$3,IF(P80&gt;='Basket Brand'!G$4,('Basket Brand'!H$4+((P80-'Basket Brand'!G$4)/('Basket Brand'!G$3-'Basket Brand'!G$4))*'Basket Brand'!I$4),IF(P80&gt;'Basket Brand'!G$5,('Basket Brand'!H$5+((P80-'Basket Brand'!G$5)/('Basket Brand'!G$4-'Basket Brand'!G$5))*'Basket Brand'!I$5),IF(P80&gt;='Basket Brand'!G$6,('Basket Brand'!H$6+((P80-'Basket Brand'!G$6)/('Basket Brand'!G$5-'Basket Brand'!G$6)*'Basket Brand'!I$6)),0))))*$AH$2/10</f>
        <v>4.6631770238623105</v>
      </c>
      <c r="AI80" s="75">
        <f>IF(Q80&gt;='No of Month Ach.'!G$3,'No of Month Ach.'!H$3,IF(Q80&gt;='No of Month Ach.'!G$4,('No of Month Ach.'!H$4+((Q80-'No of Month Ach.'!G$4)/('No of Month Ach.'!G$3-'No of Month Ach.'!G$4))*'No of Month Ach.'!I$4),IF(Q80&gt;'No of Month Ach.'!G$5,('No of Month Ach.'!H$5+((Q80-'No of Month Ach.'!G$5)/('No of Month Ach.'!G$4-'No of Month Ach.'!G$5))*'No of Month Ach.'!I$5),IF(Q80&gt;='No of Month Ach.'!G$6,('No of Month Ach.'!H$6+((Q80-'No of Month Ach.'!G$6)/('No of Month Ach.'!G$5-'No of Month Ach.'!G$6)*'No of Month Ach.'!I$6)),0))))*$AI$2/10</f>
        <v>0</v>
      </c>
      <c r="AJ80" s="75">
        <f>IF(R80&gt;='Territory Month'!B$3,'Territory Month'!C$3,IF(R80&gt;='Territory Month'!B$4,('Territory Month'!C$4+((R80-'Territory Month'!B$4)/('Territory Month'!B$3-'Territory Month'!B$4))*'Territory Month'!D$4),IF(R80&gt;'Territory Month'!B$5,('Territory Month'!C$5+((R80-'Territory Month'!B$5)/('Territory Month'!B$4-'Territory Month'!B$5))*'Territory Month'!D$5),IF(R80&gt;='Territory Month'!B$6,('Territory Month'!C$6+((R80-'Territory Month'!B$6)/('Territory Month'!B$5-'Territory Month'!B$6)*'Territory Month'!D$6)),0))))*$AJ$2/10</f>
        <v>1.2851851851851852</v>
      </c>
      <c r="AK80" s="75">
        <f>IF(Q80&gt;='No of Month Ach.'!G$3,'No of Month Ach.'!H$3,IF(Q80&gt;='No of Month Ach.'!G$4,('No of Month Ach.'!H$4+((Q80-'No of Month Ach.'!G$4)/('No of Month Ach.'!G$3-'No of Month Ach.'!G$4))*'No of Month Ach.'!I$4),IF(Q80&gt;'No of Month Ach.'!G$5,('No of Month Ach.'!H$5+((Q80-'No of Month Ach.'!G$5)/('No of Month Ach.'!G$4-'No of Month Ach.'!G$5))*'No of Month Ach.'!I$5),IF(Q80&gt;='No of Month Ach.'!G$6,('No of Month Ach.'!H$6+((Q80-'No of Month Ach.'!G$6)/('No of Month Ach.'!G$5-'No of Month Ach.'!G$6)*'No of Month Ach.'!I$6)),0))))*$AK$2/10</f>
        <v>0</v>
      </c>
      <c r="AL80" s="75">
        <f>IF(R80&gt;='Territory Month'!B$3,'Territory Month'!C$3,IF(R80&gt;='Territory Month'!B$4,('Territory Month'!C$4+((R80-'Territory Month'!B$4)/('Territory Month'!B$3-'Territory Month'!B$4))*'Territory Month'!D$4),IF(R80&gt;'Territory Month'!B$5,('Territory Month'!C$5+((R80-'Territory Month'!B$5)/('Territory Month'!B$4-'Territory Month'!B$5))*'Territory Month'!D$5),IF(R80&gt;='Territory Month'!B$6,('Territory Month'!C$6+((R80-'Territory Month'!B$6)/('Territory Month'!B$5-'Territory Month'!B$6)*'Territory Month'!D$6)),0))))*$AL$2/10</f>
        <v>0.6425925925925926</v>
      </c>
      <c r="AM80" s="75">
        <f>IF(U80&gt;='Sygk DM Syk Ach'!B$3,'Sygk DM Syk Ach'!C$3,IF(U80&gt;='Sygk DM Syk Ach'!B$4,('Sygk DM Syk Ach'!C$4+((U80-'Sygk DM Syk Ach'!B$4)/('Sygk DM Syk Ach'!B$3-'Sygk DM Syk Ach'!B$4))*'Sygk DM Syk Ach'!D$4),IF(U80&gt;'Sygk DM Syk Ach'!B$5,('Sygk DM Syk Ach'!C$5+((U80-'Sygk DM Syk Ach'!B$5)/('Sygk DM Syk Ach'!B$4-'Sygk DM Syk Ach'!B$5))*'Sygk DM Syk Ach'!D$5),IF(U80&gt;='Sygk DM Syk Ach'!B$6,('Sygk DM Syk Ach'!C$6+((U80-'Sygk DM Syk Ach'!B$6)/('Sygk DM Syk Ach'!B$5-'Sygk DM Syk Ach'!B$6)*'Sygk DM Syk Ach'!D$6)),0))))*$AM$2/10</f>
        <v>4</v>
      </c>
      <c r="AN80" s="75">
        <f>IF(V80&gt;='Call Achv'!B$3,'Call Achv'!C$3,IF(V80&gt;='Call Achv'!B$4,('Call Achv'!C$4+((V80-'Call Achv'!B$4)/('Call Achv'!B$3-'Call Achv'!B$4))*'Call Achv'!D$4),IF(V80&gt;'Call Achv'!B$5,('Call Achv'!C$5+((V80-'Call Achv'!B$5)/('Call Achv'!B$4-'Call Achv'!B$5))*'Call Achv'!D$5),IF(V80&gt;='Call Achv'!B$6,('Call Achv'!C$6+((V80-'Call Achv'!B$6)/('Call Achv'!B$5-'Call Achv'!B$6)*'Call Achv'!D$6)),0))))*$AN$2/10</f>
        <v>5</v>
      </c>
      <c r="AO80" s="75">
        <f>IF(W80&gt;='DM Coaching'!B$3,'DM Coaching'!C$3,IF(W80&gt;='DM Coaching'!B$4,('DM Coaching'!C$4+((W80-'DM Coaching'!B$4)/('DM Coaching'!B$3-'DM Coaching'!B$4))*'DM Coaching'!D$4),IF(W80&gt;'DM Coaching'!B$5,('DM Coaching'!C$5+((W80-'DM Coaching'!B$5)/('DM Coaching'!B$4-'DM Coaching'!B$5))*'DM Coaching'!D$5),IF(W80&gt;='DM Coaching'!B$6,('DM Coaching'!C$6+((W80-'DM Coaching'!B$6)/('DM Coaching'!B$5-'DM Coaching'!B$6)*'DM Coaching'!D$6)),0))))*$AO$2/10</f>
        <v>5</v>
      </c>
      <c r="AP80" s="75">
        <f>IF(X80&gt;='FF-Written'!B$3,'FF-Written'!C$3,IF(X80&gt;='FF-Written'!B$4,('FF-Written'!C$4+((X80-'FF-Written'!B$4)/('FF-Written'!B$3-'FF-Written'!B$4))*'FF-Written'!D$4),IF(X80&gt;'FF-Written'!B$5,('FF-Written'!C$5+((X80-'FF-Written'!B$5)/('FF-Written'!B$4-'FF-Written'!B$5))*'FF-Written'!D$5),IF(X80&gt;='FF-Written'!B$6,('FF-Written'!C$6+((X80-'FF-Written'!B$6)/('FF-Written'!B$5-'FF-Written'!B$6)*'FF-Written'!D$6)),0))))*$AP$2/10</f>
        <v>4.3888888888888884</v>
      </c>
      <c r="AQ80" s="75">
        <f>IF(Y80&gt;='DM-Won-Written'!B$3,'DM-Won-Written'!C$3,IF(Y80&gt;='DM-Won-Written'!B$4,('DM-Won-Written'!C$4+((Y80-'DM-Won-Written'!B$4)/('DM-Won-Written'!B$3-'DM-Won-Written'!B$4))*'DM-Won-Written'!D$4),IF(Y80&gt;'DM-Won-Written'!B$5,('DM-Won-Written'!C$5+((Y80-'DM-Won-Written'!B$5)/('DM-Won-Written'!B$4-'DM-Won-Written'!B$5))*'DM-Won-Written'!D$5),IF(Y80&gt;='DM-Won-Written'!B$6,('DM-Won-Written'!C$6+((Y80-'DM-Won-Written'!B$6)/('DM-Won-Written'!B$5-'DM-Won-Written'!B$6)*'DM-Won-Written'!D$6)),0))))*$AQ$2/10</f>
        <v>3</v>
      </c>
      <c r="AR80" s="75">
        <f>IF(Z80&gt;='FF-Detailing'!B$3,'FF-Detailing'!C$3,IF(Z80&gt;='FF-Detailing'!B$4,('FF-Detailing'!C$4+((Z80-'FF-Detailing'!B$4)/('FF-Detailing'!B$3-'FF-Detailing'!B$4))*'FF-Detailing'!D$4),IF(Z80&gt;'FF-Detailing'!B$5,('FF-Detailing'!C$5+((Z80-'FF-Detailing'!B$5)/('FF-Detailing'!B$4-'FF-Detailing'!B$5))*'FF-Detailing'!D$5),IF(Z80&gt;='FF-Detailing'!B$6,('FF-Detailing'!C$6+((Z80-'FF-Detailing'!B$6)/('FF-Detailing'!B$5-'FF-Detailing'!B$6)*'FF-Detailing'!D$6)),0))))*$AR$2/10</f>
        <v>2.1500000000000008</v>
      </c>
      <c r="AS80" s="75">
        <f>IF(AA80="","",(IF(AA80&gt;='Rx Share'!G$3,'Rx Share'!H$3,IF(AA80&gt;='Rx Share'!G$4,('Rx Share'!H$4+((AA80-'Rx Share'!G$4)/('Rx Share'!G$3-'Rx Share'!G$4))*'Rx Share'!I$4),IF(AA80&gt;'Rx Share'!G$5,('Rx Share'!H$5+((AA80-'Rx Share'!G$5)/('Rx Share'!G$4-'Rx Share'!G$5))*'Rx Share'!I$5),IF(AA80&gt;='Rx Share'!G$6,('Rx Share'!H$6+((AA80-'Rx Share'!G$6)/('Rx Share'!G$5-'Rx Share'!G$6)*'Rx Share'!I$6)),0))))*$AS$2/10))</f>
        <v>0</v>
      </c>
      <c r="AT80" s="69">
        <f t="shared" si="35"/>
        <v>45.855687559433477</v>
      </c>
      <c r="AU80" s="70">
        <f t="shared" si="25"/>
        <v>36</v>
      </c>
      <c r="AV80" s="110" t="str">
        <f t="shared" si="36"/>
        <v/>
      </c>
      <c r="AW80" s="110" t="str">
        <f t="shared" si="37"/>
        <v/>
      </c>
      <c r="AX80" s="110" t="str">
        <f t="shared" si="26"/>
        <v/>
      </c>
      <c r="AY80" s="110" t="str">
        <f t="shared" si="27"/>
        <v/>
      </c>
      <c r="AZ80" s="110" t="str">
        <f t="shared" si="28"/>
        <v/>
      </c>
      <c r="BA80" s="116" t="str">
        <f>IFERROR(IF($M80&gt;=99.5,#REF!,""),"")</f>
        <v/>
      </c>
      <c r="BB80" s="109" t="str">
        <f t="shared" si="29"/>
        <v>Disqualified</v>
      </c>
      <c r="BC80" s="109" t="str">
        <f t="shared" si="30"/>
        <v>Disqualified</v>
      </c>
      <c r="BD80" s="109" t="str">
        <f t="shared" si="31"/>
        <v>Disqualified</v>
      </c>
      <c r="BE80" s="109" t="str">
        <f t="shared" si="32"/>
        <v>Disqualified</v>
      </c>
      <c r="BF80" s="109" t="str">
        <f t="shared" si="33"/>
        <v>Disqualified</v>
      </c>
      <c r="BG80" s="109" t="str">
        <f t="shared" si="34"/>
        <v>Disqualified</v>
      </c>
    </row>
    <row r="81" spans="1:59" ht="20" hidden="1" x14ac:dyDescent="0.35">
      <c r="A81" s="87"/>
      <c r="B81" s="79">
        <v>105133</v>
      </c>
      <c r="C81" s="80" t="s">
        <v>214</v>
      </c>
      <c r="D81" s="80" t="s">
        <v>1058</v>
      </c>
      <c r="E81" s="80" t="s">
        <v>1880</v>
      </c>
      <c r="F81" s="80" t="s">
        <v>1881</v>
      </c>
      <c r="G81" s="80" t="s">
        <v>1822</v>
      </c>
      <c r="H81" s="146">
        <v>44524</v>
      </c>
      <c r="I81" s="146" t="s">
        <v>1719</v>
      </c>
      <c r="J81" s="79">
        <v>9</v>
      </c>
      <c r="K81" s="79" t="s">
        <v>1084</v>
      </c>
      <c r="L81" s="79"/>
      <c r="M81" s="78">
        <v>85.864803509514331</v>
      </c>
      <c r="N81" s="78">
        <v>21.818181818181817</v>
      </c>
      <c r="O81" s="78">
        <v>82.414080193766367</v>
      </c>
      <c r="P81" s="78">
        <v>91.791818102273595</v>
      </c>
      <c r="Q81" s="99">
        <v>1</v>
      </c>
      <c r="R81" s="99">
        <v>26.666666666666668</v>
      </c>
      <c r="S81" s="99">
        <v>1</v>
      </c>
      <c r="T81" s="99">
        <v>26.666666666666668</v>
      </c>
      <c r="U81" s="99" t="s">
        <v>1093</v>
      </c>
      <c r="V81" s="68">
        <v>95.887037037037032</v>
      </c>
      <c r="W81" s="68">
        <v>83.544303797468359</v>
      </c>
      <c r="X81" s="68">
        <v>67.592592592592595</v>
      </c>
      <c r="Y81" s="68">
        <v>77.777777777777786</v>
      </c>
      <c r="Z81" s="68">
        <v>84.055555555555557</v>
      </c>
      <c r="AA81" s="68">
        <v>19.882908261332627</v>
      </c>
      <c r="AB81" s="68">
        <v>0.39765816522665254</v>
      </c>
      <c r="AC81" s="68">
        <v>1</v>
      </c>
      <c r="AD81" s="74"/>
      <c r="AE81" s="75">
        <f>IF(M81&gt;='Sales Ach'!G$3,'Sales Ach'!H$3,IF(M81&gt;='Sales Ach'!G$4,('Sales Ach'!H$4+((M81-'Sales Ach'!G$4)/('Sales Ach'!G$3-'Sales Ach'!G$4))*'Sales Ach'!I$4),IF(M81&gt;'Sales Ach'!G$5,('Sales Ach'!H$5+((M81-'Sales Ach'!G$5)/('Sales Ach'!G$4-'Sales Ach'!G$5))*'Sales Ach'!I$5),IF(M81&gt;='Sales Ach'!G$6,('Sales Ach'!H$6+((M81-'Sales Ach'!G$6)/('Sales Ach'!G$5-'Sales Ach'!G$6)*'Sales Ach'!I$6)),0))))*$AE$2/10</f>
        <v>8.1729607019028663</v>
      </c>
      <c r="AF81" s="75">
        <f>IF(N81&gt;=UA!G$3,UA!H$3,IF(N81&gt;=UA!G$4,(UA!H$4+((N81-UA!G$4)/(UA!G$3-UA!G$4))*UA!I$4),IF(N81&gt;UA!G$5,(UA!H$5+((N81-UA!G$5)/(UA!G$4-UA!G$5))*UA!I$5),IF(N81&gt;=UA!G$6,(UA!H$6+((N81-UA!G$6)/(UA!G$5-UA!G$6)*UA!I$6)),0))))*$AF$2/10</f>
        <v>0</v>
      </c>
      <c r="AG81" s="75">
        <f>IF(O81="","",(IF(O81&gt;='New Product'!G$3,'New Product'!H$3,IF(O81&gt;='New Product'!G$4,('New Product'!H$4+((O81-'New Product'!G$4)/('New Product'!G$3-'New Product'!G$4))*'New Product'!I$4),IF(O81&gt;'New Product'!G$5,('New Product'!H$5+((O81-'New Product'!G$5)/('New Product'!G$4-'New Product'!G$5))*'New Product'!I$5),IF(O81&gt;='New Product'!G$6,('New Product'!H$6+((O81-'New Product'!G$6)/('New Product'!G$5-'New Product'!G$6)*'New Product'!I$6)),0))))*$AG$2/10))</f>
        <v>3.137971227127291</v>
      </c>
      <c r="AH81" s="75">
        <f>IF(P81&gt;='Basket Brand'!G$3,'Basket Brand'!H$3,IF(P81&gt;='Basket Brand'!G$4,('Basket Brand'!H$4+((P81-'Basket Brand'!G$4)/('Basket Brand'!G$3-'Basket Brand'!G$4))*'Basket Brand'!I$4),IF(P81&gt;'Basket Brand'!G$5,('Basket Brand'!H$5+((P81-'Basket Brand'!G$5)/('Basket Brand'!G$4-'Basket Brand'!G$5))*'Basket Brand'!I$5),IF(P81&gt;='Basket Brand'!G$6,('Basket Brand'!H$6+((P81-'Basket Brand'!G$6)/('Basket Brand'!G$5-'Basket Brand'!G$6)*'Basket Brand'!I$6)),0))))*$AH$2/10</f>
        <v>4.6791818102273597</v>
      </c>
      <c r="AI81" s="75">
        <f>IF(Q81&gt;='No of Month Ach.'!G$3,'No of Month Ach.'!H$3,IF(Q81&gt;='No of Month Ach.'!G$4,('No of Month Ach.'!H$4+((Q81-'No of Month Ach.'!G$4)/('No of Month Ach.'!G$3-'No of Month Ach.'!G$4))*'No of Month Ach.'!I$4),IF(Q81&gt;'No of Month Ach.'!G$5,('No of Month Ach.'!H$5+((Q81-'No of Month Ach.'!G$5)/('No of Month Ach.'!G$4-'No of Month Ach.'!G$5))*'No of Month Ach.'!I$5),IF(Q81&gt;='No of Month Ach.'!G$6,('No of Month Ach.'!H$6+((Q81-'No of Month Ach.'!G$6)/('No of Month Ach.'!G$5-'No of Month Ach.'!G$6)*'No of Month Ach.'!I$6)),0))))*$AI$2/10</f>
        <v>0</v>
      </c>
      <c r="AJ81" s="75">
        <f>IF(R81&gt;='Territory Month'!B$3,'Territory Month'!C$3,IF(R81&gt;='Territory Month'!B$4,('Territory Month'!C$4+((R81-'Territory Month'!B$4)/('Territory Month'!B$3-'Territory Month'!B$4))*'Territory Month'!D$4),IF(R81&gt;'Territory Month'!B$5,('Territory Month'!C$5+((R81-'Territory Month'!B$5)/('Territory Month'!B$4-'Territory Month'!B$5))*'Territory Month'!D$5),IF(R81&gt;='Territory Month'!B$6,('Territory Month'!C$6+((R81-'Territory Month'!B$6)/('Territory Month'!B$5-'Territory Month'!B$6)*'Territory Month'!D$6)),0))))*$AJ$2/10</f>
        <v>0</v>
      </c>
      <c r="AK81" s="75">
        <f>IF(Q81&gt;='No of Month Ach.'!G$3,'No of Month Ach.'!H$3,IF(Q81&gt;='No of Month Ach.'!G$4,('No of Month Ach.'!H$4+((Q81-'No of Month Ach.'!G$4)/('No of Month Ach.'!G$3-'No of Month Ach.'!G$4))*'No of Month Ach.'!I$4),IF(Q81&gt;'No of Month Ach.'!G$5,('No of Month Ach.'!H$5+((Q81-'No of Month Ach.'!G$5)/('No of Month Ach.'!G$4-'No of Month Ach.'!G$5))*'No of Month Ach.'!I$5),IF(Q81&gt;='No of Month Ach.'!G$6,('No of Month Ach.'!H$6+((Q81-'No of Month Ach.'!G$6)/('No of Month Ach.'!G$5-'No of Month Ach.'!G$6)*'No of Month Ach.'!I$6)),0))))*$AK$2/10</f>
        <v>0</v>
      </c>
      <c r="AL81" s="75">
        <f>IF(R81&gt;='Territory Month'!B$3,'Territory Month'!C$3,IF(R81&gt;='Territory Month'!B$4,('Territory Month'!C$4+((R81-'Territory Month'!B$4)/('Territory Month'!B$3-'Territory Month'!B$4))*'Territory Month'!D$4),IF(R81&gt;'Territory Month'!B$5,('Territory Month'!C$5+((R81-'Territory Month'!B$5)/('Territory Month'!B$4-'Territory Month'!B$5))*'Territory Month'!D$5),IF(R81&gt;='Territory Month'!B$6,('Territory Month'!C$6+((R81-'Territory Month'!B$6)/('Territory Month'!B$5-'Territory Month'!B$6)*'Territory Month'!D$6)),0))))*$AL$2/10</f>
        <v>0</v>
      </c>
      <c r="AM81" s="75">
        <f>IF(U81&gt;='Sygk DM Syk Ach'!B$3,'Sygk DM Syk Ach'!C$3,IF(U81&gt;='Sygk DM Syk Ach'!B$4,('Sygk DM Syk Ach'!C$4+((U81-'Sygk DM Syk Ach'!B$4)/('Sygk DM Syk Ach'!B$3-'Sygk DM Syk Ach'!B$4))*'Sygk DM Syk Ach'!D$4),IF(U81&gt;'Sygk DM Syk Ach'!B$5,('Sygk DM Syk Ach'!C$5+((U81-'Sygk DM Syk Ach'!B$5)/('Sygk DM Syk Ach'!B$4-'Sygk DM Syk Ach'!B$5))*'Sygk DM Syk Ach'!D$5),IF(U81&gt;='Sygk DM Syk Ach'!B$6,('Sygk DM Syk Ach'!C$6+((U81-'Sygk DM Syk Ach'!B$6)/('Sygk DM Syk Ach'!B$5-'Sygk DM Syk Ach'!B$6)*'Sygk DM Syk Ach'!D$6)),0))))*$AM$2/10</f>
        <v>4</v>
      </c>
      <c r="AN81" s="75">
        <f>IF(V81&gt;='Call Achv'!B$3,'Call Achv'!C$3,IF(V81&gt;='Call Achv'!B$4,('Call Achv'!C$4+((V81-'Call Achv'!B$4)/('Call Achv'!B$3-'Call Achv'!B$4))*'Call Achv'!D$4),IF(V81&gt;'Call Achv'!B$5,('Call Achv'!C$5+((V81-'Call Achv'!B$5)/('Call Achv'!B$4-'Call Achv'!B$5))*'Call Achv'!D$5),IF(V81&gt;='Call Achv'!B$6,('Call Achv'!C$6+((V81-'Call Achv'!B$6)/('Call Achv'!B$5-'Call Achv'!B$6)*'Call Achv'!D$6)),0))))*$AN$2/10</f>
        <v>3.7661111111111096</v>
      </c>
      <c r="AO81" s="75">
        <f>IF(W81&gt;='DM Coaching'!B$3,'DM Coaching'!C$3,IF(W81&gt;='DM Coaching'!B$4,('DM Coaching'!C$4+((W81-'DM Coaching'!B$4)/('DM Coaching'!B$3-'DM Coaching'!B$4))*'DM Coaching'!D$4),IF(W81&gt;'DM Coaching'!B$5,('DM Coaching'!C$5+((W81-'DM Coaching'!B$5)/('DM Coaching'!B$4-'DM Coaching'!B$5))*'DM Coaching'!D$5),IF(W81&gt;='DM Coaching'!B$6,('DM Coaching'!C$6+((W81-'DM Coaching'!B$6)/('DM Coaching'!B$5-'DM Coaching'!B$6)*'DM Coaching'!D$6)),0))))*$AO$2/10</f>
        <v>5</v>
      </c>
      <c r="AP81" s="75">
        <f>IF(X81&gt;='FF-Written'!B$3,'FF-Written'!C$3,IF(X81&gt;='FF-Written'!B$4,('FF-Written'!C$4+((X81-'FF-Written'!B$4)/('FF-Written'!B$3-'FF-Written'!B$4))*'FF-Written'!D$4),IF(X81&gt;'FF-Written'!B$5,('FF-Written'!C$5+((X81-'FF-Written'!B$5)/('FF-Written'!B$4-'FF-Written'!B$5))*'FF-Written'!D$5),IF(X81&gt;='FF-Written'!B$6,('FF-Written'!C$6+((X81-'FF-Written'!B$6)/('FF-Written'!B$5-'FF-Written'!B$6)*'FF-Written'!D$6)),0))))*$AP$2/10</f>
        <v>2.5694444444444446</v>
      </c>
      <c r="AQ81" s="75">
        <f>IF(Y81&gt;='DM-Won-Written'!B$3,'DM-Won-Written'!C$3,IF(Y81&gt;='DM-Won-Written'!B$4,('DM-Won-Written'!C$4+((Y81-'DM-Won-Written'!B$4)/('DM-Won-Written'!B$3-'DM-Won-Written'!B$4))*'DM-Won-Written'!D$4),IF(Y81&gt;'DM-Won-Written'!B$5,('DM-Won-Written'!C$5+((Y81-'DM-Won-Written'!B$5)/('DM-Won-Written'!B$4-'DM-Won-Written'!B$5))*'DM-Won-Written'!D$5),IF(Y81&gt;='DM-Won-Written'!B$6,('DM-Won-Written'!C$6+((Y81-'DM-Won-Written'!B$6)/('DM-Won-Written'!B$5-'DM-Won-Written'!B$6)*'DM-Won-Written'!D$6)),0))))*$AQ$2/10</f>
        <v>2.8666666666666671</v>
      </c>
      <c r="AR81" s="75">
        <f>IF(Z81&gt;='FF-Detailing'!B$3,'FF-Detailing'!C$3,IF(Z81&gt;='FF-Detailing'!B$4,('FF-Detailing'!C$4+((Z81-'FF-Detailing'!B$4)/('FF-Detailing'!B$3-'FF-Detailing'!B$4))*'FF-Detailing'!D$4),IF(Z81&gt;'FF-Detailing'!B$5,('FF-Detailing'!C$5+((Z81-'FF-Detailing'!B$5)/('FF-Detailing'!B$4-'FF-Detailing'!B$5))*'FF-Detailing'!D$5),IF(Z81&gt;='FF-Detailing'!B$6,('FF-Detailing'!C$6+((Z81-'FF-Detailing'!B$6)/('FF-Detailing'!B$5-'FF-Detailing'!B$6)*'FF-Detailing'!D$6)),0))))*$AR$2/10</f>
        <v>2.3433333333333337</v>
      </c>
      <c r="AS81" s="75">
        <f>IF(AA81="","",(IF(AA81&gt;='Rx Share'!G$3,'Rx Share'!H$3,IF(AA81&gt;='Rx Share'!G$4,('Rx Share'!H$4+((AA81-'Rx Share'!G$4)/('Rx Share'!G$3-'Rx Share'!G$4))*'Rx Share'!I$4),IF(AA81&gt;'Rx Share'!G$5,('Rx Share'!H$5+((AA81-'Rx Share'!G$5)/('Rx Share'!G$4-'Rx Share'!G$5))*'Rx Share'!I$5),IF(AA81&gt;='Rx Share'!G$6,('Rx Share'!H$6+((AA81-'Rx Share'!G$6)/('Rx Share'!G$5-'Rx Share'!G$6)*'Rx Share'!I$6)),0))))*$AS$2/10))</f>
        <v>0</v>
      </c>
      <c r="AT81" s="69">
        <f t="shared" si="35"/>
        <v>40.595188105347852</v>
      </c>
      <c r="AU81" s="70">
        <f t="shared" si="25"/>
        <v>52</v>
      </c>
      <c r="AV81" s="110" t="str">
        <f t="shared" si="36"/>
        <v/>
      </c>
      <c r="AW81" s="110" t="str">
        <f t="shared" si="37"/>
        <v/>
      </c>
      <c r="AX81" s="110" t="str">
        <f t="shared" si="26"/>
        <v/>
      </c>
      <c r="AY81" s="110" t="str">
        <f t="shared" si="27"/>
        <v/>
      </c>
      <c r="AZ81" s="110" t="str">
        <f t="shared" si="28"/>
        <v/>
      </c>
      <c r="BA81" s="116" t="str">
        <f>IFERROR(IF($M81&gt;=99.5,#REF!,""),"")</f>
        <v/>
      </c>
      <c r="BB81" s="109" t="str">
        <f t="shared" si="29"/>
        <v>Disqualified</v>
      </c>
      <c r="BC81" s="109" t="str">
        <f t="shared" si="30"/>
        <v>Disqualified</v>
      </c>
      <c r="BD81" s="109" t="str">
        <f t="shared" si="31"/>
        <v>Disqualified</v>
      </c>
      <c r="BE81" s="109" t="str">
        <f t="shared" si="32"/>
        <v>Disqualified</v>
      </c>
      <c r="BF81" s="109" t="str">
        <f t="shared" si="33"/>
        <v>Disqualified</v>
      </c>
      <c r="BG81" s="109" t="str">
        <f t="shared" si="34"/>
        <v>Disqualified</v>
      </c>
    </row>
    <row r="82" spans="1:59" ht="30" hidden="1" x14ac:dyDescent="0.35">
      <c r="A82" s="87"/>
      <c r="B82" s="79">
        <v>105142</v>
      </c>
      <c r="C82" s="80" t="s">
        <v>2982</v>
      </c>
      <c r="D82" s="80" t="s">
        <v>1058</v>
      </c>
      <c r="E82" s="80" t="s">
        <v>91</v>
      </c>
      <c r="F82" s="80" t="s">
        <v>33</v>
      </c>
      <c r="G82" s="80" t="s">
        <v>1760</v>
      </c>
      <c r="H82" s="146">
        <v>44524</v>
      </c>
      <c r="I82" s="146" t="s">
        <v>1719</v>
      </c>
      <c r="J82" s="79">
        <v>9</v>
      </c>
      <c r="K82" s="79" t="s">
        <v>2960</v>
      </c>
      <c r="L82" s="79"/>
      <c r="M82" s="78">
        <v>72.945856470170611</v>
      </c>
      <c r="N82" s="78">
        <v>23.232323232323232</v>
      </c>
      <c r="O82" s="78">
        <v>42.109019122894935</v>
      </c>
      <c r="P82" s="78">
        <v>71.621445988456728</v>
      </c>
      <c r="Q82" s="99">
        <v>0</v>
      </c>
      <c r="R82" s="99">
        <v>0</v>
      </c>
      <c r="S82" s="99">
        <v>0</v>
      </c>
      <c r="T82" s="99">
        <v>0</v>
      </c>
      <c r="U82" s="99">
        <v>0</v>
      </c>
      <c r="V82" s="68">
        <v>79.179987212276217</v>
      </c>
      <c r="W82" s="68">
        <v>3.7037037037037033</v>
      </c>
      <c r="X82" s="68">
        <v>61.805555555555564</v>
      </c>
      <c r="Y82" s="68">
        <v>77.777777777777771</v>
      </c>
      <c r="Z82" s="68">
        <v>70.777777777777771</v>
      </c>
      <c r="AA82" s="68">
        <v>15.061570662137811</v>
      </c>
      <c r="AB82" s="68">
        <v>0.45184711986413428</v>
      </c>
      <c r="AC82" s="68">
        <v>1</v>
      </c>
      <c r="AD82" s="74"/>
      <c r="AE82" s="75">
        <f>IF(M82&gt;='Sales Ach'!G$3,'Sales Ach'!H$3,IF(M82&gt;='Sales Ach'!G$4,('Sales Ach'!H$4+((M82-'Sales Ach'!G$4)/('Sales Ach'!G$3-'Sales Ach'!G$4))*'Sales Ach'!I$4),IF(M82&gt;'Sales Ach'!G$5,('Sales Ach'!H$5+((M82-'Sales Ach'!G$5)/('Sales Ach'!G$4-'Sales Ach'!G$5))*'Sales Ach'!I$5),IF(M82&gt;='Sales Ach'!G$6,('Sales Ach'!H$6+((M82-'Sales Ach'!G$6)/('Sales Ach'!G$5-'Sales Ach'!G$6)*'Sales Ach'!I$6)),0))))*$AE$2/10</f>
        <v>5.5891712940341227</v>
      </c>
      <c r="AF82" s="75">
        <f>IF(N82&gt;=UA!G$3,UA!H$3,IF(N82&gt;=UA!G$4,(UA!H$4+((N82-UA!G$4)/(UA!G$3-UA!G$4))*UA!I$4),IF(N82&gt;UA!G$5,(UA!H$5+((N82-UA!G$5)/(UA!G$4-UA!G$5))*UA!I$5),IF(N82&gt;=UA!G$6,(UA!H$6+((N82-UA!G$6)/(UA!G$5-UA!G$6)*UA!I$6)),0))))*$AF$2/10</f>
        <v>0</v>
      </c>
      <c r="AG82" s="75">
        <f>IF(O82="","",(IF(O82&gt;='New Product'!G$3,'New Product'!H$3,IF(O82&gt;='New Product'!G$4,('New Product'!H$4+((O82-'New Product'!G$4)/('New Product'!G$3-'New Product'!G$4))*'New Product'!I$4),IF(O82&gt;'New Product'!G$5,('New Product'!H$5+((O82-'New Product'!G$5)/('New Product'!G$4-'New Product'!G$5))*'New Product'!I$5),IF(O82&gt;='New Product'!G$6,('New Product'!H$6+((O82-'New Product'!G$6)/('New Product'!G$5-'New Product'!G$6)*'New Product'!I$6)),0))))*$AG$2/10))</f>
        <v>0.47917742127731477</v>
      </c>
      <c r="AH82" s="75">
        <f>IF(P82&gt;='Basket Brand'!G$3,'Basket Brand'!H$3,IF(P82&gt;='Basket Brand'!G$4,('Basket Brand'!H$4+((P82-'Basket Brand'!G$4)/('Basket Brand'!G$3-'Basket Brand'!G$4))*'Basket Brand'!I$4),IF(P82&gt;'Basket Brand'!G$5,('Basket Brand'!H$5+((P82-'Basket Brand'!G$5)/('Basket Brand'!G$4-'Basket Brand'!G$5))*'Basket Brand'!I$5),IF(P82&gt;='Basket Brand'!G$6,('Basket Brand'!H$6+((P82-'Basket Brand'!G$6)/('Basket Brand'!G$5-'Basket Brand'!G$6)*'Basket Brand'!I$6)),0))))*$AH$2/10</f>
        <v>2.6621445988456727</v>
      </c>
      <c r="AI82" s="75">
        <f>IF(Q82&gt;='No of Month Ach.'!G$3,'No of Month Ach.'!H$3,IF(Q82&gt;='No of Month Ach.'!G$4,('No of Month Ach.'!H$4+((Q82-'No of Month Ach.'!G$4)/('No of Month Ach.'!G$3-'No of Month Ach.'!G$4))*'No of Month Ach.'!I$4),IF(Q82&gt;'No of Month Ach.'!G$5,('No of Month Ach.'!H$5+((Q82-'No of Month Ach.'!G$5)/('No of Month Ach.'!G$4-'No of Month Ach.'!G$5))*'No of Month Ach.'!I$5),IF(Q82&gt;='No of Month Ach.'!G$6,('No of Month Ach.'!H$6+((Q82-'No of Month Ach.'!G$6)/('No of Month Ach.'!G$5-'No of Month Ach.'!G$6)*'No of Month Ach.'!I$6)),0))))*$AI$2/10</f>
        <v>0</v>
      </c>
      <c r="AJ82" s="75">
        <f>IF(R82&gt;='Territory Month'!B$3,'Territory Month'!C$3,IF(R82&gt;='Territory Month'!B$4,('Territory Month'!C$4+((R82-'Territory Month'!B$4)/('Territory Month'!B$3-'Territory Month'!B$4))*'Territory Month'!D$4),IF(R82&gt;'Territory Month'!B$5,('Territory Month'!C$5+((R82-'Territory Month'!B$5)/('Territory Month'!B$4-'Territory Month'!B$5))*'Territory Month'!D$5),IF(R82&gt;='Territory Month'!B$6,('Territory Month'!C$6+((R82-'Territory Month'!B$6)/('Territory Month'!B$5-'Territory Month'!B$6)*'Territory Month'!D$6)),0))))*$AJ$2/10</f>
        <v>0</v>
      </c>
      <c r="AK82" s="75">
        <f>IF(Q82&gt;='No of Month Ach.'!G$3,'No of Month Ach.'!H$3,IF(Q82&gt;='No of Month Ach.'!G$4,('No of Month Ach.'!H$4+((Q82-'No of Month Ach.'!G$4)/('No of Month Ach.'!G$3-'No of Month Ach.'!G$4))*'No of Month Ach.'!I$4),IF(Q82&gt;'No of Month Ach.'!G$5,('No of Month Ach.'!H$5+((Q82-'No of Month Ach.'!G$5)/('No of Month Ach.'!G$4-'No of Month Ach.'!G$5))*'No of Month Ach.'!I$5),IF(Q82&gt;='No of Month Ach.'!G$6,('No of Month Ach.'!H$6+((Q82-'No of Month Ach.'!G$6)/('No of Month Ach.'!G$5-'No of Month Ach.'!G$6)*'No of Month Ach.'!I$6)),0))))*$AK$2/10</f>
        <v>0</v>
      </c>
      <c r="AL82" s="75">
        <f>IF(R82&gt;='Territory Month'!B$3,'Territory Month'!C$3,IF(R82&gt;='Territory Month'!B$4,('Territory Month'!C$4+((R82-'Territory Month'!B$4)/('Territory Month'!B$3-'Territory Month'!B$4))*'Territory Month'!D$4),IF(R82&gt;'Territory Month'!B$5,('Territory Month'!C$5+((R82-'Territory Month'!B$5)/('Territory Month'!B$4-'Territory Month'!B$5))*'Territory Month'!D$5),IF(R82&gt;='Territory Month'!B$6,('Territory Month'!C$6+((R82-'Territory Month'!B$6)/('Territory Month'!B$5-'Territory Month'!B$6)*'Territory Month'!D$6)),0))))*$AL$2/10</f>
        <v>0</v>
      </c>
      <c r="AM82" s="75">
        <f>IF(U82&gt;='Sygk DM Syk Ach'!B$3,'Sygk DM Syk Ach'!C$3,IF(U82&gt;='Sygk DM Syk Ach'!B$4,('Sygk DM Syk Ach'!C$4+((U82-'Sygk DM Syk Ach'!B$4)/('Sygk DM Syk Ach'!B$3-'Sygk DM Syk Ach'!B$4))*'Sygk DM Syk Ach'!D$4),IF(U82&gt;'Sygk DM Syk Ach'!B$5,('Sygk DM Syk Ach'!C$5+((U82-'Sygk DM Syk Ach'!B$5)/('Sygk DM Syk Ach'!B$4-'Sygk DM Syk Ach'!B$5))*'Sygk DM Syk Ach'!D$5),IF(U82&gt;='Sygk DM Syk Ach'!B$6,('Sygk DM Syk Ach'!C$6+((U82-'Sygk DM Syk Ach'!B$6)/('Sygk DM Syk Ach'!B$5-'Sygk DM Syk Ach'!B$6)*'Sygk DM Syk Ach'!D$6)),0))))*$AM$2/10</f>
        <v>0</v>
      </c>
      <c r="AN82" s="75">
        <f>IF(V82&gt;='Call Achv'!B$3,'Call Achv'!C$3,IF(V82&gt;='Call Achv'!B$4,('Call Achv'!C$4+((V82-'Call Achv'!B$4)/('Call Achv'!B$3-'Call Achv'!B$4))*'Call Achv'!D$4),IF(V82&gt;'Call Achv'!B$5,('Call Achv'!C$5+((V82-'Call Achv'!B$5)/('Call Achv'!B$4-'Call Achv'!B$5))*'Call Achv'!D$5),IF(V82&gt;='Call Achv'!B$6,('Call Achv'!C$6+((V82-'Call Achv'!B$6)/('Call Achv'!B$5-'Call Achv'!B$6)*'Call Achv'!D$6)),0))))*$AN$2/10</f>
        <v>0</v>
      </c>
      <c r="AO82" s="75">
        <f>IF(W82&gt;='DM Coaching'!B$3,'DM Coaching'!C$3,IF(W82&gt;='DM Coaching'!B$4,('DM Coaching'!C$4+((W82-'DM Coaching'!B$4)/('DM Coaching'!B$3-'DM Coaching'!B$4))*'DM Coaching'!D$4),IF(W82&gt;'DM Coaching'!B$5,('DM Coaching'!C$5+((W82-'DM Coaching'!B$5)/('DM Coaching'!B$4-'DM Coaching'!B$5))*'DM Coaching'!D$5),IF(W82&gt;='DM Coaching'!B$6,('DM Coaching'!C$6+((W82-'DM Coaching'!B$6)/('DM Coaching'!B$5-'DM Coaching'!B$6)*'DM Coaching'!D$6)),0))))*$AO$2/10</f>
        <v>0</v>
      </c>
      <c r="AP82" s="75">
        <f>IF(X82&gt;='FF-Written'!B$3,'FF-Written'!C$3,IF(X82&gt;='FF-Written'!B$4,('FF-Written'!C$4+((X82-'FF-Written'!B$4)/('FF-Written'!B$3-'FF-Written'!B$4))*'FF-Written'!D$4),IF(X82&gt;'FF-Written'!B$5,('FF-Written'!C$5+((X82-'FF-Written'!B$5)/('FF-Written'!B$4-'FF-Written'!B$5))*'FF-Written'!D$5),IF(X82&gt;='FF-Written'!B$6,('FF-Written'!C$6+((X82-'FF-Written'!B$6)/('FF-Written'!B$5-'FF-Written'!B$6)*'FF-Written'!D$6)),0))))*$AP$2/10</f>
        <v>2.1354166666666674</v>
      </c>
      <c r="AQ82" s="75">
        <f>IF(Y82&gt;='DM-Won-Written'!B$3,'DM-Won-Written'!C$3,IF(Y82&gt;='DM-Won-Written'!B$4,('DM-Won-Written'!C$4+((Y82-'DM-Won-Written'!B$4)/('DM-Won-Written'!B$3-'DM-Won-Written'!B$4))*'DM-Won-Written'!D$4),IF(Y82&gt;'DM-Won-Written'!B$5,('DM-Won-Written'!C$5+((Y82-'DM-Won-Written'!B$5)/('DM-Won-Written'!B$4-'DM-Won-Written'!B$5))*'DM-Won-Written'!D$5),IF(Y82&gt;='DM-Won-Written'!B$6,('DM-Won-Written'!C$6+((Y82-'DM-Won-Written'!B$6)/('DM-Won-Written'!B$5-'DM-Won-Written'!B$6)*'DM-Won-Written'!D$6)),0))))*$AQ$2/10</f>
        <v>2.8666666666666663</v>
      </c>
      <c r="AR82" s="75">
        <f>IF(Z82&gt;='FF-Detailing'!B$3,'FF-Detailing'!C$3,IF(Z82&gt;='FF-Detailing'!B$4,('FF-Detailing'!C$4+((Z82-'FF-Detailing'!B$4)/('FF-Detailing'!B$3-'FF-Detailing'!B$4))*'FF-Detailing'!D$4),IF(Z82&gt;'FF-Detailing'!B$5,('FF-Detailing'!C$5+((Z82-'FF-Detailing'!B$5)/('FF-Detailing'!B$4-'FF-Detailing'!B$5))*'FF-Detailing'!D$5),IF(Z82&gt;='FF-Detailing'!B$6,('FF-Detailing'!C$6+((Z82-'FF-Detailing'!B$6)/('FF-Detailing'!B$5-'FF-Detailing'!B$6)*'FF-Detailing'!D$6)),0))))*$AR$2/10</f>
        <v>1.2699999999999996</v>
      </c>
      <c r="AS82" s="75">
        <f>IF(AA82="","",(IF(AA82&gt;='Rx Share'!G$3,'Rx Share'!H$3,IF(AA82&gt;='Rx Share'!G$4,('Rx Share'!H$4+((AA82-'Rx Share'!G$4)/('Rx Share'!G$3-'Rx Share'!G$4))*'Rx Share'!I$4),IF(AA82&gt;'Rx Share'!G$5,('Rx Share'!H$5+((AA82-'Rx Share'!G$5)/('Rx Share'!G$4-'Rx Share'!G$5))*'Rx Share'!I$5),IF(AA82&gt;='Rx Share'!G$6,('Rx Share'!H$6+((AA82-'Rx Share'!G$6)/('Rx Share'!G$5-'Rx Share'!G$6)*'Rx Share'!I$6)),0))))*$AS$2/10))</f>
        <v>0</v>
      </c>
      <c r="AT82" s="69">
        <f t="shared" si="35"/>
        <v>16.669529608322716</v>
      </c>
      <c r="AU82" s="70">
        <f t="shared" si="25"/>
        <v>93</v>
      </c>
      <c r="AV82" s="110" t="str">
        <f t="shared" si="36"/>
        <v/>
      </c>
      <c r="AW82" s="110" t="str">
        <f t="shared" si="37"/>
        <v/>
      </c>
      <c r="AX82" s="110" t="str">
        <f t="shared" si="26"/>
        <v/>
      </c>
      <c r="AY82" s="110" t="str">
        <f t="shared" si="27"/>
        <v/>
      </c>
      <c r="AZ82" s="110" t="str">
        <f t="shared" si="28"/>
        <v/>
      </c>
      <c r="BA82" s="116" t="str">
        <f>IFERROR(IF($M82&gt;=99.5,#REF!,""),"")</f>
        <v/>
      </c>
      <c r="BB82" s="109" t="str">
        <f t="shared" si="29"/>
        <v>Disqualified</v>
      </c>
      <c r="BC82" s="109" t="str">
        <f t="shared" si="30"/>
        <v>Disqualified</v>
      </c>
      <c r="BD82" s="109" t="str">
        <f t="shared" si="31"/>
        <v>Disqualified</v>
      </c>
      <c r="BE82" s="109" t="str">
        <f t="shared" si="32"/>
        <v>Disqualified</v>
      </c>
      <c r="BF82" s="109" t="str">
        <f t="shared" si="33"/>
        <v>Disqualified</v>
      </c>
      <c r="BG82" s="109" t="str">
        <f t="shared" si="34"/>
        <v>Disqualified</v>
      </c>
    </row>
    <row r="83" spans="1:59" ht="20" hidden="1" x14ac:dyDescent="0.35">
      <c r="A83" s="87"/>
      <c r="B83" s="79">
        <v>105148</v>
      </c>
      <c r="C83" s="80" t="s">
        <v>2983</v>
      </c>
      <c r="D83" s="80" t="s">
        <v>1058</v>
      </c>
      <c r="E83" s="80" t="s">
        <v>1887</v>
      </c>
      <c r="F83" s="80" t="s">
        <v>1813</v>
      </c>
      <c r="G83" s="80" t="s">
        <v>1808</v>
      </c>
      <c r="H83" s="146">
        <v>44531</v>
      </c>
      <c r="I83" s="146" t="s">
        <v>1719</v>
      </c>
      <c r="J83" s="79">
        <v>9</v>
      </c>
      <c r="K83" s="79" t="s">
        <v>1084</v>
      </c>
      <c r="L83" s="79"/>
      <c r="M83" s="78">
        <v>89.615434281977997</v>
      </c>
      <c r="N83" s="78">
        <v>26.027397260273972</v>
      </c>
      <c r="O83" s="78">
        <v>15.989970029607267</v>
      </c>
      <c r="P83" s="78">
        <v>92.202040195970497</v>
      </c>
      <c r="Q83" s="99">
        <v>0</v>
      </c>
      <c r="R83" s="99">
        <v>38.888888888888893</v>
      </c>
      <c r="S83" s="99">
        <v>0</v>
      </c>
      <c r="T83" s="99">
        <v>38.888888888888893</v>
      </c>
      <c r="U83" s="99" t="s">
        <v>1093</v>
      </c>
      <c r="V83" s="68">
        <v>80.631637786472893</v>
      </c>
      <c r="W83" s="68">
        <v>97.468354430379748</v>
      </c>
      <c r="X83" s="68">
        <v>75.092592592592595</v>
      </c>
      <c r="Y83" s="68">
        <v>88.8888888888889</v>
      </c>
      <c r="Z83" s="68">
        <v>75.027777777777786</v>
      </c>
      <c r="AA83" s="68">
        <v>3.7541490660457209</v>
      </c>
      <c r="AB83" s="68">
        <v>0.6757468318882297</v>
      </c>
      <c r="AC83" s="68">
        <v>1</v>
      </c>
      <c r="AD83" s="74"/>
      <c r="AE83" s="75">
        <f>IF(M83&gt;='Sales Ach'!G$3,'Sales Ach'!H$3,IF(M83&gt;='Sales Ach'!G$4,('Sales Ach'!H$4+((M83-'Sales Ach'!G$4)/('Sales Ach'!G$3-'Sales Ach'!G$4))*'Sales Ach'!I$4),IF(M83&gt;'Sales Ach'!G$5,('Sales Ach'!H$5+((M83-'Sales Ach'!G$5)/('Sales Ach'!G$4-'Sales Ach'!G$5))*'Sales Ach'!I$5),IF(M83&gt;='Sales Ach'!G$6,('Sales Ach'!H$6+((M83-'Sales Ach'!G$6)/('Sales Ach'!G$5-'Sales Ach'!G$6)*'Sales Ach'!I$6)),0))))*$AE$2/10</f>
        <v>8.9230868563955994</v>
      </c>
      <c r="AF83" s="75">
        <f>IF(N83&gt;=UA!G$3,UA!H$3,IF(N83&gt;=UA!G$4,(UA!H$4+((N83-UA!G$4)/(UA!G$3-UA!G$4))*UA!I$4),IF(N83&gt;UA!G$5,(UA!H$5+((N83-UA!G$5)/(UA!G$4-UA!G$5))*UA!I$5),IF(N83&gt;=UA!G$6,(UA!H$6+((N83-UA!G$6)/(UA!G$5-UA!G$6)*UA!I$6)),0))))*$AF$2/10</f>
        <v>0</v>
      </c>
      <c r="AG83" s="75">
        <f>IF(O83="","",(IF(O83&gt;='New Product'!G$3,'New Product'!H$3,IF(O83&gt;='New Product'!G$4,('New Product'!H$4+((O83-'New Product'!G$4)/('New Product'!G$3-'New Product'!G$4))*'New Product'!I$4),IF(O83&gt;'New Product'!G$5,('New Product'!H$5+((O83-'New Product'!G$5)/('New Product'!G$4-'New Product'!G$5))*'New Product'!I$5),IF(O83&gt;='New Product'!G$6,('New Product'!H$6+((O83-'New Product'!G$6)/('New Product'!G$5-'New Product'!G$6)*'New Product'!I$6)),0))))*$AG$2/10))</f>
        <v>0</v>
      </c>
      <c r="AH83" s="75">
        <f>IF(P83&gt;='Basket Brand'!G$3,'Basket Brand'!H$3,IF(P83&gt;='Basket Brand'!G$4,('Basket Brand'!H$4+((P83-'Basket Brand'!G$4)/('Basket Brand'!G$3-'Basket Brand'!G$4))*'Basket Brand'!I$4),IF(P83&gt;'Basket Brand'!G$5,('Basket Brand'!H$5+((P83-'Basket Brand'!G$5)/('Basket Brand'!G$4-'Basket Brand'!G$5))*'Basket Brand'!I$5),IF(P83&gt;='Basket Brand'!G$6,('Basket Brand'!H$6+((P83-'Basket Brand'!G$6)/('Basket Brand'!G$5-'Basket Brand'!G$6)*'Basket Brand'!I$6)),0))))*$AH$2/10</f>
        <v>4.72020401959705</v>
      </c>
      <c r="AI83" s="75">
        <f>IF(Q83&gt;='No of Month Ach.'!G$3,'No of Month Ach.'!H$3,IF(Q83&gt;='No of Month Ach.'!G$4,('No of Month Ach.'!H$4+((Q83-'No of Month Ach.'!G$4)/('No of Month Ach.'!G$3-'No of Month Ach.'!G$4))*'No of Month Ach.'!I$4),IF(Q83&gt;'No of Month Ach.'!G$5,('No of Month Ach.'!H$5+((Q83-'No of Month Ach.'!G$5)/('No of Month Ach.'!G$4-'No of Month Ach.'!G$5))*'No of Month Ach.'!I$5),IF(Q83&gt;='No of Month Ach.'!G$6,('No of Month Ach.'!H$6+((Q83-'No of Month Ach.'!G$6)/('No of Month Ach.'!G$5-'No of Month Ach.'!G$6)*'No of Month Ach.'!I$6)),0))))*$AI$2/10</f>
        <v>0</v>
      </c>
      <c r="AJ83" s="75">
        <f>IF(R83&gt;='Territory Month'!B$3,'Territory Month'!C$3,IF(R83&gt;='Territory Month'!B$4,('Territory Month'!C$4+((R83-'Territory Month'!B$4)/('Territory Month'!B$3-'Territory Month'!B$4))*'Territory Month'!D$4),IF(R83&gt;'Territory Month'!B$5,('Territory Month'!C$5+((R83-'Territory Month'!B$5)/('Territory Month'!B$4-'Territory Month'!B$5))*'Territory Month'!D$5),IF(R83&gt;='Territory Month'!B$6,('Territory Month'!C$6+((R83-'Territory Month'!B$6)/('Territory Month'!B$5-'Territory Month'!B$6)*'Territory Month'!D$6)),0))))*$AJ$2/10</f>
        <v>1.5444444444444452</v>
      </c>
      <c r="AK83" s="75">
        <f>IF(Q83&gt;='No of Month Ach.'!G$3,'No of Month Ach.'!H$3,IF(Q83&gt;='No of Month Ach.'!G$4,('No of Month Ach.'!H$4+((Q83-'No of Month Ach.'!G$4)/('No of Month Ach.'!G$3-'No of Month Ach.'!G$4))*'No of Month Ach.'!I$4),IF(Q83&gt;'No of Month Ach.'!G$5,('No of Month Ach.'!H$5+((Q83-'No of Month Ach.'!G$5)/('No of Month Ach.'!G$4-'No of Month Ach.'!G$5))*'No of Month Ach.'!I$5),IF(Q83&gt;='No of Month Ach.'!G$6,('No of Month Ach.'!H$6+((Q83-'No of Month Ach.'!G$6)/('No of Month Ach.'!G$5-'No of Month Ach.'!G$6)*'No of Month Ach.'!I$6)),0))))*$AK$2/10</f>
        <v>0</v>
      </c>
      <c r="AL83" s="75">
        <f>IF(R83&gt;='Territory Month'!B$3,'Territory Month'!C$3,IF(R83&gt;='Territory Month'!B$4,('Territory Month'!C$4+((R83-'Territory Month'!B$4)/('Territory Month'!B$3-'Territory Month'!B$4))*'Territory Month'!D$4),IF(R83&gt;'Territory Month'!B$5,('Territory Month'!C$5+((R83-'Territory Month'!B$5)/('Territory Month'!B$4-'Territory Month'!B$5))*'Territory Month'!D$5),IF(R83&gt;='Territory Month'!B$6,('Territory Month'!C$6+((R83-'Territory Month'!B$6)/('Territory Month'!B$5-'Territory Month'!B$6)*'Territory Month'!D$6)),0))))*$AL$2/10</f>
        <v>0.77222222222222259</v>
      </c>
      <c r="AM83" s="75">
        <f>IF(U83&gt;='Sygk DM Syk Ach'!B$3,'Sygk DM Syk Ach'!C$3,IF(U83&gt;='Sygk DM Syk Ach'!B$4,('Sygk DM Syk Ach'!C$4+((U83-'Sygk DM Syk Ach'!B$4)/('Sygk DM Syk Ach'!B$3-'Sygk DM Syk Ach'!B$4))*'Sygk DM Syk Ach'!D$4),IF(U83&gt;'Sygk DM Syk Ach'!B$5,('Sygk DM Syk Ach'!C$5+((U83-'Sygk DM Syk Ach'!B$5)/('Sygk DM Syk Ach'!B$4-'Sygk DM Syk Ach'!B$5))*'Sygk DM Syk Ach'!D$5),IF(U83&gt;='Sygk DM Syk Ach'!B$6,('Sygk DM Syk Ach'!C$6+((U83-'Sygk DM Syk Ach'!B$6)/('Sygk DM Syk Ach'!B$5-'Sygk DM Syk Ach'!B$6)*'Sygk DM Syk Ach'!D$6)),0))))*$AM$2/10</f>
        <v>4</v>
      </c>
      <c r="AN83" s="75">
        <f>IF(V83&gt;='Call Achv'!B$3,'Call Achv'!C$3,IF(V83&gt;='Call Achv'!B$4,('Call Achv'!C$4+((V83-'Call Achv'!B$4)/('Call Achv'!B$3-'Call Achv'!B$4))*'Call Achv'!D$4),IF(V83&gt;'Call Achv'!B$5,('Call Achv'!C$5+((V83-'Call Achv'!B$5)/('Call Achv'!B$4-'Call Achv'!B$5))*'Call Achv'!D$5),IF(V83&gt;='Call Achv'!B$6,('Call Achv'!C$6+((V83-'Call Achv'!B$6)/('Call Achv'!B$5-'Call Achv'!B$6)*'Call Achv'!D$6)),0))))*$AN$2/10</f>
        <v>0.36053661263275638</v>
      </c>
      <c r="AO83" s="75">
        <f>IF(W83&gt;='DM Coaching'!B$3,'DM Coaching'!C$3,IF(W83&gt;='DM Coaching'!B$4,('DM Coaching'!C$4+((W83-'DM Coaching'!B$4)/('DM Coaching'!B$3-'DM Coaching'!B$4))*'DM Coaching'!D$4),IF(W83&gt;'DM Coaching'!B$5,('DM Coaching'!C$5+((W83-'DM Coaching'!B$5)/('DM Coaching'!B$4-'DM Coaching'!B$5))*'DM Coaching'!D$5),IF(W83&gt;='DM Coaching'!B$6,('DM Coaching'!C$6+((W83-'DM Coaching'!B$6)/('DM Coaching'!B$5-'DM Coaching'!B$6)*'DM Coaching'!D$6)),0))))*$AO$2/10</f>
        <v>5</v>
      </c>
      <c r="AP83" s="75">
        <f>IF(X83&gt;='FF-Written'!B$3,'FF-Written'!C$3,IF(X83&gt;='FF-Written'!B$4,('FF-Written'!C$4+((X83-'FF-Written'!B$4)/('FF-Written'!B$3-'FF-Written'!B$4))*'FF-Written'!D$4),IF(X83&gt;'FF-Written'!B$5,('FF-Written'!C$5+((X83-'FF-Written'!B$5)/('FF-Written'!B$4-'FF-Written'!B$5))*'FF-Written'!D$5),IF(X83&gt;='FF-Written'!B$6,('FF-Written'!C$6+((X83-'FF-Written'!B$6)/('FF-Written'!B$5-'FF-Written'!B$6)*'FF-Written'!D$6)),0))))*$AP$2/10</f>
        <v>3.1319444444444446</v>
      </c>
      <c r="AQ83" s="75">
        <f>IF(Y83&gt;='DM-Won-Written'!B$3,'DM-Won-Written'!C$3,IF(Y83&gt;='DM-Won-Written'!B$4,('DM-Won-Written'!C$4+((Y83-'DM-Won-Written'!B$4)/('DM-Won-Written'!B$3-'DM-Won-Written'!B$4))*'DM-Won-Written'!D$4),IF(Y83&gt;'DM-Won-Written'!B$5,('DM-Won-Written'!C$5+((Y83-'DM-Won-Written'!B$5)/('DM-Won-Written'!B$4-'DM-Won-Written'!B$5))*'DM-Won-Written'!D$5),IF(Y83&gt;='DM-Won-Written'!B$6,('DM-Won-Written'!C$6+((Y83-'DM-Won-Written'!B$6)/('DM-Won-Written'!B$5-'DM-Won-Written'!B$6)*'DM-Won-Written'!D$6)),0))))*$AQ$2/10</f>
        <v>3</v>
      </c>
      <c r="AR83" s="75">
        <f>IF(Z83&gt;='FF-Detailing'!B$3,'FF-Detailing'!C$3,IF(Z83&gt;='FF-Detailing'!B$4,('FF-Detailing'!C$4+((Z83-'FF-Detailing'!B$4)/('FF-Detailing'!B$3-'FF-Detailing'!B$4))*'FF-Detailing'!D$4),IF(Z83&gt;'FF-Detailing'!B$5,('FF-Detailing'!C$5+((Z83-'FF-Detailing'!B$5)/('FF-Detailing'!B$4-'FF-Detailing'!B$5))*'FF-Detailing'!D$5),IF(Z83&gt;='FF-Detailing'!B$6,('FF-Detailing'!C$6+((Z83-'FF-Detailing'!B$6)/('FF-Detailing'!B$5-'FF-Detailing'!B$6)*'FF-Detailing'!D$6)),0))))*$AR$2/10</f>
        <v>1.6525000000000005</v>
      </c>
      <c r="AS83" s="75">
        <f>IF(AA83="","",(IF(AA83&gt;='Rx Share'!G$3,'Rx Share'!H$3,IF(AA83&gt;='Rx Share'!G$4,('Rx Share'!H$4+((AA83-'Rx Share'!G$4)/('Rx Share'!G$3-'Rx Share'!G$4))*'Rx Share'!I$4),IF(AA83&gt;'Rx Share'!G$5,('Rx Share'!H$5+((AA83-'Rx Share'!G$5)/('Rx Share'!G$4-'Rx Share'!G$5))*'Rx Share'!I$5),IF(AA83&gt;='Rx Share'!G$6,('Rx Share'!H$6+((AA83-'Rx Share'!G$6)/('Rx Share'!G$5-'Rx Share'!G$6)*'Rx Share'!I$6)),0))))*$AS$2/10))</f>
        <v>0</v>
      </c>
      <c r="AT83" s="69">
        <f t="shared" si="35"/>
        <v>35.067215728102305</v>
      </c>
      <c r="AU83" s="117">
        <f t="shared" si="25"/>
        <v>61</v>
      </c>
      <c r="AV83" s="110" t="str">
        <f t="shared" si="36"/>
        <v/>
      </c>
      <c r="AW83" s="110" t="str">
        <f t="shared" si="37"/>
        <v/>
      </c>
      <c r="AX83" s="110" t="str">
        <f t="shared" si="26"/>
        <v/>
      </c>
      <c r="AY83" s="110" t="str">
        <f t="shared" si="27"/>
        <v/>
      </c>
      <c r="AZ83" s="110" t="str">
        <f t="shared" si="28"/>
        <v/>
      </c>
      <c r="BA83" s="116" t="str">
        <f>IFERROR(IF($M83&gt;=99.5,#REF!,""),"")</f>
        <v/>
      </c>
      <c r="BB83" s="109" t="str">
        <f t="shared" si="29"/>
        <v>Disqualified</v>
      </c>
      <c r="BC83" s="109" t="str">
        <f t="shared" si="30"/>
        <v>Disqualified</v>
      </c>
      <c r="BD83" s="109" t="str">
        <f t="shared" si="31"/>
        <v>Disqualified</v>
      </c>
      <c r="BE83" s="109" t="str">
        <f t="shared" si="32"/>
        <v>Disqualified</v>
      </c>
      <c r="BF83" s="109" t="str">
        <f t="shared" si="33"/>
        <v>Disqualified</v>
      </c>
      <c r="BG83" s="109" t="str">
        <f t="shared" si="34"/>
        <v>Disqualified</v>
      </c>
    </row>
    <row r="84" spans="1:59" ht="30" hidden="1" x14ac:dyDescent="0.35">
      <c r="A84" s="87"/>
      <c r="B84" s="79">
        <v>105149</v>
      </c>
      <c r="C84" s="80" t="s">
        <v>1168</v>
      </c>
      <c r="D84" s="80" t="s">
        <v>1058</v>
      </c>
      <c r="E84" s="80" t="s">
        <v>1797</v>
      </c>
      <c r="F84" s="80" t="s">
        <v>1798</v>
      </c>
      <c r="G84" s="80" t="s">
        <v>1777</v>
      </c>
      <c r="H84" s="146">
        <v>44531</v>
      </c>
      <c r="I84" s="146" t="s">
        <v>1719</v>
      </c>
      <c r="J84" s="79">
        <v>9</v>
      </c>
      <c r="K84" s="79" t="s">
        <v>1084</v>
      </c>
      <c r="L84" s="79"/>
      <c r="M84" s="78">
        <v>76.396151418844568</v>
      </c>
      <c r="N84" s="78">
        <v>12.755905511811024</v>
      </c>
      <c r="O84" s="78">
        <v>57.817291706184882</v>
      </c>
      <c r="P84" s="78">
        <v>80.993210535434002</v>
      </c>
      <c r="Q84" s="99">
        <v>0</v>
      </c>
      <c r="R84" s="99">
        <v>9.2592592592592595</v>
      </c>
      <c r="S84" s="99">
        <v>0</v>
      </c>
      <c r="T84" s="99">
        <v>9.2592592592592595</v>
      </c>
      <c r="U84" s="99" t="s">
        <v>1093</v>
      </c>
      <c r="V84" s="68">
        <v>48.772486772486772</v>
      </c>
      <c r="W84" s="68" t="s">
        <v>1093</v>
      </c>
      <c r="X84" s="68">
        <v>79.629629629629633</v>
      </c>
      <c r="Y84" s="68">
        <v>68.888888888888886</v>
      </c>
      <c r="Z84" s="68">
        <v>81.955555555555563</v>
      </c>
      <c r="AA84" s="68">
        <v>18.576609045807473</v>
      </c>
      <c r="AB84" s="68">
        <v>0.55729827137422416</v>
      </c>
      <c r="AC84" s="68">
        <v>1</v>
      </c>
      <c r="AD84" s="74"/>
      <c r="AE84" s="75">
        <f>IF(M84&gt;='Sales Ach'!G$3,'Sales Ach'!H$3,IF(M84&gt;='Sales Ach'!G$4,('Sales Ach'!H$4+((M84-'Sales Ach'!G$4)/('Sales Ach'!G$3-'Sales Ach'!G$4))*'Sales Ach'!I$4),IF(M84&gt;'Sales Ach'!G$5,('Sales Ach'!H$5+((M84-'Sales Ach'!G$5)/('Sales Ach'!G$4-'Sales Ach'!G$5))*'Sales Ach'!I$5),IF(M84&gt;='Sales Ach'!G$6,('Sales Ach'!H$6+((M84-'Sales Ach'!G$6)/('Sales Ach'!G$5-'Sales Ach'!G$6)*'Sales Ach'!I$6)),0))))*$AE$2/10</f>
        <v>6.2792302837689133</v>
      </c>
      <c r="AF84" s="75">
        <f>IF(N84&gt;=UA!G$3,UA!H$3,IF(N84&gt;=UA!G$4,(UA!H$4+((N84-UA!G$4)/(UA!G$3-UA!G$4))*UA!I$4),IF(N84&gt;UA!G$5,(UA!H$5+((N84-UA!G$5)/(UA!G$4-UA!G$5))*UA!I$5),IF(N84&gt;=UA!G$6,(UA!H$6+((N84-UA!G$6)/(UA!G$5-UA!G$6)*UA!I$6)),0))))*$AF$2/10</f>
        <v>0</v>
      </c>
      <c r="AG84" s="75">
        <f>IF(O84="","",(IF(O84&gt;='New Product'!G$3,'New Product'!H$3,IF(O84&gt;='New Product'!G$4,('New Product'!H$4+((O84-'New Product'!G$4)/('New Product'!G$3-'New Product'!G$4))*'New Product'!I$4),IF(O84&gt;'New Product'!G$5,('New Product'!H$5+((O84-'New Product'!G$5)/('New Product'!G$4-'New Product'!G$5))*'New Product'!I$5),IF(O84&gt;='New Product'!G$6,('New Product'!H$6+((O84-'New Product'!G$6)/('New Product'!G$5-'New Product'!G$6)*'New Product'!I$6)),0))))*$AG$2/10))</f>
        <v>1.4413091170038241</v>
      </c>
      <c r="AH84" s="75">
        <f>IF(P84&gt;='Basket Brand'!G$3,'Basket Brand'!H$3,IF(P84&gt;='Basket Brand'!G$4,('Basket Brand'!H$4+((P84-'Basket Brand'!G$4)/('Basket Brand'!G$3-'Basket Brand'!G$4))*'Basket Brand'!I$4),IF(P84&gt;'Basket Brand'!G$5,('Basket Brand'!H$5+((P84-'Basket Brand'!G$5)/('Basket Brand'!G$4-'Basket Brand'!G$5))*'Basket Brand'!I$5),IF(P84&gt;='Basket Brand'!G$6,('Basket Brand'!H$6+((P84-'Basket Brand'!G$6)/('Basket Brand'!G$5-'Basket Brand'!G$6)*'Basket Brand'!I$6)),0))))*$AH$2/10</f>
        <v>3.5993210535434002</v>
      </c>
      <c r="AI84" s="75">
        <f>IF(Q84&gt;='No of Month Ach.'!G$3,'No of Month Ach.'!H$3,IF(Q84&gt;='No of Month Ach.'!G$4,('No of Month Ach.'!H$4+((Q84-'No of Month Ach.'!G$4)/('No of Month Ach.'!G$3-'No of Month Ach.'!G$4))*'No of Month Ach.'!I$4),IF(Q84&gt;'No of Month Ach.'!G$5,('No of Month Ach.'!H$5+((Q84-'No of Month Ach.'!G$5)/('No of Month Ach.'!G$4-'No of Month Ach.'!G$5))*'No of Month Ach.'!I$5),IF(Q84&gt;='No of Month Ach.'!G$6,('No of Month Ach.'!H$6+((Q84-'No of Month Ach.'!G$6)/('No of Month Ach.'!G$5-'No of Month Ach.'!G$6)*'No of Month Ach.'!I$6)),0))))*$AI$2/10</f>
        <v>0</v>
      </c>
      <c r="AJ84" s="75">
        <f>IF(R84&gt;='Territory Month'!B$3,'Territory Month'!C$3,IF(R84&gt;='Territory Month'!B$4,('Territory Month'!C$4+((R84-'Territory Month'!B$4)/('Territory Month'!B$3-'Territory Month'!B$4))*'Territory Month'!D$4),IF(R84&gt;'Territory Month'!B$5,('Territory Month'!C$5+((R84-'Territory Month'!B$5)/('Territory Month'!B$4-'Territory Month'!B$5))*'Territory Month'!D$5),IF(R84&gt;='Territory Month'!B$6,('Territory Month'!C$6+((R84-'Territory Month'!B$6)/('Territory Month'!B$5-'Territory Month'!B$6)*'Territory Month'!D$6)),0))))*$AJ$2/10</f>
        <v>0</v>
      </c>
      <c r="AK84" s="75">
        <f>IF(Q84&gt;='No of Month Ach.'!G$3,'No of Month Ach.'!H$3,IF(Q84&gt;='No of Month Ach.'!G$4,('No of Month Ach.'!H$4+((Q84-'No of Month Ach.'!G$4)/('No of Month Ach.'!G$3-'No of Month Ach.'!G$4))*'No of Month Ach.'!I$4),IF(Q84&gt;'No of Month Ach.'!G$5,('No of Month Ach.'!H$5+((Q84-'No of Month Ach.'!G$5)/('No of Month Ach.'!G$4-'No of Month Ach.'!G$5))*'No of Month Ach.'!I$5),IF(Q84&gt;='No of Month Ach.'!G$6,('No of Month Ach.'!H$6+((Q84-'No of Month Ach.'!G$6)/('No of Month Ach.'!G$5-'No of Month Ach.'!G$6)*'No of Month Ach.'!I$6)),0))))*$AK$2/10</f>
        <v>0</v>
      </c>
      <c r="AL84" s="75">
        <f>IF(R84&gt;='Territory Month'!B$3,'Territory Month'!C$3,IF(R84&gt;='Territory Month'!B$4,('Territory Month'!C$4+((R84-'Territory Month'!B$4)/('Territory Month'!B$3-'Territory Month'!B$4))*'Territory Month'!D$4),IF(R84&gt;'Territory Month'!B$5,('Territory Month'!C$5+((R84-'Territory Month'!B$5)/('Territory Month'!B$4-'Territory Month'!B$5))*'Territory Month'!D$5),IF(R84&gt;='Territory Month'!B$6,('Territory Month'!C$6+((R84-'Territory Month'!B$6)/('Territory Month'!B$5-'Territory Month'!B$6)*'Territory Month'!D$6)),0))))*$AL$2/10</f>
        <v>0</v>
      </c>
      <c r="AM84" s="75">
        <f>IF(U84&gt;='Sygk DM Syk Ach'!B$3,'Sygk DM Syk Ach'!C$3,IF(U84&gt;='Sygk DM Syk Ach'!B$4,('Sygk DM Syk Ach'!C$4+((U84-'Sygk DM Syk Ach'!B$4)/('Sygk DM Syk Ach'!B$3-'Sygk DM Syk Ach'!B$4))*'Sygk DM Syk Ach'!D$4),IF(U84&gt;'Sygk DM Syk Ach'!B$5,('Sygk DM Syk Ach'!C$5+((U84-'Sygk DM Syk Ach'!B$5)/('Sygk DM Syk Ach'!B$4-'Sygk DM Syk Ach'!B$5))*'Sygk DM Syk Ach'!D$5),IF(U84&gt;='Sygk DM Syk Ach'!B$6,('Sygk DM Syk Ach'!C$6+((U84-'Sygk DM Syk Ach'!B$6)/('Sygk DM Syk Ach'!B$5-'Sygk DM Syk Ach'!B$6)*'Sygk DM Syk Ach'!D$6)),0))))*$AM$2/10</f>
        <v>4</v>
      </c>
      <c r="AN84" s="75">
        <f>IF(V84&gt;='Call Achv'!B$3,'Call Achv'!C$3,IF(V84&gt;='Call Achv'!B$4,('Call Achv'!C$4+((V84-'Call Achv'!B$4)/('Call Achv'!B$3-'Call Achv'!B$4))*'Call Achv'!D$4),IF(V84&gt;'Call Achv'!B$5,('Call Achv'!C$5+((V84-'Call Achv'!B$5)/('Call Achv'!B$4-'Call Achv'!B$5))*'Call Achv'!D$5),IF(V84&gt;='Call Achv'!B$6,('Call Achv'!C$6+((V84-'Call Achv'!B$6)/('Call Achv'!B$5-'Call Achv'!B$6)*'Call Achv'!D$6)),0))))*$AN$2/10</f>
        <v>0</v>
      </c>
      <c r="AO84" s="75">
        <f>IF(W84&gt;='DM Coaching'!B$3,'DM Coaching'!C$3,IF(W84&gt;='DM Coaching'!B$4,('DM Coaching'!C$4+((W84-'DM Coaching'!B$4)/('DM Coaching'!B$3-'DM Coaching'!B$4))*'DM Coaching'!D$4),IF(W84&gt;'DM Coaching'!B$5,('DM Coaching'!C$5+((W84-'DM Coaching'!B$5)/('DM Coaching'!B$4-'DM Coaching'!B$5))*'DM Coaching'!D$5),IF(W84&gt;='DM Coaching'!B$6,('DM Coaching'!C$6+((W84-'DM Coaching'!B$6)/('DM Coaching'!B$5-'DM Coaching'!B$6)*'DM Coaching'!D$6)),0))))*$AO$2/10</f>
        <v>5</v>
      </c>
      <c r="AP84" s="75">
        <f>IF(X84&gt;='FF-Written'!B$3,'FF-Written'!C$3,IF(X84&gt;='FF-Written'!B$4,('FF-Written'!C$4+((X84-'FF-Written'!B$4)/('FF-Written'!B$3-'FF-Written'!B$4))*'FF-Written'!D$4),IF(X84&gt;'FF-Written'!B$5,('FF-Written'!C$5+((X84-'FF-Written'!B$5)/('FF-Written'!B$4-'FF-Written'!B$5))*'FF-Written'!D$5),IF(X84&gt;='FF-Written'!B$6,('FF-Written'!C$6+((X84-'FF-Written'!B$6)/('FF-Written'!B$5-'FF-Written'!B$6)*'FF-Written'!D$6)),0))))*$AP$2/10</f>
        <v>3.4722222222222223</v>
      </c>
      <c r="AQ84" s="75">
        <f>IF(Y84&gt;='DM-Won-Written'!B$3,'DM-Won-Written'!C$3,IF(Y84&gt;='DM-Won-Written'!B$4,('DM-Won-Written'!C$4+((Y84-'DM-Won-Written'!B$4)/('DM-Won-Written'!B$3-'DM-Won-Written'!B$4))*'DM-Won-Written'!D$4),IF(Y84&gt;'DM-Won-Written'!B$5,('DM-Won-Written'!C$5+((Y84-'DM-Won-Written'!B$5)/('DM-Won-Written'!B$4-'DM-Won-Written'!B$5))*'DM-Won-Written'!D$5),IF(Y84&gt;='DM-Won-Written'!B$6,('DM-Won-Written'!C$6+((Y84-'DM-Won-Written'!B$6)/('DM-Won-Written'!B$5-'DM-Won-Written'!B$6)*'DM-Won-Written'!D$6)),0))))*$AQ$2/10</f>
        <v>1.7333333333333329</v>
      </c>
      <c r="AR84" s="75">
        <f>IF(Z84&gt;='FF-Detailing'!B$3,'FF-Detailing'!C$3,IF(Z84&gt;='FF-Detailing'!B$4,('FF-Detailing'!C$4+((Z84-'FF-Detailing'!B$4)/('FF-Detailing'!B$3-'FF-Detailing'!B$4))*'FF-Detailing'!D$4),IF(Z84&gt;'FF-Detailing'!B$5,('FF-Detailing'!C$5+((Z84-'FF-Detailing'!B$5)/('FF-Detailing'!B$4-'FF-Detailing'!B$5))*'FF-Detailing'!D$5),IF(Z84&gt;='FF-Detailing'!B$6,('FF-Detailing'!C$6+((Z84-'FF-Detailing'!B$6)/('FF-Detailing'!B$5-'FF-Detailing'!B$6)*'FF-Detailing'!D$6)),0))))*$AR$2/10</f>
        <v>2.2173333333333338</v>
      </c>
      <c r="AS84" s="75">
        <f>IF(AA84="","",(IF(AA84&gt;='Rx Share'!G$3,'Rx Share'!H$3,IF(AA84&gt;='Rx Share'!G$4,('Rx Share'!H$4+((AA84-'Rx Share'!G$4)/('Rx Share'!G$3-'Rx Share'!G$4))*'Rx Share'!I$4),IF(AA84&gt;'Rx Share'!G$5,('Rx Share'!H$5+((AA84-'Rx Share'!G$5)/('Rx Share'!G$4-'Rx Share'!G$5))*'Rx Share'!I$5),IF(AA84&gt;='Rx Share'!G$6,('Rx Share'!H$6+((AA84-'Rx Share'!G$6)/('Rx Share'!G$5-'Rx Share'!G$6)*'Rx Share'!I$6)),0))))*$AS$2/10))</f>
        <v>0</v>
      </c>
      <c r="AT84" s="69">
        <f t="shared" si="35"/>
        <v>30.825277048005582</v>
      </c>
      <c r="AU84" s="70">
        <f t="shared" si="25"/>
        <v>75</v>
      </c>
      <c r="AV84" s="110" t="str">
        <f t="shared" si="36"/>
        <v/>
      </c>
      <c r="AW84" s="110" t="str">
        <f t="shared" si="37"/>
        <v/>
      </c>
      <c r="AX84" s="110" t="str">
        <f t="shared" si="26"/>
        <v/>
      </c>
      <c r="AY84" s="110" t="str">
        <f t="shared" si="27"/>
        <v/>
      </c>
      <c r="AZ84" s="110" t="str">
        <f t="shared" si="28"/>
        <v/>
      </c>
      <c r="BA84" s="116" t="str">
        <f>IFERROR(IF($M84&gt;=99.5,#REF!,""),"")</f>
        <v/>
      </c>
      <c r="BB84" s="109" t="str">
        <f t="shared" si="29"/>
        <v>Disqualified</v>
      </c>
      <c r="BC84" s="109" t="str">
        <f t="shared" si="30"/>
        <v>Disqualified</v>
      </c>
      <c r="BD84" s="109" t="str">
        <f t="shared" si="31"/>
        <v>Disqualified</v>
      </c>
      <c r="BE84" s="109" t="str">
        <f t="shared" si="32"/>
        <v>Disqualified</v>
      </c>
      <c r="BF84" s="109" t="str">
        <f t="shared" si="33"/>
        <v>Disqualified</v>
      </c>
      <c r="BG84" s="109" t="str">
        <f t="shared" si="34"/>
        <v>Disqualified</v>
      </c>
    </row>
    <row r="85" spans="1:59" ht="20" hidden="1" x14ac:dyDescent="0.35">
      <c r="A85" s="87"/>
      <c r="B85" s="79">
        <v>105177</v>
      </c>
      <c r="C85" s="80" t="s">
        <v>300</v>
      </c>
      <c r="D85" s="80" t="s">
        <v>1058</v>
      </c>
      <c r="E85" s="80" t="s">
        <v>1924</v>
      </c>
      <c r="F85" s="80" t="s">
        <v>1830</v>
      </c>
      <c r="G85" s="80" t="s">
        <v>1822</v>
      </c>
      <c r="H85" s="146">
        <v>44552</v>
      </c>
      <c r="I85" s="146" t="s">
        <v>1719</v>
      </c>
      <c r="J85" s="79">
        <v>9</v>
      </c>
      <c r="K85" s="79" t="s">
        <v>1084</v>
      </c>
      <c r="L85" s="79"/>
      <c r="M85" s="78">
        <v>98.704598264393354</v>
      </c>
      <c r="N85" s="78">
        <v>21.454545454545453</v>
      </c>
      <c r="O85" s="78">
        <v>67.832904209024178</v>
      </c>
      <c r="P85" s="78">
        <v>107.12688866184976</v>
      </c>
      <c r="Q85" s="99">
        <v>5</v>
      </c>
      <c r="R85" s="99">
        <v>58.333333333333336</v>
      </c>
      <c r="S85" s="99">
        <v>5</v>
      </c>
      <c r="T85" s="99">
        <v>58.333333333333336</v>
      </c>
      <c r="U85" s="99" t="s">
        <v>1093</v>
      </c>
      <c r="V85" s="68">
        <v>83.463179373029121</v>
      </c>
      <c r="W85" s="68">
        <v>68.627450980392155</v>
      </c>
      <c r="X85" s="68">
        <v>72.222222222222229</v>
      </c>
      <c r="Y85" s="68">
        <v>76.666666666666671</v>
      </c>
      <c r="Z85" s="68">
        <v>87.666666666666671</v>
      </c>
      <c r="AA85" s="68">
        <v>32.463507608392476</v>
      </c>
      <c r="AB85" s="68">
        <v>0.64927015216784945</v>
      </c>
      <c r="AC85" s="68">
        <v>1</v>
      </c>
      <c r="AD85" s="74"/>
      <c r="AE85" s="75">
        <f>IF(M85&gt;='Sales Ach'!G$3,'Sales Ach'!H$3,IF(M85&gt;='Sales Ach'!G$4,('Sales Ach'!H$4+((M85-'Sales Ach'!G$4)/('Sales Ach'!G$3-'Sales Ach'!G$4))*'Sales Ach'!I$4),IF(M85&gt;'Sales Ach'!G$5,('Sales Ach'!H$5+((M85-'Sales Ach'!G$5)/('Sales Ach'!G$4-'Sales Ach'!G$5))*'Sales Ach'!I$5),IF(M85&gt;='Sales Ach'!G$6,('Sales Ach'!H$6+((M85-'Sales Ach'!G$6)/('Sales Ach'!G$5-'Sales Ach'!G$6)*'Sales Ach'!I$6)),0))))*$AE$2/10</f>
        <v>12.963678611514684</v>
      </c>
      <c r="AF85" s="75">
        <f>IF(N85&gt;=UA!G$3,UA!H$3,IF(N85&gt;=UA!G$4,(UA!H$4+((N85-UA!G$4)/(UA!G$3-UA!G$4))*UA!I$4),IF(N85&gt;UA!G$5,(UA!H$5+((N85-UA!G$5)/(UA!G$4-UA!G$5))*UA!I$5),IF(N85&gt;=UA!G$6,(UA!H$6+((N85-UA!G$6)/(UA!G$5-UA!G$6)*UA!I$6)),0))))*$AF$2/10</f>
        <v>0</v>
      </c>
      <c r="AG85" s="75">
        <f>IF(O85="","",(IF(O85&gt;='New Product'!G$3,'New Product'!H$3,IF(O85&gt;='New Product'!G$4,('New Product'!H$4+((O85-'New Product'!G$4)/('New Product'!G$3-'New Product'!G$4))*'New Product'!I$4),IF(O85&gt;'New Product'!G$5,('New Product'!H$5+((O85-'New Product'!G$5)/('New Product'!G$4-'New Product'!G$5))*'New Product'!I$5),IF(O85&gt;='New Product'!G$6,('New Product'!H$6+((O85-'New Product'!G$6)/('New Product'!G$5-'New Product'!G$6)*'New Product'!I$6)),0))))*$AG$2/10))</f>
        <v>2.0547653828027306</v>
      </c>
      <c r="AH85" s="75">
        <f>IF(P85&gt;='Basket Brand'!G$3,'Basket Brand'!H$3,IF(P85&gt;='Basket Brand'!G$4,('Basket Brand'!H$4+((P85-'Basket Brand'!G$4)/('Basket Brand'!G$3-'Basket Brand'!G$4))*'Basket Brand'!I$4),IF(P85&gt;'Basket Brand'!G$5,('Basket Brand'!H$5+((P85-'Basket Brand'!G$5)/('Basket Brand'!G$4-'Basket Brand'!G$5))*'Basket Brand'!I$5),IF(P85&gt;='Basket Brand'!G$6,('Basket Brand'!H$6+((P85-'Basket Brand'!G$6)/('Basket Brand'!G$5-'Basket Brand'!G$6)*'Basket Brand'!I$6)),0))))*$AH$2/10</f>
        <v>8.9502518215799682</v>
      </c>
      <c r="AI85" s="75">
        <f>IF(Q85&gt;='No of Month Ach.'!G$3,'No of Month Ach.'!H$3,IF(Q85&gt;='No of Month Ach.'!G$4,('No of Month Ach.'!H$4+((Q85-'No of Month Ach.'!G$4)/('No of Month Ach.'!G$3-'No of Month Ach.'!G$4))*'No of Month Ach.'!I$4),IF(Q85&gt;'No of Month Ach.'!G$5,('No of Month Ach.'!H$5+((Q85-'No of Month Ach.'!G$5)/('No of Month Ach.'!G$4-'No of Month Ach.'!G$5))*'No of Month Ach.'!I$5),IF(Q85&gt;='No of Month Ach.'!G$6,('No of Month Ach.'!H$6+((Q85-'No of Month Ach.'!G$6)/('No of Month Ach.'!G$5-'No of Month Ach.'!G$6)*'No of Month Ach.'!I$6)),0))))*$AI$2/10</f>
        <v>0.2</v>
      </c>
      <c r="AJ85" s="75">
        <f>IF(R85&gt;='Territory Month'!B$3,'Territory Month'!C$3,IF(R85&gt;='Territory Month'!B$4,('Territory Month'!C$4+((R85-'Territory Month'!B$4)/('Territory Month'!B$3-'Territory Month'!B$4))*'Territory Month'!D$4),IF(R85&gt;'Territory Month'!B$5,('Territory Month'!C$5+((R85-'Territory Month'!B$5)/('Territory Month'!B$4-'Territory Month'!B$5))*'Territory Month'!D$5),IF(R85&gt;='Territory Month'!B$6,('Territory Month'!C$6+((R85-'Territory Month'!B$6)/('Territory Month'!B$5-'Territory Month'!B$6)*'Territory Month'!D$6)),0))))*$AJ$2/10</f>
        <v>5.6</v>
      </c>
      <c r="AK85" s="75">
        <f>IF(Q85&gt;='No of Month Ach.'!G$3,'No of Month Ach.'!H$3,IF(Q85&gt;='No of Month Ach.'!G$4,('No of Month Ach.'!H$4+((Q85-'No of Month Ach.'!G$4)/('No of Month Ach.'!G$3-'No of Month Ach.'!G$4))*'No of Month Ach.'!I$4),IF(Q85&gt;'No of Month Ach.'!G$5,('No of Month Ach.'!H$5+((Q85-'No of Month Ach.'!G$5)/('No of Month Ach.'!G$4-'No of Month Ach.'!G$5))*'No of Month Ach.'!I$5),IF(Q85&gt;='No of Month Ach.'!G$6,('No of Month Ach.'!H$6+((Q85-'No of Month Ach.'!G$6)/('No of Month Ach.'!G$5-'No of Month Ach.'!G$6)*'No of Month Ach.'!I$6)),0))))*$AK$2/10</f>
        <v>0.15</v>
      </c>
      <c r="AL85" s="75">
        <f>IF(R85&gt;='Territory Month'!B$3,'Territory Month'!C$3,IF(R85&gt;='Territory Month'!B$4,('Territory Month'!C$4+((R85-'Territory Month'!B$4)/('Territory Month'!B$3-'Territory Month'!B$4))*'Territory Month'!D$4),IF(R85&gt;'Territory Month'!B$5,('Territory Month'!C$5+((R85-'Territory Month'!B$5)/('Territory Month'!B$4-'Territory Month'!B$5))*'Territory Month'!D$5),IF(R85&gt;='Territory Month'!B$6,('Territory Month'!C$6+((R85-'Territory Month'!B$6)/('Territory Month'!B$5-'Territory Month'!B$6)*'Territory Month'!D$6)),0))))*$AL$2/10</f>
        <v>2.8</v>
      </c>
      <c r="AM85" s="75">
        <f>IF(U85&gt;='Sygk DM Syk Ach'!B$3,'Sygk DM Syk Ach'!C$3,IF(U85&gt;='Sygk DM Syk Ach'!B$4,('Sygk DM Syk Ach'!C$4+((U85-'Sygk DM Syk Ach'!B$4)/('Sygk DM Syk Ach'!B$3-'Sygk DM Syk Ach'!B$4))*'Sygk DM Syk Ach'!D$4),IF(U85&gt;'Sygk DM Syk Ach'!B$5,('Sygk DM Syk Ach'!C$5+((U85-'Sygk DM Syk Ach'!B$5)/('Sygk DM Syk Ach'!B$4-'Sygk DM Syk Ach'!B$5))*'Sygk DM Syk Ach'!D$5),IF(U85&gt;='Sygk DM Syk Ach'!B$6,('Sygk DM Syk Ach'!C$6+((U85-'Sygk DM Syk Ach'!B$6)/('Sygk DM Syk Ach'!B$5-'Sygk DM Syk Ach'!B$6)*'Sygk DM Syk Ach'!D$6)),0))))*$AM$2/10</f>
        <v>4</v>
      </c>
      <c r="AN85" s="75">
        <f>IF(V85&gt;='Call Achv'!B$3,'Call Achv'!C$3,IF(V85&gt;='Call Achv'!B$4,('Call Achv'!C$4+((V85-'Call Achv'!B$4)/('Call Achv'!B$3-'Call Achv'!B$4))*'Call Achv'!D$4),IF(V85&gt;'Call Achv'!B$5,('Call Achv'!C$5+((V85-'Call Achv'!B$5)/('Call Achv'!B$4-'Call Achv'!B$5))*'Call Achv'!D$5),IF(V85&gt;='Call Achv'!B$6,('Call Achv'!C$6+((V85-'Call Achv'!B$6)/('Call Achv'!B$5-'Call Achv'!B$6)*'Call Achv'!D$6)),0))))*$AN$2/10</f>
        <v>0.85605639028009617</v>
      </c>
      <c r="AO85" s="75">
        <f>IF(W85&gt;='DM Coaching'!B$3,'DM Coaching'!C$3,IF(W85&gt;='DM Coaching'!B$4,('DM Coaching'!C$4+((W85-'DM Coaching'!B$4)/('DM Coaching'!B$3-'DM Coaching'!B$4))*'DM Coaching'!D$4),IF(W85&gt;'DM Coaching'!B$5,('DM Coaching'!C$5+((W85-'DM Coaching'!B$5)/('DM Coaching'!B$4-'DM Coaching'!B$5))*'DM Coaching'!D$5),IF(W85&gt;='DM Coaching'!B$6,('DM Coaching'!C$6+((W85-'DM Coaching'!B$6)/('DM Coaching'!B$5-'DM Coaching'!B$6)*'DM Coaching'!D$6)),0))))*$AO$2/10</f>
        <v>4.5882352941176467</v>
      </c>
      <c r="AP85" s="75">
        <f>IF(X85&gt;='FF-Written'!B$3,'FF-Written'!C$3,IF(X85&gt;='FF-Written'!B$4,('FF-Written'!C$4+((X85-'FF-Written'!B$4)/('FF-Written'!B$3-'FF-Written'!B$4))*'FF-Written'!D$4),IF(X85&gt;'FF-Written'!B$5,('FF-Written'!C$5+((X85-'FF-Written'!B$5)/('FF-Written'!B$4-'FF-Written'!B$5))*'FF-Written'!D$5),IF(X85&gt;='FF-Written'!B$6,('FF-Written'!C$6+((X85-'FF-Written'!B$6)/('FF-Written'!B$5-'FF-Written'!B$6)*'FF-Written'!D$6)),0))))*$AP$2/10</f>
        <v>2.916666666666667</v>
      </c>
      <c r="AQ85" s="75">
        <f>IF(Y85&gt;='DM-Won-Written'!B$3,'DM-Won-Written'!C$3,IF(Y85&gt;='DM-Won-Written'!B$4,('DM-Won-Written'!C$4+((Y85-'DM-Won-Written'!B$4)/('DM-Won-Written'!B$3-'DM-Won-Written'!B$4))*'DM-Won-Written'!D$4),IF(Y85&gt;'DM-Won-Written'!B$5,('DM-Won-Written'!C$5+((Y85-'DM-Won-Written'!B$5)/('DM-Won-Written'!B$4-'DM-Won-Written'!B$5))*'DM-Won-Written'!D$5),IF(Y85&gt;='DM-Won-Written'!B$6,('DM-Won-Written'!C$6+((Y85-'DM-Won-Written'!B$6)/('DM-Won-Written'!B$5-'DM-Won-Written'!B$6)*'DM-Won-Written'!D$6)),0))))*$AQ$2/10</f>
        <v>2.8</v>
      </c>
      <c r="AR85" s="75">
        <f>IF(Z85&gt;='FF-Detailing'!B$3,'FF-Detailing'!C$3,IF(Z85&gt;='FF-Detailing'!B$4,('FF-Detailing'!C$4+((Z85-'FF-Detailing'!B$4)/('FF-Detailing'!B$3-'FF-Detailing'!B$4))*'FF-Detailing'!D$4),IF(Z85&gt;'FF-Detailing'!B$5,('FF-Detailing'!C$5+((Z85-'FF-Detailing'!B$5)/('FF-Detailing'!B$4-'FF-Detailing'!B$5))*'FF-Detailing'!D$5),IF(Z85&gt;='FF-Detailing'!B$6,('FF-Detailing'!C$6+((Z85-'FF-Detailing'!B$6)/('FF-Detailing'!B$5-'FF-Detailing'!B$6)*'FF-Detailing'!D$6)),0))))*$AR$2/10</f>
        <v>2.5600000000000005</v>
      </c>
      <c r="AS85" s="75">
        <f>IF(AA85="","",(IF(AA85&gt;='Rx Share'!G$3,'Rx Share'!H$3,IF(AA85&gt;='Rx Share'!G$4,('Rx Share'!H$4+((AA85-'Rx Share'!G$4)/('Rx Share'!G$3-'Rx Share'!G$4))*'Rx Share'!I$4),IF(AA85&gt;'Rx Share'!G$5,('Rx Share'!H$5+((AA85-'Rx Share'!G$5)/('Rx Share'!G$4-'Rx Share'!G$5))*'Rx Share'!I$5),IF(AA85&gt;='Rx Share'!G$6,('Rx Share'!H$6+((AA85-'Rx Share'!G$6)/('Rx Share'!G$5-'Rx Share'!G$6)*'Rx Share'!I$6)),0))))*$AS$2/10))</f>
        <v>0</v>
      </c>
      <c r="AT85" s="69">
        <f t="shared" si="35"/>
        <v>49.599615741068654</v>
      </c>
      <c r="AU85" s="70">
        <f t="shared" si="25"/>
        <v>28</v>
      </c>
      <c r="AV85" s="110" t="str">
        <f t="shared" si="36"/>
        <v/>
      </c>
      <c r="AW85" s="110" t="str">
        <f t="shared" si="37"/>
        <v/>
      </c>
      <c r="AX85" s="110" t="str">
        <f t="shared" si="26"/>
        <v/>
      </c>
      <c r="AY85" s="110" t="str">
        <f t="shared" si="27"/>
        <v/>
      </c>
      <c r="AZ85" s="110" t="str">
        <f t="shared" si="28"/>
        <v/>
      </c>
      <c r="BA85" s="116" t="str">
        <f>IFERROR(IF($M85&gt;=99.5,#REF!,""),"")</f>
        <v/>
      </c>
      <c r="BB85" s="109" t="str">
        <f t="shared" si="29"/>
        <v>Disqualified</v>
      </c>
      <c r="BC85" s="109" t="str">
        <f t="shared" si="30"/>
        <v>Disqualified</v>
      </c>
      <c r="BD85" s="109" t="str">
        <f t="shared" si="31"/>
        <v>Disqualified</v>
      </c>
      <c r="BE85" s="109" t="str">
        <f t="shared" si="32"/>
        <v>Disqualified</v>
      </c>
      <c r="BF85" s="109" t="str">
        <f t="shared" si="33"/>
        <v>Disqualified</v>
      </c>
      <c r="BG85" s="109" t="str">
        <f t="shared" si="34"/>
        <v>Disqualified</v>
      </c>
    </row>
    <row r="86" spans="1:59" ht="30" hidden="1" x14ac:dyDescent="0.35">
      <c r="A86" s="87"/>
      <c r="B86" s="79">
        <v>105188</v>
      </c>
      <c r="C86" s="80" t="s">
        <v>289</v>
      </c>
      <c r="D86" s="80" t="s">
        <v>1058</v>
      </c>
      <c r="E86" s="80" t="s">
        <v>125</v>
      </c>
      <c r="F86" s="80" t="s">
        <v>33</v>
      </c>
      <c r="G86" s="80" t="s">
        <v>1760</v>
      </c>
      <c r="H86" s="146">
        <v>44552</v>
      </c>
      <c r="I86" s="146" t="s">
        <v>1719</v>
      </c>
      <c r="J86" s="79">
        <v>9</v>
      </c>
      <c r="K86" s="79" t="s">
        <v>2960</v>
      </c>
      <c r="L86" s="79"/>
      <c r="M86" s="78">
        <v>80.654413449919446</v>
      </c>
      <c r="N86" s="78">
        <v>21.428571428571427</v>
      </c>
      <c r="O86" s="78">
        <v>47.654236062826804</v>
      </c>
      <c r="P86" s="78">
        <v>86.384739517742759</v>
      </c>
      <c r="Q86" s="99">
        <v>0</v>
      </c>
      <c r="R86" s="99">
        <v>11.111111111111111</v>
      </c>
      <c r="S86" s="99">
        <v>0</v>
      </c>
      <c r="T86" s="99">
        <v>11.111111111111111</v>
      </c>
      <c r="U86" s="99">
        <v>0</v>
      </c>
      <c r="V86" s="68">
        <v>77.623578556509642</v>
      </c>
      <c r="W86" s="68" t="s">
        <v>1093</v>
      </c>
      <c r="X86" s="68">
        <v>74.894179894179899</v>
      </c>
      <c r="Y86" s="68">
        <v>57.777777777777779</v>
      </c>
      <c r="Z86" s="68">
        <v>90.285714285714278</v>
      </c>
      <c r="AA86" s="68">
        <v>12.727802783051404</v>
      </c>
      <c r="AB86" s="68">
        <v>0.38183408349154208</v>
      </c>
      <c r="AC86" s="68">
        <v>1</v>
      </c>
      <c r="AD86" s="74"/>
      <c r="AE86" s="75">
        <f>IF(M86&gt;='Sales Ach'!G$3,'Sales Ach'!H$3,IF(M86&gt;='Sales Ach'!G$4,('Sales Ach'!H$4+((M86-'Sales Ach'!G$4)/('Sales Ach'!G$3-'Sales Ach'!G$4))*'Sales Ach'!I$4),IF(M86&gt;'Sales Ach'!G$5,('Sales Ach'!H$5+((M86-'Sales Ach'!G$5)/('Sales Ach'!G$4-'Sales Ach'!G$5))*'Sales Ach'!I$5),IF(M86&gt;='Sales Ach'!G$6,('Sales Ach'!H$6+((M86-'Sales Ach'!G$6)/('Sales Ach'!G$5-'Sales Ach'!G$6)*'Sales Ach'!I$6)),0))))*$AE$2/10</f>
        <v>7.1308826899838893</v>
      </c>
      <c r="AF86" s="75">
        <f>IF(N86&gt;=UA!G$3,UA!H$3,IF(N86&gt;=UA!G$4,(UA!H$4+((N86-UA!G$4)/(UA!G$3-UA!G$4))*UA!I$4),IF(N86&gt;UA!G$5,(UA!H$5+((N86-UA!G$5)/(UA!G$4-UA!G$5))*UA!I$5),IF(N86&gt;=UA!G$6,(UA!H$6+((N86-UA!G$6)/(UA!G$5-UA!G$6)*UA!I$6)),0))))*$AF$2/10</f>
        <v>0</v>
      </c>
      <c r="AG86" s="75">
        <f>IF(O86="","",(IF(O86&gt;='New Product'!G$3,'New Product'!H$3,IF(O86&gt;='New Product'!G$4,('New Product'!H$4+((O86-'New Product'!G$4)/('New Product'!G$3-'New Product'!G$4))*'New Product'!I$4),IF(O86&gt;'New Product'!G$5,('New Product'!H$5+((O86-'New Product'!G$5)/('New Product'!G$4-'New Product'!G$5))*'New Product'!I$5),IF(O86&gt;='New Product'!G$6,('New Product'!H$6+((O86-'New Product'!G$6)/('New Product'!G$5-'New Product'!G$6)*'New Product'!I$6)),0))))*$AG$2/10))</f>
        <v>0.8188219588481418</v>
      </c>
      <c r="AH86" s="75">
        <f>IF(P86&gt;='Basket Brand'!G$3,'Basket Brand'!H$3,IF(P86&gt;='Basket Brand'!G$4,('Basket Brand'!H$4+((P86-'Basket Brand'!G$4)/('Basket Brand'!G$3-'Basket Brand'!G$4))*'Basket Brand'!I$4),IF(P86&gt;'Basket Brand'!G$5,('Basket Brand'!H$5+((P86-'Basket Brand'!G$5)/('Basket Brand'!G$4-'Basket Brand'!G$5))*'Basket Brand'!I$5),IF(P86&gt;='Basket Brand'!G$6,('Basket Brand'!H$6+((P86-'Basket Brand'!G$6)/('Basket Brand'!G$5-'Basket Brand'!G$6)*'Basket Brand'!I$6)),0))))*$AH$2/10</f>
        <v>4.1384739517742757</v>
      </c>
      <c r="AI86" s="75">
        <f>IF(Q86&gt;='No of Month Ach.'!G$3,'No of Month Ach.'!H$3,IF(Q86&gt;='No of Month Ach.'!G$4,('No of Month Ach.'!H$4+((Q86-'No of Month Ach.'!G$4)/('No of Month Ach.'!G$3-'No of Month Ach.'!G$4))*'No of Month Ach.'!I$4),IF(Q86&gt;'No of Month Ach.'!G$5,('No of Month Ach.'!H$5+((Q86-'No of Month Ach.'!G$5)/('No of Month Ach.'!G$4-'No of Month Ach.'!G$5))*'No of Month Ach.'!I$5),IF(Q86&gt;='No of Month Ach.'!G$6,('No of Month Ach.'!H$6+((Q86-'No of Month Ach.'!G$6)/('No of Month Ach.'!G$5-'No of Month Ach.'!G$6)*'No of Month Ach.'!I$6)),0))))*$AI$2/10</f>
        <v>0</v>
      </c>
      <c r="AJ86" s="75">
        <f>IF(R86&gt;='Territory Month'!B$3,'Territory Month'!C$3,IF(R86&gt;='Territory Month'!B$4,('Territory Month'!C$4+((R86-'Territory Month'!B$4)/('Territory Month'!B$3-'Territory Month'!B$4))*'Territory Month'!D$4),IF(R86&gt;'Territory Month'!B$5,('Territory Month'!C$5+((R86-'Territory Month'!B$5)/('Territory Month'!B$4-'Territory Month'!B$5))*'Territory Month'!D$5),IF(R86&gt;='Territory Month'!B$6,('Territory Month'!C$6+((R86-'Territory Month'!B$6)/('Territory Month'!B$5-'Territory Month'!B$6)*'Territory Month'!D$6)),0))))*$AJ$2/10</f>
        <v>0</v>
      </c>
      <c r="AK86" s="75">
        <f>IF(Q86&gt;='No of Month Ach.'!G$3,'No of Month Ach.'!H$3,IF(Q86&gt;='No of Month Ach.'!G$4,('No of Month Ach.'!H$4+((Q86-'No of Month Ach.'!G$4)/('No of Month Ach.'!G$3-'No of Month Ach.'!G$4))*'No of Month Ach.'!I$4),IF(Q86&gt;'No of Month Ach.'!G$5,('No of Month Ach.'!H$5+((Q86-'No of Month Ach.'!G$5)/('No of Month Ach.'!G$4-'No of Month Ach.'!G$5))*'No of Month Ach.'!I$5),IF(Q86&gt;='No of Month Ach.'!G$6,('No of Month Ach.'!H$6+((Q86-'No of Month Ach.'!G$6)/('No of Month Ach.'!G$5-'No of Month Ach.'!G$6)*'No of Month Ach.'!I$6)),0))))*$AK$2/10</f>
        <v>0</v>
      </c>
      <c r="AL86" s="75">
        <f>IF(R86&gt;='Territory Month'!B$3,'Territory Month'!C$3,IF(R86&gt;='Territory Month'!B$4,('Territory Month'!C$4+((R86-'Territory Month'!B$4)/('Territory Month'!B$3-'Territory Month'!B$4))*'Territory Month'!D$4),IF(R86&gt;'Territory Month'!B$5,('Territory Month'!C$5+((R86-'Territory Month'!B$5)/('Territory Month'!B$4-'Territory Month'!B$5))*'Territory Month'!D$5),IF(R86&gt;='Territory Month'!B$6,('Territory Month'!C$6+((R86-'Territory Month'!B$6)/('Territory Month'!B$5-'Territory Month'!B$6)*'Territory Month'!D$6)),0))))*$AL$2/10</f>
        <v>0</v>
      </c>
      <c r="AM86" s="75">
        <f>IF(U86&gt;='Sygk DM Syk Ach'!B$3,'Sygk DM Syk Ach'!C$3,IF(U86&gt;='Sygk DM Syk Ach'!B$4,('Sygk DM Syk Ach'!C$4+((U86-'Sygk DM Syk Ach'!B$4)/('Sygk DM Syk Ach'!B$3-'Sygk DM Syk Ach'!B$4))*'Sygk DM Syk Ach'!D$4),IF(U86&gt;'Sygk DM Syk Ach'!B$5,('Sygk DM Syk Ach'!C$5+((U86-'Sygk DM Syk Ach'!B$5)/('Sygk DM Syk Ach'!B$4-'Sygk DM Syk Ach'!B$5))*'Sygk DM Syk Ach'!D$5),IF(U86&gt;='Sygk DM Syk Ach'!B$6,('Sygk DM Syk Ach'!C$6+((U86-'Sygk DM Syk Ach'!B$6)/('Sygk DM Syk Ach'!B$5-'Sygk DM Syk Ach'!B$6)*'Sygk DM Syk Ach'!D$6)),0))))*$AM$2/10</f>
        <v>0</v>
      </c>
      <c r="AN86" s="75">
        <f>IF(V86&gt;='Call Achv'!B$3,'Call Achv'!C$3,IF(V86&gt;='Call Achv'!B$4,('Call Achv'!C$4+((V86-'Call Achv'!B$4)/('Call Achv'!B$3-'Call Achv'!B$4))*'Call Achv'!D$4),IF(V86&gt;'Call Achv'!B$5,('Call Achv'!C$5+((V86-'Call Achv'!B$5)/('Call Achv'!B$4-'Call Achv'!B$5))*'Call Achv'!D$5),IF(V86&gt;='Call Achv'!B$6,('Call Achv'!C$6+((V86-'Call Achv'!B$6)/('Call Achv'!B$5-'Call Achv'!B$6)*'Call Achv'!D$6)),0))))*$AN$2/10</f>
        <v>0</v>
      </c>
      <c r="AO86" s="75">
        <f>IF(W86&gt;='DM Coaching'!B$3,'DM Coaching'!C$3,IF(W86&gt;='DM Coaching'!B$4,('DM Coaching'!C$4+((W86-'DM Coaching'!B$4)/('DM Coaching'!B$3-'DM Coaching'!B$4))*'DM Coaching'!D$4),IF(W86&gt;'DM Coaching'!B$5,('DM Coaching'!C$5+((W86-'DM Coaching'!B$5)/('DM Coaching'!B$4-'DM Coaching'!B$5))*'DM Coaching'!D$5),IF(W86&gt;='DM Coaching'!B$6,('DM Coaching'!C$6+((W86-'DM Coaching'!B$6)/('DM Coaching'!B$5-'DM Coaching'!B$6)*'DM Coaching'!D$6)),0))))*$AO$2/10</f>
        <v>5</v>
      </c>
      <c r="AP86" s="75">
        <f>IF(X86&gt;='FF-Written'!B$3,'FF-Written'!C$3,IF(X86&gt;='FF-Written'!B$4,('FF-Written'!C$4+((X86-'FF-Written'!B$4)/('FF-Written'!B$3-'FF-Written'!B$4))*'FF-Written'!D$4),IF(X86&gt;'FF-Written'!B$5,('FF-Written'!C$5+((X86-'FF-Written'!B$5)/('FF-Written'!B$4-'FF-Written'!B$5))*'FF-Written'!D$5),IF(X86&gt;='FF-Written'!B$6,('FF-Written'!C$6+((X86-'FF-Written'!B$6)/('FF-Written'!B$5-'FF-Written'!B$6)*'FF-Written'!D$6)),0))))*$AP$2/10</f>
        <v>3.1170634920634925</v>
      </c>
      <c r="AQ86" s="75">
        <f>IF(Y86&gt;='DM-Won-Written'!B$3,'DM-Won-Written'!C$3,IF(Y86&gt;='DM-Won-Written'!B$4,('DM-Won-Written'!C$4+((Y86-'DM-Won-Written'!B$4)/('DM-Won-Written'!B$3-'DM-Won-Written'!B$4))*'DM-Won-Written'!D$4),IF(Y86&gt;'DM-Won-Written'!B$5,('DM-Won-Written'!C$5+((Y86-'DM-Won-Written'!B$5)/('DM-Won-Written'!B$4-'DM-Won-Written'!B$5))*'DM-Won-Written'!D$5),IF(Y86&gt;='DM-Won-Written'!B$6,('DM-Won-Written'!C$6+((Y86-'DM-Won-Written'!B$6)/('DM-Won-Written'!B$5-'DM-Won-Written'!B$6)*'DM-Won-Written'!D$6)),0))))*$AQ$2/10</f>
        <v>0.96666666666666679</v>
      </c>
      <c r="AR86" s="75">
        <f>IF(Z86&gt;='FF-Detailing'!B$3,'FF-Detailing'!C$3,IF(Z86&gt;='FF-Detailing'!B$4,('FF-Detailing'!C$4+((Z86-'FF-Detailing'!B$4)/('FF-Detailing'!B$3-'FF-Detailing'!B$4))*'FF-Detailing'!D$4),IF(Z86&gt;'FF-Detailing'!B$5,('FF-Detailing'!C$5+((Z86-'FF-Detailing'!B$5)/('FF-Detailing'!B$4-'FF-Detailing'!B$5))*'FF-Detailing'!D$5),IF(Z86&gt;='FF-Detailing'!B$6,('FF-Detailing'!C$6+((Z86-'FF-Detailing'!B$6)/('FF-Detailing'!B$5-'FF-Detailing'!B$6)*'FF-Detailing'!D$6)),0))))*$AR$2/10</f>
        <v>2.7171428571428562</v>
      </c>
      <c r="AS86" s="75">
        <f>IF(AA86="","",(IF(AA86&gt;='Rx Share'!G$3,'Rx Share'!H$3,IF(AA86&gt;='Rx Share'!G$4,('Rx Share'!H$4+((AA86-'Rx Share'!G$4)/('Rx Share'!G$3-'Rx Share'!G$4))*'Rx Share'!I$4),IF(AA86&gt;'Rx Share'!G$5,('Rx Share'!H$5+((AA86-'Rx Share'!G$5)/('Rx Share'!G$4-'Rx Share'!G$5))*'Rx Share'!I$5),IF(AA86&gt;='Rx Share'!G$6,('Rx Share'!H$6+((AA86-'Rx Share'!G$6)/('Rx Share'!G$5-'Rx Share'!G$6)*'Rx Share'!I$6)),0))))*$AS$2/10))</f>
        <v>0</v>
      </c>
      <c r="AT86" s="69">
        <f t="shared" si="35"/>
        <v>26.543390684977027</v>
      </c>
      <c r="AU86" s="70">
        <f t="shared" si="25"/>
        <v>83</v>
      </c>
      <c r="AV86" s="110" t="str">
        <f t="shared" si="36"/>
        <v/>
      </c>
      <c r="AW86" s="110" t="str">
        <f t="shared" si="37"/>
        <v/>
      </c>
      <c r="AX86" s="110" t="str">
        <f t="shared" si="26"/>
        <v/>
      </c>
      <c r="AY86" s="110" t="str">
        <f t="shared" si="27"/>
        <v/>
      </c>
      <c r="AZ86" s="110" t="str">
        <f t="shared" si="28"/>
        <v/>
      </c>
      <c r="BA86" s="116" t="str">
        <f>IFERROR(IF($M86&gt;=99.5,#REF!,""),"")</f>
        <v/>
      </c>
      <c r="BB86" s="109" t="str">
        <f t="shared" si="29"/>
        <v>Disqualified</v>
      </c>
      <c r="BC86" s="109" t="str">
        <f t="shared" si="30"/>
        <v>Disqualified</v>
      </c>
      <c r="BD86" s="109" t="str">
        <f t="shared" si="31"/>
        <v>Disqualified</v>
      </c>
      <c r="BE86" s="109" t="str">
        <f t="shared" si="32"/>
        <v>Disqualified</v>
      </c>
      <c r="BF86" s="109" t="str">
        <f t="shared" si="33"/>
        <v>Disqualified</v>
      </c>
      <c r="BG86" s="109" t="str">
        <f t="shared" si="34"/>
        <v>Disqualified</v>
      </c>
    </row>
    <row r="87" spans="1:59" hidden="1" x14ac:dyDescent="0.35">
      <c r="A87" s="87"/>
      <c r="B87" s="79">
        <v>105204</v>
      </c>
      <c r="C87" s="80" t="s">
        <v>322</v>
      </c>
      <c r="D87" s="80" t="s">
        <v>1058</v>
      </c>
      <c r="E87" s="80" t="s">
        <v>2102</v>
      </c>
      <c r="F87" s="80" t="s">
        <v>1854</v>
      </c>
      <c r="G87" s="80" t="s">
        <v>1808</v>
      </c>
      <c r="H87" s="146">
        <v>44573</v>
      </c>
      <c r="I87" s="146" t="s">
        <v>1719</v>
      </c>
      <c r="J87" s="79">
        <v>9</v>
      </c>
      <c r="K87" s="79" t="s">
        <v>1084</v>
      </c>
      <c r="L87" s="79"/>
      <c r="M87" s="78">
        <v>88.560173313053312</v>
      </c>
      <c r="N87" s="78">
        <v>27.397260273972602</v>
      </c>
      <c r="O87" s="78">
        <v>43.787948287835725</v>
      </c>
      <c r="P87" s="78">
        <v>89.634657626640973</v>
      </c>
      <c r="Q87" s="99">
        <v>1</v>
      </c>
      <c r="R87" s="99">
        <v>50</v>
      </c>
      <c r="S87" s="99">
        <v>1</v>
      </c>
      <c r="T87" s="99">
        <v>50</v>
      </c>
      <c r="U87" s="99" t="s">
        <v>1093</v>
      </c>
      <c r="V87" s="68">
        <v>73.606465997770343</v>
      </c>
      <c r="W87" s="68">
        <v>59.493670886075947</v>
      </c>
      <c r="X87" s="68">
        <v>84.444444444444457</v>
      </c>
      <c r="Y87" s="68">
        <v>86.666666666666671</v>
      </c>
      <c r="Z87" s="68">
        <v>84.527777777777771</v>
      </c>
      <c r="AA87" s="68">
        <v>3.1642998178525823</v>
      </c>
      <c r="AB87" s="68">
        <v>0.56957396721346487</v>
      </c>
      <c r="AC87" s="68">
        <v>1</v>
      </c>
      <c r="AD87" s="74"/>
      <c r="AE87" s="75">
        <f>IF(M87&gt;='Sales Ach'!G$3,'Sales Ach'!H$3,IF(M87&gt;='Sales Ach'!G$4,('Sales Ach'!H$4+((M87-'Sales Ach'!G$4)/('Sales Ach'!G$3-'Sales Ach'!G$4))*'Sales Ach'!I$4),IF(M87&gt;'Sales Ach'!G$5,('Sales Ach'!H$5+((M87-'Sales Ach'!G$5)/('Sales Ach'!G$4-'Sales Ach'!G$5))*'Sales Ach'!I$5),IF(M87&gt;='Sales Ach'!G$6,('Sales Ach'!H$6+((M87-'Sales Ach'!G$6)/('Sales Ach'!G$5-'Sales Ach'!G$6)*'Sales Ach'!I$6)),0))))*$AE$2/10</f>
        <v>8.7120346626106624</v>
      </c>
      <c r="AF87" s="75">
        <f>IF(N87&gt;=UA!G$3,UA!H$3,IF(N87&gt;=UA!G$4,(UA!H$4+((N87-UA!G$4)/(UA!G$3-UA!G$4))*UA!I$4),IF(N87&gt;UA!G$5,(UA!H$5+((N87-UA!G$5)/(UA!G$4-UA!G$5))*UA!I$5),IF(N87&gt;=UA!G$6,(UA!H$6+((N87-UA!G$6)/(UA!G$5-UA!G$6)*UA!I$6)),0))))*$AF$2/10</f>
        <v>0</v>
      </c>
      <c r="AG87" s="75">
        <f>IF(O87="","",(IF(O87&gt;='New Product'!G$3,'New Product'!H$3,IF(O87&gt;='New Product'!G$4,('New Product'!H$4+((O87-'New Product'!G$4)/('New Product'!G$3-'New Product'!G$4))*'New Product'!I$4),IF(O87&gt;'New Product'!G$5,('New Product'!H$5+((O87-'New Product'!G$5)/('New Product'!G$4-'New Product'!G$5))*'New Product'!I$5),IF(O87&gt;='New Product'!G$6,('New Product'!H$6+((O87-'New Product'!G$6)/('New Product'!G$5-'New Product'!G$6)*'New Product'!I$6)),0))))*$AG$2/10))</f>
        <v>0.58201183262993816</v>
      </c>
      <c r="AH87" s="75">
        <f>IF(P87&gt;='Basket Brand'!G$3,'Basket Brand'!H$3,IF(P87&gt;='Basket Brand'!G$4,('Basket Brand'!H$4+((P87-'Basket Brand'!G$4)/('Basket Brand'!G$3-'Basket Brand'!G$4))*'Basket Brand'!I$4),IF(P87&gt;'Basket Brand'!G$5,('Basket Brand'!H$5+((P87-'Basket Brand'!G$5)/('Basket Brand'!G$4-'Basket Brand'!G$5))*'Basket Brand'!I$5),IF(P87&gt;='Basket Brand'!G$6,('Basket Brand'!H$6+((P87-'Basket Brand'!G$6)/('Basket Brand'!G$5-'Basket Brand'!G$6)*'Basket Brand'!I$6)),0))))*$AH$2/10</f>
        <v>4.4634657626640966</v>
      </c>
      <c r="AI87" s="75">
        <f>IF(Q87&gt;='No of Month Ach.'!G$3,'No of Month Ach.'!H$3,IF(Q87&gt;='No of Month Ach.'!G$4,('No of Month Ach.'!H$4+((Q87-'No of Month Ach.'!G$4)/('No of Month Ach.'!G$3-'No of Month Ach.'!G$4))*'No of Month Ach.'!I$4),IF(Q87&gt;'No of Month Ach.'!G$5,('No of Month Ach.'!H$5+((Q87-'No of Month Ach.'!G$5)/('No of Month Ach.'!G$4-'No of Month Ach.'!G$5))*'No of Month Ach.'!I$5),IF(Q87&gt;='No of Month Ach.'!G$6,('No of Month Ach.'!H$6+((Q87-'No of Month Ach.'!G$6)/('No of Month Ach.'!G$5-'No of Month Ach.'!G$6)*'No of Month Ach.'!I$6)),0))))*$AI$2/10</f>
        <v>0</v>
      </c>
      <c r="AJ87" s="75">
        <f>IF(R87&gt;='Territory Month'!B$3,'Territory Month'!C$3,IF(R87&gt;='Territory Month'!B$4,('Territory Month'!C$4+((R87-'Territory Month'!B$4)/('Territory Month'!B$3-'Territory Month'!B$4))*'Territory Month'!D$4),IF(R87&gt;'Territory Month'!B$5,('Territory Month'!C$5+((R87-'Territory Month'!B$5)/('Territory Month'!B$4-'Territory Month'!B$5))*'Territory Month'!D$5),IF(R87&gt;='Territory Month'!B$6,('Territory Month'!C$6+((R87-'Territory Month'!B$6)/('Territory Month'!B$5-'Territory Month'!B$6)*'Territory Month'!D$6)),0))))*$AJ$2/10</f>
        <v>3.6</v>
      </c>
      <c r="AK87" s="75">
        <f>IF(Q87&gt;='No of Month Ach.'!G$3,'No of Month Ach.'!H$3,IF(Q87&gt;='No of Month Ach.'!G$4,('No of Month Ach.'!H$4+((Q87-'No of Month Ach.'!G$4)/('No of Month Ach.'!G$3-'No of Month Ach.'!G$4))*'No of Month Ach.'!I$4),IF(Q87&gt;'No of Month Ach.'!G$5,('No of Month Ach.'!H$5+((Q87-'No of Month Ach.'!G$5)/('No of Month Ach.'!G$4-'No of Month Ach.'!G$5))*'No of Month Ach.'!I$5),IF(Q87&gt;='No of Month Ach.'!G$6,('No of Month Ach.'!H$6+((Q87-'No of Month Ach.'!G$6)/('No of Month Ach.'!G$5-'No of Month Ach.'!G$6)*'No of Month Ach.'!I$6)),0))))*$AK$2/10</f>
        <v>0</v>
      </c>
      <c r="AL87" s="75">
        <f>IF(R87&gt;='Territory Month'!B$3,'Territory Month'!C$3,IF(R87&gt;='Territory Month'!B$4,('Territory Month'!C$4+((R87-'Territory Month'!B$4)/('Territory Month'!B$3-'Territory Month'!B$4))*'Territory Month'!D$4),IF(R87&gt;'Territory Month'!B$5,('Territory Month'!C$5+((R87-'Territory Month'!B$5)/('Territory Month'!B$4-'Territory Month'!B$5))*'Territory Month'!D$5),IF(R87&gt;='Territory Month'!B$6,('Territory Month'!C$6+((R87-'Territory Month'!B$6)/('Territory Month'!B$5-'Territory Month'!B$6)*'Territory Month'!D$6)),0))))*$AL$2/10</f>
        <v>1.8</v>
      </c>
      <c r="AM87" s="75">
        <f>IF(U87&gt;='Sygk DM Syk Ach'!B$3,'Sygk DM Syk Ach'!C$3,IF(U87&gt;='Sygk DM Syk Ach'!B$4,('Sygk DM Syk Ach'!C$4+((U87-'Sygk DM Syk Ach'!B$4)/('Sygk DM Syk Ach'!B$3-'Sygk DM Syk Ach'!B$4))*'Sygk DM Syk Ach'!D$4),IF(U87&gt;'Sygk DM Syk Ach'!B$5,('Sygk DM Syk Ach'!C$5+((U87-'Sygk DM Syk Ach'!B$5)/('Sygk DM Syk Ach'!B$4-'Sygk DM Syk Ach'!B$5))*'Sygk DM Syk Ach'!D$5),IF(U87&gt;='Sygk DM Syk Ach'!B$6,('Sygk DM Syk Ach'!C$6+((U87-'Sygk DM Syk Ach'!B$6)/('Sygk DM Syk Ach'!B$5-'Sygk DM Syk Ach'!B$6)*'Sygk DM Syk Ach'!D$6)),0))))*$AM$2/10</f>
        <v>4</v>
      </c>
      <c r="AN87" s="75">
        <f>IF(V87&gt;='Call Achv'!B$3,'Call Achv'!C$3,IF(V87&gt;='Call Achv'!B$4,('Call Achv'!C$4+((V87-'Call Achv'!B$4)/('Call Achv'!B$3-'Call Achv'!B$4))*'Call Achv'!D$4),IF(V87&gt;'Call Achv'!B$5,('Call Achv'!C$5+((V87-'Call Achv'!B$5)/('Call Achv'!B$4-'Call Achv'!B$5))*'Call Achv'!D$5),IF(V87&gt;='Call Achv'!B$6,('Call Achv'!C$6+((V87-'Call Achv'!B$6)/('Call Achv'!B$5-'Call Achv'!B$6)*'Call Achv'!D$6)),0))))*$AN$2/10</f>
        <v>0</v>
      </c>
      <c r="AO87" s="75">
        <f>IF(W87&gt;='DM Coaching'!B$3,'DM Coaching'!C$3,IF(W87&gt;='DM Coaching'!B$4,('DM Coaching'!C$4+((W87-'DM Coaching'!B$4)/('DM Coaching'!B$3-'DM Coaching'!B$4))*'DM Coaching'!D$4),IF(W87&gt;'DM Coaching'!B$5,('DM Coaching'!C$5+((W87-'DM Coaching'!B$5)/('DM Coaching'!B$4-'DM Coaching'!B$5))*'DM Coaching'!D$5),IF(W87&gt;='DM Coaching'!B$6,('DM Coaching'!C$6+((W87-'DM Coaching'!B$6)/('DM Coaching'!B$5-'DM Coaching'!B$6)*'DM Coaching'!D$6)),0))))*$AO$2/10</f>
        <v>1.9113924050632907</v>
      </c>
      <c r="AP87" s="75">
        <f>IF(X87&gt;='FF-Written'!B$3,'FF-Written'!C$3,IF(X87&gt;='FF-Written'!B$4,('FF-Written'!C$4+((X87-'FF-Written'!B$4)/('FF-Written'!B$3-'FF-Written'!B$4))*'FF-Written'!D$4),IF(X87&gt;'FF-Written'!B$5,('FF-Written'!C$5+((X87-'FF-Written'!B$5)/('FF-Written'!B$4-'FF-Written'!B$5))*'FF-Written'!D$5),IF(X87&gt;='FF-Written'!B$6,('FF-Written'!C$6+((X87-'FF-Written'!B$6)/('FF-Written'!B$5-'FF-Written'!B$6)*'FF-Written'!D$6)),0))))*$AP$2/10</f>
        <v>4.4444444444444455</v>
      </c>
      <c r="AQ87" s="75">
        <f>IF(Y87&gt;='DM-Won-Written'!B$3,'DM-Won-Written'!C$3,IF(Y87&gt;='DM-Won-Written'!B$4,('DM-Won-Written'!C$4+((Y87-'DM-Won-Written'!B$4)/('DM-Won-Written'!B$3-'DM-Won-Written'!B$4))*'DM-Won-Written'!D$4),IF(Y87&gt;'DM-Won-Written'!B$5,('DM-Won-Written'!C$5+((Y87-'DM-Won-Written'!B$5)/('DM-Won-Written'!B$4-'DM-Won-Written'!B$5))*'DM-Won-Written'!D$5),IF(Y87&gt;='DM-Won-Written'!B$6,('DM-Won-Written'!C$6+((Y87-'DM-Won-Written'!B$6)/('DM-Won-Written'!B$5-'DM-Won-Written'!B$6)*'DM-Won-Written'!D$6)),0))))*$AQ$2/10</f>
        <v>3</v>
      </c>
      <c r="AR87" s="75">
        <f>IF(Z87&gt;='FF-Detailing'!B$3,'FF-Detailing'!C$3,IF(Z87&gt;='FF-Detailing'!B$4,('FF-Detailing'!C$4+((Z87-'FF-Detailing'!B$4)/('FF-Detailing'!B$3-'FF-Detailing'!B$4))*'FF-Detailing'!D$4),IF(Z87&gt;'FF-Detailing'!B$5,('FF-Detailing'!C$5+((Z87-'FF-Detailing'!B$5)/('FF-Detailing'!B$4-'FF-Detailing'!B$5))*'FF-Detailing'!D$5),IF(Z87&gt;='FF-Detailing'!B$6,('FF-Detailing'!C$6+((Z87-'FF-Detailing'!B$6)/('FF-Detailing'!B$5-'FF-Detailing'!B$6)*'FF-Detailing'!D$6)),0))))*$AR$2/10</f>
        <v>2.3716666666666661</v>
      </c>
      <c r="AS87" s="75">
        <f>IF(AA87="","",(IF(AA87&gt;='Rx Share'!G$3,'Rx Share'!H$3,IF(AA87&gt;='Rx Share'!G$4,('Rx Share'!H$4+((AA87-'Rx Share'!G$4)/('Rx Share'!G$3-'Rx Share'!G$4))*'Rx Share'!I$4),IF(AA87&gt;'Rx Share'!G$5,('Rx Share'!H$5+((AA87-'Rx Share'!G$5)/('Rx Share'!G$4-'Rx Share'!G$5))*'Rx Share'!I$5),IF(AA87&gt;='Rx Share'!G$6,('Rx Share'!H$6+((AA87-'Rx Share'!G$6)/('Rx Share'!G$5-'Rx Share'!G$6)*'Rx Share'!I$6)),0))))*$AS$2/10))</f>
        <v>0</v>
      </c>
      <c r="AT87" s="69">
        <f t="shared" si="35"/>
        <v>34.761128637865667</v>
      </c>
      <c r="AU87" s="70">
        <f t="shared" si="25"/>
        <v>62</v>
      </c>
      <c r="AV87" s="110" t="str">
        <f t="shared" si="36"/>
        <v/>
      </c>
      <c r="AW87" s="110" t="str">
        <f t="shared" si="37"/>
        <v/>
      </c>
      <c r="AX87" s="110" t="str">
        <f t="shared" si="26"/>
        <v/>
      </c>
      <c r="AY87" s="110" t="str">
        <f t="shared" si="27"/>
        <v/>
      </c>
      <c r="AZ87" s="110" t="str">
        <f t="shared" si="28"/>
        <v/>
      </c>
      <c r="BA87" s="116" t="str">
        <f>IFERROR(IF($M87&gt;=99.5,#REF!,""),"")</f>
        <v/>
      </c>
      <c r="BB87" s="109" t="str">
        <f t="shared" si="29"/>
        <v>Disqualified</v>
      </c>
      <c r="BC87" s="109" t="str">
        <f t="shared" si="30"/>
        <v>Disqualified</v>
      </c>
      <c r="BD87" s="109" t="str">
        <f t="shared" si="31"/>
        <v>Disqualified</v>
      </c>
      <c r="BE87" s="109" t="str">
        <f t="shared" si="32"/>
        <v>Disqualified</v>
      </c>
      <c r="BF87" s="109" t="str">
        <f t="shared" si="33"/>
        <v>Disqualified</v>
      </c>
      <c r="BG87" s="109" t="str">
        <f t="shared" si="34"/>
        <v>Disqualified</v>
      </c>
    </row>
    <row r="88" spans="1:59" ht="30" hidden="1" x14ac:dyDescent="0.35">
      <c r="A88" s="87"/>
      <c r="B88" s="79">
        <v>105208</v>
      </c>
      <c r="C88" s="80" t="s">
        <v>2984</v>
      </c>
      <c r="D88" s="80" t="s">
        <v>1058</v>
      </c>
      <c r="E88" s="80" t="s">
        <v>1944</v>
      </c>
      <c r="F88" s="80" t="s">
        <v>1776</v>
      </c>
      <c r="G88" s="80" t="s">
        <v>1777</v>
      </c>
      <c r="H88" s="146">
        <v>44573</v>
      </c>
      <c r="I88" s="146" t="s">
        <v>1719</v>
      </c>
      <c r="J88" s="79">
        <v>9</v>
      </c>
      <c r="K88" s="79" t="s">
        <v>1084</v>
      </c>
      <c r="L88" s="79"/>
      <c r="M88" s="78">
        <v>85.234534861259405</v>
      </c>
      <c r="N88" s="78">
        <v>26.47058823529412</v>
      </c>
      <c r="O88" s="78">
        <v>62.262421262386702</v>
      </c>
      <c r="P88" s="78">
        <v>101.52347691755099</v>
      </c>
      <c r="Q88" s="99">
        <v>0</v>
      </c>
      <c r="R88" s="99">
        <v>8.3333333333333321</v>
      </c>
      <c r="S88" s="99">
        <v>0</v>
      </c>
      <c r="T88" s="99">
        <v>8.3333333333333321</v>
      </c>
      <c r="U88" s="99" t="s">
        <v>1093</v>
      </c>
      <c r="V88" s="68">
        <v>94.416893297072463</v>
      </c>
      <c r="W88" s="68">
        <v>98.723404255319153</v>
      </c>
      <c r="X88" s="68">
        <v>73.333333333333329</v>
      </c>
      <c r="Y88" s="68">
        <v>82.777777777777771</v>
      </c>
      <c r="Z88" s="68">
        <v>81.166666666666671</v>
      </c>
      <c r="AA88" s="68">
        <v>25.524237023345876</v>
      </c>
      <c r="AB88" s="68">
        <v>0.76572711070037625</v>
      </c>
      <c r="AC88" s="68">
        <v>1</v>
      </c>
      <c r="AD88" s="74"/>
      <c r="AE88" s="75">
        <f>IF(M88&gt;='Sales Ach'!G$3,'Sales Ach'!H$3,IF(M88&gt;='Sales Ach'!G$4,('Sales Ach'!H$4+((M88-'Sales Ach'!G$4)/('Sales Ach'!G$3-'Sales Ach'!G$4))*'Sales Ach'!I$4),IF(M88&gt;'Sales Ach'!G$5,('Sales Ach'!H$5+((M88-'Sales Ach'!G$5)/('Sales Ach'!G$4-'Sales Ach'!G$5))*'Sales Ach'!I$5),IF(M88&gt;='Sales Ach'!G$6,('Sales Ach'!H$6+((M88-'Sales Ach'!G$6)/('Sales Ach'!G$5-'Sales Ach'!G$6)*'Sales Ach'!I$6)),0))))*$AE$2/10</f>
        <v>8.0469069722518825</v>
      </c>
      <c r="AF88" s="75">
        <f>IF(N88&gt;=UA!G$3,UA!H$3,IF(N88&gt;=UA!G$4,(UA!H$4+((N88-UA!G$4)/(UA!G$3-UA!G$4))*UA!I$4),IF(N88&gt;UA!G$5,(UA!H$5+((N88-UA!G$5)/(UA!G$4-UA!G$5))*UA!I$5),IF(N88&gt;=UA!G$6,(UA!H$6+((N88-UA!G$6)/(UA!G$5-UA!G$6)*UA!I$6)),0))))*$AF$2/10</f>
        <v>0</v>
      </c>
      <c r="AG88" s="75">
        <f>IF(O88="","",(IF(O88&gt;='New Product'!G$3,'New Product'!H$3,IF(O88&gt;='New Product'!G$4,('New Product'!H$4+((O88-'New Product'!G$4)/('New Product'!G$3-'New Product'!G$4))*'New Product'!I$4),IF(O88&gt;'New Product'!G$5,('New Product'!H$5+((O88-'New Product'!G$5)/('New Product'!G$4-'New Product'!G$5))*'New Product'!I$5),IF(O88&gt;='New Product'!G$6,('New Product'!H$6+((O88-'New Product'!G$6)/('New Product'!G$5-'New Product'!G$6)*'New Product'!I$6)),0))))*$AG$2/10))</f>
        <v>1.7135733023211857</v>
      </c>
      <c r="AH88" s="75">
        <f>IF(P88&gt;='Basket Brand'!G$3,'Basket Brand'!H$3,IF(P88&gt;='Basket Brand'!G$4,('Basket Brand'!H$4+((P88-'Basket Brand'!G$4)/('Basket Brand'!G$3-'Basket Brand'!G$4))*'Basket Brand'!I$4),IF(P88&gt;'Basket Brand'!G$5,('Basket Brand'!H$5+((P88-'Basket Brand'!G$5)/('Basket Brand'!G$4-'Basket Brand'!G$5))*'Basket Brand'!I$5),IF(P88&gt;='Basket Brand'!G$6,('Basket Brand'!H$6+((P88-'Basket Brand'!G$6)/('Basket Brand'!G$5-'Basket Brand'!G$6)*'Basket Brand'!I$6)),0))))*$AH$2/10</f>
        <v>8.2031302556734662</v>
      </c>
      <c r="AI88" s="75">
        <f>IF(Q88&gt;='No of Month Ach.'!G$3,'No of Month Ach.'!H$3,IF(Q88&gt;='No of Month Ach.'!G$4,('No of Month Ach.'!H$4+((Q88-'No of Month Ach.'!G$4)/('No of Month Ach.'!G$3-'No of Month Ach.'!G$4))*'No of Month Ach.'!I$4),IF(Q88&gt;'No of Month Ach.'!G$5,('No of Month Ach.'!H$5+((Q88-'No of Month Ach.'!G$5)/('No of Month Ach.'!G$4-'No of Month Ach.'!G$5))*'No of Month Ach.'!I$5),IF(Q88&gt;='No of Month Ach.'!G$6,('No of Month Ach.'!H$6+((Q88-'No of Month Ach.'!G$6)/('No of Month Ach.'!G$5-'No of Month Ach.'!G$6)*'No of Month Ach.'!I$6)),0))))*$AI$2/10</f>
        <v>0</v>
      </c>
      <c r="AJ88" s="75">
        <f>IF(R88&gt;='Territory Month'!B$3,'Territory Month'!C$3,IF(R88&gt;='Territory Month'!B$4,('Territory Month'!C$4+((R88-'Territory Month'!B$4)/('Territory Month'!B$3-'Territory Month'!B$4))*'Territory Month'!D$4),IF(R88&gt;'Territory Month'!B$5,('Territory Month'!C$5+((R88-'Territory Month'!B$5)/('Territory Month'!B$4-'Territory Month'!B$5))*'Territory Month'!D$5),IF(R88&gt;='Territory Month'!B$6,('Territory Month'!C$6+((R88-'Territory Month'!B$6)/('Territory Month'!B$5-'Territory Month'!B$6)*'Territory Month'!D$6)),0))))*$AJ$2/10</f>
        <v>0</v>
      </c>
      <c r="AK88" s="75">
        <f>IF(Q88&gt;='No of Month Ach.'!G$3,'No of Month Ach.'!H$3,IF(Q88&gt;='No of Month Ach.'!G$4,('No of Month Ach.'!H$4+((Q88-'No of Month Ach.'!G$4)/('No of Month Ach.'!G$3-'No of Month Ach.'!G$4))*'No of Month Ach.'!I$4),IF(Q88&gt;'No of Month Ach.'!G$5,('No of Month Ach.'!H$5+((Q88-'No of Month Ach.'!G$5)/('No of Month Ach.'!G$4-'No of Month Ach.'!G$5))*'No of Month Ach.'!I$5),IF(Q88&gt;='No of Month Ach.'!G$6,('No of Month Ach.'!H$6+((Q88-'No of Month Ach.'!G$6)/('No of Month Ach.'!G$5-'No of Month Ach.'!G$6)*'No of Month Ach.'!I$6)),0))))*$AK$2/10</f>
        <v>0</v>
      </c>
      <c r="AL88" s="75">
        <f>IF(R88&gt;='Territory Month'!B$3,'Territory Month'!C$3,IF(R88&gt;='Territory Month'!B$4,('Territory Month'!C$4+((R88-'Territory Month'!B$4)/('Territory Month'!B$3-'Territory Month'!B$4))*'Territory Month'!D$4),IF(R88&gt;'Territory Month'!B$5,('Territory Month'!C$5+((R88-'Territory Month'!B$5)/('Territory Month'!B$4-'Territory Month'!B$5))*'Territory Month'!D$5),IF(R88&gt;='Territory Month'!B$6,('Territory Month'!C$6+((R88-'Territory Month'!B$6)/('Territory Month'!B$5-'Territory Month'!B$6)*'Territory Month'!D$6)),0))))*$AL$2/10</f>
        <v>0</v>
      </c>
      <c r="AM88" s="75">
        <f>IF(U88&gt;='Sygk DM Syk Ach'!B$3,'Sygk DM Syk Ach'!C$3,IF(U88&gt;='Sygk DM Syk Ach'!B$4,('Sygk DM Syk Ach'!C$4+((U88-'Sygk DM Syk Ach'!B$4)/('Sygk DM Syk Ach'!B$3-'Sygk DM Syk Ach'!B$4))*'Sygk DM Syk Ach'!D$4),IF(U88&gt;'Sygk DM Syk Ach'!B$5,('Sygk DM Syk Ach'!C$5+((U88-'Sygk DM Syk Ach'!B$5)/('Sygk DM Syk Ach'!B$4-'Sygk DM Syk Ach'!B$5))*'Sygk DM Syk Ach'!D$5),IF(U88&gt;='Sygk DM Syk Ach'!B$6,('Sygk DM Syk Ach'!C$6+((U88-'Sygk DM Syk Ach'!B$6)/('Sygk DM Syk Ach'!B$5-'Sygk DM Syk Ach'!B$6)*'Sygk DM Syk Ach'!D$6)),0))))*$AM$2/10</f>
        <v>4</v>
      </c>
      <c r="AN88" s="75">
        <f>IF(V88&gt;='Call Achv'!B$3,'Call Achv'!C$3,IF(V88&gt;='Call Achv'!B$4,('Call Achv'!C$4+((V88-'Call Achv'!B$4)/('Call Achv'!B$3-'Call Achv'!B$4))*'Call Achv'!D$4),IF(V88&gt;'Call Achv'!B$5,('Call Achv'!C$5+((V88-'Call Achv'!B$5)/('Call Achv'!B$4-'Call Achv'!B$5))*'Call Achv'!D$5),IF(V88&gt;='Call Achv'!B$6,('Call Achv'!C$6+((V88-'Call Achv'!B$6)/('Call Achv'!B$5-'Call Achv'!B$6)*'Call Achv'!D$6)),0))))*$AN$2/10</f>
        <v>2.8833786594144923</v>
      </c>
      <c r="AO88" s="75">
        <f>IF(W88&gt;='DM Coaching'!B$3,'DM Coaching'!C$3,IF(W88&gt;='DM Coaching'!B$4,('DM Coaching'!C$4+((W88-'DM Coaching'!B$4)/('DM Coaching'!B$3-'DM Coaching'!B$4))*'DM Coaching'!D$4),IF(W88&gt;'DM Coaching'!B$5,('DM Coaching'!C$5+((W88-'DM Coaching'!B$5)/('DM Coaching'!B$4-'DM Coaching'!B$5))*'DM Coaching'!D$5),IF(W88&gt;='DM Coaching'!B$6,('DM Coaching'!C$6+((W88-'DM Coaching'!B$6)/('DM Coaching'!B$5-'DM Coaching'!B$6)*'DM Coaching'!D$6)),0))))*$AO$2/10</f>
        <v>5</v>
      </c>
      <c r="AP88" s="75">
        <f>IF(X88&gt;='FF-Written'!B$3,'FF-Written'!C$3,IF(X88&gt;='FF-Written'!B$4,('FF-Written'!C$4+((X88-'FF-Written'!B$4)/('FF-Written'!B$3-'FF-Written'!B$4))*'FF-Written'!D$4),IF(X88&gt;'FF-Written'!B$5,('FF-Written'!C$5+((X88-'FF-Written'!B$5)/('FF-Written'!B$4-'FF-Written'!B$5))*'FF-Written'!D$5),IF(X88&gt;='FF-Written'!B$6,('FF-Written'!C$6+((X88-'FF-Written'!B$6)/('FF-Written'!B$5-'FF-Written'!B$6)*'FF-Written'!D$6)),0))))*$AP$2/10</f>
        <v>2.9999999999999996</v>
      </c>
      <c r="AQ88" s="75">
        <f>IF(Y88&gt;='DM-Won-Written'!B$3,'DM-Won-Written'!C$3,IF(Y88&gt;='DM-Won-Written'!B$4,('DM-Won-Written'!C$4+((Y88-'DM-Won-Written'!B$4)/('DM-Won-Written'!B$3-'DM-Won-Written'!B$4))*'DM-Won-Written'!D$4),IF(Y88&gt;'DM-Won-Written'!B$5,('DM-Won-Written'!C$5+((Y88-'DM-Won-Written'!B$5)/('DM-Won-Written'!B$4-'DM-Won-Written'!B$5))*'DM-Won-Written'!D$5),IF(Y88&gt;='DM-Won-Written'!B$6,('DM-Won-Written'!C$6+((Y88-'DM-Won-Written'!B$6)/('DM-Won-Written'!B$5-'DM-Won-Written'!B$6)*'DM-Won-Written'!D$6)),0))))*$AQ$2/10</f>
        <v>3</v>
      </c>
      <c r="AR88" s="75">
        <f>IF(Z88&gt;='FF-Detailing'!B$3,'FF-Detailing'!C$3,IF(Z88&gt;='FF-Detailing'!B$4,('FF-Detailing'!C$4+((Z88-'FF-Detailing'!B$4)/('FF-Detailing'!B$3-'FF-Detailing'!B$4))*'FF-Detailing'!D$4),IF(Z88&gt;'FF-Detailing'!B$5,('FF-Detailing'!C$5+((Z88-'FF-Detailing'!B$5)/('FF-Detailing'!B$4-'FF-Detailing'!B$5))*'FF-Detailing'!D$5),IF(Z88&gt;='FF-Detailing'!B$6,('FF-Detailing'!C$6+((Z88-'FF-Detailing'!B$6)/('FF-Detailing'!B$5-'FF-Detailing'!B$6)*'FF-Detailing'!D$6)),0))))*$AR$2/10</f>
        <v>2.1700000000000004</v>
      </c>
      <c r="AS88" s="75">
        <f>IF(AA88="","",(IF(AA88&gt;='Rx Share'!G$3,'Rx Share'!H$3,IF(AA88&gt;='Rx Share'!G$4,('Rx Share'!H$4+((AA88-'Rx Share'!G$4)/('Rx Share'!G$3-'Rx Share'!G$4))*'Rx Share'!I$4),IF(AA88&gt;'Rx Share'!G$5,('Rx Share'!H$5+((AA88-'Rx Share'!G$5)/('Rx Share'!G$4-'Rx Share'!G$5))*'Rx Share'!I$5),IF(AA88&gt;='Rx Share'!G$6,('Rx Share'!H$6+((AA88-'Rx Share'!G$6)/('Rx Share'!G$5-'Rx Share'!G$6)*'Rx Share'!I$6)),0))))*$AS$2/10))</f>
        <v>0</v>
      </c>
      <c r="AT88" s="69">
        <f t="shared" si="35"/>
        <v>42.241099099623362</v>
      </c>
      <c r="AU88" s="70">
        <f t="shared" si="25"/>
        <v>44</v>
      </c>
      <c r="AV88" s="110" t="str">
        <f t="shared" si="36"/>
        <v/>
      </c>
      <c r="AW88" s="110" t="str">
        <f t="shared" si="37"/>
        <v/>
      </c>
      <c r="AX88" s="110" t="str">
        <f t="shared" si="26"/>
        <v/>
      </c>
      <c r="AY88" s="110" t="str">
        <f t="shared" si="27"/>
        <v/>
      </c>
      <c r="AZ88" s="110" t="str">
        <f t="shared" si="28"/>
        <v/>
      </c>
      <c r="BA88" s="116" t="str">
        <f>IFERROR(IF($M88&gt;=99.5,#REF!,""),"")</f>
        <v/>
      </c>
      <c r="BB88" s="109" t="str">
        <f t="shared" si="29"/>
        <v>Disqualified</v>
      </c>
      <c r="BC88" s="109" t="str">
        <f t="shared" si="30"/>
        <v>Disqualified</v>
      </c>
      <c r="BD88" s="109" t="str">
        <f t="shared" si="31"/>
        <v>Disqualified</v>
      </c>
      <c r="BE88" s="109" t="str">
        <f t="shared" si="32"/>
        <v>Disqualified</v>
      </c>
      <c r="BF88" s="109" t="str">
        <f t="shared" si="33"/>
        <v>Disqualified</v>
      </c>
      <c r="BG88" s="109" t="str">
        <f t="shared" si="34"/>
        <v>Disqualified</v>
      </c>
    </row>
    <row r="89" spans="1:59" ht="20" hidden="1" x14ac:dyDescent="0.35">
      <c r="A89" s="87"/>
      <c r="B89" s="79">
        <v>105212</v>
      </c>
      <c r="C89" s="80" t="s">
        <v>2985</v>
      </c>
      <c r="D89" s="80" t="s">
        <v>1058</v>
      </c>
      <c r="E89" s="80" t="s">
        <v>1834</v>
      </c>
      <c r="F89" s="80" t="s">
        <v>1835</v>
      </c>
      <c r="G89" s="80" t="s">
        <v>1822</v>
      </c>
      <c r="H89" s="146">
        <v>44573</v>
      </c>
      <c r="I89" s="146" t="s">
        <v>1719</v>
      </c>
      <c r="J89" s="79">
        <v>9</v>
      </c>
      <c r="K89" s="79" t="s">
        <v>1084</v>
      </c>
      <c r="L89" s="79"/>
      <c r="M89" s="78">
        <v>91.504971029898186</v>
      </c>
      <c r="N89" s="78">
        <v>20.363636363636363</v>
      </c>
      <c r="O89" s="78">
        <v>86.713996402225476</v>
      </c>
      <c r="P89" s="78">
        <v>103.2219158079609</v>
      </c>
      <c r="Q89" s="99">
        <v>3</v>
      </c>
      <c r="R89" s="99">
        <v>37.037037037037038</v>
      </c>
      <c r="S89" s="99">
        <v>3</v>
      </c>
      <c r="T89" s="99">
        <v>37.037037037037038</v>
      </c>
      <c r="U89" s="99" t="s">
        <v>1093</v>
      </c>
      <c r="V89" s="68">
        <v>101.3011152416357</v>
      </c>
      <c r="W89" s="68">
        <v>23.076923076923077</v>
      </c>
      <c r="X89" s="68">
        <v>52.037037037037031</v>
      </c>
      <c r="Y89" s="68">
        <v>40.55555555555555</v>
      </c>
      <c r="Z89" s="68">
        <v>73.777777777777786</v>
      </c>
      <c r="AA89" s="68">
        <v>26.134341637010671</v>
      </c>
      <c r="AB89" s="68">
        <v>0.52268683274021344</v>
      </c>
      <c r="AC89" s="68">
        <v>1</v>
      </c>
      <c r="AD89" s="74"/>
      <c r="AE89" s="75">
        <f>IF(M89&gt;='Sales Ach'!G$3,'Sales Ach'!H$3,IF(M89&gt;='Sales Ach'!G$4,('Sales Ach'!H$4+((M89-'Sales Ach'!G$4)/('Sales Ach'!G$3-'Sales Ach'!G$4))*'Sales Ach'!I$4),IF(M89&gt;'Sales Ach'!G$5,('Sales Ach'!H$5+((M89-'Sales Ach'!G$5)/('Sales Ach'!G$4-'Sales Ach'!G$5))*'Sales Ach'!I$5),IF(M89&gt;='Sales Ach'!G$6,('Sales Ach'!H$6+((M89-'Sales Ach'!G$6)/('Sales Ach'!G$5-'Sales Ach'!G$6)*'Sales Ach'!I$6)),0))))*$AE$2/10</f>
        <v>9.300994205979638</v>
      </c>
      <c r="AF89" s="75">
        <f>IF(N89&gt;=UA!G$3,UA!H$3,IF(N89&gt;=UA!G$4,(UA!H$4+((N89-UA!G$4)/(UA!G$3-UA!G$4))*UA!I$4),IF(N89&gt;UA!G$5,(UA!H$5+((N89-UA!G$5)/(UA!G$4-UA!G$5))*UA!I$5),IF(N89&gt;=UA!G$6,(UA!H$6+((N89-UA!G$6)/(UA!G$5-UA!G$6)*UA!I$6)),0))))*$AF$2/10</f>
        <v>0</v>
      </c>
      <c r="AG89" s="75">
        <f>IF(O89="","",(IF(O89&gt;='New Product'!G$3,'New Product'!H$3,IF(O89&gt;='New Product'!G$4,('New Product'!H$4+((O89-'New Product'!G$4)/('New Product'!G$3-'New Product'!G$4))*'New Product'!I$4),IF(O89&gt;'New Product'!G$5,('New Product'!H$5+((O89-'New Product'!G$5)/('New Product'!G$4-'New Product'!G$5))*'New Product'!I$5),IF(O89&gt;='New Product'!G$6,('New Product'!H$6+((O89-'New Product'!G$6)/('New Product'!G$5-'New Product'!G$6)*'New Product'!I$6)),0))))*$AG$2/10))</f>
        <v>3.7399594963115668</v>
      </c>
      <c r="AH89" s="75">
        <f>IF(P89&gt;='Basket Brand'!G$3,'Basket Brand'!H$3,IF(P89&gt;='Basket Brand'!G$4,('Basket Brand'!H$4+((P89-'Basket Brand'!G$4)/('Basket Brand'!G$3-'Basket Brand'!G$4))*'Basket Brand'!I$4),IF(P89&gt;'Basket Brand'!G$5,('Basket Brand'!H$5+((P89-'Basket Brand'!G$5)/('Basket Brand'!G$4-'Basket Brand'!G$5))*'Basket Brand'!I$5),IF(P89&gt;='Basket Brand'!G$6,('Basket Brand'!H$6+((P89-'Basket Brand'!G$6)/('Basket Brand'!G$5-'Basket Brand'!G$6)*'Basket Brand'!I$6)),0))))*$AH$2/10</f>
        <v>8.4295887743947855</v>
      </c>
      <c r="AI89" s="75">
        <f>IF(Q89&gt;='No of Month Ach.'!G$3,'No of Month Ach.'!H$3,IF(Q89&gt;='No of Month Ach.'!G$4,('No of Month Ach.'!H$4+((Q89-'No of Month Ach.'!G$4)/('No of Month Ach.'!G$3-'No of Month Ach.'!G$4))*'No of Month Ach.'!I$4),IF(Q89&gt;'No of Month Ach.'!G$5,('No of Month Ach.'!H$5+((Q89-'No of Month Ach.'!G$5)/('No of Month Ach.'!G$4-'No of Month Ach.'!G$5))*'No of Month Ach.'!I$5),IF(Q89&gt;='No of Month Ach.'!G$6,('No of Month Ach.'!H$6+((Q89-'No of Month Ach.'!G$6)/('No of Month Ach.'!G$5-'No of Month Ach.'!G$6)*'No of Month Ach.'!I$6)),0))))*$AI$2/10</f>
        <v>0</v>
      </c>
      <c r="AJ89" s="75">
        <f>IF(R89&gt;='Territory Month'!B$3,'Territory Month'!C$3,IF(R89&gt;='Territory Month'!B$4,('Territory Month'!C$4+((R89-'Territory Month'!B$4)/('Territory Month'!B$3-'Territory Month'!B$4))*'Territory Month'!D$4),IF(R89&gt;'Territory Month'!B$5,('Territory Month'!C$5+((R89-'Territory Month'!B$5)/('Territory Month'!B$4-'Territory Month'!B$5))*'Territory Month'!D$5),IF(R89&gt;='Territory Month'!B$6,('Territory Month'!C$6+((R89-'Territory Month'!B$6)/('Territory Month'!B$5-'Territory Month'!B$6)*'Territory Month'!D$6)),0))))*$AJ$2/10</f>
        <v>1.2851851851851852</v>
      </c>
      <c r="AK89" s="75">
        <f>IF(Q89&gt;='No of Month Ach.'!G$3,'No of Month Ach.'!H$3,IF(Q89&gt;='No of Month Ach.'!G$4,('No of Month Ach.'!H$4+((Q89-'No of Month Ach.'!G$4)/('No of Month Ach.'!G$3-'No of Month Ach.'!G$4))*'No of Month Ach.'!I$4),IF(Q89&gt;'No of Month Ach.'!G$5,('No of Month Ach.'!H$5+((Q89-'No of Month Ach.'!G$5)/('No of Month Ach.'!G$4-'No of Month Ach.'!G$5))*'No of Month Ach.'!I$5),IF(Q89&gt;='No of Month Ach.'!G$6,('No of Month Ach.'!H$6+((Q89-'No of Month Ach.'!G$6)/('No of Month Ach.'!G$5-'No of Month Ach.'!G$6)*'No of Month Ach.'!I$6)),0))))*$AK$2/10</f>
        <v>0</v>
      </c>
      <c r="AL89" s="75">
        <f>IF(R89&gt;='Territory Month'!B$3,'Territory Month'!C$3,IF(R89&gt;='Territory Month'!B$4,('Territory Month'!C$4+((R89-'Territory Month'!B$4)/('Territory Month'!B$3-'Territory Month'!B$4))*'Territory Month'!D$4),IF(R89&gt;'Territory Month'!B$5,('Territory Month'!C$5+((R89-'Territory Month'!B$5)/('Territory Month'!B$4-'Territory Month'!B$5))*'Territory Month'!D$5),IF(R89&gt;='Territory Month'!B$6,('Territory Month'!C$6+((R89-'Territory Month'!B$6)/('Territory Month'!B$5-'Territory Month'!B$6)*'Territory Month'!D$6)),0))))*$AL$2/10</f>
        <v>0.6425925925925926</v>
      </c>
      <c r="AM89" s="75">
        <f>IF(U89&gt;='Sygk DM Syk Ach'!B$3,'Sygk DM Syk Ach'!C$3,IF(U89&gt;='Sygk DM Syk Ach'!B$4,('Sygk DM Syk Ach'!C$4+((U89-'Sygk DM Syk Ach'!B$4)/('Sygk DM Syk Ach'!B$3-'Sygk DM Syk Ach'!B$4))*'Sygk DM Syk Ach'!D$4),IF(U89&gt;'Sygk DM Syk Ach'!B$5,('Sygk DM Syk Ach'!C$5+((U89-'Sygk DM Syk Ach'!B$5)/('Sygk DM Syk Ach'!B$4-'Sygk DM Syk Ach'!B$5))*'Sygk DM Syk Ach'!D$5),IF(U89&gt;='Sygk DM Syk Ach'!B$6,('Sygk DM Syk Ach'!C$6+((U89-'Sygk DM Syk Ach'!B$6)/('Sygk DM Syk Ach'!B$5-'Sygk DM Syk Ach'!B$6)*'Sygk DM Syk Ach'!D$6)),0))))*$AM$2/10</f>
        <v>4</v>
      </c>
      <c r="AN89" s="75">
        <f>IF(V89&gt;='Call Achv'!B$3,'Call Achv'!C$3,IF(V89&gt;='Call Achv'!B$4,('Call Achv'!C$4+((V89-'Call Achv'!B$4)/('Call Achv'!B$3-'Call Achv'!B$4))*'Call Achv'!D$4),IF(V89&gt;'Call Achv'!B$5,('Call Achv'!C$5+((V89-'Call Achv'!B$5)/('Call Achv'!B$4-'Call Achv'!B$5))*'Call Achv'!D$5),IF(V89&gt;='Call Achv'!B$6,('Call Achv'!C$6+((V89-'Call Achv'!B$6)/('Call Achv'!B$5-'Call Achv'!B$6)*'Call Achv'!D$6)),0))))*$AN$2/10</f>
        <v>5</v>
      </c>
      <c r="AO89" s="75">
        <f>IF(W89&gt;='DM Coaching'!B$3,'DM Coaching'!C$3,IF(W89&gt;='DM Coaching'!B$4,('DM Coaching'!C$4+((W89-'DM Coaching'!B$4)/('DM Coaching'!B$3-'DM Coaching'!B$4))*'DM Coaching'!D$4),IF(W89&gt;'DM Coaching'!B$5,('DM Coaching'!C$5+((W89-'DM Coaching'!B$5)/('DM Coaching'!B$4-'DM Coaching'!B$5))*'DM Coaching'!D$5),IF(W89&gt;='DM Coaching'!B$6,('DM Coaching'!C$6+((W89-'DM Coaching'!B$6)/('DM Coaching'!B$5-'DM Coaching'!B$6)*'DM Coaching'!D$6)),0))))*$AO$2/10</f>
        <v>0</v>
      </c>
      <c r="AP89" s="75">
        <f>IF(X89&gt;='FF-Written'!B$3,'FF-Written'!C$3,IF(X89&gt;='FF-Written'!B$4,('FF-Written'!C$4+((X89-'FF-Written'!B$4)/('FF-Written'!B$3-'FF-Written'!B$4))*'FF-Written'!D$4),IF(X89&gt;'FF-Written'!B$5,('FF-Written'!C$5+((X89-'FF-Written'!B$5)/('FF-Written'!B$4-'FF-Written'!B$5))*'FF-Written'!D$5),IF(X89&gt;='FF-Written'!B$6,('FF-Written'!C$6+((X89-'FF-Written'!B$6)/('FF-Written'!B$5-'FF-Written'!B$6)*'FF-Written'!D$6)),0))))*$AP$2/10</f>
        <v>0.60648148148148051</v>
      </c>
      <c r="AQ89" s="75">
        <f>IF(Y89&gt;='DM-Won-Written'!B$3,'DM-Won-Written'!C$3,IF(Y89&gt;='DM-Won-Written'!B$4,('DM-Won-Written'!C$4+((Y89-'DM-Won-Written'!B$4)/('DM-Won-Written'!B$3-'DM-Won-Written'!B$4))*'DM-Won-Written'!D$4),IF(Y89&gt;'DM-Won-Written'!B$5,('DM-Won-Written'!C$5+((Y89-'DM-Won-Written'!B$5)/('DM-Won-Written'!B$4-'DM-Won-Written'!B$5))*'DM-Won-Written'!D$5),IF(Y89&gt;='DM-Won-Written'!B$6,('DM-Won-Written'!C$6+((Y89-'DM-Won-Written'!B$6)/('DM-Won-Written'!B$5-'DM-Won-Written'!B$6)*'DM-Won-Written'!D$6)),0))))*$AQ$2/10</f>
        <v>0</v>
      </c>
      <c r="AR89" s="75">
        <f>IF(Z89&gt;='FF-Detailing'!B$3,'FF-Detailing'!C$3,IF(Z89&gt;='FF-Detailing'!B$4,('FF-Detailing'!C$4+((Z89-'FF-Detailing'!B$4)/('FF-Detailing'!B$3-'FF-Detailing'!B$4))*'FF-Detailing'!D$4),IF(Z89&gt;'FF-Detailing'!B$5,('FF-Detailing'!C$5+((Z89-'FF-Detailing'!B$5)/('FF-Detailing'!B$4-'FF-Detailing'!B$5))*'FF-Detailing'!D$5),IF(Z89&gt;='FF-Detailing'!B$6,('FF-Detailing'!C$6+((Z89-'FF-Detailing'!B$6)/('FF-Detailing'!B$5-'FF-Detailing'!B$6)*'FF-Detailing'!D$6)),0))))*$AR$2/10</f>
        <v>1.5400000000000005</v>
      </c>
      <c r="AS89" s="75">
        <f>IF(AA89="","",(IF(AA89&gt;='Rx Share'!G$3,'Rx Share'!H$3,IF(AA89&gt;='Rx Share'!G$4,('Rx Share'!H$4+((AA89-'Rx Share'!G$4)/('Rx Share'!G$3-'Rx Share'!G$4))*'Rx Share'!I$4),IF(AA89&gt;'Rx Share'!G$5,('Rx Share'!H$5+((AA89-'Rx Share'!G$5)/('Rx Share'!G$4-'Rx Share'!G$5))*'Rx Share'!I$5),IF(AA89&gt;='Rx Share'!G$6,('Rx Share'!H$6+((AA89-'Rx Share'!G$6)/('Rx Share'!G$5-'Rx Share'!G$6)*'Rx Share'!I$6)),0))))*$AS$2/10))</f>
        <v>0</v>
      </c>
      <c r="AT89" s="69">
        <f t="shared" si="35"/>
        <v>36.955129500844514</v>
      </c>
      <c r="AU89" s="70">
        <f t="shared" si="25"/>
        <v>58</v>
      </c>
      <c r="AV89" s="110" t="str">
        <f t="shared" si="36"/>
        <v/>
      </c>
      <c r="AW89" s="110" t="str">
        <f t="shared" si="37"/>
        <v/>
      </c>
      <c r="AX89" s="110" t="str">
        <f t="shared" si="26"/>
        <v/>
      </c>
      <c r="AY89" s="110" t="str">
        <f t="shared" si="27"/>
        <v/>
      </c>
      <c r="AZ89" s="110" t="str">
        <f t="shared" si="28"/>
        <v/>
      </c>
      <c r="BA89" s="116" t="str">
        <f>IFERROR(IF($M89&gt;=99.5,#REF!,""),"")</f>
        <v/>
      </c>
      <c r="BB89" s="109" t="str">
        <f t="shared" si="29"/>
        <v>Disqualified</v>
      </c>
      <c r="BC89" s="109" t="str">
        <f t="shared" si="30"/>
        <v>Disqualified</v>
      </c>
      <c r="BD89" s="109" t="str">
        <f t="shared" si="31"/>
        <v>Disqualified</v>
      </c>
      <c r="BE89" s="109" t="str">
        <f t="shared" si="32"/>
        <v>Disqualified</v>
      </c>
      <c r="BF89" s="109" t="str">
        <f t="shared" si="33"/>
        <v>Disqualified</v>
      </c>
      <c r="BG89" s="109" t="str">
        <f t="shared" si="34"/>
        <v>Disqualified</v>
      </c>
    </row>
    <row r="90" spans="1:59" ht="30" hidden="1" x14ac:dyDescent="0.35">
      <c r="A90" s="87"/>
      <c r="B90" s="79">
        <v>105237</v>
      </c>
      <c r="C90" s="80" t="s">
        <v>92</v>
      </c>
      <c r="D90" s="80" t="s">
        <v>1472</v>
      </c>
      <c r="E90" s="80" t="s">
        <v>1884</v>
      </c>
      <c r="F90" s="80" t="s">
        <v>22</v>
      </c>
      <c r="G90" s="80" t="s">
        <v>1756</v>
      </c>
      <c r="H90" s="146">
        <v>44593</v>
      </c>
      <c r="I90" s="146" t="s">
        <v>1719</v>
      </c>
      <c r="J90" s="79">
        <v>9</v>
      </c>
      <c r="K90" s="79" t="s">
        <v>1084</v>
      </c>
      <c r="L90" s="79"/>
      <c r="M90" s="78">
        <v>81.428547974288946</v>
      </c>
      <c r="N90" s="78">
        <v>30.555555555555557</v>
      </c>
      <c r="O90" s="78">
        <v>45.383487119832623</v>
      </c>
      <c r="P90" s="78">
        <v>75.358243770755649</v>
      </c>
      <c r="Q90" s="99">
        <v>0</v>
      </c>
      <c r="R90" s="99">
        <v>41.509433962264154</v>
      </c>
      <c r="S90" s="99">
        <v>0</v>
      </c>
      <c r="T90" s="99">
        <v>41.509433962264154</v>
      </c>
      <c r="U90" s="99" t="s">
        <v>1093</v>
      </c>
      <c r="V90" s="68">
        <v>68.532275132275146</v>
      </c>
      <c r="W90" s="68" t="s">
        <v>1093</v>
      </c>
      <c r="X90" s="68">
        <v>83.851851851851862</v>
      </c>
      <c r="Y90" s="68">
        <v>77.777777777777786</v>
      </c>
      <c r="Z90" s="68">
        <v>84.033333333333331</v>
      </c>
      <c r="AA90" s="68">
        <v>14.752052048265687</v>
      </c>
      <c r="AB90" s="68">
        <v>0.44256156144797065</v>
      </c>
      <c r="AC90" s="68">
        <v>1</v>
      </c>
      <c r="AD90" s="74"/>
      <c r="AE90" s="75">
        <f>IF(M90&gt;='Sales Ach'!G$3,'Sales Ach'!H$3,IF(M90&gt;='Sales Ach'!G$4,('Sales Ach'!H$4+((M90-'Sales Ach'!G$4)/('Sales Ach'!G$3-'Sales Ach'!G$4))*'Sales Ach'!I$4),IF(M90&gt;'Sales Ach'!G$5,('Sales Ach'!H$5+((M90-'Sales Ach'!G$5)/('Sales Ach'!G$4-'Sales Ach'!G$5))*'Sales Ach'!I$5),IF(M90&gt;='Sales Ach'!G$6,('Sales Ach'!H$6+((M90-'Sales Ach'!G$6)/('Sales Ach'!G$5-'Sales Ach'!G$6)*'Sales Ach'!I$6)),0))))*$AE$2/10</f>
        <v>7.2857095948577895</v>
      </c>
      <c r="AF90" s="75">
        <f>IF(N90&gt;=UA!G$3,UA!H$3,IF(N90&gt;=UA!G$4,(UA!H$4+((N90-UA!G$4)/(UA!G$3-UA!G$4))*UA!I$4),IF(N90&gt;UA!G$5,(UA!H$5+((N90-UA!G$5)/(UA!G$4-UA!G$5))*UA!I$5),IF(N90&gt;=UA!G$6,(UA!H$6+((N90-UA!G$6)/(UA!G$5-UA!G$6)*UA!I$6)),0))))*$AF$2/10</f>
        <v>3.166666666666667</v>
      </c>
      <c r="AG90" s="75">
        <f>IF(O90="","",(IF(O90&gt;='New Product'!G$3,'New Product'!H$3,IF(O90&gt;='New Product'!G$4,('New Product'!H$4+((O90-'New Product'!G$4)/('New Product'!G$3-'New Product'!G$4))*'New Product'!I$4),IF(O90&gt;'New Product'!G$5,('New Product'!H$5+((O90-'New Product'!G$5)/('New Product'!G$4-'New Product'!G$5))*'New Product'!I$5),IF(O90&gt;='New Product'!G$6,('New Product'!H$6+((O90-'New Product'!G$6)/('New Product'!G$5-'New Product'!G$6)*'New Product'!I$6)),0))))*$AG$2/10))</f>
        <v>0.67973858608974813</v>
      </c>
      <c r="AH90" s="75">
        <f>IF(P90&gt;='Basket Brand'!G$3,'Basket Brand'!H$3,IF(P90&gt;='Basket Brand'!G$4,('Basket Brand'!H$4+((P90-'Basket Brand'!G$4)/('Basket Brand'!G$3-'Basket Brand'!G$4))*'Basket Brand'!I$4),IF(P90&gt;'Basket Brand'!G$5,('Basket Brand'!H$5+((P90-'Basket Brand'!G$5)/('Basket Brand'!G$4-'Basket Brand'!G$5))*'Basket Brand'!I$5),IF(P90&gt;='Basket Brand'!G$6,('Basket Brand'!H$6+((P90-'Basket Brand'!G$6)/('Basket Brand'!G$5-'Basket Brand'!G$6)*'Basket Brand'!I$6)),0))))*$AH$2/10</f>
        <v>3.0358243770755649</v>
      </c>
      <c r="AI90" s="75">
        <f>IF(Q90&gt;='No of Month Ach.'!G$3,'No of Month Ach.'!H$3,IF(Q90&gt;='No of Month Ach.'!G$4,('No of Month Ach.'!H$4+((Q90-'No of Month Ach.'!G$4)/('No of Month Ach.'!G$3-'No of Month Ach.'!G$4))*'No of Month Ach.'!I$4),IF(Q90&gt;'No of Month Ach.'!G$5,('No of Month Ach.'!H$5+((Q90-'No of Month Ach.'!G$5)/('No of Month Ach.'!G$4-'No of Month Ach.'!G$5))*'No of Month Ach.'!I$5),IF(Q90&gt;='No of Month Ach.'!G$6,('No of Month Ach.'!H$6+((Q90-'No of Month Ach.'!G$6)/('No of Month Ach.'!G$5-'No of Month Ach.'!G$6)*'No of Month Ach.'!I$6)),0))))*$AI$2/10</f>
        <v>0</v>
      </c>
      <c r="AJ90" s="75">
        <f>IF(R90&gt;='Territory Month'!B$3,'Territory Month'!C$3,IF(R90&gt;='Territory Month'!B$4,('Territory Month'!C$4+((R90-'Territory Month'!B$4)/('Territory Month'!B$3-'Territory Month'!B$4))*'Territory Month'!D$4),IF(R90&gt;'Territory Month'!B$5,('Territory Month'!C$5+((R90-'Territory Month'!B$5)/('Territory Month'!B$4-'Territory Month'!B$5))*'Territory Month'!D$5),IF(R90&gt;='Territory Month'!B$6,('Territory Month'!C$6+((R90-'Territory Month'!B$6)/('Territory Month'!B$5-'Territory Month'!B$6)*'Territory Month'!D$6)),0))))*$AJ$2/10</f>
        <v>1.9113207547169815</v>
      </c>
      <c r="AK90" s="75">
        <f>IF(Q90&gt;='No of Month Ach.'!G$3,'No of Month Ach.'!H$3,IF(Q90&gt;='No of Month Ach.'!G$4,('No of Month Ach.'!H$4+((Q90-'No of Month Ach.'!G$4)/('No of Month Ach.'!G$3-'No of Month Ach.'!G$4))*'No of Month Ach.'!I$4),IF(Q90&gt;'No of Month Ach.'!G$5,('No of Month Ach.'!H$5+((Q90-'No of Month Ach.'!G$5)/('No of Month Ach.'!G$4-'No of Month Ach.'!G$5))*'No of Month Ach.'!I$5),IF(Q90&gt;='No of Month Ach.'!G$6,('No of Month Ach.'!H$6+((Q90-'No of Month Ach.'!G$6)/('No of Month Ach.'!G$5-'No of Month Ach.'!G$6)*'No of Month Ach.'!I$6)),0))))*$AK$2/10</f>
        <v>0</v>
      </c>
      <c r="AL90" s="75">
        <f>IF(R90&gt;='Territory Month'!B$3,'Territory Month'!C$3,IF(R90&gt;='Territory Month'!B$4,('Territory Month'!C$4+((R90-'Territory Month'!B$4)/('Territory Month'!B$3-'Territory Month'!B$4))*'Territory Month'!D$4),IF(R90&gt;'Territory Month'!B$5,('Territory Month'!C$5+((R90-'Territory Month'!B$5)/('Territory Month'!B$4-'Territory Month'!B$5))*'Territory Month'!D$5),IF(R90&gt;='Territory Month'!B$6,('Territory Month'!C$6+((R90-'Territory Month'!B$6)/('Territory Month'!B$5-'Territory Month'!B$6)*'Territory Month'!D$6)),0))))*$AL$2/10</f>
        <v>0.95566037735849074</v>
      </c>
      <c r="AM90" s="75">
        <f>IF(U90&gt;='Sygk DM Syk Ach'!B$3,'Sygk DM Syk Ach'!C$3,IF(U90&gt;='Sygk DM Syk Ach'!B$4,('Sygk DM Syk Ach'!C$4+((U90-'Sygk DM Syk Ach'!B$4)/('Sygk DM Syk Ach'!B$3-'Sygk DM Syk Ach'!B$4))*'Sygk DM Syk Ach'!D$4),IF(U90&gt;'Sygk DM Syk Ach'!B$5,('Sygk DM Syk Ach'!C$5+((U90-'Sygk DM Syk Ach'!B$5)/('Sygk DM Syk Ach'!B$4-'Sygk DM Syk Ach'!B$5))*'Sygk DM Syk Ach'!D$5),IF(U90&gt;='Sygk DM Syk Ach'!B$6,('Sygk DM Syk Ach'!C$6+((U90-'Sygk DM Syk Ach'!B$6)/('Sygk DM Syk Ach'!B$5-'Sygk DM Syk Ach'!B$6)*'Sygk DM Syk Ach'!D$6)),0))))*$AM$2/10</f>
        <v>4</v>
      </c>
      <c r="AN90" s="75">
        <f>IF(V90&gt;='Call Achv'!B$3,'Call Achv'!C$3,IF(V90&gt;='Call Achv'!B$4,('Call Achv'!C$4+((V90-'Call Achv'!B$4)/('Call Achv'!B$3-'Call Achv'!B$4))*'Call Achv'!D$4),IF(V90&gt;'Call Achv'!B$5,('Call Achv'!C$5+((V90-'Call Achv'!B$5)/('Call Achv'!B$4-'Call Achv'!B$5))*'Call Achv'!D$5),IF(V90&gt;='Call Achv'!B$6,('Call Achv'!C$6+((V90-'Call Achv'!B$6)/('Call Achv'!B$5-'Call Achv'!B$6)*'Call Achv'!D$6)),0))))*$AN$2/10</f>
        <v>0</v>
      </c>
      <c r="AO90" s="75">
        <f>IF(W90&gt;='DM Coaching'!B$3,'DM Coaching'!C$3,IF(W90&gt;='DM Coaching'!B$4,('DM Coaching'!C$4+((W90-'DM Coaching'!B$4)/('DM Coaching'!B$3-'DM Coaching'!B$4))*'DM Coaching'!D$4),IF(W90&gt;'DM Coaching'!B$5,('DM Coaching'!C$5+((W90-'DM Coaching'!B$5)/('DM Coaching'!B$4-'DM Coaching'!B$5))*'DM Coaching'!D$5),IF(W90&gt;='DM Coaching'!B$6,('DM Coaching'!C$6+((W90-'DM Coaching'!B$6)/('DM Coaching'!B$5-'DM Coaching'!B$6)*'DM Coaching'!D$6)),0))))*$AO$2/10</f>
        <v>5</v>
      </c>
      <c r="AP90" s="75">
        <f>IF(X90&gt;='FF-Written'!B$3,'FF-Written'!C$3,IF(X90&gt;='FF-Written'!B$4,('FF-Written'!C$4+((X90-'FF-Written'!B$4)/('FF-Written'!B$3-'FF-Written'!B$4))*'FF-Written'!D$4),IF(X90&gt;'FF-Written'!B$5,('FF-Written'!C$5+((X90-'FF-Written'!B$5)/('FF-Written'!B$4-'FF-Written'!B$5))*'FF-Written'!D$5),IF(X90&gt;='FF-Written'!B$6,('FF-Written'!C$6+((X90-'FF-Written'!B$6)/('FF-Written'!B$5-'FF-Written'!B$6)*'FF-Written'!D$6)),0))))*$AP$2/10</f>
        <v>4.3851851851851862</v>
      </c>
      <c r="AQ90" s="75">
        <f>IF(Y90&gt;='DM-Won-Written'!B$3,'DM-Won-Written'!C$3,IF(Y90&gt;='DM-Won-Written'!B$4,('DM-Won-Written'!C$4+((Y90-'DM-Won-Written'!B$4)/('DM-Won-Written'!B$3-'DM-Won-Written'!B$4))*'DM-Won-Written'!D$4),IF(Y90&gt;'DM-Won-Written'!B$5,('DM-Won-Written'!C$5+((Y90-'DM-Won-Written'!B$5)/('DM-Won-Written'!B$4-'DM-Won-Written'!B$5))*'DM-Won-Written'!D$5),IF(Y90&gt;='DM-Won-Written'!B$6,('DM-Won-Written'!C$6+((Y90-'DM-Won-Written'!B$6)/('DM-Won-Written'!B$5-'DM-Won-Written'!B$6)*'DM-Won-Written'!D$6)),0))))*$AQ$2/10</f>
        <v>2.8666666666666671</v>
      </c>
      <c r="AR90" s="75">
        <f>IF(Z90&gt;='FF-Detailing'!B$3,'FF-Detailing'!C$3,IF(Z90&gt;='FF-Detailing'!B$4,('FF-Detailing'!C$4+((Z90-'FF-Detailing'!B$4)/('FF-Detailing'!B$3-'FF-Detailing'!B$4))*'FF-Detailing'!D$4),IF(Z90&gt;'FF-Detailing'!B$5,('FF-Detailing'!C$5+((Z90-'FF-Detailing'!B$5)/('FF-Detailing'!B$4-'FF-Detailing'!B$5))*'FF-Detailing'!D$5),IF(Z90&gt;='FF-Detailing'!B$6,('FF-Detailing'!C$6+((Z90-'FF-Detailing'!B$6)/('FF-Detailing'!B$5-'FF-Detailing'!B$6)*'FF-Detailing'!D$6)),0))))*$AR$2/10</f>
        <v>2.3420000000000001</v>
      </c>
      <c r="AS90" s="75">
        <f>IF(AA90="","",(IF(AA90&gt;='Rx Share'!G$3,'Rx Share'!H$3,IF(AA90&gt;='Rx Share'!G$4,('Rx Share'!H$4+((AA90-'Rx Share'!G$4)/('Rx Share'!G$3-'Rx Share'!G$4))*'Rx Share'!I$4),IF(AA90&gt;'Rx Share'!G$5,('Rx Share'!H$5+((AA90-'Rx Share'!G$5)/('Rx Share'!G$4-'Rx Share'!G$5))*'Rx Share'!I$5),IF(AA90&gt;='Rx Share'!G$6,('Rx Share'!H$6+((AA90-'Rx Share'!G$6)/('Rx Share'!G$5-'Rx Share'!G$6)*'Rx Share'!I$6)),0))))*$AS$2/10))</f>
        <v>0</v>
      </c>
      <c r="AT90" s="69">
        <f t="shared" si="35"/>
        <v>37.463834948777901</v>
      </c>
      <c r="AU90" s="70">
        <f t="shared" si="25"/>
        <v>55</v>
      </c>
      <c r="AV90" s="110" t="str">
        <f t="shared" si="36"/>
        <v/>
      </c>
      <c r="AW90" s="110" t="str">
        <f t="shared" si="37"/>
        <v/>
      </c>
      <c r="AX90" s="110" t="str">
        <f t="shared" si="26"/>
        <v/>
      </c>
      <c r="AY90" s="110" t="str">
        <f t="shared" si="27"/>
        <v/>
      </c>
      <c r="AZ90" s="110" t="str">
        <f t="shared" si="28"/>
        <v/>
      </c>
      <c r="BA90" s="116" t="str">
        <f>IFERROR(IF($M90&gt;=99.5,#REF!,""),"")</f>
        <v/>
      </c>
      <c r="BB90" s="109" t="str">
        <f t="shared" si="29"/>
        <v>Disqualified</v>
      </c>
      <c r="BC90" s="109" t="str">
        <f t="shared" si="30"/>
        <v>Disqualified</v>
      </c>
      <c r="BD90" s="109" t="str">
        <f t="shared" si="31"/>
        <v>Disqualified</v>
      </c>
      <c r="BE90" s="109" t="str">
        <f t="shared" si="32"/>
        <v>Disqualified</v>
      </c>
      <c r="BF90" s="109" t="str">
        <f t="shared" si="33"/>
        <v>Disqualified</v>
      </c>
      <c r="BG90" s="109" t="str">
        <f t="shared" si="34"/>
        <v>Disqualified</v>
      </c>
    </row>
    <row r="91" spans="1:59" ht="30" hidden="1" x14ac:dyDescent="0.35">
      <c r="A91" s="87"/>
      <c r="B91" s="79">
        <v>105253</v>
      </c>
      <c r="C91" s="80" t="s">
        <v>2986</v>
      </c>
      <c r="D91" s="80" t="s">
        <v>1058</v>
      </c>
      <c r="E91" s="80" t="s">
        <v>2430</v>
      </c>
      <c r="F91" s="80" t="s">
        <v>20</v>
      </c>
      <c r="G91" s="80" t="s">
        <v>1756</v>
      </c>
      <c r="H91" s="146">
        <v>44621</v>
      </c>
      <c r="I91" s="146" t="s">
        <v>1719</v>
      </c>
      <c r="J91" s="79">
        <v>9</v>
      </c>
      <c r="K91" s="79" t="s">
        <v>1084</v>
      </c>
      <c r="L91" s="79"/>
      <c r="M91" s="78">
        <v>98.978783323245992</v>
      </c>
      <c r="N91" s="78">
        <v>35.11705685618729</v>
      </c>
      <c r="O91" s="78">
        <v>52.433028549556738</v>
      </c>
      <c r="P91" s="78">
        <v>106.45567811887358</v>
      </c>
      <c r="Q91" s="99">
        <v>5</v>
      </c>
      <c r="R91" s="99">
        <v>50</v>
      </c>
      <c r="S91" s="99">
        <v>5</v>
      </c>
      <c r="T91" s="99">
        <v>50</v>
      </c>
      <c r="U91" s="99" t="s">
        <v>1093</v>
      </c>
      <c r="V91" s="68">
        <v>108.71995994659547</v>
      </c>
      <c r="W91" s="68">
        <v>80.582524271844662</v>
      </c>
      <c r="X91" s="68">
        <v>90</v>
      </c>
      <c r="Y91" s="68">
        <v>86.111111111111128</v>
      </c>
      <c r="Z91" s="68">
        <v>81</v>
      </c>
      <c r="AA91" s="68">
        <v>24.506810613647282</v>
      </c>
      <c r="AB91" s="68">
        <v>0.73520431840941847</v>
      </c>
      <c r="AC91" s="68">
        <v>1</v>
      </c>
      <c r="AD91" s="74"/>
      <c r="AE91" s="75">
        <f>IF(M91&gt;='Sales Ach'!G$3,'Sales Ach'!H$3,IF(M91&gt;='Sales Ach'!G$4,('Sales Ach'!H$4+((M91-'Sales Ach'!G$4)/('Sales Ach'!G$3-'Sales Ach'!G$4))*'Sales Ach'!I$4),IF(M91&gt;'Sales Ach'!G$5,('Sales Ach'!H$5+((M91-'Sales Ach'!G$5)/('Sales Ach'!G$4-'Sales Ach'!G$5))*'Sales Ach'!I$5),IF(M91&gt;='Sales Ach'!G$6,('Sales Ach'!H$6+((M91-'Sales Ach'!G$6)/('Sales Ach'!G$5-'Sales Ach'!G$6)*'Sales Ach'!I$6)),0))))*$AE$2/10</f>
        <v>13.183026658596793</v>
      </c>
      <c r="AF91" s="75">
        <f>IF(N91&gt;=UA!G$3,UA!H$3,IF(N91&gt;=UA!G$4,(UA!H$4+((N91-UA!G$4)/(UA!G$3-UA!G$4))*UA!I$4),IF(N91&gt;UA!G$5,(UA!H$5+((N91-UA!G$5)/(UA!G$4-UA!G$5))*UA!I$5),IF(N91&gt;=UA!G$6,(UA!H$6+((N91-UA!G$6)/(UA!G$5-UA!G$6)*UA!I$6)),0))))*$AF$2/10</f>
        <v>4.5351170568561869</v>
      </c>
      <c r="AG91" s="75">
        <f>IF(O91="","",(IF(O91&gt;='New Product'!G$3,'New Product'!H$3,IF(O91&gt;='New Product'!G$4,('New Product'!H$4+((O91-'New Product'!G$4)/('New Product'!G$3-'New Product'!G$4))*'New Product'!I$4),IF(O91&gt;'New Product'!G$5,('New Product'!H$5+((O91-'New Product'!G$5)/('New Product'!G$4-'New Product'!G$5))*'New Product'!I$5),IF(O91&gt;='New Product'!G$6,('New Product'!H$6+((O91-'New Product'!G$6)/('New Product'!G$5-'New Product'!G$6)*'New Product'!I$6)),0))))*$AG$2/10))</f>
        <v>1.1115229986603501</v>
      </c>
      <c r="AH91" s="75">
        <f>IF(P91&gt;='Basket Brand'!G$3,'Basket Brand'!H$3,IF(P91&gt;='Basket Brand'!G$4,('Basket Brand'!H$4+((P91-'Basket Brand'!G$4)/('Basket Brand'!G$3-'Basket Brand'!G$4))*'Basket Brand'!I$4),IF(P91&gt;'Basket Brand'!G$5,('Basket Brand'!H$5+((P91-'Basket Brand'!G$5)/('Basket Brand'!G$4-'Basket Brand'!G$5))*'Basket Brand'!I$5),IF(P91&gt;='Basket Brand'!G$6,('Basket Brand'!H$6+((P91-'Basket Brand'!G$6)/('Basket Brand'!G$5-'Basket Brand'!G$6)*'Basket Brand'!I$6)),0))))*$AH$2/10</f>
        <v>8.8607570825164768</v>
      </c>
      <c r="AI91" s="75">
        <f>IF(Q91&gt;='No of Month Ach.'!G$3,'No of Month Ach.'!H$3,IF(Q91&gt;='No of Month Ach.'!G$4,('No of Month Ach.'!H$4+((Q91-'No of Month Ach.'!G$4)/('No of Month Ach.'!G$3-'No of Month Ach.'!G$4))*'No of Month Ach.'!I$4),IF(Q91&gt;'No of Month Ach.'!G$5,('No of Month Ach.'!H$5+((Q91-'No of Month Ach.'!G$5)/('No of Month Ach.'!G$4-'No of Month Ach.'!G$5))*'No of Month Ach.'!I$5),IF(Q91&gt;='No of Month Ach.'!G$6,('No of Month Ach.'!H$6+((Q91-'No of Month Ach.'!G$6)/('No of Month Ach.'!G$5-'No of Month Ach.'!G$6)*'No of Month Ach.'!I$6)),0))))*$AI$2/10</f>
        <v>0.2</v>
      </c>
      <c r="AJ91" s="75">
        <f>IF(R91&gt;='Territory Month'!B$3,'Territory Month'!C$3,IF(R91&gt;='Territory Month'!B$4,('Territory Month'!C$4+((R91-'Territory Month'!B$4)/('Territory Month'!B$3-'Territory Month'!B$4))*'Territory Month'!D$4),IF(R91&gt;'Territory Month'!B$5,('Territory Month'!C$5+((R91-'Territory Month'!B$5)/('Territory Month'!B$4-'Territory Month'!B$5))*'Territory Month'!D$5),IF(R91&gt;='Territory Month'!B$6,('Territory Month'!C$6+((R91-'Territory Month'!B$6)/('Territory Month'!B$5-'Territory Month'!B$6)*'Territory Month'!D$6)),0))))*$AJ$2/10</f>
        <v>3.6</v>
      </c>
      <c r="AK91" s="75">
        <f>IF(Q91&gt;='No of Month Ach.'!G$3,'No of Month Ach.'!H$3,IF(Q91&gt;='No of Month Ach.'!G$4,('No of Month Ach.'!H$4+((Q91-'No of Month Ach.'!G$4)/('No of Month Ach.'!G$3-'No of Month Ach.'!G$4))*'No of Month Ach.'!I$4),IF(Q91&gt;'No of Month Ach.'!G$5,('No of Month Ach.'!H$5+((Q91-'No of Month Ach.'!G$5)/('No of Month Ach.'!G$4-'No of Month Ach.'!G$5))*'No of Month Ach.'!I$5),IF(Q91&gt;='No of Month Ach.'!G$6,('No of Month Ach.'!H$6+((Q91-'No of Month Ach.'!G$6)/('No of Month Ach.'!G$5-'No of Month Ach.'!G$6)*'No of Month Ach.'!I$6)),0))))*$AK$2/10</f>
        <v>0.15</v>
      </c>
      <c r="AL91" s="75">
        <f>IF(R91&gt;='Territory Month'!B$3,'Territory Month'!C$3,IF(R91&gt;='Territory Month'!B$4,('Territory Month'!C$4+((R91-'Territory Month'!B$4)/('Territory Month'!B$3-'Territory Month'!B$4))*'Territory Month'!D$4),IF(R91&gt;'Territory Month'!B$5,('Territory Month'!C$5+((R91-'Territory Month'!B$5)/('Territory Month'!B$4-'Territory Month'!B$5))*'Territory Month'!D$5),IF(R91&gt;='Territory Month'!B$6,('Territory Month'!C$6+((R91-'Territory Month'!B$6)/('Territory Month'!B$5-'Territory Month'!B$6)*'Territory Month'!D$6)),0))))*$AL$2/10</f>
        <v>1.8</v>
      </c>
      <c r="AM91" s="75">
        <f>IF(U91&gt;='Sygk DM Syk Ach'!B$3,'Sygk DM Syk Ach'!C$3,IF(U91&gt;='Sygk DM Syk Ach'!B$4,('Sygk DM Syk Ach'!C$4+((U91-'Sygk DM Syk Ach'!B$4)/('Sygk DM Syk Ach'!B$3-'Sygk DM Syk Ach'!B$4))*'Sygk DM Syk Ach'!D$4),IF(U91&gt;'Sygk DM Syk Ach'!B$5,('Sygk DM Syk Ach'!C$5+((U91-'Sygk DM Syk Ach'!B$5)/('Sygk DM Syk Ach'!B$4-'Sygk DM Syk Ach'!B$5))*'Sygk DM Syk Ach'!D$5),IF(U91&gt;='Sygk DM Syk Ach'!B$6,('Sygk DM Syk Ach'!C$6+((U91-'Sygk DM Syk Ach'!B$6)/('Sygk DM Syk Ach'!B$5-'Sygk DM Syk Ach'!B$6)*'Sygk DM Syk Ach'!D$6)),0))))*$AM$2/10</f>
        <v>4</v>
      </c>
      <c r="AN91" s="75">
        <f>IF(V91&gt;='Call Achv'!B$3,'Call Achv'!C$3,IF(V91&gt;='Call Achv'!B$4,('Call Achv'!C$4+((V91-'Call Achv'!B$4)/('Call Achv'!B$3-'Call Achv'!B$4))*'Call Achv'!D$4),IF(V91&gt;'Call Achv'!B$5,('Call Achv'!C$5+((V91-'Call Achv'!B$5)/('Call Achv'!B$4-'Call Achv'!B$5))*'Call Achv'!D$5),IF(V91&gt;='Call Achv'!B$6,('Call Achv'!C$6+((V91-'Call Achv'!B$6)/('Call Achv'!B$5-'Call Achv'!B$6)*'Call Achv'!D$6)),0))))*$AN$2/10</f>
        <v>5</v>
      </c>
      <c r="AO91" s="75">
        <f>IF(W91&gt;='DM Coaching'!B$3,'DM Coaching'!C$3,IF(W91&gt;='DM Coaching'!B$4,('DM Coaching'!C$4+((W91-'DM Coaching'!B$4)/('DM Coaching'!B$3-'DM Coaching'!B$4))*'DM Coaching'!D$4),IF(W91&gt;'DM Coaching'!B$5,('DM Coaching'!C$5+((W91-'DM Coaching'!B$5)/('DM Coaching'!B$4-'DM Coaching'!B$5))*'DM Coaching'!D$5),IF(W91&gt;='DM Coaching'!B$6,('DM Coaching'!C$6+((W91-'DM Coaching'!B$6)/('DM Coaching'!B$5-'DM Coaching'!B$6)*'DM Coaching'!D$6)),0))))*$AO$2/10</f>
        <v>5</v>
      </c>
      <c r="AP91" s="75">
        <f>IF(X91&gt;='FF-Written'!B$3,'FF-Written'!C$3,IF(X91&gt;='FF-Written'!B$4,('FF-Written'!C$4+((X91-'FF-Written'!B$4)/('FF-Written'!B$3-'FF-Written'!B$4))*'FF-Written'!D$4),IF(X91&gt;'FF-Written'!B$5,('FF-Written'!C$5+((X91-'FF-Written'!B$5)/('FF-Written'!B$4-'FF-Written'!B$5))*'FF-Written'!D$5),IF(X91&gt;='FF-Written'!B$6,('FF-Written'!C$6+((X91-'FF-Written'!B$6)/('FF-Written'!B$5-'FF-Written'!B$6)*'FF-Written'!D$6)),0))))*$AP$2/10</f>
        <v>5</v>
      </c>
      <c r="AQ91" s="75">
        <f>IF(Y91&gt;='DM-Won-Written'!B$3,'DM-Won-Written'!C$3,IF(Y91&gt;='DM-Won-Written'!B$4,('DM-Won-Written'!C$4+((Y91-'DM-Won-Written'!B$4)/('DM-Won-Written'!B$3-'DM-Won-Written'!B$4))*'DM-Won-Written'!D$4),IF(Y91&gt;'DM-Won-Written'!B$5,('DM-Won-Written'!C$5+((Y91-'DM-Won-Written'!B$5)/('DM-Won-Written'!B$4-'DM-Won-Written'!B$5))*'DM-Won-Written'!D$5),IF(Y91&gt;='DM-Won-Written'!B$6,('DM-Won-Written'!C$6+((Y91-'DM-Won-Written'!B$6)/('DM-Won-Written'!B$5-'DM-Won-Written'!B$6)*'DM-Won-Written'!D$6)),0))))*$AQ$2/10</f>
        <v>3</v>
      </c>
      <c r="AR91" s="75">
        <f>IF(Z91&gt;='FF-Detailing'!B$3,'FF-Detailing'!C$3,IF(Z91&gt;='FF-Detailing'!B$4,('FF-Detailing'!C$4+((Z91-'FF-Detailing'!B$4)/('FF-Detailing'!B$3-'FF-Detailing'!B$4))*'FF-Detailing'!D$4),IF(Z91&gt;'FF-Detailing'!B$5,('FF-Detailing'!C$5+((Z91-'FF-Detailing'!B$5)/('FF-Detailing'!B$4-'FF-Detailing'!B$5))*'FF-Detailing'!D$5),IF(Z91&gt;='FF-Detailing'!B$6,('FF-Detailing'!C$6+((Z91-'FF-Detailing'!B$6)/('FF-Detailing'!B$5-'FF-Detailing'!B$6)*'FF-Detailing'!D$6)),0))))*$AR$2/10</f>
        <v>2.16</v>
      </c>
      <c r="AS91" s="75">
        <f>IF(AA91="","",(IF(AA91&gt;='Rx Share'!G$3,'Rx Share'!H$3,IF(AA91&gt;='Rx Share'!G$4,('Rx Share'!H$4+((AA91-'Rx Share'!G$4)/('Rx Share'!G$3-'Rx Share'!G$4))*'Rx Share'!I$4),IF(AA91&gt;'Rx Share'!G$5,('Rx Share'!H$5+((AA91-'Rx Share'!G$5)/('Rx Share'!G$4-'Rx Share'!G$5))*'Rx Share'!I$5),IF(AA91&gt;='Rx Share'!G$6,('Rx Share'!H$6+((AA91-'Rx Share'!G$6)/('Rx Share'!G$5-'Rx Share'!G$6)*'Rx Share'!I$6)),0))))*$AS$2/10))</f>
        <v>0</v>
      </c>
      <c r="AT91" s="69">
        <f t="shared" si="35"/>
        <v>59.778248662922003</v>
      </c>
      <c r="AU91" s="70">
        <f t="shared" si="25"/>
        <v>17</v>
      </c>
      <c r="AV91" s="110" t="str">
        <f t="shared" si="36"/>
        <v/>
      </c>
      <c r="AW91" s="110" t="str">
        <f t="shared" si="37"/>
        <v/>
      </c>
      <c r="AX91" s="110" t="str">
        <f t="shared" si="26"/>
        <v/>
      </c>
      <c r="AY91" s="110" t="str">
        <f t="shared" si="27"/>
        <v/>
      </c>
      <c r="AZ91" s="110" t="str">
        <f t="shared" si="28"/>
        <v/>
      </c>
      <c r="BA91" s="116" t="str">
        <f>IFERROR(IF($M91&gt;=99.5,#REF!,""),"")</f>
        <v/>
      </c>
      <c r="BB91" s="109" t="str">
        <f t="shared" si="29"/>
        <v>Disqualified</v>
      </c>
      <c r="BC91" s="109" t="str">
        <f t="shared" si="30"/>
        <v>Disqualified</v>
      </c>
      <c r="BD91" s="109" t="str">
        <f t="shared" si="31"/>
        <v>Disqualified</v>
      </c>
      <c r="BE91" s="109" t="str">
        <f t="shared" si="32"/>
        <v>Disqualified</v>
      </c>
      <c r="BF91" s="109" t="str">
        <f t="shared" si="33"/>
        <v>Disqualified</v>
      </c>
      <c r="BG91" s="109" t="str">
        <f t="shared" si="34"/>
        <v>Disqualified</v>
      </c>
    </row>
    <row r="92" spans="1:59" ht="20" x14ac:dyDescent="0.35">
      <c r="A92" s="87"/>
      <c r="B92" s="79">
        <v>105274</v>
      </c>
      <c r="C92" s="80" t="s">
        <v>2987</v>
      </c>
      <c r="D92" s="80"/>
      <c r="E92" s="80" t="s">
        <v>171</v>
      </c>
      <c r="F92" s="80" t="s">
        <v>171</v>
      </c>
      <c r="G92" s="80" t="s">
        <v>1958</v>
      </c>
      <c r="H92" s="80" t="s">
        <v>1959</v>
      </c>
      <c r="I92" s="146" t="s">
        <v>1701</v>
      </c>
      <c r="J92" s="79">
        <v>1</v>
      </c>
      <c r="K92" s="79" t="s">
        <v>1084</v>
      </c>
      <c r="L92" s="79"/>
      <c r="M92" s="78">
        <v>102.36150601178198</v>
      </c>
      <c r="N92" s="78">
        <v>50.819672131147541</v>
      </c>
      <c r="O92" s="78">
        <v>57.395932210620629</v>
      </c>
      <c r="P92" s="78">
        <v>88.217814144033213</v>
      </c>
      <c r="Q92" s="99">
        <v>1</v>
      </c>
      <c r="R92" s="99">
        <v>44.444444444444443</v>
      </c>
      <c r="S92" s="99">
        <v>1</v>
      </c>
      <c r="T92" s="99">
        <v>44.444444444444443</v>
      </c>
      <c r="U92" s="99" t="s">
        <v>1093</v>
      </c>
      <c r="V92" s="68">
        <v>110.96181046676097</v>
      </c>
      <c r="W92" s="68" t="s">
        <v>1093</v>
      </c>
      <c r="X92" s="68">
        <v>82.5</v>
      </c>
      <c r="Y92" s="68">
        <v>80</v>
      </c>
      <c r="Z92" s="68">
        <v>83.5</v>
      </c>
      <c r="AA92" s="68">
        <v>10.026222427888325</v>
      </c>
      <c r="AB92" s="68">
        <v>0.30078667283664973</v>
      </c>
      <c r="AC92" s="68">
        <v>1</v>
      </c>
      <c r="AD92" s="74"/>
      <c r="AE92" s="75">
        <f>IF(M92&gt;='Sales Ach'!G$3,'Sales Ach'!H$3,IF(M92&gt;='Sales Ach'!G$4,('Sales Ach'!H$4+((M92-'Sales Ach'!G$4)/('Sales Ach'!G$3-'Sales Ach'!G$4))*'Sales Ach'!I$4),IF(M92&gt;'Sales Ach'!G$5,('Sales Ach'!H$5+((M92-'Sales Ach'!G$5)/('Sales Ach'!G$4-'Sales Ach'!G$5))*'Sales Ach'!I$5),IF(M92&gt;='Sales Ach'!G$6,('Sales Ach'!H$6+((M92-'Sales Ach'!G$6)/('Sales Ach'!G$5-'Sales Ach'!G$6)*'Sales Ach'!I$6)),0))))*$AE$2/10</f>
        <v>16.629734936475195</v>
      </c>
      <c r="AF92" s="75">
        <f>IF(N92&gt;=UA!G$3,UA!H$3,IF(N92&gt;=UA!G$4,(UA!H$4+((N92-UA!G$4)/(UA!G$3-UA!G$4))*UA!I$4),IF(N92&gt;UA!G$5,(UA!H$5+((N92-UA!G$5)/(UA!G$4-UA!G$5))*UA!I$5),IF(N92&gt;=UA!G$6,(UA!H$6+((N92-UA!G$6)/(UA!G$5-UA!G$6)*UA!I$6)),0))))*$AF$2/10</f>
        <v>10</v>
      </c>
      <c r="AG92" s="75">
        <f>IF(O92="","",(IF(O92&gt;='New Product'!G$3,'New Product'!H$3,IF(O92&gt;='New Product'!G$4,('New Product'!H$4+((O92-'New Product'!G$4)/('New Product'!G$3-'New Product'!G$4))*'New Product'!I$4),IF(O92&gt;'New Product'!G$5,('New Product'!H$5+((O92-'New Product'!G$5)/('New Product'!G$4-'New Product'!G$5))*'New Product'!I$5),IF(O92&gt;='New Product'!G$6,('New Product'!H$6+((O92-'New Product'!G$6)/('New Product'!G$5-'New Product'!G$6)*'New Product'!I$6)),0))))*$AG$2/10))</f>
        <v>1.4155008479005133</v>
      </c>
      <c r="AH92" s="75">
        <f>IF(P92&gt;='Basket Brand'!G$3,'Basket Brand'!H$3,IF(P92&gt;='Basket Brand'!G$4,('Basket Brand'!H$4+((P92-'Basket Brand'!G$4)/('Basket Brand'!G$3-'Basket Brand'!G$4))*'Basket Brand'!I$4),IF(P92&gt;'Basket Brand'!G$5,('Basket Brand'!H$5+((P92-'Basket Brand'!G$5)/('Basket Brand'!G$4-'Basket Brand'!G$5))*'Basket Brand'!I$5),IF(P92&gt;='Basket Brand'!G$6,('Basket Brand'!H$6+((P92-'Basket Brand'!G$6)/('Basket Brand'!G$5-'Basket Brand'!G$6)*'Basket Brand'!I$6)),0))))*$AH$2/10</f>
        <v>4.3217814144033211</v>
      </c>
      <c r="AI92" s="75">
        <f>IF(Q92&gt;='No of Month Ach.'!G$3,'No of Month Ach.'!H$3,IF(Q92&gt;='No of Month Ach.'!G$4,('No of Month Ach.'!H$4+((Q92-'No of Month Ach.'!G$4)/('No of Month Ach.'!G$3-'No of Month Ach.'!G$4))*'No of Month Ach.'!I$4),IF(Q92&gt;'No of Month Ach.'!G$5,('No of Month Ach.'!H$5+((Q92-'No of Month Ach.'!G$5)/('No of Month Ach.'!G$4-'No of Month Ach.'!G$5))*'No of Month Ach.'!I$5),IF(Q92&gt;='No of Month Ach.'!G$6,('No of Month Ach.'!H$6+((Q92-'No of Month Ach.'!G$6)/('No of Month Ach.'!G$5-'No of Month Ach.'!G$6)*'No of Month Ach.'!I$6)),0))))*$AI$2/10</f>
        <v>0</v>
      </c>
      <c r="AJ92" s="75">
        <f>IF(R92&gt;='Territory Month'!B$3,'Territory Month'!C$3,IF(R92&gt;='Territory Month'!B$4,('Territory Month'!C$4+((R92-'Territory Month'!B$4)/('Territory Month'!B$3-'Territory Month'!B$4))*'Territory Month'!D$4),IF(R92&gt;'Territory Month'!B$5,('Territory Month'!C$5+((R92-'Territory Month'!B$5)/('Territory Month'!B$4-'Territory Month'!B$5))*'Territory Month'!D$5),IF(R92&gt;='Territory Month'!B$6,('Territory Month'!C$6+((R92-'Territory Month'!B$6)/('Territory Month'!B$5-'Territory Month'!B$6)*'Territory Month'!D$6)),0))))*$AJ$2/10</f>
        <v>2.322222222222222</v>
      </c>
      <c r="AK92" s="75">
        <f>IF(Q92&gt;='No of Month Ach.'!G$3,'No of Month Ach.'!H$3,IF(Q92&gt;='No of Month Ach.'!G$4,('No of Month Ach.'!H$4+((Q92-'No of Month Ach.'!G$4)/('No of Month Ach.'!G$3-'No of Month Ach.'!G$4))*'No of Month Ach.'!I$4),IF(Q92&gt;'No of Month Ach.'!G$5,('No of Month Ach.'!H$5+((Q92-'No of Month Ach.'!G$5)/('No of Month Ach.'!G$4-'No of Month Ach.'!G$5))*'No of Month Ach.'!I$5),IF(Q92&gt;='No of Month Ach.'!G$6,('No of Month Ach.'!H$6+((Q92-'No of Month Ach.'!G$6)/('No of Month Ach.'!G$5-'No of Month Ach.'!G$6)*'No of Month Ach.'!I$6)),0))))*$AK$2/10</f>
        <v>0</v>
      </c>
      <c r="AL92" s="75">
        <f>IF(R92&gt;='Territory Month'!B$3,'Territory Month'!C$3,IF(R92&gt;='Territory Month'!B$4,('Territory Month'!C$4+((R92-'Territory Month'!B$4)/('Territory Month'!B$3-'Territory Month'!B$4))*'Territory Month'!D$4),IF(R92&gt;'Territory Month'!B$5,('Territory Month'!C$5+((R92-'Territory Month'!B$5)/('Territory Month'!B$4-'Territory Month'!B$5))*'Territory Month'!D$5),IF(R92&gt;='Territory Month'!B$6,('Territory Month'!C$6+((R92-'Territory Month'!B$6)/('Territory Month'!B$5-'Territory Month'!B$6)*'Territory Month'!D$6)),0))))*$AL$2/10</f>
        <v>1.161111111111111</v>
      </c>
      <c r="AM92" s="75">
        <f>IF(U92&gt;='Sygk DM Syk Ach'!B$3,'Sygk DM Syk Ach'!C$3,IF(U92&gt;='Sygk DM Syk Ach'!B$4,('Sygk DM Syk Ach'!C$4+((U92-'Sygk DM Syk Ach'!B$4)/('Sygk DM Syk Ach'!B$3-'Sygk DM Syk Ach'!B$4))*'Sygk DM Syk Ach'!D$4),IF(U92&gt;'Sygk DM Syk Ach'!B$5,('Sygk DM Syk Ach'!C$5+((U92-'Sygk DM Syk Ach'!B$5)/('Sygk DM Syk Ach'!B$4-'Sygk DM Syk Ach'!B$5))*'Sygk DM Syk Ach'!D$5),IF(U92&gt;='Sygk DM Syk Ach'!B$6,('Sygk DM Syk Ach'!C$6+((U92-'Sygk DM Syk Ach'!B$6)/('Sygk DM Syk Ach'!B$5-'Sygk DM Syk Ach'!B$6)*'Sygk DM Syk Ach'!D$6)),0))))*$AM$2/10</f>
        <v>4</v>
      </c>
      <c r="AN92" s="75">
        <f>IF(V92&gt;='Call Achv'!B$3,'Call Achv'!C$3,IF(V92&gt;='Call Achv'!B$4,('Call Achv'!C$4+((V92-'Call Achv'!B$4)/('Call Achv'!B$3-'Call Achv'!B$4))*'Call Achv'!D$4),IF(V92&gt;'Call Achv'!B$5,('Call Achv'!C$5+((V92-'Call Achv'!B$5)/('Call Achv'!B$4-'Call Achv'!B$5))*'Call Achv'!D$5),IF(V92&gt;='Call Achv'!B$6,('Call Achv'!C$6+((V92-'Call Achv'!B$6)/('Call Achv'!B$5-'Call Achv'!B$6)*'Call Achv'!D$6)),0))))*$AN$2/10</f>
        <v>5</v>
      </c>
      <c r="AO92" s="75">
        <f>IF(W92&gt;='DM Coaching'!B$3,'DM Coaching'!C$3,IF(W92&gt;='DM Coaching'!B$4,('DM Coaching'!C$4+((W92-'DM Coaching'!B$4)/('DM Coaching'!B$3-'DM Coaching'!B$4))*'DM Coaching'!D$4),IF(W92&gt;'DM Coaching'!B$5,('DM Coaching'!C$5+((W92-'DM Coaching'!B$5)/('DM Coaching'!B$4-'DM Coaching'!B$5))*'DM Coaching'!D$5),IF(W92&gt;='DM Coaching'!B$6,('DM Coaching'!C$6+((W92-'DM Coaching'!B$6)/('DM Coaching'!B$5-'DM Coaching'!B$6)*'DM Coaching'!D$6)),0))))*$AO$2/10</f>
        <v>5</v>
      </c>
      <c r="AP92" s="75">
        <f>IF(X92&gt;='FF-Written'!B$3,'FF-Written'!C$3,IF(X92&gt;='FF-Written'!B$4,('FF-Written'!C$4+((X92-'FF-Written'!B$4)/('FF-Written'!B$3-'FF-Written'!B$4))*'FF-Written'!D$4),IF(X92&gt;'FF-Written'!B$5,('FF-Written'!C$5+((X92-'FF-Written'!B$5)/('FF-Written'!B$4-'FF-Written'!B$5))*'FF-Written'!D$5),IF(X92&gt;='FF-Written'!B$6,('FF-Written'!C$6+((X92-'FF-Written'!B$6)/('FF-Written'!B$5-'FF-Written'!B$6)*'FF-Written'!D$6)),0))))*$AP$2/10</f>
        <v>4.25</v>
      </c>
      <c r="AQ92" s="75">
        <f>IF(Y92&gt;='DM-Won-Written'!B$3,'DM-Won-Written'!C$3,IF(Y92&gt;='DM-Won-Written'!B$4,('DM-Won-Written'!C$4+((Y92-'DM-Won-Written'!B$4)/('DM-Won-Written'!B$3-'DM-Won-Written'!B$4))*'DM-Won-Written'!D$4),IF(Y92&gt;'DM-Won-Written'!B$5,('DM-Won-Written'!C$5+((Y92-'DM-Won-Written'!B$5)/('DM-Won-Written'!B$4-'DM-Won-Written'!B$5))*'DM-Won-Written'!D$5),IF(Y92&gt;='DM-Won-Written'!B$6,('DM-Won-Written'!C$6+((Y92-'DM-Won-Written'!B$6)/('DM-Won-Written'!B$5-'DM-Won-Written'!B$6)*'DM-Won-Written'!D$6)),0))))*$AQ$2/10</f>
        <v>3</v>
      </c>
      <c r="AR92" s="75">
        <f>IF(Z92&gt;='FF-Detailing'!B$3,'FF-Detailing'!C$3,IF(Z92&gt;='FF-Detailing'!B$4,('FF-Detailing'!C$4+((Z92-'FF-Detailing'!B$4)/('FF-Detailing'!B$3-'FF-Detailing'!B$4))*'FF-Detailing'!D$4),IF(Z92&gt;'FF-Detailing'!B$5,('FF-Detailing'!C$5+((Z92-'FF-Detailing'!B$5)/('FF-Detailing'!B$4-'FF-Detailing'!B$5))*'FF-Detailing'!D$5),IF(Z92&gt;='FF-Detailing'!B$6,('FF-Detailing'!C$6+((Z92-'FF-Detailing'!B$6)/('FF-Detailing'!B$5-'FF-Detailing'!B$6)*'FF-Detailing'!D$6)),0))))*$AR$2/10</f>
        <v>2.31</v>
      </c>
      <c r="AS92" s="75">
        <f>IF(AA92="","",(IF(AA92&gt;='Rx Share'!G$3,'Rx Share'!H$3,IF(AA92&gt;='Rx Share'!G$4,('Rx Share'!H$4+((AA92-'Rx Share'!G$4)/('Rx Share'!G$3-'Rx Share'!G$4))*'Rx Share'!I$4),IF(AA92&gt;'Rx Share'!G$5,('Rx Share'!H$5+((AA92-'Rx Share'!G$5)/('Rx Share'!G$4-'Rx Share'!G$5))*'Rx Share'!I$5),IF(AA92&gt;='Rx Share'!G$6,('Rx Share'!H$6+((AA92-'Rx Share'!G$6)/('Rx Share'!G$5-'Rx Share'!G$6)*'Rx Share'!I$6)),0))))*$AS$2/10))</f>
        <v>0</v>
      </c>
      <c r="AT92" s="69">
        <f t="shared" si="35"/>
        <v>63.431253677655718</v>
      </c>
      <c r="AU92" s="70">
        <f t="shared" si="25"/>
        <v>11</v>
      </c>
      <c r="AV92" s="110">
        <f t="shared" si="36"/>
        <v>10.026222427888325</v>
      </c>
      <c r="AW92" s="110">
        <f t="shared" si="37"/>
        <v>57.395932210620629</v>
      </c>
      <c r="AX92" s="110">
        <f t="shared" si="26"/>
        <v>50.819672131147541</v>
      </c>
      <c r="AY92" s="110">
        <f t="shared" si="27"/>
        <v>80</v>
      </c>
      <c r="AZ92" s="110">
        <f t="shared" si="28"/>
        <v>44.444444444444443</v>
      </c>
      <c r="BA92" s="116" t="str">
        <f>IFERROR(IF($M92&gt;=99.5,#REF!,""),"")</f>
        <v/>
      </c>
      <c r="BB92" s="109">
        <f t="shared" si="29"/>
        <v>6</v>
      </c>
      <c r="BC92" s="109">
        <f t="shared" si="30"/>
        <v>10</v>
      </c>
      <c r="BD92" s="109">
        <f t="shared" si="31"/>
        <v>11</v>
      </c>
      <c r="BE92" s="109">
        <f t="shared" si="32"/>
        <v>10</v>
      </c>
      <c r="BF92" s="109">
        <f t="shared" si="33"/>
        <v>16</v>
      </c>
      <c r="BG92" s="109" t="str">
        <f t="shared" si="34"/>
        <v>Not eligible</v>
      </c>
    </row>
    <row r="93" spans="1:59" ht="30" hidden="1" x14ac:dyDescent="0.35">
      <c r="A93" s="87"/>
      <c r="B93" s="79">
        <v>105316</v>
      </c>
      <c r="C93" s="80" t="s">
        <v>445</v>
      </c>
      <c r="D93" s="80" t="s">
        <v>1058</v>
      </c>
      <c r="E93" s="80" t="s">
        <v>112</v>
      </c>
      <c r="F93" s="80" t="s">
        <v>26</v>
      </c>
      <c r="G93" s="80" t="s">
        <v>1756</v>
      </c>
      <c r="H93" s="146">
        <v>44653</v>
      </c>
      <c r="I93" s="146" t="s">
        <v>1719</v>
      </c>
      <c r="J93" s="79">
        <v>9</v>
      </c>
      <c r="K93" s="79" t="s">
        <v>1084</v>
      </c>
      <c r="L93" s="79"/>
      <c r="M93" s="78">
        <v>98.178693833865594</v>
      </c>
      <c r="N93" s="78">
        <v>35.106382978723403</v>
      </c>
      <c r="O93" s="78">
        <v>49.266944230166779</v>
      </c>
      <c r="P93" s="78">
        <v>104.90538593149962</v>
      </c>
      <c r="Q93" s="99">
        <v>3</v>
      </c>
      <c r="R93" s="99">
        <v>61.904761904761905</v>
      </c>
      <c r="S93" s="99">
        <v>3</v>
      </c>
      <c r="T93" s="99">
        <v>61.904761904761905</v>
      </c>
      <c r="U93" s="99">
        <v>88.888888888888886</v>
      </c>
      <c r="V93" s="68">
        <v>101.40862114867973</v>
      </c>
      <c r="W93" s="68">
        <v>77.446808510638306</v>
      </c>
      <c r="X93" s="68">
        <v>80.740740740740748</v>
      </c>
      <c r="Y93" s="68">
        <v>88.333333333333329</v>
      </c>
      <c r="Z93" s="68">
        <v>83.777777777777771</v>
      </c>
      <c r="AA93" s="68">
        <v>25.255514778422324</v>
      </c>
      <c r="AB93" s="68">
        <v>0.75766544335266961</v>
      </c>
      <c r="AC93" s="68">
        <v>1</v>
      </c>
      <c r="AD93" s="74"/>
      <c r="AE93" s="75">
        <f>IF(M93&gt;='Sales Ach'!G$3,'Sales Ach'!H$3,IF(M93&gt;='Sales Ach'!G$4,('Sales Ach'!H$4+((M93-'Sales Ach'!G$4)/('Sales Ach'!G$3-'Sales Ach'!G$4))*'Sales Ach'!I$4),IF(M93&gt;'Sales Ach'!G$5,('Sales Ach'!H$5+((M93-'Sales Ach'!G$5)/('Sales Ach'!G$4-'Sales Ach'!G$5))*'Sales Ach'!I$5),IF(M93&gt;='Sales Ach'!G$6,('Sales Ach'!H$6+((M93-'Sales Ach'!G$6)/('Sales Ach'!G$5-'Sales Ach'!G$6)*'Sales Ach'!I$6)),0))))*$AE$2/10</f>
        <v>12.542955067092475</v>
      </c>
      <c r="AF93" s="75">
        <f>IF(N93&gt;=UA!G$3,UA!H$3,IF(N93&gt;=UA!G$4,(UA!H$4+((N93-UA!G$4)/(UA!G$3-UA!G$4))*UA!I$4),IF(N93&gt;UA!G$5,(UA!H$5+((N93-UA!G$5)/(UA!G$4-UA!G$5))*UA!I$5),IF(N93&gt;=UA!G$6,(UA!H$6+((N93-UA!G$6)/(UA!G$5-UA!G$6)*UA!I$6)),0))))*$AF$2/10</f>
        <v>4.5319148936170208</v>
      </c>
      <c r="AG93" s="75">
        <f>IF(O93="","",(IF(O93&gt;='New Product'!G$3,'New Product'!H$3,IF(O93&gt;='New Product'!G$4,('New Product'!H$4+((O93-'New Product'!G$4)/('New Product'!G$3-'New Product'!G$4))*'New Product'!I$4),IF(O93&gt;'New Product'!G$5,('New Product'!H$5+((O93-'New Product'!G$5)/('New Product'!G$4-'New Product'!G$5))*'New Product'!I$5),IF(O93&gt;='New Product'!G$6,('New Product'!H$6+((O93-'New Product'!G$6)/('New Product'!G$5-'New Product'!G$6)*'New Product'!I$6)),0))))*$AG$2/10))</f>
        <v>0.91760033409771502</v>
      </c>
      <c r="AH93" s="75">
        <f>IF(P93&gt;='Basket Brand'!G$3,'Basket Brand'!H$3,IF(P93&gt;='Basket Brand'!G$4,('Basket Brand'!H$4+((P93-'Basket Brand'!G$4)/('Basket Brand'!G$3-'Basket Brand'!G$4))*'Basket Brand'!I$4),IF(P93&gt;'Basket Brand'!G$5,('Basket Brand'!H$5+((P93-'Basket Brand'!G$5)/('Basket Brand'!G$4-'Basket Brand'!G$5))*'Basket Brand'!I$5),IF(P93&gt;='Basket Brand'!G$6,('Basket Brand'!H$6+((P93-'Basket Brand'!G$6)/('Basket Brand'!G$5-'Basket Brand'!G$6)*'Basket Brand'!I$6)),0))))*$AH$2/10</f>
        <v>8.6540514575332832</v>
      </c>
      <c r="AI93" s="75">
        <f>IF(Q93&gt;='No of Month Ach.'!G$3,'No of Month Ach.'!H$3,IF(Q93&gt;='No of Month Ach.'!G$4,('No of Month Ach.'!H$4+((Q93-'No of Month Ach.'!G$4)/('No of Month Ach.'!G$3-'No of Month Ach.'!G$4))*'No of Month Ach.'!I$4),IF(Q93&gt;'No of Month Ach.'!G$5,('No of Month Ach.'!H$5+((Q93-'No of Month Ach.'!G$5)/('No of Month Ach.'!G$4-'No of Month Ach.'!G$5))*'No of Month Ach.'!I$5),IF(Q93&gt;='No of Month Ach.'!G$6,('No of Month Ach.'!H$6+((Q93-'No of Month Ach.'!G$6)/('No of Month Ach.'!G$5-'No of Month Ach.'!G$6)*'No of Month Ach.'!I$6)),0))))*$AI$2/10</f>
        <v>0</v>
      </c>
      <c r="AJ93" s="75">
        <f>IF(R93&gt;='Territory Month'!B$3,'Territory Month'!C$3,IF(R93&gt;='Territory Month'!B$4,('Territory Month'!C$4+((R93-'Territory Month'!B$4)/('Territory Month'!B$3-'Territory Month'!B$4))*'Territory Month'!D$4),IF(R93&gt;'Territory Month'!B$5,('Territory Month'!C$5+((R93-'Territory Month'!B$5)/('Territory Month'!B$4-'Territory Month'!B$5))*'Territory Month'!D$5),IF(R93&gt;='Territory Month'!B$6,('Territory Month'!C$6+((R93-'Territory Month'!B$6)/('Territory Month'!B$5-'Territory Month'!B$6)*'Territory Month'!D$6)),0))))*$AJ$2/10</f>
        <v>6</v>
      </c>
      <c r="AK93" s="75">
        <f>IF(Q93&gt;='No of Month Ach.'!G$3,'No of Month Ach.'!H$3,IF(Q93&gt;='No of Month Ach.'!G$4,('No of Month Ach.'!H$4+((Q93-'No of Month Ach.'!G$4)/('No of Month Ach.'!G$3-'No of Month Ach.'!G$4))*'No of Month Ach.'!I$4),IF(Q93&gt;'No of Month Ach.'!G$5,('No of Month Ach.'!H$5+((Q93-'No of Month Ach.'!G$5)/('No of Month Ach.'!G$4-'No of Month Ach.'!G$5))*'No of Month Ach.'!I$5),IF(Q93&gt;='No of Month Ach.'!G$6,('No of Month Ach.'!H$6+((Q93-'No of Month Ach.'!G$6)/('No of Month Ach.'!G$5-'No of Month Ach.'!G$6)*'No of Month Ach.'!I$6)),0))))*$AK$2/10</f>
        <v>0</v>
      </c>
      <c r="AL93" s="75">
        <f>IF(R93&gt;='Territory Month'!B$3,'Territory Month'!C$3,IF(R93&gt;='Territory Month'!B$4,('Territory Month'!C$4+((R93-'Territory Month'!B$4)/('Territory Month'!B$3-'Territory Month'!B$4))*'Territory Month'!D$4),IF(R93&gt;'Territory Month'!B$5,('Territory Month'!C$5+((R93-'Territory Month'!B$5)/('Territory Month'!B$4-'Territory Month'!B$5))*'Territory Month'!D$5),IF(R93&gt;='Territory Month'!B$6,('Territory Month'!C$6+((R93-'Territory Month'!B$6)/('Territory Month'!B$5-'Territory Month'!B$6)*'Territory Month'!D$6)),0))))*$AL$2/10</f>
        <v>3</v>
      </c>
      <c r="AM93" s="75">
        <f>IF(U93&gt;='Sygk DM Syk Ach'!B$3,'Sygk DM Syk Ach'!C$3,IF(U93&gt;='Sygk DM Syk Ach'!B$4,('Sygk DM Syk Ach'!C$4+((U93-'Sygk DM Syk Ach'!B$4)/('Sygk DM Syk Ach'!B$3-'Sygk DM Syk Ach'!B$4))*'Sygk DM Syk Ach'!D$4),IF(U93&gt;'Sygk DM Syk Ach'!B$5,('Sygk DM Syk Ach'!C$5+((U93-'Sygk DM Syk Ach'!B$5)/('Sygk DM Syk Ach'!B$4-'Sygk DM Syk Ach'!B$5))*'Sygk DM Syk Ach'!D$5),IF(U93&gt;='Sygk DM Syk Ach'!B$6,('Sygk DM Syk Ach'!C$6+((U93-'Sygk DM Syk Ach'!B$6)/('Sygk DM Syk Ach'!B$5-'Sygk DM Syk Ach'!B$6)*'Sygk DM Syk Ach'!D$6)),0))))*$AM$2/10</f>
        <v>2.6666666666666665</v>
      </c>
      <c r="AN93" s="75">
        <f>IF(V93&gt;='Call Achv'!B$3,'Call Achv'!C$3,IF(V93&gt;='Call Achv'!B$4,('Call Achv'!C$4+((V93-'Call Achv'!B$4)/('Call Achv'!B$3-'Call Achv'!B$4))*'Call Achv'!D$4),IF(V93&gt;'Call Achv'!B$5,('Call Achv'!C$5+((V93-'Call Achv'!B$5)/('Call Achv'!B$4-'Call Achv'!B$5))*'Call Achv'!D$5),IF(V93&gt;='Call Achv'!B$6,('Call Achv'!C$6+((V93-'Call Achv'!B$6)/('Call Achv'!B$5-'Call Achv'!B$6)*'Call Achv'!D$6)),0))))*$AN$2/10</f>
        <v>5</v>
      </c>
      <c r="AO93" s="75">
        <f>IF(W93&gt;='DM Coaching'!B$3,'DM Coaching'!C$3,IF(W93&gt;='DM Coaching'!B$4,('DM Coaching'!C$4+((W93-'DM Coaching'!B$4)/('DM Coaching'!B$3-'DM Coaching'!B$4))*'DM Coaching'!D$4),IF(W93&gt;'DM Coaching'!B$5,('DM Coaching'!C$5+((W93-'DM Coaching'!B$5)/('DM Coaching'!B$4-'DM Coaching'!B$5))*'DM Coaching'!D$5),IF(W93&gt;='DM Coaching'!B$6,('DM Coaching'!C$6+((W93-'DM Coaching'!B$6)/('DM Coaching'!B$5-'DM Coaching'!B$6)*'DM Coaching'!D$6)),0))))*$AO$2/10</f>
        <v>5</v>
      </c>
      <c r="AP93" s="75">
        <f>IF(X93&gt;='FF-Written'!B$3,'FF-Written'!C$3,IF(X93&gt;='FF-Written'!B$4,('FF-Written'!C$4+((X93-'FF-Written'!B$4)/('FF-Written'!B$3-'FF-Written'!B$4))*'FF-Written'!D$4),IF(X93&gt;'FF-Written'!B$5,('FF-Written'!C$5+((X93-'FF-Written'!B$5)/('FF-Written'!B$4-'FF-Written'!B$5))*'FF-Written'!D$5),IF(X93&gt;='FF-Written'!B$6,('FF-Written'!C$6+((X93-'FF-Written'!B$6)/('FF-Written'!B$5-'FF-Written'!B$6)*'FF-Written'!D$6)),0))))*$AP$2/10</f>
        <v>4.0740740740740744</v>
      </c>
      <c r="AQ93" s="75">
        <f>IF(Y93&gt;='DM-Won-Written'!B$3,'DM-Won-Written'!C$3,IF(Y93&gt;='DM-Won-Written'!B$4,('DM-Won-Written'!C$4+((Y93-'DM-Won-Written'!B$4)/('DM-Won-Written'!B$3-'DM-Won-Written'!B$4))*'DM-Won-Written'!D$4),IF(Y93&gt;'DM-Won-Written'!B$5,('DM-Won-Written'!C$5+((Y93-'DM-Won-Written'!B$5)/('DM-Won-Written'!B$4-'DM-Won-Written'!B$5))*'DM-Won-Written'!D$5),IF(Y93&gt;='DM-Won-Written'!B$6,('DM-Won-Written'!C$6+((Y93-'DM-Won-Written'!B$6)/('DM-Won-Written'!B$5-'DM-Won-Written'!B$6)*'DM-Won-Written'!D$6)),0))))*$AQ$2/10</f>
        <v>3</v>
      </c>
      <c r="AR93" s="75">
        <f>IF(Z93&gt;='FF-Detailing'!B$3,'FF-Detailing'!C$3,IF(Z93&gt;='FF-Detailing'!B$4,('FF-Detailing'!C$4+((Z93-'FF-Detailing'!B$4)/('FF-Detailing'!B$3-'FF-Detailing'!B$4))*'FF-Detailing'!D$4),IF(Z93&gt;'FF-Detailing'!B$5,('FF-Detailing'!C$5+((Z93-'FF-Detailing'!B$5)/('FF-Detailing'!B$4-'FF-Detailing'!B$5))*'FF-Detailing'!D$5),IF(Z93&gt;='FF-Detailing'!B$6,('FF-Detailing'!C$6+((Z93-'FF-Detailing'!B$6)/('FF-Detailing'!B$5-'FF-Detailing'!B$6)*'FF-Detailing'!D$6)),0))))*$AR$2/10</f>
        <v>2.3266666666666667</v>
      </c>
      <c r="AS93" s="75">
        <f>IF(AA93="","",(IF(AA93&gt;='Rx Share'!G$3,'Rx Share'!H$3,IF(AA93&gt;='Rx Share'!G$4,('Rx Share'!H$4+((AA93-'Rx Share'!G$4)/('Rx Share'!G$3-'Rx Share'!G$4))*'Rx Share'!I$4),IF(AA93&gt;'Rx Share'!G$5,('Rx Share'!H$5+((AA93-'Rx Share'!G$5)/('Rx Share'!G$4-'Rx Share'!G$5))*'Rx Share'!I$5),IF(AA93&gt;='Rx Share'!G$6,('Rx Share'!H$6+((AA93-'Rx Share'!G$6)/('Rx Share'!G$5-'Rx Share'!G$6)*'Rx Share'!I$6)),0))))*$AS$2/10))</f>
        <v>0</v>
      </c>
      <c r="AT93" s="69">
        <f t="shared" si="35"/>
        <v>57.459921288608783</v>
      </c>
      <c r="AU93" s="70">
        <f t="shared" si="25"/>
        <v>20</v>
      </c>
      <c r="AV93" s="110" t="str">
        <f t="shared" si="36"/>
        <v/>
      </c>
      <c r="AW93" s="110" t="str">
        <f t="shared" si="37"/>
        <v/>
      </c>
      <c r="AX93" s="110" t="str">
        <f t="shared" si="26"/>
        <v/>
      </c>
      <c r="AY93" s="110" t="str">
        <f t="shared" si="27"/>
        <v/>
      </c>
      <c r="AZ93" s="110" t="str">
        <f t="shared" si="28"/>
        <v/>
      </c>
      <c r="BA93" s="116" t="str">
        <f>IFERROR(IF($M93&gt;=99.5,#REF!,""),"")</f>
        <v/>
      </c>
      <c r="BB93" s="109" t="str">
        <f t="shared" si="29"/>
        <v>Disqualified</v>
      </c>
      <c r="BC93" s="109" t="str">
        <f t="shared" si="30"/>
        <v>Disqualified</v>
      </c>
      <c r="BD93" s="109" t="str">
        <f t="shared" si="31"/>
        <v>Disqualified</v>
      </c>
      <c r="BE93" s="109" t="str">
        <f t="shared" si="32"/>
        <v>Disqualified</v>
      </c>
      <c r="BF93" s="109" t="str">
        <f t="shared" si="33"/>
        <v>Disqualified</v>
      </c>
      <c r="BG93" s="109" t="str">
        <f t="shared" si="34"/>
        <v>Disqualified</v>
      </c>
    </row>
    <row r="94" spans="1:59" ht="30" hidden="1" x14ac:dyDescent="0.35">
      <c r="A94" s="87"/>
      <c r="B94" s="79">
        <v>105348</v>
      </c>
      <c r="C94" s="80" t="s">
        <v>2988</v>
      </c>
      <c r="D94" s="80" t="s">
        <v>1058</v>
      </c>
      <c r="E94" s="80" t="s">
        <v>108</v>
      </c>
      <c r="F94" s="80" t="s">
        <v>17</v>
      </c>
      <c r="G94" s="80" t="s">
        <v>1756</v>
      </c>
      <c r="H94" s="146">
        <v>44653</v>
      </c>
      <c r="I94" s="146" t="s">
        <v>1719</v>
      </c>
      <c r="J94" s="79">
        <v>9</v>
      </c>
      <c r="K94" s="79" t="s">
        <v>1084</v>
      </c>
      <c r="L94" s="79"/>
      <c r="M94" s="78">
        <v>82.086095433168211</v>
      </c>
      <c r="N94" s="78">
        <v>23.500810372771475</v>
      </c>
      <c r="O94" s="78">
        <v>53.695159572446549</v>
      </c>
      <c r="P94" s="78">
        <v>82.704014217473073</v>
      </c>
      <c r="Q94" s="99">
        <v>0</v>
      </c>
      <c r="R94" s="99">
        <v>11.111111111111111</v>
      </c>
      <c r="S94" s="99">
        <v>0</v>
      </c>
      <c r="T94" s="99">
        <v>11.111111111111111</v>
      </c>
      <c r="U94" s="99" t="s">
        <v>1093</v>
      </c>
      <c r="V94" s="68">
        <v>61.601577407454521</v>
      </c>
      <c r="W94" s="68">
        <v>11.320754716981133</v>
      </c>
      <c r="X94" s="68">
        <v>65.1111111111111</v>
      </c>
      <c r="Y94" s="68">
        <v>77.777777777777786</v>
      </c>
      <c r="Z94" s="68">
        <v>70.933333333333337</v>
      </c>
      <c r="AA94" s="68">
        <v>28.32625177039073</v>
      </c>
      <c r="AB94" s="68">
        <v>0.84978755311172194</v>
      </c>
      <c r="AC94" s="68">
        <v>1</v>
      </c>
      <c r="AD94" s="74"/>
      <c r="AE94" s="75">
        <f>IF(M94&gt;='Sales Ach'!G$3,'Sales Ach'!H$3,IF(M94&gt;='Sales Ach'!G$4,('Sales Ach'!H$4+((M94-'Sales Ach'!G$4)/('Sales Ach'!G$3-'Sales Ach'!G$4))*'Sales Ach'!I$4),IF(M94&gt;'Sales Ach'!G$5,('Sales Ach'!H$5+((M94-'Sales Ach'!G$5)/('Sales Ach'!G$4-'Sales Ach'!G$5))*'Sales Ach'!I$5),IF(M94&gt;='Sales Ach'!G$6,('Sales Ach'!H$6+((M94-'Sales Ach'!G$6)/('Sales Ach'!G$5-'Sales Ach'!G$6)*'Sales Ach'!I$6)),0))))*$AE$2/10</f>
        <v>7.4172190866336418</v>
      </c>
      <c r="AF94" s="75">
        <f>IF(N94&gt;=UA!G$3,UA!H$3,IF(N94&gt;=UA!G$4,(UA!H$4+((N94-UA!G$4)/(UA!G$3-UA!G$4))*UA!I$4),IF(N94&gt;UA!G$5,(UA!H$5+((N94-UA!G$5)/(UA!G$4-UA!G$5))*UA!I$5),IF(N94&gt;=UA!G$6,(UA!H$6+((N94-UA!G$6)/(UA!G$5-UA!G$6)*UA!I$6)),0))))*$AF$2/10</f>
        <v>0</v>
      </c>
      <c r="AG94" s="75">
        <f>IF(O94="","",(IF(O94&gt;='New Product'!G$3,'New Product'!H$3,IF(O94&gt;='New Product'!G$4,('New Product'!H$4+((O94-'New Product'!G$4)/('New Product'!G$3-'New Product'!G$4))*'New Product'!I$4),IF(O94&gt;'New Product'!G$5,('New Product'!H$5+((O94-'New Product'!G$5)/('New Product'!G$4-'New Product'!G$5))*'New Product'!I$5),IF(O94&gt;='New Product'!G$6,('New Product'!H$6+((O94-'New Product'!G$6)/('New Product'!G$5-'New Product'!G$6)*'New Product'!I$6)),0))))*$AG$2/10))</f>
        <v>1.1888285238123513</v>
      </c>
      <c r="AH94" s="75">
        <f>IF(P94&gt;='Basket Brand'!G$3,'Basket Brand'!H$3,IF(P94&gt;='Basket Brand'!G$4,('Basket Brand'!H$4+((P94-'Basket Brand'!G$4)/('Basket Brand'!G$3-'Basket Brand'!G$4))*'Basket Brand'!I$4),IF(P94&gt;'Basket Brand'!G$5,('Basket Brand'!H$5+((P94-'Basket Brand'!G$5)/('Basket Brand'!G$4-'Basket Brand'!G$5))*'Basket Brand'!I$5),IF(P94&gt;='Basket Brand'!G$6,('Basket Brand'!H$6+((P94-'Basket Brand'!G$6)/('Basket Brand'!G$5-'Basket Brand'!G$6)*'Basket Brand'!I$6)),0))))*$AH$2/10</f>
        <v>3.7704014217473074</v>
      </c>
      <c r="AI94" s="75">
        <f>IF(Q94&gt;='No of Month Ach.'!G$3,'No of Month Ach.'!H$3,IF(Q94&gt;='No of Month Ach.'!G$4,('No of Month Ach.'!H$4+((Q94-'No of Month Ach.'!G$4)/('No of Month Ach.'!G$3-'No of Month Ach.'!G$4))*'No of Month Ach.'!I$4),IF(Q94&gt;'No of Month Ach.'!G$5,('No of Month Ach.'!H$5+((Q94-'No of Month Ach.'!G$5)/('No of Month Ach.'!G$4-'No of Month Ach.'!G$5))*'No of Month Ach.'!I$5),IF(Q94&gt;='No of Month Ach.'!G$6,('No of Month Ach.'!H$6+((Q94-'No of Month Ach.'!G$6)/('No of Month Ach.'!G$5-'No of Month Ach.'!G$6)*'No of Month Ach.'!I$6)),0))))*$AI$2/10</f>
        <v>0</v>
      </c>
      <c r="AJ94" s="75">
        <f>IF(R94&gt;='Territory Month'!B$3,'Territory Month'!C$3,IF(R94&gt;='Territory Month'!B$4,('Territory Month'!C$4+((R94-'Territory Month'!B$4)/('Territory Month'!B$3-'Territory Month'!B$4))*'Territory Month'!D$4),IF(R94&gt;'Territory Month'!B$5,('Territory Month'!C$5+((R94-'Territory Month'!B$5)/('Territory Month'!B$4-'Territory Month'!B$5))*'Territory Month'!D$5),IF(R94&gt;='Territory Month'!B$6,('Territory Month'!C$6+((R94-'Territory Month'!B$6)/('Territory Month'!B$5-'Territory Month'!B$6)*'Territory Month'!D$6)),0))))*$AJ$2/10</f>
        <v>0</v>
      </c>
      <c r="AK94" s="75">
        <f>IF(Q94&gt;='No of Month Ach.'!G$3,'No of Month Ach.'!H$3,IF(Q94&gt;='No of Month Ach.'!G$4,('No of Month Ach.'!H$4+((Q94-'No of Month Ach.'!G$4)/('No of Month Ach.'!G$3-'No of Month Ach.'!G$4))*'No of Month Ach.'!I$4),IF(Q94&gt;'No of Month Ach.'!G$5,('No of Month Ach.'!H$5+((Q94-'No of Month Ach.'!G$5)/('No of Month Ach.'!G$4-'No of Month Ach.'!G$5))*'No of Month Ach.'!I$5),IF(Q94&gt;='No of Month Ach.'!G$6,('No of Month Ach.'!H$6+((Q94-'No of Month Ach.'!G$6)/('No of Month Ach.'!G$5-'No of Month Ach.'!G$6)*'No of Month Ach.'!I$6)),0))))*$AK$2/10</f>
        <v>0</v>
      </c>
      <c r="AL94" s="75">
        <f>IF(R94&gt;='Territory Month'!B$3,'Territory Month'!C$3,IF(R94&gt;='Territory Month'!B$4,('Territory Month'!C$4+((R94-'Territory Month'!B$4)/('Territory Month'!B$3-'Territory Month'!B$4))*'Territory Month'!D$4),IF(R94&gt;'Territory Month'!B$5,('Territory Month'!C$5+((R94-'Territory Month'!B$5)/('Territory Month'!B$4-'Territory Month'!B$5))*'Territory Month'!D$5),IF(R94&gt;='Territory Month'!B$6,('Territory Month'!C$6+((R94-'Territory Month'!B$6)/('Territory Month'!B$5-'Territory Month'!B$6)*'Territory Month'!D$6)),0))))*$AL$2/10</f>
        <v>0</v>
      </c>
      <c r="AM94" s="75">
        <f>IF(U94&gt;='Sygk DM Syk Ach'!B$3,'Sygk DM Syk Ach'!C$3,IF(U94&gt;='Sygk DM Syk Ach'!B$4,('Sygk DM Syk Ach'!C$4+((U94-'Sygk DM Syk Ach'!B$4)/('Sygk DM Syk Ach'!B$3-'Sygk DM Syk Ach'!B$4))*'Sygk DM Syk Ach'!D$4),IF(U94&gt;'Sygk DM Syk Ach'!B$5,('Sygk DM Syk Ach'!C$5+((U94-'Sygk DM Syk Ach'!B$5)/('Sygk DM Syk Ach'!B$4-'Sygk DM Syk Ach'!B$5))*'Sygk DM Syk Ach'!D$5),IF(U94&gt;='Sygk DM Syk Ach'!B$6,('Sygk DM Syk Ach'!C$6+((U94-'Sygk DM Syk Ach'!B$6)/('Sygk DM Syk Ach'!B$5-'Sygk DM Syk Ach'!B$6)*'Sygk DM Syk Ach'!D$6)),0))))*$AM$2/10</f>
        <v>4</v>
      </c>
      <c r="AN94" s="75">
        <f>IF(V94&gt;='Call Achv'!B$3,'Call Achv'!C$3,IF(V94&gt;='Call Achv'!B$4,('Call Achv'!C$4+((V94-'Call Achv'!B$4)/('Call Achv'!B$3-'Call Achv'!B$4))*'Call Achv'!D$4),IF(V94&gt;'Call Achv'!B$5,('Call Achv'!C$5+((V94-'Call Achv'!B$5)/('Call Achv'!B$4-'Call Achv'!B$5))*'Call Achv'!D$5),IF(V94&gt;='Call Achv'!B$6,('Call Achv'!C$6+((V94-'Call Achv'!B$6)/('Call Achv'!B$5-'Call Achv'!B$6)*'Call Achv'!D$6)),0))))*$AN$2/10</f>
        <v>0</v>
      </c>
      <c r="AO94" s="75">
        <f>IF(W94&gt;='DM Coaching'!B$3,'DM Coaching'!C$3,IF(W94&gt;='DM Coaching'!B$4,('DM Coaching'!C$4+((W94-'DM Coaching'!B$4)/('DM Coaching'!B$3-'DM Coaching'!B$4))*'DM Coaching'!D$4),IF(W94&gt;'DM Coaching'!B$5,('DM Coaching'!C$5+((W94-'DM Coaching'!B$5)/('DM Coaching'!B$4-'DM Coaching'!B$5))*'DM Coaching'!D$5),IF(W94&gt;='DM Coaching'!B$6,('DM Coaching'!C$6+((W94-'DM Coaching'!B$6)/('DM Coaching'!B$5-'DM Coaching'!B$6)*'DM Coaching'!D$6)),0))))*$AO$2/10</f>
        <v>0</v>
      </c>
      <c r="AP94" s="75">
        <f>IF(X94&gt;='FF-Written'!B$3,'FF-Written'!C$3,IF(X94&gt;='FF-Written'!B$4,('FF-Written'!C$4+((X94-'FF-Written'!B$4)/('FF-Written'!B$3-'FF-Written'!B$4))*'FF-Written'!D$4),IF(X94&gt;'FF-Written'!B$5,('FF-Written'!C$5+((X94-'FF-Written'!B$5)/('FF-Written'!B$4-'FF-Written'!B$5))*'FF-Written'!D$5),IF(X94&gt;='FF-Written'!B$6,('FF-Written'!C$6+((X94-'FF-Written'!B$6)/('FF-Written'!B$5-'FF-Written'!B$6)*'FF-Written'!D$6)),0))))*$AP$2/10</f>
        <v>2.3833333333333324</v>
      </c>
      <c r="AQ94" s="75">
        <f>IF(Y94&gt;='DM-Won-Written'!B$3,'DM-Won-Written'!C$3,IF(Y94&gt;='DM-Won-Written'!B$4,('DM-Won-Written'!C$4+((Y94-'DM-Won-Written'!B$4)/('DM-Won-Written'!B$3-'DM-Won-Written'!B$4))*'DM-Won-Written'!D$4),IF(Y94&gt;'DM-Won-Written'!B$5,('DM-Won-Written'!C$5+((Y94-'DM-Won-Written'!B$5)/('DM-Won-Written'!B$4-'DM-Won-Written'!B$5))*'DM-Won-Written'!D$5),IF(Y94&gt;='DM-Won-Written'!B$6,('DM-Won-Written'!C$6+((Y94-'DM-Won-Written'!B$6)/('DM-Won-Written'!B$5-'DM-Won-Written'!B$6)*'DM-Won-Written'!D$6)),0))))*$AQ$2/10</f>
        <v>2.8666666666666671</v>
      </c>
      <c r="AR94" s="75">
        <f>IF(Z94&gt;='FF-Detailing'!B$3,'FF-Detailing'!C$3,IF(Z94&gt;='FF-Detailing'!B$4,('FF-Detailing'!C$4+((Z94-'FF-Detailing'!B$4)/('FF-Detailing'!B$3-'FF-Detailing'!B$4))*'FF-Detailing'!D$4),IF(Z94&gt;'FF-Detailing'!B$5,('FF-Detailing'!C$5+((Z94-'FF-Detailing'!B$5)/('FF-Detailing'!B$4-'FF-Detailing'!B$5))*'FF-Detailing'!D$5),IF(Z94&gt;='FF-Detailing'!B$6,('FF-Detailing'!C$6+((Z94-'FF-Detailing'!B$6)/('FF-Detailing'!B$5-'FF-Detailing'!B$6)*'FF-Detailing'!D$6)),0))))*$AR$2/10</f>
        <v>1.2840000000000003</v>
      </c>
      <c r="AS94" s="75">
        <f>IF(AA94="","",(IF(AA94&gt;='Rx Share'!G$3,'Rx Share'!H$3,IF(AA94&gt;='Rx Share'!G$4,('Rx Share'!H$4+((AA94-'Rx Share'!G$4)/('Rx Share'!G$3-'Rx Share'!G$4))*'Rx Share'!I$4),IF(AA94&gt;'Rx Share'!G$5,('Rx Share'!H$5+((AA94-'Rx Share'!G$5)/('Rx Share'!G$4-'Rx Share'!G$5))*'Rx Share'!I$5),IF(AA94&gt;='Rx Share'!G$6,('Rx Share'!H$6+((AA94-'Rx Share'!G$6)/('Rx Share'!G$5-'Rx Share'!G$6)*'Rx Share'!I$6)),0))))*$AS$2/10))</f>
        <v>0</v>
      </c>
      <c r="AT94" s="69">
        <f t="shared" si="35"/>
        <v>25.456054480214778</v>
      </c>
      <c r="AU94" s="70">
        <f t="shared" si="25"/>
        <v>87</v>
      </c>
      <c r="AV94" s="110" t="str">
        <f t="shared" si="36"/>
        <v/>
      </c>
      <c r="AW94" s="110" t="str">
        <f t="shared" si="37"/>
        <v/>
      </c>
      <c r="AX94" s="110" t="str">
        <f t="shared" si="26"/>
        <v/>
      </c>
      <c r="AY94" s="110" t="str">
        <f t="shared" si="27"/>
        <v/>
      </c>
      <c r="AZ94" s="110" t="str">
        <f t="shared" si="28"/>
        <v/>
      </c>
      <c r="BA94" s="116" t="str">
        <f>IFERROR(IF($M94&gt;=99.5,#REF!,""),"")</f>
        <v/>
      </c>
      <c r="BB94" s="109" t="str">
        <f t="shared" si="29"/>
        <v>Disqualified</v>
      </c>
      <c r="BC94" s="109" t="str">
        <f t="shared" si="30"/>
        <v>Disqualified</v>
      </c>
      <c r="BD94" s="109" t="str">
        <f t="shared" si="31"/>
        <v>Disqualified</v>
      </c>
      <c r="BE94" s="109" t="str">
        <f t="shared" si="32"/>
        <v>Disqualified</v>
      </c>
      <c r="BF94" s="109" t="str">
        <f t="shared" si="33"/>
        <v>Disqualified</v>
      </c>
      <c r="BG94" s="109" t="str">
        <f t="shared" si="34"/>
        <v>Disqualified</v>
      </c>
    </row>
    <row r="95" spans="1:59" ht="30" hidden="1" x14ac:dyDescent="0.35">
      <c r="A95" s="87"/>
      <c r="B95" s="79">
        <v>105362</v>
      </c>
      <c r="C95" s="80" t="s">
        <v>101</v>
      </c>
      <c r="D95" s="80" t="s">
        <v>1472</v>
      </c>
      <c r="E95" s="80" t="s">
        <v>102</v>
      </c>
      <c r="F95" s="80" t="s">
        <v>22</v>
      </c>
      <c r="G95" s="80" t="s">
        <v>1756</v>
      </c>
      <c r="H95" s="146">
        <v>44652</v>
      </c>
      <c r="I95" s="146" t="s">
        <v>1719</v>
      </c>
      <c r="J95" s="79">
        <v>9</v>
      </c>
      <c r="K95" s="79" t="s">
        <v>2960</v>
      </c>
      <c r="L95" s="79"/>
      <c r="M95" s="78">
        <v>80.581949887435059</v>
      </c>
      <c r="N95" s="78">
        <v>14.55621301775148</v>
      </c>
      <c r="O95" s="78">
        <v>54.019481917674248</v>
      </c>
      <c r="P95" s="78">
        <v>84.191980773866433</v>
      </c>
      <c r="Q95" s="99">
        <v>0</v>
      </c>
      <c r="R95" s="99">
        <v>13.333333333333334</v>
      </c>
      <c r="S95" s="99">
        <v>0</v>
      </c>
      <c r="T95" s="99">
        <v>13.333333333333334</v>
      </c>
      <c r="U95" s="99">
        <v>0</v>
      </c>
      <c r="V95" s="68">
        <v>103.51633986928104</v>
      </c>
      <c r="W95" s="68">
        <v>98.723404255319153</v>
      </c>
      <c r="X95" s="68">
        <v>78.444444444444443</v>
      </c>
      <c r="Y95" s="68">
        <v>78.333333333333329</v>
      </c>
      <c r="Z95" s="68">
        <v>86</v>
      </c>
      <c r="AA95" s="68">
        <v>20.893547376118672</v>
      </c>
      <c r="AB95" s="68">
        <v>0.62680642128356023</v>
      </c>
      <c r="AC95" s="68">
        <v>1</v>
      </c>
      <c r="AD95" s="74"/>
      <c r="AE95" s="75">
        <f>IF(M95&gt;='Sales Ach'!G$3,'Sales Ach'!H$3,IF(M95&gt;='Sales Ach'!G$4,('Sales Ach'!H$4+((M95-'Sales Ach'!G$4)/('Sales Ach'!G$3-'Sales Ach'!G$4))*'Sales Ach'!I$4),IF(M95&gt;'Sales Ach'!G$5,('Sales Ach'!H$5+((M95-'Sales Ach'!G$5)/('Sales Ach'!G$4-'Sales Ach'!G$5))*'Sales Ach'!I$5),IF(M95&gt;='Sales Ach'!G$6,('Sales Ach'!H$6+((M95-'Sales Ach'!G$6)/('Sales Ach'!G$5-'Sales Ach'!G$6)*'Sales Ach'!I$6)),0))))*$AE$2/10</f>
        <v>7.1163899774870121</v>
      </c>
      <c r="AF95" s="75">
        <f>IF(N95&gt;=UA!G$3,UA!H$3,IF(N95&gt;=UA!G$4,(UA!H$4+((N95-UA!G$4)/(UA!G$3-UA!G$4))*UA!I$4),IF(N95&gt;UA!G$5,(UA!H$5+((N95-UA!G$5)/(UA!G$4-UA!G$5))*UA!I$5),IF(N95&gt;=UA!G$6,(UA!H$6+((N95-UA!G$6)/(UA!G$5-UA!G$6)*UA!I$6)),0))))*$AF$2/10</f>
        <v>0</v>
      </c>
      <c r="AG95" s="75">
        <f>IF(O95="","",(IF(O95&gt;='New Product'!G$3,'New Product'!H$3,IF(O95&gt;='New Product'!G$4,('New Product'!H$4+((O95-'New Product'!G$4)/('New Product'!G$3-'New Product'!G$4))*'New Product'!I$4),IF(O95&gt;'New Product'!G$5,('New Product'!H$5+((O95-'New Product'!G$5)/('New Product'!G$4-'New Product'!G$5))*'New Product'!I$5),IF(O95&gt;='New Product'!G$6,('New Product'!H$6+((O95-'New Product'!G$6)/('New Product'!G$5-'New Product'!G$6)*'New Product'!I$6)),0))))*$AG$2/10))</f>
        <v>1.2086932674575477</v>
      </c>
      <c r="AH95" s="75">
        <f>IF(P95&gt;='Basket Brand'!G$3,'Basket Brand'!H$3,IF(P95&gt;='Basket Brand'!G$4,('Basket Brand'!H$4+((P95-'Basket Brand'!G$4)/('Basket Brand'!G$3-'Basket Brand'!G$4))*'Basket Brand'!I$4),IF(P95&gt;'Basket Brand'!G$5,('Basket Brand'!H$5+((P95-'Basket Brand'!G$5)/('Basket Brand'!G$4-'Basket Brand'!G$5))*'Basket Brand'!I$5),IF(P95&gt;='Basket Brand'!G$6,('Basket Brand'!H$6+((P95-'Basket Brand'!G$6)/('Basket Brand'!G$5-'Basket Brand'!G$6)*'Basket Brand'!I$6)),0))))*$AH$2/10</f>
        <v>3.9191980773866435</v>
      </c>
      <c r="AI95" s="75">
        <f>IF(Q95&gt;='No of Month Ach.'!G$3,'No of Month Ach.'!H$3,IF(Q95&gt;='No of Month Ach.'!G$4,('No of Month Ach.'!H$4+((Q95-'No of Month Ach.'!G$4)/('No of Month Ach.'!G$3-'No of Month Ach.'!G$4))*'No of Month Ach.'!I$4),IF(Q95&gt;'No of Month Ach.'!G$5,('No of Month Ach.'!H$5+((Q95-'No of Month Ach.'!G$5)/('No of Month Ach.'!G$4-'No of Month Ach.'!G$5))*'No of Month Ach.'!I$5),IF(Q95&gt;='No of Month Ach.'!G$6,('No of Month Ach.'!H$6+((Q95-'No of Month Ach.'!G$6)/('No of Month Ach.'!G$5-'No of Month Ach.'!G$6)*'No of Month Ach.'!I$6)),0))))*$AI$2/10</f>
        <v>0</v>
      </c>
      <c r="AJ95" s="75">
        <f>IF(R95&gt;='Territory Month'!B$3,'Territory Month'!C$3,IF(R95&gt;='Territory Month'!B$4,('Territory Month'!C$4+((R95-'Territory Month'!B$4)/('Territory Month'!B$3-'Territory Month'!B$4))*'Territory Month'!D$4),IF(R95&gt;'Territory Month'!B$5,('Territory Month'!C$5+((R95-'Territory Month'!B$5)/('Territory Month'!B$4-'Territory Month'!B$5))*'Territory Month'!D$5),IF(R95&gt;='Territory Month'!B$6,('Territory Month'!C$6+((R95-'Territory Month'!B$6)/('Territory Month'!B$5-'Territory Month'!B$6)*'Territory Month'!D$6)),0))))*$AJ$2/10</f>
        <v>0</v>
      </c>
      <c r="AK95" s="75">
        <f>IF(Q95&gt;='No of Month Ach.'!G$3,'No of Month Ach.'!H$3,IF(Q95&gt;='No of Month Ach.'!G$4,('No of Month Ach.'!H$4+((Q95-'No of Month Ach.'!G$4)/('No of Month Ach.'!G$3-'No of Month Ach.'!G$4))*'No of Month Ach.'!I$4),IF(Q95&gt;'No of Month Ach.'!G$5,('No of Month Ach.'!H$5+((Q95-'No of Month Ach.'!G$5)/('No of Month Ach.'!G$4-'No of Month Ach.'!G$5))*'No of Month Ach.'!I$5),IF(Q95&gt;='No of Month Ach.'!G$6,('No of Month Ach.'!H$6+((Q95-'No of Month Ach.'!G$6)/('No of Month Ach.'!G$5-'No of Month Ach.'!G$6)*'No of Month Ach.'!I$6)),0))))*$AK$2/10</f>
        <v>0</v>
      </c>
      <c r="AL95" s="75">
        <f>IF(R95&gt;='Territory Month'!B$3,'Territory Month'!C$3,IF(R95&gt;='Territory Month'!B$4,('Territory Month'!C$4+((R95-'Territory Month'!B$4)/('Territory Month'!B$3-'Territory Month'!B$4))*'Territory Month'!D$4),IF(R95&gt;'Territory Month'!B$5,('Territory Month'!C$5+((R95-'Territory Month'!B$5)/('Territory Month'!B$4-'Territory Month'!B$5))*'Territory Month'!D$5),IF(R95&gt;='Territory Month'!B$6,('Territory Month'!C$6+((R95-'Territory Month'!B$6)/('Territory Month'!B$5-'Territory Month'!B$6)*'Territory Month'!D$6)),0))))*$AL$2/10</f>
        <v>0</v>
      </c>
      <c r="AM95" s="75">
        <f>IF(U95&gt;='Sygk DM Syk Ach'!B$3,'Sygk DM Syk Ach'!C$3,IF(U95&gt;='Sygk DM Syk Ach'!B$4,('Sygk DM Syk Ach'!C$4+((U95-'Sygk DM Syk Ach'!B$4)/('Sygk DM Syk Ach'!B$3-'Sygk DM Syk Ach'!B$4))*'Sygk DM Syk Ach'!D$4),IF(U95&gt;'Sygk DM Syk Ach'!B$5,('Sygk DM Syk Ach'!C$5+((U95-'Sygk DM Syk Ach'!B$5)/('Sygk DM Syk Ach'!B$4-'Sygk DM Syk Ach'!B$5))*'Sygk DM Syk Ach'!D$5),IF(U95&gt;='Sygk DM Syk Ach'!B$6,('Sygk DM Syk Ach'!C$6+((U95-'Sygk DM Syk Ach'!B$6)/('Sygk DM Syk Ach'!B$5-'Sygk DM Syk Ach'!B$6)*'Sygk DM Syk Ach'!D$6)),0))))*$AM$2/10</f>
        <v>0</v>
      </c>
      <c r="AN95" s="75">
        <f>IF(V95&gt;='Call Achv'!B$3,'Call Achv'!C$3,IF(V95&gt;='Call Achv'!B$4,('Call Achv'!C$4+((V95-'Call Achv'!B$4)/('Call Achv'!B$3-'Call Achv'!B$4))*'Call Achv'!D$4),IF(V95&gt;'Call Achv'!B$5,('Call Achv'!C$5+((V95-'Call Achv'!B$5)/('Call Achv'!B$4-'Call Achv'!B$5))*'Call Achv'!D$5),IF(V95&gt;='Call Achv'!B$6,('Call Achv'!C$6+((V95-'Call Achv'!B$6)/('Call Achv'!B$5-'Call Achv'!B$6)*'Call Achv'!D$6)),0))))*$AN$2/10</f>
        <v>5</v>
      </c>
      <c r="AO95" s="75">
        <f>IF(W95&gt;='DM Coaching'!B$3,'DM Coaching'!C$3,IF(W95&gt;='DM Coaching'!B$4,('DM Coaching'!C$4+((W95-'DM Coaching'!B$4)/('DM Coaching'!B$3-'DM Coaching'!B$4))*'DM Coaching'!D$4),IF(W95&gt;'DM Coaching'!B$5,('DM Coaching'!C$5+((W95-'DM Coaching'!B$5)/('DM Coaching'!B$4-'DM Coaching'!B$5))*'DM Coaching'!D$5),IF(W95&gt;='DM Coaching'!B$6,('DM Coaching'!C$6+((W95-'DM Coaching'!B$6)/('DM Coaching'!B$5-'DM Coaching'!B$6)*'DM Coaching'!D$6)),0))))*$AO$2/10</f>
        <v>5</v>
      </c>
      <c r="AP95" s="75">
        <f>IF(X95&gt;='FF-Written'!B$3,'FF-Written'!C$3,IF(X95&gt;='FF-Written'!B$4,('FF-Written'!C$4+((X95-'FF-Written'!B$4)/('FF-Written'!B$3-'FF-Written'!B$4))*'FF-Written'!D$4),IF(X95&gt;'FF-Written'!B$5,('FF-Written'!C$5+((X95-'FF-Written'!B$5)/('FF-Written'!B$4-'FF-Written'!B$5))*'FF-Written'!D$5),IF(X95&gt;='FF-Written'!B$6,('FF-Written'!C$6+((X95-'FF-Written'!B$6)/('FF-Written'!B$5-'FF-Written'!B$6)*'FF-Written'!D$6)),0))))*$AP$2/10</f>
        <v>3.3833333333333337</v>
      </c>
      <c r="AQ95" s="75">
        <f>IF(Y95&gt;='DM-Won-Written'!B$3,'DM-Won-Written'!C$3,IF(Y95&gt;='DM-Won-Written'!B$4,('DM-Won-Written'!C$4+((Y95-'DM-Won-Written'!B$4)/('DM-Won-Written'!B$3-'DM-Won-Written'!B$4))*'DM-Won-Written'!D$4),IF(Y95&gt;'DM-Won-Written'!B$5,('DM-Won-Written'!C$5+((Y95-'DM-Won-Written'!B$5)/('DM-Won-Written'!B$4-'DM-Won-Written'!B$5))*'DM-Won-Written'!D$5),IF(Y95&gt;='DM-Won-Written'!B$6,('DM-Won-Written'!C$6+((Y95-'DM-Won-Written'!B$6)/('DM-Won-Written'!B$5-'DM-Won-Written'!B$6)*'DM-Won-Written'!D$6)),0))))*$AQ$2/10</f>
        <v>2.9</v>
      </c>
      <c r="AR95" s="75">
        <f>IF(Z95&gt;='FF-Detailing'!B$3,'FF-Detailing'!C$3,IF(Z95&gt;='FF-Detailing'!B$4,('FF-Detailing'!C$4+((Z95-'FF-Detailing'!B$4)/('FF-Detailing'!B$3-'FF-Detailing'!B$4))*'FF-Detailing'!D$4),IF(Z95&gt;'FF-Detailing'!B$5,('FF-Detailing'!C$5+((Z95-'FF-Detailing'!B$5)/('FF-Detailing'!B$4-'FF-Detailing'!B$5))*'FF-Detailing'!D$5),IF(Z95&gt;='FF-Detailing'!B$6,('FF-Detailing'!C$6+((Z95-'FF-Detailing'!B$6)/('FF-Detailing'!B$5-'FF-Detailing'!B$6)*'FF-Detailing'!D$6)),0))))*$AR$2/10</f>
        <v>2.46</v>
      </c>
      <c r="AS95" s="75">
        <f>IF(AA95="","",(IF(AA95&gt;='Rx Share'!G$3,'Rx Share'!H$3,IF(AA95&gt;='Rx Share'!G$4,('Rx Share'!H$4+((AA95-'Rx Share'!G$4)/('Rx Share'!G$3-'Rx Share'!G$4))*'Rx Share'!I$4),IF(AA95&gt;'Rx Share'!G$5,('Rx Share'!H$5+((AA95-'Rx Share'!G$5)/('Rx Share'!G$4-'Rx Share'!G$5))*'Rx Share'!I$5),IF(AA95&gt;='Rx Share'!G$6,('Rx Share'!H$6+((AA95-'Rx Share'!G$6)/('Rx Share'!G$5-'Rx Share'!G$6)*'Rx Share'!I$6)),0))))*$AS$2/10))</f>
        <v>0</v>
      </c>
      <c r="AT95" s="69">
        <f t="shared" si="35"/>
        <v>34.430682950738372</v>
      </c>
      <c r="AU95" s="70">
        <f t="shared" si="25"/>
        <v>64</v>
      </c>
      <c r="AV95" s="110" t="str">
        <f t="shared" si="36"/>
        <v/>
      </c>
      <c r="AW95" s="110" t="str">
        <f t="shared" si="37"/>
        <v/>
      </c>
      <c r="AX95" s="110" t="str">
        <f t="shared" si="26"/>
        <v/>
      </c>
      <c r="AY95" s="110" t="str">
        <f t="shared" si="27"/>
        <v/>
      </c>
      <c r="AZ95" s="110" t="str">
        <f t="shared" si="28"/>
        <v/>
      </c>
      <c r="BA95" s="116" t="str">
        <f>IFERROR(IF($M95&gt;=99.5,#REF!,""),"")</f>
        <v/>
      </c>
      <c r="BB95" s="109" t="str">
        <f t="shared" si="29"/>
        <v>Disqualified</v>
      </c>
      <c r="BC95" s="109" t="str">
        <f t="shared" si="30"/>
        <v>Disqualified</v>
      </c>
      <c r="BD95" s="109" t="str">
        <f t="shared" si="31"/>
        <v>Disqualified</v>
      </c>
      <c r="BE95" s="109" t="str">
        <f t="shared" si="32"/>
        <v>Disqualified</v>
      </c>
      <c r="BF95" s="109" t="str">
        <f t="shared" si="33"/>
        <v>Disqualified</v>
      </c>
      <c r="BG95" s="109" t="str">
        <f t="shared" si="34"/>
        <v>Disqualified</v>
      </c>
    </row>
    <row r="96" spans="1:59" ht="30" hidden="1" x14ac:dyDescent="0.35">
      <c r="A96" s="87"/>
      <c r="B96" s="79">
        <v>105363</v>
      </c>
      <c r="C96" s="80" t="s">
        <v>2989</v>
      </c>
      <c r="D96" s="80" t="s">
        <v>1472</v>
      </c>
      <c r="E96" s="80" t="s">
        <v>171</v>
      </c>
      <c r="F96" s="80" t="s">
        <v>24</v>
      </c>
      <c r="G96" s="80" t="s">
        <v>1760</v>
      </c>
      <c r="H96" s="146">
        <v>44652</v>
      </c>
      <c r="I96" s="146" t="s">
        <v>1719</v>
      </c>
      <c r="J96" s="79">
        <v>9</v>
      </c>
      <c r="K96" s="79" t="s">
        <v>2960</v>
      </c>
      <c r="L96" s="79"/>
      <c r="M96" s="78">
        <v>92.172722391687088</v>
      </c>
      <c r="N96" s="78">
        <v>41.935483870967744</v>
      </c>
      <c r="O96" s="78">
        <v>71.243674902131275</v>
      </c>
      <c r="P96" s="78">
        <v>88.819460851899336</v>
      </c>
      <c r="Q96" s="99">
        <v>0</v>
      </c>
      <c r="R96" s="99">
        <v>11.29032258064516</v>
      </c>
      <c r="S96" s="99">
        <v>0</v>
      </c>
      <c r="T96" s="99">
        <v>11.29032258064516</v>
      </c>
      <c r="U96" s="99">
        <v>0</v>
      </c>
      <c r="V96" s="68">
        <v>93.961645969848334</v>
      </c>
      <c r="W96" s="68">
        <v>73.584905660377359</v>
      </c>
      <c r="X96" s="68">
        <v>80.925925925925938</v>
      </c>
      <c r="Y96" s="68">
        <v>87.222222222222229</v>
      </c>
      <c r="Z96" s="68">
        <v>81.8611111111111</v>
      </c>
      <c r="AA96" s="68">
        <v>10.265990121088194</v>
      </c>
      <c r="AB96" s="68">
        <v>0.30797970363264582</v>
      </c>
      <c r="AC96" s="68">
        <v>1</v>
      </c>
      <c r="AD96" s="74"/>
      <c r="AE96" s="75">
        <f>IF(M96&gt;='Sales Ach'!G$3,'Sales Ach'!H$3,IF(M96&gt;='Sales Ach'!G$4,('Sales Ach'!H$4+((M96-'Sales Ach'!G$4)/('Sales Ach'!G$3-'Sales Ach'!G$4))*'Sales Ach'!I$4),IF(M96&gt;'Sales Ach'!G$5,('Sales Ach'!H$5+((M96-'Sales Ach'!G$5)/('Sales Ach'!G$4-'Sales Ach'!G$5))*'Sales Ach'!I$5),IF(M96&gt;='Sales Ach'!G$6,('Sales Ach'!H$6+((M96-'Sales Ach'!G$6)/('Sales Ach'!G$5-'Sales Ach'!G$6)*'Sales Ach'!I$6)),0))))*$AE$2/10</f>
        <v>9.4345444783374184</v>
      </c>
      <c r="AF96" s="75">
        <f>IF(N96&gt;=UA!G$3,UA!H$3,IF(N96&gt;=UA!G$4,(UA!H$4+((N96-UA!G$4)/(UA!G$3-UA!G$4))*UA!I$4),IF(N96&gt;UA!G$5,(UA!H$5+((N96-UA!G$5)/(UA!G$4-UA!G$5))*UA!I$5),IF(N96&gt;=UA!G$6,(UA!H$6+((N96-UA!G$6)/(UA!G$5-UA!G$6)*UA!I$6)),0))))*$AF$2/10</f>
        <v>6.7741935483870979</v>
      </c>
      <c r="AG96" s="75">
        <f>IF(O96="","",(IF(O96&gt;='New Product'!G$3,'New Product'!H$3,IF(O96&gt;='New Product'!G$4,('New Product'!H$4+((O96-'New Product'!G$4)/('New Product'!G$3-'New Product'!G$4))*'New Product'!I$4),IF(O96&gt;'New Product'!G$5,('New Product'!H$5+((O96-'New Product'!G$5)/('New Product'!G$4-'New Product'!G$5))*'New Product'!I$5),IF(O96&gt;='New Product'!G$6,('New Product'!H$6+((O96-'New Product'!G$6)/('New Product'!G$5-'New Product'!G$6)*'New Product'!I$6)),0))))*$AG$2/10))</f>
        <v>2.2636750877555403</v>
      </c>
      <c r="AH96" s="75">
        <f>IF(P96&gt;='Basket Brand'!G$3,'Basket Brand'!H$3,IF(P96&gt;='Basket Brand'!G$4,('Basket Brand'!H$4+((P96-'Basket Brand'!G$4)/('Basket Brand'!G$3-'Basket Brand'!G$4))*'Basket Brand'!I$4),IF(P96&gt;'Basket Brand'!G$5,('Basket Brand'!H$5+((P96-'Basket Brand'!G$5)/('Basket Brand'!G$4-'Basket Brand'!G$5))*'Basket Brand'!I$5),IF(P96&gt;='Basket Brand'!G$6,('Basket Brand'!H$6+((P96-'Basket Brand'!G$6)/('Basket Brand'!G$5-'Basket Brand'!G$6)*'Basket Brand'!I$6)),0))))*$AH$2/10</f>
        <v>4.3819460851899334</v>
      </c>
      <c r="AI96" s="75">
        <f>IF(Q96&gt;='No of Month Ach.'!G$3,'No of Month Ach.'!H$3,IF(Q96&gt;='No of Month Ach.'!G$4,('No of Month Ach.'!H$4+((Q96-'No of Month Ach.'!G$4)/('No of Month Ach.'!G$3-'No of Month Ach.'!G$4))*'No of Month Ach.'!I$4),IF(Q96&gt;'No of Month Ach.'!G$5,('No of Month Ach.'!H$5+((Q96-'No of Month Ach.'!G$5)/('No of Month Ach.'!G$4-'No of Month Ach.'!G$5))*'No of Month Ach.'!I$5),IF(Q96&gt;='No of Month Ach.'!G$6,('No of Month Ach.'!H$6+((Q96-'No of Month Ach.'!G$6)/('No of Month Ach.'!G$5-'No of Month Ach.'!G$6)*'No of Month Ach.'!I$6)),0))))*$AI$2/10</f>
        <v>0</v>
      </c>
      <c r="AJ96" s="75">
        <f>IF(R96&gt;='Territory Month'!B$3,'Territory Month'!C$3,IF(R96&gt;='Territory Month'!B$4,('Territory Month'!C$4+((R96-'Territory Month'!B$4)/('Territory Month'!B$3-'Territory Month'!B$4))*'Territory Month'!D$4),IF(R96&gt;'Territory Month'!B$5,('Territory Month'!C$5+((R96-'Territory Month'!B$5)/('Territory Month'!B$4-'Territory Month'!B$5))*'Territory Month'!D$5),IF(R96&gt;='Territory Month'!B$6,('Territory Month'!C$6+((R96-'Territory Month'!B$6)/('Territory Month'!B$5-'Territory Month'!B$6)*'Territory Month'!D$6)),0))))*$AJ$2/10</f>
        <v>0</v>
      </c>
      <c r="AK96" s="75">
        <f>IF(Q96&gt;='No of Month Ach.'!G$3,'No of Month Ach.'!H$3,IF(Q96&gt;='No of Month Ach.'!G$4,('No of Month Ach.'!H$4+((Q96-'No of Month Ach.'!G$4)/('No of Month Ach.'!G$3-'No of Month Ach.'!G$4))*'No of Month Ach.'!I$4),IF(Q96&gt;'No of Month Ach.'!G$5,('No of Month Ach.'!H$5+((Q96-'No of Month Ach.'!G$5)/('No of Month Ach.'!G$4-'No of Month Ach.'!G$5))*'No of Month Ach.'!I$5),IF(Q96&gt;='No of Month Ach.'!G$6,('No of Month Ach.'!H$6+((Q96-'No of Month Ach.'!G$6)/('No of Month Ach.'!G$5-'No of Month Ach.'!G$6)*'No of Month Ach.'!I$6)),0))))*$AK$2/10</f>
        <v>0</v>
      </c>
      <c r="AL96" s="75">
        <f>IF(R96&gt;='Territory Month'!B$3,'Territory Month'!C$3,IF(R96&gt;='Territory Month'!B$4,('Territory Month'!C$4+((R96-'Territory Month'!B$4)/('Territory Month'!B$3-'Territory Month'!B$4))*'Territory Month'!D$4),IF(R96&gt;'Territory Month'!B$5,('Territory Month'!C$5+((R96-'Territory Month'!B$5)/('Territory Month'!B$4-'Territory Month'!B$5))*'Territory Month'!D$5),IF(R96&gt;='Territory Month'!B$6,('Territory Month'!C$6+((R96-'Territory Month'!B$6)/('Territory Month'!B$5-'Territory Month'!B$6)*'Territory Month'!D$6)),0))))*$AL$2/10</f>
        <v>0</v>
      </c>
      <c r="AM96" s="75">
        <f>IF(U96&gt;='Sygk DM Syk Ach'!B$3,'Sygk DM Syk Ach'!C$3,IF(U96&gt;='Sygk DM Syk Ach'!B$4,('Sygk DM Syk Ach'!C$4+((U96-'Sygk DM Syk Ach'!B$4)/('Sygk DM Syk Ach'!B$3-'Sygk DM Syk Ach'!B$4))*'Sygk DM Syk Ach'!D$4),IF(U96&gt;'Sygk DM Syk Ach'!B$5,('Sygk DM Syk Ach'!C$5+((U96-'Sygk DM Syk Ach'!B$5)/('Sygk DM Syk Ach'!B$4-'Sygk DM Syk Ach'!B$5))*'Sygk DM Syk Ach'!D$5),IF(U96&gt;='Sygk DM Syk Ach'!B$6,('Sygk DM Syk Ach'!C$6+((U96-'Sygk DM Syk Ach'!B$6)/('Sygk DM Syk Ach'!B$5-'Sygk DM Syk Ach'!B$6)*'Sygk DM Syk Ach'!D$6)),0))))*$AM$2/10</f>
        <v>0</v>
      </c>
      <c r="AN96" s="75">
        <f>IF(V96&gt;='Call Achv'!B$3,'Call Achv'!C$3,IF(V96&gt;='Call Achv'!B$4,('Call Achv'!C$4+((V96-'Call Achv'!B$4)/('Call Achv'!B$3-'Call Achv'!B$4))*'Call Achv'!D$4),IF(V96&gt;'Call Achv'!B$5,('Call Achv'!C$5+((V96-'Call Achv'!B$5)/('Call Achv'!B$4-'Call Achv'!B$5))*'Call Achv'!D$5),IF(V96&gt;='Call Achv'!B$6,('Call Achv'!C$6+((V96-'Call Achv'!B$6)/('Call Achv'!B$5-'Call Achv'!B$6)*'Call Achv'!D$6)),0))))*$AN$2/10</f>
        <v>2.7923291939696666</v>
      </c>
      <c r="AO96" s="75">
        <f>IF(W96&gt;='DM Coaching'!B$3,'DM Coaching'!C$3,IF(W96&gt;='DM Coaching'!B$4,('DM Coaching'!C$4+((W96-'DM Coaching'!B$4)/('DM Coaching'!B$3-'DM Coaching'!B$4))*'DM Coaching'!D$4),IF(W96&gt;'DM Coaching'!B$5,('DM Coaching'!C$5+((W96-'DM Coaching'!B$5)/('DM Coaching'!B$4-'DM Coaching'!B$5))*'DM Coaching'!D$5),IF(W96&gt;='DM Coaching'!B$6,('DM Coaching'!C$6+((W96-'DM Coaching'!B$6)/('DM Coaching'!B$5-'DM Coaching'!B$6)*'DM Coaching'!D$6)),0))))*$AO$2/10</f>
        <v>5</v>
      </c>
      <c r="AP96" s="75">
        <f>IF(X96&gt;='FF-Written'!B$3,'FF-Written'!C$3,IF(X96&gt;='FF-Written'!B$4,('FF-Written'!C$4+((X96-'FF-Written'!B$4)/('FF-Written'!B$3-'FF-Written'!B$4))*'FF-Written'!D$4),IF(X96&gt;'FF-Written'!B$5,('FF-Written'!C$5+((X96-'FF-Written'!B$5)/('FF-Written'!B$4-'FF-Written'!B$5))*'FF-Written'!D$5),IF(X96&gt;='FF-Written'!B$6,('FF-Written'!C$6+((X96-'FF-Written'!B$6)/('FF-Written'!B$5-'FF-Written'!B$6)*'FF-Written'!D$6)),0))))*$AP$2/10</f>
        <v>4.0925925925925934</v>
      </c>
      <c r="AQ96" s="75">
        <f>IF(Y96&gt;='DM-Won-Written'!B$3,'DM-Won-Written'!C$3,IF(Y96&gt;='DM-Won-Written'!B$4,('DM-Won-Written'!C$4+((Y96-'DM-Won-Written'!B$4)/('DM-Won-Written'!B$3-'DM-Won-Written'!B$4))*'DM-Won-Written'!D$4),IF(Y96&gt;'DM-Won-Written'!B$5,('DM-Won-Written'!C$5+((Y96-'DM-Won-Written'!B$5)/('DM-Won-Written'!B$4-'DM-Won-Written'!B$5))*'DM-Won-Written'!D$5),IF(Y96&gt;='DM-Won-Written'!B$6,('DM-Won-Written'!C$6+((Y96-'DM-Won-Written'!B$6)/('DM-Won-Written'!B$5-'DM-Won-Written'!B$6)*'DM-Won-Written'!D$6)),0))))*$AQ$2/10</f>
        <v>3</v>
      </c>
      <c r="AR96" s="75">
        <f>IF(Z96&gt;='FF-Detailing'!B$3,'FF-Detailing'!C$3,IF(Z96&gt;='FF-Detailing'!B$4,('FF-Detailing'!C$4+((Z96-'FF-Detailing'!B$4)/('FF-Detailing'!B$3-'FF-Detailing'!B$4))*'FF-Detailing'!D$4),IF(Z96&gt;'FF-Detailing'!B$5,('FF-Detailing'!C$5+((Z96-'FF-Detailing'!B$5)/('FF-Detailing'!B$4-'FF-Detailing'!B$5))*'FF-Detailing'!D$5),IF(Z96&gt;='FF-Detailing'!B$6,('FF-Detailing'!C$6+((Z96-'FF-Detailing'!B$6)/('FF-Detailing'!B$5-'FF-Detailing'!B$6)*'FF-Detailing'!D$6)),0))))*$AR$2/10</f>
        <v>2.211666666666666</v>
      </c>
      <c r="AS96" s="75">
        <f>IF(AA96="","",(IF(AA96&gt;='Rx Share'!G$3,'Rx Share'!H$3,IF(AA96&gt;='Rx Share'!G$4,('Rx Share'!H$4+((AA96-'Rx Share'!G$4)/('Rx Share'!G$3-'Rx Share'!G$4))*'Rx Share'!I$4),IF(AA96&gt;'Rx Share'!G$5,('Rx Share'!H$5+((AA96-'Rx Share'!G$5)/('Rx Share'!G$4-'Rx Share'!G$5))*'Rx Share'!I$5),IF(AA96&gt;='Rx Share'!G$6,('Rx Share'!H$6+((AA96-'Rx Share'!G$6)/('Rx Share'!G$5-'Rx Share'!G$6)*'Rx Share'!I$6)),0))))*$AS$2/10))</f>
        <v>0</v>
      </c>
      <c r="AT96" s="69">
        <f t="shared" si="35"/>
        <v>44.38994183655435</v>
      </c>
      <c r="AU96" s="70">
        <f t="shared" si="25"/>
        <v>41</v>
      </c>
      <c r="AV96" s="110" t="str">
        <f t="shared" si="36"/>
        <v/>
      </c>
      <c r="AW96" s="110" t="str">
        <f t="shared" si="37"/>
        <v/>
      </c>
      <c r="AX96" s="110" t="str">
        <f t="shared" si="26"/>
        <v/>
      </c>
      <c r="AY96" s="110" t="str">
        <f t="shared" si="27"/>
        <v/>
      </c>
      <c r="AZ96" s="110" t="str">
        <f t="shared" si="28"/>
        <v/>
      </c>
      <c r="BA96" s="116" t="str">
        <f>IFERROR(IF($M96&gt;=99.5,#REF!,""),"")</f>
        <v/>
      </c>
      <c r="BB96" s="109" t="str">
        <f t="shared" si="29"/>
        <v>Disqualified</v>
      </c>
      <c r="BC96" s="109" t="str">
        <f t="shared" si="30"/>
        <v>Disqualified</v>
      </c>
      <c r="BD96" s="109" t="str">
        <f t="shared" si="31"/>
        <v>Disqualified</v>
      </c>
      <c r="BE96" s="109" t="str">
        <f t="shared" si="32"/>
        <v>Disqualified</v>
      </c>
      <c r="BF96" s="109" t="str">
        <f t="shared" si="33"/>
        <v>Disqualified</v>
      </c>
      <c r="BG96" s="109" t="str">
        <f t="shared" si="34"/>
        <v>Disqualified</v>
      </c>
    </row>
    <row r="97" spans="1:46" ht="30" hidden="1" x14ac:dyDescent="0.35">
      <c r="A97" s="87"/>
      <c r="B97" s="79">
        <v>105365</v>
      </c>
      <c r="C97" s="80" t="s">
        <v>1263</v>
      </c>
      <c r="D97" s="80" t="s">
        <v>1059</v>
      </c>
      <c r="E97" s="80" t="s">
        <v>18</v>
      </c>
      <c r="F97" s="80" t="s">
        <v>18</v>
      </c>
      <c r="G97" s="80" t="s">
        <v>1777</v>
      </c>
      <c r="H97" s="146">
        <v>44652</v>
      </c>
      <c r="I97" s="146" t="s">
        <v>1719</v>
      </c>
      <c r="J97" s="79">
        <v>7</v>
      </c>
      <c r="K97" s="79" t="s">
        <v>2960</v>
      </c>
      <c r="L97" s="79"/>
      <c r="M97" s="78">
        <v>99.480047469175318</v>
      </c>
      <c r="N97" s="78">
        <v>27.975270479134469</v>
      </c>
      <c r="O97" s="78">
        <v>73.964267079816523</v>
      </c>
      <c r="P97" s="78">
        <v>106.82955730943478</v>
      </c>
      <c r="Q97" s="99">
        <v>3</v>
      </c>
      <c r="R97" s="99">
        <v>59.259259259259252</v>
      </c>
      <c r="S97" s="99">
        <v>3</v>
      </c>
      <c r="T97" s="99">
        <v>59.259259259259252</v>
      </c>
      <c r="U97" s="99">
        <v>0</v>
      </c>
      <c r="V97" s="68">
        <v>98.415908324907321</v>
      </c>
      <c r="W97" s="68">
        <v>90.217391304347828</v>
      </c>
      <c r="X97" s="68">
        <v>84.944444444444457</v>
      </c>
      <c r="Y97" s="68">
        <v>56.111111111111107</v>
      </c>
      <c r="Z97" s="68">
        <v>87.433333333333337</v>
      </c>
      <c r="AA97" s="68">
        <v>18.347437420689769</v>
      </c>
      <c r="AB97" s="68">
        <v>0.55042312262069304</v>
      </c>
      <c r="AC97" s="68">
        <v>1</v>
      </c>
      <c r="AD97" s="74"/>
      <c r="AE97" s="75">
        <f>IF(M97&gt;='Sales Ach'!G$3,'Sales Ach'!H$3,IF(M97&gt;='Sales Ach'!G$4,('Sales Ach'!H$4+((M97-'Sales Ach'!G$4)/('Sales Ach'!G$3-'Sales Ach'!G$4))*'Sales Ach'!I$4),IF(M97&gt;'Sales Ach'!G$5,('Sales Ach'!H$5+((M97-'Sales Ach'!G$5)/('Sales Ach'!G$4-'Sales Ach'!G$5))*'Sales Ach'!I$5),IF(M97&gt;='Sales Ach'!G$6,('Sales Ach'!H$6+((M97-'Sales Ach'!G$6)/('Sales Ach'!G$5-'Sales Ach'!G$6)*'Sales Ach'!I$6)),0))))*$AE$2/10</f>
        <v>13.584037975340255</v>
      </c>
      <c r="AF97" s="75">
        <f>IF(N97&gt;=UA!G$3,UA!H$3,IF(N97&gt;=UA!G$4,(UA!H$4+((N97-UA!G$4)/(UA!G$3-UA!G$4))*UA!I$4),IF(N97&gt;UA!G$5,(UA!H$5+((N97-UA!G$5)/(UA!G$4-UA!G$5))*UA!I$5),IF(N97&gt;=UA!G$6,(UA!H$6+((N97-UA!G$6)/(UA!G$5-UA!G$6)*UA!I$6)),0))))*$AF$2/10</f>
        <v>0</v>
      </c>
      <c r="AG97" s="75">
        <f>IF(O97="","",(IF(O97&gt;='New Product'!G$3,'New Product'!H$3,IF(O97&gt;='New Product'!G$4,('New Product'!H$4+((O97-'New Product'!G$4)/('New Product'!G$3-'New Product'!G$4))*'New Product'!I$4),IF(O97&gt;'New Product'!G$5,('New Product'!H$5+((O97-'New Product'!G$5)/('New Product'!G$4-'New Product'!G$5))*'New Product'!I$5),IF(O97&gt;='New Product'!G$6,('New Product'!H$6+((O97-'New Product'!G$6)/('New Product'!G$5-'New Product'!G$6)*'New Product'!I$6)),0))))*$AG$2/10))</f>
        <v>2.4303113586387619</v>
      </c>
      <c r="AH97" s="75">
        <f>IF(P97&gt;='Basket Brand'!G$3,'Basket Brand'!H$3,IF(P97&gt;='Basket Brand'!G$4,('Basket Brand'!H$4+((P97-'Basket Brand'!G$4)/('Basket Brand'!G$3-'Basket Brand'!G$4))*'Basket Brand'!I$4),IF(P97&gt;'Basket Brand'!G$5,('Basket Brand'!H$5+((P97-'Basket Brand'!G$5)/('Basket Brand'!G$4-'Basket Brand'!G$5))*'Basket Brand'!I$5),IF(P97&gt;='Basket Brand'!G$6,('Basket Brand'!H$6+((P97-'Basket Brand'!G$6)/('Basket Brand'!G$5-'Basket Brand'!G$6)*'Basket Brand'!I$6)),0))))*$AH$2/10</f>
        <v>8.91060764125797</v>
      </c>
      <c r="AI97" s="75">
        <f>IF(Q97&gt;='No of Month Ach.'!G$3,'No of Month Ach.'!H$3,IF(Q97&gt;='No of Month Ach.'!G$4,('No of Month Ach.'!H$4+((Q97-'No of Month Ach.'!G$4)/('No of Month Ach.'!G$3-'No of Month Ach.'!G$4))*'No of Month Ach.'!I$4),IF(Q97&gt;'No of Month Ach.'!G$5,('No of Month Ach.'!H$5+((Q97-'No of Month Ach.'!G$5)/('No of Month Ach.'!G$4-'No of Month Ach.'!G$5))*'No of Month Ach.'!I$5),IF(Q97&gt;='No of Month Ach.'!G$6,('No of Month Ach.'!H$6+((Q97-'No of Month Ach.'!G$6)/('No of Month Ach.'!G$5-'No of Month Ach.'!G$6)*'No of Month Ach.'!I$6)),0))))*$AI$2/10</f>
        <v>0</v>
      </c>
      <c r="AJ97" s="75">
        <f>IF(R97&gt;='Territory Month'!B$3,'Territory Month'!C$3,IF(R97&gt;='Territory Month'!B$4,('Territory Month'!C$4+((R97-'Territory Month'!B$4)/('Territory Month'!B$3-'Territory Month'!B$4))*'Territory Month'!D$4),IF(R97&gt;'Territory Month'!B$5,('Territory Month'!C$5+((R97-'Territory Month'!B$5)/('Territory Month'!B$4-'Territory Month'!B$5))*'Territory Month'!D$5),IF(R97&gt;='Territory Month'!B$6,('Territory Month'!C$6+((R97-'Territory Month'!B$6)/('Territory Month'!B$5-'Territory Month'!B$6)*'Territory Month'!D$6)),0))))*$AJ$2/10</f>
        <v>5.8222222222222202</v>
      </c>
      <c r="AK97" s="75">
        <f>IF(Q97&gt;='No of Month Ach.'!G$3,'No of Month Ach.'!H$3,IF(Q97&gt;='No of Month Ach.'!G$4,('No of Month Ach.'!H$4+((Q97-'No of Month Ach.'!G$4)/('No of Month Ach.'!G$3-'No of Month Ach.'!G$4))*'No of Month Ach.'!I$4),IF(Q97&gt;'No of Month Ach.'!G$5,('No of Month Ach.'!H$5+((Q97-'No of Month Ach.'!G$5)/('No of Month Ach.'!G$4-'No of Month Ach.'!G$5))*'No of Month Ach.'!I$5),IF(Q97&gt;='No of Month Ach.'!G$6,('No of Month Ach.'!H$6+((Q97-'No of Month Ach.'!G$6)/('No of Month Ach.'!G$5-'No of Month Ach.'!G$6)*'No of Month Ach.'!I$6)),0))))*$AK$2/10</f>
        <v>0</v>
      </c>
      <c r="AL97" s="75">
        <f>IF(R97&gt;='Territory Month'!B$3,'Territory Month'!C$3,IF(R97&gt;='Territory Month'!B$4,('Territory Month'!C$4+((R97-'Territory Month'!B$4)/('Territory Month'!B$3-'Territory Month'!B$4))*'Territory Month'!D$4),IF(R97&gt;'Territory Month'!B$5,('Territory Month'!C$5+((R97-'Territory Month'!B$5)/('Territory Month'!B$4-'Territory Month'!B$5))*'Territory Month'!D$5),IF(R97&gt;='Territory Month'!B$6,('Territory Month'!C$6+((R97-'Territory Month'!B$6)/('Territory Month'!B$5-'Territory Month'!B$6)*'Territory Month'!D$6)),0))))*$AL$2/10</f>
        <v>2.9111111111111101</v>
      </c>
      <c r="AM97" s="75">
        <f>IF(U97&gt;='Sygk DM Syk Ach'!B$3,'Sygk DM Syk Ach'!C$3,IF(U97&gt;='Sygk DM Syk Ach'!B$4,('Sygk DM Syk Ach'!C$4+((U97-'Sygk DM Syk Ach'!B$4)/('Sygk DM Syk Ach'!B$3-'Sygk DM Syk Ach'!B$4))*'Sygk DM Syk Ach'!D$4),IF(U97&gt;'Sygk DM Syk Ach'!B$5,('Sygk DM Syk Ach'!C$5+((U97-'Sygk DM Syk Ach'!B$5)/('Sygk DM Syk Ach'!B$4-'Sygk DM Syk Ach'!B$5))*'Sygk DM Syk Ach'!D$5),IF(U97&gt;='Sygk DM Syk Ach'!B$6,('Sygk DM Syk Ach'!C$6+((U97-'Sygk DM Syk Ach'!B$6)/('Sygk DM Syk Ach'!B$5-'Sygk DM Syk Ach'!B$6)*'Sygk DM Syk Ach'!D$6)),0))))*$AM$2/10</f>
        <v>0</v>
      </c>
      <c r="AN97" s="75">
        <f>IF(V97&gt;='Call Achv'!B$3,'Call Achv'!C$3,IF(V97&gt;='Call Achv'!B$4,('Call Achv'!C$4+((V97-'Call Achv'!B$4)/('Call Achv'!B$3-'Call Achv'!B$4))*'Call Achv'!D$4),IF(V97&gt;'Call Achv'!B$5,('Call Achv'!C$5+((V97-'Call Achv'!B$5)/('Call Achv'!B$4-'Call Achv'!B$5))*'Call Achv'!D$5),IF(V97&gt;='Call Achv'!B$6,('Call Achv'!C$6+((V97-'Call Achv'!B$6)/('Call Achv'!B$5-'Call Achv'!B$6)*'Call Achv'!D$6)),0))))*$AN$2/10</f>
        <v>4.5247724974721963</v>
      </c>
      <c r="AO97" s="75">
        <f>IF(W97&gt;='DM Coaching'!B$3,'DM Coaching'!C$3,IF(W97&gt;='DM Coaching'!B$4,('DM Coaching'!C$4+((W97-'DM Coaching'!B$4)/('DM Coaching'!B$3-'DM Coaching'!B$4))*'DM Coaching'!D$4),IF(W97&gt;'DM Coaching'!B$5,('DM Coaching'!C$5+((W97-'DM Coaching'!B$5)/('DM Coaching'!B$4-'DM Coaching'!B$5))*'DM Coaching'!D$5),IF(W97&gt;='DM Coaching'!B$6,('DM Coaching'!C$6+((W97-'DM Coaching'!B$6)/('DM Coaching'!B$5-'DM Coaching'!B$6)*'DM Coaching'!D$6)),0))))*$AO$2/10</f>
        <v>5</v>
      </c>
      <c r="AP97" s="75">
        <f>IF(X97&gt;='FF-Written'!B$3,'FF-Written'!C$3,IF(X97&gt;='FF-Written'!B$4,('FF-Written'!C$4+((X97-'FF-Written'!B$4)/('FF-Written'!B$3-'FF-Written'!B$4))*'FF-Written'!D$4),IF(X97&gt;'FF-Written'!B$5,('FF-Written'!C$5+((X97-'FF-Written'!B$5)/('FF-Written'!B$4-'FF-Written'!B$5))*'FF-Written'!D$5),IF(X97&gt;='FF-Written'!B$6,('FF-Written'!C$6+((X97-'FF-Written'!B$6)/('FF-Written'!B$5-'FF-Written'!B$6)*'FF-Written'!D$6)),0))))*$AP$2/10</f>
        <v>4.4944444444444454</v>
      </c>
      <c r="AQ97" s="75">
        <f>IF(Y97&gt;='DM-Won-Written'!B$3,'DM-Won-Written'!C$3,IF(Y97&gt;='DM-Won-Written'!B$4,('DM-Won-Written'!C$4+((Y97-'DM-Won-Written'!B$4)/('DM-Won-Written'!B$3-'DM-Won-Written'!B$4))*'DM-Won-Written'!D$4),IF(Y97&gt;'DM-Won-Written'!B$5,('DM-Won-Written'!C$5+((Y97-'DM-Won-Written'!B$5)/('DM-Won-Written'!B$4-'DM-Won-Written'!B$5))*'DM-Won-Written'!D$5),IF(Y97&gt;='DM-Won-Written'!B$6,('DM-Won-Written'!C$6+((Y97-'DM-Won-Written'!B$6)/('DM-Won-Written'!B$5-'DM-Won-Written'!B$6)*'DM-Won-Written'!D$6)),0))))*$AQ$2/10</f>
        <v>0.7916666666666663</v>
      </c>
      <c r="AR97" s="75">
        <f>IF(Z97&gt;='FF-Detailing'!B$3,'FF-Detailing'!C$3,IF(Z97&gt;='FF-Detailing'!B$4,('FF-Detailing'!C$4+((Z97-'FF-Detailing'!B$4)/('FF-Detailing'!B$3-'FF-Detailing'!B$4))*'FF-Detailing'!D$4),IF(Z97&gt;'FF-Detailing'!B$5,('FF-Detailing'!C$5+((Z97-'FF-Detailing'!B$5)/('FF-Detailing'!B$4-'FF-Detailing'!B$5))*'FF-Detailing'!D$5),IF(Z97&gt;='FF-Detailing'!B$6,('FF-Detailing'!C$6+((Z97-'FF-Detailing'!B$6)/('FF-Detailing'!B$5-'FF-Detailing'!B$6)*'FF-Detailing'!D$6)),0))))*$AR$2/10</f>
        <v>2.5460000000000003</v>
      </c>
      <c r="AS97" s="75">
        <f>IF(AA97="","",(IF(AA97&gt;='Rx Share'!G$3,'Rx Share'!H$3,IF(AA97&gt;='Rx Share'!G$4,('Rx Share'!H$4+((AA97-'Rx Share'!G$4)/('Rx Share'!G$3-'Rx Share'!G$4))*'Rx Share'!I$4),IF(AA97&gt;'Rx Share'!G$5,('Rx Share'!H$5+((AA97-'Rx Share'!G$5)/('Rx Share'!G$4-'Rx Share'!G$5))*'Rx Share'!I$5),IF(AA97&gt;='Rx Share'!G$6,('Rx Share'!H$6+((AA97-'Rx Share'!G$6)/('Rx Share'!G$5-'Rx Share'!G$6)*'Rx Share'!I$6)),0))))*$AS$2/10))</f>
        <v>0</v>
      </c>
      <c r="AT97" s="69">
        <f t="shared" si="35"/>
        <v>53.448958673380567</v>
      </c>
    </row>
    <row r="98" spans="1:46" ht="30" hidden="1" x14ac:dyDescent="0.35">
      <c r="A98" s="87"/>
      <c r="B98" s="79">
        <v>105368</v>
      </c>
      <c r="C98" s="80" t="s">
        <v>94</v>
      </c>
      <c r="D98" s="80" t="s">
        <v>1472</v>
      </c>
      <c r="E98" s="80" t="s">
        <v>165</v>
      </c>
      <c r="F98" s="80" t="s">
        <v>31</v>
      </c>
      <c r="G98" s="80" t="s">
        <v>1760</v>
      </c>
      <c r="H98" s="146">
        <v>44652</v>
      </c>
      <c r="I98" s="146" t="s">
        <v>1719</v>
      </c>
      <c r="J98" s="79">
        <v>9</v>
      </c>
      <c r="K98" s="79" t="s">
        <v>1084</v>
      </c>
      <c r="L98" s="79"/>
      <c r="M98" s="78">
        <v>95.256210835533551</v>
      </c>
      <c r="N98" s="78">
        <v>34.408602150537639</v>
      </c>
      <c r="O98" s="78">
        <v>56.765908931759959</v>
      </c>
      <c r="P98" s="78">
        <v>94.930671148752438</v>
      </c>
      <c r="Q98" s="99">
        <v>2</v>
      </c>
      <c r="R98" s="99">
        <v>39.682539682539684</v>
      </c>
      <c r="S98" s="99">
        <v>2</v>
      </c>
      <c r="T98" s="99">
        <v>39.682539682539684</v>
      </c>
      <c r="U98" s="99">
        <v>55.555555555555557</v>
      </c>
      <c r="V98" s="68">
        <v>105.07736495876958</v>
      </c>
      <c r="W98" s="68">
        <v>87.659574468085111</v>
      </c>
      <c r="X98" s="68">
        <v>83.174603174603163</v>
      </c>
      <c r="Y98" s="68">
        <v>90</v>
      </c>
      <c r="Z98" s="68">
        <v>85.571428571428569</v>
      </c>
      <c r="AA98" s="68">
        <v>14.187938425565081</v>
      </c>
      <c r="AB98" s="68">
        <v>0.42563815276695244</v>
      </c>
      <c r="AC98" s="68">
        <v>1</v>
      </c>
      <c r="AD98" s="74"/>
      <c r="AE98" s="75">
        <f>IF(M98&gt;='Sales Ach'!G$3,'Sales Ach'!H$3,IF(M98&gt;='Sales Ach'!G$4,('Sales Ach'!H$4+((M98-'Sales Ach'!G$4)/('Sales Ach'!G$3-'Sales Ach'!G$4))*'Sales Ach'!I$4),IF(M98&gt;'Sales Ach'!G$5,('Sales Ach'!H$5+((M98-'Sales Ach'!G$5)/('Sales Ach'!G$4-'Sales Ach'!G$5))*'Sales Ach'!I$5),IF(M98&gt;='Sales Ach'!G$6,('Sales Ach'!H$6+((M98-'Sales Ach'!G$6)/('Sales Ach'!G$5-'Sales Ach'!G$6)*'Sales Ach'!I$6)),0))))*$AE$2/10</f>
        <v>10.20496866842684</v>
      </c>
      <c r="AF98" s="75">
        <f>IF(N98&gt;=UA!G$3,UA!H$3,IF(N98&gt;=UA!G$4,(UA!H$4+((N98-UA!G$4)/(UA!G$3-UA!G$4))*UA!I$4),IF(N98&gt;UA!G$5,(UA!H$5+((N98-UA!G$5)/(UA!G$4-UA!G$5))*UA!I$5),IF(N98&gt;=UA!G$6,(UA!H$6+((N98-UA!G$6)/(UA!G$5-UA!G$6)*UA!I$6)),0))))*$AF$2/10</f>
        <v>4.3225806451612918</v>
      </c>
      <c r="AG98" s="75">
        <f>IF(O98="","",(IF(O98&gt;='New Product'!G$3,'New Product'!H$3,IF(O98&gt;='New Product'!G$4,('New Product'!H$4+((O98-'New Product'!G$4)/('New Product'!G$3-'New Product'!G$4))*'New Product'!I$4),IF(O98&gt;'New Product'!G$5,('New Product'!H$5+((O98-'New Product'!G$5)/('New Product'!G$4-'New Product'!G$5))*'New Product'!I$5),IF(O98&gt;='New Product'!G$6,('New Product'!H$6+((O98-'New Product'!G$6)/('New Product'!G$5-'New Product'!G$6)*'New Product'!I$6)),0))))*$AG$2/10))</f>
        <v>1.3769119220702974</v>
      </c>
      <c r="AH98" s="75">
        <f>IF(P98&gt;='Basket Brand'!G$3,'Basket Brand'!H$3,IF(P98&gt;='Basket Brand'!G$4,('Basket Brand'!H$4+((P98-'Basket Brand'!G$4)/('Basket Brand'!G$3-'Basket Brand'!G$4))*'Basket Brand'!I$4),IF(P98&gt;'Basket Brand'!G$5,('Basket Brand'!H$5+((P98-'Basket Brand'!G$5)/('Basket Brand'!G$4-'Basket Brand'!G$5))*'Basket Brand'!I$5),IF(P98&gt;='Basket Brand'!G$6,('Basket Brand'!H$6+((P98-'Basket Brand'!G$6)/('Basket Brand'!G$5-'Basket Brand'!G$6)*'Basket Brand'!I$6)),0))))*$AH$2/10</f>
        <v>4.9930671148752444</v>
      </c>
      <c r="AI98" s="75">
        <f>IF(Q98&gt;='No of Month Ach.'!G$3,'No of Month Ach.'!H$3,IF(Q98&gt;='No of Month Ach.'!G$4,('No of Month Ach.'!H$4+((Q98-'No of Month Ach.'!G$4)/('No of Month Ach.'!G$3-'No of Month Ach.'!G$4))*'No of Month Ach.'!I$4),IF(Q98&gt;'No of Month Ach.'!G$5,('No of Month Ach.'!H$5+((Q98-'No of Month Ach.'!G$5)/('No of Month Ach.'!G$4-'No of Month Ach.'!G$5))*'No of Month Ach.'!I$5),IF(Q98&gt;='No of Month Ach.'!G$6,('No of Month Ach.'!H$6+((Q98-'No of Month Ach.'!G$6)/('No of Month Ach.'!G$5-'No of Month Ach.'!G$6)*'No of Month Ach.'!I$6)),0))))*$AI$2/10</f>
        <v>0</v>
      </c>
      <c r="AJ98" s="75">
        <f>IF(R98&gt;='Territory Month'!B$3,'Territory Month'!C$3,IF(R98&gt;='Territory Month'!B$4,('Territory Month'!C$4+((R98-'Territory Month'!B$4)/('Territory Month'!B$3-'Territory Month'!B$4))*'Territory Month'!D$4),IF(R98&gt;'Territory Month'!B$5,('Territory Month'!C$5+((R98-'Territory Month'!B$5)/('Territory Month'!B$4-'Territory Month'!B$5))*'Territory Month'!D$5),IF(R98&gt;='Territory Month'!B$6,('Territory Month'!C$6+((R98-'Territory Month'!B$6)/('Territory Month'!B$5-'Territory Month'!B$6)*'Territory Month'!D$6)),0))))*$AJ$2/10</f>
        <v>1.6555555555555557</v>
      </c>
      <c r="AK98" s="75">
        <f>IF(Q98&gt;='No of Month Ach.'!G$3,'No of Month Ach.'!H$3,IF(Q98&gt;='No of Month Ach.'!G$4,('No of Month Ach.'!H$4+((Q98-'No of Month Ach.'!G$4)/('No of Month Ach.'!G$3-'No of Month Ach.'!G$4))*'No of Month Ach.'!I$4),IF(Q98&gt;'No of Month Ach.'!G$5,('No of Month Ach.'!H$5+((Q98-'No of Month Ach.'!G$5)/('No of Month Ach.'!G$4-'No of Month Ach.'!G$5))*'No of Month Ach.'!I$5),IF(Q98&gt;='No of Month Ach.'!G$6,('No of Month Ach.'!H$6+((Q98-'No of Month Ach.'!G$6)/('No of Month Ach.'!G$5-'No of Month Ach.'!G$6)*'No of Month Ach.'!I$6)),0))))*$AK$2/10</f>
        <v>0</v>
      </c>
      <c r="AL98" s="75">
        <f>IF(R98&gt;='Territory Month'!B$3,'Territory Month'!C$3,IF(R98&gt;='Territory Month'!B$4,('Territory Month'!C$4+((R98-'Territory Month'!B$4)/('Territory Month'!B$3-'Territory Month'!B$4))*'Territory Month'!D$4),IF(R98&gt;'Territory Month'!B$5,('Territory Month'!C$5+((R98-'Territory Month'!B$5)/('Territory Month'!B$4-'Territory Month'!B$5))*'Territory Month'!D$5),IF(R98&gt;='Territory Month'!B$6,('Territory Month'!C$6+((R98-'Territory Month'!B$6)/('Territory Month'!B$5-'Territory Month'!B$6)*'Territory Month'!D$6)),0))))*$AL$2/10</f>
        <v>0.82777777777777783</v>
      </c>
      <c r="AM98" s="75">
        <f>IF(U98&gt;='Sygk DM Syk Ach'!B$3,'Sygk DM Syk Ach'!C$3,IF(U98&gt;='Sygk DM Syk Ach'!B$4,('Sygk DM Syk Ach'!C$4+((U98-'Sygk DM Syk Ach'!B$4)/('Sygk DM Syk Ach'!B$3-'Sygk DM Syk Ach'!B$4))*'Sygk DM Syk Ach'!D$4),IF(U98&gt;'Sygk DM Syk Ach'!B$5,('Sygk DM Syk Ach'!C$5+((U98-'Sygk DM Syk Ach'!B$5)/('Sygk DM Syk Ach'!B$4-'Sygk DM Syk Ach'!B$5))*'Sygk DM Syk Ach'!D$5),IF(U98&gt;='Sygk DM Syk Ach'!B$6,('Sygk DM Syk Ach'!C$6+((U98-'Sygk DM Syk Ach'!B$6)/('Sygk DM Syk Ach'!B$5-'Sygk DM Syk Ach'!B$6)*'Sygk DM Syk Ach'!D$6)),0))))*$AM$2/10</f>
        <v>0.45925925925925937</v>
      </c>
      <c r="AN98" s="75">
        <f>IF(V98&gt;='Call Achv'!B$3,'Call Achv'!C$3,IF(V98&gt;='Call Achv'!B$4,('Call Achv'!C$4+((V98-'Call Achv'!B$4)/('Call Achv'!B$3-'Call Achv'!B$4))*'Call Achv'!D$4),IF(V98&gt;'Call Achv'!B$5,('Call Achv'!C$5+((V98-'Call Achv'!B$5)/('Call Achv'!B$4-'Call Achv'!B$5))*'Call Achv'!D$5),IF(V98&gt;='Call Achv'!B$6,('Call Achv'!C$6+((V98-'Call Achv'!B$6)/('Call Achv'!B$5-'Call Achv'!B$6)*'Call Achv'!D$6)),0))))*$AN$2/10</f>
        <v>5</v>
      </c>
      <c r="AO98" s="75">
        <f>IF(W98&gt;='DM Coaching'!B$3,'DM Coaching'!C$3,IF(W98&gt;='DM Coaching'!B$4,('DM Coaching'!C$4+((W98-'DM Coaching'!B$4)/('DM Coaching'!B$3-'DM Coaching'!B$4))*'DM Coaching'!D$4),IF(W98&gt;'DM Coaching'!B$5,('DM Coaching'!C$5+((W98-'DM Coaching'!B$5)/('DM Coaching'!B$4-'DM Coaching'!B$5))*'DM Coaching'!D$5),IF(W98&gt;='DM Coaching'!B$6,('DM Coaching'!C$6+((W98-'DM Coaching'!B$6)/('DM Coaching'!B$5-'DM Coaching'!B$6)*'DM Coaching'!D$6)),0))))*$AO$2/10</f>
        <v>5</v>
      </c>
      <c r="AP98" s="75">
        <f>IF(X98&gt;='FF-Written'!B$3,'FF-Written'!C$3,IF(X98&gt;='FF-Written'!B$4,('FF-Written'!C$4+((X98-'FF-Written'!B$4)/('FF-Written'!B$3-'FF-Written'!B$4))*'FF-Written'!D$4),IF(X98&gt;'FF-Written'!B$5,('FF-Written'!C$5+((X98-'FF-Written'!B$5)/('FF-Written'!B$4-'FF-Written'!B$5))*'FF-Written'!D$5),IF(X98&gt;='FF-Written'!B$6,('FF-Written'!C$6+((X98-'FF-Written'!B$6)/('FF-Written'!B$5-'FF-Written'!B$6)*'FF-Written'!D$6)),0))))*$AP$2/10</f>
        <v>4.3174603174603163</v>
      </c>
      <c r="AQ98" s="75">
        <f>IF(Y98&gt;='DM-Won-Written'!B$3,'DM-Won-Written'!C$3,IF(Y98&gt;='DM-Won-Written'!B$4,('DM-Won-Written'!C$4+((Y98-'DM-Won-Written'!B$4)/('DM-Won-Written'!B$3-'DM-Won-Written'!B$4))*'DM-Won-Written'!D$4),IF(Y98&gt;'DM-Won-Written'!B$5,('DM-Won-Written'!C$5+((Y98-'DM-Won-Written'!B$5)/('DM-Won-Written'!B$4-'DM-Won-Written'!B$5))*'DM-Won-Written'!D$5),IF(Y98&gt;='DM-Won-Written'!B$6,('DM-Won-Written'!C$6+((Y98-'DM-Won-Written'!B$6)/('DM-Won-Written'!B$5-'DM-Won-Written'!B$6)*'DM-Won-Written'!D$6)),0))))*$AQ$2/10</f>
        <v>3</v>
      </c>
      <c r="AR98" s="75">
        <f>IF(Z98&gt;='FF-Detailing'!B$3,'FF-Detailing'!C$3,IF(Z98&gt;='FF-Detailing'!B$4,('FF-Detailing'!C$4+((Z98-'FF-Detailing'!B$4)/('FF-Detailing'!B$3-'FF-Detailing'!B$4))*'FF-Detailing'!D$4),IF(Z98&gt;'FF-Detailing'!B$5,('FF-Detailing'!C$5+((Z98-'FF-Detailing'!B$5)/('FF-Detailing'!B$4-'FF-Detailing'!B$5))*'FF-Detailing'!D$5),IF(Z98&gt;='FF-Detailing'!B$6,('FF-Detailing'!C$6+((Z98-'FF-Detailing'!B$6)/('FF-Detailing'!B$5-'FF-Detailing'!B$6)*'FF-Detailing'!D$6)),0))))*$AR$2/10</f>
        <v>2.4342857142857142</v>
      </c>
      <c r="AS98" s="75">
        <f>IF(AA98="","",(IF(AA98&gt;='Rx Share'!G$3,'Rx Share'!H$3,IF(AA98&gt;='Rx Share'!G$4,('Rx Share'!H$4+((AA98-'Rx Share'!G$4)/('Rx Share'!G$3-'Rx Share'!G$4))*'Rx Share'!I$4),IF(AA98&gt;'Rx Share'!G$5,('Rx Share'!H$5+((AA98-'Rx Share'!G$5)/('Rx Share'!G$4-'Rx Share'!G$5))*'Rx Share'!I$5),IF(AA98&gt;='Rx Share'!G$6,('Rx Share'!H$6+((AA98-'Rx Share'!G$6)/('Rx Share'!G$5-'Rx Share'!G$6)*'Rx Share'!I$6)),0))))*$AS$2/10))</f>
        <v>0</v>
      </c>
      <c r="AT98" s="69">
        <f t="shared" si="35"/>
        <v>46.595901577018601</v>
      </c>
    </row>
    <row r="99" spans="1:46" ht="30" hidden="1" x14ac:dyDescent="0.35">
      <c r="A99" s="87"/>
      <c r="B99" s="79">
        <v>105384</v>
      </c>
      <c r="C99" s="80" t="s">
        <v>2990</v>
      </c>
      <c r="D99" s="80" t="s">
        <v>1058</v>
      </c>
      <c r="E99" s="80" t="s">
        <v>151</v>
      </c>
      <c r="F99" s="80" t="s">
        <v>18</v>
      </c>
      <c r="G99" s="80" t="s">
        <v>1777</v>
      </c>
      <c r="H99" s="146">
        <v>44688</v>
      </c>
      <c r="I99" s="146" t="s">
        <v>1719</v>
      </c>
      <c r="J99" s="79">
        <v>9</v>
      </c>
      <c r="K99" s="79" t="s">
        <v>1084</v>
      </c>
      <c r="L99" s="79"/>
      <c r="M99" s="78">
        <v>85.501986271825544</v>
      </c>
      <c r="N99" s="78">
        <v>38</v>
      </c>
      <c r="O99" s="78">
        <v>75.928757906511436</v>
      </c>
      <c r="P99" s="78">
        <v>96.987464707218123</v>
      </c>
      <c r="Q99" s="99">
        <v>1</v>
      </c>
      <c r="R99" s="99">
        <v>13.888888888888889</v>
      </c>
      <c r="S99" s="99">
        <v>1</v>
      </c>
      <c r="T99" s="99">
        <v>13.888888888888889</v>
      </c>
      <c r="U99" s="99">
        <v>33.333333333333329</v>
      </c>
      <c r="V99" s="68">
        <v>86.798166639384505</v>
      </c>
      <c r="W99" s="68" t="s">
        <v>1093</v>
      </c>
      <c r="X99" s="68">
        <v>73.958333333333329</v>
      </c>
      <c r="Y99" s="68">
        <v>66.666666666666671</v>
      </c>
      <c r="Z99" s="68">
        <v>81.333333333333329</v>
      </c>
      <c r="AA99" s="68">
        <v>25.749887818853338</v>
      </c>
      <c r="AB99" s="68">
        <v>0.77249663456560014</v>
      </c>
      <c r="AC99" s="68">
        <v>1</v>
      </c>
      <c r="AD99" s="74"/>
      <c r="AE99" s="75">
        <f>IF(M99&gt;='Sales Ach'!G$3,'Sales Ach'!H$3,IF(M99&gt;='Sales Ach'!G$4,('Sales Ach'!H$4+((M99-'Sales Ach'!G$4)/('Sales Ach'!G$3-'Sales Ach'!G$4))*'Sales Ach'!I$4),IF(M99&gt;'Sales Ach'!G$5,('Sales Ach'!H$5+((M99-'Sales Ach'!G$5)/('Sales Ach'!G$4-'Sales Ach'!G$5))*'Sales Ach'!I$5),IF(M99&gt;='Sales Ach'!G$6,('Sales Ach'!H$6+((M99-'Sales Ach'!G$6)/('Sales Ach'!G$5-'Sales Ach'!G$6)*'Sales Ach'!I$6)),0))))*$AE$2/10</f>
        <v>8.1003972543651095</v>
      </c>
      <c r="AF99" s="75">
        <f>IF(N99&gt;=UA!G$3,UA!H$3,IF(N99&gt;=UA!G$4,(UA!H$4+((N99-UA!G$4)/(UA!G$3-UA!G$4))*UA!I$4),IF(N99&gt;UA!G$5,(UA!H$5+((N99-UA!G$5)/(UA!G$4-UA!G$5))*UA!I$5),IF(N99&gt;=UA!G$6,(UA!H$6+((N99-UA!G$6)/(UA!G$5-UA!G$6)*UA!I$6)),0))))*$AF$2/10</f>
        <v>5.4</v>
      </c>
      <c r="AG99" s="75">
        <f>IF(O99="","",(IF(O99&gt;='New Product'!G$3,'New Product'!H$3,IF(O99&gt;='New Product'!G$4,('New Product'!H$4+((O99-'New Product'!G$4)/('New Product'!G$3-'New Product'!G$4))*'New Product'!I$4),IF(O99&gt;'New Product'!G$5,('New Product'!H$5+((O99-'New Product'!G$5)/('New Product'!G$4-'New Product'!G$5))*'New Product'!I$5),IF(O99&gt;='New Product'!G$6,('New Product'!H$6+((O99-'New Product'!G$6)/('New Product'!G$5-'New Product'!G$6)*'New Product'!I$6)),0))))*$AG$2/10))</f>
        <v>2.5506364217738255</v>
      </c>
      <c r="AH99" s="75">
        <f>IF(P99&gt;='Basket Brand'!G$3,'Basket Brand'!H$3,IF(P99&gt;='Basket Brand'!G$4,('Basket Brand'!H$4+((P99-'Basket Brand'!G$4)/('Basket Brand'!G$3-'Basket Brand'!G$4))*'Basket Brand'!I$4),IF(P99&gt;'Basket Brand'!G$5,('Basket Brand'!H$5+((P99-'Basket Brand'!G$5)/('Basket Brand'!G$4-'Basket Brand'!G$5))*'Basket Brand'!I$5),IF(P99&gt;='Basket Brand'!G$6,('Basket Brand'!H$6+((P99-'Basket Brand'!G$6)/('Basket Brand'!G$5-'Basket Brand'!G$6)*'Basket Brand'!I$6)),0))))*$AH$2/10</f>
        <v>5.7949858828872491</v>
      </c>
      <c r="AI99" s="75">
        <f>IF(Q99&gt;='No of Month Ach.'!G$3,'No of Month Ach.'!H$3,IF(Q99&gt;='No of Month Ach.'!G$4,('No of Month Ach.'!H$4+((Q99-'No of Month Ach.'!G$4)/('No of Month Ach.'!G$3-'No of Month Ach.'!G$4))*'No of Month Ach.'!I$4),IF(Q99&gt;'No of Month Ach.'!G$5,('No of Month Ach.'!H$5+((Q99-'No of Month Ach.'!G$5)/('No of Month Ach.'!G$4-'No of Month Ach.'!G$5))*'No of Month Ach.'!I$5),IF(Q99&gt;='No of Month Ach.'!G$6,('No of Month Ach.'!H$6+((Q99-'No of Month Ach.'!G$6)/('No of Month Ach.'!G$5-'No of Month Ach.'!G$6)*'No of Month Ach.'!I$6)),0))))*$AI$2/10</f>
        <v>0</v>
      </c>
      <c r="AJ99" s="75">
        <f>IF(R99&gt;='Territory Month'!B$3,'Territory Month'!C$3,IF(R99&gt;='Territory Month'!B$4,('Territory Month'!C$4+((R99-'Territory Month'!B$4)/('Territory Month'!B$3-'Territory Month'!B$4))*'Territory Month'!D$4),IF(R99&gt;'Territory Month'!B$5,('Territory Month'!C$5+((R99-'Territory Month'!B$5)/('Territory Month'!B$4-'Territory Month'!B$5))*'Territory Month'!D$5),IF(R99&gt;='Territory Month'!B$6,('Territory Month'!C$6+((R99-'Territory Month'!B$6)/('Territory Month'!B$5-'Territory Month'!B$6)*'Territory Month'!D$6)),0))))*$AJ$2/10</f>
        <v>0</v>
      </c>
      <c r="AK99" s="75">
        <f>IF(Q99&gt;='No of Month Ach.'!G$3,'No of Month Ach.'!H$3,IF(Q99&gt;='No of Month Ach.'!G$4,('No of Month Ach.'!H$4+((Q99-'No of Month Ach.'!G$4)/('No of Month Ach.'!G$3-'No of Month Ach.'!G$4))*'No of Month Ach.'!I$4),IF(Q99&gt;'No of Month Ach.'!G$5,('No of Month Ach.'!H$5+((Q99-'No of Month Ach.'!G$5)/('No of Month Ach.'!G$4-'No of Month Ach.'!G$5))*'No of Month Ach.'!I$5),IF(Q99&gt;='No of Month Ach.'!G$6,('No of Month Ach.'!H$6+((Q99-'No of Month Ach.'!G$6)/('No of Month Ach.'!G$5-'No of Month Ach.'!G$6)*'No of Month Ach.'!I$6)),0))))*$AK$2/10</f>
        <v>0</v>
      </c>
      <c r="AL99" s="75">
        <f>IF(R99&gt;='Territory Month'!B$3,'Territory Month'!C$3,IF(R99&gt;='Territory Month'!B$4,('Territory Month'!C$4+((R99-'Territory Month'!B$4)/('Territory Month'!B$3-'Territory Month'!B$4))*'Territory Month'!D$4),IF(R99&gt;'Territory Month'!B$5,('Territory Month'!C$5+((R99-'Territory Month'!B$5)/('Territory Month'!B$4-'Territory Month'!B$5))*'Territory Month'!D$5),IF(R99&gt;='Territory Month'!B$6,('Territory Month'!C$6+((R99-'Territory Month'!B$6)/('Territory Month'!B$5-'Territory Month'!B$6)*'Territory Month'!D$6)),0))))*$AL$2/10</f>
        <v>0</v>
      </c>
      <c r="AM99" s="75">
        <f>IF(U99&gt;='Sygk DM Syk Ach'!B$3,'Sygk DM Syk Ach'!C$3,IF(U99&gt;='Sygk DM Syk Ach'!B$4,('Sygk DM Syk Ach'!C$4+((U99-'Sygk DM Syk Ach'!B$4)/('Sygk DM Syk Ach'!B$3-'Sygk DM Syk Ach'!B$4))*'Sygk DM Syk Ach'!D$4),IF(U99&gt;'Sygk DM Syk Ach'!B$5,('Sygk DM Syk Ach'!C$5+((U99-'Sygk DM Syk Ach'!B$5)/('Sygk DM Syk Ach'!B$4-'Sygk DM Syk Ach'!B$5))*'Sygk DM Syk Ach'!D$5),IF(U99&gt;='Sygk DM Syk Ach'!B$6,('Sygk DM Syk Ach'!C$6+((U99-'Sygk DM Syk Ach'!B$6)/('Sygk DM Syk Ach'!B$5-'Sygk DM Syk Ach'!B$6)*'Sygk DM Syk Ach'!D$6)),0))))*$AM$2/10</f>
        <v>0</v>
      </c>
      <c r="AN99" s="75">
        <f>IF(V99&gt;='Call Achv'!B$3,'Call Achv'!C$3,IF(V99&gt;='Call Achv'!B$4,('Call Achv'!C$4+((V99-'Call Achv'!B$4)/('Call Achv'!B$3-'Call Achv'!B$4))*'Call Achv'!D$4),IF(V99&gt;'Call Achv'!B$5,('Call Achv'!C$5+((V99-'Call Achv'!B$5)/('Call Achv'!B$4-'Call Achv'!B$5))*'Call Achv'!D$5),IF(V99&gt;='Call Achv'!B$6,('Call Achv'!C$6+((V99-'Call Achv'!B$6)/('Call Achv'!B$5-'Call Achv'!B$6)*'Call Achv'!D$6)),0))))*$AN$2/10</f>
        <v>1.4396791618922882</v>
      </c>
      <c r="AO99" s="75">
        <f>IF(W99&gt;='DM Coaching'!B$3,'DM Coaching'!C$3,IF(W99&gt;='DM Coaching'!B$4,('DM Coaching'!C$4+((W99-'DM Coaching'!B$4)/('DM Coaching'!B$3-'DM Coaching'!B$4))*'DM Coaching'!D$4),IF(W99&gt;'DM Coaching'!B$5,('DM Coaching'!C$5+((W99-'DM Coaching'!B$5)/('DM Coaching'!B$4-'DM Coaching'!B$5))*'DM Coaching'!D$5),IF(W99&gt;='DM Coaching'!B$6,('DM Coaching'!C$6+((W99-'DM Coaching'!B$6)/('DM Coaching'!B$5-'DM Coaching'!B$6)*'DM Coaching'!D$6)),0))))*$AO$2/10</f>
        <v>5</v>
      </c>
      <c r="AP99" s="75">
        <f>IF(X99&gt;='FF-Written'!B$3,'FF-Written'!C$3,IF(X99&gt;='FF-Written'!B$4,('FF-Written'!C$4+((X99-'FF-Written'!B$4)/('FF-Written'!B$3-'FF-Written'!B$4))*'FF-Written'!D$4),IF(X99&gt;'FF-Written'!B$5,('FF-Written'!C$5+((X99-'FF-Written'!B$5)/('FF-Written'!B$4-'FF-Written'!B$5))*'FF-Written'!D$5),IF(X99&gt;='FF-Written'!B$6,('FF-Written'!C$6+((X99-'FF-Written'!B$6)/('FF-Written'!B$5-'FF-Written'!B$6)*'FF-Written'!D$6)),0))))*$AP$2/10</f>
        <v>3.0468749999999996</v>
      </c>
      <c r="AQ99" s="75">
        <f>IF(Y99&gt;='DM-Won-Written'!B$3,'DM-Won-Written'!C$3,IF(Y99&gt;='DM-Won-Written'!B$4,('DM-Won-Written'!C$4+((Y99-'DM-Won-Written'!B$4)/('DM-Won-Written'!B$3-'DM-Won-Written'!B$4))*'DM-Won-Written'!D$4),IF(Y99&gt;'DM-Won-Written'!B$5,('DM-Won-Written'!C$5+((Y99-'DM-Won-Written'!B$5)/('DM-Won-Written'!B$4-'DM-Won-Written'!B$5))*'DM-Won-Written'!D$5),IF(Y99&gt;='DM-Won-Written'!B$6,('DM-Won-Written'!C$6+((Y99-'DM-Won-Written'!B$6)/('DM-Won-Written'!B$5-'DM-Won-Written'!B$6)*'DM-Won-Written'!D$6)),0))))*$AQ$2/10</f>
        <v>1.6</v>
      </c>
      <c r="AR99" s="75">
        <f>IF(Z99&gt;='FF-Detailing'!B$3,'FF-Detailing'!C$3,IF(Z99&gt;='FF-Detailing'!B$4,('FF-Detailing'!C$4+((Z99-'FF-Detailing'!B$4)/('FF-Detailing'!B$3-'FF-Detailing'!B$4))*'FF-Detailing'!D$4),IF(Z99&gt;'FF-Detailing'!B$5,('FF-Detailing'!C$5+((Z99-'FF-Detailing'!B$5)/('FF-Detailing'!B$4-'FF-Detailing'!B$5))*'FF-Detailing'!D$5),IF(Z99&gt;='FF-Detailing'!B$6,('FF-Detailing'!C$6+((Z99-'FF-Detailing'!B$6)/('FF-Detailing'!B$5-'FF-Detailing'!B$6)*'FF-Detailing'!D$6)),0))))*$AR$2/10</f>
        <v>2.1799999999999997</v>
      </c>
      <c r="AS99" s="75">
        <f>IF(AA99="","",(IF(AA99&gt;='Rx Share'!G$3,'Rx Share'!H$3,IF(AA99&gt;='Rx Share'!G$4,('Rx Share'!H$4+((AA99-'Rx Share'!G$4)/('Rx Share'!G$3-'Rx Share'!G$4))*'Rx Share'!I$4),IF(AA99&gt;'Rx Share'!G$5,('Rx Share'!H$5+((AA99-'Rx Share'!G$5)/('Rx Share'!G$4-'Rx Share'!G$5))*'Rx Share'!I$5),IF(AA99&gt;='Rx Share'!G$6,('Rx Share'!H$6+((AA99-'Rx Share'!G$6)/('Rx Share'!G$5-'Rx Share'!G$6)*'Rx Share'!I$6)),0))))*$AS$2/10))</f>
        <v>0</v>
      </c>
      <c r="AT99" s="69">
        <f t="shared" si="35"/>
        <v>39.013970801020527</v>
      </c>
    </row>
    <row r="100" spans="1:46" ht="30" hidden="1" x14ac:dyDescent="0.35">
      <c r="A100" s="87"/>
      <c r="B100" s="79">
        <v>105427</v>
      </c>
      <c r="C100" s="80" t="s">
        <v>2991</v>
      </c>
      <c r="D100" s="80" t="s">
        <v>1058</v>
      </c>
      <c r="E100" s="80" t="s">
        <v>1894</v>
      </c>
      <c r="F100" s="80" t="s">
        <v>18</v>
      </c>
      <c r="G100" s="80" t="s">
        <v>1777</v>
      </c>
      <c r="H100" s="146">
        <v>44734</v>
      </c>
      <c r="I100" s="146" t="s">
        <v>1719</v>
      </c>
      <c r="J100" s="79">
        <v>9</v>
      </c>
      <c r="K100" s="79" t="s">
        <v>1084</v>
      </c>
      <c r="L100" s="79"/>
      <c r="M100" s="78">
        <v>71.505293055737269</v>
      </c>
      <c r="N100" s="78">
        <v>18.370607028753994</v>
      </c>
      <c r="O100" s="78">
        <v>47.822799645276262</v>
      </c>
      <c r="P100" s="78">
        <v>75.633917708292444</v>
      </c>
      <c r="Q100" s="99">
        <v>0</v>
      </c>
      <c r="R100" s="99">
        <v>11.111111111111111</v>
      </c>
      <c r="S100" s="99">
        <v>0</v>
      </c>
      <c r="T100" s="99">
        <v>11.111111111111111</v>
      </c>
      <c r="U100" s="99" t="s">
        <v>1093</v>
      </c>
      <c r="V100" s="68">
        <v>48.5015873015873</v>
      </c>
      <c r="W100" s="68" t="s">
        <v>1093</v>
      </c>
      <c r="X100" s="68">
        <v>71.055555555555557</v>
      </c>
      <c r="Y100" s="68">
        <v>86.666666666666671</v>
      </c>
      <c r="Z100" s="68">
        <v>75.55</v>
      </c>
      <c r="AA100" s="68">
        <v>23.065322175237306</v>
      </c>
      <c r="AB100" s="68">
        <v>0.69195966525711916</v>
      </c>
      <c r="AC100" s="68">
        <v>1</v>
      </c>
      <c r="AD100" s="74"/>
      <c r="AE100" s="75">
        <f>IF(M100&gt;='Sales Ach'!G$3,'Sales Ach'!H$3,IF(M100&gt;='Sales Ach'!G$4,('Sales Ach'!H$4+((M100-'Sales Ach'!G$4)/('Sales Ach'!G$3-'Sales Ach'!G$4))*'Sales Ach'!I$4),IF(M100&gt;'Sales Ach'!G$5,('Sales Ach'!H$5+((M100-'Sales Ach'!G$5)/('Sales Ach'!G$4-'Sales Ach'!G$5))*'Sales Ach'!I$5),IF(M100&gt;='Sales Ach'!G$6,('Sales Ach'!H$6+((M100-'Sales Ach'!G$6)/('Sales Ach'!G$5-'Sales Ach'!G$6)*'Sales Ach'!I$6)),0))))*$AE$2/10</f>
        <v>5.3010586111474538</v>
      </c>
      <c r="AF100" s="75">
        <f>IF(N100&gt;=UA!G$3,UA!H$3,IF(N100&gt;=UA!G$4,(UA!H$4+((N100-UA!G$4)/(UA!G$3-UA!G$4))*UA!I$4),IF(N100&gt;UA!G$5,(UA!H$5+((N100-UA!G$5)/(UA!G$4-UA!G$5))*UA!I$5),IF(N100&gt;=UA!G$6,(UA!H$6+((N100-UA!G$6)/(UA!G$5-UA!G$6)*UA!I$6)),0))))*$AF$2/10</f>
        <v>0</v>
      </c>
      <c r="AG100" s="75">
        <f>IF(O100="","",(IF(O100&gt;='New Product'!G$3,'New Product'!H$3,IF(O100&gt;='New Product'!G$4,('New Product'!H$4+((O100-'New Product'!G$4)/('New Product'!G$3-'New Product'!G$4))*'New Product'!I$4),IF(O100&gt;'New Product'!G$5,('New Product'!H$5+((O100-'New Product'!G$5)/('New Product'!G$4-'New Product'!G$5))*'New Product'!I$5),IF(O100&gt;='New Product'!G$6,('New Product'!H$6+((O100-'New Product'!G$6)/('New Product'!G$5-'New Product'!G$6)*'New Product'!I$6)),0))))*$AG$2/10))</f>
        <v>0.82914647827317123</v>
      </c>
      <c r="AH100" s="75">
        <f>IF(P100&gt;='Basket Brand'!G$3,'Basket Brand'!H$3,IF(P100&gt;='Basket Brand'!G$4,('Basket Brand'!H$4+((P100-'Basket Brand'!G$4)/('Basket Brand'!G$3-'Basket Brand'!G$4))*'Basket Brand'!I$4),IF(P100&gt;'Basket Brand'!G$5,('Basket Brand'!H$5+((P100-'Basket Brand'!G$5)/('Basket Brand'!G$4-'Basket Brand'!G$5))*'Basket Brand'!I$5),IF(P100&gt;='Basket Brand'!G$6,('Basket Brand'!H$6+((P100-'Basket Brand'!G$6)/('Basket Brand'!G$5-'Basket Brand'!G$6)*'Basket Brand'!I$6)),0))))*$AH$2/10</f>
        <v>3.0633917708292446</v>
      </c>
      <c r="AI100" s="75">
        <f>IF(Q100&gt;='No of Month Ach.'!G$3,'No of Month Ach.'!H$3,IF(Q100&gt;='No of Month Ach.'!G$4,('No of Month Ach.'!H$4+((Q100-'No of Month Ach.'!G$4)/('No of Month Ach.'!G$3-'No of Month Ach.'!G$4))*'No of Month Ach.'!I$4),IF(Q100&gt;'No of Month Ach.'!G$5,('No of Month Ach.'!H$5+((Q100-'No of Month Ach.'!G$5)/('No of Month Ach.'!G$4-'No of Month Ach.'!G$5))*'No of Month Ach.'!I$5),IF(Q100&gt;='No of Month Ach.'!G$6,('No of Month Ach.'!H$6+((Q100-'No of Month Ach.'!G$6)/('No of Month Ach.'!G$5-'No of Month Ach.'!G$6)*'No of Month Ach.'!I$6)),0))))*$AI$2/10</f>
        <v>0</v>
      </c>
      <c r="AJ100" s="75">
        <f>IF(R100&gt;='Territory Month'!B$3,'Territory Month'!C$3,IF(R100&gt;='Territory Month'!B$4,('Territory Month'!C$4+((R100-'Territory Month'!B$4)/('Territory Month'!B$3-'Territory Month'!B$4))*'Territory Month'!D$4),IF(R100&gt;'Territory Month'!B$5,('Territory Month'!C$5+((R100-'Territory Month'!B$5)/('Territory Month'!B$4-'Territory Month'!B$5))*'Territory Month'!D$5),IF(R100&gt;='Territory Month'!B$6,('Territory Month'!C$6+((R100-'Territory Month'!B$6)/('Territory Month'!B$5-'Territory Month'!B$6)*'Territory Month'!D$6)),0))))*$AJ$2/10</f>
        <v>0</v>
      </c>
      <c r="AK100" s="75">
        <f>IF(Q100&gt;='No of Month Ach.'!G$3,'No of Month Ach.'!H$3,IF(Q100&gt;='No of Month Ach.'!G$4,('No of Month Ach.'!H$4+((Q100-'No of Month Ach.'!G$4)/('No of Month Ach.'!G$3-'No of Month Ach.'!G$4))*'No of Month Ach.'!I$4),IF(Q100&gt;'No of Month Ach.'!G$5,('No of Month Ach.'!H$5+((Q100-'No of Month Ach.'!G$5)/('No of Month Ach.'!G$4-'No of Month Ach.'!G$5))*'No of Month Ach.'!I$5),IF(Q100&gt;='No of Month Ach.'!G$6,('No of Month Ach.'!H$6+((Q100-'No of Month Ach.'!G$6)/('No of Month Ach.'!G$5-'No of Month Ach.'!G$6)*'No of Month Ach.'!I$6)),0))))*$AK$2/10</f>
        <v>0</v>
      </c>
      <c r="AL100" s="75">
        <f>IF(R100&gt;='Territory Month'!B$3,'Territory Month'!C$3,IF(R100&gt;='Territory Month'!B$4,('Territory Month'!C$4+((R100-'Territory Month'!B$4)/('Territory Month'!B$3-'Territory Month'!B$4))*'Territory Month'!D$4),IF(R100&gt;'Territory Month'!B$5,('Territory Month'!C$5+((R100-'Territory Month'!B$5)/('Territory Month'!B$4-'Territory Month'!B$5))*'Territory Month'!D$5),IF(R100&gt;='Territory Month'!B$6,('Territory Month'!C$6+((R100-'Territory Month'!B$6)/('Territory Month'!B$5-'Territory Month'!B$6)*'Territory Month'!D$6)),0))))*$AL$2/10</f>
        <v>0</v>
      </c>
      <c r="AM100" s="75">
        <f>IF(U100&gt;='Sygk DM Syk Ach'!B$3,'Sygk DM Syk Ach'!C$3,IF(U100&gt;='Sygk DM Syk Ach'!B$4,('Sygk DM Syk Ach'!C$4+((U100-'Sygk DM Syk Ach'!B$4)/('Sygk DM Syk Ach'!B$3-'Sygk DM Syk Ach'!B$4))*'Sygk DM Syk Ach'!D$4),IF(U100&gt;'Sygk DM Syk Ach'!B$5,('Sygk DM Syk Ach'!C$5+((U100-'Sygk DM Syk Ach'!B$5)/('Sygk DM Syk Ach'!B$4-'Sygk DM Syk Ach'!B$5))*'Sygk DM Syk Ach'!D$5),IF(U100&gt;='Sygk DM Syk Ach'!B$6,('Sygk DM Syk Ach'!C$6+((U100-'Sygk DM Syk Ach'!B$6)/('Sygk DM Syk Ach'!B$5-'Sygk DM Syk Ach'!B$6)*'Sygk DM Syk Ach'!D$6)),0))))*$AM$2/10</f>
        <v>4</v>
      </c>
      <c r="AN100" s="75">
        <f>IF(V100&gt;='Call Achv'!B$3,'Call Achv'!C$3,IF(V100&gt;='Call Achv'!B$4,('Call Achv'!C$4+((V100-'Call Achv'!B$4)/('Call Achv'!B$3-'Call Achv'!B$4))*'Call Achv'!D$4),IF(V100&gt;'Call Achv'!B$5,('Call Achv'!C$5+((V100-'Call Achv'!B$5)/('Call Achv'!B$4-'Call Achv'!B$5))*'Call Achv'!D$5),IF(V100&gt;='Call Achv'!B$6,('Call Achv'!C$6+((V100-'Call Achv'!B$6)/('Call Achv'!B$5-'Call Achv'!B$6)*'Call Achv'!D$6)),0))))*$AN$2/10</f>
        <v>0</v>
      </c>
      <c r="AO100" s="75">
        <f>IF(W100&gt;='DM Coaching'!B$3,'DM Coaching'!C$3,IF(W100&gt;='DM Coaching'!B$4,('DM Coaching'!C$4+((W100-'DM Coaching'!B$4)/('DM Coaching'!B$3-'DM Coaching'!B$4))*'DM Coaching'!D$4),IF(W100&gt;'DM Coaching'!B$5,('DM Coaching'!C$5+((W100-'DM Coaching'!B$5)/('DM Coaching'!B$4-'DM Coaching'!B$5))*'DM Coaching'!D$5),IF(W100&gt;='DM Coaching'!B$6,('DM Coaching'!C$6+((W100-'DM Coaching'!B$6)/('DM Coaching'!B$5-'DM Coaching'!B$6)*'DM Coaching'!D$6)),0))))*$AO$2/10</f>
        <v>5</v>
      </c>
      <c r="AP100" s="75">
        <f>IF(X100&gt;='FF-Written'!B$3,'FF-Written'!C$3,IF(X100&gt;='FF-Written'!B$4,('FF-Written'!C$4+((X100-'FF-Written'!B$4)/('FF-Written'!B$3-'FF-Written'!B$4))*'FF-Written'!D$4),IF(X100&gt;'FF-Written'!B$5,('FF-Written'!C$5+((X100-'FF-Written'!B$5)/('FF-Written'!B$4-'FF-Written'!B$5))*'FF-Written'!D$5),IF(X100&gt;='FF-Written'!B$6,('FF-Written'!C$6+((X100-'FF-Written'!B$6)/('FF-Written'!B$5-'FF-Written'!B$6)*'FF-Written'!D$6)),0))))*$AP$2/10</f>
        <v>2.8291666666666666</v>
      </c>
      <c r="AQ100" s="75">
        <f>IF(Y100&gt;='DM-Won-Written'!B$3,'DM-Won-Written'!C$3,IF(Y100&gt;='DM-Won-Written'!B$4,('DM-Won-Written'!C$4+((Y100-'DM-Won-Written'!B$4)/('DM-Won-Written'!B$3-'DM-Won-Written'!B$4))*'DM-Won-Written'!D$4),IF(Y100&gt;'DM-Won-Written'!B$5,('DM-Won-Written'!C$5+((Y100-'DM-Won-Written'!B$5)/('DM-Won-Written'!B$4-'DM-Won-Written'!B$5))*'DM-Won-Written'!D$5),IF(Y100&gt;='DM-Won-Written'!B$6,('DM-Won-Written'!C$6+((Y100-'DM-Won-Written'!B$6)/('DM-Won-Written'!B$5-'DM-Won-Written'!B$6)*'DM-Won-Written'!D$6)),0))))*$AQ$2/10</f>
        <v>3</v>
      </c>
      <c r="AR100" s="75">
        <f>IF(Z100&gt;='FF-Detailing'!B$3,'FF-Detailing'!C$3,IF(Z100&gt;='FF-Detailing'!B$4,('FF-Detailing'!C$4+((Z100-'FF-Detailing'!B$4)/('FF-Detailing'!B$3-'FF-Detailing'!B$4))*'FF-Detailing'!D$4),IF(Z100&gt;'FF-Detailing'!B$5,('FF-Detailing'!C$5+((Z100-'FF-Detailing'!B$5)/('FF-Detailing'!B$4-'FF-Detailing'!B$5))*'FF-Detailing'!D$5),IF(Z100&gt;='FF-Detailing'!B$6,('FF-Detailing'!C$6+((Z100-'FF-Detailing'!B$6)/('FF-Detailing'!B$5-'FF-Detailing'!B$6)*'FF-Detailing'!D$6)),0))))*$AR$2/10</f>
        <v>1.6994999999999998</v>
      </c>
      <c r="AS100" s="75">
        <f>IF(AA100="","",(IF(AA100&gt;='Rx Share'!G$3,'Rx Share'!H$3,IF(AA100&gt;='Rx Share'!G$4,('Rx Share'!H$4+((AA100-'Rx Share'!G$4)/('Rx Share'!G$3-'Rx Share'!G$4))*'Rx Share'!I$4),IF(AA100&gt;'Rx Share'!G$5,('Rx Share'!H$5+((AA100-'Rx Share'!G$5)/('Rx Share'!G$4-'Rx Share'!G$5))*'Rx Share'!I$5),IF(AA100&gt;='Rx Share'!G$6,('Rx Share'!H$6+((AA100-'Rx Share'!G$6)/('Rx Share'!G$5-'Rx Share'!G$6)*'Rx Share'!I$6)),0))))*$AS$2/10))</f>
        <v>0</v>
      </c>
      <c r="AT100" s="69">
        <f t="shared" si="35"/>
        <v>28.580292807685041</v>
      </c>
    </row>
    <row r="101" spans="1:46" ht="20" x14ac:dyDescent="0.35">
      <c r="A101" s="87"/>
      <c r="B101" s="79">
        <v>105436</v>
      </c>
      <c r="C101" s="80" t="s">
        <v>2035</v>
      </c>
      <c r="D101" s="80" t="s">
        <v>1058</v>
      </c>
      <c r="E101" s="80" t="s">
        <v>2036</v>
      </c>
      <c r="F101" s="80" t="s">
        <v>1906</v>
      </c>
      <c r="G101" s="80" t="s">
        <v>1545</v>
      </c>
      <c r="H101" s="146">
        <v>44738</v>
      </c>
      <c r="I101" s="146" t="s">
        <v>1719</v>
      </c>
      <c r="J101" s="79">
        <v>3</v>
      </c>
      <c r="K101" s="79" t="s">
        <v>1084</v>
      </c>
      <c r="L101" s="79"/>
      <c r="M101" s="78">
        <v>109.71413380540842</v>
      </c>
      <c r="N101" s="78">
        <v>66.666666666666657</v>
      </c>
      <c r="O101" s="78">
        <v>140.36081941634308</v>
      </c>
      <c r="P101" s="78">
        <v>105.93412308353265</v>
      </c>
      <c r="Q101" s="99">
        <v>3</v>
      </c>
      <c r="R101" s="99">
        <v>83.333333333333343</v>
      </c>
      <c r="S101" s="99">
        <v>3</v>
      </c>
      <c r="T101" s="99">
        <v>83.333333333333343</v>
      </c>
      <c r="U101" s="99" t="s">
        <v>1093</v>
      </c>
      <c r="V101" s="68">
        <v>106.88131313131312</v>
      </c>
      <c r="W101" s="68" t="s">
        <v>1093</v>
      </c>
      <c r="X101" s="68">
        <v>90</v>
      </c>
      <c r="Y101" s="68">
        <v>83.333333333333343</v>
      </c>
      <c r="Z101" s="68">
        <v>0</v>
      </c>
      <c r="AA101" s="68" t="s">
        <v>1093</v>
      </c>
      <c r="AB101" s="68" t="s">
        <v>1093</v>
      </c>
      <c r="AC101" s="68">
        <v>1</v>
      </c>
      <c r="AD101" s="74"/>
      <c r="AE101" s="75">
        <f>IF(M101&gt;='Sales Ach'!G$3,'Sales Ach'!H$3,IF(M101&gt;='Sales Ach'!G$4,('Sales Ach'!H$4+((M101-'Sales Ach'!G$4)/('Sales Ach'!G$3-'Sales Ach'!G$4))*'Sales Ach'!I$4),IF(M101&gt;'Sales Ach'!G$5,('Sales Ach'!H$5+((M101-'Sales Ach'!G$5)/('Sales Ach'!G$4-'Sales Ach'!G$5))*'Sales Ach'!I$5),IF(M101&gt;='Sales Ach'!G$6,('Sales Ach'!H$6+((M101-'Sales Ach'!G$6)/('Sales Ach'!G$5-'Sales Ach'!G$6)*'Sales Ach'!I$6)),0))))*$AE$2/10</f>
        <v>18.590435681442244</v>
      </c>
      <c r="AF101" s="75">
        <f>IF(N101&gt;=UA!G$3,UA!H$3,IF(N101&gt;=UA!G$4,(UA!H$4+((N101-UA!G$4)/(UA!G$3-UA!G$4))*UA!I$4),IF(N101&gt;UA!G$5,(UA!H$5+((N101-UA!G$5)/(UA!G$4-UA!G$5))*UA!I$5),IF(N101&gt;=UA!G$6,(UA!H$6+((N101-UA!G$6)/(UA!G$5-UA!G$6)*UA!I$6)),0))))*$AF$2/10</f>
        <v>10</v>
      </c>
      <c r="AG101" s="75">
        <f>IF(O101="","",(IF(O101&gt;='New Product'!G$3,'New Product'!H$3,IF(O101&gt;='New Product'!G$4,('New Product'!H$4+((O101-'New Product'!G$4)/('New Product'!G$3-'New Product'!G$4))*'New Product'!I$4),IF(O101&gt;'New Product'!G$5,('New Product'!H$5+((O101-'New Product'!G$5)/('New Product'!G$4-'New Product'!G$5))*'New Product'!I$5),IF(O101&gt;='New Product'!G$6,('New Product'!H$6+((O101-'New Product'!G$6)/('New Product'!G$5-'New Product'!G$6)*'New Product'!I$6)),0))))*$AG$2/10))</f>
        <v>7</v>
      </c>
      <c r="AH101" s="75">
        <f>IF(P101&gt;='Basket Brand'!G$3,'Basket Brand'!H$3,IF(P101&gt;='Basket Brand'!G$4,('Basket Brand'!H$4+((P101-'Basket Brand'!G$4)/('Basket Brand'!G$3-'Basket Brand'!G$4))*'Basket Brand'!I$4),IF(P101&gt;'Basket Brand'!G$5,('Basket Brand'!H$5+((P101-'Basket Brand'!G$5)/('Basket Brand'!G$4-'Basket Brand'!G$5))*'Basket Brand'!I$5),IF(P101&gt;='Basket Brand'!G$6,('Basket Brand'!H$6+((P101-'Basket Brand'!G$6)/('Basket Brand'!G$5-'Basket Brand'!G$6)*'Basket Brand'!I$6)),0))))*$AH$2/10</f>
        <v>8.7912164111376878</v>
      </c>
      <c r="AI101" s="75">
        <f>IF(Q101&gt;='No of Month Ach.'!G$3,'No of Month Ach.'!H$3,IF(Q101&gt;='No of Month Ach.'!G$4,('No of Month Ach.'!H$4+((Q101-'No of Month Ach.'!G$4)/('No of Month Ach.'!G$3-'No of Month Ach.'!G$4))*'No of Month Ach.'!I$4),IF(Q101&gt;'No of Month Ach.'!G$5,('No of Month Ach.'!H$5+((Q101-'No of Month Ach.'!G$5)/('No of Month Ach.'!G$4-'No of Month Ach.'!G$5))*'No of Month Ach.'!I$5),IF(Q101&gt;='No of Month Ach.'!G$6,('No of Month Ach.'!H$6+((Q101-'No of Month Ach.'!G$6)/('No of Month Ach.'!G$5-'No of Month Ach.'!G$6)*'No of Month Ach.'!I$6)),0))))*$AI$2/10</f>
        <v>0</v>
      </c>
      <c r="AJ101" s="75">
        <f>IF(R101&gt;='Territory Month'!B$3,'Territory Month'!C$3,IF(R101&gt;='Territory Month'!B$4,('Territory Month'!C$4+((R101-'Territory Month'!B$4)/('Territory Month'!B$3-'Territory Month'!B$4))*'Territory Month'!D$4),IF(R101&gt;'Territory Month'!B$5,('Territory Month'!C$5+((R101-'Territory Month'!B$5)/('Territory Month'!B$4-'Territory Month'!B$5))*'Territory Month'!D$5),IF(R101&gt;='Territory Month'!B$6,('Territory Month'!C$6+((R101-'Territory Month'!B$6)/('Territory Month'!B$5-'Territory Month'!B$6)*'Territory Month'!D$6)),0))))*$AJ$2/10</f>
        <v>6</v>
      </c>
      <c r="AK101" s="75">
        <f>IF(Q101&gt;='No of Month Ach.'!G$3,'No of Month Ach.'!H$3,IF(Q101&gt;='No of Month Ach.'!G$4,('No of Month Ach.'!H$4+((Q101-'No of Month Ach.'!G$4)/('No of Month Ach.'!G$3-'No of Month Ach.'!G$4))*'No of Month Ach.'!I$4),IF(Q101&gt;'No of Month Ach.'!G$5,('No of Month Ach.'!H$5+((Q101-'No of Month Ach.'!G$5)/('No of Month Ach.'!G$4-'No of Month Ach.'!G$5))*'No of Month Ach.'!I$5),IF(Q101&gt;='No of Month Ach.'!G$6,('No of Month Ach.'!H$6+((Q101-'No of Month Ach.'!G$6)/('No of Month Ach.'!G$5-'No of Month Ach.'!G$6)*'No of Month Ach.'!I$6)),0))))*$AK$2/10</f>
        <v>0</v>
      </c>
      <c r="AL101" s="75">
        <f>IF(R101&gt;='Territory Month'!B$3,'Territory Month'!C$3,IF(R101&gt;='Territory Month'!B$4,('Territory Month'!C$4+((R101-'Territory Month'!B$4)/('Territory Month'!B$3-'Territory Month'!B$4))*'Territory Month'!D$4),IF(R101&gt;'Territory Month'!B$5,('Territory Month'!C$5+((R101-'Territory Month'!B$5)/('Territory Month'!B$4-'Territory Month'!B$5))*'Territory Month'!D$5),IF(R101&gt;='Territory Month'!B$6,('Territory Month'!C$6+((R101-'Territory Month'!B$6)/('Territory Month'!B$5-'Territory Month'!B$6)*'Territory Month'!D$6)),0))))*$AL$2/10</f>
        <v>3</v>
      </c>
      <c r="AM101" s="75">
        <f>IF(U101&gt;='Sygk DM Syk Ach'!B$3,'Sygk DM Syk Ach'!C$3,IF(U101&gt;='Sygk DM Syk Ach'!B$4,('Sygk DM Syk Ach'!C$4+((U101-'Sygk DM Syk Ach'!B$4)/('Sygk DM Syk Ach'!B$3-'Sygk DM Syk Ach'!B$4))*'Sygk DM Syk Ach'!D$4),IF(U101&gt;'Sygk DM Syk Ach'!B$5,('Sygk DM Syk Ach'!C$5+((U101-'Sygk DM Syk Ach'!B$5)/('Sygk DM Syk Ach'!B$4-'Sygk DM Syk Ach'!B$5))*'Sygk DM Syk Ach'!D$5),IF(U101&gt;='Sygk DM Syk Ach'!B$6,('Sygk DM Syk Ach'!C$6+((U101-'Sygk DM Syk Ach'!B$6)/('Sygk DM Syk Ach'!B$5-'Sygk DM Syk Ach'!B$6)*'Sygk DM Syk Ach'!D$6)),0))))*$AM$2/10</f>
        <v>4</v>
      </c>
      <c r="AN101" s="75">
        <f>IF(V101&gt;='Call Achv'!B$3,'Call Achv'!C$3,IF(V101&gt;='Call Achv'!B$4,('Call Achv'!C$4+((V101-'Call Achv'!B$4)/('Call Achv'!B$3-'Call Achv'!B$4))*'Call Achv'!D$4),IF(V101&gt;'Call Achv'!B$5,('Call Achv'!C$5+((V101-'Call Achv'!B$5)/('Call Achv'!B$4-'Call Achv'!B$5))*'Call Achv'!D$5),IF(V101&gt;='Call Achv'!B$6,('Call Achv'!C$6+((V101-'Call Achv'!B$6)/('Call Achv'!B$5-'Call Achv'!B$6)*'Call Achv'!D$6)),0))))*$AN$2/10</f>
        <v>5</v>
      </c>
      <c r="AO101" s="75">
        <f>IF(W101&gt;='DM Coaching'!B$3,'DM Coaching'!C$3,IF(W101&gt;='DM Coaching'!B$4,('DM Coaching'!C$4+((W101-'DM Coaching'!B$4)/('DM Coaching'!B$3-'DM Coaching'!B$4))*'DM Coaching'!D$4),IF(W101&gt;'DM Coaching'!B$5,('DM Coaching'!C$5+((W101-'DM Coaching'!B$5)/('DM Coaching'!B$4-'DM Coaching'!B$5))*'DM Coaching'!D$5),IF(W101&gt;='DM Coaching'!B$6,('DM Coaching'!C$6+((W101-'DM Coaching'!B$6)/('DM Coaching'!B$5-'DM Coaching'!B$6)*'DM Coaching'!D$6)),0))))*$AO$2/10</f>
        <v>5</v>
      </c>
      <c r="AP101" s="75">
        <f>IF(X101&gt;='FF-Written'!B$3,'FF-Written'!C$3,IF(X101&gt;='FF-Written'!B$4,('FF-Written'!C$4+((X101-'FF-Written'!B$4)/('FF-Written'!B$3-'FF-Written'!B$4))*'FF-Written'!D$4),IF(X101&gt;'FF-Written'!B$5,('FF-Written'!C$5+((X101-'FF-Written'!B$5)/('FF-Written'!B$4-'FF-Written'!B$5))*'FF-Written'!D$5),IF(X101&gt;='FF-Written'!B$6,('FF-Written'!C$6+((X101-'FF-Written'!B$6)/('FF-Written'!B$5-'FF-Written'!B$6)*'FF-Written'!D$6)),0))))*$AP$2/10</f>
        <v>5</v>
      </c>
      <c r="AQ101" s="75">
        <f>IF(Y101&gt;='DM-Won-Written'!B$3,'DM-Won-Written'!C$3,IF(Y101&gt;='DM-Won-Written'!B$4,('DM-Won-Written'!C$4+((Y101-'DM-Won-Written'!B$4)/('DM-Won-Written'!B$3-'DM-Won-Written'!B$4))*'DM-Won-Written'!D$4),IF(Y101&gt;'DM-Won-Written'!B$5,('DM-Won-Written'!C$5+((Y101-'DM-Won-Written'!B$5)/('DM-Won-Written'!B$4-'DM-Won-Written'!B$5))*'DM-Won-Written'!D$5),IF(Y101&gt;='DM-Won-Written'!B$6,('DM-Won-Written'!C$6+((Y101-'DM-Won-Written'!B$6)/('DM-Won-Written'!B$5-'DM-Won-Written'!B$6)*'DM-Won-Written'!D$6)),0))))*$AQ$2/10</f>
        <v>3</v>
      </c>
      <c r="AR101" s="75">
        <f>IF(Z101&gt;='FF-Detailing'!B$3,'FF-Detailing'!C$3,IF(Z101&gt;='FF-Detailing'!B$4,('FF-Detailing'!C$4+((Z101-'FF-Detailing'!B$4)/('FF-Detailing'!B$3-'FF-Detailing'!B$4))*'FF-Detailing'!D$4),IF(Z101&gt;'FF-Detailing'!B$5,('FF-Detailing'!C$5+((Z101-'FF-Detailing'!B$5)/('FF-Detailing'!B$4-'FF-Detailing'!B$5))*'FF-Detailing'!D$5),IF(Z101&gt;='FF-Detailing'!B$6,('FF-Detailing'!C$6+((Z101-'FF-Detailing'!B$6)/('FF-Detailing'!B$5-'FF-Detailing'!B$6)*'FF-Detailing'!D$6)),0))))*$AR$2/10</f>
        <v>0</v>
      </c>
      <c r="AS101" s="75" t="str">
        <f>IF(AA101="","",(IF(AA101&gt;='Rx Share'!G$3,'Rx Share'!H$3,IF(AA101&gt;='Rx Share'!G$4,('Rx Share'!H$4+((AA101-'Rx Share'!G$4)/('Rx Share'!G$3-'Rx Share'!G$4))*'Rx Share'!I$4),IF(AA101&gt;'Rx Share'!G$5,('Rx Share'!H$5+((AA101-'Rx Share'!G$5)/('Rx Share'!G$4-'Rx Share'!G$5))*'Rx Share'!I$5),IF(AA101&gt;='Rx Share'!G$6,('Rx Share'!H$6+((AA101-'Rx Share'!G$6)/('Rx Share'!G$5-'Rx Share'!G$6)*'Rx Share'!I$6)),0))))*$AS$2/10))</f>
        <v/>
      </c>
      <c r="AT101" s="69">
        <f t="shared" si="35"/>
        <v>77.090724547311055</v>
      </c>
    </row>
    <row r="102" spans="1:46" ht="20" hidden="1" x14ac:dyDescent="0.35">
      <c r="A102" s="87"/>
      <c r="B102" s="79">
        <v>105448</v>
      </c>
      <c r="C102" s="80" t="s">
        <v>2992</v>
      </c>
      <c r="D102" s="80"/>
      <c r="E102" s="80" t="s">
        <v>1851</v>
      </c>
      <c r="F102" s="80" t="s">
        <v>1851</v>
      </c>
      <c r="G102" s="80" t="s">
        <v>1991</v>
      </c>
      <c r="H102" s="80" t="s">
        <v>1992</v>
      </c>
      <c r="I102" s="146" t="s">
        <v>1701</v>
      </c>
      <c r="J102" s="79">
        <v>3</v>
      </c>
      <c r="K102" s="79" t="s">
        <v>1084</v>
      </c>
      <c r="L102" s="79"/>
      <c r="M102" s="78">
        <v>72.437292186507008</v>
      </c>
      <c r="N102" s="78">
        <v>23.113207547169811</v>
      </c>
      <c r="O102" s="78">
        <v>61.369362224790493</v>
      </c>
      <c r="P102" s="78">
        <v>72.141255233089723</v>
      </c>
      <c r="Q102" s="99">
        <v>0</v>
      </c>
      <c r="R102" s="99">
        <v>0</v>
      </c>
      <c r="S102" s="99">
        <v>0</v>
      </c>
      <c r="T102" s="99">
        <v>0</v>
      </c>
      <c r="U102" s="99" t="s">
        <v>1093</v>
      </c>
      <c r="V102" s="68">
        <v>82.692307692307693</v>
      </c>
      <c r="W102" s="68" t="s">
        <v>1093</v>
      </c>
      <c r="X102" s="68">
        <v>58.680555555555557</v>
      </c>
      <c r="Y102" s="68">
        <v>94.166666666666657</v>
      </c>
      <c r="Z102" s="68">
        <v>67.458333333333329</v>
      </c>
      <c r="AA102" s="68">
        <v>26.507620941020544</v>
      </c>
      <c r="AB102" s="68">
        <v>0.79522862823061624</v>
      </c>
      <c r="AC102" s="68">
        <v>1</v>
      </c>
      <c r="AD102" s="74"/>
      <c r="AE102" s="75">
        <f>IF(M102&gt;='Sales Ach'!G$3,'Sales Ach'!H$3,IF(M102&gt;='Sales Ach'!G$4,('Sales Ach'!H$4+((M102-'Sales Ach'!G$4)/('Sales Ach'!G$3-'Sales Ach'!G$4))*'Sales Ach'!I$4),IF(M102&gt;'Sales Ach'!G$5,('Sales Ach'!H$5+((M102-'Sales Ach'!G$5)/('Sales Ach'!G$4-'Sales Ach'!G$5))*'Sales Ach'!I$5),IF(M102&gt;='Sales Ach'!G$6,('Sales Ach'!H$6+((M102-'Sales Ach'!G$6)/('Sales Ach'!G$5-'Sales Ach'!G$6)*'Sales Ach'!I$6)),0))))*$AE$2/10</f>
        <v>5.4874584373014015</v>
      </c>
      <c r="AF102" s="75">
        <f>IF(N102&gt;=UA!G$3,UA!H$3,IF(N102&gt;=UA!G$4,(UA!H$4+((N102-UA!G$4)/(UA!G$3-UA!G$4))*UA!I$4),IF(N102&gt;UA!G$5,(UA!H$5+((N102-UA!G$5)/(UA!G$4-UA!G$5))*UA!I$5),IF(N102&gt;=UA!G$6,(UA!H$6+((N102-UA!G$6)/(UA!G$5-UA!G$6)*UA!I$6)),0))))*$AF$2/10</f>
        <v>0</v>
      </c>
      <c r="AG102" s="75">
        <f>IF(O102="","",(IF(O102&gt;='New Product'!G$3,'New Product'!H$3,IF(O102&gt;='New Product'!G$4,('New Product'!H$4+((O102-'New Product'!G$4)/('New Product'!G$3-'New Product'!G$4))*'New Product'!I$4),IF(O102&gt;'New Product'!G$5,('New Product'!H$5+((O102-'New Product'!G$5)/('New Product'!G$4-'New Product'!G$5))*'New Product'!I$5),IF(O102&gt;='New Product'!G$6,('New Product'!H$6+((O102-'New Product'!G$6)/('New Product'!G$5-'New Product'!G$6)*'New Product'!I$6)),0))))*$AG$2/10))</f>
        <v>1.6588734362684179</v>
      </c>
      <c r="AH102" s="75">
        <f>IF(P102&gt;='Basket Brand'!G$3,'Basket Brand'!H$3,IF(P102&gt;='Basket Brand'!G$4,('Basket Brand'!H$4+((P102-'Basket Brand'!G$4)/('Basket Brand'!G$3-'Basket Brand'!G$4))*'Basket Brand'!I$4),IF(P102&gt;'Basket Brand'!G$5,('Basket Brand'!H$5+((P102-'Basket Brand'!G$5)/('Basket Brand'!G$4-'Basket Brand'!G$5))*'Basket Brand'!I$5),IF(P102&gt;='Basket Brand'!G$6,('Basket Brand'!H$6+((P102-'Basket Brand'!G$6)/('Basket Brand'!G$5-'Basket Brand'!G$6)*'Basket Brand'!I$6)),0))))*$AH$2/10</f>
        <v>2.7141255233089723</v>
      </c>
      <c r="AI102" s="75">
        <f>IF(Q102&gt;='No of Month Ach.'!G$3,'No of Month Ach.'!H$3,IF(Q102&gt;='No of Month Ach.'!G$4,('No of Month Ach.'!H$4+((Q102-'No of Month Ach.'!G$4)/('No of Month Ach.'!G$3-'No of Month Ach.'!G$4))*'No of Month Ach.'!I$4),IF(Q102&gt;'No of Month Ach.'!G$5,('No of Month Ach.'!H$5+((Q102-'No of Month Ach.'!G$5)/('No of Month Ach.'!G$4-'No of Month Ach.'!G$5))*'No of Month Ach.'!I$5),IF(Q102&gt;='No of Month Ach.'!G$6,('No of Month Ach.'!H$6+((Q102-'No of Month Ach.'!G$6)/('No of Month Ach.'!G$5-'No of Month Ach.'!G$6)*'No of Month Ach.'!I$6)),0))))*$AI$2/10</f>
        <v>0</v>
      </c>
      <c r="AJ102" s="75">
        <f>IF(R102&gt;='Territory Month'!B$3,'Territory Month'!C$3,IF(R102&gt;='Territory Month'!B$4,('Territory Month'!C$4+((R102-'Territory Month'!B$4)/('Territory Month'!B$3-'Territory Month'!B$4))*'Territory Month'!D$4),IF(R102&gt;'Territory Month'!B$5,('Territory Month'!C$5+((R102-'Territory Month'!B$5)/('Territory Month'!B$4-'Territory Month'!B$5))*'Territory Month'!D$5),IF(R102&gt;='Territory Month'!B$6,('Territory Month'!C$6+((R102-'Territory Month'!B$6)/('Territory Month'!B$5-'Territory Month'!B$6)*'Territory Month'!D$6)),0))))*$AJ$2/10</f>
        <v>0</v>
      </c>
      <c r="AK102" s="75">
        <f>IF(Q102&gt;='No of Month Ach.'!G$3,'No of Month Ach.'!H$3,IF(Q102&gt;='No of Month Ach.'!G$4,('No of Month Ach.'!H$4+((Q102-'No of Month Ach.'!G$4)/('No of Month Ach.'!G$3-'No of Month Ach.'!G$4))*'No of Month Ach.'!I$4),IF(Q102&gt;'No of Month Ach.'!G$5,('No of Month Ach.'!H$5+((Q102-'No of Month Ach.'!G$5)/('No of Month Ach.'!G$4-'No of Month Ach.'!G$5))*'No of Month Ach.'!I$5),IF(Q102&gt;='No of Month Ach.'!G$6,('No of Month Ach.'!H$6+((Q102-'No of Month Ach.'!G$6)/('No of Month Ach.'!G$5-'No of Month Ach.'!G$6)*'No of Month Ach.'!I$6)),0))))*$AK$2/10</f>
        <v>0</v>
      </c>
      <c r="AL102" s="75">
        <f>IF(R102&gt;='Territory Month'!B$3,'Territory Month'!C$3,IF(R102&gt;='Territory Month'!B$4,('Territory Month'!C$4+((R102-'Territory Month'!B$4)/('Territory Month'!B$3-'Territory Month'!B$4))*'Territory Month'!D$4),IF(R102&gt;'Territory Month'!B$5,('Territory Month'!C$5+((R102-'Territory Month'!B$5)/('Territory Month'!B$4-'Territory Month'!B$5))*'Territory Month'!D$5),IF(R102&gt;='Territory Month'!B$6,('Territory Month'!C$6+((R102-'Territory Month'!B$6)/('Territory Month'!B$5-'Territory Month'!B$6)*'Territory Month'!D$6)),0))))*$AL$2/10</f>
        <v>0</v>
      </c>
      <c r="AM102" s="75">
        <f>IF(U102&gt;='Sygk DM Syk Ach'!B$3,'Sygk DM Syk Ach'!C$3,IF(U102&gt;='Sygk DM Syk Ach'!B$4,('Sygk DM Syk Ach'!C$4+((U102-'Sygk DM Syk Ach'!B$4)/('Sygk DM Syk Ach'!B$3-'Sygk DM Syk Ach'!B$4))*'Sygk DM Syk Ach'!D$4),IF(U102&gt;'Sygk DM Syk Ach'!B$5,('Sygk DM Syk Ach'!C$5+((U102-'Sygk DM Syk Ach'!B$5)/('Sygk DM Syk Ach'!B$4-'Sygk DM Syk Ach'!B$5))*'Sygk DM Syk Ach'!D$5),IF(U102&gt;='Sygk DM Syk Ach'!B$6,('Sygk DM Syk Ach'!C$6+((U102-'Sygk DM Syk Ach'!B$6)/('Sygk DM Syk Ach'!B$5-'Sygk DM Syk Ach'!B$6)*'Sygk DM Syk Ach'!D$6)),0))))*$AM$2/10</f>
        <v>4</v>
      </c>
      <c r="AN102" s="75">
        <f>IF(V102&gt;='Call Achv'!B$3,'Call Achv'!C$3,IF(V102&gt;='Call Achv'!B$4,('Call Achv'!C$4+((V102-'Call Achv'!B$4)/('Call Achv'!B$3-'Call Achv'!B$4))*'Call Achv'!D$4),IF(V102&gt;'Call Achv'!B$5,('Call Achv'!C$5+((V102-'Call Achv'!B$5)/('Call Achv'!B$4-'Call Achv'!B$5))*'Call Achv'!D$5),IF(V102&gt;='Call Achv'!B$6,('Call Achv'!C$6+((V102-'Call Achv'!B$6)/('Call Achv'!B$5-'Call Achv'!B$6)*'Call Achv'!D$6)),0))))*$AN$2/10</f>
        <v>0.72115384615384626</v>
      </c>
      <c r="AO102" s="75">
        <f>IF(W102&gt;='DM Coaching'!B$3,'DM Coaching'!C$3,IF(W102&gt;='DM Coaching'!B$4,('DM Coaching'!C$4+((W102-'DM Coaching'!B$4)/('DM Coaching'!B$3-'DM Coaching'!B$4))*'DM Coaching'!D$4),IF(W102&gt;'DM Coaching'!B$5,('DM Coaching'!C$5+((W102-'DM Coaching'!B$5)/('DM Coaching'!B$4-'DM Coaching'!B$5))*'DM Coaching'!D$5),IF(W102&gt;='DM Coaching'!B$6,('DM Coaching'!C$6+((W102-'DM Coaching'!B$6)/('DM Coaching'!B$5-'DM Coaching'!B$6)*'DM Coaching'!D$6)),0))))*$AO$2/10</f>
        <v>5</v>
      </c>
      <c r="AP102" s="75">
        <f>IF(X102&gt;='FF-Written'!B$3,'FF-Written'!C$3,IF(X102&gt;='FF-Written'!B$4,('FF-Written'!C$4+((X102-'FF-Written'!B$4)/('FF-Written'!B$3-'FF-Written'!B$4))*'FF-Written'!D$4),IF(X102&gt;'FF-Written'!B$5,('FF-Written'!C$5+((X102-'FF-Written'!B$5)/('FF-Written'!B$4-'FF-Written'!B$5))*'FF-Written'!D$5),IF(X102&gt;='FF-Written'!B$6,('FF-Written'!C$6+((X102-'FF-Written'!B$6)/('FF-Written'!B$5-'FF-Written'!B$6)*'FF-Written'!D$6)),0))))*$AP$2/10</f>
        <v>1.7690972222222225</v>
      </c>
      <c r="AQ102" s="75">
        <f>IF(Y102&gt;='DM-Won-Written'!B$3,'DM-Won-Written'!C$3,IF(Y102&gt;='DM-Won-Written'!B$4,('DM-Won-Written'!C$4+((Y102-'DM-Won-Written'!B$4)/('DM-Won-Written'!B$3-'DM-Won-Written'!B$4))*'DM-Won-Written'!D$4),IF(Y102&gt;'DM-Won-Written'!B$5,('DM-Won-Written'!C$5+((Y102-'DM-Won-Written'!B$5)/('DM-Won-Written'!B$4-'DM-Won-Written'!B$5))*'DM-Won-Written'!D$5),IF(Y102&gt;='DM-Won-Written'!B$6,('DM-Won-Written'!C$6+((Y102-'DM-Won-Written'!B$6)/('DM-Won-Written'!B$5-'DM-Won-Written'!B$6)*'DM-Won-Written'!D$6)),0))))*$AQ$2/10</f>
        <v>3</v>
      </c>
      <c r="AR102" s="75">
        <f>IF(Z102&gt;='FF-Detailing'!B$3,'FF-Detailing'!C$3,IF(Z102&gt;='FF-Detailing'!B$4,('FF-Detailing'!C$4+((Z102-'FF-Detailing'!B$4)/('FF-Detailing'!B$3-'FF-Detailing'!B$4))*'FF-Detailing'!D$4),IF(Z102&gt;'FF-Detailing'!B$5,('FF-Detailing'!C$5+((Z102-'FF-Detailing'!B$5)/('FF-Detailing'!B$4-'FF-Detailing'!B$5))*'FF-Detailing'!D$5),IF(Z102&gt;='FF-Detailing'!B$6,('FF-Detailing'!C$6+((Z102-'FF-Detailing'!B$6)/('FF-Detailing'!B$5-'FF-Detailing'!B$6)*'FF-Detailing'!D$6)),0))))*$AR$2/10</f>
        <v>0.93312499999999954</v>
      </c>
      <c r="AS102" s="75">
        <f>IF(AA102="","",(IF(AA102&gt;='Rx Share'!G$3,'Rx Share'!H$3,IF(AA102&gt;='Rx Share'!G$4,('Rx Share'!H$4+((AA102-'Rx Share'!G$4)/('Rx Share'!G$3-'Rx Share'!G$4))*'Rx Share'!I$4),IF(AA102&gt;'Rx Share'!G$5,('Rx Share'!H$5+((AA102-'Rx Share'!G$5)/('Rx Share'!G$4-'Rx Share'!G$5))*'Rx Share'!I$5),IF(AA102&gt;='Rx Share'!G$6,('Rx Share'!H$6+((AA102-'Rx Share'!G$6)/('Rx Share'!G$5-'Rx Share'!G$6)*'Rx Share'!I$6)),0))))*$AS$2/10))</f>
        <v>0</v>
      </c>
      <c r="AT102" s="69">
        <f t="shared" si="35"/>
        <v>28.093148294727623</v>
      </c>
    </row>
    <row r="103" spans="1:46" ht="20" hidden="1" x14ac:dyDescent="0.35">
      <c r="B103">
        <v>105458</v>
      </c>
      <c r="C103" s="80" t="s">
        <v>2993</v>
      </c>
      <c r="D103" s="80" t="s">
        <v>1058</v>
      </c>
      <c r="E103" s="80" t="s">
        <v>1792</v>
      </c>
      <c r="F103" s="80" t="s">
        <v>1830</v>
      </c>
      <c r="G103" s="80" t="s">
        <v>1822</v>
      </c>
      <c r="H103" s="146">
        <v>44747</v>
      </c>
      <c r="I103" s="146" t="s">
        <v>1719</v>
      </c>
      <c r="J103" s="79">
        <v>9</v>
      </c>
      <c r="M103">
        <v>90.670166629558693</v>
      </c>
      <c r="N103" s="78">
        <v>33.333333333333329</v>
      </c>
      <c r="O103" s="78">
        <v>52.307129223101199</v>
      </c>
      <c r="P103" s="78">
        <v>94.748561795740301</v>
      </c>
      <c r="Q103" s="99">
        <v>1</v>
      </c>
      <c r="R103" s="99">
        <v>33.333333333333329</v>
      </c>
      <c r="S103" s="99">
        <v>1</v>
      </c>
      <c r="T103" s="99">
        <v>33.333333333333329</v>
      </c>
      <c r="U103" s="99" t="s">
        <v>1093</v>
      </c>
      <c r="V103" s="68">
        <v>77.763491353607648</v>
      </c>
      <c r="W103" s="68">
        <v>63.942307692307686</v>
      </c>
      <c r="X103" s="68">
        <v>63.888888888888886</v>
      </c>
      <c r="Y103" s="68">
        <v>70</v>
      </c>
      <c r="Z103" s="68">
        <v>78.5</v>
      </c>
      <c r="AA103" s="68">
        <v>28.943271188470597</v>
      </c>
      <c r="AB103" s="68">
        <v>0.57886542376941197</v>
      </c>
    </row>
    <row r="104" spans="1:46" ht="20" x14ac:dyDescent="0.35">
      <c r="B104">
        <v>105513</v>
      </c>
      <c r="C104" s="80" t="s">
        <v>2994</v>
      </c>
      <c r="D104" s="80" t="s">
        <v>1472</v>
      </c>
      <c r="E104" s="80" t="s">
        <v>2133</v>
      </c>
      <c r="F104" s="80" t="s">
        <v>1766</v>
      </c>
      <c r="G104" s="80" t="s">
        <v>1545</v>
      </c>
      <c r="H104" s="146">
        <v>44761</v>
      </c>
      <c r="I104" s="146" t="s">
        <v>1719</v>
      </c>
      <c r="J104" s="79">
        <v>9</v>
      </c>
      <c r="M104">
        <v>104.28835818963185</v>
      </c>
      <c r="N104" s="78">
        <v>56.25</v>
      </c>
      <c r="O104" s="78">
        <v>78.959338895288738</v>
      </c>
      <c r="P104" s="78">
        <v>108.50802911096575</v>
      </c>
      <c r="Q104" s="99">
        <v>4</v>
      </c>
      <c r="R104" s="99">
        <v>54.6875</v>
      </c>
      <c r="S104" s="99">
        <v>4</v>
      </c>
      <c r="T104" s="99">
        <v>54.6875</v>
      </c>
      <c r="U104" s="99" t="s">
        <v>1093</v>
      </c>
      <c r="V104" s="68">
        <v>141.43257391432573</v>
      </c>
      <c r="W104" s="68">
        <v>63.157894736842103</v>
      </c>
      <c r="X104" s="68">
        <v>56.296296296296305</v>
      </c>
      <c r="Y104" s="68">
        <v>60</v>
      </c>
      <c r="Z104" s="68">
        <v>57.55555555555555</v>
      </c>
      <c r="AA104" s="68" t="s">
        <v>1093</v>
      </c>
      <c r="AB104" s="68" t="s">
        <v>1093</v>
      </c>
    </row>
    <row r="105" spans="1:46" ht="30" hidden="1" x14ac:dyDescent="0.35">
      <c r="B105">
        <v>105738</v>
      </c>
      <c r="C105" s="80" t="s">
        <v>103</v>
      </c>
      <c r="D105" s="80" t="s">
        <v>1058</v>
      </c>
      <c r="E105" s="80" t="s">
        <v>1762</v>
      </c>
      <c r="F105" s="80" t="s">
        <v>22</v>
      </c>
      <c r="G105" s="80" t="s">
        <v>1756</v>
      </c>
      <c r="H105" s="146">
        <v>44835</v>
      </c>
      <c r="I105" s="146" t="s">
        <v>1719</v>
      </c>
      <c r="J105" s="79">
        <v>9</v>
      </c>
      <c r="M105">
        <v>93.766366774027404</v>
      </c>
      <c r="N105" s="78">
        <v>30.393700787401574</v>
      </c>
      <c r="O105" s="78">
        <v>70.731691029674522</v>
      </c>
      <c r="P105" s="78">
        <v>91.635577734169345</v>
      </c>
      <c r="Q105" s="99">
        <v>2</v>
      </c>
      <c r="R105" s="99">
        <v>42.222222222222221</v>
      </c>
      <c r="S105" s="99">
        <v>2</v>
      </c>
      <c r="T105" s="99">
        <v>42.222222222222221</v>
      </c>
      <c r="U105" s="99" t="s">
        <v>1093</v>
      </c>
      <c r="V105" s="68">
        <v>103.85650224215246</v>
      </c>
      <c r="W105" s="68" t="s">
        <v>1093</v>
      </c>
      <c r="X105" s="68">
        <v>80.111111111111114</v>
      </c>
      <c r="Y105" s="68">
        <v>75.555555555555557</v>
      </c>
      <c r="Z105" s="68">
        <v>84.266666666666666</v>
      </c>
      <c r="AA105" s="68">
        <v>16.181229773462782</v>
      </c>
      <c r="AB105" s="68">
        <v>0.48543689320388345</v>
      </c>
    </row>
    <row r="106" spans="1:46" ht="30" hidden="1" x14ac:dyDescent="0.35">
      <c r="B106">
        <v>105742</v>
      </c>
      <c r="C106" s="80" t="s">
        <v>105</v>
      </c>
      <c r="D106" s="80" t="s">
        <v>1472</v>
      </c>
      <c r="E106" s="80" t="s">
        <v>106</v>
      </c>
      <c r="F106" s="80" t="s">
        <v>17</v>
      </c>
      <c r="G106" s="80" t="s">
        <v>1756</v>
      </c>
      <c r="H106" s="146">
        <v>44835</v>
      </c>
      <c r="I106" s="146" t="s">
        <v>1719</v>
      </c>
      <c r="J106" s="79">
        <v>9</v>
      </c>
      <c r="M106">
        <v>96.456246842532352</v>
      </c>
      <c r="N106" s="78">
        <v>38.818076477404404</v>
      </c>
      <c r="O106" s="78">
        <v>99.049371079919837</v>
      </c>
      <c r="P106" s="78">
        <v>104.60747096833769</v>
      </c>
      <c r="Q106" s="99">
        <v>4</v>
      </c>
      <c r="R106" s="99">
        <v>51.851851851851848</v>
      </c>
      <c r="S106" s="99">
        <v>4</v>
      </c>
      <c r="T106" s="99">
        <v>51.851851851851848</v>
      </c>
      <c r="U106" s="99">
        <v>55.555555555555557</v>
      </c>
      <c r="V106" s="68">
        <v>105.06844850065191</v>
      </c>
      <c r="W106" s="68">
        <v>46.226415094339622</v>
      </c>
      <c r="X106" s="68">
        <v>75.018518518518519</v>
      </c>
      <c r="Y106" s="68">
        <v>75.555555555555557</v>
      </c>
      <c r="Z106" s="68">
        <v>84.222222222222229</v>
      </c>
      <c r="AA106" s="68">
        <v>24.611342237792861</v>
      </c>
      <c r="AB106" s="68">
        <v>0.73834026713378587</v>
      </c>
    </row>
    <row r="107" spans="1:46" ht="20" hidden="1" x14ac:dyDescent="0.35">
      <c r="B107">
        <v>106583</v>
      </c>
      <c r="C107" s="80" t="s">
        <v>193</v>
      </c>
      <c r="D107" s="80" t="s">
        <v>1472</v>
      </c>
      <c r="E107" s="80" t="s">
        <v>2255</v>
      </c>
      <c r="F107" s="80" t="s">
        <v>1830</v>
      </c>
      <c r="G107" s="80" t="s">
        <v>1822</v>
      </c>
      <c r="H107" s="146">
        <v>45108</v>
      </c>
      <c r="I107" s="146" t="s">
        <v>1719</v>
      </c>
      <c r="J107" s="79">
        <v>9</v>
      </c>
      <c r="M107">
        <v>94.908579073674858</v>
      </c>
      <c r="N107" s="78">
        <v>17.669172932330827</v>
      </c>
      <c r="O107" s="78">
        <v>68.676605977224028</v>
      </c>
      <c r="P107" s="78">
        <v>104.63348385286227</v>
      </c>
      <c r="Q107" s="99">
        <v>2</v>
      </c>
      <c r="R107" s="99">
        <v>40</v>
      </c>
      <c r="S107" s="99">
        <v>2</v>
      </c>
      <c r="T107" s="99">
        <v>40</v>
      </c>
      <c r="U107" s="99" t="s">
        <v>1093</v>
      </c>
      <c r="V107" s="68">
        <v>78.176034465484406</v>
      </c>
      <c r="W107" s="68" t="s">
        <v>1093</v>
      </c>
      <c r="X107" s="68">
        <v>60</v>
      </c>
      <c r="Y107" s="68">
        <v>74.444444444444457</v>
      </c>
      <c r="Z107" s="68">
        <v>82</v>
      </c>
      <c r="AA107" s="68">
        <v>29.802842732691424</v>
      </c>
      <c r="AB107" s="68">
        <v>0.59605685465382852</v>
      </c>
    </row>
    <row r="108" spans="1:46" ht="30" x14ac:dyDescent="0.35">
      <c r="B108">
        <v>106587</v>
      </c>
      <c r="C108" s="80" t="s">
        <v>195</v>
      </c>
      <c r="D108" s="80" t="s">
        <v>1472</v>
      </c>
      <c r="E108" s="80" t="s">
        <v>196</v>
      </c>
      <c r="F108" s="80" t="s">
        <v>26</v>
      </c>
      <c r="G108" s="80" t="s">
        <v>1756</v>
      </c>
      <c r="H108" s="146">
        <v>45108</v>
      </c>
      <c r="I108" s="146" t="s">
        <v>1719</v>
      </c>
      <c r="J108" s="79">
        <v>9</v>
      </c>
      <c r="M108">
        <v>102.13870017294452</v>
      </c>
      <c r="N108" s="78">
        <v>50</v>
      </c>
      <c r="O108" s="78">
        <v>105.49399730609991</v>
      </c>
      <c r="P108" s="78">
        <v>107.56542006439666</v>
      </c>
      <c r="Q108" s="99">
        <v>8</v>
      </c>
      <c r="R108" s="99">
        <v>73.584905660377359</v>
      </c>
      <c r="S108" s="99">
        <v>8</v>
      </c>
      <c r="T108" s="99">
        <v>73.584905660377359</v>
      </c>
      <c r="U108" s="99">
        <v>77.777777777777786</v>
      </c>
      <c r="V108" s="68">
        <v>108.99140640453635</v>
      </c>
      <c r="W108" s="68">
        <v>59.574468085106382</v>
      </c>
      <c r="X108" s="68">
        <v>90</v>
      </c>
      <c r="Y108" s="68">
        <v>88.333333333333329</v>
      </c>
      <c r="Z108" s="68">
        <v>85.916666666666671</v>
      </c>
      <c r="AA108" s="68">
        <v>54.072781716718019</v>
      </c>
      <c r="AB108" s="68">
        <v>1.6221834515015405</v>
      </c>
    </row>
    <row r="109" spans="1:46" ht="20" hidden="1" x14ac:dyDescent="0.35">
      <c r="B109">
        <v>106588</v>
      </c>
      <c r="C109" s="80" t="s">
        <v>115</v>
      </c>
      <c r="D109" s="80" t="s">
        <v>1472</v>
      </c>
      <c r="E109" s="80" t="s">
        <v>2223</v>
      </c>
      <c r="F109" s="80" t="s">
        <v>1835</v>
      </c>
      <c r="G109" s="80" t="s">
        <v>1822</v>
      </c>
      <c r="H109" s="146">
        <v>45108</v>
      </c>
      <c r="I109" s="146" t="s">
        <v>1719</v>
      </c>
      <c r="J109" s="79">
        <v>9</v>
      </c>
      <c r="M109">
        <v>82.084453984311082</v>
      </c>
      <c r="N109" s="78">
        <v>17.454545454545457</v>
      </c>
      <c r="O109" s="78">
        <v>62.697078852117215</v>
      </c>
      <c r="P109" s="78">
        <v>83.530438983933749</v>
      </c>
      <c r="Q109" s="99">
        <v>0</v>
      </c>
      <c r="R109" s="99">
        <v>20</v>
      </c>
      <c r="S109" s="99">
        <v>0</v>
      </c>
      <c r="T109" s="99">
        <v>20</v>
      </c>
      <c r="U109" s="99" t="s">
        <v>1093</v>
      </c>
      <c r="V109" s="68">
        <v>83.526097271648865</v>
      </c>
      <c r="W109" s="68">
        <v>46.05263157894737</v>
      </c>
      <c r="X109" s="68">
        <v>60.888888888888893</v>
      </c>
      <c r="Y109" s="68">
        <v>71.111111111111114</v>
      </c>
      <c r="Z109" s="68">
        <v>83.86666666666666</v>
      </c>
      <c r="AA109" s="68">
        <v>21.263761122002713</v>
      </c>
      <c r="AB109" s="68">
        <v>0.42527522244005428</v>
      </c>
    </row>
    <row r="110" spans="1:46" ht="30" hidden="1" x14ac:dyDescent="0.35">
      <c r="B110">
        <v>106589</v>
      </c>
      <c r="C110" s="80" t="s">
        <v>120</v>
      </c>
      <c r="D110" s="80" t="s">
        <v>1472</v>
      </c>
      <c r="E110" s="80" t="s">
        <v>121</v>
      </c>
      <c r="F110" s="80" t="s">
        <v>12</v>
      </c>
      <c r="G110" s="80" t="s">
        <v>1770</v>
      </c>
      <c r="H110" s="146">
        <v>45108</v>
      </c>
      <c r="I110" s="146" t="s">
        <v>1719</v>
      </c>
      <c r="J110" s="79">
        <v>9</v>
      </c>
      <c r="M110">
        <v>81.355518173910355</v>
      </c>
      <c r="N110" s="78">
        <v>22.375215146299485</v>
      </c>
      <c r="O110" s="78">
        <v>60.986792209150643</v>
      </c>
      <c r="P110" s="78">
        <v>75.707506636300096</v>
      </c>
      <c r="Q110" s="99">
        <v>0</v>
      </c>
      <c r="R110" s="99">
        <v>13.888888888888889</v>
      </c>
      <c r="S110" s="99">
        <v>0</v>
      </c>
      <c r="T110" s="99">
        <v>13.888888888888889</v>
      </c>
      <c r="U110" s="99" t="s">
        <v>1093</v>
      </c>
      <c r="V110" s="68">
        <v>103.31746031746032</v>
      </c>
      <c r="W110" s="68">
        <v>107.23404255319149</v>
      </c>
      <c r="X110" s="68">
        <v>79.305555555555557</v>
      </c>
      <c r="Y110" s="68">
        <v>84.444444444444443</v>
      </c>
      <c r="Z110" s="68">
        <v>86</v>
      </c>
      <c r="AA110" s="68">
        <v>16.120566844117867</v>
      </c>
      <c r="AB110" s="68">
        <v>0.48361700532353602</v>
      </c>
    </row>
    <row r="111" spans="1:46" ht="30" x14ac:dyDescent="0.35">
      <c r="B111">
        <v>106590</v>
      </c>
      <c r="C111" s="80" t="s">
        <v>124</v>
      </c>
      <c r="D111" s="80" t="s">
        <v>1472</v>
      </c>
      <c r="E111" s="80" t="s">
        <v>1901</v>
      </c>
      <c r="F111" s="80" t="s">
        <v>10</v>
      </c>
      <c r="G111" s="80" t="s">
        <v>1770</v>
      </c>
      <c r="H111" s="146">
        <v>45108</v>
      </c>
      <c r="I111" s="146" t="s">
        <v>1719</v>
      </c>
      <c r="J111" s="79">
        <v>9</v>
      </c>
      <c r="M111">
        <v>103.41151322332189</v>
      </c>
      <c r="N111" s="78">
        <v>35.61643835616438</v>
      </c>
      <c r="O111" s="78">
        <v>56.76535409102037</v>
      </c>
      <c r="P111" s="78">
        <v>129.97027528796721</v>
      </c>
      <c r="Q111" s="99">
        <v>6</v>
      </c>
      <c r="R111" s="99">
        <v>75</v>
      </c>
      <c r="S111" s="99">
        <v>6</v>
      </c>
      <c r="T111" s="99">
        <v>75</v>
      </c>
      <c r="U111" s="99" t="s">
        <v>1093</v>
      </c>
      <c r="V111" s="68">
        <v>104.94287334899927</v>
      </c>
      <c r="W111" s="68">
        <v>63.78378378378379</v>
      </c>
      <c r="X111" s="68">
        <v>86.3888888888889</v>
      </c>
      <c r="Y111" s="68">
        <v>48.888888888888886</v>
      </c>
      <c r="Z111" s="68">
        <v>84.6111111111111</v>
      </c>
      <c r="AA111" s="68">
        <v>27.169848945610447</v>
      </c>
      <c r="AB111" s="68">
        <v>0.81509546836831348</v>
      </c>
    </row>
    <row r="112" spans="1:46" ht="30" hidden="1" x14ac:dyDescent="0.35">
      <c r="B112">
        <v>106592</v>
      </c>
      <c r="C112" s="80" t="s">
        <v>201</v>
      </c>
      <c r="D112" s="80" t="s">
        <v>1472</v>
      </c>
      <c r="E112" s="80" t="s">
        <v>1869</v>
      </c>
      <c r="F112" s="80" t="s">
        <v>29</v>
      </c>
      <c r="G112" s="80" t="s">
        <v>1756</v>
      </c>
      <c r="H112" s="146">
        <v>45108</v>
      </c>
      <c r="I112" s="146" t="s">
        <v>1719</v>
      </c>
      <c r="J112" s="79">
        <v>9</v>
      </c>
      <c r="M112">
        <v>84.282828303353512</v>
      </c>
      <c r="N112" s="78">
        <v>21.73228346456693</v>
      </c>
      <c r="O112" s="78">
        <v>35.709748152359033</v>
      </c>
      <c r="P112" s="78">
        <v>74.919102406493749</v>
      </c>
      <c r="Q112" s="99">
        <v>0</v>
      </c>
      <c r="R112" s="99">
        <v>30.555555555555557</v>
      </c>
      <c r="S112" s="99">
        <v>0</v>
      </c>
      <c r="T112" s="99">
        <v>30.555555555555557</v>
      </c>
      <c r="U112" s="99" t="s">
        <v>1093</v>
      </c>
      <c r="V112" s="68">
        <v>79.515873015873012</v>
      </c>
      <c r="W112" s="68" t="s">
        <v>1093</v>
      </c>
      <c r="X112" s="68">
        <v>82.129629629629633</v>
      </c>
      <c r="Y112" s="68">
        <v>79.444444444444443</v>
      </c>
      <c r="Z112" s="68">
        <v>87.472222222222229</v>
      </c>
      <c r="AA112" s="68">
        <v>17.56305424392491</v>
      </c>
      <c r="AB112" s="68">
        <v>0.5268916273177473</v>
      </c>
    </row>
    <row r="113" spans="2:28" ht="20" hidden="1" x14ac:dyDescent="0.35">
      <c r="B113">
        <v>106593</v>
      </c>
      <c r="C113" s="80" t="s">
        <v>128</v>
      </c>
      <c r="D113" s="80" t="s">
        <v>1472</v>
      </c>
      <c r="E113" s="80" t="s">
        <v>2471</v>
      </c>
      <c r="F113" s="80" t="s">
        <v>1881</v>
      </c>
      <c r="G113" s="80" t="s">
        <v>1822</v>
      </c>
      <c r="H113" s="146">
        <v>45108</v>
      </c>
      <c r="I113" s="146" t="s">
        <v>1719</v>
      </c>
      <c r="J113" s="79">
        <v>9</v>
      </c>
      <c r="M113">
        <v>65.182589381291308</v>
      </c>
      <c r="N113" s="78">
        <v>8.7272727272727284</v>
      </c>
      <c r="O113" s="78">
        <v>70.936312224632374</v>
      </c>
      <c r="P113" s="78">
        <v>64.362842323538146</v>
      </c>
      <c r="Q113" s="99">
        <v>0</v>
      </c>
      <c r="R113" s="99">
        <v>2.7777777777777777</v>
      </c>
      <c r="S113" s="99">
        <v>0</v>
      </c>
      <c r="T113" s="99">
        <v>2.7777777777777777</v>
      </c>
      <c r="U113" s="99" t="s">
        <v>1093</v>
      </c>
      <c r="V113" s="68">
        <v>55.79249282952987</v>
      </c>
      <c r="W113" s="68">
        <v>26.923076923076923</v>
      </c>
      <c r="X113" s="68">
        <v>66.1111111111111</v>
      </c>
      <c r="Y113" s="68">
        <v>80</v>
      </c>
      <c r="Z113" s="68">
        <v>84.5</v>
      </c>
      <c r="AA113" s="68">
        <v>29.994709594528207</v>
      </c>
      <c r="AB113" s="68">
        <v>0.59989419189056414</v>
      </c>
    </row>
    <row r="114" spans="2:28" ht="30" hidden="1" x14ac:dyDescent="0.35">
      <c r="B114">
        <v>106596</v>
      </c>
      <c r="C114" s="80" t="s">
        <v>197</v>
      </c>
      <c r="D114" s="80" t="s">
        <v>1472</v>
      </c>
      <c r="E114" s="80" t="s">
        <v>198</v>
      </c>
      <c r="F114" s="80" t="s">
        <v>31</v>
      </c>
      <c r="G114" s="80" t="s">
        <v>1760</v>
      </c>
      <c r="H114" s="146">
        <v>45108</v>
      </c>
      <c r="I114" s="146" t="s">
        <v>1719</v>
      </c>
      <c r="J114" s="79">
        <v>9</v>
      </c>
      <c r="M114">
        <v>88.544955367395929</v>
      </c>
      <c r="N114" s="78">
        <v>27.173913043478258</v>
      </c>
      <c r="O114" s="78">
        <v>47.036464327732773</v>
      </c>
      <c r="P114" s="78">
        <v>83.866109287270632</v>
      </c>
      <c r="Q114" s="99">
        <v>2</v>
      </c>
      <c r="R114" s="99">
        <v>22.222222222222221</v>
      </c>
      <c r="S114" s="99">
        <v>2</v>
      </c>
      <c r="T114" s="99">
        <v>22.222222222222221</v>
      </c>
      <c r="U114" s="99">
        <v>11.111111111111111</v>
      </c>
      <c r="V114" s="68">
        <v>81.568171242438353</v>
      </c>
      <c r="W114" s="68">
        <v>66.037735849056602</v>
      </c>
      <c r="X114" s="68">
        <v>77.460317460317455</v>
      </c>
      <c r="Y114" s="68">
        <v>87.777777777777771</v>
      </c>
      <c r="Z114" s="68">
        <v>86.936507936507951</v>
      </c>
      <c r="AA114" s="68">
        <v>17.805455269385803</v>
      </c>
      <c r="AB114" s="68">
        <v>0.53416365808157407</v>
      </c>
    </row>
    <row r="115" spans="2:28" ht="30" hidden="1" x14ac:dyDescent="0.35">
      <c r="B115">
        <v>106598</v>
      </c>
      <c r="C115" s="80" t="s">
        <v>122</v>
      </c>
      <c r="D115" s="80" t="s">
        <v>1472</v>
      </c>
      <c r="E115" s="80" t="s">
        <v>123</v>
      </c>
      <c r="F115" s="80" t="s">
        <v>21</v>
      </c>
      <c r="G115" s="80" t="s">
        <v>1760</v>
      </c>
      <c r="H115" s="146">
        <v>45108</v>
      </c>
      <c r="I115" s="146" t="s">
        <v>1719</v>
      </c>
      <c r="J115" s="79">
        <v>9</v>
      </c>
      <c r="M115">
        <v>96.354250044700137</v>
      </c>
      <c r="N115" s="78">
        <v>22.716627634660423</v>
      </c>
      <c r="O115" s="78">
        <v>61.019263437569393</v>
      </c>
      <c r="P115" s="78">
        <v>103.39210964948025</v>
      </c>
      <c r="Q115" s="99">
        <v>2</v>
      </c>
      <c r="R115" s="99">
        <v>40.74074074074074</v>
      </c>
      <c r="S115" s="99">
        <v>2</v>
      </c>
      <c r="T115" s="99">
        <v>40.74074074074074</v>
      </c>
      <c r="U115" s="99">
        <v>0</v>
      </c>
      <c r="V115" s="68">
        <v>84.189701897018978</v>
      </c>
      <c r="W115" s="68" t="s">
        <v>1093</v>
      </c>
      <c r="X115" s="68">
        <v>74</v>
      </c>
      <c r="Y115" s="68">
        <v>91.1111111111111</v>
      </c>
      <c r="Z115" s="68">
        <v>88.533333333333346</v>
      </c>
      <c r="AA115" s="68">
        <v>18.924599189078602</v>
      </c>
      <c r="AB115" s="68">
        <v>0.56773797567235806</v>
      </c>
    </row>
    <row r="116" spans="2:28" ht="30" hidden="1" x14ac:dyDescent="0.35">
      <c r="B116">
        <v>106599</v>
      </c>
      <c r="C116" s="80" t="s">
        <v>1197</v>
      </c>
      <c r="D116" s="80" t="s">
        <v>1058</v>
      </c>
      <c r="E116" s="80" t="s">
        <v>93</v>
      </c>
      <c r="F116" s="80" t="s">
        <v>22</v>
      </c>
      <c r="G116" s="80" t="s">
        <v>1756</v>
      </c>
      <c r="H116" s="146">
        <v>45108</v>
      </c>
      <c r="I116" s="146" t="s">
        <v>1719</v>
      </c>
      <c r="J116" s="79">
        <v>9</v>
      </c>
      <c r="M116">
        <v>69.858774694231926</v>
      </c>
      <c r="N116" s="78">
        <v>17.660550458715598</v>
      </c>
      <c r="O116" s="78">
        <v>40.076714913564018</v>
      </c>
      <c r="P116" s="78">
        <v>66.455428955212653</v>
      </c>
      <c r="Q116" s="99">
        <v>0</v>
      </c>
      <c r="R116" s="99">
        <v>8.3333333333333321</v>
      </c>
      <c r="S116" s="99">
        <v>0</v>
      </c>
      <c r="T116" s="99">
        <v>8.3333333333333321</v>
      </c>
      <c r="U116" s="99">
        <v>0</v>
      </c>
      <c r="V116" s="68">
        <v>52.329218106995889</v>
      </c>
      <c r="W116" s="68" t="s">
        <v>1093</v>
      </c>
      <c r="X116" s="68">
        <v>81.435185185185205</v>
      </c>
      <c r="Y116" s="68">
        <v>66.666666666666671</v>
      </c>
      <c r="Z116" s="68">
        <v>84.5</v>
      </c>
      <c r="AA116" s="68">
        <v>15.07653114493934</v>
      </c>
      <c r="AB116" s="68">
        <v>0.45229593434818022</v>
      </c>
    </row>
    <row r="117" spans="2:28" ht="30" hidden="1" x14ac:dyDescent="0.35">
      <c r="B117">
        <v>106600</v>
      </c>
      <c r="C117" s="80" t="s">
        <v>109</v>
      </c>
      <c r="D117" s="80" t="s">
        <v>1058</v>
      </c>
      <c r="E117" s="80" t="s">
        <v>1773</v>
      </c>
      <c r="F117" s="80" t="s">
        <v>12</v>
      </c>
      <c r="G117" s="80" t="s">
        <v>1770</v>
      </c>
      <c r="H117" s="146">
        <v>45108</v>
      </c>
      <c r="I117" s="146" t="s">
        <v>1719</v>
      </c>
      <c r="J117" s="79">
        <v>9</v>
      </c>
      <c r="M117">
        <v>85.355586450211092</v>
      </c>
      <c r="N117" s="78">
        <v>28.247734138972806</v>
      </c>
      <c r="O117" s="78">
        <v>64.057273787699074</v>
      </c>
      <c r="P117" s="78">
        <v>94.547219274760536</v>
      </c>
      <c r="Q117" s="99">
        <v>2</v>
      </c>
      <c r="R117" s="99">
        <v>13.888888888888889</v>
      </c>
      <c r="S117" s="99">
        <v>2</v>
      </c>
      <c r="T117" s="99">
        <v>13.888888888888889</v>
      </c>
      <c r="U117" s="99" t="s">
        <v>1093</v>
      </c>
      <c r="V117" s="68">
        <v>74.930206588498052</v>
      </c>
      <c r="W117" s="68">
        <v>82.967032967032978</v>
      </c>
      <c r="X117" s="68">
        <v>81.805555555555557</v>
      </c>
      <c r="Y117" s="68">
        <v>83.333333333333329</v>
      </c>
      <c r="Z117" s="68">
        <v>87</v>
      </c>
      <c r="AA117" s="68">
        <v>33.711225294293556</v>
      </c>
      <c r="AB117" s="68">
        <v>1.0113367588288067</v>
      </c>
    </row>
    <row r="118" spans="2:28" ht="30" hidden="1" x14ac:dyDescent="0.35">
      <c r="B118">
        <v>106601</v>
      </c>
      <c r="C118" s="80" t="s">
        <v>111</v>
      </c>
      <c r="D118" s="80" t="s">
        <v>1058</v>
      </c>
      <c r="E118" s="80" t="s">
        <v>83</v>
      </c>
      <c r="F118" s="80" t="s">
        <v>21</v>
      </c>
      <c r="G118" s="80" t="s">
        <v>1760</v>
      </c>
      <c r="H118" s="146">
        <v>45108</v>
      </c>
      <c r="I118" s="146" t="s">
        <v>1719</v>
      </c>
      <c r="J118" s="79">
        <v>9</v>
      </c>
      <c r="M118">
        <v>92.898957096680306</v>
      </c>
      <c r="N118" s="78">
        <v>21.271393643031786</v>
      </c>
      <c r="O118" s="78">
        <v>64.95731548814399</v>
      </c>
      <c r="P118" s="78">
        <v>109.26823685617713</v>
      </c>
      <c r="Q118" s="99">
        <v>2</v>
      </c>
      <c r="R118" s="99">
        <v>46.666666666666664</v>
      </c>
      <c r="S118" s="99">
        <v>2</v>
      </c>
      <c r="T118" s="99">
        <v>46.666666666666664</v>
      </c>
      <c r="U118" s="99">
        <v>0</v>
      </c>
      <c r="V118" s="68">
        <v>95.718954248366018</v>
      </c>
      <c r="W118" s="68">
        <v>81.132075471698116</v>
      </c>
      <c r="X118" s="68">
        <v>69.944444444444457</v>
      </c>
      <c r="Y118" s="68">
        <v>87.777777777777786</v>
      </c>
      <c r="Z118" s="68">
        <v>83.533333333333331</v>
      </c>
      <c r="AA118" s="68">
        <v>17.773813023541855</v>
      </c>
      <c r="AB118" s="68">
        <v>0.53321439070625565</v>
      </c>
    </row>
    <row r="119" spans="2:28" ht="30" hidden="1" x14ac:dyDescent="0.35">
      <c r="B119">
        <v>106602</v>
      </c>
      <c r="C119" s="80" t="s">
        <v>113</v>
      </c>
      <c r="D119" s="80" t="s">
        <v>1058</v>
      </c>
      <c r="E119" s="80" t="s">
        <v>114</v>
      </c>
      <c r="F119" s="80" t="s">
        <v>31</v>
      </c>
      <c r="G119" s="80" t="s">
        <v>1760</v>
      </c>
      <c r="H119" s="146">
        <v>45108</v>
      </c>
      <c r="I119" s="146" t="s">
        <v>1719</v>
      </c>
      <c r="J119" s="79">
        <v>9</v>
      </c>
      <c r="M119">
        <v>95.698171351269565</v>
      </c>
      <c r="N119" s="78">
        <v>38.028169014084504</v>
      </c>
      <c r="O119" s="78">
        <v>68.100274910654619</v>
      </c>
      <c r="P119" s="78">
        <v>92.29237408484012</v>
      </c>
      <c r="Q119" s="99">
        <v>2</v>
      </c>
      <c r="R119" s="99">
        <v>37.777777777777779</v>
      </c>
      <c r="S119" s="99">
        <v>2</v>
      </c>
      <c r="T119" s="99">
        <v>37.777777777777779</v>
      </c>
      <c r="U119" s="99" t="s">
        <v>1093</v>
      </c>
      <c r="V119" s="68">
        <v>100.78642922137008</v>
      </c>
      <c r="W119" s="68">
        <v>97.446808510638292</v>
      </c>
      <c r="X119" s="68">
        <v>86.1111111111111</v>
      </c>
      <c r="Y119" s="68">
        <v>86.666666666666671</v>
      </c>
      <c r="Z119" s="68">
        <v>86.399999999999991</v>
      </c>
      <c r="AA119" s="68">
        <v>21.809997795798097</v>
      </c>
      <c r="AB119" s="68">
        <v>0.65429993387394292</v>
      </c>
    </row>
    <row r="120" spans="2:28" ht="30" hidden="1" x14ac:dyDescent="0.35">
      <c r="B120">
        <v>106603</v>
      </c>
      <c r="C120" s="80" t="s">
        <v>1408</v>
      </c>
      <c r="D120" s="80" t="s">
        <v>1058</v>
      </c>
      <c r="E120" s="80" t="s">
        <v>104</v>
      </c>
      <c r="F120" s="80" t="s">
        <v>22</v>
      </c>
      <c r="G120" s="80" t="s">
        <v>1756</v>
      </c>
      <c r="H120" s="146">
        <v>45108</v>
      </c>
      <c r="I120" s="146" t="s">
        <v>1719</v>
      </c>
      <c r="J120" s="79">
        <v>9</v>
      </c>
      <c r="M120">
        <v>75.859112374100818</v>
      </c>
      <c r="N120" s="78">
        <v>16.743119266055047</v>
      </c>
      <c r="O120" s="78">
        <v>52.614865757565369</v>
      </c>
      <c r="P120" s="78">
        <v>78.580789820950983</v>
      </c>
      <c r="Q120" s="99">
        <v>0</v>
      </c>
      <c r="R120" s="99">
        <v>14.285714285714285</v>
      </c>
      <c r="S120" s="99">
        <v>0</v>
      </c>
      <c r="T120" s="99">
        <v>14.285714285714285</v>
      </c>
      <c r="U120" s="99">
        <v>0</v>
      </c>
      <c r="V120" s="68">
        <v>64.101631427421609</v>
      </c>
      <c r="W120" s="68" t="s">
        <v>1093</v>
      </c>
      <c r="X120" s="68">
        <v>74.185185185185176</v>
      </c>
      <c r="Y120" s="68">
        <v>77.777777777777786</v>
      </c>
      <c r="Z120" s="68">
        <v>80.744444444444454</v>
      </c>
      <c r="AA120" s="68">
        <v>14.118724958976845</v>
      </c>
      <c r="AB120" s="68">
        <v>0.4235617487693053</v>
      </c>
    </row>
    <row r="121" spans="2:28" ht="20" x14ac:dyDescent="0.35">
      <c r="B121">
        <v>108042</v>
      </c>
      <c r="C121" s="80" t="s">
        <v>203</v>
      </c>
      <c r="D121" s="80"/>
      <c r="E121" s="80" t="s">
        <v>204</v>
      </c>
      <c r="F121" s="80" t="s">
        <v>204</v>
      </c>
      <c r="G121" s="80" t="s">
        <v>2260</v>
      </c>
      <c r="H121" s="80" t="s">
        <v>2261</v>
      </c>
      <c r="I121" s="146" t="s">
        <v>1701</v>
      </c>
      <c r="J121" s="79">
        <v>9</v>
      </c>
      <c r="M121">
        <v>103.0370696363881</v>
      </c>
      <c r="N121" s="78">
        <v>38</v>
      </c>
      <c r="O121" s="78">
        <v>45.038759929554871</v>
      </c>
      <c r="P121" s="78">
        <v>105.03979616156265</v>
      </c>
      <c r="Q121" s="99">
        <v>7</v>
      </c>
      <c r="R121" s="99">
        <v>58.730158730158735</v>
      </c>
      <c r="S121" s="99">
        <v>7</v>
      </c>
      <c r="T121" s="99">
        <v>58.730158730158735</v>
      </c>
      <c r="U121" s="99">
        <v>0</v>
      </c>
      <c r="V121" s="68">
        <v>103.83224359581796</v>
      </c>
      <c r="W121" s="68">
        <v>74.042553191489361</v>
      </c>
      <c r="X121" s="68">
        <v>92.092592592592595</v>
      </c>
      <c r="Y121" s="68">
        <v>85.555555555555557</v>
      </c>
      <c r="Z121" s="68">
        <v>82.522222222222226</v>
      </c>
      <c r="AA121" s="68">
        <v>21.661444366576507</v>
      </c>
      <c r="AB121" s="68">
        <v>0.64984333099729519</v>
      </c>
    </row>
    <row r="122" spans="2:28" ht="30" hidden="1" x14ac:dyDescent="0.35">
      <c r="B122">
        <v>108043</v>
      </c>
      <c r="C122" s="80" t="s">
        <v>205</v>
      </c>
      <c r="D122" s="80" t="s">
        <v>1472</v>
      </c>
      <c r="E122" s="80" t="s">
        <v>95</v>
      </c>
      <c r="F122" s="80" t="s">
        <v>31</v>
      </c>
      <c r="G122" s="80" t="s">
        <v>1760</v>
      </c>
      <c r="H122" s="146">
        <v>45200</v>
      </c>
      <c r="I122" s="146" t="s">
        <v>1719</v>
      </c>
      <c r="J122" s="79">
        <v>9</v>
      </c>
      <c r="M122">
        <v>91.676727862585722</v>
      </c>
      <c r="N122" s="78">
        <v>31.785714285714285</v>
      </c>
      <c r="O122" s="78">
        <v>69.013723679634154</v>
      </c>
      <c r="P122" s="78">
        <v>88.826170075006928</v>
      </c>
      <c r="Q122" s="99">
        <v>2</v>
      </c>
      <c r="R122" s="99">
        <v>25.396825396825395</v>
      </c>
      <c r="S122" s="99">
        <v>2</v>
      </c>
      <c r="T122" s="99">
        <v>25.396825396825395</v>
      </c>
      <c r="U122" s="99">
        <v>0</v>
      </c>
      <c r="V122" s="68">
        <v>95.640428504890536</v>
      </c>
      <c r="W122" s="68">
        <v>24.528301886792452</v>
      </c>
      <c r="X122" s="68">
        <v>72.063492063492063</v>
      </c>
      <c r="Y122" s="68">
        <v>84.444444444444457</v>
      </c>
      <c r="Z122" s="68">
        <v>80.38095238095238</v>
      </c>
      <c r="AA122" s="68">
        <v>21.50555354141261</v>
      </c>
      <c r="AB122" s="68">
        <v>0.64516660624237832</v>
      </c>
    </row>
    <row r="123" spans="2:28" ht="30" hidden="1" x14ac:dyDescent="0.35">
      <c r="B123">
        <v>108044</v>
      </c>
      <c r="C123" s="80" t="s">
        <v>130</v>
      </c>
      <c r="D123" s="80" t="s">
        <v>1472</v>
      </c>
      <c r="E123" s="80" t="s">
        <v>131</v>
      </c>
      <c r="F123" s="80" t="s">
        <v>20</v>
      </c>
      <c r="G123" s="80" t="s">
        <v>1756</v>
      </c>
      <c r="H123" s="146">
        <v>45200</v>
      </c>
      <c r="I123" s="146" t="s">
        <v>1719</v>
      </c>
      <c r="J123" s="79">
        <v>9</v>
      </c>
      <c r="M123">
        <v>93.238073425999985</v>
      </c>
      <c r="N123" s="78">
        <v>31.381733021077284</v>
      </c>
      <c r="O123" s="78">
        <v>69.481643249693931</v>
      </c>
      <c r="P123" s="78">
        <v>98.07960974251111</v>
      </c>
      <c r="Q123" s="99">
        <v>1</v>
      </c>
      <c r="R123" s="99">
        <v>53.703703703703709</v>
      </c>
      <c r="S123" s="99">
        <v>1</v>
      </c>
      <c r="T123" s="99">
        <v>53.703703703703709</v>
      </c>
      <c r="U123" s="99">
        <v>66.666666666666657</v>
      </c>
      <c r="V123" s="68">
        <v>105.55975541967761</v>
      </c>
      <c r="W123" s="68">
        <v>13.186813186813188</v>
      </c>
      <c r="X123" s="68">
        <v>90.555555555555543</v>
      </c>
      <c r="Y123" s="68">
        <v>83.8888888888889</v>
      </c>
      <c r="Z123" s="68">
        <v>80.433333333333337</v>
      </c>
      <c r="AA123" s="68">
        <v>20.031135351687947</v>
      </c>
      <c r="AB123" s="68">
        <v>0.60093406055063847</v>
      </c>
    </row>
    <row r="124" spans="2:28" ht="20" hidden="1" x14ac:dyDescent="0.35">
      <c r="B124">
        <v>108045</v>
      </c>
      <c r="C124" s="80" t="s">
        <v>132</v>
      </c>
      <c r="D124" s="80" t="s">
        <v>1472</v>
      </c>
      <c r="E124" s="80" t="s">
        <v>2618</v>
      </c>
      <c r="F124" s="80" t="s">
        <v>1821</v>
      </c>
      <c r="G124" s="80" t="s">
        <v>1822</v>
      </c>
      <c r="H124" s="146">
        <v>45200</v>
      </c>
      <c r="I124" s="146" t="s">
        <v>1719</v>
      </c>
      <c r="J124" s="79">
        <v>9</v>
      </c>
      <c r="M124">
        <v>78.67258833625128</v>
      </c>
      <c r="N124" s="78">
        <v>15.413533834586465</v>
      </c>
      <c r="O124" s="78">
        <v>42.597143351100101</v>
      </c>
      <c r="P124" s="78">
        <v>74.348600212576216</v>
      </c>
      <c r="Q124" s="99">
        <v>0</v>
      </c>
      <c r="R124" s="99">
        <v>11.111111111111111</v>
      </c>
      <c r="S124" s="99">
        <v>0</v>
      </c>
      <c r="T124" s="99">
        <v>11.111111111111111</v>
      </c>
      <c r="U124" s="99" t="s">
        <v>1093</v>
      </c>
      <c r="V124" s="68">
        <v>63.509259259259252</v>
      </c>
      <c r="W124" s="68">
        <v>3.8461538461538463</v>
      </c>
      <c r="X124" s="68">
        <v>52.777777777777779</v>
      </c>
      <c r="Y124" s="68">
        <v>68.333333333333329</v>
      </c>
      <c r="Z124" s="68">
        <v>82.833333333333329</v>
      </c>
      <c r="AA124" s="68">
        <v>40.300841061030837</v>
      </c>
      <c r="AB124" s="68">
        <v>0.80601682122061669</v>
      </c>
    </row>
    <row r="125" spans="2:28" ht="20" hidden="1" x14ac:dyDescent="0.35">
      <c r="B125">
        <v>110117</v>
      </c>
      <c r="C125" s="80" t="s">
        <v>40</v>
      </c>
      <c r="D125" s="80"/>
      <c r="E125" s="80" t="s">
        <v>134</v>
      </c>
      <c r="F125" s="80" t="s">
        <v>134</v>
      </c>
      <c r="G125" s="80" t="s">
        <v>1845</v>
      </c>
      <c r="H125" s="80" t="s">
        <v>1785</v>
      </c>
      <c r="I125" s="146" t="s">
        <v>1701</v>
      </c>
      <c r="J125" s="79">
        <v>6</v>
      </c>
      <c r="M125">
        <v>97.00888571975878</v>
      </c>
      <c r="N125" s="78">
        <v>25.263157894736842</v>
      </c>
      <c r="O125" s="78">
        <v>59.051426309080377</v>
      </c>
      <c r="P125" s="78">
        <v>95.379884866887508</v>
      </c>
      <c r="Q125" s="99">
        <v>3</v>
      </c>
      <c r="R125" s="99">
        <v>35.555555555555557</v>
      </c>
      <c r="S125" s="99">
        <v>3</v>
      </c>
      <c r="T125" s="99">
        <v>35.555555555555557</v>
      </c>
      <c r="U125" s="99">
        <v>0</v>
      </c>
      <c r="V125" s="68">
        <v>92.369324685234616</v>
      </c>
      <c r="W125" s="68">
        <v>79.389312977099237</v>
      </c>
      <c r="X125" s="68">
        <v>79.1111111111111</v>
      </c>
      <c r="Y125" s="68">
        <v>73.888888888888886</v>
      </c>
      <c r="Z125" s="68">
        <v>88.166666666666671</v>
      </c>
      <c r="AA125" s="68">
        <v>24.245841556244716</v>
      </c>
      <c r="AB125" s="68">
        <v>0.72737524668734144</v>
      </c>
    </row>
    <row r="126" spans="2:28" ht="30" hidden="1" x14ac:dyDescent="0.35">
      <c r="B126">
        <v>110509</v>
      </c>
      <c r="C126" s="80" t="s">
        <v>2050</v>
      </c>
      <c r="D126" s="80"/>
      <c r="E126" s="80" t="s">
        <v>1829</v>
      </c>
      <c r="F126" s="80" t="s">
        <v>1829</v>
      </c>
      <c r="G126" s="80" t="s">
        <v>1793</v>
      </c>
      <c r="H126" s="80" t="s">
        <v>1794</v>
      </c>
      <c r="I126" s="146" t="s">
        <v>1701</v>
      </c>
      <c r="J126" s="79">
        <v>9</v>
      </c>
      <c r="M126">
        <v>90.345418276845422</v>
      </c>
      <c r="N126" s="78">
        <v>30.64516129032258</v>
      </c>
      <c r="O126" s="78">
        <v>102.21874025746021</v>
      </c>
      <c r="P126" s="78">
        <v>96.75866346696634</v>
      </c>
      <c r="Q126" s="99">
        <v>2</v>
      </c>
      <c r="R126" s="99">
        <v>44.444444444444443</v>
      </c>
      <c r="S126" s="99">
        <v>2</v>
      </c>
      <c r="T126" s="99">
        <v>44.444444444444443</v>
      </c>
      <c r="U126" s="99" t="s">
        <v>1093</v>
      </c>
      <c r="V126" s="68">
        <v>97.969543147208128</v>
      </c>
      <c r="W126" s="68">
        <v>71.489361702127667</v>
      </c>
      <c r="X126" s="68">
        <v>75.925925925925924</v>
      </c>
      <c r="Y126" s="68">
        <v>91.111111111111128</v>
      </c>
      <c r="Z126" s="68">
        <v>78.625</v>
      </c>
      <c r="AA126" s="68">
        <v>37.142108441284705</v>
      </c>
      <c r="AB126" s="68">
        <v>0.74284216882569409</v>
      </c>
    </row>
    <row r="127" spans="2:28" ht="20" hidden="1" x14ac:dyDescent="0.35">
      <c r="B127">
        <v>110675</v>
      </c>
      <c r="C127" s="80" t="s">
        <v>2995</v>
      </c>
      <c r="D127" s="80" t="s">
        <v>1058</v>
      </c>
      <c r="E127" s="80" t="s">
        <v>2012</v>
      </c>
      <c r="F127" s="80" t="s">
        <v>1881</v>
      </c>
      <c r="G127" s="80" t="s">
        <v>1822</v>
      </c>
      <c r="H127" s="146">
        <v>45809</v>
      </c>
      <c r="I127" s="146" t="s">
        <v>1719</v>
      </c>
      <c r="J127" s="79">
        <v>9</v>
      </c>
      <c r="M127">
        <v>82.498576473771379</v>
      </c>
      <c r="N127" s="78">
        <v>21.212121212121211</v>
      </c>
      <c r="O127" s="78">
        <v>61.94034186171001</v>
      </c>
      <c r="P127" s="78">
        <v>84.373634990870457</v>
      </c>
      <c r="Q127" s="99">
        <v>0</v>
      </c>
      <c r="R127" s="99">
        <v>13.888888888888889</v>
      </c>
      <c r="S127" s="99">
        <v>0</v>
      </c>
      <c r="T127" s="99">
        <v>13.888888888888889</v>
      </c>
      <c r="U127" s="99" t="s">
        <v>1093</v>
      </c>
      <c r="V127" s="68">
        <v>83.22784810126582</v>
      </c>
      <c r="W127" s="68">
        <v>7.6923076923076925</v>
      </c>
      <c r="X127" s="68">
        <v>66.666666666666671</v>
      </c>
      <c r="Y127" s="68">
        <v>46.666666666666664</v>
      </c>
      <c r="Z127" s="68">
        <v>83</v>
      </c>
      <c r="AA127" s="68">
        <v>25.343231162196677</v>
      </c>
      <c r="AB127" s="68">
        <v>0.50686462324393355</v>
      </c>
    </row>
    <row r="128" spans="2:28" ht="30" hidden="1" x14ac:dyDescent="0.35">
      <c r="B128">
        <v>110676</v>
      </c>
      <c r="C128" s="80" t="s">
        <v>2996</v>
      </c>
      <c r="D128" s="80" t="s">
        <v>1058</v>
      </c>
      <c r="E128" s="80" t="s">
        <v>1947</v>
      </c>
      <c r="F128" s="80" t="s">
        <v>16</v>
      </c>
      <c r="G128" s="80" t="s">
        <v>1770</v>
      </c>
      <c r="H128" s="146">
        <v>45809</v>
      </c>
      <c r="I128" s="146" t="s">
        <v>1719</v>
      </c>
      <c r="J128" s="79">
        <v>9</v>
      </c>
      <c r="M128">
        <v>91.890381200164867</v>
      </c>
      <c r="N128" s="78">
        <v>38.028169014084504</v>
      </c>
      <c r="O128" s="78">
        <v>60.464764914524238</v>
      </c>
      <c r="P128" s="78">
        <v>93.777987350073701</v>
      </c>
      <c r="Q128" s="99">
        <v>1</v>
      </c>
      <c r="R128" s="99">
        <v>50</v>
      </c>
      <c r="S128" s="99">
        <v>1</v>
      </c>
      <c r="T128" s="99">
        <v>50</v>
      </c>
      <c r="U128" s="99" t="s">
        <v>1093</v>
      </c>
      <c r="V128" s="68">
        <v>114.60584233693478</v>
      </c>
      <c r="W128" s="68">
        <v>72.727272727272734</v>
      </c>
      <c r="X128" s="68">
        <v>82.777777777777771</v>
      </c>
      <c r="Y128" s="68">
        <v>81.666666666666671</v>
      </c>
      <c r="Z128" s="68">
        <v>84.861111111111128</v>
      </c>
      <c r="AA128" s="68">
        <v>15.355223454211083</v>
      </c>
      <c r="AB128" s="68">
        <v>0.46065670362633249</v>
      </c>
    </row>
    <row r="129" spans="2:28" ht="30" hidden="1" x14ac:dyDescent="0.35">
      <c r="B129">
        <v>110677</v>
      </c>
      <c r="C129" s="80" t="s">
        <v>2997</v>
      </c>
      <c r="D129" s="80" t="s">
        <v>1472</v>
      </c>
      <c r="E129" s="80" t="s">
        <v>144</v>
      </c>
      <c r="F129" s="80" t="s">
        <v>29</v>
      </c>
      <c r="G129" s="80" t="s">
        <v>1756</v>
      </c>
      <c r="H129" s="146">
        <v>45809</v>
      </c>
      <c r="I129" s="146" t="s">
        <v>1719</v>
      </c>
      <c r="J129" s="79">
        <v>9</v>
      </c>
      <c r="M129">
        <v>68.17985513212146</v>
      </c>
      <c r="N129" s="78">
        <v>17.305315203955502</v>
      </c>
      <c r="O129" s="78">
        <v>48.233733794446501</v>
      </c>
      <c r="P129" s="78">
        <v>76.997251029141395</v>
      </c>
      <c r="Q129" s="99">
        <v>0</v>
      </c>
      <c r="R129" s="99">
        <v>8.8888888888888893</v>
      </c>
      <c r="S129" s="99">
        <v>0</v>
      </c>
      <c r="T129" s="99">
        <v>8.8888888888888893</v>
      </c>
      <c r="U129" s="99">
        <v>0</v>
      </c>
      <c r="V129" s="68">
        <v>86.275536930330006</v>
      </c>
      <c r="W129" s="68">
        <v>7.4074074074074066</v>
      </c>
      <c r="X129" s="68">
        <v>76.8888888888889</v>
      </c>
      <c r="Y129" s="68">
        <v>75</v>
      </c>
      <c r="Z129" s="68">
        <v>87.199999999999989</v>
      </c>
      <c r="AA129" s="68">
        <v>19.296784546322439</v>
      </c>
      <c r="AB129" s="68">
        <v>0.57890353638967318</v>
      </c>
    </row>
    <row r="130" spans="2:28" ht="30" hidden="1" x14ac:dyDescent="0.35">
      <c r="B130">
        <v>110678</v>
      </c>
      <c r="C130" s="80" t="s">
        <v>2998</v>
      </c>
      <c r="D130" s="80" t="s">
        <v>1058</v>
      </c>
      <c r="E130" s="80" t="s">
        <v>200</v>
      </c>
      <c r="F130" s="80" t="s">
        <v>29</v>
      </c>
      <c r="G130" s="80" t="s">
        <v>1756</v>
      </c>
      <c r="H130" s="146">
        <v>45809</v>
      </c>
      <c r="I130" s="146" t="s">
        <v>1719</v>
      </c>
      <c r="J130" s="79">
        <v>9</v>
      </c>
      <c r="M130">
        <v>96.205974996045768</v>
      </c>
      <c r="N130" s="78">
        <v>16.810877626699629</v>
      </c>
      <c r="O130" s="78">
        <v>48.152702718229527</v>
      </c>
      <c r="P130" s="78">
        <v>95.856586274265723</v>
      </c>
      <c r="Q130" s="99">
        <v>3</v>
      </c>
      <c r="R130" s="99">
        <v>38.888888888888893</v>
      </c>
      <c r="S130" s="99">
        <v>3</v>
      </c>
      <c r="T130" s="99">
        <v>38.888888888888893</v>
      </c>
      <c r="U130" s="99">
        <v>0</v>
      </c>
      <c r="V130" s="68">
        <v>94.139917695473258</v>
      </c>
      <c r="W130" s="68">
        <v>3.8461538461538463</v>
      </c>
      <c r="X130" s="68">
        <v>83.148148148148152</v>
      </c>
      <c r="Y130" s="68">
        <v>57.777777777777779</v>
      </c>
      <c r="Z130" s="68">
        <v>88.777777777777786</v>
      </c>
      <c r="AA130" s="68">
        <v>26.246719160104988</v>
      </c>
      <c r="AB130" s="68">
        <v>0.78740157480314954</v>
      </c>
    </row>
    <row r="131" spans="2:28" ht="20" hidden="1" x14ac:dyDescent="0.35">
      <c r="B131">
        <v>110739</v>
      </c>
      <c r="C131" s="80" t="s">
        <v>2999</v>
      </c>
      <c r="D131" s="80" t="s">
        <v>1058</v>
      </c>
      <c r="E131" s="80" t="s">
        <v>1922</v>
      </c>
      <c r="F131" s="80" t="s">
        <v>1821</v>
      </c>
      <c r="G131" s="80" t="s">
        <v>1822</v>
      </c>
      <c r="H131" s="146">
        <v>45840</v>
      </c>
      <c r="I131" s="146" t="s">
        <v>1719</v>
      </c>
      <c r="J131" s="79">
        <v>9</v>
      </c>
      <c r="M131">
        <v>73.521196647196589</v>
      </c>
      <c r="N131" s="78">
        <v>16.165413533834585</v>
      </c>
      <c r="O131" s="78">
        <v>50.945717770684972</v>
      </c>
      <c r="P131" s="78">
        <v>57.664197138286198</v>
      </c>
      <c r="Q131" s="99">
        <v>0</v>
      </c>
      <c r="R131" s="99">
        <v>8.8888888888888893</v>
      </c>
      <c r="S131" s="99">
        <v>0</v>
      </c>
      <c r="T131" s="99">
        <v>8.8888888888888893</v>
      </c>
      <c r="U131" s="99" t="s">
        <v>1093</v>
      </c>
      <c r="V131" s="68">
        <v>66.150934995547644</v>
      </c>
      <c r="W131" s="68">
        <v>3.7037037037037033</v>
      </c>
      <c r="X131" s="68">
        <v>61.888888888888886</v>
      </c>
      <c r="Y131" s="68">
        <v>47.777777777777771</v>
      </c>
      <c r="Z131" s="68">
        <v>86.883333333333326</v>
      </c>
      <c r="AA131" s="68">
        <v>34.235136940547761</v>
      </c>
      <c r="AB131" s="68">
        <v>0.68470273881095522</v>
      </c>
    </row>
    <row r="132" spans="2:28" ht="20" hidden="1" x14ac:dyDescent="0.35">
      <c r="B132">
        <v>110740</v>
      </c>
      <c r="C132" s="80" t="s">
        <v>3000</v>
      </c>
      <c r="D132" s="80" t="s">
        <v>1472</v>
      </c>
      <c r="E132" s="80" t="s">
        <v>1972</v>
      </c>
      <c r="F132" s="80" t="s">
        <v>1881</v>
      </c>
      <c r="G132" s="80" t="s">
        <v>1822</v>
      </c>
      <c r="H132" s="146">
        <v>45840</v>
      </c>
      <c r="I132" s="146" t="s">
        <v>1719</v>
      </c>
      <c r="J132" s="79">
        <v>9</v>
      </c>
      <c r="M132">
        <v>89.478583570919042</v>
      </c>
      <c r="N132" s="78">
        <v>20.676691729323306</v>
      </c>
      <c r="O132" s="78">
        <v>79.146992492045058</v>
      </c>
      <c r="P132" s="78">
        <v>98.196511323742129</v>
      </c>
      <c r="Q132" s="99">
        <v>1</v>
      </c>
      <c r="R132" s="99">
        <v>29.629629629629626</v>
      </c>
      <c r="S132" s="99">
        <v>1</v>
      </c>
      <c r="T132" s="99">
        <v>29.629629629629626</v>
      </c>
      <c r="U132" s="99" t="s">
        <v>1093</v>
      </c>
      <c r="V132" s="68">
        <v>94.804216867469876</v>
      </c>
      <c r="W132" s="68" t="s">
        <v>1093</v>
      </c>
      <c r="X132" s="68">
        <v>64.629629629629633</v>
      </c>
      <c r="Y132" s="68">
        <v>72.777777777777771</v>
      </c>
      <c r="Z132" s="68">
        <v>83.722222222222229</v>
      </c>
      <c r="AA132" s="68">
        <v>31.875506189980328</v>
      </c>
      <c r="AB132" s="68">
        <v>0.63751012379960659</v>
      </c>
    </row>
    <row r="133" spans="2:28" ht="20" hidden="1" x14ac:dyDescent="0.35">
      <c r="B133">
        <v>110741</v>
      </c>
      <c r="C133" s="80" t="s">
        <v>3001</v>
      </c>
      <c r="D133" s="80" t="s">
        <v>1058</v>
      </c>
      <c r="E133" s="80" t="s">
        <v>2053</v>
      </c>
      <c r="F133" s="80" t="s">
        <v>1835</v>
      </c>
      <c r="G133" s="80" t="s">
        <v>1822</v>
      </c>
      <c r="H133" s="146">
        <v>45840</v>
      </c>
      <c r="I133" s="146" t="s">
        <v>1719</v>
      </c>
      <c r="J133" s="79">
        <v>9</v>
      </c>
      <c r="M133">
        <v>85.576539483172539</v>
      </c>
      <c r="N133" s="78">
        <v>19.636363636363637</v>
      </c>
      <c r="O133" s="78">
        <v>93.702200319844948</v>
      </c>
      <c r="P133" s="78">
        <v>81.261105063091847</v>
      </c>
      <c r="Q133" s="99">
        <v>2</v>
      </c>
      <c r="R133" s="99">
        <v>18.518518518518519</v>
      </c>
      <c r="S133" s="99">
        <v>2</v>
      </c>
      <c r="T133" s="99">
        <v>18.518518518518519</v>
      </c>
      <c r="U133" s="99" t="s">
        <v>1093</v>
      </c>
      <c r="V133" s="68">
        <v>69.388888888888886</v>
      </c>
      <c r="W133" s="68">
        <v>43.037974683544306</v>
      </c>
      <c r="X133" s="68">
        <v>64.444444444444443</v>
      </c>
      <c r="Y133" s="68">
        <v>29.444444444444446</v>
      </c>
      <c r="Z133" s="68">
        <v>86.666666666666671</v>
      </c>
      <c r="AA133" s="68">
        <v>37.134803811909983</v>
      </c>
      <c r="AB133" s="68">
        <v>0.74269607623819967</v>
      </c>
    </row>
    <row r="134" spans="2:28" ht="20" hidden="1" x14ac:dyDescent="0.35">
      <c r="B134">
        <v>110742</v>
      </c>
      <c r="C134" s="80" t="s">
        <v>3002</v>
      </c>
      <c r="D134" s="80" t="s">
        <v>1058</v>
      </c>
      <c r="E134" s="80" t="s">
        <v>1917</v>
      </c>
      <c r="F134" s="80" t="s">
        <v>1807</v>
      </c>
      <c r="G134" s="80" t="s">
        <v>1808</v>
      </c>
      <c r="H134" s="146">
        <v>45840</v>
      </c>
      <c r="I134" s="146" t="s">
        <v>1719</v>
      </c>
      <c r="J134" s="79">
        <v>9</v>
      </c>
      <c r="M134">
        <v>96.13709650262922</v>
      </c>
      <c r="N134" s="78">
        <v>41.095890410958901</v>
      </c>
      <c r="O134" s="78">
        <v>36.266904411818778</v>
      </c>
      <c r="P134" s="78">
        <v>97.868876190539638</v>
      </c>
      <c r="Q134" s="99">
        <v>3</v>
      </c>
      <c r="R134" s="99">
        <v>44.444444444444443</v>
      </c>
      <c r="S134" s="99">
        <v>3</v>
      </c>
      <c r="T134" s="99">
        <v>44.444444444444443</v>
      </c>
      <c r="U134" s="99" t="s">
        <v>1093</v>
      </c>
      <c r="V134" s="68">
        <v>121.74329501915709</v>
      </c>
      <c r="W134" s="68">
        <v>82.978723404255319</v>
      </c>
      <c r="X134" s="68">
        <v>91.1111111111111</v>
      </c>
      <c r="Y134" s="68">
        <v>93.333333333333329</v>
      </c>
      <c r="Z134" s="68">
        <v>82.333333333333329</v>
      </c>
      <c r="AA134" s="68">
        <v>3.1753382513838786</v>
      </c>
      <c r="AB134" s="68">
        <v>0.57156088524909821</v>
      </c>
    </row>
    <row r="135" spans="2:28" ht="20" hidden="1" x14ac:dyDescent="0.35">
      <c r="B135">
        <v>110743</v>
      </c>
      <c r="C135" s="80" t="s">
        <v>3003</v>
      </c>
      <c r="D135" s="80" t="s">
        <v>1058</v>
      </c>
      <c r="E135" s="80" t="s">
        <v>2060</v>
      </c>
      <c r="F135" s="80" t="s">
        <v>1835</v>
      </c>
      <c r="G135" s="80" t="s">
        <v>1822</v>
      </c>
      <c r="H135" s="146">
        <v>45840</v>
      </c>
      <c r="I135" s="146" t="s">
        <v>1719</v>
      </c>
      <c r="J135" s="79">
        <v>9</v>
      </c>
      <c r="M135">
        <v>85.701792067544574</v>
      </c>
      <c r="N135" s="78">
        <v>23.272727272727273</v>
      </c>
      <c r="O135" s="78">
        <v>75.540300174806632</v>
      </c>
      <c r="P135" s="78">
        <v>88.683772375512433</v>
      </c>
      <c r="Q135" s="99">
        <v>0</v>
      </c>
      <c r="R135" s="99">
        <v>19.444444444444446</v>
      </c>
      <c r="S135" s="99">
        <v>0</v>
      </c>
      <c r="T135" s="99">
        <v>19.444444444444446</v>
      </c>
      <c r="U135" s="99" t="s">
        <v>1093</v>
      </c>
      <c r="V135" s="68">
        <v>83.246430788330244</v>
      </c>
      <c r="W135" s="68">
        <v>57.142857142857139</v>
      </c>
      <c r="X135" s="68">
        <v>52.407407407407412</v>
      </c>
      <c r="Y135" s="68">
        <v>67.777777777777771</v>
      </c>
      <c r="Z135" s="68">
        <v>87.444444444444443</v>
      </c>
      <c r="AA135" s="68">
        <v>22.667183455378524</v>
      </c>
      <c r="AB135" s="68">
        <v>0.45334366910757046</v>
      </c>
    </row>
    <row r="136" spans="2:28" ht="30" hidden="1" x14ac:dyDescent="0.35">
      <c r="B136">
        <v>110744</v>
      </c>
      <c r="C136" s="80" t="s">
        <v>3004</v>
      </c>
      <c r="D136" s="80" t="s">
        <v>1058</v>
      </c>
      <c r="E136" s="80" t="s">
        <v>41</v>
      </c>
      <c r="F136" s="80" t="s">
        <v>18</v>
      </c>
      <c r="G136" s="80" t="s">
        <v>1777</v>
      </c>
      <c r="H136" s="146">
        <v>45840</v>
      </c>
      <c r="I136" s="146" t="s">
        <v>1719</v>
      </c>
      <c r="J136" s="79">
        <v>9</v>
      </c>
      <c r="M136">
        <v>85.547207642363205</v>
      </c>
      <c r="N136" s="78">
        <v>31.264637002341921</v>
      </c>
      <c r="O136" s="78">
        <v>61.880677608661991</v>
      </c>
      <c r="P136" s="78">
        <v>89.610784186009639</v>
      </c>
      <c r="Q136" s="99">
        <v>2</v>
      </c>
      <c r="R136" s="99">
        <v>15.555555555555555</v>
      </c>
      <c r="S136" s="99">
        <v>2</v>
      </c>
      <c r="T136" s="99">
        <v>15.555555555555555</v>
      </c>
      <c r="U136" s="99">
        <v>0</v>
      </c>
      <c r="V136" s="68">
        <v>81.48366013071896</v>
      </c>
      <c r="W136" s="68" t="s">
        <v>1093</v>
      </c>
      <c r="X136" s="68">
        <v>78.555555555555557</v>
      </c>
      <c r="Y136" s="68">
        <v>53.333333333333336</v>
      </c>
      <c r="Z136" s="68">
        <v>86.600000000000009</v>
      </c>
      <c r="AA136" s="68">
        <v>18.878979233122841</v>
      </c>
      <c r="AB136" s="68">
        <v>0.56636937699368528</v>
      </c>
    </row>
    <row r="137" spans="2:28" ht="30" hidden="1" x14ac:dyDescent="0.35">
      <c r="B137">
        <v>110745</v>
      </c>
      <c r="C137" s="80" t="s">
        <v>3005</v>
      </c>
      <c r="D137" s="80" t="s">
        <v>1058</v>
      </c>
      <c r="E137" s="80" t="s">
        <v>1963</v>
      </c>
      <c r="F137" s="80" t="s">
        <v>33</v>
      </c>
      <c r="G137" s="80" t="s">
        <v>1760</v>
      </c>
      <c r="H137" s="146">
        <v>45840</v>
      </c>
      <c r="I137" s="146" t="s">
        <v>1719</v>
      </c>
      <c r="J137" s="79">
        <v>8</v>
      </c>
      <c r="M137">
        <v>72.842810664040911</v>
      </c>
      <c r="N137" s="78">
        <v>15.858208955223882</v>
      </c>
      <c r="O137" s="78">
        <v>58.340419492795469</v>
      </c>
      <c r="P137" s="78">
        <v>71.662170030137389</v>
      </c>
      <c r="Q137" s="99">
        <v>0</v>
      </c>
      <c r="R137" s="99">
        <v>0</v>
      </c>
      <c r="S137" s="99">
        <v>0</v>
      </c>
      <c r="T137" s="99">
        <v>0</v>
      </c>
      <c r="U137" s="99" t="s">
        <v>1093</v>
      </c>
      <c r="V137" s="68">
        <v>59.281221922731355</v>
      </c>
      <c r="W137" s="68" t="s">
        <v>1093</v>
      </c>
      <c r="X137" s="68">
        <v>67.777777777777771</v>
      </c>
      <c r="Y137" s="68">
        <v>70</v>
      </c>
      <c r="Z137" s="68">
        <v>70.166666666666657</v>
      </c>
      <c r="AA137" s="68">
        <v>12.495030385642075</v>
      </c>
      <c r="AB137" s="68">
        <v>0.3748509115692622</v>
      </c>
    </row>
    <row r="138" spans="2:28" ht="30" hidden="1" x14ac:dyDescent="0.35">
      <c r="B138">
        <v>110746</v>
      </c>
      <c r="C138" s="80" t="s">
        <v>3006</v>
      </c>
      <c r="D138" s="80" t="s">
        <v>1058</v>
      </c>
      <c r="E138" s="80" t="s">
        <v>1768</v>
      </c>
      <c r="F138" s="80" t="s">
        <v>26</v>
      </c>
      <c r="G138" s="80" t="s">
        <v>1756</v>
      </c>
      <c r="H138" s="146">
        <v>45840</v>
      </c>
      <c r="I138" s="146" t="s">
        <v>1719</v>
      </c>
      <c r="J138" s="79">
        <v>9</v>
      </c>
      <c r="M138">
        <v>99.473731306784472</v>
      </c>
      <c r="N138" s="78">
        <v>45.744680851063826</v>
      </c>
      <c r="O138" s="78">
        <v>92.970455147928448</v>
      </c>
      <c r="P138" s="78">
        <v>103.24804285627363</v>
      </c>
      <c r="Q138" s="99">
        <v>5</v>
      </c>
      <c r="R138" s="99">
        <v>58.333333333333336</v>
      </c>
      <c r="S138" s="99">
        <v>5</v>
      </c>
      <c r="T138" s="99">
        <v>58.333333333333336</v>
      </c>
      <c r="U138" s="99">
        <v>11.111111111111111</v>
      </c>
      <c r="V138" s="68">
        <v>94.336048494032966</v>
      </c>
      <c r="W138" s="68">
        <v>18.421052631578945</v>
      </c>
      <c r="X138" s="68">
        <v>79.490740740740733</v>
      </c>
      <c r="Y138" s="68">
        <v>83.333333333333329</v>
      </c>
      <c r="Z138" s="68">
        <v>85.055555555555557</v>
      </c>
      <c r="AA138" s="68">
        <v>34.584312771878636</v>
      </c>
      <c r="AB138" s="68">
        <v>1.037529383156359</v>
      </c>
    </row>
    <row r="139" spans="2:28" ht="30" hidden="1" x14ac:dyDescent="0.35">
      <c r="B139">
        <v>110747</v>
      </c>
      <c r="C139" s="80" t="s">
        <v>3007</v>
      </c>
      <c r="D139" s="80" t="s">
        <v>1058</v>
      </c>
      <c r="E139" s="80" t="s">
        <v>1804</v>
      </c>
      <c r="F139" s="80" t="s">
        <v>14</v>
      </c>
      <c r="G139" s="80" t="s">
        <v>1770</v>
      </c>
      <c r="H139" s="146">
        <v>45840</v>
      </c>
      <c r="I139" s="146" t="s">
        <v>1719</v>
      </c>
      <c r="J139" s="79">
        <v>8</v>
      </c>
      <c r="M139">
        <v>83.690454186148742</v>
      </c>
      <c r="N139" s="78">
        <v>32.504780114722756</v>
      </c>
      <c r="O139" s="78">
        <v>61.527989070035972</v>
      </c>
      <c r="P139" s="78">
        <v>105.45020857335663</v>
      </c>
      <c r="Q139" s="99">
        <v>1</v>
      </c>
      <c r="R139" s="99">
        <v>12.5</v>
      </c>
      <c r="S139" s="99">
        <v>1</v>
      </c>
      <c r="T139" s="99">
        <v>12.5</v>
      </c>
      <c r="U139" s="99" t="s">
        <v>1093</v>
      </c>
      <c r="V139" s="68">
        <v>48.050291545189502</v>
      </c>
      <c r="W139" s="68" t="s">
        <v>1093</v>
      </c>
      <c r="X139" s="68">
        <v>70.833333333333343</v>
      </c>
      <c r="Y139" s="68">
        <v>85.833333333333343</v>
      </c>
      <c r="Z139" s="68">
        <v>86.083333333333343</v>
      </c>
      <c r="AA139" s="68">
        <v>13.106923368188042</v>
      </c>
      <c r="AB139" s="68">
        <v>0.39320770104564129</v>
      </c>
    </row>
    <row r="140" spans="2:28" ht="20" hidden="1" x14ac:dyDescent="0.35">
      <c r="B140">
        <v>110748</v>
      </c>
      <c r="C140" s="80" t="s">
        <v>3008</v>
      </c>
      <c r="D140" s="80" t="s">
        <v>1058</v>
      </c>
      <c r="E140" s="80" t="s">
        <v>2047</v>
      </c>
      <c r="F140" s="80" t="s">
        <v>1821</v>
      </c>
      <c r="G140" s="80" t="s">
        <v>1822</v>
      </c>
      <c r="H140" s="146">
        <v>45840</v>
      </c>
      <c r="I140" s="146" t="s">
        <v>1719</v>
      </c>
      <c r="J140" s="79">
        <v>9</v>
      </c>
      <c r="M140">
        <v>85.895182083818739</v>
      </c>
      <c r="N140" s="78">
        <v>17.293233082706767</v>
      </c>
      <c r="O140" s="78">
        <v>80.659752480770635</v>
      </c>
      <c r="P140" s="78">
        <v>90.67896715717859</v>
      </c>
      <c r="Q140" s="99">
        <v>0</v>
      </c>
      <c r="R140" s="99">
        <v>13.888888888888889</v>
      </c>
      <c r="S140" s="99">
        <v>0</v>
      </c>
      <c r="T140" s="99">
        <v>13.888888888888889</v>
      </c>
      <c r="U140" s="99" t="s">
        <v>1093</v>
      </c>
      <c r="V140" s="68">
        <v>98.882646691635472</v>
      </c>
      <c r="W140" s="68">
        <v>75</v>
      </c>
      <c r="X140" s="68">
        <v>56.481481481481488</v>
      </c>
      <c r="Y140" s="68">
        <v>45.55555555555555</v>
      </c>
      <c r="Z140" s="68">
        <v>82.111111111111128</v>
      </c>
      <c r="AA140" s="68">
        <v>21.85457199198795</v>
      </c>
      <c r="AB140" s="68">
        <v>0.43709143983975901</v>
      </c>
    </row>
    <row r="141" spans="2:28" ht="20" hidden="1" x14ac:dyDescent="0.35">
      <c r="B141">
        <v>110749</v>
      </c>
      <c r="C141" s="80" t="s">
        <v>3009</v>
      </c>
      <c r="D141" s="80" t="s">
        <v>1058</v>
      </c>
      <c r="E141" s="80" t="s">
        <v>2039</v>
      </c>
      <c r="F141" s="80" t="s">
        <v>1813</v>
      </c>
      <c r="G141" s="80" t="s">
        <v>1808</v>
      </c>
      <c r="H141" s="146">
        <v>45840</v>
      </c>
      <c r="I141" s="146" t="s">
        <v>1719</v>
      </c>
      <c r="J141" s="79">
        <v>9</v>
      </c>
      <c r="M141">
        <v>95.529721326529256</v>
      </c>
      <c r="N141" s="78">
        <v>33.333333333333329</v>
      </c>
      <c r="O141" s="78">
        <v>38.107085546138983</v>
      </c>
      <c r="P141" s="78">
        <v>98.35215021174514</v>
      </c>
      <c r="Q141" s="99">
        <v>5</v>
      </c>
      <c r="R141" s="99">
        <v>44.444444444444443</v>
      </c>
      <c r="S141" s="99">
        <v>5</v>
      </c>
      <c r="T141" s="99">
        <v>44.444444444444443</v>
      </c>
      <c r="U141" s="99" t="s">
        <v>1093</v>
      </c>
      <c r="V141" s="68">
        <v>92.370370370370367</v>
      </c>
      <c r="W141" s="68" t="s">
        <v>1093</v>
      </c>
      <c r="X141" s="68">
        <v>83.333333333333329</v>
      </c>
      <c r="Y141" s="68">
        <v>87.777777777777771</v>
      </c>
      <c r="Z141" s="68">
        <v>84.629629629629633</v>
      </c>
      <c r="AA141" s="68">
        <v>3.0522748791548309</v>
      </c>
      <c r="AB141" s="68">
        <v>0.54940947824786956</v>
      </c>
    </row>
    <row r="142" spans="2:28" ht="20" hidden="1" x14ac:dyDescent="0.35">
      <c r="B142">
        <v>110750</v>
      </c>
      <c r="C142" s="80" t="s">
        <v>3010</v>
      </c>
      <c r="D142" s="80" t="s">
        <v>1058</v>
      </c>
      <c r="E142" s="80" t="s">
        <v>2084</v>
      </c>
      <c r="F142" s="80" t="s">
        <v>1881</v>
      </c>
      <c r="G142" s="80" t="s">
        <v>1822</v>
      </c>
      <c r="H142" s="146">
        <v>45840</v>
      </c>
      <c r="I142" s="146" t="s">
        <v>1719</v>
      </c>
      <c r="J142" s="79">
        <v>9</v>
      </c>
      <c r="M142">
        <v>77.250328425861653</v>
      </c>
      <c r="N142" s="78">
        <v>15.625</v>
      </c>
      <c r="O142" s="78">
        <v>55.117720240220706</v>
      </c>
      <c r="P142" s="78">
        <v>80.17994674385352</v>
      </c>
      <c r="Q142" s="99">
        <v>0</v>
      </c>
      <c r="R142" s="99">
        <v>0</v>
      </c>
      <c r="S142" s="99">
        <v>0</v>
      </c>
      <c r="T142" s="99">
        <v>0</v>
      </c>
      <c r="U142" s="99" t="s">
        <v>1093</v>
      </c>
      <c r="V142" s="68">
        <v>57.960293373798677</v>
      </c>
      <c r="W142" s="68">
        <v>85.164835164835168</v>
      </c>
      <c r="X142" s="68">
        <v>64.444444444444443</v>
      </c>
      <c r="Y142" s="68">
        <v>35.55555555555555</v>
      </c>
      <c r="Z142" s="68">
        <v>85.666666666666671</v>
      </c>
      <c r="AA142" s="68">
        <v>19.854991634132737</v>
      </c>
      <c r="AB142" s="68">
        <v>0.39709983268265475</v>
      </c>
    </row>
    <row r="143" spans="2:28" ht="20" hidden="1" x14ac:dyDescent="0.35">
      <c r="B143">
        <v>110751</v>
      </c>
      <c r="C143" s="80" t="s">
        <v>3011</v>
      </c>
      <c r="D143" s="80" t="s">
        <v>1058</v>
      </c>
      <c r="E143" s="80" t="s">
        <v>2324</v>
      </c>
      <c r="F143" s="80" t="s">
        <v>1835</v>
      </c>
      <c r="G143" s="80" t="s">
        <v>1822</v>
      </c>
      <c r="H143" s="146">
        <v>45840</v>
      </c>
      <c r="I143" s="146" t="s">
        <v>1719</v>
      </c>
      <c r="J143" s="79">
        <v>9</v>
      </c>
      <c r="M143">
        <v>74.117839659446489</v>
      </c>
      <c r="N143" s="78">
        <v>10.545454545454545</v>
      </c>
      <c r="O143" s="78">
        <v>68.694211568560178</v>
      </c>
      <c r="P143" s="78">
        <v>84.788816015334049</v>
      </c>
      <c r="Q143" s="99">
        <v>0</v>
      </c>
      <c r="R143" s="99">
        <v>11.111111111111111</v>
      </c>
      <c r="S143" s="99">
        <v>0</v>
      </c>
      <c r="T143" s="99">
        <v>11.111111111111111</v>
      </c>
      <c r="U143" s="99" t="s">
        <v>1093</v>
      </c>
      <c r="V143" s="68">
        <v>91.333333333333329</v>
      </c>
      <c r="W143" s="68">
        <v>11.538461538461538</v>
      </c>
      <c r="X143" s="68">
        <v>62.222222222222229</v>
      </c>
      <c r="Y143" s="68">
        <v>35.55555555555555</v>
      </c>
      <c r="Z143" s="68">
        <v>83.444444444444443</v>
      </c>
      <c r="AA143" s="68">
        <v>35.040431266846362</v>
      </c>
      <c r="AB143" s="68">
        <v>0.70080862533692723</v>
      </c>
    </row>
    <row r="144" spans="2:28" ht="20" hidden="1" x14ac:dyDescent="0.35">
      <c r="B144">
        <v>110752</v>
      </c>
      <c r="C144" s="80" t="s">
        <v>3012</v>
      </c>
      <c r="D144" s="80" t="s">
        <v>1058</v>
      </c>
      <c r="E144" s="80" t="s">
        <v>2467</v>
      </c>
      <c r="F144" s="80" t="s">
        <v>1835</v>
      </c>
      <c r="G144" s="80" t="s">
        <v>1822</v>
      </c>
      <c r="H144" s="146">
        <v>45840</v>
      </c>
      <c r="I144" s="146" t="s">
        <v>1719</v>
      </c>
      <c r="J144" s="79">
        <v>9</v>
      </c>
      <c r="M144">
        <v>75.669675865858949</v>
      </c>
      <c r="N144" s="78">
        <v>24.242424242424242</v>
      </c>
      <c r="O144" s="78">
        <v>75.597663690585193</v>
      </c>
      <c r="P144" s="78">
        <v>75.651010866998419</v>
      </c>
      <c r="Q144" s="99">
        <v>0</v>
      </c>
      <c r="R144" s="99">
        <v>0</v>
      </c>
      <c r="S144" s="99">
        <v>0</v>
      </c>
      <c r="T144" s="99">
        <v>0</v>
      </c>
      <c r="U144" s="99" t="s">
        <v>1093</v>
      </c>
      <c r="V144" s="68">
        <v>81.370370370370367</v>
      </c>
      <c r="W144" s="68" t="s">
        <v>1093</v>
      </c>
      <c r="X144" s="68">
        <v>56.666666666666664</v>
      </c>
      <c r="Y144" s="68">
        <v>45</v>
      </c>
      <c r="Z144" s="68">
        <v>85.166666666666671</v>
      </c>
      <c r="AA144" s="68">
        <v>31.286099345398537</v>
      </c>
      <c r="AB144" s="68">
        <v>0.62572198690797076</v>
      </c>
    </row>
    <row r="145" spans="2:28" ht="20" hidden="1" x14ac:dyDescent="0.35">
      <c r="B145">
        <v>110753</v>
      </c>
      <c r="C145" s="80" t="s">
        <v>3013</v>
      </c>
      <c r="D145" s="80" t="s">
        <v>1058</v>
      </c>
      <c r="E145" s="80" t="s">
        <v>2305</v>
      </c>
      <c r="F145" s="80" t="s">
        <v>1881</v>
      </c>
      <c r="G145" s="80" t="s">
        <v>1822</v>
      </c>
      <c r="H145" s="146">
        <v>45840</v>
      </c>
      <c r="I145" s="146" t="s">
        <v>1719</v>
      </c>
      <c r="J145" s="79">
        <v>9</v>
      </c>
      <c r="M145">
        <v>98.063505089298772</v>
      </c>
      <c r="N145" s="78">
        <v>24.81203007518797</v>
      </c>
      <c r="O145" s="78">
        <v>88.843708774560383</v>
      </c>
      <c r="P145" s="78">
        <v>106.80297702428989</v>
      </c>
      <c r="Q145" s="99">
        <v>3</v>
      </c>
      <c r="R145" s="99">
        <v>55.555555555555557</v>
      </c>
      <c r="S145" s="99">
        <v>3</v>
      </c>
      <c r="T145" s="99">
        <v>55.555555555555557</v>
      </c>
      <c r="U145" s="99" t="s">
        <v>1093</v>
      </c>
      <c r="V145" s="68">
        <v>97.943540848756768</v>
      </c>
      <c r="W145" s="68">
        <v>102.40384615384615</v>
      </c>
      <c r="X145" s="68">
        <v>60.833333333333336</v>
      </c>
      <c r="Y145" s="68">
        <v>69.999999999999986</v>
      </c>
      <c r="Z145" s="68">
        <v>77.166666666666671</v>
      </c>
      <c r="AA145" s="68">
        <v>31.582388070249834</v>
      </c>
      <c r="AB145" s="68">
        <v>0.63164776140499668</v>
      </c>
    </row>
    <row r="146" spans="2:28" ht="20" hidden="1" x14ac:dyDescent="0.35">
      <c r="B146">
        <v>110754</v>
      </c>
      <c r="C146" s="80" t="s">
        <v>3014</v>
      </c>
      <c r="D146" s="80" t="s">
        <v>1058</v>
      </c>
      <c r="E146" s="80" t="s">
        <v>2422</v>
      </c>
      <c r="F146" s="80" t="s">
        <v>1881</v>
      </c>
      <c r="G146" s="80" t="s">
        <v>1822</v>
      </c>
      <c r="H146" s="146">
        <v>45840</v>
      </c>
      <c r="I146" s="146" t="s">
        <v>1719</v>
      </c>
      <c r="J146" s="79">
        <v>9</v>
      </c>
      <c r="M146">
        <v>72.027341345244409</v>
      </c>
      <c r="N146" s="78">
        <v>13.157894736842104</v>
      </c>
      <c r="O146" s="78">
        <v>83.106636382491814</v>
      </c>
      <c r="P146" s="78">
        <v>70.87240832695079</v>
      </c>
      <c r="Q146" s="99">
        <v>0</v>
      </c>
      <c r="R146" s="99">
        <v>0</v>
      </c>
      <c r="S146" s="99">
        <v>0</v>
      </c>
      <c r="T146" s="99">
        <v>0</v>
      </c>
      <c r="U146" s="99" t="s">
        <v>1093</v>
      </c>
      <c r="V146" s="68">
        <v>87.768615692153915</v>
      </c>
      <c r="W146" s="68">
        <v>87.5</v>
      </c>
      <c r="X146" s="68">
        <v>76.111111111111114</v>
      </c>
      <c r="Y146" s="68">
        <v>72.222222222222229</v>
      </c>
      <c r="Z146" s="68">
        <v>85.666666666666671</v>
      </c>
      <c r="AA146" s="68">
        <v>32.608828154523181</v>
      </c>
      <c r="AB146" s="68">
        <v>0.65217656309046357</v>
      </c>
    </row>
    <row r="147" spans="2:28" ht="20" hidden="1" x14ac:dyDescent="0.35">
      <c r="B147">
        <v>110755</v>
      </c>
      <c r="C147" s="80" t="s">
        <v>3015</v>
      </c>
      <c r="D147" s="80" t="s">
        <v>1058</v>
      </c>
      <c r="E147" s="80" t="s">
        <v>1806</v>
      </c>
      <c r="F147" s="80" t="s">
        <v>1807</v>
      </c>
      <c r="G147" s="80" t="s">
        <v>1808</v>
      </c>
      <c r="H147" s="146">
        <v>45840</v>
      </c>
      <c r="I147" s="146" t="s">
        <v>1719</v>
      </c>
      <c r="J147" s="79">
        <v>9</v>
      </c>
      <c r="M147">
        <v>77.392229222142177</v>
      </c>
      <c r="N147" s="78">
        <v>12.328767123287671</v>
      </c>
      <c r="O147" s="78">
        <v>18.080950875750716</v>
      </c>
      <c r="P147" s="78">
        <v>79.583637206311877</v>
      </c>
      <c r="Q147" s="99">
        <v>0</v>
      </c>
      <c r="R147" s="99">
        <v>11.111111111111111</v>
      </c>
      <c r="S147" s="99">
        <v>0</v>
      </c>
      <c r="T147" s="99">
        <v>11.111111111111111</v>
      </c>
      <c r="U147" s="99" t="s">
        <v>1093</v>
      </c>
      <c r="V147" s="68">
        <v>108.76501501501501</v>
      </c>
      <c r="W147" s="68">
        <v>91.34615384615384</v>
      </c>
      <c r="X147" s="68">
        <v>82.222222222222229</v>
      </c>
      <c r="Y147" s="68">
        <v>69.999999999999986</v>
      </c>
      <c r="Z147" s="68">
        <v>88.333333333333329</v>
      </c>
      <c r="AA147" s="68">
        <v>3.4209085933223866</v>
      </c>
      <c r="AB147" s="68">
        <v>0.61576354679802958</v>
      </c>
    </row>
    <row r="148" spans="2:28" ht="20" hidden="1" x14ac:dyDescent="0.35">
      <c r="B148">
        <v>110756</v>
      </c>
      <c r="C148" s="80" t="s">
        <v>3016</v>
      </c>
      <c r="D148" s="80" t="s">
        <v>1058</v>
      </c>
      <c r="E148" s="80" t="s">
        <v>1872</v>
      </c>
      <c r="F148" s="80" t="s">
        <v>1807</v>
      </c>
      <c r="G148" s="80" t="s">
        <v>1808</v>
      </c>
      <c r="H148" s="146">
        <v>45840</v>
      </c>
      <c r="I148" s="146" t="s">
        <v>1719</v>
      </c>
      <c r="J148" s="79">
        <v>9</v>
      </c>
      <c r="M148">
        <v>85.411863704335161</v>
      </c>
      <c r="N148" s="78">
        <v>22.222222222222221</v>
      </c>
      <c r="O148" s="78">
        <v>15.832494970625516</v>
      </c>
      <c r="P148" s="78">
        <v>88.257953846902325</v>
      </c>
      <c r="Q148" s="99">
        <v>1</v>
      </c>
      <c r="R148" s="99">
        <v>24.444444444444443</v>
      </c>
      <c r="S148" s="99">
        <v>1</v>
      </c>
      <c r="T148" s="99">
        <v>24.444444444444443</v>
      </c>
      <c r="U148" s="99" t="s">
        <v>1093</v>
      </c>
      <c r="V148" s="68">
        <v>75.005555555555546</v>
      </c>
      <c r="W148" s="68">
        <v>102.40384615384615</v>
      </c>
      <c r="X148" s="68">
        <v>83.611111111111114</v>
      </c>
      <c r="Y148" s="68">
        <v>96.666666666666671</v>
      </c>
      <c r="Z148" s="68">
        <v>86.583333333333329</v>
      </c>
      <c r="AA148" s="68">
        <v>2.1050065919943277</v>
      </c>
      <c r="AB148" s="68">
        <v>0.37890118655897898</v>
      </c>
    </row>
    <row r="149" spans="2:28" ht="20" hidden="1" x14ac:dyDescent="0.35">
      <c r="B149">
        <v>110757</v>
      </c>
      <c r="C149" s="80" t="s">
        <v>3017</v>
      </c>
      <c r="D149" s="80"/>
      <c r="E149" s="80" t="s">
        <v>2030</v>
      </c>
      <c r="F149" s="80" t="s">
        <v>2030</v>
      </c>
      <c r="G149" s="80" t="s">
        <v>1911</v>
      </c>
      <c r="H149" s="80" t="s">
        <v>1912</v>
      </c>
      <c r="I149" s="146" t="s">
        <v>1701</v>
      </c>
      <c r="J149" s="79">
        <v>1</v>
      </c>
      <c r="M149">
        <v>77.149608029892306</v>
      </c>
      <c r="N149" s="78">
        <v>28.571428571428569</v>
      </c>
      <c r="O149" s="78" t="s">
        <v>1093</v>
      </c>
      <c r="P149" s="78">
        <v>75.848606148978504</v>
      </c>
      <c r="Q149" s="99">
        <v>0</v>
      </c>
      <c r="R149" s="99">
        <v>14.814814814814813</v>
      </c>
      <c r="S149" s="99">
        <v>0</v>
      </c>
      <c r="T149" s="99">
        <v>14.814814814814813</v>
      </c>
      <c r="U149" s="99" t="s">
        <v>1093</v>
      </c>
      <c r="V149" s="68">
        <v>58.22649572649572</v>
      </c>
      <c r="W149" s="68" t="s">
        <v>1093</v>
      </c>
      <c r="X149" s="68">
        <v>100</v>
      </c>
      <c r="Y149" s="68">
        <v>0</v>
      </c>
      <c r="Z149" s="68">
        <v>81.666666666666671</v>
      </c>
      <c r="AA149" s="68" t="s">
        <v>1093</v>
      </c>
      <c r="AB149" s="68" t="s">
        <v>1093</v>
      </c>
    </row>
    <row r="150" spans="2:28" ht="20" hidden="1" x14ac:dyDescent="0.35">
      <c r="B150">
        <v>110768</v>
      </c>
      <c r="C150" s="80" t="s">
        <v>218</v>
      </c>
      <c r="D150" s="80" t="s">
        <v>1058</v>
      </c>
      <c r="E150" s="80" t="s">
        <v>2272</v>
      </c>
      <c r="F150" s="80" t="s">
        <v>1807</v>
      </c>
      <c r="G150" s="80" t="s">
        <v>1808</v>
      </c>
      <c r="H150" s="146">
        <v>45840</v>
      </c>
      <c r="I150" s="146" t="s">
        <v>1719</v>
      </c>
      <c r="J150" s="79">
        <v>9</v>
      </c>
      <c r="M150">
        <v>74.095750096222517</v>
      </c>
      <c r="N150" s="78">
        <v>13.698630136986301</v>
      </c>
      <c r="O150" s="78">
        <v>20.737619491281784</v>
      </c>
      <c r="P150" s="78">
        <v>75.36167941184091</v>
      </c>
      <c r="Q150" s="99">
        <v>0</v>
      </c>
      <c r="R150" s="99">
        <v>0</v>
      </c>
      <c r="S150" s="99">
        <v>0</v>
      </c>
      <c r="T150" s="99">
        <v>0</v>
      </c>
      <c r="U150" s="99" t="s">
        <v>1093</v>
      </c>
      <c r="V150" s="68">
        <v>62.917594654788424</v>
      </c>
      <c r="W150" s="68">
        <v>47.169811320754718</v>
      </c>
      <c r="X150" s="68">
        <v>82.222222222222229</v>
      </c>
      <c r="Y150" s="68">
        <v>78.888888888888886</v>
      </c>
      <c r="Z150" s="68">
        <v>80</v>
      </c>
      <c r="AA150" s="68">
        <v>2.2225594381369738</v>
      </c>
      <c r="AB150" s="68">
        <v>0.40006069886465528</v>
      </c>
    </row>
    <row r="151" spans="2:28" ht="30" hidden="1" x14ac:dyDescent="0.35">
      <c r="B151">
        <v>111154</v>
      </c>
      <c r="C151" s="80" t="s">
        <v>3018</v>
      </c>
      <c r="D151" s="80" t="s">
        <v>1472</v>
      </c>
      <c r="E151" s="80" t="s">
        <v>72</v>
      </c>
      <c r="F151" s="80" t="s">
        <v>1798</v>
      </c>
      <c r="G151" s="80" t="s">
        <v>1777</v>
      </c>
      <c r="H151" s="146">
        <v>45901</v>
      </c>
      <c r="I151" s="146" t="s">
        <v>1719</v>
      </c>
      <c r="J151" s="79">
        <v>7</v>
      </c>
      <c r="M151">
        <v>78.227744427384181</v>
      </c>
      <c r="N151" s="78">
        <v>22.916666666666664</v>
      </c>
      <c r="O151" s="78">
        <v>45.711868667469098</v>
      </c>
      <c r="P151" s="78">
        <v>90.109805968380286</v>
      </c>
      <c r="Q151" s="99">
        <v>0</v>
      </c>
      <c r="R151" s="99">
        <v>6.666666666666667</v>
      </c>
      <c r="S151" s="99">
        <v>0</v>
      </c>
      <c r="T151" s="99">
        <v>6.666666666666667</v>
      </c>
      <c r="U151" s="99">
        <v>0</v>
      </c>
      <c r="V151" s="68">
        <v>33.912747102931142</v>
      </c>
      <c r="W151" s="68">
        <v>7.5471698113207548</v>
      </c>
      <c r="X151" s="68">
        <v>76.5</v>
      </c>
      <c r="Y151" s="68">
        <v>65</v>
      </c>
      <c r="Z151" s="68">
        <v>78.900000000000006</v>
      </c>
      <c r="AA151" s="68">
        <v>17.123822005866565</v>
      </c>
      <c r="AB151" s="68">
        <v>0.51371466017599698</v>
      </c>
    </row>
    <row r="152" spans="2:28" ht="30" hidden="1" x14ac:dyDescent="0.35">
      <c r="B152">
        <v>111155</v>
      </c>
      <c r="C152" s="80" t="s">
        <v>3019</v>
      </c>
      <c r="D152" s="80" t="s">
        <v>1058</v>
      </c>
      <c r="E152" s="80" t="s">
        <v>190</v>
      </c>
      <c r="F152" s="80" t="s">
        <v>10</v>
      </c>
      <c r="G152" s="80" t="s">
        <v>1770</v>
      </c>
      <c r="H152" s="146">
        <v>45901</v>
      </c>
      <c r="I152" s="146" t="s">
        <v>1719</v>
      </c>
      <c r="J152" s="79">
        <v>7</v>
      </c>
      <c r="M152">
        <v>80.244099454664678</v>
      </c>
      <c r="N152" s="78">
        <v>24.180967238689547</v>
      </c>
      <c r="O152" s="78">
        <v>55.857032548061746</v>
      </c>
      <c r="P152" s="78">
        <v>84.025457262749541</v>
      </c>
      <c r="Q152" s="99">
        <v>0</v>
      </c>
      <c r="R152" s="99">
        <v>24.193548387096776</v>
      </c>
      <c r="S152" s="99">
        <v>0</v>
      </c>
      <c r="T152" s="99">
        <v>24.193548387096776</v>
      </c>
      <c r="U152" s="99">
        <v>0</v>
      </c>
      <c r="V152" s="68">
        <v>83.477280117054136</v>
      </c>
      <c r="W152" s="68">
        <v>25.490196078431371</v>
      </c>
      <c r="X152" s="68">
        <v>79.055555555555543</v>
      </c>
      <c r="Y152" s="68">
        <v>33.333333333333329</v>
      </c>
      <c r="Z152" s="68">
        <v>86.333333333333343</v>
      </c>
      <c r="AA152" s="68">
        <v>13.92880946430059</v>
      </c>
      <c r="AB152" s="68">
        <v>0.4178642839290177</v>
      </c>
    </row>
    <row r="153" spans="2:28" ht="20" hidden="1" x14ac:dyDescent="0.35">
      <c r="B153">
        <v>111156</v>
      </c>
      <c r="C153" s="80" t="s">
        <v>3020</v>
      </c>
      <c r="D153" s="80" t="s">
        <v>1058</v>
      </c>
      <c r="E153" s="80" t="s">
        <v>2321</v>
      </c>
      <c r="F153" s="80" t="s">
        <v>1821</v>
      </c>
      <c r="G153" s="80" t="s">
        <v>1822</v>
      </c>
      <c r="H153" s="146">
        <v>45901</v>
      </c>
      <c r="I153" s="146" t="s">
        <v>1719</v>
      </c>
      <c r="J153" s="79">
        <v>7</v>
      </c>
      <c r="M153">
        <v>66.652203731926534</v>
      </c>
      <c r="N153" s="78">
        <v>13.861386138613863</v>
      </c>
      <c r="O153" s="78">
        <v>70.119176374611541</v>
      </c>
      <c r="P153" s="78">
        <v>66.080154241925555</v>
      </c>
      <c r="Q153" s="99">
        <v>0</v>
      </c>
      <c r="R153" s="99">
        <v>14.814814814814813</v>
      </c>
      <c r="S153" s="99">
        <v>0</v>
      </c>
      <c r="T153" s="99">
        <v>14.814814814814813</v>
      </c>
      <c r="U153" s="99" t="s">
        <v>1093</v>
      </c>
      <c r="V153" s="68">
        <v>90.566795118818234</v>
      </c>
      <c r="W153" s="68">
        <v>16.981132075471699</v>
      </c>
      <c r="X153" s="68">
        <v>89.722222222222229</v>
      </c>
      <c r="Y153" s="68">
        <v>48.333333333333336</v>
      </c>
      <c r="Z153" s="68">
        <v>88.583333333333343</v>
      </c>
      <c r="AA153" s="68">
        <v>2.7741608339057238</v>
      </c>
      <c r="AB153" s="68">
        <v>0.49934895010303026</v>
      </c>
    </row>
    <row r="154" spans="2:28" ht="30" hidden="1" x14ac:dyDescent="0.35">
      <c r="B154">
        <v>111486</v>
      </c>
      <c r="C154" s="80" t="s">
        <v>3021</v>
      </c>
      <c r="D154" s="80" t="s">
        <v>1058</v>
      </c>
      <c r="E154" s="80" t="s">
        <v>1862</v>
      </c>
      <c r="F154" s="80" t="s">
        <v>1798</v>
      </c>
      <c r="G154" s="80" t="s">
        <v>1777</v>
      </c>
      <c r="H154" s="146">
        <v>45952</v>
      </c>
      <c r="I154" s="146" t="s">
        <v>1719</v>
      </c>
      <c r="J154" s="79">
        <v>5</v>
      </c>
      <c r="M154">
        <v>87.516182805076951</v>
      </c>
      <c r="N154" s="78">
        <v>27.536231884057973</v>
      </c>
      <c r="O154" s="78">
        <v>40.573849911549303</v>
      </c>
      <c r="P154" s="78">
        <v>113.41584021261173</v>
      </c>
      <c r="Q154" s="99">
        <v>0</v>
      </c>
      <c r="R154" s="99">
        <v>19.444444444444446</v>
      </c>
      <c r="S154" s="99">
        <v>0</v>
      </c>
      <c r="T154" s="99">
        <v>19.444444444444446</v>
      </c>
      <c r="U154" s="99" t="s">
        <v>1093</v>
      </c>
      <c r="V154" s="68">
        <v>68.024439918533602</v>
      </c>
      <c r="W154" s="68" t="s">
        <v>1093</v>
      </c>
      <c r="X154" s="68">
        <v>84.583333333333343</v>
      </c>
      <c r="Y154" s="68">
        <v>60</v>
      </c>
      <c r="Z154" s="68">
        <v>86.5</v>
      </c>
      <c r="AA154" s="68">
        <v>20.463676973372266</v>
      </c>
      <c r="AB154" s="68">
        <v>0.61391030920116796</v>
      </c>
    </row>
    <row r="155" spans="2:28" ht="30" hidden="1" x14ac:dyDescent="0.35">
      <c r="B155">
        <v>111487</v>
      </c>
      <c r="C155" s="80" t="s">
        <v>3022</v>
      </c>
      <c r="D155" s="80" t="s">
        <v>1058</v>
      </c>
      <c r="E155" s="80" t="s">
        <v>1851</v>
      </c>
      <c r="F155" s="80" t="s">
        <v>18</v>
      </c>
      <c r="G155" s="80" t="s">
        <v>1777</v>
      </c>
      <c r="H155" s="146">
        <v>45952</v>
      </c>
      <c r="I155" s="146" t="s">
        <v>1719</v>
      </c>
      <c r="J155" s="79">
        <v>5</v>
      </c>
      <c r="M155">
        <v>67.406395325163572</v>
      </c>
      <c r="N155" s="78">
        <v>16.666666666666664</v>
      </c>
      <c r="O155" s="78">
        <v>42.045645272191393</v>
      </c>
      <c r="P155" s="78">
        <v>70.116528954977369</v>
      </c>
      <c r="Q155" s="99">
        <v>0</v>
      </c>
      <c r="R155" s="99">
        <v>0</v>
      </c>
      <c r="S155" s="99">
        <v>0</v>
      </c>
      <c r="T155" s="99">
        <v>0</v>
      </c>
      <c r="U155" s="99" t="s">
        <v>1093</v>
      </c>
      <c r="V155" s="68">
        <v>34.062590553462762</v>
      </c>
      <c r="W155" s="68" t="s">
        <v>1093</v>
      </c>
      <c r="X155" s="68">
        <v>70</v>
      </c>
      <c r="Y155" s="68">
        <v>70</v>
      </c>
      <c r="Z155" s="68">
        <v>82.333333333333329</v>
      </c>
      <c r="AA155" s="68">
        <v>29.159177151987219</v>
      </c>
      <c r="AB155" s="68">
        <v>0.87477531455961655</v>
      </c>
    </row>
    <row r="156" spans="2:28" ht="30" hidden="1" x14ac:dyDescent="0.35">
      <c r="B156">
        <v>112007</v>
      </c>
      <c r="C156" s="80" t="s">
        <v>1897</v>
      </c>
      <c r="D156" s="80" t="s">
        <v>1058</v>
      </c>
      <c r="E156" s="80" t="s">
        <v>134</v>
      </c>
      <c r="F156" s="80" t="s">
        <v>34</v>
      </c>
      <c r="G156" s="80" t="s">
        <v>1760</v>
      </c>
      <c r="H156" s="146">
        <v>46054</v>
      </c>
      <c r="I156" s="146" t="s">
        <v>1719</v>
      </c>
      <c r="J156" s="79">
        <v>2</v>
      </c>
      <c r="M156">
        <v>83.321432961108357</v>
      </c>
      <c r="N156" s="78">
        <v>18.367346938775512</v>
      </c>
      <c r="O156" s="78">
        <v>34.303987522908471</v>
      </c>
      <c r="P156" s="78">
        <v>90.754599098353381</v>
      </c>
      <c r="Q156" s="99">
        <v>0</v>
      </c>
      <c r="R156" s="99">
        <v>35.555555555555557</v>
      </c>
      <c r="S156" s="99">
        <v>0</v>
      </c>
      <c r="T156" s="99">
        <v>35.555555555555557</v>
      </c>
      <c r="U156" s="99">
        <v>0</v>
      </c>
      <c r="V156" s="68">
        <v>56.313131313131315</v>
      </c>
      <c r="W156" s="68" t="s">
        <v>1093</v>
      </c>
      <c r="X156" s="68" t="s">
        <v>1093</v>
      </c>
      <c r="Y156" s="68" t="s">
        <v>1093</v>
      </c>
      <c r="Z156" s="68" t="s">
        <v>1093</v>
      </c>
      <c r="AA156" s="68">
        <v>23.029256245928217</v>
      </c>
      <c r="AB156" s="68">
        <v>0.69087768737784649</v>
      </c>
    </row>
  </sheetData>
  <autoFilter ref="A3:BH156" xr:uid="{DEF887B6-472E-46C5-B572-E958180CE55F}">
    <filterColumn colId="12">
      <filters>
        <filter val="100.83"/>
        <filter val="100.87"/>
        <filter val="101.45"/>
        <filter val="102.1387002"/>
        <filter val="102.36"/>
        <filter val="102.74"/>
        <filter val="103.0370696"/>
        <filter val="103.4115132"/>
        <filter val="103.52"/>
        <filter val="104.2883582"/>
        <filter val="104.91"/>
        <filter val="105.09"/>
        <filter val="106.11"/>
        <filter val="106.69"/>
        <filter val="106.98"/>
        <filter val="108.89"/>
        <filter val="109.71"/>
        <filter val="110.12"/>
        <filter val="110.73"/>
        <filter val="127.83"/>
      </filters>
    </filterColumn>
  </autoFilter>
  <mergeCells count="2">
    <mergeCell ref="Q1:R1"/>
    <mergeCell ref="S1:U1"/>
  </mergeCells>
  <conditionalFormatting sqref="B3">
    <cfRule type="duplicateValues" dxfId="75" priority="3"/>
  </conditionalFormatting>
  <conditionalFormatting sqref="B4:B96">
    <cfRule type="duplicateValues" dxfId="74" priority="48"/>
  </conditionalFormatting>
  <conditionalFormatting sqref="B5:B96">
    <cfRule type="duplicateValues" dxfId="73" priority="49"/>
  </conditionalFormatting>
  <conditionalFormatting sqref="B97:B102">
    <cfRule type="duplicateValues" dxfId="7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A8DC-86AC-4044-831E-83393DE7F6AB}">
  <sheetPr>
    <pageSetUpPr fitToPage="1"/>
  </sheetPr>
  <dimension ref="A1:AV788"/>
  <sheetViews>
    <sheetView showGridLines="0" zoomScaleNormal="100" workbookViewId="0">
      <pane xSplit="5" ySplit="3" topLeftCell="F72" activePane="bottomRight" state="frozen"/>
      <selection pane="topRight" activeCell="F1" sqref="F1"/>
      <selection pane="bottomLeft" activeCell="A4" sqref="A4"/>
      <selection pane="bottomRight" activeCell="A84" sqref="A84"/>
    </sheetView>
  </sheetViews>
  <sheetFormatPr defaultRowHeight="14.5" x14ac:dyDescent="0.35"/>
  <cols>
    <col min="1" max="1" width="4.81640625" bestFit="1" customWidth="1"/>
    <col min="2" max="2" width="10.26953125" customWidth="1"/>
    <col min="3" max="3" width="18.54296875" customWidth="1"/>
    <col min="4" max="4" width="12.453125" customWidth="1"/>
    <col min="5" max="5" width="13.453125" customWidth="1"/>
    <col min="6" max="6" width="9.1796875" bestFit="1" customWidth="1"/>
    <col min="7" max="7" width="8.81640625" bestFit="1" customWidth="1"/>
    <col min="8" max="9" width="9.81640625" customWidth="1"/>
    <col min="10" max="11" width="10.81640625" customWidth="1"/>
    <col min="12" max="12" width="9.54296875" customWidth="1"/>
    <col min="13" max="13" width="7" bestFit="1" customWidth="1"/>
    <col min="19" max="19" width="9.81640625" customWidth="1"/>
    <col min="20" max="21" width="9.7265625" customWidth="1"/>
    <col min="27" max="27" width="0.7265625" customWidth="1"/>
    <col min="31" max="32" width="9.81640625" customWidth="1"/>
    <col min="38" max="38" width="0" hidden="1" customWidth="1"/>
    <col min="39" max="39" width="9.81640625" hidden="1" customWidth="1"/>
    <col min="40" max="44" width="10" hidden="1" customWidth="1"/>
    <col min="45" max="47" width="0" hidden="1" customWidth="1"/>
    <col min="48" max="48" width="8" hidden="1" customWidth="1"/>
  </cols>
  <sheetData>
    <row r="1" spans="1:48" ht="16" x14ac:dyDescent="0.4">
      <c r="A1" s="139" t="s">
        <v>1742</v>
      </c>
      <c r="N1" s="1" t="s">
        <v>1051</v>
      </c>
      <c r="O1" s="1"/>
      <c r="P1" s="1"/>
      <c r="AB1" s="1" t="s">
        <v>1052</v>
      </c>
      <c r="AS1" s="108" t="s">
        <v>1717</v>
      </c>
    </row>
    <row r="2" spans="1:48" x14ac:dyDescent="0.35">
      <c r="M2" s="1" t="s">
        <v>1055</v>
      </c>
      <c r="N2" s="72">
        <v>30</v>
      </c>
      <c r="O2" s="72"/>
      <c r="P2" s="72"/>
      <c r="Q2" s="72">
        <v>10</v>
      </c>
      <c r="R2" s="72">
        <v>5</v>
      </c>
      <c r="S2" s="72">
        <v>12</v>
      </c>
      <c r="T2" s="72">
        <v>7</v>
      </c>
      <c r="U2" s="72"/>
      <c r="V2" s="72">
        <v>10</v>
      </c>
      <c r="W2" s="72">
        <v>5</v>
      </c>
      <c r="X2" s="72">
        <v>8</v>
      </c>
      <c r="Y2" s="72">
        <v>3</v>
      </c>
      <c r="Z2" s="72">
        <v>10</v>
      </c>
      <c r="AA2" s="74">
        <v>0</v>
      </c>
      <c r="AB2" s="71">
        <v>30</v>
      </c>
      <c r="AC2" s="71">
        <v>10</v>
      </c>
      <c r="AD2" s="71">
        <v>5</v>
      </c>
      <c r="AE2" s="71">
        <v>12</v>
      </c>
      <c r="AF2" s="71">
        <v>7</v>
      </c>
      <c r="AG2" s="71">
        <v>10</v>
      </c>
      <c r="AH2" s="71">
        <v>5</v>
      </c>
      <c r="AI2" s="71">
        <v>8</v>
      </c>
      <c r="AJ2" s="71">
        <v>3</v>
      </c>
      <c r="AO2" s="1" t="s">
        <v>1715</v>
      </c>
      <c r="AS2" s="105" t="s">
        <v>1707</v>
      </c>
      <c r="AT2" s="104"/>
      <c r="AU2" s="104"/>
    </row>
    <row r="3" spans="1:48" ht="39" x14ac:dyDescent="0.35">
      <c r="A3" s="82" t="s">
        <v>0</v>
      </c>
      <c r="B3" s="83" t="s">
        <v>1041</v>
      </c>
      <c r="C3" s="84" t="s">
        <v>1</v>
      </c>
      <c r="D3" s="85" t="s">
        <v>2</v>
      </c>
      <c r="E3" s="85" t="s">
        <v>1100</v>
      </c>
      <c r="F3" s="85" t="s">
        <v>1515</v>
      </c>
      <c r="G3" s="85" t="s">
        <v>1103</v>
      </c>
      <c r="H3" s="85" t="s">
        <v>1517</v>
      </c>
      <c r="I3" s="85" t="s">
        <v>1558</v>
      </c>
      <c r="J3" s="84" t="s">
        <v>3</v>
      </c>
      <c r="K3" s="84" t="s">
        <v>1700</v>
      </c>
      <c r="L3" s="84" t="s">
        <v>1056</v>
      </c>
      <c r="M3" s="86" t="s">
        <v>1748</v>
      </c>
      <c r="N3" s="77" t="s">
        <v>1042</v>
      </c>
      <c r="O3" s="77"/>
      <c r="P3" s="77"/>
      <c r="Q3" s="89" t="s">
        <v>1537</v>
      </c>
      <c r="R3" s="89" t="s">
        <v>1044</v>
      </c>
      <c r="S3" s="89" t="s">
        <v>1536</v>
      </c>
      <c r="T3" s="89" t="s">
        <v>1086</v>
      </c>
      <c r="U3" s="89" t="s">
        <v>1702</v>
      </c>
      <c r="V3" s="89" t="s">
        <v>1538</v>
      </c>
      <c r="W3" s="89" t="s">
        <v>1047</v>
      </c>
      <c r="X3" s="89" t="s">
        <v>1048</v>
      </c>
      <c r="Y3" s="89" t="s">
        <v>1049</v>
      </c>
      <c r="Z3" s="90" t="s">
        <v>1054</v>
      </c>
      <c r="AA3" s="74"/>
      <c r="AB3" s="91" t="s">
        <v>1042</v>
      </c>
      <c r="AC3" s="92" t="s">
        <v>1537</v>
      </c>
      <c r="AD3" s="92" t="s">
        <v>1044</v>
      </c>
      <c r="AE3" s="92" t="s">
        <v>1536</v>
      </c>
      <c r="AF3" s="92" t="s">
        <v>1086</v>
      </c>
      <c r="AG3" s="92" t="s">
        <v>1538</v>
      </c>
      <c r="AH3" s="92" t="s">
        <v>1047</v>
      </c>
      <c r="AI3" s="92" t="s">
        <v>1048</v>
      </c>
      <c r="AJ3" s="92" t="s">
        <v>1049</v>
      </c>
      <c r="AK3" s="93" t="s">
        <v>1053</v>
      </c>
      <c r="AL3" s="94" t="s">
        <v>1706</v>
      </c>
      <c r="AM3" s="59" t="s">
        <v>1514</v>
      </c>
      <c r="AN3" s="57" t="s">
        <v>1513</v>
      </c>
      <c r="AO3" s="107" t="s">
        <v>1708</v>
      </c>
      <c r="AP3" s="107" t="s">
        <v>1709</v>
      </c>
      <c r="AQ3" s="107" t="s">
        <v>1710</v>
      </c>
      <c r="AR3" s="107" t="s">
        <v>1711</v>
      </c>
      <c r="AS3" s="106" t="s">
        <v>1708</v>
      </c>
      <c r="AT3" s="106" t="s">
        <v>1709</v>
      </c>
      <c r="AU3" s="106" t="s">
        <v>1710</v>
      </c>
      <c r="AV3" s="106" t="s">
        <v>1711</v>
      </c>
    </row>
    <row r="4" spans="1:48" ht="20" x14ac:dyDescent="0.35">
      <c r="A4" s="87"/>
      <c r="B4" s="79">
        <v>104663</v>
      </c>
      <c r="C4" s="80" t="s">
        <v>1253</v>
      </c>
      <c r="D4" s="80" t="s">
        <v>1119</v>
      </c>
      <c r="E4" s="80" t="s">
        <v>830</v>
      </c>
      <c r="F4" s="80" t="s">
        <v>144</v>
      </c>
      <c r="G4" s="80" t="s">
        <v>29</v>
      </c>
      <c r="H4" s="80" t="s">
        <v>1756</v>
      </c>
      <c r="I4" s="80" t="s">
        <v>1757</v>
      </c>
      <c r="J4" s="146">
        <v>34608</v>
      </c>
      <c r="K4" s="146" t="s">
        <v>1719</v>
      </c>
      <c r="L4" s="79"/>
      <c r="M4" s="79">
        <v>9</v>
      </c>
      <c r="N4" s="78">
        <v>65.126246473439778</v>
      </c>
      <c r="O4" s="78">
        <f>_xlfn.XLOOKUP($B4,[1]Sheet1!$A:$A,[1]Sheet1!$D:$D)</f>
        <v>65.126228978757055</v>
      </c>
      <c r="P4" s="78">
        <f>N4-O4</f>
        <v>1.7494682722940524E-5</v>
      </c>
      <c r="Q4" s="78">
        <v>14.335664335664337</v>
      </c>
      <c r="R4" s="78">
        <v>38.251316749696691</v>
      </c>
      <c r="S4" s="78">
        <v>85.662362960589149</v>
      </c>
      <c r="T4" s="78">
        <v>0</v>
      </c>
      <c r="U4" s="68">
        <v>25.159024019747463</v>
      </c>
      <c r="V4" s="68">
        <v>0.75477072059242389</v>
      </c>
      <c r="W4" s="78">
        <v>106</v>
      </c>
      <c r="X4" s="78">
        <v>77.777777777777786</v>
      </c>
      <c r="Y4" s="78">
        <v>90.333333333333329</v>
      </c>
      <c r="Z4" s="73"/>
      <c r="AA4" s="74"/>
      <c r="AB4" s="75">
        <f>IF(N4="","",(IF(N4&gt;='Sales Ach'!B$3,'Sales Ach'!C$3,IF(N4&gt;='Sales Ach'!B$4,('Sales Ach'!C$4+((N4-'Sales Ach'!B$4)/('Sales Ach'!B$3-'Sales Ach'!B$4))*'Sales Ach'!D$4),IF(N4&gt;'Sales Ach'!B$5,('Sales Ach'!C$5+((N4-'Sales Ach'!B$5)/('Sales Ach'!B$4-'Sales Ach'!B$5))*'Sales Ach'!D$5),IF(N4&gt;='Sales Ach'!B$6,('Sales Ach'!C$6+((N4-'Sales Ach'!B$6)/('Sales Ach'!B$5-'Sales Ach'!B$6)*'Sales Ach'!D$6)),0))))*$AB$2/10))</f>
        <v>6.0378739420319336</v>
      </c>
      <c r="AC4" s="76">
        <f>IF(Q4="","",(IF(Q4&gt;=UA!B$3,UA!C$3,IF(Q4&gt;=UA!B$4,(UA!C$4+((Q4-UA!B$4)/(UA!B$3-UA!B$4))*UA!D$4),IF(Q4&gt;UA!B$5,(UA!C$5+((Q4-UA!B$5)/(UA!B$4-UA!B$5))*UA!D$5),IF(Q4&gt;=UA!B$6,(UA!C$6+((Q4-UA!B$6)/(UA!B$5-UA!B$6)*UA!D$6)),0))))*$AC$2/10))</f>
        <v>0</v>
      </c>
      <c r="AD4" s="76">
        <f>IF(R4="","",(IF(R4&gt;='New Product'!B$3,'New Product'!C$3,IF(R4&gt;='New Product'!B$4,('New Product'!C$4+((R4-'New Product'!B$4)/('New Product'!B$3-'New Product'!B$4))*'New Product'!D$4),IF(R4&gt;'New Product'!B$5,('New Product'!C$5+((R4-'New Product'!B$5)/('New Product'!B$4-'New Product'!B$5))*'New Product'!D$5),IF(R4&gt;='New Product'!B$6,('New Product'!C$6+((R4-'New Product'!B$6)/('New Product'!B$5-'New Product'!B$6)*'New Product'!D$6)),0)))))*$AD$2/10)</f>
        <v>0</v>
      </c>
      <c r="AE4" s="76">
        <f>IF(S4="","",(IF(S4&gt;='Basket Brand'!B$3,'Basket Brand'!C$3,IF(S4&gt;='Basket Brand'!B$4,('Basket Brand'!C$4+((S4-'Basket Brand'!B$4)/('Basket Brand'!B$3-'Basket Brand'!B$4))*'Basket Brand'!D$4),IF(S4&gt;'Basket Brand'!B$5,('Basket Brand'!C$5+((S4-'Basket Brand'!B$5)/('Basket Brand'!B$4-'Basket Brand'!B$5))*'Basket Brand'!D$5),IF(S4&gt;='Basket Brand'!B$6,('Basket Brand'!C$6+((S4-'Basket Brand'!B$6)/('Basket Brand'!B$5-'Basket Brand'!B$6)*'Basket Brand'!D$6)),0))))*$AE$2/10))</f>
        <v>4.8794835552706983</v>
      </c>
      <c r="AF4" s="76">
        <f>IF(T4="","",(IF(T4&gt;='No of Month Ach.'!B$3,'No of Month Ach.'!C$3,IF(T4&gt;='No of Month Ach.'!B$4,('No of Month Ach.'!C$4+((T4-'No of Month Ach.'!B$4)/('No of Month Ach.'!B$3-'No of Month Ach.'!B$4))*'No of Month Ach.'!D$4),IF(T4&gt;'No of Month Ach.'!B$5,('No of Month Ach.'!C$5+((T4-'No of Month Ach.'!B$5)/('No of Month Ach.'!B$4-'No of Month Ach.'!B$5))*'No of Month Ach.'!D$5),IF(T4&gt;='No of Month Ach.'!B$6,('No of Month Ach.'!C$6+((T4-'No of Month Ach.'!B$6)/('No of Month Ach.'!B$5-'No of Month Ach.'!B$6)*'No of Month Ach.'!D$6)),0))))*$AF$2/10))</f>
        <v>0</v>
      </c>
      <c r="AG4" s="76">
        <f>IFERROR(IF(U4="","",IF(U4&gt;='Rx Share'!B$3,'Rx Share'!C$3,IF(U4&gt;='Rx Share'!B$4,('Rx Share'!C$4+((U4-'Rx Share'!B$4)/('Rx Share'!B$3-'Rx Share'!B$4))*'Rx Share'!D$4),IF(U4&gt;'Rx Share'!B$5,('Rx Share'!C$5+((U4-'Rx Share'!B$5)/('Rx Share'!B$4-'Rx Share'!B$5))*'Rx Share'!D$5),IF(U4&gt;='Rx Share'!B$6,('Rx Share'!C$6+((U4-'Rx Share'!B$6)/('Rx Share'!B$5-'Rx Share'!B$6)*'Rx Share'!D$6)),0)))))*$AG$2/10,"")</f>
        <v>0</v>
      </c>
      <c r="AH4" s="76">
        <f>IF(W4&gt;='Call Achv'!B$3,'Call Achv'!C$3,IF(W4&gt;='Call Achv'!B$4,('Call Achv'!C$4+((W4-'Call Achv'!B$4)/('Call Achv'!B$3-'Call Achv'!B$4))*'Call Achv'!D$4),IF(W4&gt;'Call Achv'!B$5,('Call Achv'!C$5+((W4-'Call Achv'!B$5)/('Call Achv'!B$4-'Call Achv'!B$5))*'Call Achv'!D$5),IF(W4&gt;='Call Achv'!B$6,('Call Achv'!C$6+((W4-'Call Achv'!B$6)/('Call Achv'!B$5-'Call Achv'!B$6)*'Call Achv'!D$6)),0))))*$AH$2/10</f>
        <v>5</v>
      </c>
      <c r="AI4" s="76">
        <f>IF(X4&gt;='FF-Written'!B$3,'FF-Written'!C$3,IF(X4&gt;='FF-Written'!B$4,('FF-Written'!C$4+((X4-'FF-Written'!B$4)/('FF-Written'!B$3-'FF-Written'!B$4))*'FF-Written'!D$4),IF(X4&gt;'FF-Written'!B$5,('FF-Written'!C$5+((X4-'FF-Written'!B$5)/('FF-Written'!B$4-'FF-Written'!B$5))*'FF-Written'!D$5),IF(X4&gt;='FF-Written'!B$6,('FF-Written'!C$6+((X4-'FF-Written'!B$6)/('FF-Written'!B$5-'FF-Written'!B$6)*'FF-Written'!D$6)),0))))*$AI$2/10</f>
        <v>5.3333333333333339</v>
      </c>
      <c r="AJ4" s="76">
        <f>IF(Y4&gt;='FF-Detailing'!B$3,'FF-Detailing'!C$3,IF(Y4&gt;='FF-Detailing'!B$4,('FF-Detailing'!C$4+((Y4-'FF-Detailing'!B$4)/('FF-Detailing'!B$3-'FF-Detailing'!B$4))*'FF-Detailing'!D$4),IF(Y4&gt;'FF-Detailing'!B$5,('FF-Detailing'!C$5+((Y4-'FF-Detailing'!B$5)/('FF-Detailing'!B$4-'FF-Detailing'!B$5))*'FF-Detailing'!D$5),IF(Y4&gt;='FF-Detailing'!B$6,('FF-Detailing'!C$6+((Y4-'FF-Detailing'!B$6)/('FF-Detailing'!B$5-'FF-Detailing'!B$6)*'FF-Detailing'!D$6)),0))))*$AJ$2/10</f>
        <v>2.7199999999999998</v>
      </c>
      <c r="AK4" s="100">
        <f t="shared" ref="AK4:AK67" si="0">(IF($L4="Not Applicable",SUM(AB4:AJ4)*100/90,SUM(AB4:AF4,AH4:AJ4)*100/(90-$V$2)))</f>
        <v>29.96336353829496</v>
      </c>
      <c r="AL4" s="70">
        <f>_xlfn.RANK.EQ($AK4,$AK$4:$AK$578)</f>
        <v>467</v>
      </c>
      <c r="AM4" s="2">
        <f t="shared" ref="AM4:AM67" si="1">IF($L4="Consider",SUM(AB4:AJ4),SUM(AB4:AJ4)*(100/(100-$V$2)))</f>
        <v>26.634100922928852</v>
      </c>
      <c r="AN4">
        <f t="shared" ref="AN4:AN67" si="2">_xlfn.RANK.EQ(AM4,$AM$4:$AM$401)</f>
        <v>332</v>
      </c>
      <c r="AO4" s="110" t="str">
        <f t="shared" ref="AO4:AO67" si="3">IFERROR(IF(N4&gt;=99.5,U4,""),"")</f>
        <v/>
      </c>
      <c r="AP4" s="110" t="str">
        <f>IFERROR(IF($N4&gt;=99.5,R4,""),"")</f>
        <v/>
      </c>
      <c r="AQ4" s="110" t="str">
        <f>IFERROR(IF($N4&gt;=99.5,Q4,""),"")</f>
        <v/>
      </c>
      <c r="AR4" s="110" t="str">
        <f>IFERROR(IF($N4&gt;=99.5,X4,""),"")</f>
        <v/>
      </c>
      <c r="AS4" s="109" t="str">
        <f t="shared" ref="AS4:AS67" si="4">IFERROR(IF($N4&gt;=99.5,_xlfn.RANK.EQ(AO4,AO$4:AO$578),"Disqualified"),"Not eligible")</f>
        <v>Disqualified</v>
      </c>
      <c r="AT4" s="109" t="str">
        <f t="shared" ref="AT4:AT67" si="5">IFERROR(IF($N4&gt;=99.5,_xlfn.RANK.EQ(AP4,AP$4:AP$578),"Disqualified"),"Not eligible")</f>
        <v>Disqualified</v>
      </c>
      <c r="AU4" s="109" t="str">
        <f t="shared" ref="AU4:AU67" si="6">IFERROR(IF($N4&gt;=99.5,_xlfn.RANK.EQ(AQ4,AQ$4:AQ$578),"Disqualified"),"Not eligible")</f>
        <v>Disqualified</v>
      </c>
      <c r="AV4" s="109" t="str">
        <f t="shared" ref="AV4:AV67" si="7">IFERROR(IF($N4&gt;=99.5,_xlfn.RANK.EQ(AR4,AR$4:AR$578),"Disqualified"),"Not eligible")</f>
        <v>Disqualified</v>
      </c>
    </row>
    <row r="5" spans="1:48" ht="20" x14ac:dyDescent="0.35">
      <c r="A5" s="87"/>
      <c r="B5" s="79">
        <v>104668</v>
      </c>
      <c r="C5" s="80" t="s">
        <v>1268</v>
      </c>
      <c r="D5" s="80" t="s">
        <v>1119</v>
      </c>
      <c r="E5" s="80" t="s">
        <v>1758</v>
      </c>
      <c r="F5" s="80" t="s">
        <v>1759</v>
      </c>
      <c r="G5" s="80" t="s">
        <v>34</v>
      </c>
      <c r="H5" s="80" t="s">
        <v>1760</v>
      </c>
      <c r="I5" s="80" t="s">
        <v>1757</v>
      </c>
      <c r="J5" s="146">
        <v>34608</v>
      </c>
      <c r="K5" s="146" t="s">
        <v>1719</v>
      </c>
      <c r="L5" s="79"/>
      <c r="M5" s="79">
        <v>9</v>
      </c>
      <c r="N5" s="78">
        <v>123.39525367014801</v>
      </c>
      <c r="O5" s="78">
        <f>_xlfn.XLOOKUP($B5,[1]Sheet1!$A:$A,[1]Sheet1!$D:$D)</f>
        <v>123.39523377287954</v>
      </c>
      <c r="P5" s="78">
        <f t="shared" ref="P5:P68" si="8">N5-O5</f>
        <v>1.9897268472846008E-5</v>
      </c>
      <c r="Q5" s="78">
        <v>38.897893030794165</v>
      </c>
      <c r="R5" s="78">
        <v>90.439521658051277</v>
      </c>
      <c r="S5" s="150">
        <v>102.70916024501717</v>
      </c>
      <c r="T5" s="142">
        <v>6</v>
      </c>
      <c r="U5" s="68">
        <v>51.599587203302377</v>
      </c>
      <c r="V5" s="68">
        <v>1.5479876160990713</v>
      </c>
      <c r="W5" s="78">
        <v>102.41545893719808</v>
      </c>
      <c r="X5" s="78">
        <v>61.111111111111107</v>
      </c>
      <c r="Y5" s="78">
        <v>60</v>
      </c>
      <c r="Z5" s="73"/>
      <c r="AA5" s="74"/>
      <c r="AB5" s="75">
        <f>IF(N5="","",(IF(N5&gt;='Sales Ach'!B$3,'Sales Ach'!C$3,IF(N5&gt;='Sales Ach'!B$4,('Sales Ach'!C$4+((N5-'Sales Ach'!B$4)/('Sales Ach'!B$3-'Sales Ach'!B$4))*'Sales Ach'!D$4),IF(N5&gt;'Sales Ach'!B$5,('Sales Ach'!C$5+((N5-'Sales Ach'!B$5)/('Sales Ach'!B$4-'Sales Ach'!B$5))*'Sales Ach'!D$5),IF(N5&gt;='Sales Ach'!B$6,('Sales Ach'!C$6+((N5-'Sales Ach'!B$6)/('Sales Ach'!B$5-'Sales Ach'!B$6)*'Sales Ach'!D$6)),0))))*$AB$2/10))</f>
        <v>30</v>
      </c>
      <c r="AC5" s="76">
        <f>IF(Q5="","",(IF(Q5&gt;=UA!B$3,UA!C$3,IF(Q5&gt;=UA!B$4,(UA!C$4+((Q5-UA!B$4)/(UA!B$3-UA!B$4))*UA!D$4),IF(Q5&gt;UA!B$5,(UA!C$5+((Q5-UA!B$5)/(UA!B$4-UA!B$5))*UA!D$5),IF(Q5&gt;=UA!B$6,(UA!C$6+((Q5-UA!B$6)/(UA!B$5-UA!B$6)*UA!D$6)),0))))*$AC$2/10))</f>
        <v>5.6693679092382494</v>
      </c>
      <c r="AD5" s="76">
        <f>IF(R5="","",(IF(R5&gt;='New Product'!B$3,'New Product'!C$3,IF(R5&gt;='New Product'!B$4,('New Product'!C$4+((R5-'New Product'!B$4)/('New Product'!B$3-'New Product'!B$4))*'New Product'!D$4),IF(R5&gt;'New Product'!B$5,('New Product'!C$5+((R5-'New Product'!B$5)/('New Product'!B$4-'New Product'!B$5))*'New Product'!D$5),IF(R5&gt;='New Product'!B$6,('New Product'!C$6+((R5-'New Product'!B$6)/('New Product'!B$5-'New Product'!B$6)*'New Product'!D$6)),0)))))*$AD$2/10)</f>
        <v>3.5659282487076913</v>
      </c>
      <c r="AE5" s="76">
        <f>IF(S5="","",(IF(S5&gt;='Basket Brand'!B$3,'Basket Brand'!C$3,IF(S5&gt;='Basket Brand'!B$4,('Basket Brand'!C$4+((S5-'Basket Brand'!B$4)/('Basket Brand'!B$3-'Basket Brand'!B$4))*'Basket Brand'!D$4),IF(S5&gt;'Basket Brand'!B$5,('Basket Brand'!C$5+((S5-'Basket Brand'!B$5)/('Basket Brand'!B$4-'Basket Brand'!B$5))*'Basket Brand'!D$5),IF(S5&gt;='Basket Brand'!B$6,('Basket Brand'!C$6+((S5-'Basket Brand'!B$6)/('Basket Brand'!B$5-'Basket Brand'!B$6)*'Basket Brand'!D$6)),0))))*$AE$2/10))</f>
        <v>9.9250992294020612</v>
      </c>
      <c r="AF5" s="76">
        <f>IF(T5="","",(IF(T5&gt;='No of Month Ach.'!B$3,'No of Month Ach.'!C$3,IF(T5&gt;='No of Month Ach.'!B$4,('No of Month Ach.'!C$4+((T5-'No of Month Ach.'!B$4)/('No of Month Ach.'!B$3-'No of Month Ach.'!B$4))*'No of Month Ach.'!D$4),IF(T5&gt;'No of Month Ach.'!B$5,('No of Month Ach.'!C$5+((T5-'No of Month Ach.'!B$5)/('No of Month Ach.'!B$4-'No of Month Ach.'!B$5))*'No of Month Ach.'!D$5),IF(T5&gt;='No of Month Ach.'!B$6,('No of Month Ach.'!C$6+((T5-'No of Month Ach.'!B$6)/('No of Month Ach.'!B$5-'No of Month Ach.'!B$6)*'No of Month Ach.'!D$6)),0))))*$AF$2/10))</f>
        <v>1.575</v>
      </c>
      <c r="AG5" s="76">
        <f>IFERROR(IF(U5="","",IF(U5&gt;='Rx Share'!B$3,'Rx Share'!C$3,IF(U5&gt;='Rx Share'!B$4,('Rx Share'!C$4+((U5-'Rx Share'!B$4)/('Rx Share'!B$3-'Rx Share'!B$4))*'Rx Share'!D$4),IF(U5&gt;'Rx Share'!B$5,('Rx Share'!C$5+((U5-'Rx Share'!B$5)/('Rx Share'!B$4-'Rx Share'!B$5))*'Rx Share'!D$5),IF(U5&gt;='Rx Share'!B$6,('Rx Share'!C$6+((U5-'Rx Share'!B$6)/('Rx Share'!B$5-'Rx Share'!B$6)*'Rx Share'!D$6)),0)))))*$AG$2/10,"")</f>
        <v>0.77992776057791602</v>
      </c>
      <c r="AH5" s="76">
        <f>IF(W5&gt;='Call Achv'!B$3,'Call Achv'!C$3,IF(W5&gt;='Call Achv'!B$4,('Call Achv'!C$4+((W5-'Call Achv'!B$4)/('Call Achv'!B$3-'Call Achv'!B$4))*'Call Achv'!D$4),IF(W5&gt;'Call Achv'!B$5,('Call Achv'!C$5+((W5-'Call Achv'!B$5)/('Call Achv'!B$4-'Call Achv'!B$5))*'Call Achv'!D$5),IF(W5&gt;='Call Achv'!B$6,('Call Achv'!C$6+((W5-'Call Achv'!B$6)/('Call Achv'!B$5-'Call Achv'!B$6)*'Call Achv'!D$6)),0))))*$AH$2/10</f>
        <v>5</v>
      </c>
      <c r="AI5" s="76">
        <f>IF(X5&gt;='FF-Written'!B$3,'FF-Written'!C$3,IF(X5&gt;='FF-Written'!B$4,('FF-Written'!C$4+((X5-'FF-Written'!B$4)/('FF-Written'!B$3-'FF-Written'!B$4))*'FF-Written'!D$4),IF(X5&gt;'FF-Written'!B$5,('FF-Written'!C$5+((X5-'FF-Written'!B$5)/('FF-Written'!B$4-'FF-Written'!B$5))*'FF-Written'!D$5),IF(X5&gt;='FF-Written'!B$6,('FF-Written'!C$6+((X5-'FF-Written'!B$6)/('FF-Written'!B$5-'FF-Written'!B$6)*'FF-Written'!D$6)),0))))*$AI$2/10</f>
        <v>3.333333333333333</v>
      </c>
      <c r="AJ5" s="76">
        <f>IF(Y5&gt;='FF-Detailing'!B$3,'FF-Detailing'!C$3,IF(Y5&gt;='FF-Detailing'!B$4,('FF-Detailing'!C$4+((Y5-'FF-Detailing'!B$4)/('FF-Detailing'!B$3-'FF-Detailing'!B$4))*'FF-Detailing'!D$4),IF(Y5&gt;'FF-Detailing'!B$5,('FF-Detailing'!C$5+((Y5-'FF-Detailing'!B$5)/('FF-Detailing'!B$4-'FF-Detailing'!B$5))*'FF-Detailing'!D$5),IF(Y5&gt;='FF-Detailing'!B$6,('FF-Detailing'!C$6+((Y5-'FF-Detailing'!B$6)/('FF-Detailing'!B$5-'FF-Detailing'!B$6)*'FF-Detailing'!D$6)),0))))*$AJ$2/10</f>
        <v>0.15</v>
      </c>
      <c r="AK5" s="100">
        <f t="shared" si="0"/>
        <v>74.023410900851673</v>
      </c>
      <c r="AL5" s="117">
        <f t="shared" ref="AL5:AL68" si="9">_xlfn.RANK.EQ(AK5,$AK$4:$AK$578)</f>
        <v>83</v>
      </c>
      <c r="AM5" s="2">
        <f t="shared" si="1"/>
        <v>66.66517386806585</v>
      </c>
      <c r="AN5">
        <f t="shared" si="2"/>
        <v>52</v>
      </c>
      <c r="AO5" s="110">
        <f t="shared" si="3"/>
        <v>51.599587203302377</v>
      </c>
      <c r="AP5" s="110">
        <f t="shared" ref="AP5:AP65" si="10">IFERROR(IF($N5&gt;=99.5,R5,""),"")</f>
        <v>90.439521658051277</v>
      </c>
      <c r="AQ5" s="110">
        <f t="shared" ref="AQ5:AQ65" si="11">IFERROR(IF($N5&gt;=99.5,Q5,""),"")</f>
        <v>38.897893030794165</v>
      </c>
      <c r="AR5" s="110">
        <f t="shared" ref="AR5:AR65" si="12">IFERROR(IF($N5&gt;=99.5,X5,""),"")</f>
        <v>61.111111111111107</v>
      </c>
      <c r="AS5" s="109">
        <f t="shared" si="4"/>
        <v>6</v>
      </c>
      <c r="AT5" s="109">
        <f t="shared" si="5"/>
        <v>49</v>
      </c>
      <c r="AU5" s="109">
        <f t="shared" si="6"/>
        <v>98</v>
      </c>
      <c r="AV5" s="109">
        <f t="shared" si="7"/>
        <v>119</v>
      </c>
    </row>
    <row r="6" spans="1:48" ht="20" x14ac:dyDescent="0.35">
      <c r="A6" s="87"/>
      <c r="B6" s="79">
        <v>104697</v>
      </c>
      <c r="C6" s="80" t="s">
        <v>1247</v>
      </c>
      <c r="D6" s="80" t="s">
        <v>1119</v>
      </c>
      <c r="E6" s="80" t="s">
        <v>852</v>
      </c>
      <c r="F6" s="80" t="s">
        <v>140</v>
      </c>
      <c r="G6" s="80" t="s">
        <v>29</v>
      </c>
      <c r="H6" s="80" t="s">
        <v>1756</v>
      </c>
      <c r="I6" s="80" t="s">
        <v>1757</v>
      </c>
      <c r="J6" s="146">
        <v>35315</v>
      </c>
      <c r="K6" s="146" t="s">
        <v>1719</v>
      </c>
      <c r="L6" s="79"/>
      <c r="M6" s="79">
        <v>9</v>
      </c>
      <c r="N6" s="78">
        <v>85.807308045469995</v>
      </c>
      <c r="O6" s="78">
        <f>_xlfn.XLOOKUP($B6,[1]Sheet1!$A:$A,[1]Sheet1!$D:$D)</f>
        <v>85.807360661072508</v>
      </c>
      <c r="P6" s="78">
        <f t="shared" si="8"/>
        <v>-5.2615602513128579E-5</v>
      </c>
      <c r="Q6" s="78">
        <v>20.593368237347295</v>
      </c>
      <c r="R6" s="78">
        <v>35.236827312303156</v>
      </c>
      <c r="S6" s="150">
        <v>97.641273183034343</v>
      </c>
      <c r="T6" s="142">
        <v>2</v>
      </c>
      <c r="U6" s="68">
        <v>22.209102920918724</v>
      </c>
      <c r="V6" s="68">
        <v>0.66627308762756177</v>
      </c>
      <c r="W6" s="78">
        <v>94.031746031746039</v>
      </c>
      <c r="X6" s="78">
        <v>81.666666666666671</v>
      </c>
      <c r="Y6" s="78">
        <v>89.666666666666671</v>
      </c>
      <c r="Z6" s="73"/>
      <c r="AA6" s="74"/>
      <c r="AB6" s="75">
        <f>IF(N6="","",(IF(N6&gt;='Sales Ach'!B$3,'Sales Ach'!C$3,IF(N6&gt;='Sales Ach'!B$4,('Sales Ach'!C$4+((N6-'Sales Ach'!B$4)/('Sales Ach'!B$3-'Sales Ach'!B$4))*'Sales Ach'!D$4),IF(N6&gt;'Sales Ach'!B$5,('Sales Ach'!C$5+((N6-'Sales Ach'!B$5)/('Sales Ach'!B$4-'Sales Ach'!B$5))*'Sales Ach'!D$5),IF(N6&gt;='Sales Ach'!B$6,('Sales Ach'!C$6+((N6-'Sales Ach'!B$6)/('Sales Ach'!B$5-'Sales Ach'!B$6)*'Sales Ach'!D$6)),0))))*$AB$2/10))</f>
        <v>12.242192413640996</v>
      </c>
      <c r="AC6" s="76">
        <f>IF(Q6="","",(IF(Q6&gt;=UA!B$3,UA!C$3,IF(Q6&gt;=UA!B$4,(UA!C$4+((Q6-UA!B$4)/(UA!B$3-UA!B$4))*UA!D$4),IF(Q6&gt;UA!B$5,(UA!C$5+((Q6-UA!B$5)/(UA!B$4-UA!B$5))*UA!D$5),IF(Q6&gt;=UA!B$6,(UA!C$6+((Q6-UA!B$6)/(UA!B$5-UA!B$6)*UA!D$6)),0))))*$AC$2/10))</f>
        <v>0</v>
      </c>
      <c r="AD6" s="76">
        <f>IF(R6="","",(IF(R6&gt;='New Product'!B$3,'New Product'!C$3,IF(R6&gt;='New Product'!B$4,('New Product'!C$4+((R6-'New Product'!B$4)/('New Product'!B$3-'New Product'!B$4))*'New Product'!D$4),IF(R6&gt;'New Product'!B$5,('New Product'!C$5+((R6-'New Product'!B$5)/('New Product'!B$4-'New Product'!B$5))*'New Product'!D$5),IF(R6&gt;='New Product'!B$6,('New Product'!C$6+((R6-'New Product'!B$6)/('New Product'!B$5-'New Product'!B$6)*'New Product'!D$6)),0)))))*$AD$2/10)</f>
        <v>0</v>
      </c>
      <c r="AE6" s="76">
        <f>IF(S6="","",(IF(S6&gt;='Basket Brand'!B$3,'Basket Brand'!C$3,IF(S6&gt;='Basket Brand'!B$4,('Basket Brand'!C$4+((S6-'Basket Brand'!B$4)/('Basket Brand'!B$3-'Basket Brand'!B$4))*'Basket Brand'!D$4),IF(S6&gt;'Basket Brand'!B$5,('Basket Brand'!C$5+((S6-'Basket Brand'!B$5)/('Basket Brand'!B$4-'Basket Brand'!B$5))*'Basket Brand'!D$5),IF(S6&gt;='Basket Brand'!B$6,('Basket Brand'!C$6+((S6-'Basket Brand'!B$6)/('Basket Brand'!B$5-'Basket Brand'!B$6)*'Basket Brand'!D$6)),0))))*$AE$2/10))</f>
        <v>7.2678111278564845</v>
      </c>
      <c r="AF6" s="76">
        <f>IF(T6="","",(IF(T6&gt;='No of Month Ach.'!B$3,'No of Month Ach.'!C$3,IF(T6&gt;='No of Month Ach.'!B$4,('No of Month Ach.'!C$4+((T6-'No of Month Ach.'!B$4)/('No of Month Ach.'!B$3-'No of Month Ach.'!B$4))*'No of Month Ach.'!D$4),IF(T6&gt;'No of Month Ach.'!B$5,('No of Month Ach.'!C$5+((T6-'No of Month Ach.'!B$5)/('No of Month Ach.'!B$4-'No of Month Ach.'!B$5))*'No of Month Ach.'!D$5),IF(T6&gt;='No of Month Ach.'!B$6,('No of Month Ach.'!C$6+((T6-'No of Month Ach.'!B$6)/('No of Month Ach.'!B$5-'No of Month Ach.'!B$6)*'No of Month Ach.'!D$6)),0))))*$AF$2/10))</f>
        <v>0</v>
      </c>
      <c r="AG6" s="76">
        <f>IFERROR(IF(U6="","",IF(U6&gt;='Rx Share'!B$3,'Rx Share'!C$3,IF(U6&gt;='Rx Share'!B$4,('Rx Share'!C$4+((U6-'Rx Share'!B$4)/('Rx Share'!B$3-'Rx Share'!B$4))*'Rx Share'!D$4),IF(U6&gt;'Rx Share'!B$5,('Rx Share'!C$5+((U6-'Rx Share'!B$5)/('Rx Share'!B$4-'Rx Share'!B$5))*'Rx Share'!D$5),IF(U6&gt;='Rx Share'!B$6,('Rx Share'!C$6+((U6-'Rx Share'!B$6)/('Rx Share'!B$5-'Rx Share'!B$6)*'Rx Share'!D$6)),0)))))*$AG$2/10,"")</f>
        <v>0</v>
      </c>
      <c r="AH6" s="76">
        <f>IF(W6&gt;='Call Achv'!B$3,'Call Achv'!C$3,IF(W6&gt;='Call Achv'!B$4,('Call Achv'!C$4+((W6-'Call Achv'!B$4)/('Call Achv'!B$3-'Call Achv'!B$4))*'Call Achv'!D$4),IF(W6&gt;'Call Achv'!B$5,('Call Achv'!C$5+((W6-'Call Achv'!B$5)/('Call Achv'!B$4-'Call Achv'!B$5))*'Call Achv'!D$5),IF(W6&gt;='Call Achv'!B$6,('Call Achv'!C$6+((W6-'Call Achv'!B$6)/('Call Achv'!B$5-'Call Achv'!B$6)*'Call Achv'!D$6)),0))))*$AH$2/10</f>
        <v>2.8063492063492079</v>
      </c>
      <c r="AI6" s="76">
        <f>IF(X6&gt;='FF-Written'!B$3,'FF-Written'!C$3,IF(X6&gt;='FF-Written'!B$4,('FF-Written'!C$4+((X6-'FF-Written'!B$4)/('FF-Written'!B$3-'FF-Written'!B$4))*'FF-Written'!D$4),IF(X6&gt;'FF-Written'!B$5,('FF-Written'!C$5+((X6-'FF-Written'!B$5)/('FF-Written'!B$4-'FF-Written'!B$5))*'FF-Written'!D$5),IF(X6&gt;='FF-Written'!B$6,('FF-Written'!C$6+((X6-'FF-Written'!B$6)/('FF-Written'!B$5-'FF-Written'!B$6)*'FF-Written'!D$6)),0))))*$AI$2/10</f>
        <v>6.666666666666667</v>
      </c>
      <c r="AJ6" s="76">
        <f>IF(Y6&gt;='FF-Detailing'!B$3,'FF-Detailing'!C$3,IF(Y6&gt;='FF-Detailing'!B$4,('FF-Detailing'!C$4+((Y6-'FF-Detailing'!B$4)/('FF-Detailing'!B$3-'FF-Detailing'!B$4))*'FF-Detailing'!D$4),IF(Y6&gt;'FF-Detailing'!B$5,('FF-Detailing'!C$5+((Y6-'FF-Detailing'!B$5)/('FF-Detailing'!B$4-'FF-Detailing'!B$5))*'FF-Detailing'!D$5),IF(Y6&gt;='FF-Detailing'!B$6,('FF-Detailing'!C$6+((Y6-'FF-Detailing'!B$6)/('FF-Detailing'!B$5-'FF-Detailing'!B$6)*'FF-Detailing'!D$6)),0))))*$AJ$2/10</f>
        <v>2.68</v>
      </c>
      <c r="AK6" s="100">
        <f t="shared" si="0"/>
        <v>39.578774268141693</v>
      </c>
      <c r="AL6" s="70">
        <f t="shared" si="9"/>
        <v>348</v>
      </c>
      <c r="AM6" s="2">
        <f t="shared" si="1"/>
        <v>35.181132682792622</v>
      </c>
      <c r="AN6">
        <f t="shared" si="2"/>
        <v>254</v>
      </c>
      <c r="AO6" s="110" t="str">
        <f t="shared" si="3"/>
        <v/>
      </c>
      <c r="AP6" s="110" t="str">
        <f t="shared" si="10"/>
        <v/>
      </c>
      <c r="AQ6" s="110" t="str">
        <f t="shared" si="11"/>
        <v/>
      </c>
      <c r="AR6" s="110" t="str">
        <f t="shared" si="12"/>
        <v/>
      </c>
      <c r="AS6" s="109" t="str">
        <f t="shared" si="4"/>
        <v>Disqualified</v>
      </c>
      <c r="AT6" s="109" t="str">
        <f t="shared" si="5"/>
        <v>Disqualified</v>
      </c>
      <c r="AU6" s="109" t="str">
        <f t="shared" si="6"/>
        <v>Disqualified</v>
      </c>
      <c r="AV6" s="109" t="str">
        <f t="shared" si="7"/>
        <v>Disqualified</v>
      </c>
    </row>
    <row r="7" spans="1:48" ht="20" x14ac:dyDescent="0.35">
      <c r="A7" s="87"/>
      <c r="B7" s="79">
        <v>104719</v>
      </c>
      <c r="C7" s="80" t="s">
        <v>804</v>
      </c>
      <c r="D7" s="80" t="s">
        <v>1119</v>
      </c>
      <c r="E7" s="80" t="s">
        <v>1761</v>
      </c>
      <c r="F7" s="80" t="s">
        <v>1762</v>
      </c>
      <c r="G7" s="80" t="s">
        <v>22</v>
      </c>
      <c r="H7" s="80" t="s">
        <v>1756</v>
      </c>
      <c r="I7" s="80" t="s">
        <v>1757</v>
      </c>
      <c r="J7" s="146">
        <v>34700</v>
      </c>
      <c r="K7" s="146" t="s">
        <v>1719</v>
      </c>
      <c r="L7" s="79"/>
      <c r="M7" s="79">
        <v>9</v>
      </c>
      <c r="N7" s="78">
        <v>91.346137960007596</v>
      </c>
      <c r="O7" s="78">
        <f>_xlfn.XLOOKUP($B7,[1]Sheet1!$A:$A,[1]Sheet1!$D:$D)</f>
        <v>91.346090228235283</v>
      </c>
      <c r="P7" s="78">
        <f t="shared" si="8"/>
        <v>4.7731772312431531E-5</v>
      </c>
      <c r="Q7" s="78">
        <v>36.697247706422019</v>
      </c>
      <c r="R7" s="78">
        <v>70.150405981155444</v>
      </c>
      <c r="S7" s="150">
        <v>87.030193959150822</v>
      </c>
      <c r="T7" s="142">
        <v>2</v>
      </c>
      <c r="U7" s="68">
        <v>19.50354609929078</v>
      </c>
      <c r="V7" s="68">
        <v>0.58510638297872342</v>
      </c>
      <c r="W7" s="78">
        <v>113.33333333333333</v>
      </c>
      <c r="X7" s="78">
        <v>77.222222222222229</v>
      </c>
      <c r="Y7" s="78">
        <v>83.666666666666671</v>
      </c>
      <c r="Z7" s="73"/>
      <c r="AA7" s="74"/>
      <c r="AB7" s="75">
        <f>IF(N7="","",(IF(N7&gt;='Sales Ach'!B$3,'Sales Ach'!C$3,IF(N7&gt;='Sales Ach'!B$4,('Sales Ach'!C$4+((N7-'Sales Ach'!B$4)/('Sales Ach'!B$3-'Sales Ach'!B$4))*'Sales Ach'!D$4),IF(N7&gt;'Sales Ach'!B$5,('Sales Ach'!C$5+((N7-'Sales Ach'!B$5)/('Sales Ach'!B$4-'Sales Ach'!B$5))*'Sales Ach'!D$5),IF(N7&gt;='Sales Ach'!B$6,('Sales Ach'!C$6+((N7-'Sales Ach'!B$6)/('Sales Ach'!B$5-'Sales Ach'!B$6)*'Sales Ach'!D$6)),0))))*$AB$2/10))</f>
        <v>13.903841388002277</v>
      </c>
      <c r="AC7" s="76">
        <f>IF(Q7="","",(IF(Q7&gt;=UA!B$3,UA!C$3,IF(Q7&gt;=UA!B$4,(UA!C$4+((Q7-UA!B$4)/(UA!B$3-UA!B$4))*UA!D$4),IF(Q7&gt;UA!B$5,(UA!C$5+((Q7-UA!B$5)/(UA!B$4-UA!B$5))*UA!D$5),IF(Q7&gt;=UA!B$6,(UA!C$6+((Q7-UA!B$6)/(UA!B$5-UA!B$6)*UA!D$6)),0))))*$AC$2/10))</f>
        <v>5.0091743119266052</v>
      </c>
      <c r="AD7" s="76">
        <f>IF(R7="","",(IF(R7&gt;='New Product'!B$3,'New Product'!C$3,IF(R7&gt;='New Product'!B$4,('New Product'!C$4+((R7-'New Product'!B$4)/('New Product'!B$3-'New Product'!B$4))*'New Product'!D$4),IF(R7&gt;'New Product'!B$5,('New Product'!C$5+((R7-'New Product'!B$5)/('New Product'!B$4-'New Product'!B$5))*'New Product'!D$5),IF(R7&gt;='New Product'!B$6,('New Product'!C$6+((R7-'New Product'!B$6)/('New Product'!B$5-'New Product'!B$6)*'New Product'!D$6)),0)))))*$AD$2/10)</f>
        <v>1.5690802616755508</v>
      </c>
      <c r="AE7" s="76">
        <f>IF(S7="","",(IF(S7&gt;='Basket Brand'!B$3,'Basket Brand'!C$3,IF(S7&gt;='Basket Brand'!B$4,('Basket Brand'!C$4+((S7-'Basket Brand'!B$4)/('Basket Brand'!B$3-'Basket Brand'!B$4))*'Basket Brand'!D$4),IF(S7&gt;'Basket Brand'!B$5,('Basket Brand'!C$5+((S7-'Basket Brand'!B$5)/('Basket Brand'!B$4-'Basket Brand'!B$5))*'Basket Brand'!D$5),IF(S7&gt;='Basket Brand'!B$6,('Basket Brand'!C$6+((S7-'Basket Brand'!B$6)/('Basket Brand'!B$5-'Basket Brand'!B$6)*'Basket Brand'!D$6)),0))))*$AE$2/10))</f>
        <v>5.0436232750980974</v>
      </c>
      <c r="AF7" s="76">
        <f>IF(T7="","",(IF(T7&gt;='No of Month Ach.'!B$3,'No of Month Ach.'!C$3,IF(T7&gt;='No of Month Ach.'!B$4,('No of Month Ach.'!C$4+((T7-'No of Month Ach.'!B$4)/('No of Month Ach.'!B$3-'No of Month Ach.'!B$4))*'No of Month Ach.'!D$4),IF(T7&gt;'No of Month Ach.'!B$5,('No of Month Ach.'!C$5+((T7-'No of Month Ach.'!B$5)/('No of Month Ach.'!B$4-'No of Month Ach.'!B$5))*'No of Month Ach.'!D$5),IF(T7&gt;='No of Month Ach.'!B$6,('No of Month Ach.'!C$6+((T7-'No of Month Ach.'!B$6)/('No of Month Ach.'!B$5-'No of Month Ach.'!B$6)*'No of Month Ach.'!D$6)),0))))*$AF$2/10))</f>
        <v>0</v>
      </c>
      <c r="AG7" s="76">
        <f>IFERROR(IF(U7="","",IF(U7&gt;='Rx Share'!B$3,'Rx Share'!C$3,IF(U7&gt;='Rx Share'!B$4,('Rx Share'!C$4+((U7-'Rx Share'!B$4)/('Rx Share'!B$3-'Rx Share'!B$4))*'Rx Share'!D$4),IF(U7&gt;'Rx Share'!B$5,('Rx Share'!C$5+((U7-'Rx Share'!B$5)/('Rx Share'!B$4-'Rx Share'!B$5))*'Rx Share'!D$5),IF(U7&gt;='Rx Share'!B$6,('Rx Share'!C$6+((U7-'Rx Share'!B$6)/('Rx Share'!B$5-'Rx Share'!B$6)*'Rx Share'!D$6)),0)))))*$AG$2/10,"")</f>
        <v>0</v>
      </c>
      <c r="AH7" s="76">
        <f>IF(W7&gt;='Call Achv'!B$3,'Call Achv'!C$3,IF(W7&gt;='Call Achv'!B$4,('Call Achv'!C$4+((W7-'Call Achv'!B$4)/('Call Achv'!B$3-'Call Achv'!B$4))*'Call Achv'!D$4),IF(W7&gt;'Call Achv'!B$5,('Call Achv'!C$5+((W7-'Call Achv'!B$5)/('Call Achv'!B$4-'Call Achv'!B$5))*'Call Achv'!D$5),IF(W7&gt;='Call Achv'!B$6,('Call Achv'!C$6+((W7-'Call Achv'!B$6)/('Call Achv'!B$5-'Call Achv'!B$6)*'Call Achv'!D$6)),0))))*$AH$2/10</f>
        <v>5</v>
      </c>
      <c r="AI7" s="76">
        <f>IF(X7&gt;='FF-Written'!B$3,'FF-Written'!C$3,IF(X7&gt;='FF-Written'!B$4,('FF-Written'!C$4+((X7-'FF-Written'!B$4)/('FF-Written'!B$3-'FF-Written'!B$4))*'FF-Written'!D$4),IF(X7&gt;'FF-Written'!B$5,('FF-Written'!C$5+((X7-'FF-Written'!B$5)/('FF-Written'!B$4-'FF-Written'!B$5))*'FF-Written'!D$5),IF(X7&gt;='FF-Written'!B$6,('FF-Written'!C$6+((X7-'FF-Written'!B$6)/('FF-Written'!B$5-'FF-Written'!B$6)*'FF-Written'!D$6)),0))))*$AI$2/10</f>
        <v>5.2666666666666675</v>
      </c>
      <c r="AJ7" s="76">
        <f>IF(Y7&gt;='FF-Detailing'!B$3,'FF-Detailing'!C$3,IF(Y7&gt;='FF-Detailing'!B$4,('FF-Detailing'!C$4+((Y7-'FF-Detailing'!B$4)/('FF-Detailing'!B$3-'FF-Detailing'!B$4))*'FF-Detailing'!D$4),IF(Y7&gt;'FF-Detailing'!B$5,('FF-Detailing'!C$5+((Y7-'FF-Detailing'!B$5)/('FF-Detailing'!B$4-'FF-Detailing'!B$5))*'FF-Detailing'!D$5),IF(Y7&gt;='FF-Detailing'!B$6,('FF-Detailing'!C$6+((Y7-'FF-Detailing'!B$6)/('FF-Detailing'!B$5-'FF-Detailing'!B$6)*'FF-Detailing'!D$6)),0))))*$AJ$2/10</f>
        <v>2.3200000000000003</v>
      </c>
      <c r="AK7" s="100">
        <f t="shared" si="0"/>
        <v>47.640482379211498</v>
      </c>
      <c r="AL7" s="70">
        <f t="shared" si="9"/>
        <v>265</v>
      </c>
      <c r="AM7" s="2">
        <f t="shared" si="1"/>
        <v>42.347095448188</v>
      </c>
      <c r="AN7">
        <f t="shared" si="2"/>
        <v>197</v>
      </c>
      <c r="AO7" s="110" t="str">
        <f t="shared" si="3"/>
        <v/>
      </c>
      <c r="AP7" s="110" t="str">
        <f t="shared" si="10"/>
        <v/>
      </c>
      <c r="AQ7" s="110" t="str">
        <f t="shared" si="11"/>
        <v/>
      </c>
      <c r="AR7" s="110" t="str">
        <f t="shared" si="12"/>
        <v/>
      </c>
      <c r="AS7" s="109" t="str">
        <f t="shared" si="4"/>
        <v>Disqualified</v>
      </c>
      <c r="AT7" s="109" t="str">
        <f t="shared" si="5"/>
        <v>Disqualified</v>
      </c>
      <c r="AU7" s="109" t="str">
        <f t="shared" si="6"/>
        <v>Disqualified</v>
      </c>
      <c r="AV7" s="109" t="str">
        <f t="shared" si="7"/>
        <v>Disqualified</v>
      </c>
    </row>
    <row r="8" spans="1:48" ht="20" x14ac:dyDescent="0.35">
      <c r="A8" s="87"/>
      <c r="B8" s="79">
        <v>104761</v>
      </c>
      <c r="C8" s="80" t="s">
        <v>1763</v>
      </c>
      <c r="D8" s="80" t="s">
        <v>1119</v>
      </c>
      <c r="E8" s="80" t="s">
        <v>1764</v>
      </c>
      <c r="F8" s="80" t="s">
        <v>1765</v>
      </c>
      <c r="G8" s="80" t="s">
        <v>1766</v>
      </c>
      <c r="H8" s="80" t="s">
        <v>1545</v>
      </c>
      <c r="I8" s="80" t="s">
        <v>1545</v>
      </c>
      <c r="J8" s="146">
        <v>38384</v>
      </c>
      <c r="K8" s="146" t="s">
        <v>1719</v>
      </c>
      <c r="L8" s="79"/>
      <c r="M8" s="79">
        <v>9</v>
      </c>
      <c r="N8" s="78">
        <v>121.36657297418326</v>
      </c>
      <c r="O8" s="78">
        <f>_xlfn.XLOOKUP($B8,[1]Sheet1!$A:$A,[1]Sheet1!$D:$D)</f>
        <v>121.36658177845962</v>
      </c>
      <c r="P8" s="78">
        <f t="shared" si="8"/>
        <v>-8.8042763621842823E-6</v>
      </c>
      <c r="Q8" s="78">
        <v>64</v>
      </c>
      <c r="R8" s="78" t="s">
        <v>1093</v>
      </c>
      <c r="S8" s="150">
        <v>142.15304178495484</v>
      </c>
      <c r="T8" s="142">
        <v>7</v>
      </c>
      <c r="U8" s="68" t="s">
        <v>1093</v>
      </c>
      <c r="V8" s="68" t="s">
        <v>1093</v>
      </c>
      <c r="W8" s="78">
        <v>106.25</v>
      </c>
      <c r="X8" s="78">
        <v>54.444444444444436</v>
      </c>
      <c r="Y8" s="78">
        <v>29.333333333333332</v>
      </c>
      <c r="Z8" s="73"/>
      <c r="AA8" s="74"/>
      <c r="AB8" s="75">
        <f>IF(N8="","",(IF(N8&gt;='Sales Ach'!B$3,'Sales Ach'!C$3,IF(N8&gt;='Sales Ach'!B$4,('Sales Ach'!C$4+((N8-'Sales Ach'!B$4)/('Sales Ach'!B$3-'Sales Ach'!B$4))*'Sales Ach'!D$4),IF(N8&gt;'Sales Ach'!B$5,('Sales Ach'!C$5+((N8-'Sales Ach'!B$5)/('Sales Ach'!B$4-'Sales Ach'!B$5))*'Sales Ach'!D$5),IF(N8&gt;='Sales Ach'!B$6,('Sales Ach'!C$6+((N8-'Sales Ach'!B$6)/('Sales Ach'!B$5-'Sales Ach'!B$6)*'Sales Ach'!D$6)),0))))*$AB$2/10))</f>
        <v>30</v>
      </c>
      <c r="AC8" s="76">
        <f>IF(Q8="","",(IF(Q8&gt;=UA!B$3,UA!C$3,IF(Q8&gt;=UA!B$4,(UA!C$4+((Q8-UA!B$4)/(UA!B$3-UA!B$4))*UA!D$4),IF(Q8&gt;UA!B$5,(UA!C$5+((Q8-UA!B$5)/(UA!B$4-UA!B$5))*UA!D$5),IF(Q8&gt;=UA!B$6,(UA!C$6+((Q8-UA!B$6)/(UA!B$5-UA!B$6)*UA!D$6)),0))))*$AC$2/10))</f>
        <v>10</v>
      </c>
      <c r="AD8" s="76" t="str">
        <f>IF(R8="","",(IF(R8&gt;='New Product'!B$3,'New Product'!C$3,IF(R8&gt;='New Product'!B$4,('New Product'!C$4+((R8-'New Product'!B$4)/('New Product'!B$3-'New Product'!B$4))*'New Product'!D$4),IF(R8&gt;'New Product'!B$5,('New Product'!C$5+((R8-'New Product'!B$5)/('New Product'!B$4-'New Product'!B$5))*'New Product'!D$5),IF(R8&gt;='New Product'!B$6,('New Product'!C$6+((R8-'New Product'!B$6)/('New Product'!B$5-'New Product'!B$6)*'New Product'!D$6)),0)))))*$AD$2/10)</f>
        <v/>
      </c>
      <c r="AE8" s="76">
        <f>IF(S8="","",(IF(S8&gt;='Basket Brand'!B$3,'Basket Brand'!C$3,IF(S8&gt;='Basket Brand'!B$4,('Basket Brand'!C$4+((S8-'Basket Brand'!B$4)/('Basket Brand'!B$3-'Basket Brand'!B$4))*'Basket Brand'!D$4),IF(S8&gt;'Basket Brand'!B$5,('Basket Brand'!C$5+((S8-'Basket Brand'!B$5)/('Basket Brand'!B$4-'Basket Brand'!B$5))*'Basket Brand'!D$5),IF(S8&gt;='Basket Brand'!B$6,('Basket Brand'!C$6+((S8-'Basket Brand'!B$6)/('Basket Brand'!B$5-'Basket Brand'!B$6)*'Basket Brand'!D$6)),0))))*$AE$2/10))</f>
        <v>12</v>
      </c>
      <c r="AF8" s="76">
        <f>IF(T8="","",(IF(T8&gt;='No of Month Ach.'!B$3,'No of Month Ach.'!C$3,IF(T8&gt;='No of Month Ach.'!B$4,('No of Month Ach.'!C$4+((T8-'No of Month Ach.'!B$4)/('No of Month Ach.'!B$3-'No of Month Ach.'!B$4))*'No of Month Ach.'!D$4),IF(T8&gt;'No of Month Ach.'!B$5,('No of Month Ach.'!C$5+((T8-'No of Month Ach.'!B$5)/('No of Month Ach.'!B$4-'No of Month Ach.'!B$5))*'No of Month Ach.'!D$5),IF(T8&gt;='No of Month Ach.'!B$6,('No of Month Ach.'!C$6+((T8-'No of Month Ach.'!B$6)/('No of Month Ach.'!B$5-'No of Month Ach.'!B$6)*'No of Month Ach.'!D$6)),0))))*$AF$2/10))</f>
        <v>2.8</v>
      </c>
      <c r="AG8" s="76" t="str">
        <f>IFERROR(IF(U8="","",IF(U8&gt;='Rx Share'!B$3,'Rx Share'!C$3,IF(U8&gt;='Rx Share'!B$4,('Rx Share'!C$4+((U8-'Rx Share'!B$4)/('Rx Share'!B$3-'Rx Share'!B$4))*'Rx Share'!D$4),IF(U8&gt;'Rx Share'!B$5,('Rx Share'!C$5+((U8-'Rx Share'!B$5)/('Rx Share'!B$4-'Rx Share'!B$5))*'Rx Share'!D$5),IF(U8&gt;='Rx Share'!B$6,('Rx Share'!C$6+((U8-'Rx Share'!B$6)/('Rx Share'!B$5-'Rx Share'!B$6)*'Rx Share'!D$6)),0)))))*$AG$2/10,"")</f>
        <v/>
      </c>
      <c r="AH8" s="76">
        <f>IF(W8&gt;='Call Achv'!B$3,'Call Achv'!C$3,IF(W8&gt;='Call Achv'!B$4,('Call Achv'!C$4+((W8-'Call Achv'!B$4)/('Call Achv'!B$3-'Call Achv'!B$4))*'Call Achv'!D$4),IF(W8&gt;'Call Achv'!B$5,('Call Achv'!C$5+((W8-'Call Achv'!B$5)/('Call Achv'!B$4-'Call Achv'!B$5))*'Call Achv'!D$5),IF(W8&gt;='Call Achv'!B$6,('Call Achv'!C$6+((W8-'Call Achv'!B$6)/('Call Achv'!B$5-'Call Achv'!B$6)*'Call Achv'!D$6)),0))))*$AH$2/10</f>
        <v>5</v>
      </c>
      <c r="AI8" s="76">
        <f>IF(X8&gt;='FF-Written'!B$3,'FF-Written'!C$3,IF(X8&gt;='FF-Written'!B$4,('FF-Written'!C$4+((X8-'FF-Written'!B$4)/('FF-Written'!B$3-'FF-Written'!B$4))*'FF-Written'!D$4),IF(X8&gt;'FF-Written'!B$5,('FF-Written'!C$5+((X8-'FF-Written'!B$5)/('FF-Written'!B$4-'FF-Written'!B$5))*'FF-Written'!D$5),IF(X8&gt;='FF-Written'!B$6,('FF-Written'!C$6+((X8-'FF-Written'!B$6)/('FF-Written'!B$5-'FF-Written'!B$6)*'FF-Written'!D$6)),0))))*$AI$2/10</f>
        <v>1.6444444444444422</v>
      </c>
      <c r="AJ8" s="76">
        <f>IF(Y8&gt;='FF-Detailing'!B$3,'FF-Detailing'!C$3,IF(Y8&gt;='FF-Detailing'!B$4,('FF-Detailing'!C$4+((Y8-'FF-Detailing'!B$4)/('FF-Detailing'!B$3-'FF-Detailing'!B$4))*'FF-Detailing'!D$4),IF(Y8&gt;'FF-Detailing'!B$5,('FF-Detailing'!C$5+((Y8-'FF-Detailing'!B$5)/('FF-Detailing'!B$4-'FF-Detailing'!B$5))*'FF-Detailing'!D$5),IF(Y8&gt;='FF-Detailing'!B$6,('FF-Detailing'!C$6+((Y8-'FF-Detailing'!B$6)/('FF-Detailing'!B$5-'FF-Detailing'!B$6)*'FF-Detailing'!D$6)),0))))*$AJ$2/10</f>
        <v>0</v>
      </c>
      <c r="AK8" s="100">
        <f t="shared" si="0"/>
        <v>76.805555555555557</v>
      </c>
      <c r="AL8" s="70">
        <f t="shared" si="9"/>
        <v>62</v>
      </c>
      <c r="AM8" s="2">
        <f t="shared" si="1"/>
        <v>68.271604938271608</v>
      </c>
      <c r="AN8">
        <f t="shared" si="2"/>
        <v>44</v>
      </c>
      <c r="AO8" s="110" t="str">
        <f t="shared" si="3"/>
        <v/>
      </c>
      <c r="AP8" s="110" t="str">
        <f t="shared" si="10"/>
        <v/>
      </c>
      <c r="AQ8" s="110">
        <f t="shared" si="11"/>
        <v>64</v>
      </c>
      <c r="AR8" s="110">
        <f t="shared" si="12"/>
        <v>54.444444444444436</v>
      </c>
      <c r="AS8" s="109" t="str">
        <f t="shared" si="4"/>
        <v>Not eligible</v>
      </c>
      <c r="AT8" s="109" t="str">
        <f t="shared" si="5"/>
        <v>Not eligible</v>
      </c>
      <c r="AU8" s="109">
        <f t="shared" si="6"/>
        <v>18</v>
      </c>
      <c r="AV8" s="109">
        <f t="shared" si="7"/>
        <v>140</v>
      </c>
    </row>
    <row r="9" spans="1:48" ht="20" x14ac:dyDescent="0.35">
      <c r="A9" s="87"/>
      <c r="B9" s="79">
        <v>104763</v>
      </c>
      <c r="C9" s="80" t="s">
        <v>844</v>
      </c>
      <c r="D9" s="80" t="s">
        <v>1119</v>
      </c>
      <c r="E9" s="80" t="s">
        <v>325</v>
      </c>
      <c r="F9" s="80" t="s">
        <v>171</v>
      </c>
      <c r="G9" s="80" t="s">
        <v>24</v>
      </c>
      <c r="H9" s="80" t="s">
        <v>1760</v>
      </c>
      <c r="I9" s="80" t="s">
        <v>1757</v>
      </c>
      <c r="J9" s="146">
        <v>38452</v>
      </c>
      <c r="K9" s="146" t="s">
        <v>1719</v>
      </c>
      <c r="L9" s="79"/>
      <c r="M9" s="79">
        <v>9</v>
      </c>
      <c r="N9" s="78">
        <v>102.01482359363413</v>
      </c>
      <c r="O9" s="78">
        <f>_xlfn.XLOOKUP($B9,[1]Sheet1!$A:$A,[1]Sheet1!$D:$D)</f>
        <v>102.01490125115431</v>
      </c>
      <c r="P9" s="78">
        <f t="shared" si="8"/>
        <v>-7.7657520179741368E-5</v>
      </c>
      <c r="Q9" s="78">
        <v>40.579710144927539</v>
      </c>
      <c r="R9" s="78">
        <v>67.812075452972536</v>
      </c>
      <c r="S9" s="150">
        <v>104.71917826230859</v>
      </c>
      <c r="T9" s="142">
        <v>7</v>
      </c>
      <c r="U9" s="68">
        <v>26.805015131863382</v>
      </c>
      <c r="V9" s="68">
        <v>0.80415045395590135</v>
      </c>
      <c r="W9" s="78">
        <v>92.952380952380949</v>
      </c>
      <c r="X9" s="78">
        <v>57.222222222222229</v>
      </c>
      <c r="Y9" s="78">
        <v>57</v>
      </c>
      <c r="Z9" s="73"/>
      <c r="AA9" s="74"/>
      <c r="AB9" s="75">
        <f>IF(N9="","",(IF(N9&gt;='Sales Ach'!B$3,'Sales Ach'!C$3,IF(N9&gt;='Sales Ach'!B$4,('Sales Ach'!C$4+((N9-'Sales Ach'!B$4)/('Sales Ach'!B$3-'Sales Ach'!B$4))*'Sales Ach'!D$4),IF(N9&gt;'Sales Ach'!B$5,('Sales Ach'!C$5+((N9-'Sales Ach'!B$5)/('Sales Ach'!B$4-'Sales Ach'!B$5))*'Sales Ach'!D$5),IF(N9&gt;='Sales Ach'!B$6,('Sales Ach'!C$6+((N9-'Sales Ach'!B$6)/('Sales Ach'!B$5-'Sales Ach'!B$6)*'Sales Ach'!D$6)),0))))*$AB$2/10))</f>
        <v>24.604447078090242</v>
      </c>
      <c r="AC9" s="76">
        <f>IF(Q9="","",(IF(Q9&gt;=UA!B$3,UA!C$3,IF(Q9&gt;=UA!B$4,(UA!C$4+((Q9-UA!B$4)/(UA!B$3-UA!B$4))*UA!D$4),IF(Q9&gt;UA!B$5,(UA!C$5+((Q9-UA!B$5)/(UA!B$4-UA!B$5))*UA!D$5),IF(Q9&gt;=UA!B$6,(UA!C$6+((Q9-UA!B$6)/(UA!B$5-UA!B$6)*UA!D$6)),0))))*$AC$2/10))</f>
        <v>6.2318840579710155</v>
      </c>
      <c r="AD9" s="76">
        <f>IF(R9="","",(IF(R9&gt;='New Product'!B$3,'New Product'!C$3,IF(R9&gt;='New Product'!B$4,('New Product'!C$4+((R9-'New Product'!B$4)/('New Product'!B$3-'New Product'!B$4))*'New Product'!D$4),IF(R9&gt;'New Product'!B$5,('New Product'!C$5+((R9-'New Product'!B$5)/('New Product'!B$4-'New Product'!B$5))*'New Product'!D$5),IF(R9&gt;='New Product'!B$6,('New Product'!C$6+((R9-'New Product'!B$6)/('New Product'!B$5-'New Product'!B$6)*'New Product'!D$6)),0)))))*$AD$2/10)</f>
        <v>1.4667783010675486</v>
      </c>
      <c r="AE9" s="76">
        <f>IF(S9="","",(IF(S9&gt;='Basket Brand'!B$3,'Basket Brand'!C$3,IF(S9&gt;='Basket Brand'!B$4,('Basket Brand'!C$4+((S9-'Basket Brand'!B$4)/('Basket Brand'!B$3-'Basket Brand'!B$4))*'Basket Brand'!D$4),IF(S9&gt;'Basket Brand'!B$5,('Basket Brand'!C$5+((S9-'Basket Brand'!B$5)/('Basket Brand'!B$4-'Basket Brand'!B$5))*'Basket Brand'!D$5),IF(S9&gt;='Basket Brand'!B$6,('Basket Brand'!C$6+((S9-'Basket Brand'!B$6)/('Basket Brand'!B$5-'Basket Brand'!B$6)*'Basket Brand'!D$6)),0))))*$AE$2/10))</f>
        <v>10.166301391477031</v>
      </c>
      <c r="AF9" s="76">
        <f>IF(T9="","",(IF(T9&gt;='No of Month Ach.'!B$3,'No of Month Ach.'!C$3,IF(T9&gt;='No of Month Ach.'!B$4,('No of Month Ach.'!C$4+((T9-'No of Month Ach.'!B$4)/('No of Month Ach.'!B$3-'No of Month Ach.'!B$4))*'No of Month Ach.'!D$4),IF(T9&gt;'No of Month Ach.'!B$5,('No of Month Ach.'!C$5+((T9-'No of Month Ach.'!B$5)/('No of Month Ach.'!B$4-'No of Month Ach.'!B$5))*'No of Month Ach.'!D$5),IF(T9&gt;='No of Month Ach.'!B$6,('No of Month Ach.'!C$6+((T9-'No of Month Ach.'!B$6)/('No of Month Ach.'!B$5-'No of Month Ach.'!B$6)*'No of Month Ach.'!D$6)),0))))*$AF$2/10))</f>
        <v>2.8</v>
      </c>
      <c r="AG9" s="76">
        <f>IFERROR(IF(U9="","",IF(U9&gt;='Rx Share'!B$3,'Rx Share'!C$3,IF(U9&gt;='Rx Share'!B$4,('Rx Share'!C$4+((U9-'Rx Share'!B$4)/('Rx Share'!B$3-'Rx Share'!B$4))*'Rx Share'!D$4),IF(U9&gt;'Rx Share'!B$5,('Rx Share'!C$5+((U9-'Rx Share'!B$5)/('Rx Share'!B$4-'Rx Share'!B$5))*'Rx Share'!D$5),IF(U9&gt;='Rx Share'!B$6,('Rx Share'!C$6+((U9-'Rx Share'!B$6)/('Rx Share'!B$5-'Rx Share'!B$6)*'Rx Share'!D$6)),0)))))*$AG$2/10,"")</f>
        <v>0</v>
      </c>
      <c r="AH9" s="76">
        <f>IF(W9&gt;='Call Achv'!B$3,'Call Achv'!C$3,IF(W9&gt;='Call Achv'!B$4,('Call Achv'!C$4+((W9-'Call Achv'!B$4)/('Call Achv'!B$3-'Call Achv'!B$4))*'Call Achv'!D$4),IF(W9&gt;'Call Achv'!B$5,('Call Achv'!C$5+((W9-'Call Achv'!B$5)/('Call Achv'!B$4-'Call Achv'!B$5))*'Call Achv'!D$5),IF(W9&gt;='Call Achv'!B$6,('Call Achv'!C$6+((W9-'Call Achv'!B$6)/('Call Achv'!B$5-'Call Achv'!B$6)*'Call Achv'!D$6)),0))))*$AH$2/10</f>
        <v>2.5904761904761897</v>
      </c>
      <c r="AI9" s="76">
        <f>IF(X9&gt;='FF-Written'!B$3,'FF-Written'!C$3,IF(X9&gt;='FF-Written'!B$4,('FF-Written'!C$4+((X9-'FF-Written'!B$4)/('FF-Written'!B$3-'FF-Written'!B$4))*'FF-Written'!D$4),IF(X9&gt;'FF-Written'!B$5,('FF-Written'!C$5+((X9-'FF-Written'!B$5)/('FF-Written'!B$4-'FF-Written'!B$5))*'FF-Written'!D$5),IF(X9&gt;='FF-Written'!B$6,('FF-Written'!C$6+((X9-'FF-Written'!B$6)/('FF-Written'!B$5-'FF-Written'!B$6)*'FF-Written'!D$6)),0))))*$AI$2/10</f>
        <v>2.4222222222222238</v>
      </c>
      <c r="AJ9" s="76">
        <f>IF(Y9&gt;='FF-Detailing'!B$3,'FF-Detailing'!C$3,IF(Y9&gt;='FF-Detailing'!B$4,('FF-Detailing'!C$4+((Y9-'FF-Detailing'!B$4)/('FF-Detailing'!B$3-'FF-Detailing'!B$4))*'FF-Detailing'!D$4),IF(Y9&gt;'FF-Detailing'!B$5,('FF-Detailing'!C$5+((Y9-'FF-Detailing'!B$5)/('FF-Detailing'!B$4-'FF-Detailing'!B$5))*'FF-Detailing'!D$5),IF(Y9&gt;='FF-Detailing'!B$6,('FF-Detailing'!C$6+((Y9-'FF-Detailing'!B$6)/('FF-Detailing'!B$5-'FF-Detailing'!B$6)*'FF-Detailing'!D$6)),0))))*$AJ$2/10</f>
        <v>0</v>
      </c>
      <c r="AK9" s="100">
        <f t="shared" si="0"/>
        <v>62.852636551630304</v>
      </c>
      <c r="AL9" s="70">
        <f t="shared" si="9"/>
        <v>141</v>
      </c>
      <c r="AM9" s="2">
        <f t="shared" si="1"/>
        <v>55.869010268115822</v>
      </c>
      <c r="AN9">
        <f t="shared" si="2"/>
        <v>111</v>
      </c>
      <c r="AO9" s="110">
        <f t="shared" si="3"/>
        <v>26.805015131863382</v>
      </c>
      <c r="AP9" s="110">
        <f t="shared" si="10"/>
        <v>67.812075452972536</v>
      </c>
      <c r="AQ9" s="110">
        <f t="shared" si="11"/>
        <v>40.579710144927539</v>
      </c>
      <c r="AR9" s="110">
        <f t="shared" si="12"/>
        <v>57.222222222222229</v>
      </c>
      <c r="AS9" s="109">
        <f t="shared" si="4"/>
        <v>48</v>
      </c>
      <c r="AT9" s="109">
        <f t="shared" si="5"/>
        <v>73</v>
      </c>
      <c r="AU9" s="109">
        <f t="shared" si="6"/>
        <v>86</v>
      </c>
      <c r="AV9" s="109">
        <f t="shared" si="7"/>
        <v>131</v>
      </c>
    </row>
    <row r="10" spans="1:48" ht="20" x14ac:dyDescent="0.35">
      <c r="A10" s="87"/>
      <c r="B10" s="79">
        <v>104787</v>
      </c>
      <c r="C10" s="80" t="s">
        <v>837</v>
      </c>
      <c r="D10" s="80" t="s">
        <v>1119</v>
      </c>
      <c r="E10" s="80" t="s">
        <v>1767</v>
      </c>
      <c r="F10" s="80" t="s">
        <v>1768</v>
      </c>
      <c r="G10" s="80" t="s">
        <v>26</v>
      </c>
      <c r="H10" s="80" t="s">
        <v>1756</v>
      </c>
      <c r="I10" s="80" t="s">
        <v>1757</v>
      </c>
      <c r="J10" s="146">
        <v>38641</v>
      </c>
      <c r="K10" s="146" t="s">
        <v>1719</v>
      </c>
      <c r="L10" s="79"/>
      <c r="M10" s="79">
        <v>9</v>
      </c>
      <c r="N10" s="78">
        <v>107.97239201755384</v>
      </c>
      <c r="O10" s="78">
        <f>_xlfn.XLOOKUP($B10,[1]Sheet1!$A:$A,[1]Sheet1!$D:$D)</f>
        <v>107.9724118916032</v>
      </c>
      <c r="P10" s="78">
        <f t="shared" si="8"/>
        <v>-1.987404935732684E-5</v>
      </c>
      <c r="Q10" s="78">
        <v>54.54545454545454</v>
      </c>
      <c r="R10" s="78">
        <v>128.67254680377548</v>
      </c>
      <c r="S10" s="148">
        <v>111.82163047761782</v>
      </c>
      <c r="T10" s="142">
        <v>8</v>
      </c>
      <c r="U10" s="68">
        <v>50.148165033052209</v>
      </c>
      <c r="V10" s="68">
        <v>1.5044449509915661</v>
      </c>
      <c r="W10" s="78">
        <v>102.02020202020201</v>
      </c>
      <c r="X10" s="78">
        <v>75</v>
      </c>
      <c r="Y10" s="78">
        <v>87.666666666666671</v>
      </c>
      <c r="Z10" s="73"/>
      <c r="AA10" s="74"/>
      <c r="AB10" s="75">
        <f>IF(N10="","",(IF(N10&gt;='Sales Ach'!B$3,'Sales Ach'!C$3,IF(N10&gt;='Sales Ach'!B$4,('Sales Ach'!C$4+((N10-'Sales Ach'!B$4)/('Sales Ach'!B$3-'Sales Ach'!B$4))*'Sales Ach'!D$4),IF(N10&gt;'Sales Ach'!B$5,('Sales Ach'!C$5+((N10-'Sales Ach'!B$5)/('Sales Ach'!B$4-'Sales Ach'!B$5))*'Sales Ach'!D$5),IF(N10&gt;='Sales Ach'!B$6,('Sales Ach'!C$6+((N10-'Sales Ach'!B$6)/('Sales Ach'!B$5-'Sales Ach'!B$6)*'Sales Ach'!D$6)),0))))*$AB$2/10))</f>
        <v>26.391717605266155</v>
      </c>
      <c r="AC10" s="76">
        <f>IF(Q10="","",(IF(Q10&gt;=UA!B$3,UA!C$3,IF(Q10&gt;=UA!B$4,(UA!C$4+((Q10-UA!B$4)/(UA!B$3-UA!B$4))*UA!D$4),IF(Q10&gt;UA!B$5,(UA!C$5+((Q10-UA!B$5)/(UA!B$4-UA!B$5))*UA!D$5),IF(Q10&gt;=UA!B$6,(UA!C$6+((Q10-UA!B$6)/(UA!B$5-UA!B$6)*UA!D$6)),0))))*$AC$2/10))</f>
        <v>10</v>
      </c>
      <c r="AD10" s="76">
        <f>IF(R10="","",(IF(R10&gt;='New Product'!B$3,'New Product'!C$3,IF(R10&gt;='New Product'!B$4,('New Product'!C$4+((R10-'New Product'!B$4)/('New Product'!B$3-'New Product'!B$4))*'New Product'!D$4),IF(R10&gt;'New Product'!B$5,('New Product'!C$5+((R10-'New Product'!B$5)/('New Product'!B$4-'New Product'!B$5))*'New Product'!D$5),IF(R10&gt;='New Product'!B$6,('New Product'!C$6+((R10-'New Product'!B$6)/('New Product'!B$5-'New Product'!B$6)*'New Product'!D$6)),0)))))*$AD$2/10)</f>
        <v>5</v>
      </c>
      <c r="AE10" s="76">
        <f>IF(S10="","",(IF(S10&gt;='Basket Brand'!B$3,'Basket Brand'!C$3,IF(S10&gt;='Basket Brand'!B$4,('Basket Brand'!C$4+((S10-'Basket Brand'!B$4)/('Basket Brand'!B$3-'Basket Brand'!B$4))*'Basket Brand'!D$4),IF(S10&gt;'Basket Brand'!B$5,('Basket Brand'!C$5+((S10-'Basket Brand'!B$5)/('Basket Brand'!B$4-'Basket Brand'!B$5))*'Basket Brand'!D$5),IF(S10&gt;='Basket Brand'!B$6,('Basket Brand'!C$6+((S10-'Basket Brand'!B$6)/('Basket Brand'!B$5-'Basket Brand'!B$6)*'Basket Brand'!D$6)),0))))*$AE$2/10))</f>
        <v>11.018595657314137</v>
      </c>
      <c r="AF10" s="76">
        <f>IF(T10="","",(IF(T10&gt;='No of Month Ach.'!B$3,'No of Month Ach.'!C$3,IF(T10&gt;='No of Month Ach.'!B$4,('No of Month Ach.'!C$4+((T10-'No of Month Ach.'!B$4)/('No of Month Ach.'!B$3-'No of Month Ach.'!B$4))*'No of Month Ach.'!D$4),IF(T10&gt;'No of Month Ach.'!B$5,('No of Month Ach.'!C$5+((T10-'No of Month Ach.'!B$5)/('No of Month Ach.'!B$4-'No of Month Ach.'!B$5))*'No of Month Ach.'!D$5),IF(T10&gt;='No of Month Ach.'!B$6,('No of Month Ach.'!C$6+((T10-'No of Month Ach.'!B$6)/('No of Month Ach.'!B$5-'No of Month Ach.'!B$6)*'No of Month Ach.'!D$6)),0))))*$AF$2/10))</f>
        <v>3.85</v>
      </c>
      <c r="AG10" s="76">
        <f>IFERROR(IF(U10="","",IF(U10&gt;='Rx Share'!B$3,'Rx Share'!C$3,IF(U10&gt;='Rx Share'!B$4,('Rx Share'!C$4+((U10-'Rx Share'!B$4)/('Rx Share'!B$3-'Rx Share'!B$4))*'Rx Share'!D$4),IF(U10&gt;'Rx Share'!B$5,('Rx Share'!C$5+((U10-'Rx Share'!B$5)/('Rx Share'!B$4-'Rx Share'!B$5))*'Rx Share'!D$5),IF(U10&gt;='Rx Share'!B$6,('Rx Share'!C$6+((U10-'Rx Share'!B$6)/('Rx Share'!B$5-'Rx Share'!B$6)*'Rx Share'!D$6)),0)))))*$AG$2/10,"")</f>
        <v>0.52592888078413647</v>
      </c>
      <c r="AH10" s="76">
        <f>IF(W10&gt;='Call Achv'!B$3,'Call Achv'!C$3,IF(W10&gt;='Call Achv'!B$4,('Call Achv'!C$4+((W10-'Call Achv'!B$4)/('Call Achv'!B$3-'Call Achv'!B$4))*'Call Achv'!D$4),IF(W10&gt;'Call Achv'!B$5,('Call Achv'!C$5+((W10-'Call Achv'!B$5)/('Call Achv'!B$4-'Call Achv'!B$5))*'Call Achv'!D$5),IF(W10&gt;='Call Achv'!B$6,('Call Achv'!C$6+((W10-'Call Achv'!B$6)/('Call Achv'!B$5-'Call Achv'!B$6)*'Call Achv'!D$6)),0))))*$AH$2/10</f>
        <v>5</v>
      </c>
      <c r="AI10" s="76">
        <f>IF(X10&gt;='FF-Written'!B$3,'FF-Written'!C$3,IF(X10&gt;='FF-Written'!B$4,('FF-Written'!C$4+((X10-'FF-Written'!B$4)/('FF-Written'!B$3-'FF-Written'!B$4))*'FF-Written'!D$4),IF(X10&gt;'FF-Written'!B$5,('FF-Written'!C$5+((X10-'FF-Written'!B$5)/('FF-Written'!B$4-'FF-Written'!B$5))*'FF-Written'!D$5),IF(X10&gt;='FF-Written'!B$6,('FF-Written'!C$6+((X10-'FF-Written'!B$6)/('FF-Written'!B$5-'FF-Written'!B$6)*'FF-Written'!D$6)),0))))*$AI$2/10</f>
        <v>5</v>
      </c>
      <c r="AJ10" s="76">
        <f>IF(Y10&gt;='FF-Detailing'!B$3,'FF-Detailing'!C$3,IF(Y10&gt;='FF-Detailing'!B$4,('FF-Detailing'!C$4+((Y10-'FF-Detailing'!B$4)/('FF-Detailing'!B$3-'FF-Detailing'!B$4))*'FF-Detailing'!D$4),IF(Y10&gt;'FF-Detailing'!B$5,('FF-Detailing'!C$5+((Y10-'FF-Detailing'!B$5)/('FF-Detailing'!B$4-'FF-Detailing'!B$5))*'FF-Detailing'!D$5),IF(Y10&gt;='FF-Detailing'!B$6,('FF-Detailing'!C$6+((Y10-'FF-Detailing'!B$6)/('FF-Detailing'!B$5-'FF-Detailing'!B$6)*'FF-Detailing'!D$6)),0))))*$AJ$2/10</f>
        <v>2.5600000000000005</v>
      </c>
      <c r="AK10" s="100">
        <f t="shared" si="0"/>
        <v>86.025391578225381</v>
      </c>
      <c r="AL10" s="70">
        <f t="shared" si="9"/>
        <v>18</v>
      </c>
      <c r="AM10" s="2">
        <f t="shared" si="1"/>
        <v>77.051380159293814</v>
      </c>
      <c r="AN10">
        <f t="shared" si="2"/>
        <v>15</v>
      </c>
      <c r="AO10" s="110">
        <f t="shared" si="3"/>
        <v>50.148165033052209</v>
      </c>
      <c r="AP10" s="110">
        <f t="shared" si="10"/>
        <v>128.67254680377548</v>
      </c>
      <c r="AQ10" s="110">
        <f t="shared" si="11"/>
        <v>54.54545454545454</v>
      </c>
      <c r="AR10" s="110">
        <f t="shared" si="12"/>
        <v>75</v>
      </c>
      <c r="AS10" s="109">
        <f t="shared" si="4"/>
        <v>7</v>
      </c>
      <c r="AT10" s="109">
        <f t="shared" si="5"/>
        <v>15</v>
      </c>
      <c r="AU10" s="109">
        <f t="shared" si="6"/>
        <v>31</v>
      </c>
      <c r="AV10" s="109">
        <f t="shared" si="7"/>
        <v>102</v>
      </c>
    </row>
    <row r="11" spans="1:48" ht="20" x14ac:dyDescent="0.35">
      <c r="A11" s="87"/>
      <c r="B11" s="79">
        <v>104829</v>
      </c>
      <c r="C11" s="80" t="s">
        <v>1769</v>
      </c>
      <c r="D11" s="80" t="s">
        <v>1119</v>
      </c>
      <c r="E11" s="80" t="s">
        <v>828</v>
      </c>
      <c r="F11" s="80" t="s">
        <v>62</v>
      </c>
      <c r="G11" s="80" t="s">
        <v>14</v>
      </c>
      <c r="H11" s="80" t="s">
        <v>1770</v>
      </c>
      <c r="I11" s="80" t="s">
        <v>1757</v>
      </c>
      <c r="J11" s="146">
        <v>39112</v>
      </c>
      <c r="K11" s="146" t="s">
        <v>1719</v>
      </c>
      <c r="L11" s="79"/>
      <c r="M11" s="79">
        <v>9</v>
      </c>
      <c r="N11" s="78">
        <v>103.12152123581009</v>
      </c>
      <c r="O11" s="78">
        <f>_xlfn.XLOOKUP($B11,[1]Sheet1!$A:$A,[1]Sheet1!$D:$D)</f>
        <v>103.1214909172828</v>
      </c>
      <c r="P11" s="78">
        <f t="shared" si="8"/>
        <v>3.0318527294070918E-5</v>
      </c>
      <c r="Q11" s="78">
        <v>44.444444444444443</v>
      </c>
      <c r="R11" s="78">
        <v>81.084838934512064</v>
      </c>
      <c r="S11" s="149">
        <v>120.05278292949014</v>
      </c>
      <c r="T11" s="142">
        <v>7</v>
      </c>
      <c r="U11" s="68">
        <v>30.256851962278315</v>
      </c>
      <c r="V11" s="68">
        <v>0.90770555886834947</v>
      </c>
      <c r="W11" s="78">
        <v>104.18831168831169</v>
      </c>
      <c r="X11" s="78">
        <v>70.555555555555557</v>
      </c>
      <c r="Y11" s="78">
        <v>94</v>
      </c>
      <c r="Z11" s="73"/>
      <c r="AA11" s="74"/>
      <c r="AB11" s="75">
        <f>IF(N11="","",(IF(N11&gt;='Sales Ach'!B$3,'Sales Ach'!C$3,IF(N11&gt;='Sales Ach'!B$4,('Sales Ach'!C$4+((N11-'Sales Ach'!B$4)/('Sales Ach'!B$3-'Sales Ach'!B$4))*'Sales Ach'!D$4),IF(N11&gt;'Sales Ach'!B$5,('Sales Ach'!C$5+((N11-'Sales Ach'!B$5)/('Sales Ach'!B$4-'Sales Ach'!B$5))*'Sales Ach'!D$5),IF(N11&gt;='Sales Ach'!B$6,('Sales Ach'!C$6+((N11-'Sales Ach'!B$6)/('Sales Ach'!B$5-'Sales Ach'!B$6)*'Sales Ach'!D$6)),0))))*$AB$2/10))</f>
        <v>24.936456370743027</v>
      </c>
      <c r="AC11" s="76">
        <f>IF(Q11="","",(IF(Q11&gt;=UA!B$3,UA!C$3,IF(Q11&gt;=UA!B$4,(UA!C$4+((Q11-UA!B$4)/(UA!B$3-UA!B$4))*UA!D$4),IF(Q11&gt;UA!B$5,(UA!C$5+((Q11-UA!B$5)/(UA!B$4-UA!B$5))*UA!D$5),IF(Q11&gt;=UA!B$6,(UA!C$6+((Q11-UA!B$6)/(UA!B$5-UA!B$6)*UA!D$6)),0))))*$AC$2/10))</f>
        <v>7.7777777777777768</v>
      </c>
      <c r="AD11" s="76">
        <f>IF(R11="","",(IF(R11&gt;='New Product'!B$3,'New Product'!C$3,IF(R11&gt;='New Product'!B$4,('New Product'!C$4+((R11-'New Product'!B$4)/('New Product'!B$3-'New Product'!B$4))*'New Product'!D$4),IF(R11&gt;'New Product'!B$5,('New Product'!C$5+((R11-'New Product'!B$5)/('New Product'!B$4-'New Product'!B$5))*'New Product'!D$5),IF(R11&gt;='New Product'!B$6,('New Product'!C$6+((R11-'New Product'!B$6)/('New Product'!B$5-'New Product'!B$6)*'New Product'!D$6)),0)))))*$AD$2/10)</f>
        <v>2.1084838934512065</v>
      </c>
      <c r="AE11" s="76">
        <f>IF(S11="","",(IF(S11&gt;='Basket Brand'!B$3,'Basket Brand'!C$3,IF(S11&gt;='Basket Brand'!B$4,('Basket Brand'!C$4+((S11-'Basket Brand'!B$4)/('Basket Brand'!B$3-'Basket Brand'!B$4))*'Basket Brand'!D$4),IF(S11&gt;'Basket Brand'!B$5,('Basket Brand'!C$5+((S11-'Basket Brand'!B$5)/('Basket Brand'!B$4-'Basket Brand'!B$5))*'Basket Brand'!D$5),IF(S11&gt;='Basket Brand'!B$6,('Basket Brand'!C$6+((S11-'Basket Brand'!B$6)/('Basket Brand'!B$5-'Basket Brand'!B$6)*'Basket Brand'!D$6)),0))))*$AE$2/10))</f>
        <v>12</v>
      </c>
      <c r="AF11" s="76">
        <f>IF(T11="","",(IF(T11&gt;='No of Month Ach.'!B$3,'No of Month Ach.'!C$3,IF(T11&gt;='No of Month Ach.'!B$4,('No of Month Ach.'!C$4+((T11-'No of Month Ach.'!B$4)/('No of Month Ach.'!B$3-'No of Month Ach.'!B$4))*'No of Month Ach.'!D$4),IF(T11&gt;'No of Month Ach.'!B$5,('No of Month Ach.'!C$5+((T11-'No of Month Ach.'!B$5)/('No of Month Ach.'!B$4-'No of Month Ach.'!B$5))*'No of Month Ach.'!D$5),IF(T11&gt;='No of Month Ach.'!B$6,('No of Month Ach.'!C$6+((T11-'No of Month Ach.'!B$6)/('No of Month Ach.'!B$5-'No of Month Ach.'!B$6)*'No of Month Ach.'!D$6)),0))))*$AF$2/10))</f>
        <v>2.8</v>
      </c>
      <c r="AG11" s="76">
        <f>IFERROR(IF(U11="","",IF(U11&gt;='Rx Share'!B$3,'Rx Share'!C$3,IF(U11&gt;='Rx Share'!B$4,('Rx Share'!C$4+((U11-'Rx Share'!B$4)/('Rx Share'!B$3-'Rx Share'!B$4))*'Rx Share'!D$4),IF(U11&gt;'Rx Share'!B$5,('Rx Share'!C$5+((U11-'Rx Share'!B$5)/('Rx Share'!B$4-'Rx Share'!B$5))*'Rx Share'!D$5),IF(U11&gt;='Rx Share'!B$6,('Rx Share'!C$6+((U11-'Rx Share'!B$6)/('Rx Share'!B$5-'Rx Share'!B$6)*'Rx Share'!D$6)),0)))))*$AG$2/10,"")</f>
        <v>0</v>
      </c>
      <c r="AH11" s="76">
        <f>IF(W11&gt;='Call Achv'!B$3,'Call Achv'!C$3,IF(W11&gt;='Call Achv'!B$4,('Call Achv'!C$4+((W11-'Call Achv'!B$4)/('Call Achv'!B$3-'Call Achv'!B$4))*'Call Achv'!D$4),IF(W11&gt;'Call Achv'!B$5,('Call Achv'!C$5+((W11-'Call Achv'!B$5)/('Call Achv'!B$4-'Call Achv'!B$5))*'Call Achv'!D$5),IF(W11&gt;='Call Achv'!B$6,('Call Achv'!C$6+((W11-'Call Achv'!B$6)/('Call Achv'!B$5-'Call Achv'!B$6)*'Call Achv'!D$6)),0))))*$AH$2/10</f>
        <v>5</v>
      </c>
      <c r="AI11" s="76">
        <f>IF(X11&gt;='FF-Written'!B$3,'FF-Written'!C$3,IF(X11&gt;='FF-Written'!B$4,('FF-Written'!C$4+((X11-'FF-Written'!B$4)/('FF-Written'!B$3-'FF-Written'!B$4))*'FF-Written'!D$4),IF(X11&gt;'FF-Written'!B$5,('FF-Written'!C$5+((X11-'FF-Written'!B$5)/('FF-Written'!B$4-'FF-Written'!B$5))*'FF-Written'!D$5),IF(X11&gt;='FF-Written'!B$6,('FF-Written'!C$6+((X11-'FF-Written'!B$6)/('FF-Written'!B$5-'FF-Written'!B$6)*'FF-Written'!D$6)),0))))*$AI$2/10</f>
        <v>4.4666666666666668</v>
      </c>
      <c r="AJ11" s="76">
        <f>IF(Y11&gt;='FF-Detailing'!B$3,'FF-Detailing'!C$3,IF(Y11&gt;='FF-Detailing'!B$4,('FF-Detailing'!C$4+((Y11-'FF-Detailing'!B$4)/('FF-Detailing'!B$3-'FF-Detailing'!B$4))*'FF-Detailing'!D$4),IF(Y11&gt;'FF-Detailing'!B$5,('FF-Detailing'!C$5+((Y11-'FF-Detailing'!B$5)/('FF-Detailing'!B$4-'FF-Detailing'!B$5))*'FF-Detailing'!D$5),IF(Y11&gt;='FF-Detailing'!B$6,('FF-Detailing'!C$6+((Y11-'FF-Detailing'!B$6)/('FF-Detailing'!B$5-'FF-Detailing'!B$6)*'FF-Detailing'!D$6)),0))))*$AJ$2/10</f>
        <v>2.9400000000000004</v>
      </c>
      <c r="AK11" s="100">
        <f t="shared" si="0"/>
        <v>77.536730885798335</v>
      </c>
      <c r="AL11" s="70">
        <f t="shared" si="9"/>
        <v>57</v>
      </c>
      <c r="AM11" s="2">
        <f t="shared" si="1"/>
        <v>68.92153856515408</v>
      </c>
      <c r="AN11">
        <f t="shared" si="2"/>
        <v>40</v>
      </c>
      <c r="AO11" s="110">
        <f t="shared" si="3"/>
        <v>30.256851962278315</v>
      </c>
      <c r="AP11" s="110">
        <f t="shared" si="10"/>
        <v>81.084838934512064</v>
      </c>
      <c r="AQ11" s="110">
        <f t="shared" si="11"/>
        <v>44.444444444444443</v>
      </c>
      <c r="AR11" s="110">
        <f t="shared" si="12"/>
        <v>70.555555555555557</v>
      </c>
      <c r="AS11" s="109">
        <f t="shared" si="4"/>
        <v>40</v>
      </c>
      <c r="AT11" s="109">
        <f t="shared" si="5"/>
        <v>57</v>
      </c>
      <c r="AU11" s="109">
        <f t="shared" si="6"/>
        <v>65</v>
      </c>
      <c r="AV11" s="109">
        <f t="shared" si="7"/>
        <v>107</v>
      </c>
    </row>
    <row r="12" spans="1:48" ht="20" x14ac:dyDescent="0.35">
      <c r="A12" s="87"/>
      <c r="B12" s="79">
        <v>104839</v>
      </c>
      <c r="C12" s="80" t="s">
        <v>1771</v>
      </c>
      <c r="D12" s="80" t="s">
        <v>1119</v>
      </c>
      <c r="E12" s="80" t="s">
        <v>1772</v>
      </c>
      <c r="F12" s="80" t="s">
        <v>1773</v>
      </c>
      <c r="G12" s="80" t="s">
        <v>12</v>
      </c>
      <c r="H12" s="80" t="s">
        <v>1770</v>
      </c>
      <c r="I12" s="80" t="s">
        <v>1757</v>
      </c>
      <c r="J12" s="146">
        <v>39685</v>
      </c>
      <c r="K12" s="146" t="s">
        <v>1719</v>
      </c>
      <c r="L12" s="79"/>
      <c r="M12" s="79">
        <v>9</v>
      </c>
      <c r="N12" s="78">
        <v>86.629524494066686</v>
      </c>
      <c r="O12" s="78">
        <f>_xlfn.XLOOKUP($B12,[1]Sheet1!$A:$A,[1]Sheet1!$D:$D)</f>
        <v>86.629497623467898</v>
      </c>
      <c r="P12" s="78">
        <f t="shared" si="8"/>
        <v>2.6870598787809286E-5</v>
      </c>
      <c r="Q12" s="78">
        <v>39.726027397260275</v>
      </c>
      <c r="R12" s="78">
        <v>73.9228415582933</v>
      </c>
      <c r="S12" s="78">
        <v>101.567222757515</v>
      </c>
      <c r="T12" s="142">
        <v>2</v>
      </c>
      <c r="U12" s="68">
        <v>33.255255776293339</v>
      </c>
      <c r="V12" s="68">
        <v>0.99765767328880028</v>
      </c>
      <c r="W12" s="78">
        <v>69.746031746031747</v>
      </c>
      <c r="X12" s="78">
        <v>80</v>
      </c>
      <c r="Y12" s="78">
        <v>90</v>
      </c>
      <c r="Z12" s="73"/>
      <c r="AA12" s="74"/>
      <c r="AB12" s="75">
        <f>IF(N12="","",(IF(N12&gt;='Sales Ach'!B$3,'Sales Ach'!C$3,IF(N12&gt;='Sales Ach'!B$4,('Sales Ach'!C$4+((N12-'Sales Ach'!B$4)/('Sales Ach'!B$3-'Sales Ach'!B$4))*'Sales Ach'!D$4),IF(N12&gt;'Sales Ach'!B$5,('Sales Ach'!C$5+((N12-'Sales Ach'!B$5)/('Sales Ach'!B$4-'Sales Ach'!B$5))*'Sales Ach'!D$5),IF(N12&gt;='Sales Ach'!B$6,('Sales Ach'!C$6+((N12-'Sales Ach'!B$6)/('Sales Ach'!B$5-'Sales Ach'!B$6)*'Sales Ach'!D$6)),0))))*$AB$2/10))</f>
        <v>12.488857348220007</v>
      </c>
      <c r="AC12" s="76">
        <f>IF(Q12="","",(IF(Q12&gt;=UA!B$3,UA!C$3,IF(Q12&gt;=UA!B$4,(UA!C$4+((Q12-UA!B$4)/(UA!B$3-UA!B$4))*UA!D$4),IF(Q12&gt;UA!B$5,(UA!C$5+((Q12-UA!B$5)/(UA!B$4-UA!B$5))*UA!D$5),IF(Q12&gt;=UA!B$6,(UA!C$6+((Q12-UA!B$6)/(UA!B$5-UA!B$6)*UA!D$6)),0))))*$AC$2/10))</f>
        <v>5.9178082191780828</v>
      </c>
      <c r="AD12" s="76">
        <f>IF(R12="","",(IF(R12&gt;='New Product'!B$3,'New Product'!C$3,IF(R12&gt;='New Product'!B$4,('New Product'!C$4+((R12-'New Product'!B$4)/('New Product'!B$3-'New Product'!B$4))*'New Product'!D$4),IF(R12&gt;'New Product'!B$5,('New Product'!C$5+((R12-'New Product'!B$5)/('New Product'!B$4-'New Product'!B$5))*'New Product'!D$5),IF(R12&gt;='New Product'!B$6,('New Product'!C$6+((R12-'New Product'!B$6)/('New Product'!B$5-'New Product'!B$6)*'New Product'!D$6)),0)))))*$AD$2/10)</f>
        <v>1.7341243181753321</v>
      </c>
      <c r="AE12" s="76">
        <f>IF(S12="","",(IF(S12&gt;='Basket Brand'!B$3,'Basket Brand'!C$3,IF(S12&gt;='Basket Brand'!B$4,('Basket Brand'!C$4+((S12-'Basket Brand'!B$4)/('Basket Brand'!B$3-'Basket Brand'!B$4))*'Basket Brand'!D$4),IF(S12&gt;'Basket Brand'!B$5,('Basket Brand'!C$5+((S12-'Basket Brand'!B$5)/('Basket Brand'!B$4-'Basket Brand'!B$5))*'Basket Brand'!D$5),IF(S12&gt;='Basket Brand'!B$6,('Basket Brand'!C$6+((S12-'Basket Brand'!B$6)/('Basket Brand'!B$5-'Basket Brand'!B$6)*'Basket Brand'!D$6)),0))))*$AE$2/10))</f>
        <v>9.7880667309018001</v>
      </c>
      <c r="AF12" s="76">
        <f>IF(T12="","",(IF(T12&gt;='No of Month Ach.'!B$3,'No of Month Ach.'!C$3,IF(T12&gt;='No of Month Ach.'!B$4,('No of Month Ach.'!C$4+((T12-'No of Month Ach.'!B$4)/('No of Month Ach.'!B$3-'No of Month Ach.'!B$4))*'No of Month Ach.'!D$4),IF(T12&gt;'No of Month Ach.'!B$5,('No of Month Ach.'!C$5+((T12-'No of Month Ach.'!B$5)/('No of Month Ach.'!B$4-'No of Month Ach.'!B$5))*'No of Month Ach.'!D$5),IF(T12&gt;='No of Month Ach.'!B$6,('No of Month Ach.'!C$6+((T12-'No of Month Ach.'!B$6)/('No of Month Ach.'!B$5-'No of Month Ach.'!B$6)*'No of Month Ach.'!D$6)),0))))*$AF$2/10))</f>
        <v>0</v>
      </c>
      <c r="AG12" s="76">
        <f>IFERROR(IF(U12="","",IF(U12&gt;='Rx Share'!B$3,'Rx Share'!C$3,IF(U12&gt;='Rx Share'!B$4,('Rx Share'!C$4+((U12-'Rx Share'!B$4)/('Rx Share'!B$3-'Rx Share'!B$4))*'Rx Share'!D$4),IF(U12&gt;'Rx Share'!B$5,('Rx Share'!C$5+((U12-'Rx Share'!B$5)/('Rx Share'!B$4-'Rx Share'!B$5))*'Rx Share'!D$5),IF(U12&gt;='Rx Share'!B$6,('Rx Share'!C$6+((U12-'Rx Share'!B$6)/('Rx Share'!B$5-'Rx Share'!B$6)*'Rx Share'!D$6)),0)))))*$AG$2/10,"")</f>
        <v>0</v>
      </c>
      <c r="AH12" s="76">
        <f>IF(W12&gt;='Call Achv'!B$3,'Call Achv'!C$3,IF(W12&gt;='Call Achv'!B$4,('Call Achv'!C$4+((W12-'Call Achv'!B$4)/('Call Achv'!B$3-'Call Achv'!B$4))*'Call Achv'!D$4),IF(W12&gt;'Call Achv'!B$5,('Call Achv'!C$5+((W12-'Call Achv'!B$5)/('Call Achv'!B$4-'Call Achv'!B$5))*'Call Achv'!D$5),IF(W12&gt;='Call Achv'!B$6,('Call Achv'!C$6+((W12-'Call Achv'!B$6)/('Call Achv'!B$5-'Call Achv'!B$6)*'Call Achv'!D$6)),0))))*$AH$2/10</f>
        <v>0</v>
      </c>
      <c r="AI12" s="76">
        <f>IF(X12&gt;='FF-Written'!B$3,'FF-Written'!C$3,IF(X12&gt;='FF-Written'!B$4,('FF-Written'!C$4+((X12-'FF-Written'!B$4)/('FF-Written'!B$3-'FF-Written'!B$4))*'FF-Written'!D$4),IF(X12&gt;'FF-Written'!B$5,('FF-Written'!C$5+((X12-'FF-Written'!B$5)/('FF-Written'!B$4-'FF-Written'!B$5))*'FF-Written'!D$5),IF(X12&gt;='FF-Written'!B$6,('FF-Written'!C$6+((X12-'FF-Written'!B$6)/('FF-Written'!B$5-'FF-Written'!B$6)*'FF-Written'!D$6)),0))))*$AI$2/10</f>
        <v>6.4</v>
      </c>
      <c r="AJ12" s="76">
        <f>IF(Y12&gt;='FF-Detailing'!B$3,'FF-Detailing'!C$3,IF(Y12&gt;='FF-Detailing'!B$4,('FF-Detailing'!C$4+((Y12-'FF-Detailing'!B$4)/('FF-Detailing'!B$3-'FF-Detailing'!B$4))*'FF-Detailing'!D$4),IF(Y12&gt;'FF-Detailing'!B$5,('FF-Detailing'!C$5+((Y12-'FF-Detailing'!B$5)/('FF-Detailing'!B$4-'FF-Detailing'!B$5))*'FF-Detailing'!D$5),IF(Y12&gt;='FF-Detailing'!B$6,('FF-Detailing'!C$6+((Y12-'FF-Detailing'!B$6)/('FF-Detailing'!B$5-'FF-Detailing'!B$6)*'FF-Detailing'!D$6)),0))))*$AJ$2/10</f>
        <v>2.7</v>
      </c>
      <c r="AK12" s="100">
        <f t="shared" si="0"/>
        <v>48.78607077059403</v>
      </c>
      <c r="AL12" s="70">
        <f t="shared" si="9"/>
        <v>250</v>
      </c>
      <c r="AM12" s="2">
        <f t="shared" si="1"/>
        <v>43.365396240528028</v>
      </c>
      <c r="AN12">
        <f t="shared" si="2"/>
        <v>190</v>
      </c>
      <c r="AO12" s="110" t="str">
        <f t="shared" si="3"/>
        <v/>
      </c>
      <c r="AP12" s="110" t="str">
        <f t="shared" si="10"/>
        <v/>
      </c>
      <c r="AQ12" s="110" t="str">
        <f t="shared" si="11"/>
        <v/>
      </c>
      <c r="AR12" s="110" t="str">
        <f t="shared" si="12"/>
        <v/>
      </c>
      <c r="AS12" s="109" t="str">
        <f t="shared" si="4"/>
        <v>Disqualified</v>
      </c>
      <c r="AT12" s="109" t="str">
        <f t="shared" si="5"/>
        <v>Disqualified</v>
      </c>
      <c r="AU12" s="109" t="str">
        <f t="shared" si="6"/>
        <v>Disqualified</v>
      </c>
      <c r="AV12" s="109" t="str">
        <f t="shared" si="7"/>
        <v>Disqualified</v>
      </c>
    </row>
    <row r="13" spans="1:48" ht="20" x14ac:dyDescent="0.35">
      <c r="A13" s="87"/>
      <c r="B13" s="79">
        <v>104844</v>
      </c>
      <c r="C13" s="80" t="s">
        <v>1774</v>
      </c>
      <c r="D13" s="80" t="s">
        <v>1119</v>
      </c>
      <c r="E13" s="80" t="s">
        <v>814</v>
      </c>
      <c r="F13" s="80" t="s">
        <v>155</v>
      </c>
      <c r="G13" s="80" t="s">
        <v>26</v>
      </c>
      <c r="H13" s="80" t="s">
        <v>1756</v>
      </c>
      <c r="I13" s="80" t="s">
        <v>1757</v>
      </c>
      <c r="J13" s="146">
        <v>39930</v>
      </c>
      <c r="K13" s="146" t="s">
        <v>1719</v>
      </c>
      <c r="L13" s="79"/>
      <c r="M13" s="79">
        <v>9</v>
      </c>
      <c r="N13" s="78">
        <v>107.57143272846359</v>
      </c>
      <c r="O13" s="78">
        <f>_xlfn.XLOOKUP($B13,[1]Sheet1!$A:$A,[1]Sheet1!$D:$D)</f>
        <v>107.57139717450987</v>
      </c>
      <c r="P13" s="78">
        <f t="shared" si="8"/>
        <v>3.5553953722455844E-5</v>
      </c>
      <c r="Q13" s="78">
        <v>57.142857142857139</v>
      </c>
      <c r="R13" s="78">
        <v>118.76234815773414</v>
      </c>
      <c r="S13" s="78">
        <v>120.21667089291581</v>
      </c>
      <c r="T13" s="142">
        <v>7</v>
      </c>
      <c r="U13" s="68">
        <v>47.345623048252243</v>
      </c>
      <c r="V13" s="68">
        <v>1.4203686914475673</v>
      </c>
      <c r="W13" s="78">
        <v>118.08585503166785</v>
      </c>
      <c r="X13" s="78">
        <v>87.777777777777786</v>
      </c>
      <c r="Y13" s="78">
        <v>88.333333333333329</v>
      </c>
      <c r="Z13" s="73"/>
      <c r="AA13" s="74"/>
      <c r="AB13" s="75">
        <f>IF(N13="","",(IF(N13&gt;='Sales Ach'!B$3,'Sales Ach'!C$3,IF(N13&gt;='Sales Ach'!B$4,('Sales Ach'!C$4+((N13-'Sales Ach'!B$4)/('Sales Ach'!B$3-'Sales Ach'!B$4))*'Sales Ach'!D$4),IF(N13&gt;'Sales Ach'!B$5,('Sales Ach'!C$5+((N13-'Sales Ach'!B$5)/('Sales Ach'!B$4-'Sales Ach'!B$5))*'Sales Ach'!D$5),IF(N13&gt;='Sales Ach'!B$6,('Sales Ach'!C$6+((N13-'Sales Ach'!B$6)/('Sales Ach'!B$5-'Sales Ach'!B$6)*'Sales Ach'!D$6)),0))))*$AB$2/10))</f>
        <v>26.271429818539083</v>
      </c>
      <c r="AC13" s="76">
        <f>IF(Q13="","",(IF(Q13&gt;=UA!B$3,UA!C$3,IF(Q13&gt;=UA!B$4,(UA!C$4+((Q13-UA!B$4)/(UA!B$3-UA!B$4))*UA!D$4),IF(Q13&gt;UA!B$5,(UA!C$5+((Q13-UA!B$5)/(UA!B$4-UA!B$5))*UA!D$5),IF(Q13&gt;=UA!B$6,(UA!C$6+((Q13-UA!B$6)/(UA!B$5-UA!B$6)*UA!D$6)),0))))*$AC$2/10))</f>
        <v>10</v>
      </c>
      <c r="AD13" s="76">
        <f>IF(R13="","",(IF(R13&gt;='New Product'!B$3,'New Product'!C$3,IF(R13&gt;='New Product'!B$4,('New Product'!C$4+((R13-'New Product'!B$4)/('New Product'!B$3-'New Product'!B$4))*'New Product'!D$4),IF(R13&gt;'New Product'!B$5,('New Product'!C$5+((R13-'New Product'!B$5)/('New Product'!B$4-'New Product'!B$5))*'New Product'!D$5),IF(R13&gt;='New Product'!B$6,('New Product'!C$6+((R13-'New Product'!B$6)/('New Product'!B$5-'New Product'!B$6)*'New Product'!D$6)),0)))))*$AD$2/10)</f>
        <v>5</v>
      </c>
      <c r="AE13" s="76">
        <f>IF(S13="","",(IF(S13&gt;='Basket Brand'!B$3,'Basket Brand'!C$3,IF(S13&gt;='Basket Brand'!B$4,('Basket Brand'!C$4+((S13-'Basket Brand'!B$4)/('Basket Brand'!B$3-'Basket Brand'!B$4))*'Basket Brand'!D$4),IF(S13&gt;'Basket Brand'!B$5,('Basket Brand'!C$5+((S13-'Basket Brand'!B$5)/('Basket Brand'!B$4-'Basket Brand'!B$5))*'Basket Brand'!D$5),IF(S13&gt;='Basket Brand'!B$6,('Basket Brand'!C$6+((S13-'Basket Brand'!B$6)/('Basket Brand'!B$5-'Basket Brand'!B$6)*'Basket Brand'!D$6)),0))))*$AE$2/10))</f>
        <v>12</v>
      </c>
      <c r="AF13" s="76">
        <f>IF(T13="","",(IF(T13&gt;='No of Month Ach.'!B$3,'No of Month Ach.'!C$3,IF(T13&gt;='No of Month Ach.'!B$4,('No of Month Ach.'!C$4+((T13-'No of Month Ach.'!B$4)/('No of Month Ach.'!B$3-'No of Month Ach.'!B$4))*'No of Month Ach.'!D$4),IF(T13&gt;'No of Month Ach.'!B$5,('No of Month Ach.'!C$5+((T13-'No of Month Ach.'!B$5)/('No of Month Ach.'!B$4-'No of Month Ach.'!B$5))*'No of Month Ach.'!D$5),IF(T13&gt;='No of Month Ach.'!B$6,('No of Month Ach.'!C$6+((T13-'No of Month Ach.'!B$6)/('No of Month Ach.'!B$5-'No of Month Ach.'!B$6)*'No of Month Ach.'!D$6)),0))))*$AF$2/10))</f>
        <v>2.8</v>
      </c>
      <c r="AG13" s="76">
        <f>IFERROR(IF(U13="","",IF(U13&gt;='Rx Share'!B$3,'Rx Share'!C$3,IF(U13&gt;='Rx Share'!B$4,('Rx Share'!C$4+((U13-'Rx Share'!B$4)/('Rx Share'!B$3-'Rx Share'!B$4))*'Rx Share'!D$4),IF(U13&gt;'Rx Share'!B$5,('Rx Share'!C$5+((U13-'Rx Share'!B$5)/('Rx Share'!B$4-'Rx Share'!B$5))*'Rx Share'!D$5),IF(U13&gt;='Rx Share'!B$6,('Rx Share'!C$6+((U13-'Rx Share'!B$6)/('Rx Share'!B$5-'Rx Share'!B$6)*'Rx Share'!D$6)),0)))))*$AG$2/10,"")</f>
        <v>0</v>
      </c>
      <c r="AH13" s="76">
        <f>IF(W13&gt;='Call Achv'!B$3,'Call Achv'!C$3,IF(W13&gt;='Call Achv'!B$4,('Call Achv'!C$4+((W13-'Call Achv'!B$4)/('Call Achv'!B$3-'Call Achv'!B$4))*'Call Achv'!D$4),IF(W13&gt;'Call Achv'!B$5,('Call Achv'!C$5+((W13-'Call Achv'!B$5)/('Call Achv'!B$4-'Call Achv'!B$5))*'Call Achv'!D$5),IF(W13&gt;='Call Achv'!B$6,('Call Achv'!C$6+((W13-'Call Achv'!B$6)/('Call Achv'!B$5-'Call Achv'!B$6)*'Call Achv'!D$6)),0))))*$AH$2/10</f>
        <v>5</v>
      </c>
      <c r="AI13" s="76">
        <f>IF(X13&gt;='FF-Written'!B$3,'FF-Written'!C$3,IF(X13&gt;='FF-Written'!B$4,('FF-Written'!C$4+((X13-'FF-Written'!B$4)/('FF-Written'!B$3-'FF-Written'!B$4))*'FF-Written'!D$4),IF(X13&gt;'FF-Written'!B$5,('FF-Written'!C$5+((X13-'FF-Written'!B$5)/('FF-Written'!B$4-'FF-Written'!B$5))*'FF-Written'!D$5),IF(X13&gt;='FF-Written'!B$6,('FF-Written'!C$6+((X13-'FF-Written'!B$6)/('FF-Written'!B$5-'FF-Written'!B$6)*'FF-Written'!D$6)),0))))*$AI$2/10</f>
        <v>7.6444444444444457</v>
      </c>
      <c r="AJ13" s="76">
        <f>IF(Y13&gt;='FF-Detailing'!B$3,'FF-Detailing'!C$3,IF(Y13&gt;='FF-Detailing'!B$4,('FF-Detailing'!C$4+((Y13-'FF-Detailing'!B$4)/('FF-Detailing'!B$3-'FF-Detailing'!B$4))*'FF-Detailing'!D$4),IF(Y13&gt;'FF-Detailing'!B$5,('FF-Detailing'!C$5+((Y13-'FF-Detailing'!B$5)/('FF-Detailing'!B$4-'FF-Detailing'!B$5))*'FF-Detailing'!D$5),IF(Y13&gt;='FF-Detailing'!B$6,('FF-Detailing'!C$6+((Y13-'FF-Detailing'!B$6)/('FF-Detailing'!B$5-'FF-Detailing'!B$6)*'FF-Detailing'!D$6)),0))))*$AJ$2/10</f>
        <v>2.6</v>
      </c>
      <c r="AK13" s="100">
        <f t="shared" si="0"/>
        <v>89.144842828729409</v>
      </c>
      <c r="AL13" s="70">
        <f t="shared" si="9"/>
        <v>12</v>
      </c>
      <c r="AM13" s="2">
        <f t="shared" si="1"/>
        <v>79.239860292203929</v>
      </c>
      <c r="AN13">
        <f t="shared" si="2"/>
        <v>11</v>
      </c>
      <c r="AO13" s="110">
        <f t="shared" si="3"/>
        <v>47.345623048252243</v>
      </c>
      <c r="AP13" s="110">
        <f t="shared" si="10"/>
        <v>118.76234815773414</v>
      </c>
      <c r="AQ13" s="110">
        <f t="shared" si="11"/>
        <v>57.142857142857139</v>
      </c>
      <c r="AR13" s="110">
        <f t="shared" si="12"/>
        <v>87.777777777777786</v>
      </c>
      <c r="AS13" s="109">
        <f t="shared" si="4"/>
        <v>9</v>
      </c>
      <c r="AT13" s="109">
        <f t="shared" si="5"/>
        <v>20</v>
      </c>
      <c r="AU13" s="109">
        <f t="shared" si="6"/>
        <v>24</v>
      </c>
      <c r="AV13" s="109">
        <f t="shared" si="7"/>
        <v>39</v>
      </c>
    </row>
    <row r="14" spans="1:48" ht="20" x14ac:dyDescent="0.35">
      <c r="A14" s="87"/>
      <c r="B14" s="79">
        <v>104845</v>
      </c>
      <c r="C14" s="80" t="s">
        <v>1775</v>
      </c>
      <c r="D14" s="80" t="s">
        <v>1119</v>
      </c>
      <c r="E14" s="80" t="s">
        <v>812</v>
      </c>
      <c r="F14" s="80" t="s">
        <v>163</v>
      </c>
      <c r="G14" s="80" t="s">
        <v>31</v>
      </c>
      <c r="H14" s="80" t="s">
        <v>1760</v>
      </c>
      <c r="I14" s="80" t="s">
        <v>1757</v>
      </c>
      <c r="J14" s="146">
        <v>39930</v>
      </c>
      <c r="K14" s="146" t="s">
        <v>1719</v>
      </c>
      <c r="L14" s="79"/>
      <c r="M14" s="79">
        <v>9</v>
      </c>
      <c r="N14" s="78">
        <v>103.46157952504198</v>
      </c>
      <c r="O14" s="78">
        <f>_xlfn.XLOOKUP($B14,[1]Sheet1!$A:$A,[1]Sheet1!$D:$D)</f>
        <v>103.4614926524299</v>
      </c>
      <c r="P14" s="78">
        <f t="shared" si="8"/>
        <v>8.6872612087063317E-5</v>
      </c>
      <c r="Q14" s="78">
        <v>38.348623853211009</v>
      </c>
      <c r="R14" s="78">
        <v>61.16976126104133</v>
      </c>
      <c r="S14" s="78">
        <v>98.143454670727962</v>
      </c>
      <c r="T14" s="142">
        <v>7</v>
      </c>
      <c r="U14" s="68">
        <v>14.973958333333332</v>
      </c>
      <c r="V14" s="68">
        <v>0.44921874999999994</v>
      </c>
      <c r="W14" s="78">
        <v>110.7936507936508</v>
      </c>
      <c r="X14" s="78">
        <v>81.666666666666671</v>
      </c>
      <c r="Y14" s="78">
        <v>88.666666666666671</v>
      </c>
      <c r="Z14" s="73"/>
      <c r="AA14" s="74"/>
      <c r="AB14" s="75">
        <f>IF(N14="","",(IF(N14&gt;='Sales Ach'!B$3,'Sales Ach'!C$3,IF(N14&gt;='Sales Ach'!B$4,('Sales Ach'!C$4+((N14-'Sales Ach'!B$4)/('Sales Ach'!B$3-'Sales Ach'!B$4))*'Sales Ach'!D$4),IF(N14&gt;'Sales Ach'!B$5,('Sales Ach'!C$5+((N14-'Sales Ach'!B$5)/('Sales Ach'!B$4-'Sales Ach'!B$5))*'Sales Ach'!D$5),IF(N14&gt;='Sales Ach'!B$6,('Sales Ach'!C$6+((N14-'Sales Ach'!B$6)/('Sales Ach'!B$5-'Sales Ach'!B$6)*'Sales Ach'!D$6)),0))))*$AB$2/10))</f>
        <v>25.038473857512592</v>
      </c>
      <c r="AC14" s="76">
        <f>IF(Q14="","",(IF(Q14&gt;=UA!B$3,UA!C$3,IF(Q14&gt;=UA!B$4,(UA!C$4+((Q14-UA!B$4)/(UA!B$3-UA!B$4))*UA!D$4),IF(Q14&gt;UA!B$5,(UA!C$5+((Q14-UA!B$5)/(UA!B$4-UA!B$5))*UA!D$5),IF(Q14&gt;=UA!B$6,(UA!C$6+((Q14-UA!B$6)/(UA!B$5-UA!B$6)*UA!D$6)),0))))*$AC$2/10))</f>
        <v>5.5045871559633026</v>
      </c>
      <c r="AD14" s="76">
        <f>IF(R14="","",(IF(R14&gt;='New Product'!B$3,'New Product'!C$3,IF(R14&gt;='New Product'!B$4,('New Product'!C$4+((R14-'New Product'!B$4)/('New Product'!B$3-'New Product'!B$4))*'New Product'!D$4),IF(R14&gt;'New Product'!B$5,('New Product'!C$5+((R14-'New Product'!B$5)/('New Product'!B$4-'New Product'!B$5))*'New Product'!D$5),IF(R14&gt;='New Product'!B$6,('New Product'!C$6+((R14-'New Product'!B$6)/('New Product'!B$5-'New Product'!B$6)*'New Product'!D$6)),0)))))*$AD$2/10)</f>
        <v>1.1761770551705584</v>
      </c>
      <c r="AE14" s="76">
        <f>IF(S14="","",(IF(S14&gt;='Basket Brand'!B$3,'Basket Brand'!C$3,IF(S14&gt;='Basket Brand'!B$4,('Basket Brand'!C$4+((S14-'Basket Brand'!B$4)/('Basket Brand'!B$3-'Basket Brand'!B$4))*'Basket Brand'!D$4),IF(S14&gt;'Basket Brand'!B$5,('Basket Brand'!C$5+((S14-'Basket Brand'!B$5)/('Basket Brand'!B$4-'Basket Brand'!B$5))*'Basket Brand'!D$5),IF(S14&gt;='Basket Brand'!B$6,('Basket Brand'!C$6+((S14-'Basket Brand'!B$6)/('Basket Brand'!B$5-'Basket Brand'!B$6)*'Basket Brand'!D$6)),0))))*$AE$2/10))</f>
        <v>7.5088582419494232</v>
      </c>
      <c r="AF14" s="76">
        <f>IF(T14="","",(IF(T14&gt;='No of Month Ach.'!B$3,'No of Month Ach.'!C$3,IF(T14&gt;='No of Month Ach.'!B$4,('No of Month Ach.'!C$4+((T14-'No of Month Ach.'!B$4)/('No of Month Ach.'!B$3-'No of Month Ach.'!B$4))*'No of Month Ach.'!D$4),IF(T14&gt;'No of Month Ach.'!B$5,('No of Month Ach.'!C$5+((T14-'No of Month Ach.'!B$5)/('No of Month Ach.'!B$4-'No of Month Ach.'!B$5))*'No of Month Ach.'!D$5),IF(T14&gt;='No of Month Ach.'!B$6,('No of Month Ach.'!C$6+((T14-'No of Month Ach.'!B$6)/('No of Month Ach.'!B$5-'No of Month Ach.'!B$6)*'No of Month Ach.'!D$6)),0))))*$AF$2/10))</f>
        <v>2.8</v>
      </c>
      <c r="AG14" s="76">
        <f>IFERROR(IF(U14="","",IF(U14&gt;='Rx Share'!B$3,'Rx Share'!C$3,IF(U14&gt;='Rx Share'!B$4,('Rx Share'!C$4+((U14-'Rx Share'!B$4)/('Rx Share'!B$3-'Rx Share'!B$4))*'Rx Share'!D$4),IF(U14&gt;'Rx Share'!B$5,('Rx Share'!C$5+((U14-'Rx Share'!B$5)/('Rx Share'!B$4-'Rx Share'!B$5))*'Rx Share'!D$5),IF(U14&gt;='Rx Share'!B$6,('Rx Share'!C$6+((U14-'Rx Share'!B$6)/('Rx Share'!B$5-'Rx Share'!B$6)*'Rx Share'!D$6)),0)))))*$AG$2/10,"")</f>
        <v>0</v>
      </c>
      <c r="AH14" s="76">
        <f>IF(W14&gt;='Call Achv'!B$3,'Call Achv'!C$3,IF(W14&gt;='Call Achv'!B$4,('Call Achv'!C$4+((W14-'Call Achv'!B$4)/('Call Achv'!B$3-'Call Achv'!B$4))*'Call Achv'!D$4),IF(W14&gt;'Call Achv'!B$5,('Call Achv'!C$5+((W14-'Call Achv'!B$5)/('Call Achv'!B$4-'Call Achv'!B$5))*'Call Achv'!D$5),IF(W14&gt;='Call Achv'!B$6,('Call Achv'!C$6+((W14-'Call Achv'!B$6)/('Call Achv'!B$5-'Call Achv'!B$6)*'Call Achv'!D$6)),0))))*$AH$2/10</f>
        <v>5</v>
      </c>
      <c r="AI14" s="76">
        <f>IF(X14&gt;='FF-Written'!B$3,'FF-Written'!C$3,IF(X14&gt;='FF-Written'!B$4,('FF-Written'!C$4+((X14-'FF-Written'!B$4)/('FF-Written'!B$3-'FF-Written'!B$4))*'FF-Written'!D$4),IF(X14&gt;'FF-Written'!B$5,('FF-Written'!C$5+((X14-'FF-Written'!B$5)/('FF-Written'!B$4-'FF-Written'!B$5))*'FF-Written'!D$5),IF(X14&gt;='FF-Written'!B$6,('FF-Written'!C$6+((X14-'FF-Written'!B$6)/('FF-Written'!B$5-'FF-Written'!B$6)*'FF-Written'!D$6)),0))))*$AI$2/10</f>
        <v>6.666666666666667</v>
      </c>
      <c r="AJ14" s="76">
        <f>IF(Y14&gt;='FF-Detailing'!B$3,'FF-Detailing'!C$3,IF(Y14&gt;='FF-Detailing'!B$4,('FF-Detailing'!C$4+((Y14-'FF-Detailing'!B$4)/('FF-Detailing'!B$3-'FF-Detailing'!B$4))*'FF-Detailing'!D$4),IF(Y14&gt;'FF-Detailing'!B$5,('FF-Detailing'!C$5+((Y14-'FF-Detailing'!B$5)/('FF-Detailing'!B$4-'FF-Detailing'!B$5))*'FF-Detailing'!D$5),IF(Y14&gt;='FF-Detailing'!B$6,('FF-Detailing'!C$6+((Y14-'FF-Detailing'!B$6)/('FF-Detailing'!B$5-'FF-Detailing'!B$6)*'FF-Detailing'!D$6)),0))))*$AJ$2/10</f>
        <v>2.62</v>
      </c>
      <c r="AK14" s="100">
        <f t="shared" si="0"/>
        <v>70.393453721578169</v>
      </c>
      <c r="AL14" s="70">
        <f t="shared" si="9"/>
        <v>107</v>
      </c>
      <c r="AM14" s="2">
        <f t="shared" si="1"/>
        <v>62.571958863625049</v>
      </c>
      <c r="AN14">
        <f t="shared" si="2"/>
        <v>78</v>
      </c>
      <c r="AO14" s="110">
        <f t="shared" si="3"/>
        <v>14.973958333333332</v>
      </c>
      <c r="AP14" s="110">
        <f t="shared" si="10"/>
        <v>61.16976126104133</v>
      </c>
      <c r="AQ14" s="110">
        <f t="shared" si="11"/>
        <v>38.348623853211009</v>
      </c>
      <c r="AR14" s="110">
        <f t="shared" si="12"/>
        <v>81.666666666666671</v>
      </c>
      <c r="AS14" s="109">
        <f t="shared" si="4"/>
        <v>78</v>
      </c>
      <c r="AT14" s="109">
        <f t="shared" si="5"/>
        <v>85</v>
      </c>
      <c r="AU14" s="109">
        <f t="shared" si="6"/>
        <v>101</v>
      </c>
      <c r="AV14" s="109">
        <f t="shared" si="7"/>
        <v>76</v>
      </c>
    </row>
    <row r="15" spans="1:48" ht="30" x14ac:dyDescent="0.35">
      <c r="A15" s="87"/>
      <c r="B15" s="79">
        <v>104876</v>
      </c>
      <c r="C15" s="80" t="s">
        <v>841</v>
      </c>
      <c r="D15" s="80" t="s">
        <v>1119</v>
      </c>
      <c r="E15" s="80" t="s">
        <v>842</v>
      </c>
      <c r="F15" s="80" t="s">
        <v>58</v>
      </c>
      <c r="G15" s="80" t="s">
        <v>1776</v>
      </c>
      <c r="H15" s="80" t="s">
        <v>1777</v>
      </c>
      <c r="I15" s="80" t="s">
        <v>1757</v>
      </c>
      <c r="J15" s="146">
        <v>40205</v>
      </c>
      <c r="K15" s="146" t="s">
        <v>1719</v>
      </c>
      <c r="L15" s="79"/>
      <c r="M15" s="79">
        <v>9</v>
      </c>
      <c r="N15" s="78">
        <v>85.218545309841105</v>
      </c>
      <c r="O15" s="78">
        <f>_xlfn.XLOOKUP($B15,[1]Sheet1!$A:$A,[1]Sheet1!$D:$D)</f>
        <v>85.218573062610503</v>
      </c>
      <c r="P15" s="78">
        <f t="shared" si="8"/>
        <v>-2.7752769398148303E-5</v>
      </c>
      <c r="Q15" s="78">
        <v>28.881469115191987</v>
      </c>
      <c r="R15" s="78">
        <v>102.95766856955923</v>
      </c>
      <c r="S15" s="78">
        <v>97.120697115130596</v>
      </c>
      <c r="T15" s="142">
        <v>2</v>
      </c>
      <c r="U15" s="68">
        <v>50.084602368866328</v>
      </c>
      <c r="V15" s="68">
        <v>1.5025380710659899</v>
      </c>
      <c r="W15" s="78">
        <v>110.57142857142857</v>
      </c>
      <c r="X15" s="78">
        <v>73.888888888888886</v>
      </c>
      <c r="Y15" s="78">
        <v>87.666666666666671</v>
      </c>
      <c r="Z15" s="73"/>
      <c r="AA15" s="74"/>
      <c r="AB15" s="75">
        <f>IF(N15="","",(IF(N15&gt;='Sales Ach'!B$3,'Sales Ach'!C$3,IF(N15&gt;='Sales Ach'!B$4,('Sales Ach'!C$4+((N15-'Sales Ach'!B$4)/('Sales Ach'!B$3-'Sales Ach'!B$4))*'Sales Ach'!D$4),IF(N15&gt;'Sales Ach'!B$5,('Sales Ach'!C$5+((N15-'Sales Ach'!B$5)/('Sales Ach'!B$4-'Sales Ach'!B$5))*'Sales Ach'!D$5),IF(N15&gt;='Sales Ach'!B$6,('Sales Ach'!C$6+((N15-'Sales Ach'!B$6)/('Sales Ach'!B$5-'Sales Ach'!B$6)*'Sales Ach'!D$6)),0))))*$AB$2/10))</f>
        <v>12.065563592952332</v>
      </c>
      <c r="AC15" s="76">
        <f>IF(Q15="","",(IF(Q15&gt;=UA!B$3,UA!C$3,IF(Q15&gt;=UA!B$4,(UA!C$4+((Q15-UA!B$4)/(UA!B$3-UA!B$4))*UA!D$4),IF(Q15&gt;UA!B$5,(UA!C$5+((Q15-UA!B$5)/(UA!B$4-UA!B$5))*UA!D$5),IF(Q15&gt;=UA!B$6,(UA!C$6+((Q15-UA!B$6)/(UA!B$5-UA!B$6)*UA!D$6)),0))))*$AC$2/10))</f>
        <v>0</v>
      </c>
      <c r="AD15" s="76">
        <f>IF(R15="","",(IF(R15&gt;='New Product'!B$3,'New Product'!C$3,IF(R15&gt;='New Product'!B$4,('New Product'!C$4+((R15-'New Product'!B$4)/('New Product'!B$3-'New Product'!B$4))*'New Product'!D$4),IF(R15&gt;'New Product'!B$5,('New Product'!C$5+((R15-'New Product'!B$5)/('New Product'!B$4-'New Product'!B$5))*'New Product'!D$5),IF(R15&gt;='New Product'!B$6,('New Product'!C$6+((R15-'New Product'!B$6)/('New Product'!B$5-'New Product'!B$6)*'New Product'!D$6)),0)))))*$AD$2/10)</f>
        <v>5</v>
      </c>
      <c r="AE15" s="76">
        <f>IF(S15="","",(IF(S15&gt;='Basket Brand'!B$3,'Basket Brand'!C$3,IF(S15&gt;='Basket Brand'!B$4,('Basket Brand'!C$4+((S15-'Basket Brand'!B$4)/('Basket Brand'!B$3-'Basket Brand'!B$4))*'Basket Brand'!D$4),IF(S15&gt;'Basket Brand'!B$5,('Basket Brand'!C$5+((S15-'Basket Brand'!B$5)/('Basket Brand'!B$4-'Basket Brand'!B$5))*'Basket Brand'!D$5),IF(S15&gt;='Basket Brand'!B$6,('Basket Brand'!C$6+((S15-'Basket Brand'!B$6)/('Basket Brand'!B$5-'Basket Brand'!B$6)*'Basket Brand'!D$6)),0))))*$AE$2/10))</f>
        <v>7.0179346152626865</v>
      </c>
      <c r="AF15" s="76">
        <f>IF(T15="","",(IF(T15&gt;='No of Month Ach.'!B$3,'No of Month Ach.'!C$3,IF(T15&gt;='No of Month Ach.'!B$4,('No of Month Ach.'!C$4+((T15-'No of Month Ach.'!B$4)/('No of Month Ach.'!B$3-'No of Month Ach.'!B$4))*'No of Month Ach.'!D$4),IF(T15&gt;'No of Month Ach.'!B$5,('No of Month Ach.'!C$5+((T15-'No of Month Ach.'!B$5)/('No of Month Ach.'!B$4-'No of Month Ach.'!B$5))*'No of Month Ach.'!D$5),IF(T15&gt;='No of Month Ach.'!B$6,('No of Month Ach.'!C$6+((T15-'No of Month Ach.'!B$6)/('No of Month Ach.'!B$5-'No of Month Ach.'!B$6)*'No of Month Ach.'!D$6)),0))))*$AF$2/10))</f>
        <v>0</v>
      </c>
      <c r="AG15" s="76">
        <f>IFERROR(IF(U15="","",IF(U15&gt;='Rx Share'!B$3,'Rx Share'!C$3,IF(U15&gt;='Rx Share'!B$4,('Rx Share'!C$4+((U15-'Rx Share'!B$4)/('Rx Share'!B$3-'Rx Share'!B$4))*'Rx Share'!D$4),IF(U15&gt;'Rx Share'!B$5,('Rx Share'!C$5+((U15-'Rx Share'!B$5)/('Rx Share'!B$4-'Rx Share'!B$5))*'Rx Share'!D$5),IF(U15&gt;='Rx Share'!B$6,('Rx Share'!C$6+((U15-'Rx Share'!B$6)/('Rx Share'!B$5-'Rx Share'!B$6)*'Rx Share'!D$6)),0)))))*$AG$2/10,"")</f>
        <v>0.51480541455160744</v>
      </c>
      <c r="AH15" s="76">
        <f>IF(W15&gt;='Call Achv'!B$3,'Call Achv'!C$3,IF(W15&gt;='Call Achv'!B$4,('Call Achv'!C$4+((W15-'Call Achv'!B$4)/('Call Achv'!B$3-'Call Achv'!B$4))*'Call Achv'!D$4),IF(W15&gt;'Call Achv'!B$5,('Call Achv'!C$5+((W15-'Call Achv'!B$5)/('Call Achv'!B$4-'Call Achv'!B$5))*'Call Achv'!D$5),IF(W15&gt;='Call Achv'!B$6,('Call Achv'!C$6+((W15-'Call Achv'!B$6)/('Call Achv'!B$5-'Call Achv'!B$6)*'Call Achv'!D$6)),0))))*$AH$2/10</f>
        <v>5</v>
      </c>
      <c r="AI15" s="76">
        <f>IF(X15&gt;='FF-Written'!B$3,'FF-Written'!C$3,IF(X15&gt;='FF-Written'!B$4,('FF-Written'!C$4+((X15-'FF-Written'!B$4)/('FF-Written'!B$3-'FF-Written'!B$4))*'FF-Written'!D$4),IF(X15&gt;'FF-Written'!B$5,('FF-Written'!C$5+((X15-'FF-Written'!B$5)/('FF-Written'!B$4-'FF-Written'!B$5))*'FF-Written'!D$5),IF(X15&gt;='FF-Written'!B$6,('FF-Written'!C$6+((X15-'FF-Written'!B$6)/('FF-Written'!B$5-'FF-Written'!B$6)*'FF-Written'!D$6)),0))))*$AI$2/10</f>
        <v>4.8666666666666663</v>
      </c>
      <c r="AJ15" s="76">
        <f>IF(Y15&gt;='FF-Detailing'!B$3,'FF-Detailing'!C$3,IF(Y15&gt;='FF-Detailing'!B$4,('FF-Detailing'!C$4+((Y15-'FF-Detailing'!B$4)/('FF-Detailing'!B$3-'FF-Detailing'!B$4))*'FF-Detailing'!D$4),IF(Y15&gt;'FF-Detailing'!B$5,('FF-Detailing'!C$5+((Y15-'FF-Detailing'!B$5)/('FF-Detailing'!B$4-'FF-Detailing'!B$5))*'FF-Detailing'!D$5),IF(Y15&gt;='FF-Detailing'!B$6,('FF-Detailing'!C$6+((Y15-'FF-Detailing'!B$6)/('FF-Detailing'!B$5-'FF-Detailing'!B$6)*'FF-Detailing'!D$6)),0))))*$AJ$2/10</f>
        <v>2.5600000000000005</v>
      </c>
      <c r="AK15" s="100">
        <f t="shared" si="0"/>
        <v>45.637706093602098</v>
      </c>
      <c r="AL15" s="70">
        <f t="shared" si="9"/>
        <v>278</v>
      </c>
      <c r="AM15" s="2">
        <f t="shared" si="1"/>
        <v>41.138855877148103</v>
      </c>
      <c r="AN15">
        <f t="shared" si="2"/>
        <v>202</v>
      </c>
      <c r="AO15" s="110" t="str">
        <f t="shared" si="3"/>
        <v/>
      </c>
      <c r="AP15" s="110" t="str">
        <f t="shared" si="10"/>
        <v/>
      </c>
      <c r="AQ15" s="110" t="str">
        <f t="shared" si="11"/>
        <v/>
      </c>
      <c r="AR15" s="110" t="str">
        <f t="shared" si="12"/>
        <v/>
      </c>
      <c r="AS15" s="109" t="str">
        <f t="shared" si="4"/>
        <v>Disqualified</v>
      </c>
      <c r="AT15" s="109" t="str">
        <f t="shared" si="5"/>
        <v>Disqualified</v>
      </c>
      <c r="AU15" s="109" t="str">
        <f t="shared" si="6"/>
        <v>Disqualified</v>
      </c>
      <c r="AV15" s="109" t="str">
        <f t="shared" si="7"/>
        <v>Disqualified</v>
      </c>
    </row>
    <row r="16" spans="1:48" ht="20" x14ac:dyDescent="0.35">
      <c r="A16" s="87"/>
      <c r="B16" s="79">
        <v>104881</v>
      </c>
      <c r="C16" s="80" t="s">
        <v>1778</v>
      </c>
      <c r="D16" s="80" t="s">
        <v>1119</v>
      </c>
      <c r="E16" s="80" t="s">
        <v>422</v>
      </c>
      <c r="F16" s="80" t="s">
        <v>153</v>
      </c>
      <c r="G16" s="80" t="s">
        <v>20</v>
      </c>
      <c r="H16" s="80" t="s">
        <v>1756</v>
      </c>
      <c r="I16" s="80" t="s">
        <v>1757</v>
      </c>
      <c r="J16" s="146">
        <v>40450</v>
      </c>
      <c r="K16" s="146" t="s">
        <v>1719</v>
      </c>
      <c r="L16" s="79"/>
      <c r="M16" s="79">
        <v>9</v>
      </c>
      <c r="N16" s="78">
        <v>103.37227448706116</v>
      </c>
      <c r="O16" s="78">
        <f>_xlfn.XLOOKUP($B16,[1]Sheet1!$A:$A,[1]Sheet1!$D:$D)</f>
        <v>103.37224954942454</v>
      </c>
      <c r="P16" s="78">
        <f t="shared" si="8"/>
        <v>2.4937636624144943E-5</v>
      </c>
      <c r="Q16" s="78">
        <v>34.343434343434339</v>
      </c>
      <c r="R16" s="78">
        <v>57.822179548511542</v>
      </c>
      <c r="S16" s="78">
        <v>102.96023996238684</v>
      </c>
      <c r="T16" s="142">
        <v>8</v>
      </c>
      <c r="U16" s="68">
        <v>25.17399674218866</v>
      </c>
      <c r="V16" s="68">
        <v>0.75521990226565971</v>
      </c>
      <c r="W16" s="78">
        <v>105.71428571428572</v>
      </c>
      <c r="X16" s="78">
        <v>87.777777777777771</v>
      </c>
      <c r="Y16" s="78">
        <v>80.166666666666671</v>
      </c>
      <c r="Z16" s="73"/>
      <c r="AA16" s="74"/>
      <c r="AB16" s="75">
        <f>IF(N16="","",(IF(N16&gt;='Sales Ach'!B$3,'Sales Ach'!C$3,IF(N16&gt;='Sales Ach'!B$4,('Sales Ach'!C$4+((N16-'Sales Ach'!B$4)/('Sales Ach'!B$3-'Sales Ach'!B$4))*'Sales Ach'!D$4),IF(N16&gt;'Sales Ach'!B$5,('Sales Ach'!C$5+((N16-'Sales Ach'!B$5)/('Sales Ach'!B$4-'Sales Ach'!B$5))*'Sales Ach'!D$5),IF(N16&gt;='Sales Ach'!B$6,('Sales Ach'!C$6+((N16-'Sales Ach'!B$6)/('Sales Ach'!B$5-'Sales Ach'!B$6)*'Sales Ach'!D$6)),0))))*$AB$2/10))</f>
        <v>25.011682346118349</v>
      </c>
      <c r="AC16" s="76">
        <f>IF(Q16="","",(IF(Q16&gt;=UA!B$3,UA!C$3,IF(Q16&gt;=UA!B$4,(UA!C$4+((Q16-UA!B$4)/(UA!B$3-UA!B$4))*UA!D$4),IF(Q16&gt;UA!B$5,(UA!C$5+((Q16-UA!B$5)/(UA!B$4-UA!B$5))*UA!D$5),IF(Q16&gt;=UA!B$6,(UA!C$6+((Q16-UA!B$6)/(UA!B$5-UA!B$6)*UA!D$6)),0))))*$AC$2/10))</f>
        <v>4.3030303030303019</v>
      </c>
      <c r="AD16" s="76">
        <f>IF(R16="","",(IF(R16&gt;='New Product'!B$3,'New Product'!C$3,IF(R16&gt;='New Product'!B$4,('New Product'!C$4+((R16-'New Product'!B$4)/('New Product'!B$3-'New Product'!B$4))*'New Product'!D$4),IF(R16&gt;'New Product'!B$5,('New Product'!C$5+((R16-'New Product'!B$5)/('New Product'!B$4-'New Product'!B$5))*'New Product'!D$5),IF(R16&gt;='New Product'!B$6,('New Product'!C$6+((R16-'New Product'!B$6)/('New Product'!B$5-'New Product'!B$6)*'New Product'!D$6)),0)))))*$AD$2/10)</f>
        <v>1.0297203552473801</v>
      </c>
      <c r="AE16" s="76">
        <f>IF(S16="","",(IF(S16&gt;='Basket Brand'!B$3,'Basket Brand'!C$3,IF(S16&gt;='Basket Brand'!B$4,('Basket Brand'!C$4+((S16-'Basket Brand'!B$4)/('Basket Brand'!B$3-'Basket Brand'!B$4))*'Basket Brand'!D$4),IF(S16&gt;'Basket Brand'!B$5,('Basket Brand'!C$5+((S16-'Basket Brand'!B$5)/('Basket Brand'!B$4-'Basket Brand'!B$5))*'Basket Brand'!D$5),IF(S16&gt;='Basket Brand'!B$6,('Basket Brand'!C$6+((S16-'Basket Brand'!B$6)/('Basket Brand'!B$5-'Basket Brand'!B$6)*'Basket Brand'!D$6)),0))))*$AE$2/10))</f>
        <v>9.9552287954864216</v>
      </c>
      <c r="AF16" s="76">
        <f>IF(T16="","",(IF(T16&gt;='No of Month Ach.'!B$3,'No of Month Ach.'!C$3,IF(T16&gt;='No of Month Ach.'!B$4,('No of Month Ach.'!C$4+((T16-'No of Month Ach.'!B$4)/('No of Month Ach.'!B$3-'No of Month Ach.'!B$4))*'No of Month Ach.'!D$4),IF(T16&gt;'No of Month Ach.'!B$5,('No of Month Ach.'!C$5+((T16-'No of Month Ach.'!B$5)/('No of Month Ach.'!B$4-'No of Month Ach.'!B$5))*'No of Month Ach.'!D$5),IF(T16&gt;='No of Month Ach.'!B$6,('No of Month Ach.'!C$6+((T16-'No of Month Ach.'!B$6)/('No of Month Ach.'!B$5-'No of Month Ach.'!B$6)*'No of Month Ach.'!D$6)),0))))*$AF$2/10))</f>
        <v>3.85</v>
      </c>
      <c r="AG16" s="76">
        <f>IFERROR(IF(U16="","",IF(U16&gt;='Rx Share'!B$3,'Rx Share'!C$3,IF(U16&gt;='Rx Share'!B$4,('Rx Share'!C$4+((U16-'Rx Share'!B$4)/('Rx Share'!B$3-'Rx Share'!B$4))*'Rx Share'!D$4),IF(U16&gt;'Rx Share'!B$5,('Rx Share'!C$5+((U16-'Rx Share'!B$5)/('Rx Share'!B$4-'Rx Share'!B$5))*'Rx Share'!D$5),IF(U16&gt;='Rx Share'!B$6,('Rx Share'!C$6+((U16-'Rx Share'!B$6)/('Rx Share'!B$5-'Rx Share'!B$6)*'Rx Share'!D$6)),0)))))*$AG$2/10,"")</f>
        <v>0</v>
      </c>
      <c r="AH16" s="76">
        <f>IF(W16&gt;='Call Achv'!B$3,'Call Achv'!C$3,IF(W16&gt;='Call Achv'!B$4,('Call Achv'!C$4+((W16-'Call Achv'!B$4)/('Call Achv'!B$3-'Call Achv'!B$4))*'Call Achv'!D$4),IF(W16&gt;'Call Achv'!B$5,('Call Achv'!C$5+((W16-'Call Achv'!B$5)/('Call Achv'!B$4-'Call Achv'!B$5))*'Call Achv'!D$5),IF(W16&gt;='Call Achv'!B$6,('Call Achv'!C$6+((W16-'Call Achv'!B$6)/('Call Achv'!B$5-'Call Achv'!B$6)*'Call Achv'!D$6)),0))))*$AH$2/10</f>
        <v>5</v>
      </c>
      <c r="AI16" s="76">
        <f>IF(X16&gt;='FF-Written'!B$3,'FF-Written'!C$3,IF(X16&gt;='FF-Written'!B$4,('FF-Written'!C$4+((X16-'FF-Written'!B$4)/('FF-Written'!B$3-'FF-Written'!B$4))*'FF-Written'!D$4),IF(X16&gt;'FF-Written'!B$5,('FF-Written'!C$5+((X16-'FF-Written'!B$5)/('FF-Written'!B$4-'FF-Written'!B$5))*'FF-Written'!D$5),IF(X16&gt;='FF-Written'!B$6,('FF-Written'!C$6+((X16-'FF-Written'!B$6)/('FF-Written'!B$5-'FF-Written'!B$6)*'FF-Written'!D$6)),0))))*$AI$2/10</f>
        <v>7.644444444444443</v>
      </c>
      <c r="AJ16" s="76">
        <f>IF(Y16&gt;='FF-Detailing'!B$3,'FF-Detailing'!C$3,IF(Y16&gt;='FF-Detailing'!B$4,('FF-Detailing'!C$4+((Y16-'FF-Detailing'!B$4)/('FF-Detailing'!B$3-'FF-Detailing'!B$4))*'FF-Detailing'!D$4),IF(Y16&gt;'FF-Detailing'!B$5,('FF-Detailing'!C$5+((Y16-'FF-Detailing'!B$5)/('FF-Detailing'!B$4-'FF-Detailing'!B$5))*'FF-Detailing'!D$5),IF(Y16&gt;='FF-Detailing'!B$6,('FF-Detailing'!C$6+((Y16-'FF-Detailing'!B$6)/('FF-Detailing'!B$5-'FF-Detailing'!B$6)*'FF-Detailing'!D$6)),0))))*$AJ$2/10</f>
        <v>2.1100000000000003</v>
      </c>
      <c r="AK16" s="100">
        <f t="shared" si="0"/>
        <v>73.630132805408621</v>
      </c>
      <c r="AL16" s="70">
        <f t="shared" si="9"/>
        <v>87</v>
      </c>
      <c r="AM16" s="2">
        <f t="shared" si="1"/>
        <v>65.449006938140997</v>
      </c>
      <c r="AN16">
        <f t="shared" si="2"/>
        <v>65</v>
      </c>
      <c r="AO16" s="110">
        <f t="shared" si="3"/>
        <v>25.17399674218866</v>
      </c>
      <c r="AP16" s="110">
        <f t="shared" si="10"/>
        <v>57.822179548511542</v>
      </c>
      <c r="AQ16" s="110">
        <f t="shared" si="11"/>
        <v>34.343434343434339</v>
      </c>
      <c r="AR16" s="110">
        <f t="shared" si="12"/>
        <v>87.777777777777771</v>
      </c>
      <c r="AS16" s="109">
        <f t="shared" si="4"/>
        <v>51</v>
      </c>
      <c r="AT16" s="109">
        <f t="shared" si="5"/>
        <v>94</v>
      </c>
      <c r="AU16" s="109">
        <f t="shared" si="6"/>
        <v>117</v>
      </c>
      <c r="AV16" s="109">
        <f t="shared" si="7"/>
        <v>42</v>
      </c>
    </row>
    <row r="17" spans="1:48" ht="20" x14ac:dyDescent="0.35">
      <c r="A17" s="87"/>
      <c r="B17" s="79">
        <v>104895</v>
      </c>
      <c r="C17" s="80" t="s">
        <v>1779</v>
      </c>
      <c r="D17" s="80" t="s">
        <v>1201</v>
      </c>
      <c r="E17" s="80" t="s">
        <v>1780</v>
      </c>
      <c r="F17" s="80" t="s">
        <v>83</v>
      </c>
      <c r="G17" s="80" t="s">
        <v>21</v>
      </c>
      <c r="H17" s="80" t="s">
        <v>1760</v>
      </c>
      <c r="I17" s="80" t="s">
        <v>1757</v>
      </c>
      <c r="J17" s="146">
        <v>40763</v>
      </c>
      <c r="K17" s="146" t="s">
        <v>1719</v>
      </c>
      <c r="L17" s="79"/>
      <c r="M17" s="79">
        <v>9</v>
      </c>
      <c r="N17" s="78">
        <v>98.766215425068566</v>
      </c>
      <c r="O17" s="78">
        <f>_xlfn.XLOOKUP($B17,[1]Sheet1!$A:$A,[1]Sheet1!$D:$D)</f>
        <v>98.766137118431985</v>
      </c>
      <c r="P17" s="78">
        <f t="shared" si="8"/>
        <v>7.8306636581260136E-5</v>
      </c>
      <c r="Q17" s="78">
        <v>22.02797202797203</v>
      </c>
      <c r="R17" s="78">
        <v>61.529817296531299</v>
      </c>
      <c r="S17" s="78">
        <v>118.24205959892031</v>
      </c>
      <c r="T17" s="142">
        <v>4</v>
      </c>
      <c r="U17" s="68">
        <v>18.204988166757694</v>
      </c>
      <c r="V17" s="68">
        <v>0.54614964500273078</v>
      </c>
      <c r="W17" s="78">
        <v>102.03174603174602</v>
      </c>
      <c r="X17" s="78">
        <v>80.555555555555557</v>
      </c>
      <c r="Y17" s="78">
        <v>93.333333333333329</v>
      </c>
      <c r="Z17" s="73"/>
      <c r="AA17" s="74"/>
      <c r="AB17" s="75">
        <f>IF(N17="","",(IF(N17&gt;='Sales Ach'!B$3,'Sales Ach'!C$3,IF(N17&gt;='Sales Ach'!B$4,('Sales Ach'!C$4+((N17-'Sales Ach'!B$4)/('Sales Ach'!B$3-'Sales Ach'!B$4))*'Sales Ach'!D$4),IF(N17&gt;'Sales Ach'!B$5,('Sales Ach'!C$5+((N17-'Sales Ach'!B$5)/('Sales Ach'!B$4-'Sales Ach'!B$5))*'Sales Ach'!D$5),IF(N17&gt;='Sales Ach'!B$6,('Sales Ach'!C$6+((N17-'Sales Ach'!B$6)/('Sales Ach'!B$5-'Sales Ach'!B$6)*'Sales Ach'!D$6)),0))))*$AB$2/10))</f>
        <v>19.519458510082281</v>
      </c>
      <c r="AC17" s="76">
        <f>IF(Q17="","",(IF(Q17&gt;=UA!B$3,UA!C$3,IF(Q17&gt;=UA!B$4,(UA!C$4+((Q17-UA!B$4)/(UA!B$3-UA!B$4))*UA!D$4),IF(Q17&gt;UA!B$5,(UA!C$5+((Q17-UA!B$5)/(UA!B$4-UA!B$5))*UA!D$5),IF(Q17&gt;=UA!B$6,(UA!C$6+((Q17-UA!B$6)/(UA!B$5-UA!B$6)*UA!D$6)),0))))*$AC$2/10))</f>
        <v>0</v>
      </c>
      <c r="AD17" s="76">
        <f>IF(R17="","",(IF(R17&gt;='New Product'!B$3,'New Product'!C$3,IF(R17&gt;='New Product'!B$4,('New Product'!C$4+((R17-'New Product'!B$4)/('New Product'!B$3-'New Product'!B$4))*'New Product'!D$4),IF(R17&gt;'New Product'!B$5,('New Product'!C$5+((R17-'New Product'!B$5)/('New Product'!B$4-'New Product'!B$5))*'New Product'!D$5),IF(R17&gt;='New Product'!B$6,('New Product'!C$6+((R17-'New Product'!B$6)/('New Product'!B$5-'New Product'!B$6)*'New Product'!D$6)),0)))))*$AD$2/10)</f>
        <v>1.1919295067232443</v>
      </c>
      <c r="AE17" s="76">
        <f>IF(S17="","",(IF(S17&gt;='Basket Brand'!B$3,'Basket Brand'!C$3,IF(S17&gt;='Basket Brand'!B$4,('Basket Brand'!C$4+((S17-'Basket Brand'!B$4)/('Basket Brand'!B$3-'Basket Brand'!B$4))*'Basket Brand'!D$4),IF(S17&gt;'Basket Brand'!B$5,('Basket Brand'!C$5+((S17-'Basket Brand'!B$5)/('Basket Brand'!B$4-'Basket Brand'!B$5))*'Basket Brand'!D$5),IF(S17&gt;='Basket Brand'!B$6,('Basket Brand'!C$6+((S17-'Basket Brand'!B$6)/('Basket Brand'!B$5-'Basket Brand'!B$6)*'Basket Brand'!D$6)),0))))*$AE$2/10))</f>
        <v>11.789047151870436</v>
      </c>
      <c r="AF17" s="76">
        <f>IF(T17="","",(IF(T17&gt;='No of Month Ach.'!B$3,'No of Month Ach.'!C$3,IF(T17&gt;='No of Month Ach.'!B$4,('No of Month Ach.'!C$4+((T17-'No of Month Ach.'!B$4)/('No of Month Ach.'!B$3-'No of Month Ach.'!B$4))*'No of Month Ach.'!D$4),IF(T17&gt;'No of Month Ach.'!B$5,('No of Month Ach.'!C$5+((T17-'No of Month Ach.'!B$5)/('No of Month Ach.'!B$4-'No of Month Ach.'!B$5))*'No of Month Ach.'!D$5),IF(T17&gt;='No of Month Ach.'!B$6,('No of Month Ach.'!C$6+((T17-'No of Month Ach.'!B$6)/('No of Month Ach.'!B$5-'No of Month Ach.'!B$6)*'No of Month Ach.'!D$6)),0))))*$AF$2/10))</f>
        <v>0</v>
      </c>
      <c r="AG17" s="76">
        <f>IFERROR(IF(U17="","",IF(U17&gt;='Rx Share'!B$3,'Rx Share'!C$3,IF(U17&gt;='Rx Share'!B$4,('Rx Share'!C$4+((U17-'Rx Share'!B$4)/('Rx Share'!B$3-'Rx Share'!B$4))*'Rx Share'!D$4),IF(U17&gt;'Rx Share'!B$5,('Rx Share'!C$5+((U17-'Rx Share'!B$5)/('Rx Share'!B$4-'Rx Share'!B$5))*'Rx Share'!D$5),IF(U17&gt;='Rx Share'!B$6,('Rx Share'!C$6+((U17-'Rx Share'!B$6)/('Rx Share'!B$5-'Rx Share'!B$6)*'Rx Share'!D$6)),0)))))*$AG$2/10,"")</f>
        <v>0</v>
      </c>
      <c r="AH17" s="76">
        <f>IF(W17&gt;='Call Achv'!B$3,'Call Achv'!C$3,IF(W17&gt;='Call Achv'!B$4,('Call Achv'!C$4+((W17-'Call Achv'!B$4)/('Call Achv'!B$3-'Call Achv'!B$4))*'Call Achv'!D$4),IF(W17&gt;'Call Achv'!B$5,('Call Achv'!C$5+((W17-'Call Achv'!B$5)/('Call Achv'!B$4-'Call Achv'!B$5))*'Call Achv'!D$5),IF(W17&gt;='Call Achv'!B$6,('Call Achv'!C$6+((W17-'Call Achv'!B$6)/('Call Achv'!B$5-'Call Achv'!B$6)*'Call Achv'!D$6)),0))))*$AH$2/10</f>
        <v>5</v>
      </c>
      <c r="AI17" s="76">
        <f>IF(X17&gt;='FF-Written'!B$3,'FF-Written'!C$3,IF(X17&gt;='FF-Written'!B$4,('FF-Written'!C$4+((X17-'FF-Written'!B$4)/('FF-Written'!B$3-'FF-Written'!B$4))*'FF-Written'!D$4),IF(X17&gt;'FF-Written'!B$5,('FF-Written'!C$5+((X17-'FF-Written'!B$5)/('FF-Written'!B$4-'FF-Written'!B$5))*'FF-Written'!D$5),IF(X17&gt;='FF-Written'!B$6,('FF-Written'!C$6+((X17-'FF-Written'!B$6)/('FF-Written'!B$5-'FF-Written'!B$6)*'FF-Written'!D$6)),0))))*$AI$2/10</f>
        <v>6.4888888888888889</v>
      </c>
      <c r="AJ17" s="76">
        <f>IF(Y17&gt;='FF-Detailing'!B$3,'FF-Detailing'!C$3,IF(Y17&gt;='FF-Detailing'!B$4,('FF-Detailing'!C$4+((Y17-'FF-Detailing'!B$4)/('FF-Detailing'!B$3-'FF-Detailing'!B$4))*'FF-Detailing'!D$4),IF(Y17&gt;'FF-Detailing'!B$5,('FF-Detailing'!C$5+((Y17-'FF-Detailing'!B$5)/('FF-Detailing'!B$4-'FF-Detailing'!B$5))*'FF-Detailing'!D$5),IF(Y17&gt;='FF-Detailing'!B$6,('FF-Detailing'!C$6+((Y17-'FF-Detailing'!B$6)/('FF-Detailing'!B$5-'FF-Detailing'!B$6)*'FF-Detailing'!D$6)),0))))*$AJ$2/10</f>
        <v>2.9</v>
      </c>
      <c r="AK17" s="100">
        <f t="shared" si="0"/>
        <v>58.611655071956058</v>
      </c>
      <c r="AL17" s="70">
        <f t="shared" si="9"/>
        <v>171</v>
      </c>
      <c r="AM17" s="2">
        <f t="shared" si="1"/>
        <v>52.099248952849834</v>
      </c>
      <c r="AN17">
        <f t="shared" si="2"/>
        <v>129</v>
      </c>
      <c r="AO17" s="110" t="str">
        <f t="shared" si="3"/>
        <v/>
      </c>
      <c r="AP17" s="110" t="str">
        <f t="shared" si="10"/>
        <v/>
      </c>
      <c r="AQ17" s="110" t="str">
        <f t="shared" si="11"/>
        <v/>
      </c>
      <c r="AR17" s="110" t="str">
        <f t="shared" si="12"/>
        <v/>
      </c>
      <c r="AS17" s="109" t="str">
        <f t="shared" si="4"/>
        <v>Disqualified</v>
      </c>
      <c r="AT17" s="109" t="str">
        <f t="shared" si="5"/>
        <v>Disqualified</v>
      </c>
      <c r="AU17" s="109" t="str">
        <f t="shared" si="6"/>
        <v>Disqualified</v>
      </c>
      <c r="AV17" s="109" t="str">
        <f t="shared" si="7"/>
        <v>Disqualified</v>
      </c>
    </row>
    <row r="18" spans="1:48" ht="20" x14ac:dyDescent="0.35">
      <c r="A18" s="87"/>
      <c r="B18" s="79">
        <v>104896</v>
      </c>
      <c r="C18" s="80" t="s">
        <v>1781</v>
      </c>
      <c r="D18" s="80"/>
      <c r="E18" s="80" t="s">
        <v>1782</v>
      </c>
      <c r="F18" s="80" t="s">
        <v>1783</v>
      </c>
      <c r="G18" s="80" t="s">
        <v>1784</v>
      </c>
      <c r="H18" s="80" t="s">
        <v>1785</v>
      </c>
      <c r="I18" s="80" t="s">
        <v>1786</v>
      </c>
      <c r="J18" s="80"/>
      <c r="K18" s="146" t="s">
        <v>1701</v>
      </c>
      <c r="L18" s="79"/>
      <c r="M18" s="79">
        <v>5</v>
      </c>
      <c r="N18" s="78">
        <v>68.731554931644979</v>
      </c>
      <c r="O18" s="78">
        <f>_xlfn.XLOOKUP($B18,[1]Sheet1!$A:$A,[1]Sheet1!$D:$D)</f>
        <v>68.731554931644979</v>
      </c>
      <c r="P18" s="78">
        <f t="shared" si="8"/>
        <v>0</v>
      </c>
      <c r="Q18" s="78">
        <v>21.739130434782609</v>
      </c>
      <c r="R18" s="78">
        <v>66.87554614936036</v>
      </c>
      <c r="S18" s="78">
        <v>65.729358806735689</v>
      </c>
      <c r="T18" s="142">
        <v>0</v>
      </c>
      <c r="U18" s="68">
        <v>70.175438596491219</v>
      </c>
      <c r="V18" s="68">
        <v>3.5087719298245612</v>
      </c>
      <c r="W18" s="78">
        <v>85.308056872037923</v>
      </c>
      <c r="X18" s="78">
        <v>88.333333333333343</v>
      </c>
      <c r="Y18" s="78">
        <v>92.5</v>
      </c>
      <c r="Z18" s="73"/>
      <c r="AA18" s="74"/>
      <c r="AB18" s="75">
        <f>IF(N18="","",(IF(N18&gt;='Sales Ach'!B$3,'Sales Ach'!C$3,IF(N18&gt;='Sales Ach'!B$4,('Sales Ach'!C$4+((N18-'Sales Ach'!B$4)/('Sales Ach'!B$3-'Sales Ach'!B$4))*'Sales Ach'!D$4),IF(N18&gt;'Sales Ach'!B$5,('Sales Ach'!C$5+((N18-'Sales Ach'!B$5)/('Sales Ach'!B$4-'Sales Ach'!B$5))*'Sales Ach'!D$5),IF(N18&gt;='Sales Ach'!B$6,('Sales Ach'!C$6+((N18-'Sales Ach'!B$6)/('Sales Ach'!B$5-'Sales Ach'!B$6)*'Sales Ach'!D$6)),0))))*$AB$2/10))</f>
        <v>7.1194664794934948</v>
      </c>
      <c r="AC18" s="76">
        <f>IF(Q18="","",(IF(Q18&gt;=UA!B$3,UA!C$3,IF(Q18&gt;=UA!B$4,(UA!C$4+((Q18-UA!B$4)/(UA!B$3-UA!B$4))*UA!D$4),IF(Q18&gt;UA!B$5,(UA!C$5+((Q18-UA!B$5)/(UA!B$4-UA!B$5))*UA!D$5),IF(Q18&gt;=UA!B$6,(UA!C$6+((Q18-UA!B$6)/(UA!B$5-UA!B$6)*UA!D$6)),0))))*$AC$2/10))</f>
        <v>0</v>
      </c>
      <c r="AD18" s="76">
        <f>IF(R18="","",(IF(R18&gt;='New Product'!B$3,'New Product'!C$3,IF(R18&gt;='New Product'!B$4,('New Product'!C$4+((R18-'New Product'!B$4)/('New Product'!B$3-'New Product'!B$4))*'New Product'!D$4),IF(R18&gt;'New Product'!B$5,('New Product'!C$5+((R18-'New Product'!B$5)/('New Product'!B$4-'New Product'!B$5))*'New Product'!D$5),IF(R18&gt;='New Product'!B$6,('New Product'!C$6+((R18-'New Product'!B$6)/('New Product'!B$5-'New Product'!B$6)*'New Product'!D$6)),0)))))*$AD$2/10)</f>
        <v>1.4258051440345156</v>
      </c>
      <c r="AE18" s="76">
        <f>IF(S18="","",(IF(S18&gt;='Basket Brand'!B$3,'Basket Brand'!C$3,IF(S18&gt;='Basket Brand'!B$4,('Basket Brand'!C$4+((S18-'Basket Brand'!B$4)/('Basket Brand'!B$3-'Basket Brand'!B$4))*'Basket Brand'!D$4),IF(S18&gt;'Basket Brand'!B$5,('Basket Brand'!C$5+((S18-'Basket Brand'!B$5)/('Basket Brand'!B$4-'Basket Brand'!B$5))*'Basket Brand'!D$5),IF(S18&gt;='Basket Brand'!B$6,('Basket Brand'!C$6+((S18-'Basket Brand'!B$6)/('Basket Brand'!B$5-'Basket Brand'!B$6)*'Basket Brand'!D$6)),0))))*$AE$2/10))</f>
        <v>2.4875230568082829</v>
      </c>
      <c r="AF18" s="76">
        <f>IF(T18="","",(IF(T18&gt;='No of Month Ach.'!B$3,'No of Month Ach.'!C$3,IF(T18&gt;='No of Month Ach.'!B$4,('No of Month Ach.'!C$4+((T18-'No of Month Ach.'!B$4)/('No of Month Ach.'!B$3-'No of Month Ach.'!B$4))*'No of Month Ach.'!D$4),IF(T18&gt;'No of Month Ach.'!B$5,('No of Month Ach.'!C$5+((T18-'No of Month Ach.'!B$5)/('No of Month Ach.'!B$4-'No of Month Ach.'!B$5))*'No of Month Ach.'!D$5),IF(T18&gt;='No of Month Ach.'!B$6,('No of Month Ach.'!C$6+((T18-'No of Month Ach.'!B$6)/('No of Month Ach.'!B$5-'No of Month Ach.'!B$6)*'No of Month Ach.'!D$6)),0))))*$AF$2/10))</f>
        <v>0</v>
      </c>
      <c r="AG18" s="76">
        <f>IFERROR(IF(U18="","",IF(U18&gt;='Rx Share'!B$3,'Rx Share'!C$3,IF(U18&gt;='Rx Share'!B$4,('Rx Share'!C$4+((U18-'Rx Share'!B$4)/('Rx Share'!B$3-'Rx Share'!B$4))*'Rx Share'!D$4),IF(U18&gt;'Rx Share'!B$5,('Rx Share'!C$5+((U18-'Rx Share'!B$5)/('Rx Share'!B$4-'Rx Share'!B$5))*'Rx Share'!D$5),IF(U18&gt;='Rx Share'!B$6,('Rx Share'!C$6+((U18-'Rx Share'!B$6)/('Rx Share'!B$5-'Rx Share'!B$6)*'Rx Share'!D$6)),0)))))*$AG$2/10,"")</f>
        <v>4.023391812865496</v>
      </c>
      <c r="AH18" s="76">
        <f>IF(W18&gt;='Call Achv'!B$3,'Call Achv'!C$3,IF(W18&gt;='Call Achv'!B$4,('Call Achv'!C$4+((W18-'Call Achv'!B$4)/('Call Achv'!B$3-'Call Achv'!B$4))*'Call Achv'!D$4),IF(W18&gt;'Call Achv'!B$5,('Call Achv'!C$5+((W18-'Call Achv'!B$5)/('Call Achv'!B$4-'Call Achv'!B$5))*'Call Achv'!D$5),IF(W18&gt;='Call Achv'!B$6,('Call Achv'!C$6+((W18-'Call Achv'!B$6)/('Call Achv'!B$5-'Call Achv'!B$6)*'Call Achv'!D$6)),0))))*$AH$2/10</f>
        <v>1.1789099526066364</v>
      </c>
      <c r="AI18" s="76">
        <f>IF(X18&gt;='FF-Written'!B$3,'FF-Written'!C$3,IF(X18&gt;='FF-Written'!B$4,('FF-Written'!C$4+((X18-'FF-Written'!B$4)/('FF-Written'!B$3-'FF-Written'!B$4))*'FF-Written'!D$4),IF(X18&gt;'FF-Written'!B$5,('FF-Written'!C$5+((X18-'FF-Written'!B$5)/('FF-Written'!B$4-'FF-Written'!B$5))*'FF-Written'!D$5),IF(X18&gt;='FF-Written'!B$6,('FF-Written'!C$6+((X18-'FF-Written'!B$6)/('FF-Written'!B$5-'FF-Written'!B$6)*'FF-Written'!D$6)),0))))*$AI$2/10</f>
        <v>7.7333333333333343</v>
      </c>
      <c r="AJ18" s="76">
        <f>IF(Y18&gt;='FF-Detailing'!B$3,'FF-Detailing'!C$3,IF(Y18&gt;='FF-Detailing'!B$4,('FF-Detailing'!C$4+((Y18-'FF-Detailing'!B$4)/('FF-Detailing'!B$3-'FF-Detailing'!B$4))*'FF-Detailing'!D$4),IF(Y18&gt;'FF-Detailing'!B$5,('FF-Detailing'!C$5+((Y18-'FF-Detailing'!B$5)/('FF-Detailing'!B$4-'FF-Detailing'!B$5))*'FF-Detailing'!D$5),IF(Y18&gt;='FF-Detailing'!B$6,('FF-Detailing'!C$6+((Y18-'FF-Detailing'!B$6)/('FF-Detailing'!B$5-'FF-Detailing'!B$6)*'FF-Detailing'!D$6)),0))))*$AJ$2/10</f>
        <v>2.85</v>
      </c>
      <c r="AK18" s="100">
        <f t="shared" si="0"/>
        <v>28.493797457845336</v>
      </c>
      <c r="AL18" s="70">
        <f t="shared" si="9"/>
        <v>490</v>
      </c>
      <c r="AM18" s="2">
        <f t="shared" si="1"/>
        <v>29.798255310157515</v>
      </c>
      <c r="AN18">
        <f t="shared" si="2"/>
        <v>306</v>
      </c>
      <c r="AO18" s="110" t="str">
        <f t="shared" si="3"/>
        <v/>
      </c>
      <c r="AP18" s="110" t="str">
        <f t="shared" si="10"/>
        <v/>
      </c>
      <c r="AQ18" s="110" t="str">
        <f t="shared" si="11"/>
        <v/>
      </c>
      <c r="AR18" s="110" t="str">
        <f t="shared" si="12"/>
        <v/>
      </c>
      <c r="AS18" s="109" t="str">
        <f t="shared" si="4"/>
        <v>Disqualified</v>
      </c>
      <c r="AT18" s="109" t="str">
        <f t="shared" si="5"/>
        <v>Disqualified</v>
      </c>
      <c r="AU18" s="109" t="str">
        <f t="shared" si="6"/>
        <v>Disqualified</v>
      </c>
      <c r="AV18" s="109" t="str">
        <f t="shared" si="7"/>
        <v>Disqualified</v>
      </c>
    </row>
    <row r="19" spans="1:48" ht="30" x14ac:dyDescent="0.35">
      <c r="A19" s="87"/>
      <c r="B19" s="79">
        <v>104903</v>
      </c>
      <c r="C19" s="80" t="s">
        <v>1787</v>
      </c>
      <c r="D19" s="80" t="s">
        <v>1119</v>
      </c>
      <c r="E19" s="80" t="s">
        <v>1788</v>
      </c>
      <c r="F19" s="80" t="s">
        <v>151</v>
      </c>
      <c r="G19" s="80" t="s">
        <v>18</v>
      </c>
      <c r="H19" s="80" t="s">
        <v>1777</v>
      </c>
      <c r="I19" s="80" t="s">
        <v>1757</v>
      </c>
      <c r="J19" s="146">
        <v>41021</v>
      </c>
      <c r="K19" s="146" t="s">
        <v>1719</v>
      </c>
      <c r="L19" s="79"/>
      <c r="M19" s="79">
        <v>7</v>
      </c>
      <c r="N19" s="78">
        <v>81.456585517412847</v>
      </c>
      <c r="O19" s="78">
        <f>_xlfn.XLOOKUP($B19,[1]Sheet1!$A:$A,[1]Sheet1!$D:$D)</f>
        <v>81.456520117515993</v>
      </c>
      <c r="P19" s="78">
        <f t="shared" si="8"/>
        <v>6.5399896854501094E-5</v>
      </c>
      <c r="Q19" s="78">
        <v>42.028985507246375</v>
      </c>
      <c r="R19" s="78">
        <v>84.53183712251483</v>
      </c>
      <c r="S19" s="78">
        <v>103.10512012524602</v>
      </c>
      <c r="T19" s="142">
        <v>0</v>
      </c>
      <c r="U19" s="68">
        <v>117.52136752136752</v>
      </c>
      <c r="V19" s="68">
        <v>3.5256410256410255</v>
      </c>
      <c r="W19" s="78">
        <v>73.677979479084456</v>
      </c>
      <c r="X19" s="78">
        <v>52.777777777777771</v>
      </c>
      <c r="Y19" s="78">
        <v>55</v>
      </c>
      <c r="Z19" s="73"/>
      <c r="AA19" s="74"/>
      <c r="AB19" s="75">
        <f>IF(N19="","",(IF(N19&gt;='Sales Ach'!B$3,'Sales Ach'!C$3,IF(N19&gt;='Sales Ach'!B$4,('Sales Ach'!C$4+((N19-'Sales Ach'!B$4)/('Sales Ach'!B$3-'Sales Ach'!B$4))*'Sales Ach'!D$4),IF(N19&gt;'Sales Ach'!B$5,('Sales Ach'!C$5+((N19-'Sales Ach'!B$5)/('Sales Ach'!B$4-'Sales Ach'!B$5))*'Sales Ach'!D$5),IF(N19&gt;='Sales Ach'!B$6,('Sales Ach'!C$6+((N19-'Sales Ach'!B$6)/('Sales Ach'!B$5-'Sales Ach'!B$6)*'Sales Ach'!D$6)),0))))*$AB$2/10))</f>
        <v>10.936975655223854</v>
      </c>
      <c r="AC19" s="76">
        <f>IF(Q19="","",(IF(Q19&gt;=UA!B$3,UA!C$3,IF(Q19&gt;=UA!B$4,(UA!C$4+((Q19-UA!B$4)/(UA!B$3-UA!B$4))*UA!D$4),IF(Q19&gt;UA!B$5,(UA!C$5+((Q19-UA!B$5)/(UA!B$4-UA!B$5))*UA!D$5),IF(Q19&gt;=UA!B$6,(UA!C$6+((Q19-UA!B$6)/(UA!B$5-UA!B$6)*UA!D$6)),0))))*$AC$2/10))</f>
        <v>6.8115942028985499</v>
      </c>
      <c r="AD19" s="76">
        <f>IF(R19="","",(IF(R19&gt;='New Product'!B$3,'New Product'!C$3,IF(R19&gt;='New Product'!B$4,('New Product'!C$4+((R19-'New Product'!B$4)/('New Product'!B$3-'New Product'!B$4))*'New Product'!D$4),IF(R19&gt;'New Product'!B$5,('New Product'!C$5+((R19-'New Product'!B$5)/('New Product'!B$4-'New Product'!B$5))*'New Product'!D$5),IF(R19&gt;='New Product'!B$6,('New Product'!C$6+((R19-'New Product'!B$6)/('New Product'!B$5-'New Product'!B$6)*'New Product'!D$6)),0)))))*$AD$2/10)</f>
        <v>2.4531837122514828</v>
      </c>
      <c r="AE19" s="76">
        <f>IF(S19="","",(IF(S19&gt;='Basket Brand'!B$3,'Basket Brand'!C$3,IF(S19&gt;='Basket Brand'!B$4,('Basket Brand'!C$4+((S19-'Basket Brand'!B$4)/('Basket Brand'!B$3-'Basket Brand'!B$4))*'Basket Brand'!D$4),IF(S19&gt;'Basket Brand'!B$5,('Basket Brand'!C$5+((S19-'Basket Brand'!B$5)/('Basket Brand'!B$4-'Basket Brand'!B$5))*'Basket Brand'!D$5),IF(S19&gt;='Basket Brand'!B$6,('Basket Brand'!C$6+((S19-'Basket Brand'!B$6)/('Basket Brand'!B$5-'Basket Brand'!B$6)*'Basket Brand'!D$6)),0))))*$AE$2/10))</f>
        <v>9.972614415029522</v>
      </c>
      <c r="AF19" s="76">
        <f>IF(T19="","",(IF(T19&gt;='No of Month Ach.'!B$3,'No of Month Ach.'!C$3,IF(T19&gt;='No of Month Ach.'!B$4,('No of Month Ach.'!C$4+((T19-'No of Month Ach.'!B$4)/('No of Month Ach.'!B$3-'No of Month Ach.'!B$4))*'No of Month Ach.'!D$4),IF(T19&gt;'No of Month Ach.'!B$5,('No of Month Ach.'!C$5+((T19-'No of Month Ach.'!B$5)/('No of Month Ach.'!B$4-'No of Month Ach.'!B$5))*'No of Month Ach.'!D$5),IF(T19&gt;='No of Month Ach.'!B$6,('No of Month Ach.'!C$6+((T19-'No of Month Ach.'!B$6)/('No of Month Ach.'!B$5-'No of Month Ach.'!B$6)*'No of Month Ach.'!D$6)),0))))*$AF$2/10))</f>
        <v>0</v>
      </c>
      <c r="AG19" s="76">
        <f>IFERROR(IF(U19="","",IF(U19&gt;='Rx Share'!B$3,'Rx Share'!C$3,IF(U19&gt;='Rx Share'!B$4,('Rx Share'!C$4+((U19-'Rx Share'!B$4)/('Rx Share'!B$3-'Rx Share'!B$4))*'Rx Share'!D$4),IF(U19&gt;'Rx Share'!B$5,('Rx Share'!C$5+((U19-'Rx Share'!B$5)/('Rx Share'!B$4-'Rx Share'!B$5))*'Rx Share'!D$5),IF(U19&gt;='Rx Share'!B$6,('Rx Share'!C$6+((U19-'Rx Share'!B$6)/('Rx Share'!B$5-'Rx Share'!B$6)*'Rx Share'!D$6)),0)))))*$AG$2/10,"")</f>
        <v>8.350427350427351</v>
      </c>
      <c r="AH19" s="76">
        <f>IF(W19&gt;='Call Achv'!B$3,'Call Achv'!C$3,IF(W19&gt;='Call Achv'!B$4,('Call Achv'!C$4+((W19-'Call Achv'!B$4)/('Call Achv'!B$3-'Call Achv'!B$4))*'Call Achv'!D$4),IF(W19&gt;'Call Achv'!B$5,('Call Achv'!C$5+((W19-'Call Achv'!B$5)/('Call Achv'!B$4-'Call Achv'!B$5))*'Call Achv'!D$5),IF(W19&gt;='Call Achv'!B$6,('Call Achv'!C$6+((W19-'Call Achv'!B$6)/('Call Achv'!B$5-'Call Achv'!B$6)*'Call Achv'!D$6)),0))))*$AH$2/10</f>
        <v>0</v>
      </c>
      <c r="AI19" s="76">
        <f>IF(X19&gt;='FF-Written'!B$3,'FF-Written'!C$3,IF(X19&gt;='FF-Written'!B$4,('FF-Written'!C$4+((X19-'FF-Written'!B$4)/('FF-Written'!B$3-'FF-Written'!B$4))*'FF-Written'!D$4),IF(X19&gt;'FF-Written'!B$5,('FF-Written'!C$5+((X19-'FF-Written'!B$5)/('FF-Written'!B$4-'FF-Written'!B$5))*'FF-Written'!D$5),IF(X19&gt;='FF-Written'!B$6,('FF-Written'!C$6+((X19-'FF-Written'!B$6)/('FF-Written'!B$5-'FF-Written'!B$6)*'FF-Written'!D$6)),0))))*$AI$2/10</f>
        <v>1.1777777777777758</v>
      </c>
      <c r="AJ19" s="76">
        <f>IF(Y19&gt;='FF-Detailing'!B$3,'FF-Detailing'!C$3,IF(Y19&gt;='FF-Detailing'!B$4,('FF-Detailing'!C$4+((Y19-'FF-Detailing'!B$4)/('FF-Detailing'!B$3-'FF-Detailing'!B$4))*'FF-Detailing'!D$4),IF(Y19&gt;'FF-Detailing'!B$5,('FF-Detailing'!C$5+((Y19-'FF-Detailing'!B$5)/('FF-Detailing'!B$4-'FF-Detailing'!B$5))*'FF-Detailing'!D$5),IF(Y19&gt;='FF-Detailing'!B$6,('FF-Detailing'!C$6+((Y19-'FF-Detailing'!B$6)/('FF-Detailing'!B$5-'FF-Detailing'!B$6)*'FF-Detailing'!D$6)),0))))*$AJ$2/10</f>
        <v>0</v>
      </c>
      <c r="AK19" s="100">
        <f t="shared" si="0"/>
        <v>39.190182203976484</v>
      </c>
      <c r="AL19" s="70">
        <f t="shared" si="9"/>
        <v>352</v>
      </c>
      <c r="AM19" s="2">
        <f t="shared" si="1"/>
        <v>44.113970126231706</v>
      </c>
      <c r="AN19">
        <f t="shared" si="2"/>
        <v>181</v>
      </c>
      <c r="AO19" s="110" t="str">
        <f t="shared" si="3"/>
        <v/>
      </c>
      <c r="AP19" s="110" t="str">
        <f t="shared" si="10"/>
        <v/>
      </c>
      <c r="AQ19" s="110" t="str">
        <f t="shared" si="11"/>
        <v/>
      </c>
      <c r="AR19" s="110" t="str">
        <f t="shared" si="12"/>
        <v/>
      </c>
      <c r="AS19" s="109" t="str">
        <f t="shared" si="4"/>
        <v>Disqualified</v>
      </c>
      <c r="AT19" s="109" t="str">
        <f t="shared" si="5"/>
        <v>Disqualified</v>
      </c>
      <c r="AU19" s="109" t="str">
        <f t="shared" si="6"/>
        <v>Disqualified</v>
      </c>
      <c r="AV19" s="109" t="str">
        <f t="shared" si="7"/>
        <v>Disqualified</v>
      </c>
    </row>
    <row r="20" spans="1:48" ht="20" x14ac:dyDescent="0.35">
      <c r="A20" s="87"/>
      <c r="B20" s="79">
        <v>104911</v>
      </c>
      <c r="C20" s="80" t="s">
        <v>1789</v>
      </c>
      <c r="D20" s="80" t="s">
        <v>1119</v>
      </c>
      <c r="E20" s="80" t="s">
        <v>817</v>
      </c>
      <c r="F20" s="80" t="s">
        <v>148</v>
      </c>
      <c r="G20" s="80" t="s">
        <v>33</v>
      </c>
      <c r="H20" s="80" t="s">
        <v>1760</v>
      </c>
      <c r="I20" s="80" t="s">
        <v>1757</v>
      </c>
      <c r="J20" s="146">
        <v>41083</v>
      </c>
      <c r="K20" s="146" t="s">
        <v>1719</v>
      </c>
      <c r="L20" s="79"/>
      <c r="M20" s="79">
        <v>9</v>
      </c>
      <c r="N20" s="78">
        <v>75.861631445757993</v>
      </c>
      <c r="O20" s="78">
        <f>_xlfn.XLOOKUP($B20,[1]Sheet1!$A:$A,[1]Sheet1!$D:$D)</f>
        <v>75.861592728690127</v>
      </c>
      <c r="P20" s="78">
        <f t="shared" si="8"/>
        <v>3.8717067866400612E-5</v>
      </c>
      <c r="Q20" s="78">
        <v>38.666666666666664</v>
      </c>
      <c r="R20" s="78">
        <v>130.46679875562049</v>
      </c>
      <c r="S20" s="78">
        <v>70.848801868871192</v>
      </c>
      <c r="T20" s="142">
        <v>1</v>
      </c>
      <c r="U20" s="68">
        <v>37.539752794990335</v>
      </c>
      <c r="V20" s="68">
        <v>1.12619258384971</v>
      </c>
      <c r="W20" s="78">
        <v>127.93650793650792</v>
      </c>
      <c r="X20" s="78">
        <v>80.555555555555557</v>
      </c>
      <c r="Y20" s="78">
        <v>87.666666666666671</v>
      </c>
      <c r="Z20" s="73"/>
      <c r="AA20" s="74"/>
      <c r="AB20" s="75">
        <f>IF(N20="","",(IF(N20&gt;='Sales Ach'!B$3,'Sales Ach'!C$3,IF(N20&gt;='Sales Ach'!B$4,('Sales Ach'!C$4+((N20-'Sales Ach'!B$4)/('Sales Ach'!B$3-'Sales Ach'!B$4))*'Sales Ach'!D$4),IF(N20&gt;'Sales Ach'!B$5,('Sales Ach'!C$5+((N20-'Sales Ach'!B$5)/('Sales Ach'!B$4-'Sales Ach'!B$5))*'Sales Ach'!D$5),IF(N20&gt;='Sales Ach'!B$6,('Sales Ach'!C$6+((N20-'Sales Ach'!B$6)/('Sales Ach'!B$5-'Sales Ach'!B$6)*'Sales Ach'!D$6)),0))))*$AB$2/10))</f>
        <v>9.258489433727398</v>
      </c>
      <c r="AC20" s="76">
        <f>IF(Q20="","",(IF(Q20&gt;=UA!B$3,UA!C$3,IF(Q20&gt;=UA!B$4,(UA!C$4+((Q20-UA!B$4)/(UA!B$3-UA!B$4))*UA!D$4),IF(Q20&gt;UA!B$5,(UA!C$5+((Q20-UA!B$5)/(UA!B$4-UA!B$5))*UA!D$5),IF(Q20&gt;=UA!B$6,(UA!C$6+((Q20-UA!B$6)/(UA!B$5-UA!B$6)*UA!D$6)),0))))*$AC$2/10))</f>
        <v>5.6</v>
      </c>
      <c r="AD20" s="76">
        <f>IF(R20="","",(IF(R20&gt;='New Product'!B$3,'New Product'!C$3,IF(R20&gt;='New Product'!B$4,('New Product'!C$4+((R20-'New Product'!B$4)/('New Product'!B$3-'New Product'!B$4))*'New Product'!D$4),IF(R20&gt;'New Product'!B$5,('New Product'!C$5+((R20-'New Product'!B$5)/('New Product'!B$4-'New Product'!B$5))*'New Product'!D$5),IF(R20&gt;='New Product'!B$6,('New Product'!C$6+((R20-'New Product'!B$6)/('New Product'!B$5-'New Product'!B$6)*'New Product'!D$6)),0)))))*$AD$2/10)</f>
        <v>5</v>
      </c>
      <c r="AE20" s="76">
        <f>IF(S20="","",(IF(S20&gt;='Basket Brand'!B$3,'Basket Brand'!C$3,IF(S20&gt;='Basket Brand'!B$4,('Basket Brand'!C$4+((S20-'Basket Brand'!B$4)/('Basket Brand'!B$3-'Basket Brand'!B$4))*'Basket Brand'!D$4),IF(S20&gt;'Basket Brand'!B$5,('Basket Brand'!C$5+((S20-'Basket Brand'!B$5)/('Basket Brand'!B$4-'Basket Brand'!B$5))*'Basket Brand'!D$5),IF(S20&gt;='Basket Brand'!B$6,('Basket Brand'!C$6+((S20-'Basket Brand'!B$6)/('Basket Brand'!B$5-'Basket Brand'!B$6)*'Basket Brand'!D$6)),0))))*$AE$2/10))</f>
        <v>3.1018562242645431</v>
      </c>
      <c r="AF20" s="76">
        <f>IF(T20="","",(IF(T20&gt;='No of Month Ach.'!B$3,'No of Month Ach.'!C$3,IF(T20&gt;='No of Month Ach.'!B$4,('No of Month Ach.'!C$4+((T20-'No of Month Ach.'!B$4)/('No of Month Ach.'!B$3-'No of Month Ach.'!B$4))*'No of Month Ach.'!D$4),IF(T20&gt;'No of Month Ach.'!B$5,('No of Month Ach.'!C$5+((T20-'No of Month Ach.'!B$5)/('No of Month Ach.'!B$4-'No of Month Ach.'!B$5))*'No of Month Ach.'!D$5),IF(T20&gt;='No of Month Ach.'!B$6,('No of Month Ach.'!C$6+((T20-'No of Month Ach.'!B$6)/('No of Month Ach.'!B$5-'No of Month Ach.'!B$6)*'No of Month Ach.'!D$6)),0))))*$AF$2/10))</f>
        <v>0</v>
      </c>
      <c r="AG20" s="76">
        <f>IFERROR(IF(U20="","",IF(U20&gt;='Rx Share'!B$3,'Rx Share'!C$3,IF(U20&gt;='Rx Share'!B$4,('Rx Share'!C$4+((U20-'Rx Share'!B$4)/('Rx Share'!B$3-'Rx Share'!B$4))*'Rx Share'!D$4),IF(U20&gt;'Rx Share'!B$5,('Rx Share'!C$5+((U20-'Rx Share'!B$5)/('Rx Share'!B$4-'Rx Share'!B$5))*'Rx Share'!D$5),IF(U20&gt;='Rx Share'!B$6,('Rx Share'!C$6+((U20-'Rx Share'!B$6)/('Rx Share'!B$5-'Rx Share'!B$6)*'Rx Share'!D$6)),0)))))*$AG$2/10,"")</f>
        <v>0</v>
      </c>
      <c r="AH20" s="76">
        <f>IF(W20&gt;='Call Achv'!B$3,'Call Achv'!C$3,IF(W20&gt;='Call Achv'!B$4,('Call Achv'!C$4+((W20-'Call Achv'!B$4)/('Call Achv'!B$3-'Call Achv'!B$4))*'Call Achv'!D$4),IF(W20&gt;'Call Achv'!B$5,('Call Achv'!C$5+((W20-'Call Achv'!B$5)/('Call Achv'!B$4-'Call Achv'!B$5))*'Call Achv'!D$5),IF(W20&gt;='Call Achv'!B$6,('Call Achv'!C$6+((W20-'Call Achv'!B$6)/('Call Achv'!B$5-'Call Achv'!B$6)*'Call Achv'!D$6)),0))))*$AH$2/10</f>
        <v>5</v>
      </c>
      <c r="AI20" s="76">
        <f>IF(X20&gt;='FF-Written'!B$3,'FF-Written'!C$3,IF(X20&gt;='FF-Written'!B$4,('FF-Written'!C$4+((X20-'FF-Written'!B$4)/('FF-Written'!B$3-'FF-Written'!B$4))*'FF-Written'!D$4),IF(X20&gt;'FF-Written'!B$5,('FF-Written'!C$5+((X20-'FF-Written'!B$5)/('FF-Written'!B$4-'FF-Written'!B$5))*'FF-Written'!D$5),IF(X20&gt;='FF-Written'!B$6,('FF-Written'!C$6+((X20-'FF-Written'!B$6)/('FF-Written'!B$5-'FF-Written'!B$6)*'FF-Written'!D$6)),0))))*$AI$2/10</f>
        <v>6.4888888888888889</v>
      </c>
      <c r="AJ20" s="76">
        <f>IF(Y20&gt;='FF-Detailing'!B$3,'FF-Detailing'!C$3,IF(Y20&gt;='FF-Detailing'!B$4,('FF-Detailing'!C$4+((Y20-'FF-Detailing'!B$4)/('FF-Detailing'!B$3-'FF-Detailing'!B$4))*'FF-Detailing'!D$4),IF(Y20&gt;'FF-Detailing'!B$5,('FF-Detailing'!C$5+((Y20-'FF-Detailing'!B$5)/('FF-Detailing'!B$4-'FF-Detailing'!B$5))*'FF-Detailing'!D$5),IF(Y20&gt;='FF-Detailing'!B$6,('FF-Detailing'!C$6+((Y20-'FF-Detailing'!B$6)/('FF-Detailing'!B$5-'FF-Detailing'!B$6)*'FF-Detailing'!D$6)),0))))*$AJ$2/10</f>
        <v>2.5600000000000005</v>
      </c>
      <c r="AK20" s="100">
        <f t="shared" si="0"/>
        <v>46.261543183601042</v>
      </c>
      <c r="AL20" s="70">
        <f t="shared" si="9"/>
        <v>273</v>
      </c>
      <c r="AM20" s="2">
        <f t="shared" si="1"/>
        <v>41.121371718756485</v>
      </c>
      <c r="AN20">
        <f t="shared" si="2"/>
        <v>203</v>
      </c>
      <c r="AO20" s="110" t="str">
        <f t="shared" si="3"/>
        <v/>
      </c>
      <c r="AP20" s="110" t="str">
        <f t="shared" si="10"/>
        <v/>
      </c>
      <c r="AQ20" s="110" t="str">
        <f t="shared" si="11"/>
        <v/>
      </c>
      <c r="AR20" s="110" t="str">
        <f t="shared" si="12"/>
        <v/>
      </c>
      <c r="AS20" s="109" t="str">
        <f t="shared" si="4"/>
        <v>Disqualified</v>
      </c>
      <c r="AT20" s="109" t="str">
        <f t="shared" si="5"/>
        <v>Disqualified</v>
      </c>
      <c r="AU20" s="109" t="str">
        <f t="shared" si="6"/>
        <v>Disqualified</v>
      </c>
      <c r="AV20" s="109" t="str">
        <f t="shared" si="7"/>
        <v>Disqualified</v>
      </c>
    </row>
    <row r="21" spans="1:48" ht="30" x14ac:dyDescent="0.35">
      <c r="A21" s="87"/>
      <c r="B21" s="79">
        <v>104915</v>
      </c>
      <c r="C21" s="80" t="s">
        <v>1790</v>
      </c>
      <c r="D21" s="80"/>
      <c r="E21" s="80" t="s">
        <v>1791</v>
      </c>
      <c r="F21" s="80" t="s">
        <v>1792</v>
      </c>
      <c r="G21" s="80" t="s">
        <v>1793</v>
      </c>
      <c r="H21" s="80" t="s">
        <v>1794</v>
      </c>
      <c r="I21" s="80" t="s">
        <v>1786</v>
      </c>
      <c r="J21" s="146"/>
      <c r="K21" s="146" t="s">
        <v>1701</v>
      </c>
      <c r="L21" s="79"/>
      <c r="M21" s="79">
        <v>5</v>
      </c>
      <c r="N21" s="78">
        <v>83.851467448831002</v>
      </c>
      <c r="O21" s="78">
        <f>_xlfn.XLOOKUP($B21,[1]Sheet1!$A:$A,[1]Sheet1!$D:$D)</f>
        <v>83.851467448831002</v>
      </c>
      <c r="P21" s="78">
        <f t="shared" si="8"/>
        <v>0</v>
      </c>
      <c r="Q21" s="78">
        <v>25</v>
      </c>
      <c r="R21" s="78">
        <v>42.234755443221275</v>
      </c>
      <c r="S21" s="78">
        <v>86.487991262762051</v>
      </c>
      <c r="T21" s="142">
        <v>0</v>
      </c>
      <c r="U21" s="68">
        <v>171.71717171717171</v>
      </c>
      <c r="V21" s="68">
        <v>3.4343434343434343</v>
      </c>
      <c r="W21" s="78">
        <v>84.341397849462368</v>
      </c>
      <c r="X21" s="78">
        <v>65</v>
      </c>
      <c r="Y21" s="78">
        <v>88.5</v>
      </c>
      <c r="Z21" s="73"/>
      <c r="AA21" s="74"/>
      <c r="AB21" s="75">
        <f>IF(N21="","",(IF(N21&gt;='Sales Ach'!B$3,'Sales Ach'!C$3,IF(N21&gt;='Sales Ach'!B$4,('Sales Ach'!C$4+((N21-'Sales Ach'!B$4)/('Sales Ach'!B$3-'Sales Ach'!B$4))*'Sales Ach'!D$4),IF(N21&gt;'Sales Ach'!B$5,('Sales Ach'!C$5+((N21-'Sales Ach'!B$5)/('Sales Ach'!B$4-'Sales Ach'!B$5))*'Sales Ach'!D$5),IF(N21&gt;='Sales Ach'!B$6,('Sales Ach'!C$6+((N21-'Sales Ach'!B$6)/('Sales Ach'!B$5-'Sales Ach'!B$6)*'Sales Ach'!D$6)),0))))*$AB$2/10))</f>
        <v>11.6554402346493</v>
      </c>
      <c r="AC21" s="76">
        <f>IF(Q21="","",(IF(Q21&gt;=UA!B$3,UA!C$3,IF(Q21&gt;=UA!B$4,(UA!C$4+((Q21-UA!B$4)/(UA!B$3-UA!B$4))*UA!D$4),IF(Q21&gt;UA!B$5,(UA!C$5+((Q21-UA!B$5)/(UA!B$4-UA!B$5))*UA!D$5),IF(Q21&gt;=UA!B$6,(UA!C$6+((Q21-UA!B$6)/(UA!B$5-UA!B$6)*UA!D$6)),0))))*$AC$2/10))</f>
        <v>0</v>
      </c>
      <c r="AD21" s="76">
        <f>IF(R21="","",(IF(R21&gt;='New Product'!B$3,'New Product'!C$3,IF(R21&gt;='New Product'!B$4,('New Product'!C$4+((R21-'New Product'!B$4)/('New Product'!B$3-'New Product'!B$4))*'New Product'!D$4),IF(R21&gt;'New Product'!B$5,('New Product'!C$5+((R21-'New Product'!B$5)/('New Product'!B$4-'New Product'!B$5))*'New Product'!D$5),IF(R21&gt;='New Product'!B$6,('New Product'!C$6+((R21-'New Product'!B$6)/('New Product'!B$5-'New Product'!B$6)*'New Product'!D$6)),0)))))*$AD$2/10)</f>
        <v>0.34777055064093076</v>
      </c>
      <c r="AE21" s="76">
        <f>IF(S21="","",(IF(S21&gt;='Basket Brand'!B$3,'Basket Brand'!C$3,IF(S21&gt;='Basket Brand'!B$4,('Basket Brand'!C$4+((S21-'Basket Brand'!B$4)/('Basket Brand'!B$3-'Basket Brand'!B$4))*'Basket Brand'!D$4),IF(S21&gt;'Basket Brand'!B$5,('Basket Brand'!C$5+((S21-'Basket Brand'!B$5)/('Basket Brand'!B$4-'Basket Brand'!B$5))*'Basket Brand'!D$5),IF(S21&gt;='Basket Brand'!B$6,('Basket Brand'!C$6+((S21-'Basket Brand'!B$6)/('Basket Brand'!B$5-'Basket Brand'!B$6)*'Basket Brand'!D$6)),0))))*$AE$2/10))</f>
        <v>4.978558951531447</v>
      </c>
      <c r="AF21" s="76">
        <f>IF(T21="","",(IF(T21&gt;='No of Month Ach.'!B$3,'No of Month Ach.'!C$3,IF(T21&gt;='No of Month Ach.'!B$4,('No of Month Ach.'!C$4+((T21-'No of Month Ach.'!B$4)/('No of Month Ach.'!B$3-'No of Month Ach.'!B$4))*'No of Month Ach.'!D$4),IF(T21&gt;'No of Month Ach.'!B$5,('No of Month Ach.'!C$5+((T21-'No of Month Ach.'!B$5)/('No of Month Ach.'!B$4-'No of Month Ach.'!B$5))*'No of Month Ach.'!D$5),IF(T21&gt;='No of Month Ach.'!B$6,('No of Month Ach.'!C$6+((T21-'No of Month Ach.'!B$6)/('No of Month Ach.'!B$5-'No of Month Ach.'!B$6)*'No of Month Ach.'!D$6)),0))))*$AF$2/10))</f>
        <v>0</v>
      </c>
      <c r="AG21" s="76">
        <f>IFERROR(IF(U21="","",IF(U21&gt;='Rx Share'!B$3,'Rx Share'!C$3,IF(U21&gt;='Rx Share'!B$4,('Rx Share'!C$4+((U21-'Rx Share'!B$4)/('Rx Share'!B$3-'Rx Share'!B$4))*'Rx Share'!D$4),IF(U21&gt;'Rx Share'!B$5,('Rx Share'!C$5+((U21-'Rx Share'!B$5)/('Rx Share'!B$4-'Rx Share'!B$5))*'Rx Share'!D$5),IF(U21&gt;='Rx Share'!B$6,('Rx Share'!C$6+((U21-'Rx Share'!B$6)/('Rx Share'!B$5-'Rx Share'!B$6)*'Rx Share'!D$6)),0)))))*$AG$2/10,"")</f>
        <v>9.4343434343434343</v>
      </c>
      <c r="AH21" s="76">
        <f>IF(W21&gt;='Call Achv'!B$3,'Call Achv'!C$3,IF(W21&gt;='Call Achv'!B$4,('Call Achv'!C$4+((W21-'Call Achv'!B$4)/('Call Achv'!B$3-'Call Achv'!B$4))*'Call Achv'!D$4),IF(W21&gt;'Call Achv'!B$5,('Call Achv'!C$5+((W21-'Call Achv'!B$5)/('Call Achv'!B$4-'Call Achv'!B$5))*'Call Achv'!D$5),IF(W21&gt;='Call Achv'!B$6,('Call Achv'!C$6+((W21-'Call Achv'!B$6)/('Call Achv'!B$5-'Call Achv'!B$6)*'Call Achv'!D$6)),0))))*$AH$2/10</f>
        <v>1.0097446236559144</v>
      </c>
      <c r="AI21" s="76">
        <f>IF(X21&gt;='FF-Written'!B$3,'FF-Written'!C$3,IF(X21&gt;='FF-Written'!B$4,('FF-Written'!C$4+((X21-'FF-Written'!B$4)/('FF-Written'!B$3-'FF-Written'!B$4))*'FF-Written'!D$4),IF(X21&gt;'FF-Written'!B$5,('FF-Written'!C$5+((X21-'FF-Written'!B$5)/('FF-Written'!B$4-'FF-Written'!B$5))*'FF-Written'!D$5),IF(X21&gt;='FF-Written'!B$6,('FF-Written'!C$6+((X21-'FF-Written'!B$6)/('FF-Written'!B$5-'FF-Written'!B$6)*'FF-Written'!D$6)),0))))*$AI$2/10</f>
        <v>3.8</v>
      </c>
      <c r="AJ21" s="76">
        <f>IF(Y21&gt;='FF-Detailing'!B$3,'FF-Detailing'!C$3,IF(Y21&gt;='FF-Detailing'!B$4,('FF-Detailing'!C$4+((Y21-'FF-Detailing'!B$4)/('FF-Detailing'!B$3-'FF-Detailing'!B$4))*'FF-Detailing'!D$4),IF(Y21&gt;'FF-Detailing'!B$5,('FF-Detailing'!C$5+((Y21-'FF-Detailing'!B$5)/('FF-Detailing'!B$4-'FF-Detailing'!B$5))*'FF-Detailing'!D$5),IF(Y21&gt;='FF-Detailing'!B$6,('FF-Detailing'!C$6+((Y21-'FF-Detailing'!B$6)/('FF-Detailing'!B$5-'FF-Detailing'!B$6)*'FF-Detailing'!D$6)),0))))*$AJ$2/10</f>
        <v>2.61</v>
      </c>
      <c r="AK21" s="100">
        <f t="shared" si="0"/>
        <v>30.501892950596989</v>
      </c>
      <c r="AL21" s="70">
        <f t="shared" si="9"/>
        <v>460</v>
      </c>
      <c r="AM21" s="2">
        <f t="shared" si="1"/>
        <v>37.595397549801142</v>
      </c>
      <c r="AN21">
        <f t="shared" si="2"/>
        <v>229</v>
      </c>
      <c r="AO21" s="110" t="str">
        <f t="shared" si="3"/>
        <v/>
      </c>
      <c r="AP21" s="110" t="str">
        <f t="shared" si="10"/>
        <v/>
      </c>
      <c r="AQ21" s="110" t="str">
        <f t="shared" si="11"/>
        <v/>
      </c>
      <c r="AR21" s="110" t="str">
        <f t="shared" si="12"/>
        <v/>
      </c>
      <c r="AS21" s="109" t="str">
        <f t="shared" si="4"/>
        <v>Disqualified</v>
      </c>
      <c r="AT21" s="109" t="str">
        <f t="shared" si="5"/>
        <v>Disqualified</v>
      </c>
      <c r="AU21" s="109" t="str">
        <f t="shared" si="6"/>
        <v>Disqualified</v>
      </c>
      <c r="AV21" s="109" t="str">
        <f t="shared" si="7"/>
        <v>Disqualified</v>
      </c>
    </row>
    <row r="22" spans="1:48" ht="20" x14ac:dyDescent="0.35">
      <c r="A22" s="87"/>
      <c r="B22" s="79">
        <v>104918</v>
      </c>
      <c r="C22" s="80" t="s">
        <v>1795</v>
      </c>
      <c r="D22" s="80" t="s">
        <v>1201</v>
      </c>
      <c r="E22" s="80" t="s">
        <v>791</v>
      </c>
      <c r="F22" s="80" t="s">
        <v>121</v>
      </c>
      <c r="G22" s="80" t="s">
        <v>12</v>
      </c>
      <c r="H22" s="80" t="s">
        <v>1770</v>
      </c>
      <c r="I22" s="80" t="s">
        <v>1757</v>
      </c>
      <c r="J22" s="146">
        <v>41275</v>
      </c>
      <c r="K22" s="146" t="s">
        <v>1719</v>
      </c>
      <c r="L22" s="79"/>
      <c r="M22" s="79">
        <v>9</v>
      </c>
      <c r="N22" s="78">
        <v>91.297098830590201</v>
      </c>
      <c r="O22" s="78">
        <f>_xlfn.XLOOKUP($B22,[1]Sheet1!$A:$A,[1]Sheet1!$D:$D)</f>
        <v>91.297083846812427</v>
      </c>
      <c r="P22" s="78">
        <f t="shared" si="8"/>
        <v>1.4983777774091322E-5</v>
      </c>
      <c r="Q22" s="78">
        <v>31.205673758865249</v>
      </c>
      <c r="R22" s="78">
        <v>45.381108364050185</v>
      </c>
      <c r="S22" s="78">
        <v>82.206993710472332</v>
      </c>
      <c r="T22" s="142">
        <v>2</v>
      </c>
      <c r="U22" s="68">
        <v>18.244845831052729</v>
      </c>
      <c r="V22" s="68">
        <v>0.54734537493158186</v>
      </c>
      <c r="W22" s="78">
        <v>110.53968253968253</v>
      </c>
      <c r="X22" s="78">
        <v>83.333333333333329</v>
      </c>
      <c r="Y22" s="78">
        <v>86.333333333333329</v>
      </c>
      <c r="Z22" s="73"/>
      <c r="AA22" s="74"/>
      <c r="AB22" s="75">
        <f>IF(N22="","",(IF(N22&gt;='Sales Ach'!B$3,'Sales Ach'!C$3,IF(N22&gt;='Sales Ach'!B$4,('Sales Ach'!C$4+((N22-'Sales Ach'!B$4)/('Sales Ach'!B$3-'Sales Ach'!B$4))*'Sales Ach'!D$4),IF(N22&gt;'Sales Ach'!B$5,('Sales Ach'!C$5+((N22-'Sales Ach'!B$5)/('Sales Ach'!B$4-'Sales Ach'!B$5))*'Sales Ach'!D$5),IF(N22&gt;='Sales Ach'!B$6,('Sales Ach'!C$6+((N22-'Sales Ach'!B$6)/('Sales Ach'!B$5-'Sales Ach'!B$6)*'Sales Ach'!D$6)),0))))*$AB$2/10))</f>
        <v>13.889129649177061</v>
      </c>
      <c r="AC22" s="76">
        <f>IF(Q22="","",(IF(Q22&gt;=UA!B$3,UA!C$3,IF(Q22&gt;=UA!B$4,(UA!C$4+((Q22-UA!B$4)/(UA!B$3-UA!B$4))*UA!D$4),IF(Q22&gt;UA!B$5,(UA!C$5+((Q22-UA!B$5)/(UA!B$4-UA!B$5))*UA!D$5),IF(Q22&gt;=UA!B$6,(UA!C$6+((Q22-UA!B$6)/(UA!B$5-UA!B$6)*UA!D$6)),0))))*$AC$2/10))</f>
        <v>3.3617021276595751</v>
      </c>
      <c r="AD22" s="76">
        <f>IF(R22="","",(IF(R22&gt;='New Product'!B$3,'New Product'!C$3,IF(R22&gt;='New Product'!B$4,('New Product'!C$4+((R22-'New Product'!B$4)/('New Product'!B$3-'New Product'!B$4))*'New Product'!D$4),IF(R22&gt;'New Product'!B$5,('New Product'!C$5+((R22-'New Product'!B$5)/('New Product'!B$4-'New Product'!B$5))*'New Product'!D$5),IF(R22&gt;='New Product'!B$6,('New Product'!C$6+((R22-'New Product'!B$6)/('New Product'!B$5-'New Product'!B$6)*'New Product'!D$6)),0)))))*$AD$2/10)</f>
        <v>0.48542349092719556</v>
      </c>
      <c r="AE22" s="76">
        <f>IF(S22="","",(IF(S22&gt;='Basket Brand'!B$3,'Basket Brand'!C$3,IF(S22&gt;='Basket Brand'!B$4,('Basket Brand'!C$4+((S22-'Basket Brand'!B$4)/('Basket Brand'!B$3-'Basket Brand'!B$4))*'Basket Brand'!D$4),IF(S22&gt;'Basket Brand'!B$5,('Basket Brand'!C$5+((S22-'Basket Brand'!B$5)/('Basket Brand'!B$4-'Basket Brand'!B$5))*'Basket Brand'!D$5),IF(S22&gt;='Basket Brand'!B$6,('Basket Brand'!C$6+((S22-'Basket Brand'!B$6)/('Basket Brand'!B$5-'Basket Brand'!B$6)*'Basket Brand'!D$6)),0))))*$AE$2/10))</f>
        <v>4.4648392452566803</v>
      </c>
      <c r="AF22" s="76">
        <f>IF(T22="","",(IF(T22&gt;='No of Month Ach.'!B$3,'No of Month Ach.'!C$3,IF(T22&gt;='No of Month Ach.'!B$4,('No of Month Ach.'!C$4+((T22-'No of Month Ach.'!B$4)/('No of Month Ach.'!B$3-'No of Month Ach.'!B$4))*'No of Month Ach.'!D$4),IF(T22&gt;'No of Month Ach.'!B$5,('No of Month Ach.'!C$5+((T22-'No of Month Ach.'!B$5)/('No of Month Ach.'!B$4-'No of Month Ach.'!B$5))*'No of Month Ach.'!D$5),IF(T22&gt;='No of Month Ach.'!B$6,('No of Month Ach.'!C$6+((T22-'No of Month Ach.'!B$6)/('No of Month Ach.'!B$5-'No of Month Ach.'!B$6)*'No of Month Ach.'!D$6)),0))))*$AF$2/10))</f>
        <v>0</v>
      </c>
      <c r="AG22" s="76">
        <f>IFERROR(IF(U22="","",IF(U22&gt;='Rx Share'!B$3,'Rx Share'!C$3,IF(U22&gt;='Rx Share'!B$4,('Rx Share'!C$4+((U22-'Rx Share'!B$4)/('Rx Share'!B$3-'Rx Share'!B$4))*'Rx Share'!D$4),IF(U22&gt;'Rx Share'!B$5,('Rx Share'!C$5+((U22-'Rx Share'!B$5)/('Rx Share'!B$4-'Rx Share'!B$5))*'Rx Share'!D$5),IF(U22&gt;='Rx Share'!B$6,('Rx Share'!C$6+((U22-'Rx Share'!B$6)/('Rx Share'!B$5-'Rx Share'!B$6)*'Rx Share'!D$6)),0)))))*$AG$2/10,"")</f>
        <v>0</v>
      </c>
      <c r="AH22" s="76">
        <f>IF(W22&gt;='Call Achv'!B$3,'Call Achv'!C$3,IF(W22&gt;='Call Achv'!B$4,('Call Achv'!C$4+((W22-'Call Achv'!B$4)/('Call Achv'!B$3-'Call Achv'!B$4))*'Call Achv'!D$4),IF(W22&gt;'Call Achv'!B$5,('Call Achv'!C$5+((W22-'Call Achv'!B$5)/('Call Achv'!B$4-'Call Achv'!B$5))*'Call Achv'!D$5),IF(W22&gt;='Call Achv'!B$6,('Call Achv'!C$6+((W22-'Call Achv'!B$6)/('Call Achv'!B$5-'Call Achv'!B$6)*'Call Achv'!D$6)),0))))*$AH$2/10</f>
        <v>5</v>
      </c>
      <c r="AI22" s="76">
        <f>IF(X22&gt;='FF-Written'!B$3,'FF-Written'!C$3,IF(X22&gt;='FF-Written'!B$4,('FF-Written'!C$4+((X22-'FF-Written'!B$4)/('FF-Written'!B$3-'FF-Written'!B$4))*'FF-Written'!D$4),IF(X22&gt;'FF-Written'!B$5,('FF-Written'!C$5+((X22-'FF-Written'!B$5)/('FF-Written'!B$4-'FF-Written'!B$5))*'FF-Written'!D$5),IF(X22&gt;='FF-Written'!B$6,('FF-Written'!C$6+((X22-'FF-Written'!B$6)/('FF-Written'!B$5-'FF-Written'!B$6)*'FF-Written'!D$6)),0))))*$AI$2/10</f>
        <v>6.9333333333333327</v>
      </c>
      <c r="AJ22" s="76">
        <f>IF(Y22&gt;='FF-Detailing'!B$3,'FF-Detailing'!C$3,IF(Y22&gt;='FF-Detailing'!B$4,('FF-Detailing'!C$4+((Y22-'FF-Detailing'!B$4)/('FF-Detailing'!B$3-'FF-Detailing'!B$4))*'FF-Detailing'!D$4),IF(Y22&gt;'FF-Detailing'!B$5,('FF-Detailing'!C$5+((Y22-'FF-Detailing'!B$5)/('FF-Detailing'!B$4-'FF-Detailing'!B$5))*'FF-Detailing'!D$5),IF(Y22&gt;='FF-Detailing'!B$6,('FF-Detailing'!C$6+((Y22-'FF-Detailing'!B$6)/('FF-Detailing'!B$5-'FF-Detailing'!B$6)*'FF-Detailing'!D$6)),0))))*$AJ$2/10</f>
        <v>2.4799999999999995</v>
      </c>
      <c r="AK22" s="100">
        <f t="shared" si="0"/>
        <v>45.7680348079423</v>
      </c>
      <c r="AL22" s="70">
        <f t="shared" si="9"/>
        <v>277</v>
      </c>
      <c r="AM22" s="2">
        <f t="shared" si="1"/>
        <v>40.682697607059822</v>
      </c>
      <c r="AN22">
        <f t="shared" si="2"/>
        <v>205</v>
      </c>
      <c r="AO22" s="110" t="str">
        <f t="shared" si="3"/>
        <v/>
      </c>
      <c r="AP22" s="110" t="str">
        <f t="shared" si="10"/>
        <v/>
      </c>
      <c r="AQ22" s="110" t="str">
        <f t="shared" si="11"/>
        <v/>
      </c>
      <c r="AR22" s="110" t="str">
        <f t="shared" si="12"/>
        <v/>
      </c>
      <c r="AS22" s="109" t="str">
        <f t="shared" si="4"/>
        <v>Disqualified</v>
      </c>
      <c r="AT22" s="109" t="str">
        <f t="shared" si="5"/>
        <v>Disqualified</v>
      </c>
      <c r="AU22" s="109" t="str">
        <f t="shared" si="6"/>
        <v>Disqualified</v>
      </c>
      <c r="AV22" s="109" t="str">
        <f t="shared" si="7"/>
        <v>Disqualified</v>
      </c>
    </row>
    <row r="23" spans="1:48" ht="30" x14ac:dyDescent="0.35">
      <c r="A23" s="87"/>
      <c r="B23" s="79">
        <v>104921</v>
      </c>
      <c r="C23" s="80" t="s">
        <v>1796</v>
      </c>
      <c r="D23" s="80" t="s">
        <v>1119</v>
      </c>
      <c r="E23" s="80" t="s">
        <v>840</v>
      </c>
      <c r="F23" s="80" t="s">
        <v>1797</v>
      </c>
      <c r="G23" s="80" t="s">
        <v>1798</v>
      </c>
      <c r="H23" s="80" t="s">
        <v>1777</v>
      </c>
      <c r="I23" s="80" t="s">
        <v>1757</v>
      </c>
      <c r="J23" s="146">
        <v>41396</v>
      </c>
      <c r="K23" s="146" t="s">
        <v>1719</v>
      </c>
      <c r="L23" s="79"/>
      <c r="M23" s="79">
        <v>9</v>
      </c>
      <c r="N23" s="78">
        <v>77.161091429622658</v>
      </c>
      <c r="O23" s="78">
        <f>_xlfn.XLOOKUP($B23,[1]Sheet1!$A:$A,[1]Sheet1!$D:$D)</f>
        <v>77.161053774545678</v>
      </c>
      <c r="P23" s="78">
        <f t="shared" si="8"/>
        <v>3.7655076980058766E-5</v>
      </c>
      <c r="Q23" s="78">
        <v>15.209790209790212</v>
      </c>
      <c r="R23" s="78">
        <v>69.064104473534087</v>
      </c>
      <c r="S23" s="78">
        <v>74.973840280793553</v>
      </c>
      <c r="T23" s="142">
        <v>0</v>
      </c>
      <c r="U23" s="68">
        <v>17.816650469711696</v>
      </c>
      <c r="V23" s="68">
        <v>0.53449951409135088</v>
      </c>
      <c r="W23" s="78">
        <v>46.126984126984127</v>
      </c>
      <c r="X23" s="78">
        <v>81.111111111111128</v>
      </c>
      <c r="Y23" s="78">
        <v>83.333333333333329</v>
      </c>
      <c r="Z23" s="73"/>
      <c r="AA23" s="74"/>
      <c r="AB23" s="75">
        <f>IF(N23="","",(IF(N23&gt;='Sales Ach'!B$3,'Sales Ach'!C$3,IF(N23&gt;='Sales Ach'!B$4,('Sales Ach'!C$4+((N23-'Sales Ach'!B$4)/('Sales Ach'!B$3-'Sales Ach'!B$4))*'Sales Ach'!D$4),IF(N23&gt;'Sales Ach'!B$5,('Sales Ach'!C$5+((N23-'Sales Ach'!B$5)/('Sales Ach'!B$4-'Sales Ach'!B$5))*'Sales Ach'!D$5),IF(N23&gt;='Sales Ach'!B$6,('Sales Ach'!C$6+((N23-'Sales Ach'!B$6)/('Sales Ach'!B$5-'Sales Ach'!B$6)*'Sales Ach'!D$6)),0))))*$AB$2/10))</f>
        <v>9.6483274288867982</v>
      </c>
      <c r="AC23" s="76">
        <f>IF(Q23="","",(IF(Q23&gt;=UA!B$3,UA!C$3,IF(Q23&gt;=UA!B$4,(UA!C$4+((Q23-UA!B$4)/(UA!B$3-UA!B$4))*UA!D$4),IF(Q23&gt;UA!B$5,(UA!C$5+((Q23-UA!B$5)/(UA!B$4-UA!B$5))*UA!D$5),IF(Q23&gt;=UA!B$6,(UA!C$6+((Q23-UA!B$6)/(UA!B$5-UA!B$6)*UA!D$6)),0))))*$AC$2/10))</f>
        <v>0</v>
      </c>
      <c r="AD23" s="76">
        <f>IF(R23="","",(IF(R23&gt;='New Product'!B$3,'New Product'!C$3,IF(R23&gt;='New Product'!B$4,('New Product'!C$4+((R23-'New Product'!B$4)/('New Product'!B$3-'New Product'!B$4))*'New Product'!D$4),IF(R23&gt;'New Product'!B$5,('New Product'!C$5+((R23-'New Product'!B$5)/('New Product'!B$4-'New Product'!B$5))*'New Product'!D$5),IF(R23&gt;='New Product'!B$6,('New Product'!C$6+((R23-'New Product'!B$6)/('New Product'!B$5-'New Product'!B$6)*'New Product'!D$6)),0)))))*$AD$2/10)</f>
        <v>1.5215545707171163</v>
      </c>
      <c r="AE23" s="76">
        <f>IF(S23="","",(IF(S23&gt;='Basket Brand'!B$3,'Basket Brand'!C$3,IF(S23&gt;='Basket Brand'!B$4,('Basket Brand'!C$4+((S23-'Basket Brand'!B$4)/('Basket Brand'!B$3-'Basket Brand'!B$4))*'Basket Brand'!D$4),IF(S23&gt;'Basket Brand'!B$5,('Basket Brand'!C$5+((S23-'Basket Brand'!B$5)/('Basket Brand'!B$4-'Basket Brand'!B$5))*'Basket Brand'!D$5),IF(S23&gt;='Basket Brand'!B$6,('Basket Brand'!C$6+((S23-'Basket Brand'!B$6)/('Basket Brand'!B$5-'Basket Brand'!B$6)*'Basket Brand'!D$6)),0))))*$AE$2/10))</f>
        <v>3.5968608336952266</v>
      </c>
      <c r="AF23" s="76">
        <f>IF(T23="","",(IF(T23&gt;='No of Month Ach.'!B$3,'No of Month Ach.'!C$3,IF(T23&gt;='No of Month Ach.'!B$4,('No of Month Ach.'!C$4+((T23-'No of Month Ach.'!B$4)/('No of Month Ach.'!B$3-'No of Month Ach.'!B$4))*'No of Month Ach.'!D$4),IF(T23&gt;'No of Month Ach.'!B$5,('No of Month Ach.'!C$5+((T23-'No of Month Ach.'!B$5)/('No of Month Ach.'!B$4-'No of Month Ach.'!B$5))*'No of Month Ach.'!D$5),IF(T23&gt;='No of Month Ach.'!B$6,('No of Month Ach.'!C$6+((T23-'No of Month Ach.'!B$6)/('No of Month Ach.'!B$5-'No of Month Ach.'!B$6)*'No of Month Ach.'!D$6)),0))))*$AF$2/10))</f>
        <v>0</v>
      </c>
      <c r="AG23" s="76">
        <f>IFERROR(IF(U23="","",IF(U23&gt;='Rx Share'!B$3,'Rx Share'!C$3,IF(U23&gt;='Rx Share'!B$4,('Rx Share'!C$4+((U23-'Rx Share'!B$4)/('Rx Share'!B$3-'Rx Share'!B$4))*'Rx Share'!D$4),IF(U23&gt;'Rx Share'!B$5,('Rx Share'!C$5+((U23-'Rx Share'!B$5)/('Rx Share'!B$4-'Rx Share'!B$5))*'Rx Share'!D$5),IF(U23&gt;='Rx Share'!B$6,('Rx Share'!C$6+((U23-'Rx Share'!B$6)/('Rx Share'!B$5-'Rx Share'!B$6)*'Rx Share'!D$6)),0)))))*$AG$2/10,"")</f>
        <v>0</v>
      </c>
      <c r="AH23" s="76">
        <f>IF(W23&gt;='Call Achv'!B$3,'Call Achv'!C$3,IF(W23&gt;='Call Achv'!B$4,('Call Achv'!C$4+((W23-'Call Achv'!B$4)/('Call Achv'!B$3-'Call Achv'!B$4))*'Call Achv'!D$4),IF(W23&gt;'Call Achv'!B$5,('Call Achv'!C$5+((W23-'Call Achv'!B$5)/('Call Achv'!B$4-'Call Achv'!B$5))*'Call Achv'!D$5),IF(W23&gt;='Call Achv'!B$6,('Call Achv'!C$6+((W23-'Call Achv'!B$6)/('Call Achv'!B$5-'Call Achv'!B$6)*'Call Achv'!D$6)),0))))*$AH$2/10</f>
        <v>0</v>
      </c>
      <c r="AI23" s="76">
        <f>IF(X23&gt;='FF-Written'!B$3,'FF-Written'!C$3,IF(X23&gt;='FF-Written'!B$4,('FF-Written'!C$4+((X23-'FF-Written'!B$4)/('FF-Written'!B$3-'FF-Written'!B$4))*'FF-Written'!D$4),IF(X23&gt;'FF-Written'!B$5,('FF-Written'!C$5+((X23-'FF-Written'!B$5)/('FF-Written'!B$4-'FF-Written'!B$5))*'FF-Written'!D$5),IF(X23&gt;='FF-Written'!B$6,('FF-Written'!C$6+((X23-'FF-Written'!B$6)/('FF-Written'!B$5-'FF-Written'!B$6)*'FF-Written'!D$6)),0))))*$AI$2/10</f>
        <v>6.5777777777777802</v>
      </c>
      <c r="AJ23" s="76">
        <f>IF(Y23&gt;='FF-Detailing'!B$3,'FF-Detailing'!C$3,IF(Y23&gt;='FF-Detailing'!B$4,('FF-Detailing'!C$4+((Y23-'FF-Detailing'!B$4)/('FF-Detailing'!B$3-'FF-Detailing'!B$4))*'FF-Detailing'!D$4),IF(Y23&gt;'FF-Detailing'!B$5,('FF-Detailing'!C$5+((Y23-'FF-Detailing'!B$5)/('FF-Detailing'!B$4-'FF-Detailing'!B$5))*'FF-Detailing'!D$5),IF(Y23&gt;='FF-Detailing'!B$6,('FF-Detailing'!C$6+((Y23-'FF-Detailing'!B$6)/('FF-Detailing'!B$5-'FF-Detailing'!B$6)*'FF-Detailing'!D$6)),0))))*$AJ$2/10</f>
        <v>2.2999999999999998</v>
      </c>
      <c r="AK23" s="100">
        <f t="shared" si="0"/>
        <v>29.555650763846149</v>
      </c>
      <c r="AL23" s="70">
        <f t="shared" si="9"/>
        <v>477</v>
      </c>
      <c r="AM23" s="2">
        <f t="shared" si="1"/>
        <v>26.271689567863245</v>
      </c>
      <c r="AN23">
        <f t="shared" si="2"/>
        <v>339</v>
      </c>
      <c r="AO23" s="110" t="str">
        <f t="shared" si="3"/>
        <v/>
      </c>
      <c r="AP23" s="110" t="str">
        <f t="shared" si="10"/>
        <v/>
      </c>
      <c r="AQ23" s="110" t="str">
        <f t="shared" si="11"/>
        <v/>
      </c>
      <c r="AR23" s="110" t="str">
        <f t="shared" si="12"/>
        <v/>
      </c>
      <c r="AS23" s="109" t="str">
        <f t="shared" si="4"/>
        <v>Disqualified</v>
      </c>
      <c r="AT23" s="109" t="str">
        <f t="shared" si="5"/>
        <v>Disqualified</v>
      </c>
      <c r="AU23" s="109" t="str">
        <f t="shared" si="6"/>
        <v>Disqualified</v>
      </c>
      <c r="AV23" s="109" t="str">
        <f t="shared" si="7"/>
        <v>Disqualified</v>
      </c>
    </row>
    <row r="24" spans="1:48" ht="20" x14ac:dyDescent="0.35">
      <c r="A24" s="87"/>
      <c r="B24" s="79">
        <v>104935</v>
      </c>
      <c r="C24" s="80" t="s">
        <v>1799</v>
      </c>
      <c r="D24" s="80" t="s">
        <v>1119</v>
      </c>
      <c r="E24" s="80" t="s">
        <v>829</v>
      </c>
      <c r="F24" s="80" t="s">
        <v>43</v>
      </c>
      <c r="G24" s="80" t="s">
        <v>14</v>
      </c>
      <c r="H24" s="80" t="s">
        <v>1770</v>
      </c>
      <c r="I24" s="80" t="s">
        <v>1757</v>
      </c>
      <c r="J24" s="146">
        <v>41752</v>
      </c>
      <c r="K24" s="146" t="s">
        <v>1719</v>
      </c>
      <c r="L24" s="79"/>
      <c r="M24" s="79">
        <v>9</v>
      </c>
      <c r="N24" s="78">
        <v>93.574728766111903</v>
      </c>
      <c r="O24" s="78">
        <f>_xlfn.XLOOKUP($B24,[1]Sheet1!$A:$A,[1]Sheet1!$D:$D)</f>
        <v>93.574721388591442</v>
      </c>
      <c r="P24" s="78">
        <f t="shared" si="8"/>
        <v>7.3775204612047673E-6</v>
      </c>
      <c r="Q24" s="78">
        <v>31.150159744408946</v>
      </c>
      <c r="R24" s="78">
        <v>55.636661142722488</v>
      </c>
      <c r="S24" s="78">
        <v>108.18878830255103</v>
      </c>
      <c r="T24" s="142">
        <v>3</v>
      </c>
      <c r="U24" s="68">
        <v>24.080110416116053</v>
      </c>
      <c r="V24" s="68">
        <v>0.72240331248348166</v>
      </c>
      <c r="W24" s="78">
        <v>105.46031746031746</v>
      </c>
      <c r="X24" s="78">
        <v>63.888888888888886</v>
      </c>
      <c r="Y24" s="78">
        <v>92</v>
      </c>
      <c r="Z24" s="73"/>
      <c r="AA24" s="74"/>
      <c r="AB24" s="75">
        <f>IF(N24="","",(IF(N24&gt;='Sales Ach'!B$3,'Sales Ach'!C$3,IF(N24&gt;='Sales Ach'!B$4,('Sales Ach'!C$4+((N24-'Sales Ach'!B$4)/('Sales Ach'!B$3-'Sales Ach'!B$4))*'Sales Ach'!D$4),IF(N24&gt;'Sales Ach'!B$5,('Sales Ach'!C$5+((N24-'Sales Ach'!B$5)/('Sales Ach'!B$4-'Sales Ach'!B$5))*'Sales Ach'!D$5),IF(N24&gt;='Sales Ach'!B$6,('Sales Ach'!C$6+((N24-'Sales Ach'!B$6)/('Sales Ach'!B$5-'Sales Ach'!B$6)*'Sales Ach'!D$6)),0))))*$AB$2/10))</f>
        <v>14.572418629833573</v>
      </c>
      <c r="AC24" s="76">
        <f>IF(Q24="","",(IF(Q24&gt;=UA!B$3,UA!C$3,IF(Q24&gt;=UA!B$4,(UA!C$4+((Q24-UA!B$4)/(UA!B$3-UA!B$4))*UA!D$4),IF(Q24&gt;UA!B$5,(UA!C$5+((Q24-UA!B$5)/(UA!B$4-UA!B$5))*UA!D$5),IF(Q24&gt;=UA!B$6,(UA!C$6+((Q24-UA!B$6)/(UA!B$5-UA!B$6)*UA!D$6)),0))))*$AC$2/10))</f>
        <v>3.3450479233226837</v>
      </c>
      <c r="AD24" s="76">
        <f>IF(R24="","",(IF(R24&gt;='New Product'!B$3,'New Product'!C$3,IF(R24&gt;='New Product'!B$4,('New Product'!C$4+((R24-'New Product'!B$4)/('New Product'!B$3-'New Product'!B$4))*'New Product'!D$4),IF(R24&gt;'New Product'!B$5,('New Product'!C$5+((R24-'New Product'!B$5)/('New Product'!B$4-'New Product'!B$5))*'New Product'!D$5),IF(R24&gt;='New Product'!B$6,('New Product'!C$6+((R24-'New Product'!B$6)/('New Product'!B$5-'New Product'!B$6)*'New Product'!D$6)),0)))))*$AD$2/10)</f>
        <v>0.93410392499410888</v>
      </c>
      <c r="AE24" s="76">
        <f>IF(S24="","",(IF(S24&gt;='Basket Brand'!B$3,'Basket Brand'!C$3,IF(S24&gt;='Basket Brand'!B$4,('Basket Brand'!C$4+((S24-'Basket Brand'!B$4)/('Basket Brand'!B$3-'Basket Brand'!B$4))*'Basket Brand'!D$4),IF(S24&gt;'Basket Brand'!B$5,('Basket Brand'!C$5+((S24-'Basket Brand'!B$5)/('Basket Brand'!B$4-'Basket Brand'!B$5))*'Basket Brand'!D$5),IF(S24&gt;='Basket Brand'!B$6,('Basket Brand'!C$6+((S24-'Basket Brand'!B$6)/('Basket Brand'!B$5-'Basket Brand'!B$6)*'Basket Brand'!D$6)),0))))*$AE$2/10))</f>
        <v>10.582654596306124</v>
      </c>
      <c r="AF24" s="76">
        <f>IF(T24="","",(IF(T24&gt;='No of Month Ach.'!B$3,'No of Month Ach.'!C$3,IF(T24&gt;='No of Month Ach.'!B$4,('No of Month Ach.'!C$4+((T24-'No of Month Ach.'!B$4)/('No of Month Ach.'!B$3-'No of Month Ach.'!B$4))*'No of Month Ach.'!D$4),IF(T24&gt;'No of Month Ach.'!B$5,('No of Month Ach.'!C$5+((T24-'No of Month Ach.'!B$5)/('No of Month Ach.'!B$4-'No of Month Ach.'!B$5))*'No of Month Ach.'!D$5),IF(T24&gt;='No of Month Ach.'!B$6,('No of Month Ach.'!C$6+((T24-'No of Month Ach.'!B$6)/('No of Month Ach.'!B$5-'No of Month Ach.'!B$6)*'No of Month Ach.'!D$6)),0))))*$AF$2/10))</f>
        <v>0</v>
      </c>
      <c r="AG24" s="76">
        <f>IFERROR(IF(U24="","",IF(U24&gt;='Rx Share'!B$3,'Rx Share'!C$3,IF(U24&gt;='Rx Share'!B$4,('Rx Share'!C$4+((U24-'Rx Share'!B$4)/('Rx Share'!B$3-'Rx Share'!B$4))*'Rx Share'!D$4),IF(U24&gt;'Rx Share'!B$5,('Rx Share'!C$5+((U24-'Rx Share'!B$5)/('Rx Share'!B$4-'Rx Share'!B$5))*'Rx Share'!D$5),IF(U24&gt;='Rx Share'!B$6,('Rx Share'!C$6+((U24-'Rx Share'!B$6)/('Rx Share'!B$5-'Rx Share'!B$6)*'Rx Share'!D$6)),0)))))*$AG$2/10,"")</f>
        <v>0</v>
      </c>
      <c r="AH24" s="76">
        <f>IF(W24&gt;='Call Achv'!B$3,'Call Achv'!C$3,IF(W24&gt;='Call Achv'!B$4,('Call Achv'!C$4+((W24-'Call Achv'!B$4)/('Call Achv'!B$3-'Call Achv'!B$4))*'Call Achv'!D$4),IF(W24&gt;'Call Achv'!B$5,('Call Achv'!C$5+((W24-'Call Achv'!B$5)/('Call Achv'!B$4-'Call Achv'!B$5))*'Call Achv'!D$5),IF(W24&gt;='Call Achv'!B$6,('Call Achv'!C$6+((W24-'Call Achv'!B$6)/('Call Achv'!B$5-'Call Achv'!B$6)*'Call Achv'!D$6)),0))))*$AH$2/10</f>
        <v>5</v>
      </c>
      <c r="AI24" s="76">
        <f>IF(X24&gt;='FF-Written'!B$3,'FF-Written'!C$3,IF(X24&gt;='FF-Written'!B$4,('FF-Written'!C$4+((X24-'FF-Written'!B$4)/('FF-Written'!B$3-'FF-Written'!B$4))*'FF-Written'!D$4),IF(X24&gt;'FF-Written'!B$5,('FF-Written'!C$5+((X24-'FF-Written'!B$5)/('FF-Written'!B$4-'FF-Written'!B$5))*'FF-Written'!D$5),IF(X24&gt;='FF-Written'!B$6,('FF-Written'!C$6+((X24-'FF-Written'!B$6)/('FF-Written'!B$5-'FF-Written'!B$6)*'FF-Written'!D$6)),0))))*$AI$2/10</f>
        <v>3.6666666666666665</v>
      </c>
      <c r="AJ24" s="76">
        <f>IF(Y24&gt;='FF-Detailing'!B$3,'FF-Detailing'!C$3,IF(Y24&gt;='FF-Detailing'!B$4,('FF-Detailing'!C$4+((Y24-'FF-Detailing'!B$4)/('FF-Detailing'!B$3-'FF-Detailing'!B$4))*'FF-Detailing'!D$4),IF(Y24&gt;'FF-Detailing'!B$5,('FF-Detailing'!C$5+((Y24-'FF-Detailing'!B$5)/('FF-Detailing'!B$4-'FF-Detailing'!B$5))*'FF-Detailing'!D$5),IF(Y24&gt;='FF-Detailing'!B$6,('FF-Detailing'!C$6+((Y24-'FF-Detailing'!B$6)/('FF-Detailing'!B$5-'FF-Detailing'!B$6)*'FF-Detailing'!D$6)),0))))*$AJ$2/10</f>
        <v>2.8200000000000003</v>
      </c>
      <c r="AK24" s="100">
        <f t="shared" si="0"/>
        <v>51.151114676403942</v>
      </c>
      <c r="AL24" s="70">
        <f t="shared" si="9"/>
        <v>230</v>
      </c>
      <c r="AM24" s="2">
        <f t="shared" si="1"/>
        <v>45.467657490136844</v>
      </c>
      <c r="AN24">
        <f t="shared" si="2"/>
        <v>172</v>
      </c>
      <c r="AO24" s="110" t="str">
        <f t="shared" si="3"/>
        <v/>
      </c>
      <c r="AP24" s="110" t="str">
        <f t="shared" si="10"/>
        <v/>
      </c>
      <c r="AQ24" s="110" t="str">
        <f t="shared" si="11"/>
        <v/>
      </c>
      <c r="AR24" s="110" t="str">
        <f t="shared" si="12"/>
        <v/>
      </c>
      <c r="AS24" s="109" t="str">
        <f t="shared" si="4"/>
        <v>Disqualified</v>
      </c>
      <c r="AT24" s="109" t="str">
        <f t="shared" si="5"/>
        <v>Disqualified</v>
      </c>
      <c r="AU24" s="109" t="str">
        <f t="shared" si="6"/>
        <v>Disqualified</v>
      </c>
      <c r="AV24" s="109" t="str">
        <f t="shared" si="7"/>
        <v>Disqualified</v>
      </c>
    </row>
    <row r="25" spans="1:48" ht="20" x14ac:dyDescent="0.35">
      <c r="A25" s="87"/>
      <c r="B25" s="79">
        <v>104938</v>
      </c>
      <c r="C25" s="80" t="s">
        <v>855</v>
      </c>
      <c r="D25" s="80" t="s">
        <v>1120</v>
      </c>
      <c r="E25" s="80" t="s">
        <v>1800</v>
      </c>
      <c r="F25" s="80" t="s">
        <v>170</v>
      </c>
      <c r="G25" s="80" t="s">
        <v>24</v>
      </c>
      <c r="H25" s="80" t="s">
        <v>1760</v>
      </c>
      <c r="I25" s="80" t="s">
        <v>1757</v>
      </c>
      <c r="J25" s="146">
        <v>41764</v>
      </c>
      <c r="K25" s="146" t="s">
        <v>1719</v>
      </c>
      <c r="L25" s="79"/>
      <c r="M25" s="79">
        <v>9</v>
      </c>
      <c r="N25" s="78">
        <v>83.780442696518108</v>
      </c>
      <c r="O25" s="78">
        <f>_xlfn.XLOOKUP($B25,[1]Sheet1!$A:$A,[1]Sheet1!$D:$D)</f>
        <v>83.780446729410286</v>
      </c>
      <c r="P25" s="78">
        <f t="shared" si="8"/>
        <v>-4.0328921784293925E-6</v>
      </c>
      <c r="Q25" s="78">
        <v>34.25</v>
      </c>
      <c r="R25" s="78">
        <v>44.116164999555636</v>
      </c>
      <c r="S25" s="78">
        <v>87.278414934049835</v>
      </c>
      <c r="T25" s="142">
        <v>1</v>
      </c>
      <c r="U25" s="68">
        <v>24.623803009575926</v>
      </c>
      <c r="V25" s="68">
        <v>0.73871409028727775</v>
      </c>
      <c r="W25" s="78">
        <v>37.007348029392119</v>
      </c>
      <c r="X25" s="78">
        <v>83.333333333333329</v>
      </c>
      <c r="Y25" s="78">
        <v>91</v>
      </c>
      <c r="Z25" s="73"/>
      <c r="AA25" s="74"/>
      <c r="AB25" s="75">
        <f>IF(N25="","",(IF(N25&gt;='Sales Ach'!B$3,'Sales Ach'!C$3,IF(N25&gt;='Sales Ach'!B$4,('Sales Ach'!C$4+((N25-'Sales Ach'!B$4)/('Sales Ach'!B$3-'Sales Ach'!B$4))*'Sales Ach'!D$4),IF(N25&gt;'Sales Ach'!B$5,('Sales Ach'!C$5+((N25-'Sales Ach'!B$5)/('Sales Ach'!B$4-'Sales Ach'!B$5))*'Sales Ach'!D$5),IF(N25&gt;='Sales Ach'!B$6,('Sales Ach'!C$6+((N25-'Sales Ach'!B$6)/('Sales Ach'!B$5-'Sales Ach'!B$6)*'Sales Ach'!D$6)),0))))*$AB$2/10))</f>
        <v>11.634132808955433</v>
      </c>
      <c r="AC25" s="76">
        <f>IF(Q25="","",(IF(Q25&gt;=UA!B$3,UA!C$3,IF(Q25&gt;=UA!B$4,(UA!C$4+((Q25-UA!B$4)/(UA!B$3-UA!B$4))*UA!D$4),IF(Q25&gt;UA!B$5,(UA!C$5+((Q25-UA!B$5)/(UA!B$4-UA!B$5))*UA!D$5),IF(Q25&gt;=UA!B$6,(UA!C$6+((Q25-UA!B$6)/(UA!B$5-UA!B$6)*UA!D$6)),0))))*$AC$2/10))</f>
        <v>4.2750000000000004</v>
      </c>
      <c r="AD25" s="76">
        <f>IF(R25="","",(IF(R25&gt;='New Product'!B$3,'New Product'!C$3,IF(R25&gt;='New Product'!B$4,('New Product'!C$4+((R25-'New Product'!B$4)/('New Product'!B$3-'New Product'!B$4))*'New Product'!D$4),IF(R25&gt;'New Product'!B$5,('New Product'!C$5+((R25-'New Product'!B$5)/('New Product'!B$4-'New Product'!B$5))*'New Product'!D$5),IF(R25&gt;='New Product'!B$6,('New Product'!C$6+((R25-'New Product'!B$6)/('New Product'!B$5-'New Product'!B$6)*'New Product'!D$6)),0)))))*$AD$2/10)</f>
        <v>0.43008221873055907</v>
      </c>
      <c r="AE25" s="76">
        <f>IF(S25="","",(IF(S25&gt;='Basket Brand'!B$3,'Basket Brand'!C$3,IF(S25&gt;='Basket Brand'!B$4,('Basket Brand'!C$4+((S25-'Basket Brand'!B$4)/('Basket Brand'!B$3-'Basket Brand'!B$4))*'Basket Brand'!D$4),IF(S25&gt;'Basket Brand'!B$5,('Basket Brand'!C$5+((S25-'Basket Brand'!B$5)/('Basket Brand'!B$4-'Basket Brand'!B$5))*'Basket Brand'!D$5),IF(S25&gt;='Basket Brand'!B$6,('Basket Brand'!C$6+((S25-'Basket Brand'!B$6)/('Basket Brand'!B$5-'Basket Brand'!B$6)*'Basket Brand'!D$6)),0))))*$AE$2/10))</f>
        <v>5.0734097920859806</v>
      </c>
      <c r="AF25" s="76">
        <f>IF(T25="","",(IF(T25&gt;='No of Month Ach.'!B$3,'No of Month Ach.'!C$3,IF(T25&gt;='No of Month Ach.'!B$4,('No of Month Ach.'!C$4+((T25-'No of Month Ach.'!B$4)/('No of Month Ach.'!B$3-'No of Month Ach.'!B$4))*'No of Month Ach.'!D$4),IF(T25&gt;'No of Month Ach.'!B$5,('No of Month Ach.'!C$5+((T25-'No of Month Ach.'!B$5)/('No of Month Ach.'!B$4-'No of Month Ach.'!B$5))*'No of Month Ach.'!D$5),IF(T25&gt;='No of Month Ach.'!B$6,('No of Month Ach.'!C$6+((T25-'No of Month Ach.'!B$6)/('No of Month Ach.'!B$5-'No of Month Ach.'!B$6)*'No of Month Ach.'!D$6)),0))))*$AF$2/10))</f>
        <v>0</v>
      </c>
      <c r="AG25" s="76">
        <f>IFERROR(IF(U25="","",IF(U25&gt;='Rx Share'!B$3,'Rx Share'!C$3,IF(U25&gt;='Rx Share'!B$4,('Rx Share'!C$4+((U25-'Rx Share'!B$4)/('Rx Share'!B$3-'Rx Share'!B$4))*'Rx Share'!D$4),IF(U25&gt;'Rx Share'!B$5,('Rx Share'!C$5+((U25-'Rx Share'!B$5)/('Rx Share'!B$4-'Rx Share'!B$5))*'Rx Share'!D$5),IF(U25&gt;='Rx Share'!B$6,('Rx Share'!C$6+((U25-'Rx Share'!B$6)/('Rx Share'!B$5-'Rx Share'!B$6)*'Rx Share'!D$6)),0)))))*$AG$2/10,"")</f>
        <v>0</v>
      </c>
      <c r="AH25" s="76">
        <f>IF(W25&gt;='Call Achv'!B$3,'Call Achv'!C$3,IF(W25&gt;='Call Achv'!B$4,('Call Achv'!C$4+((W25-'Call Achv'!B$4)/('Call Achv'!B$3-'Call Achv'!B$4))*'Call Achv'!D$4),IF(W25&gt;'Call Achv'!B$5,('Call Achv'!C$5+((W25-'Call Achv'!B$5)/('Call Achv'!B$4-'Call Achv'!B$5))*'Call Achv'!D$5),IF(W25&gt;='Call Achv'!B$6,('Call Achv'!C$6+((W25-'Call Achv'!B$6)/('Call Achv'!B$5-'Call Achv'!B$6)*'Call Achv'!D$6)),0))))*$AH$2/10</f>
        <v>0</v>
      </c>
      <c r="AI25" s="76">
        <f>IF(X25&gt;='FF-Written'!B$3,'FF-Written'!C$3,IF(X25&gt;='FF-Written'!B$4,('FF-Written'!C$4+((X25-'FF-Written'!B$4)/('FF-Written'!B$3-'FF-Written'!B$4))*'FF-Written'!D$4),IF(X25&gt;'FF-Written'!B$5,('FF-Written'!C$5+((X25-'FF-Written'!B$5)/('FF-Written'!B$4-'FF-Written'!B$5))*'FF-Written'!D$5),IF(X25&gt;='FF-Written'!B$6,('FF-Written'!C$6+((X25-'FF-Written'!B$6)/('FF-Written'!B$5-'FF-Written'!B$6)*'FF-Written'!D$6)),0))))*$AI$2/10</f>
        <v>6.9333333333333327</v>
      </c>
      <c r="AJ25" s="76">
        <f>IF(Y25&gt;='FF-Detailing'!B$3,'FF-Detailing'!C$3,IF(Y25&gt;='FF-Detailing'!B$4,('FF-Detailing'!C$4+((Y25-'FF-Detailing'!B$4)/('FF-Detailing'!B$3-'FF-Detailing'!B$4))*'FF-Detailing'!D$4),IF(Y25&gt;'FF-Detailing'!B$5,('FF-Detailing'!C$5+((Y25-'FF-Detailing'!B$5)/('FF-Detailing'!B$4-'FF-Detailing'!B$5))*'FF-Detailing'!D$5),IF(Y25&gt;='FF-Detailing'!B$6,('FF-Detailing'!C$6+((Y25-'FF-Detailing'!B$6)/('FF-Detailing'!B$5-'FF-Detailing'!B$6)*'FF-Detailing'!D$6)),0))))*$AJ$2/10</f>
        <v>2.76</v>
      </c>
      <c r="AK25" s="100">
        <f t="shared" si="0"/>
        <v>38.882447691381635</v>
      </c>
      <c r="AL25" s="70">
        <f t="shared" si="9"/>
        <v>355</v>
      </c>
      <c r="AM25" s="2">
        <f t="shared" si="1"/>
        <v>34.56217572567256</v>
      </c>
      <c r="AN25">
        <f t="shared" si="2"/>
        <v>258</v>
      </c>
      <c r="AO25" s="110" t="str">
        <f t="shared" si="3"/>
        <v/>
      </c>
      <c r="AP25" s="110" t="str">
        <f t="shared" si="10"/>
        <v/>
      </c>
      <c r="AQ25" s="110" t="str">
        <f t="shared" si="11"/>
        <v/>
      </c>
      <c r="AR25" s="110" t="str">
        <f t="shared" si="12"/>
        <v/>
      </c>
      <c r="AS25" s="109" t="str">
        <f t="shared" si="4"/>
        <v>Disqualified</v>
      </c>
      <c r="AT25" s="109" t="str">
        <f t="shared" si="5"/>
        <v>Disqualified</v>
      </c>
      <c r="AU25" s="109" t="str">
        <f t="shared" si="6"/>
        <v>Disqualified</v>
      </c>
      <c r="AV25" s="109" t="str">
        <f t="shared" si="7"/>
        <v>Disqualified</v>
      </c>
    </row>
    <row r="26" spans="1:48" ht="20" x14ac:dyDescent="0.35">
      <c r="A26" s="87"/>
      <c r="B26" s="79">
        <v>104949</v>
      </c>
      <c r="C26" s="80" t="s">
        <v>15</v>
      </c>
      <c r="D26" s="80" t="s">
        <v>1120</v>
      </c>
      <c r="E26" s="80" t="s">
        <v>1801</v>
      </c>
      <c r="F26" s="80" t="s">
        <v>77</v>
      </c>
      <c r="G26" s="80" t="s">
        <v>16</v>
      </c>
      <c r="H26" s="80" t="s">
        <v>1770</v>
      </c>
      <c r="I26" s="80" t="s">
        <v>1757</v>
      </c>
      <c r="J26" s="146">
        <v>42004</v>
      </c>
      <c r="K26" s="146" t="s">
        <v>1719</v>
      </c>
      <c r="L26" s="79"/>
      <c r="M26" s="79">
        <v>9</v>
      </c>
      <c r="N26" s="78">
        <v>107.8624548925122</v>
      </c>
      <c r="O26" s="78">
        <f>_xlfn.XLOOKUP($B26,[1]Sheet1!$A:$A,[1]Sheet1!$D:$D)</f>
        <v>107.86251226773584</v>
      </c>
      <c r="P26" s="78">
        <f t="shared" si="8"/>
        <v>-5.7375223633471251E-5</v>
      </c>
      <c r="Q26" s="78">
        <v>44.246353322528364</v>
      </c>
      <c r="R26" s="78">
        <v>147.68126063316956</v>
      </c>
      <c r="S26" s="78">
        <v>104.86263191142781</v>
      </c>
      <c r="T26" s="142">
        <v>9</v>
      </c>
      <c r="U26" s="68">
        <v>23.188405797101449</v>
      </c>
      <c r="V26" s="68">
        <v>0.69565217391304346</v>
      </c>
      <c r="W26" s="78">
        <v>124.34920634920634</v>
      </c>
      <c r="X26" s="78">
        <v>75.555555555555557</v>
      </c>
      <c r="Y26" s="78">
        <v>85.666666666666671</v>
      </c>
      <c r="Z26" s="73"/>
      <c r="AA26" s="74"/>
      <c r="AB26" s="75">
        <f>IF(N26="","",(IF(N26&gt;='Sales Ach'!B$3,'Sales Ach'!C$3,IF(N26&gt;='Sales Ach'!B$4,('Sales Ach'!C$4+((N26-'Sales Ach'!B$4)/('Sales Ach'!B$3-'Sales Ach'!B$4))*'Sales Ach'!D$4),IF(N26&gt;'Sales Ach'!B$5,('Sales Ach'!C$5+((N26-'Sales Ach'!B$5)/('Sales Ach'!B$4-'Sales Ach'!B$5))*'Sales Ach'!D$5),IF(N26&gt;='Sales Ach'!B$6,('Sales Ach'!C$6+((N26-'Sales Ach'!B$6)/('Sales Ach'!B$5-'Sales Ach'!B$6)*'Sales Ach'!D$6)),0))))*$AB$2/10))</f>
        <v>26.358736467753658</v>
      </c>
      <c r="AC26" s="76">
        <f>IF(Q26="","",(IF(Q26&gt;=UA!B$3,UA!C$3,IF(Q26&gt;=UA!B$4,(UA!C$4+((Q26-UA!B$4)/(UA!B$3-UA!B$4))*UA!D$4),IF(Q26&gt;UA!B$5,(UA!C$5+((Q26-UA!B$5)/(UA!B$4-UA!B$5))*UA!D$5),IF(Q26&gt;=UA!B$6,(UA!C$6+((Q26-UA!B$6)/(UA!B$5-UA!B$6)*UA!D$6)),0))))*$AC$2/10))</f>
        <v>7.6985413290113458</v>
      </c>
      <c r="AD26" s="76">
        <f>IF(R26="","",(IF(R26&gt;='New Product'!B$3,'New Product'!C$3,IF(R26&gt;='New Product'!B$4,('New Product'!C$4+((R26-'New Product'!B$4)/('New Product'!B$3-'New Product'!B$4))*'New Product'!D$4),IF(R26&gt;'New Product'!B$5,('New Product'!C$5+((R26-'New Product'!B$5)/('New Product'!B$4-'New Product'!B$5))*'New Product'!D$5),IF(R26&gt;='New Product'!B$6,('New Product'!C$6+((R26-'New Product'!B$6)/('New Product'!B$5-'New Product'!B$6)*'New Product'!D$6)),0)))))*$AD$2/10)</f>
        <v>5</v>
      </c>
      <c r="AE26" s="76">
        <f>IF(S26="","",(IF(S26&gt;='Basket Brand'!B$3,'Basket Brand'!C$3,IF(S26&gt;='Basket Brand'!B$4,('Basket Brand'!C$4+((S26-'Basket Brand'!B$4)/('Basket Brand'!B$3-'Basket Brand'!B$4))*'Basket Brand'!D$4),IF(S26&gt;'Basket Brand'!B$5,('Basket Brand'!C$5+((S26-'Basket Brand'!B$5)/('Basket Brand'!B$4-'Basket Brand'!B$5))*'Basket Brand'!D$5),IF(S26&gt;='Basket Brand'!B$6,('Basket Brand'!C$6+((S26-'Basket Brand'!B$6)/('Basket Brand'!B$5-'Basket Brand'!B$6)*'Basket Brand'!D$6)),0))))*$AE$2/10))</f>
        <v>10.183515829371336</v>
      </c>
      <c r="AF26" s="76">
        <f>IF(T26="","",(IF(T26&gt;='No of Month Ach.'!B$3,'No of Month Ach.'!C$3,IF(T26&gt;='No of Month Ach.'!B$4,('No of Month Ach.'!C$4+((T26-'No of Month Ach.'!B$4)/('No of Month Ach.'!B$3-'No of Month Ach.'!B$4))*'No of Month Ach.'!D$4),IF(T26&gt;'No of Month Ach.'!B$5,('No of Month Ach.'!C$5+((T26-'No of Month Ach.'!B$5)/('No of Month Ach.'!B$4-'No of Month Ach.'!B$5))*'No of Month Ach.'!D$5),IF(T26&gt;='No of Month Ach.'!B$6,('No of Month Ach.'!C$6+((T26-'No of Month Ach.'!B$6)/('No of Month Ach.'!B$5-'No of Month Ach.'!B$6)*'No of Month Ach.'!D$6)),0))))*$AF$2/10))</f>
        <v>4.9000000000000004</v>
      </c>
      <c r="AG26" s="76">
        <f>IFERROR(IF(U26="","",IF(U26&gt;='Rx Share'!B$3,'Rx Share'!C$3,IF(U26&gt;='Rx Share'!B$4,('Rx Share'!C$4+((U26-'Rx Share'!B$4)/('Rx Share'!B$3-'Rx Share'!B$4))*'Rx Share'!D$4),IF(U26&gt;'Rx Share'!B$5,('Rx Share'!C$5+((U26-'Rx Share'!B$5)/('Rx Share'!B$4-'Rx Share'!B$5))*'Rx Share'!D$5),IF(U26&gt;='Rx Share'!B$6,('Rx Share'!C$6+((U26-'Rx Share'!B$6)/('Rx Share'!B$5-'Rx Share'!B$6)*'Rx Share'!D$6)),0)))))*$AG$2/10,"")</f>
        <v>0</v>
      </c>
      <c r="AH26" s="76">
        <f>IF(W26&gt;='Call Achv'!B$3,'Call Achv'!C$3,IF(W26&gt;='Call Achv'!B$4,('Call Achv'!C$4+((W26-'Call Achv'!B$4)/('Call Achv'!B$3-'Call Achv'!B$4))*'Call Achv'!D$4),IF(W26&gt;'Call Achv'!B$5,('Call Achv'!C$5+((W26-'Call Achv'!B$5)/('Call Achv'!B$4-'Call Achv'!B$5))*'Call Achv'!D$5),IF(W26&gt;='Call Achv'!B$6,('Call Achv'!C$6+((W26-'Call Achv'!B$6)/('Call Achv'!B$5-'Call Achv'!B$6)*'Call Achv'!D$6)),0))))*$AH$2/10</f>
        <v>5</v>
      </c>
      <c r="AI26" s="76">
        <f>IF(X26&gt;='FF-Written'!B$3,'FF-Written'!C$3,IF(X26&gt;='FF-Written'!B$4,('FF-Written'!C$4+((X26-'FF-Written'!B$4)/('FF-Written'!B$3-'FF-Written'!B$4))*'FF-Written'!D$4),IF(X26&gt;'FF-Written'!B$5,('FF-Written'!C$5+((X26-'FF-Written'!B$5)/('FF-Written'!B$4-'FF-Written'!B$5))*'FF-Written'!D$5),IF(X26&gt;='FF-Written'!B$6,('FF-Written'!C$6+((X26-'FF-Written'!B$6)/('FF-Written'!B$5-'FF-Written'!B$6)*'FF-Written'!D$6)),0))))*$AI$2/10</f>
        <v>5.0666666666666673</v>
      </c>
      <c r="AJ26" s="76">
        <f>IF(Y26&gt;='FF-Detailing'!B$3,'FF-Detailing'!C$3,IF(Y26&gt;='FF-Detailing'!B$4,('FF-Detailing'!C$4+((Y26-'FF-Detailing'!B$4)/('FF-Detailing'!B$3-'FF-Detailing'!B$4))*'FF-Detailing'!D$4),IF(Y26&gt;'FF-Detailing'!B$5,('FF-Detailing'!C$5+((Y26-'FF-Detailing'!B$5)/('FF-Detailing'!B$4-'FF-Detailing'!B$5))*'FF-Detailing'!D$5),IF(Y26&gt;='FF-Detailing'!B$6,('FF-Detailing'!C$6+((Y26-'FF-Detailing'!B$6)/('FF-Detailing'!B$5-'FF-Detailing'!B$6)*'FF-Detailing'!D$6)),0))))*$AJ$2/10</f>
        <v>2.4400000000000004</v>
      </c>
      <c r="AK26" s="100">
        <f t="shared" si="0"/>
        <v>83.309325366003762</v>
      </c>
      <c r="AL26" s="70">
        <f t="shared" si="9"/>
        <v>26</v>
      </c>
      <c r="AM26" s="2">
        <f t="shared" si="1"/>
        <v>74.052733658670007</v>
      </c>
      <c r="AN26">
        <f t="shared" si="2"/>
        <v>22</v>
      </c>
      <c r="AO26" s="110">
        <f t="shared" si="3"/>
        <v>23.188405797101449</v>
      </c>
      <c r="AP26" s="110">
        <f t="shared" si="10"/>
        <v>147.68126063316956</v>
      </c>
      <c r="AQ26" s="110">
        <f t="shared" si="11"/>
        <v>44.246353322528364</v>
      </c>
      <c r="AR26" s="110">
        <f t="shared" si="12"/>
        <v>75.555555555555557</v>
      </c>
      <c r="AS26" s="109">
        <f t="shared" si="4"/>
        <v>58</v>
      </c>
      <c r="AT26" s="109">
        <f t="shared" si="5"/>
        <v>8</v>
      </c>
      <c r="AU26" s="109">
        <f t="shared" si="6"/>
        <v>69</v>
      </c>
      <c r="AV26" s="109">
        <f t="shared" si="7"/>
        <v>100</v>
      </c>
    </row>
    <row r="27" spans="1:48" ht="20" x14ac:dyDescent="0.35">
      <c r="A27" s="87"/>
      <c r="B27" s="79">
        <v>104980</v>
      </c>
      <c r="C27" s="80" t="s">
        <v>1802</v>
      </c>
      <c r="D27" s="80" t="s">
        <v>1120</v>
      </c>
      <c r="E27" s="80" t="s">
        <v>1803</v>
      </c>
      <c r="F27" s="80" t="s">
        <v>1804</v>
      </c>
      <c r="G27" s="80" t="s">
        <v>14</v>
      </c>
      <c r="H27" s="80" t="s">
        <v>1770</v>
      </c>
      <c r="I27" s="80" t="s">
        <v>1757</v>
      </c>
      <c r="J27" s="146">
        <v>42402</v>
      </c>
      <c r="K27" s="146" t="s">
        <v>1719</v>
      </c>
      <c r="L27" s="79"/>
      <c r="M27" s="79">
        <v>9</v>
      </c>
      <c r="N27" s="78">
        <v>92.951603905101507</v>
      </c>
      <c r="O27" s="78">
        <f>_xlfn.XLOOKUP($B27,[1]Sheet1!$A:$A,[1]Sheet1!$D:$D)</f>
        <v>92.951598727089248</v>
      </c>
      <c r="P27" s="78">
        <f t="shared" si="8"/>
        <v>5.1780122589661914E-6</v>
      </c>
      <c r="Q27" s="78">
        <v>40</v>
      </c>
      <c r="R27" s="78">
        <v>61.986866388927311</v>
      </c>
      <c r="S27" s="149">
        <v>142.39829173897502</v>
      </c>
      <c r="T27" s="142">
        <v>3</v>
      </c>
      <c r="U27" s="68">
        <v>11.868856121537087</v>
      </c>
      <c r="V27" s="68">
        <v>0.35606568364611263</v>
      </c>
      <c r="W27" s="78">
        <v>98.253968253968253</v>
      </c>
      <c r="X27" s="78">
        <v>70</v>
      </c>
      <c r="Y27" s="78">
        <v>88.666666666666671</v>
      </c>
      <c r="Z27" s="73"/>
      <c r="AA27" s="74"/>
      <c r="AB27" s="75">
        <f>IF(N27="","",(IF(N27&gt;='Sales Ach'!B$3,'Sales Ach'!C$3,IF(N27&gt;='Sales Ach'!B$4,('Sales Ach'!C$4+((N27-'Sales Ach'!B$4)/('Sales Ach'!B$3-'Sales Ach'!B$4))*'Sales Ach'!D$4),IF(N27&gt;'Sales Ach'!B$5,('Sales Ach'!C$5+((N27-'Sales Ach'!B$5)/('Sales Ach'!B$4-'Sales Ach'!B$5))*'Sales Ach'!D$5),IF(N27&gt;='Sales Ach'!B$6,('Sales Ach'!C$6+((N27-'Sales Ach'!B$6)/('Sales Ach'!B$5-'Sales Ach'!B$6)*'Sales Ach'!D$6)),0))))*$AB$2/10))</f>
        <v>14.385481171530452</v>
      </c>
      <c r="AC27" s="76">
        <f>IF(Q27="","",(IF(Q27&gt;=UA!B$3,UA!C$3,IF(Q27&gt;=UA!B$4,(UA!C$4+((Q27-UA!B$4)/(UA!B$3-UA!B$4))*UA!D$4),IF(Q27&gt;UA!B$5,(UA!C$5+((Q27-UA!B$5)/(UA!B$4-UA!B$5))*UA!D$5),IF(Q27&gt;=UA!B$6,(UA!C$6+((Q27-UA!B$6)/(UA!B$5-UA!B$6)*UA!D$6)),0))))*$AC$2/10))</f>
        <v>6</v>
      </c>
      <c r="AD27" s="76">
        <f>IF(R27="","",(IF(R27&gt;='New Product'!B$3,'New Product'!C$3,IF(R27&gt;='New Product'!B$4,('New Product'!C$4+((R27-'New Product'!B$4)/('New Product'!B$3-'New Product'!B$4))*'New Product'!D$4),IF(R27&gt;'New Product'!B$5,('New Product'!C$5+((R27-'New Product'!B$5)/('New Product'!B$4-'New Product'!B$5))*'New Product'!D$5),IF(R27&gt;='New Product'!B$6,('New Product'!C$6+((R27-'New Product'!B$6)/('New Product'!B$5-'New Product'!B$6)*'New Product'!D$6)),0)))))*$AD$2/10)</f>
        <v>1.2119254045155698</v>
      </c>
      <c r="AE27" s="76">
        <f>IF(S27="","",(IF(S27&gt;='Basket Brand'!B$3,'Basket Brand'!C$3,IF(S27&gt;='Basket Brand'!B$4,('Basket Brand'!C$4+((S27-'Basket Brand'!B$4)/('Basket Brand'!B$3-'Basket Brand'!B$4))*'Basket Brand'!D$4),IF(S27&gt;'Basket Brand'!B$5,('Basket Brand'!C$5+((S27-'Basket Brand'!B$5)/('Basket Brand'!B$4-'Basket Brand'!B$5))*'Basket Brand'!D$5),IF(S27&gt;='Basket Brand'!B$6,('Basket Brand'!C$6+((S27-'Basket Brand'!B$6)/('Basket Brand'!B$5-'Basket Brand'!B$6)*'Basket Brand'!D$6)),0))))*$AE$2/10))</f>
        <v>12</v>
      </c>
      <c r="AF27" s="76">
        <f>IF(T27="","",(IF(T27&gt;='No of Month Ach.'!B$3,'No of Month Ach.'!C$3,IF(T27&gt;='No of Month Ach.'!B$4,('No of Month Ach.'!C$4+((T27-'No of Month Ach.'!B$4)/('No of Month Ach.'!B$3-'No of Month Ach.'!B$4))*'No of Month Ach.'!D$4),IF(T27&gt;'No of Month Ach.'!B$5,('No of Month Ach.'!C$5+((T27-'No of Month Ach.'!B$5)/('No of Month Ach.'!B$4-'No of Month Ach.'!B$5))*'No of Month Ach.'!D$5),IF(T27&gt;='No of Month Ach.'!B$6,('No of Month Ach.'!C$6+((T27-'No of Month Ach.'!B$6)/('No of Month Ach.'!B$5-'No of Month Ach.'!B$6)*'No of Month Ach.'!D$6)),0))))*$AF$2/10))</f>
        <v>0</v>
      </c>
      <c r="AG27" s="76">
        <f>IFERROR(IF(U27="","",IF(U27&gt;='Rx Share'!B$3,'Rx Share'!C$3,IF(U27&gt;='Rx Share'!B$4,('Rx Share'!C$4+((U27-'Rx Share'!B$4)/('Rx Share'!B$3-'Rx Share'!B$4))*'Rx Share'!D$4),IF(U27&gt;'Rx Share'!B$5,('Rx Share'!C$5+((U27-'Rx Share'!B$5)/('Rx Share'!B$4-'Rx Share'!B$5))*'Rx Share'!D$5),IF(U27&gt;='Rx Share'!B$6,('Rx Share'!C$6+((U27-'Rx Share'!B$6)/('Rx Share'!B$5-'Rx Share'!B$6)*'Rx Share'!D$6)),0)))))*$AG$2/10,"")</f>
        <v>0</v>
      </c>
      <c r="AH27" s="76">
        <f>IF(W27&gt;='Call Achv'!B$3,'Call Achv'!C$3,IF(W27&gt;='Call Achv'!B$4,('Call Achv'!C$4+((W27-'Call Achv'!B$4)/('Call Achv'!B$3-'Call Achv'!B$4))*'Call Achv'!D$4),IF(W27&gt;'Call Achv'!B$5,('Call Achv'!C$5+((W27-'Call Achv'!B$5)/('Call Achv'!B$4-'Call Achv'!B$5))*'Call Achv'!D$5),IF(W27&gt;='Call Achv'!B$6,('Call Achv'!C$6+((W27-'Call Achv'!B$6)/('Call Achv'!B$5-'Call Achv'!B$6)*'Call Achv'!D$6)),0))))*$AH$2/10</f>
        <v>4.4761904761904763</v>
      </c>
      <c r="AI27" s="76">
        <f>IF(X27&gt;='FF-Written'!B$3,'FF-Written'!C$3,IF(X27&gt;='FF-Written'!B$4,('FF-Written'!C$4+((X27-'FF-Written'!B$4)/('FF-Written'!B$3-'FF-Written'!B$4))*'FF-Written'!D$4),IF(X27&gt;'FF-Written'!B$5,('FF-Written'!C$5+((X27-'FF-Written'!B$5)/('FF-Written'!B$4-'FF-Written'!B$5))*'FF-Written'!D$5),IF(X27&gt;='FF-Written'!B$6,('FF-Written'!C$6+((X27-'FF-Written'!B$6)/('FF-Written'!B$5-'FF-Written'!B$6)*'FF-Written'!D$6)),0))))*$AI$2/10</f>
        <v>4.4000000000000004</v>
      </c>
      <c r="AJ27" s="76">
        <f>IF(Y27&gt;='FF-Detailing'!B$3,'FF-Detailing'!C$3,IF(Y27&gt;='FF-Detailing'!B$4,('FF-Detailing'!C$4+((Y27-'FF-Detailing'!B$4)/('FF-Detailing'!B$3-'FF-Detailing'!B$4))*'FF-Detailing'!D$4),IF(Y27&gt;'FF-Detailing'!B$5,('FF-Detailing'!C$5+((Y27-'FF-Detailing'!B$5)/('FF-Detailing'!B$4-'FF-Detailing'!B$5))*'FF-Detailing'!D$5),IF(Y27&gt;='FF-Detailing'!B$6,('FF-Detailing'!C$6+((Y27-'FF-Detailing'!B$6)/('FF-Detailing'!B$5-'FF-Detailing'!B$6)*'FF-Detailing'!D$6)),0))))*$AJ$2/10</f>
        <v>2.62</v>
      </c>
      <c r="AK27" s="100">
        <f t="shared" si="0"/>
        <v>56.366996315295616</v>
      </c>
      <c r="AL27" s="70">
        <f t="shared" si="9"/>
        <v>184</v>
      </c>
      <c r="AM27" s="2">
        <f t="shared" si="1"/>
        <v>50.103996724707216</v>
      </c>
      <c r="AN27">
        <f t="shared" si="2"/>
        <v>137</v>
      </c>
      <c r="AO27" s="110" t="str">
        <f t="shared" si="3"/>
        <v/>
      </c>
      <c r="AP27" s="110" t="str">
        <f t="shared" si="10"/>
        <v/>
      </c>
      <c r="AQ27" s="110" t="str">
        <f t="shared" si="11"/>
        <v/>
      </c>
      <c r="AR27" s="110" t="str">
        <f t="shared" si="12"/>
        <v/>
      </c>
      <c r="AS27" s="109" t="str">
        <f t="shared" si="4"/>
        <v>Disqualified</v>
      </c>
      <c r="AT27" s="109" t="str">
        <f t="shared" si="5"/>
        <v>Disqualified</v>
      </c>
      <c r="AU27" s="109" t="str">
        <f t="shared" si="6"/>
        <v>Disqualified</v>
      </c>
      <c r="AV27" s="109" t="str">
        <f t="shared" si="7"/>
        <v>Disqualified</v>
      </c>
    </row>
    <row r="28" spans="1:48" ht="20" x14ac:dyDescent="0.35">
      <c r="A28" s="87"/>
      <c r="B28" s="79">
        <v>104992</v>
      </c>
      <c r="C28" s="80" t="s">
        <v>652</v>
      </c>
      <c r="D28" s="80" t="s">
        <v>1119</v>
      </c>
      <c r="E28" s="80" t="s">
        <v>853</v>
      </c>
      <c r="F28" s="80" t="s">
        <v>157</v>
      </c>
      <c r="G28" s="80" t="s">
        <v>14</v>
      </c>
      <c r="H28" s="80" t="s">
        <v>1770</v>
      </c>
      <c r="I28" s="80" t="s">
        <v>1757</v>
      </c>
      <c r="J28" s="146">
        <v>42583</v>
      </c>
      <c r="K28" s="146" t="s">
        <v>1719</v>
      </c>
      <c r="L28" s="79"/>
      <c r="M28" s="79">
        <v>9</v>
      </c>
      <c r="N28" s="78">
        <v>89.451339215554114</v>
      </c>
      <c r="O28" s="78">
        <f>_xlfn.XLOOKUP($B28,[1]Sheet1!$A:$A,[1]Sheet1!$D:$D)</f>
        <v>89.451327187294567</v>
      </c>
      <c r="P28" s="78">
        <f t="shared" si="8"/>
        <v>1.2028259547491871E-5</v>
      </c>
      <c r="Q28" s="78">
        <v>37.313432835820898</v>
      </c>
      <c r="R28" s="78">
        <v>38.088916468482346</v>
      </c>
      <c r="S28" s="78">
        <v>93.845185661769108</v>
      </c>
      <c r="T28" s="142">
        <v>1</v>
      </c>
      <c r="U28" s="68">
        <v>14.315670618598272</v>
      </c>
      <c r="V28" s="68">
        <v>0.4294701185579482</v>
      </c>
      <c r="W28" s="78">
        <v>92.063492063492063</v>
      </c>
      <c r="X28" s="78">
        <v>68.8888888888889</v>
      </c>
      <c r="Y28" s="78">
        <v>93.333333333333329</v>
      </c>
      <c r="Z28" s="73"/>
      <c r="AA28" s="74"/>
      <c r="AB28" s="75">
        <f>IF(N28="","",(IF(N28&gt;='Sales Ach'!B$3,'Sales Ach'!C$3,IF(N28&gt;='Sales Ach'!B$4,('Sales Ach'!C$4+((N28-'Sales Ach'!B$4)/('Sales Ach'!B$3-'Sales Ach'!B$4))*'Sales Ach'!D$4),IF(N28&gt;'Sales Ach'!B$5,('Sales Ach'!C$5+((N28-'Sales Ach'!B$5)/('Sales Ach'!B$4-'Sales Ach'!B$5))*'Sales Ach'!D$5),IF(N28&gt;='Sales Ach'!B$6,('Sales Ach'!C$6+((N28-'Sales Ach'!B$6)/('Sales Ach'!B$5-'Sales Ach'!B$6)*'Sales Ach'!D$6)),0))))*$AB$2/10))</f>
        <v>13.335401764666235</v>
      </c>
      <c r="AC28" s="76">
        <f>IF(Q28="","",(IF(Q28&gt;=UA!B$3,UA!C$3,IF(Q28&gt;=UA!B$4,(UA!C$4+((Q28-UA!B$4)/(UA!B$3-UA!B$4))*UA!D$4),IF(Q28&gt;UA!B$5,(UA!C$5+((Q28-UA!B$5)/(UA!B$4-UA!B$5))*UA!D$5),IF(Q28&gt;=UA!B$6,(UA!C$6+((Q28-UA!B$6)/(UA!B$5-UA!B$6)*UA!D$6)),0))))*$AC$2/10))</f>
        <v>5.1940298507462694</v>
      </c>
      <c r="AD28" s="76">
        <f>IF(R28="","",(IF(R28&gt;='New Product'!B$3,'New Product'!C$3,IF(R28&gt;='New Product'!B$4,('New Product'!C$4+((R28-'New Product'!B$4)/('New Product'!B$3-'New Product'!B$4))*'New Product'!D$4),IF(R28&gt;'New Product'!B$5,('New Product'!C$5+((R28-'New Product'!B$5)/('New Product'!B$4-'New Product'!B$5))*'New Product'!D$5),IF(R28&gt;='New Product'!B$6,('New Product'!C$6+((R28-'New Product'!B$6)/('New Product'!B$5-'New Product'!B$6)*'New Product'!D$6)),0)))))*$AD$2/10)</f>
        <v>0</v>
      </c>
      <c r="AE28" s="76">
        <f>IF(S28="","",(IF(S28&gt;='Basket Brand'!B$3,'Basket Brand'!C$3,IF(S28&gt;='Basket Brand'!B$4,('Basket Brand'!C$4+((S28-'Basket Brand'!B$4)/('Basket Brand'!B$3-'Basket Brand'!B$4))*'Basket Brand'!D$4),IF(S28&gt;'Basket Brand'!B$5,('Basket Brand'!C$5+((S28-'Basket Brand'!B$5)/('Basket Brand'!B$4-'Basket Brand'!B$5))*'Basket Brand'!D$5),IF(S28&gt;='Basket Brand'!B$6,('Basket Brand'!C$6+((S28-'Basket Brand'!B$6)/('Basket Brand'!B$5-'Basket Brand'!B$6)*'Basket Brand'!D$6)),0))))*$AE$2/10))</f>
        <v>5.8614222794122925</v>
      </c>
      <c r="AF28" s="76">
        <f>IF(T28="","",(IF(T28&gt;='No of Month Ach.'!B$3,'No of Month Ach.'!C$3,IF(T28&gt;='No of Month Ach.'!B$4,('No of Month Ach.'!C$4+((T28-'No of Month Ach.'!B$4)/('No of Month Ach.'!B$3-'No of Month Ach.'!B$4))*'No of Month Ach.'!D$4),IF(T28&gt;'No of Month Ach.'!B$5,('No of Month Ach.'!C$5+((T28-'No of Month Ach.'!B$5)/('No of Month Ach.'!B$4-'No of Month Ach.'!B$5))*'No of Month Ach.'!D$5),IF(T28&gt;='No of Month Ach.'!B$6,('No of Month Ach.'!C$6+((T28-'No of Month Ach.'!B$6)/('No of Month Ach.'!B$5-'No of Month Ach.'!B$6)*'No of Month Ach.'!D$6)),0))))*$AF$2/10))</f>
        <v>0</v>
      </c>
      <c r="AG28" s="76">
        <f>IFERROR(IF(U28="","",IF(U28&gt;='Rx Share'!B$3,'Rx Share'!C$3,IF(U28&gt;='Rx Share'!B$4,('Rx Share'!C$4+((U28-'Rx Share'!B$4)/('Rx Share'!B$3-'Rx Share'!B$4))*'Rx Share'!D$4),IF(U28&gt;'Rx Share'!B$5,('Rx Share'!C$5+((U28-'Rx Share'!B$5)/('Rx Share'!B$4-'Rx Share'!B$5))*'Rx Share'!D$5),IF(U28&gt;='Rx Share'!B$6,('Rx Share'!C$6+((U28-'Rx Share'!B$6)/('Rx Share'!B$5-'Rx Share'!B$6)*'Rx Share'!D$6)),0)))))*$AG$2/10,"")</f>
        <v>0</v>
      </c>
      <c r="AH28" s="76">
        <f>IF(W28&gt;='Call Achv'!B$3,'Call Achv'!C$3,IF(W28&gt;='Call Achv'!B$4,('Call Achv'!C$4+((W28-'Call Achv'!B$4)/('Call Achv'!B$3-'Call Achv'!B$4))*'Call Achv'!D$4),IF(W28&gt;'Call Achv'!B$5,('Call Achv'!C$5+((W28-'Call Achv'!B$5)/('Call Achv'!B$4-'Call Achv'!B$5))*'Call Achv'!D$5),IF(W28&gt;='Call Achv'!B$6,('Call Achv'!C$6+((W28-'Call Achv'!B$6)/('Call Achv'!B$5-'Call Achv'!B$6)*'Call Achv'!D$6)),0))))*$AH$2/10</f>
        <v>2.4126984126984126</v>
      </c>
      <c r="AI28" s="76">
        <f>IF(X28&gt;='FF-Written'!B$3,'FF-Written'!C$3,IF(X28&gt;='FF-Written'!B$4,('FF-Written'!C$4+((X28-'FF-Written'!B$4)/('FF-Written'!B$3-'FF-Written'!B$4))*'FF-Written'!D$4),IF(X28&gt;'FF-Written'!B$5,('FF-Written'!C$5+((X28-'FF-Written'!B$5)/('FF-Written'!B$4-'FF-Written'!B$5))*'FF-Written'!D$5),IF(X28&gt;='FF-Written'!B$6,('FF-Written'!C$6+((X28-'FF-Written'!B$6)/('FF-Written'!B$5-'FF-Written'!B$6)*'FF-Written'!D$6)),0))))*$AI$2/10</f>
        <v>4.2666666666666675</v>
      </c>
      <c r="AJ28" s="76">
        <f>IF(Y28&gt;='FF-Detailing'!B$3,'FF-Detailing'!C$3,IF(Y28&gt;='FF-Detailing'!B$4,('FF-Detailing'!C$4+((Y28-'FF-Detailing'!B$4)/('FF-Detailing'!B$3-'FF-Detailing'!B$4))*'FF-Detailing'!D$4),IF(Y28&gt;'FF-Detailing'!B$5,('FF-Detailing'!C$5+((Y28-'FF-Detailing'!B$5)/('FF-Detailing'!B$4-'FF-Detailing'!B$5))*'FF-Detailing'!D$5),IF(Y28&gt;='FF-Detailing'!B$6,('FF-Detailing'!C$6+((Y28-'FF-Detailing'!B$6)/('FF-Detailing'!B$5-'FF-Detailing'!B$6)*'FF-Detailing'!D$6)),0))))*$AJ$2/10</f>
        <v>2.9</v>
      </c>
      <c r="AK28" s="100">
        <f t="shared" si="0"/>
        <v>42.462773717737342</v>
      </c>
      <c r="AL28" s="70">
        <f t="shared" si="9"/>
        <v>316</v>
      </c>
      <c r="AM28" s="2">
        <f t="shared" si="1"/>
        <v>37.744687749099867</v>
      </c>
      <c r="AN28">
        <f t="shared" si="2"/>
        <v>227</v>
      </c>
      <c r="AO28" s="110" t="str">
        <f t="shared" si="3"/>
        <v/>
      </c>
      <c r="AP28" s="110" t="str">
        <f t="shared" si="10"/>
        <v/>
      </c>
      <c r="AQ28" s="110" t="str">
        <f t="shared" si="11"/>
        <v/>
      </c>
      <c r="AR28" s="110" t="str">
        <f t="shared" si="12"/>
        <v/>
      </c>
      <c r="AS28" s="109" t="str">
        <f t="shared" si="4"/>
        <v>Disqualified</v>
      </c>
      <c r="AT28" s="109" t="str">
        <f t="shared" si="5"/>
        <v>Disqualified</v>
      </c>
      <c r="AU28" s="109" t="str">
        <f t="shared" si="6"/>
        <v>Disqualified</v>
      </c>
      <c r="AV28" s="109" t="str">
        <f t="shared" si="7"/>
        <v>Disqualified</v>
      </c>
    </row>
    <row r="29" spans="1:48" ht="20" x14ac:dyDescent="0.35">
      <c r="A29" s="87"/>
      <c r="B29" s="79">
        <v>104996</v>
      </c>
      <c r="C29" s="80" t="s">
        <v>793</v>
      </c>
      <c r="D29" s="80" t="s">
        <v>1201</v>
      </c>
      <c r="E29" s="80" t="s">
        <v>794</v>
      </c>
      <c r="F29" s="80" t="s">
        <v>140</v>
      </c>
      <c r="G29" s="80" t="s">
        <v>29</v>
      </c>
      <c r="H29" s="80" t="s">
        <v>1756</v>
      </c>
      <c r="I29" s="80" t="s">
        <v>1757</v>
      </c>
      <c r="J29" s="146">
        <v>42653</v>
      </c>
      <c r="K29" s="146" t="s">
        <v>1719</v>
      </c>
      <c r="L29" s="79"/>
      <c r="M29" s="79">
        <v>9</v>
      </c>
      <c r="N29" s="78">
        <v>90.399158745875269</v>
      </c>
      <c r="O29" s="78">
        <f>_xlfn.XLOOKUP($B29,[1]Sheet1!$A:$A,[1]Sheet1!$D:$D)</f>
        <v>90.399222012911366</v>
      </c>
      <c r="P29" s="78">
        <f t="shared" si="8"/>
        <v>-6.326703609715878E-5</v>
      </c>
      <c r="Q29" s="78">
        <v>23.937007874015748</v>
      </c>
      <c r="R29" s="78">
        <v>62.096704559020679</v>
      </c>
      <c r="S29" s="78">
        <v>97.351830776060737</v>
      </c>
      <c r="T29" s="142">
        <v>2</v>
      </c>
      <c r="U29" s="68">
        <v>24.169184290030209</v>
      </c>
      <c r="V29" s="68">
        <v>0.7250755287009063</v>
      </c>
      <c r="W29" s="78">
        <v>104.84693877551021</v>
      </c>
      <c r="X29" s="78">
        <v>81.666666666666671</v>
      </c>
      <c r="Y29" s="78">
        <v>92</v>
      </c>
      <c r="Z29" s="73"/>
      <c r="AA29" s="74"/>
      <c r="AB29" s="75">
        <f>IF(N29="","",(IF(N29&gt;='Sales Ach'!B$3,'Sales Ach'!C$3,IF(N29&gt;='Sales Ach'!B$4,('Sales Ach'!C$4+((N29-'Sales Ach'!B$4)/('Sales Ach'!B$3-'Sales Ach'!B$4))*'Sales Ach'!D$4),IF(N29&gt;'Sales Ach'!B$5,('Sales Ach'!C$5+((N29-'Sales Ach'!B$5)/('Sales Ach'!B$4-'Sales Ach'!B$5))*'Sales Ach'!D$5),IF(N29&gt;='Sales Ach'!B$6,('Sales Ach'!C$6+((N29-'Sales Ach'!B$6)/('Sales Ach'!B$5-'Sales Ach'!B$6)*'Sales Ach'!D$6)),0))))*$AB$2/10))</f>
        <v>13.619747623762581</v>
      </c>
      <c r="AC29" s="76">
        <f>IF(Q29="","",(IF(Q29&gt;=UA!B$3,UA!C$3,IF(Q29&gt;=UA!B$4,(UA!C$4+((Q29-UA!B$4)/(UA!B$3-UA!B$4))*UA!D$4),IF(Q29&gt;UA!B$5,(UA!C$5+((Q29-UA!B$5)/(UA!B$4-UA!B$5))*UA!D$5),IF(Q29&gt;=UA!B$6,(UA!C$6+((Q29-UA!B$6)/(UA!B$5-UA!B$6)*UA!D$6)),0))))*$AC$2/10))</f>
        <v>0</v>
      </c>
      <c r="AD29" s="76">
        <f>IF(R29="","",(IF(R29&gt;='New Product'!B$3,'New Product'!C$3,IF(R29&gt;='New Product'!B$4,('New Product'!C$4+((R29-'New Product'!B$4)/('New Product'!B$3-'New Product'!B$4))*'New Product'!D$4),IF(R29&gt;'New Product'!B$5,('New Product'!C$5+((R29-'New Product'!B$5)/('New Product'!B$4-'New Product'!B$5))*'New Product'!D$5),IF(R29&gt;='New Product'!B$6,('New Product'!C$6+((R29-'New Product'!B$6)/('New Product'!B$5-'New Product'!B$6)*'New Product'!D$6)),0)))))*$AD$2/10)</f>
        <v>1.2167308244571549</v>
      </c>
      <c r="AE29" s="76">
        <f>IF(S29="","",(IF(S29&gt;='Basket Brand'!B$3,'Basket Brand'!C$3,IF(S29&gt;='Basket Brand'!B$4,('Basket Brand'!C$4+((S29-'Basket Brand'!B$4)/('Basket Brand'!B$3-'Basket Brand'!B$4))*'Basket Brand'!D$4),IF(S29&gt;'Basket Brand'!B$5,('Basket Brand'!C$5+((S29-'Basket Brand'!B$5)/('Basket Brand'!B$4-'Basket Brand'!B$5))*'Basket Brand'!D$5),IF(S29&gt;='Basket Brand'!B$6,('Basket Brand'!C$6+((S29-'Basket Brand'!B$6)/('Basket Brand'!B$5-'Basket Brand'!B$6)*'Basket Brand'!D$6)),0))))*$AE$2/10))</f>
        <v>7.1288787725091538</v>
      </c>
      <c r="AF29" s="76">
        <f>IF(T29="","",(IF(T29&gt;='No of Month Ach.'!B$3,'No of Month Ach.'!C$3,IF(T29&gt;='No of Month Ach.'!B$4,('No of Month Ach.'!C$4+((T29-'No of Month Ach.'!B$4)/('No of Month Ach.'!B$3-'No of Month Ach.'!B$4))*'No of Month Ach.'!D$4),IF(T29&gt;'No of Month Ach.'!B$5,('No of Month Ach.'!C$5+((T29-'No of Month Ach.'!B$5)/('No of Month Ach.'!B$4-'No of Month Ach.'!B$5))*'No of Month Ach.'!D$5),IF(T29&gt;='No of Month Ach.'!B$6,('No of Month Ach.'!C$6+((T29-'No of Month Ach.'!B$6)/('No of Month Ach.'!B$5-'No of Month Ach.'!B$6)*'No of Month Ach.'!D$6)),0))))*$AF$2/10))</f>
        <v>0</v>
      </c>
      <c r="AG29" s="76">
        <f>IFERROR(IF(U29="","",IF(U29&gt;='Rx Share'!B$3,'Rx Share'!C$3,IF(U29&gt;='Rx Share'!B$4,('Rx Share'!C$4+((U29-'Rx Share'!B$4)/('Rx Share'!B$3-'Rx Share'!B$4))*'Rx Share'!D$4),IF(U29&gt;'Rx Share'!B$5,('Rx Share'!C$5+((U29-'Rx Share'!B$5)/('Rx Share'!B$4-'Rx Share'!B$5))*'Rx Share'!D$5),IF(U29&gt;='Rx Share'!B$6,('Rx Share'!C$6+((U29-'Rx Share'!B$6)/('Rx Share'!B$5-'Rx Share'!B$6)*'Rx Share'!D$6)),0)))))*$AG$2/10,"")</f>
        <v>0</v>
      </c>
      <c r="AH29" s="76">
        <f>IF(W29&gt;='Call Achv'!B$3,'Call Achv'!C$3,IF(W29&gt;='Call Achv'!B$4,('Call Achv'!C$4+((W29-'Call Achv'!B$4)/('Call Achv'!B$3-'Call Achv'!B$4))*'Call Achv'!D$4),IF(W29&gt;'Call Achv'!B$5,('Call Achv'!C$5+((W29-'Call Achv'!B$5)/('Call Achv'!B$4-'Call Achv'!B$5))*'Call Achv'!D$5),IF(W29&gt;='Call Achv'!B$6,('Call Achv'!C$6+((W29-'Call Achv'!B$6)/('Call Achv'!B$5-'Call Achv'!B$6)*'Call Achv'!D$6)),0))))*$AH$2/10</f>
        <v>5</v>
      </c>
      <c r="AI29" s="76">
        <f>IF(X29&gt;='FF-Written'!B$3,'FF-Written'!C$3,IF(X29&gt;='FF-Written'!B$4,('FF-Written'!C$4+((X29-'FF-Written'!B$4)/('FF-Written'!B$3-'FF-Written'!B$4))*'FF-Written'!D$4),IF(X29&gt;'FF-Written'!B$5,('FF-Written'!C$5+((X29-'FF-Written'!B$5)/('FF-Written'!B$4-'FF-Written'!B$5))*'FF-Written'!D$5),IF(X29&gt;='FF-Written'!B$6,('FF-Written'!C$6+((X29-'FF-Written'!B$6)/('FF-Written'!B$5-'FF-Written'!B$6)*'FF-Written'!D$6)),0))))*$AI$2/10</f>
        <v>6.666666666666667</v>
      </c>
      <c r="AJ29" s="76">
        <f>IF(Y29&gt;='FF-Detailing'!B$3,'FF-Detailing'!C$3,IF(Y29&gt;='FF-Detailing'!B$4,('FF-Detailing'!C$4+((Y29-'FF-Detailing'!B$4)/('FF-Detailing'!B$3-'FF-Detailing'!B$4))*'FF-Detailing'!D$4),IF(Y29&gt;'FF-Detailing'!B$5,('FF-Detailing'!C$5+((Y29-'FF-Detailing'!B$5)/('FF-Detailing'!B$4-'FF-Detailing'!B$5))*'FF-Detailing'!D$5),IF(Y29&gt;='FF-Detailing'!B$6,('FF-Detailing'!C$6+((Y29-'FF-Detailing'!B$6)/('FF-Detailing'!B$5-'FF-Detailing'!B$6)*'FF-Detailing'!D$6)),0))))*$AJ$2/10</f>
        <v>2.8200000000000003</v>
      </c>
      <c r="AK29" s="100">
        <f t="shared" si="0"/>
        <v>45.56502985924444</v>
      </c>
      <c r="AL29" s="70">
        <f t="shared" si="9"/>
        <v>279</v>
      </c>
      <c r="AM29" s="2">
        <f t="shared" si="1"/>
        <v>40.50224876377284</v>
      </c>
      <c r="AN29">
        <f t="shared" si="2"/>
        <v>206</v>
      </c>
      <c r="AO29" s="110" t="str">
        <f t="shared" si="3"/>
        <v/>
      </c>
      <c r="AP29" s="110" t="str">
        <f t="shared" si="10"/>
        <v/>
      </c>
      <c r="AQ29" s="110" t="str">
        <f t="shared" si="11"/>
        <v/>
      </c>
      <c r="AR29" s="110" t="str">
        <f t="shared" si="12"/>
        <v/>
      </c>
      <c r="AS29" s="109" t="str">
        <f t="shared" si="4"/>
        <v>Disqualified</v>
      </c>
      <c r="AT29" s="109" t="str">
        <f t="shared" si="5"/>
        <v>Disqualified</v>
      </c>
      <c r="AU29" s="109" t="str">
        <f t="shared" si="6"/>
        <v>Disqualified</v>
      </c>
      <c r="AV29" s="109" t="str">
        <f t="shared" si="7"/>
        <v>Disqualified</v>
      </c>
    </row>
    <row r="30" spans="1:48" ht="20" x14ac:dyDescent="0.35">
      <c r="A30" s="87"/>
      <c r="B30" s="79">
        <v>105036</v>
      </c>
      <c r="C30" s="80" t="s">
        <v>209</v>
      </c>
      <c r="D30" s="80" t="s">
        <v>1201</v>
      </c>
      <c r="E30" s="80" t="s">
        <v>210</v>
      </c>
      <c r="F30" s="80" t="s">
        <v>190</v>
      </c>
      <c r="G30" s="80" t="s">
        <v>10</v>
      </c>
      <c r="H30" s="80" t="s">
        <v>1770</v>
      </c>
      <c r="I30" s="80" t="s">
        <v>1757</v>
      </c>
      <c r="J30" s="146">
        <v>43256</v>
      </c>
      <c r="K30" s="146" t="s">
        <v>1719</v>
      </c>
      <c r="L30" s="79"/>
      <c r="M30" s="79">
        <v>9</v>
      </c>
      <c r="N30" s="78">
        <v>70.934976786358732</v>
      </c>
      <c r="O30" s="78">
        <f>_xlfn.XLOOKUP($B30,[1]Sheet1!$A:$A,[1]Sheet1!$D:$D)</f>
        <v>70.934999768184468</v>
      </c>
      <c r="P30" s="78">
        <f t="shared" si="8"/>
        <v>-2.2981825736678729E-5</v>
      </c>
      <c r="Q30" s="78">
        <v>22.513089005235599</v>
      </c>
      <c r="R30" s="78">
        <v>47.619443899554042</v>
      </c>
      <c r="S30" s="78">
        <v>71.617211299522367</v>
      </c>
      <c r="T30" s="142">
        <v>0</v>
      </c>
      <c r="U30" s="68">
        <v>11.153198653198652</v>
      </c>
      <c r="V30" s="68">
        <v>0.33459595959595956</v>
      </c>
      <c r="W30" s="78">
        <v>107.40498034076016</v>
      </c>
      <c r="X30" s="78">
        <v>80.555555555555557</v>
      </c>
      <c r="Y30" s="78">
        <v>88.333333333333329</v>
      </c>
      <c r="Z30" s="73"/>
      <c r="AA30" s="74"/>
      <c r="AB30" s="75">
        <f>IF(N30="","",(IF(N30&gt;='Sales Ach'!B$3,'Sales Ach'!C$3,IF(N30&gt;='Sales Ach'!B$4,('Sales Ach'!C$4+((N30-'Sales Ach'!B$4)/('Sales Ach'!B$3-'Sales Ach'!B$4))*'Sales Ach'!D$4),IF(N30&gt;'Sales Ach'!B$5,('Sales Ach'!C$5+((N30-'Sales Ach'!B$5)/('Sales Ach'!B$4-'Sales Ach'!B$5))*'Sales Ach'!D$5),IF(N30&gt;='Sales Ach'!B$6,('Sales Ach'!C$6+((N30-'Sales Ach'!B$6)/('Sales Ach'!B$5-'Sales Ach'!B$6)*'Sales Ach'!D$6)),0))))*$AB$2/10))</f>
        <v>7.7804930359076208</v>
      </c>
      <c r="AC30" s="76">
        <f>IF(Q30="","",(IF(Q30&gt;=UA!B$3,UA!C$3,IF(Q30&gt;=UA!B$4,(UA!C$4+((Q30-UA!B$4)/(UA!B$3-UA!B$4))*UA!D$4),IF(Q30&gt;UA!B$5,(UA!C$5+((Q30-UA!B$5)/(UA!B$4-UA!B$5))*UA!D$5),IF(Q30&gt;=UA!B$6,(UA!C$6+((Q30-UA!B$6)/(UA!B$5-UA!B$6)*UA!D$6)),0))))*$AC$2/10))</f>
        <v>0</v>
      </c>
      <c r="AD30" s="76">
        <f>IF(R30="","",(IF(R30&gt;='New Product'!B$3,'New Product'!C$3,IF(R30&gt;='New Product'!B$4,('New Product'!C$4+((R30-'New Product'!B$4)/('New Product'!B$3-'New Product'!B$4))*'New Product'!D$4),IF(R30&gt;'New Product'!B$5,('New Product'!C$5+((R30-'New Product'!B$5)/('New Product'!B$4-'New Product'!B$5))*'New Product'!D$5),IF(R30&gt;='New Product'!B$6,('New Product'!C$6+((R30-'New Product'!B$6)/('New Product'!B$5-'New Product'!B$6)*'New Product'!D$6)),0)))))*$AD$2/10)</f>
        <v>0.5833506706054894</v>
      </c>
      <c r="AE30" s="76">
        <f>IF(S30="","",(IF(S30&gt;='Basket Brand'!B$3,'Basket Brand'!C$3,IF(S30&gt;='Basket Brand'!B$4,('Basket Brand'!C$4+((S30-'Basket Brand'!B$4)/('Basket Brand'!B$3-'Basket Brand'!B$4))*'Basket Brand'!D$4),IF(S30&gt;'Basket Brand'!B$5,('Basket Brand'!C$5+((S30-'Basket Brand'!B$5)/('Basket Brand'!B$4-'Basket Brand'!B$5))*'Basket Brand'!D$5),IF(S30&gt;='Basket Brand'!B$6,('Basket Brand'!C$6+((S30-'Basket Brand'!B$6)/('Basket Brand'!B$5-'Basket Brand'!B$6)*'Basket Brand'!D$6)),0))))*$AE$2/10))</f>
        <v>3.1940653559426839</v>
      </c>
      <c r="AF30" s="76">
        <f>IF(T30="","",(IF(T30&gt;='No of Month Ach.'!B$3,'No of Month Ach.'!C$3,IF(T30&gt;='No of Month Ach.'!B$4,('No of Month Ach.'!C$4+((T30-'No of Month Ach.'!B$4)/('No of Month Ach.'!B$3-'No of Month Ach.'!B$4))*'No of Month Ach.'!D$4),IF(T30&gt;'No of Month Ach.'!B$5,('No of Month Ach.'!C$5+((T30-'No of Month Ach.'!B$5)/('No of Month Ach.'!B$4-'No of Month Ach.'!B$5))*'No of Month Ach.'!D$5),IF(T30&gt;='No of Month Ach.'!B$6,('No of Month Ach.'!C$6+((T30-'No of Month Ach.'!B$6)/('No of Month Ach.'!B$5-'No of Month Ach.'!B$6)*'No of Month Ach.'!D$6)),0))))*$AF$2/10))</f>
        <v>0</v>
      </c>
      <c r="AG30" s="76">
        <f>IFERROR(IF(U30="","",IF(U30&gt;='Rx Share'!B$3,'Rx Share'!C$3,IF(U30&gt;='Rx Share'!B$4,('Rx Share'!C$4+((U30-'Rx Share'!B$4)/('Rx Share'!B$3-'Rx Share'!B$4))*'Rx Share'!D$4),IF(U30&gt;'Rx Share'!B$5,('Rx Share'!C$5+((U30-'Rx Share'!B$5)/('Rx Share'!B$4-'Rx Share'!B$5))*'Rx Share'!D$5),IF(U30&gt;='Rx Share'!B$6,('Rx Share'!C$6+((U30-'Rx Share'!B$6)/('Rx Share'!B$5-'Rx Share'!B$6)*'Rx Share'!D$6)),0)))))*$AG$2/10,"")</f>
        <v>0</v>
      </c>
      <c r="AH30" s="76">
        <f>IF(W30&gt;='Call Achv'!B$3,'Call Achv'!C$3,IF(W30&gt;='Call Achv'!B$4,('Call Achv'!C$4+((W30-'Call Achv'!B$4)/('Call Achv'!B$3-'Call Achv'!B$4))*'Call Achv'!D$4),IF(W30&gt;'Call Achv'!B$5,('Call Achv'!C$5+((W30-'Call Achv'!B$5)/('Call Achv'!B$4-'Call Achv'!B$5))*'Call Achv'!D$5),IF(W30&gt;='Call Achv'!B$6,('Call Achv'!C$6+((W30-'Call Achv'!B$6)/('Call Achv'!B$5-'Call Achv'!B$6)*'Call Achv'!D$6)),0))))*$AH$2/10</f>
        <v>5</v>
      </c>
      <c r="AI30" s="76">
        <f>IF(X30&gt;='FF-Written'!B$3,'FF-Written'!C$3,IF(X30&gt;='FF-Written'!B$4,('FF-Written'!C$4+((X30-'FF-Written'!B$4)/('FF-Written'!B$3-'FF-Written'!B$4))*'FF-Written'!D$4),IF(X30&gt;'FF-Written'!B$5,('FF-Written'!C$5+((X30-'FF-Written'!B$5)/('FF-Written'!B$4-'FF-Written'!B$5))*'FF-Written'!D$5),IF(X30&gt;='FF-Written'!B$6,('FF-Written'!C$6+((X30-'FF-Written'!B$6)/('FF-Written'!B$5-'FF-Written'!B$6)*'FF-Written'!D$6)),0))))*$AI$2/10</f>
        <v>6.4888888888888889</v>
      </c>
      <c r="AJ30" s="76">
        <f>IF(Y30&gt;='FF-Detailing'!B$3,'FF-Detailing'!C$3,IF(Y30&gt;='FF-Detailing'!B$4,('FF-Detailing'!C$4+((Y30-'FF-Detailing'!B$4)/('FF-Detailing'!B$3-'FF-Detailing'!B$4))*'FF-Detailing'!D$4),IF(Y30&gt;'FF-Detailing'!B$5,('FF-Detailing'!C$5+((Y30-'FF-Detailing'!B$5)/('FF-Detailing'!B$4-'FF-Detailing'!B$5))*'FF-Detailing'!D$5),IF(Y30&gt;='FF-Detailing'!B$6,('FF-Detailing'!C$6+((Y30-'FF-Detailing'!B$6)/('FF-Detailing'!B$5-'FF-Detailing'!B$6)*'FF-Detailing'!D$6)),0))))*$AJ$2/10</f>
        <v>2.6</v>
      </c>
      <c r="AK30" s="100">
        <f t="shared" si="0"/>
        <v>32.058497439180847</v>
      </c>
      <c r="AL30" s="70">
        <f t="shared" si="9"/>
        <v>442</v>
      </c>
      <c r="AM30" s="2">
        <f t="shared" si="1"/>
        <v>28.496442168160758</v>
      </c>
      <c r="AN30">
        <f t="shared" si="2"/>
        <v>315</v>
      </c>
      <c r="AO30" s="110" t="str">
        <f t="shared" si="3"/>
        <v/>
      </c>
      <c r="AP30" s="110" t="str">
        <f t="shared" si="10"/>
        <v/>
      </c>
      <c r="AQ30" s="110" t="str">
        <f t="shared" si="11"/>
        <v/>
      </c>
      <c r="AR30" s="110" t="str">
        <f t="shared" si="12"/>
        <v/>
      </c>
      <c r="AS30" s="109" t="str">
        <f t="shared" si="4"/>
        <v>Disqualified</v>
      </c>
      <c r="AT30" s="109" t="str">
        <f t="shared" si="5"/>
        <v>Disqualified</v>
      </c>
      <c r="AU30" s="109" t="str">
        <f t="shared" si="6"/>
        <v>Disqualified</v>
      </c>
      <c r="AV30" s="109" t="str">
        <f t="shared" si="7"/>
        <v>Disqualified</v>
      </c>
    </row>
    <row r="31" spans="1:48" ht="20" x14ac:dyDescent="0.35">
      <c r="A31" s="87"/>
      <c r="B31" s="79">
        <v>105038</v>
      </c>
      <c r="C31" s="80" t="s">
        <v>1394</v>
      </c>
      <c r="D31" s="80" t="s">
        <v>1201</v>
      </c>
      <c r="E31" s="80" t="s">
        <v>1805</v>
      </c>
      <c r="F31" s="80" t="s">
        <v>1806</v>
      </c>
      <c r="G31" s="80" t="s">
        <v>1807</v>
      </c>
      <c r="H31" s="80" t="s">
        <v>1808</v>
      </c>
      <c r="I31" s="80" t="s">
        <v>1757</v>
      </c>
      <c r="J31" s="146">
        <v>43256</v>
      </c>
      <c r="K31" s="146" t="s">
        <v>1719</v>
      </c>
      <c r="L31" s="79"/>
      <c r="M31" s="79">
        <v>9</v>
      </c>
      <c r="N31" s="78">
        <v>86.050955001646471</v>
      </c>
      <c r="O31" s="78">
        <f>_xlfn.XLOOKUP($B31,[1]Sheet1!$A:$A,[1]Sheet1!$D:$D)</f>
        <v>86.050959286083568</v>
      </c>
      <c r="P31" s="78">
        <f t="shared" si="8"/>
        <v>-4.2844370966577117E-6</v>
      </c>
      <c r="Q31" s="78">
        <v>28.767123287671232</v>
      </c>
      <c r="R31" s="78">
        <v>12.824972694142872</v>
      </c>
      <c r="S31" s="78">
        <v>89.186602024301806</v>
      </c>
      <c r="T31" s="142">
        <v>2</v>
      </c>
      <c r="U31" s="68">
        <v>3.8153337547589388</v>
      </c>
      <c r="V31" s="68">
        <v>0.68676007585660892</v>
      </c>
      <c r="W31" s="78">
        <v>113.11659192825113</v>
      </c>
      <c r="X31" s="78">
        <v>82.222222222222229</v>
      </c>
      <c r="Y31" s="78">
        <v>88.333333333333329</v>
      </c>
      <c r="Z31" s="73"/>
      <c r="AA31" s="74"/>
      <c r="AB31" s="75">
        <f>IF(N31="","",(IF(N31&gt;='Sales Ach'!B$3,'Sales Ach'!C$3,IF(N31&gt;='Sales Ach'!B$4,('Sales Ach'!C$4+((N31-'Sales Ach'!B$4)/('Sales Ach'!B$3-'Sales Ach'!B$4))*'Sales Ach'!D$4),IF(N31&gt;'Sales Ach'!B$5,('Sales Ach'!C$5+((N31-'Sales Ach'!B$5)/('Sales Ach'!B$4-'Sales Ach'!B$5))*'Sales Ach'!D$5),IF(N31&gt;='Sales Ach'!B$6,('Sales Ach'!C$6+((N31-'Sales Ach'!B$6)/('Sales Ach'!B$5-'Sales Ach'!B$6)*'Sales Ach'!D$6)),0))))*$AB$2/10))</f>
        <v>12.315286500493944</v>
      </c>
      <c r="AC31" s="76">
        <f>IF(Q31="","",(IF(Q31&gt;=UA!B$3,UA!C$3,IF(Q31&gt;=UA!B$4,(UA!C$4+((Q31-UA!B$4)/(UA!B$3-UA!B$4))*UA!D$4),IF(Q31&gt;UA!B$5,(UA!C$5+((Q31-UA!B$5)/(UA!B$4-UA!B$5))*UA!D$5),IF(Q31&gt;=UA!B$6,(UA!C$6+((Q31-UA!B$6)/(UA!B$5-UA!B$6)*UA!D$6)),0))))*$AC$2/10))</f>
        <v>0</v>
      </c>
      <c r="AD31" s="76">
        <f>IF(R31="","",(IF(R31&gt;='New Product'!B$3,'New Product'!C$3,IF(R31&gt;='New Product'!B$4,('New Product'!C$4+((R31-'New Product'!B$4)/('New Product'!B$3-'New Product'!B$4))*'New Product'!D$4),IF(R31&gt;'New Product'!B$5,('New Product'!C$5+((R31-'New Product'!B$5)/('New Product'!B$4-'New Product'!B$5))*'New Product'!D$5),IF(R31&gt;='New Product'!B$6,('New Product'!C$6+((R31-'New Product'!B$6)/('New Product'!B$5-'New Product'!B$6)*'New Product'!D$6)),0)))))*$AD$2/10)</f>
        <v>0</v>
      </c>
      <c r="AE31" s="76">
        <f>IF(S31="","",(IF(S31&gt;='Basket Brand'!B$3,'Basket Brand'!C$3,IF(S31&gt;='Basket Brand'!B$4,('Basket Brand'!C$4+((S31-'Basket Brand'!B$4)/('Basket Brand'!B$3-'Basket Brand'!B$4))*'Basket Brand'!D$4),IF(S31&gt;'Basket Brand'!B$5,('Basket Brand'!C$5+((S31-'Basket Brand'!B$5)/('Basket Brand'!B$4-'Basket Brand'!B$5))*'Basket Brand'!D$5),IF(S31&gt;='Basket Brand'!B$6,('Basket Brand'!C$6+((S31-'Basket Brand'!B$6)/('Basket Brand'!B$5-'Basket Brand'!B$6)*'Basket Brand'!D$6)),0))))*$AE$2/10))</f>
        <v>5.3023922429162162</v>
      </c>
      <c r="AF31" s="76">
        <f>IF(T31="","",(IF(T31&gt;='No of Month Ach.'!B$3,'No of Month Ach.'!C$3,IF(T31&gt;='No of Month Ach.'!B$4,('No of Month Ach.'!C$4+((T31-'No of Month Ach.'!B$4)/('No of Month Ach.'!B$3-'No of Month Ach.'!B$4))*'No of Month Ach.'!D$4),IF(T31&gt;'No of Month Ach.'!B$5,('No of Month Ach.'!C$5+((T31-'No of Month Ach.'!B$5)/('No of Month Ach.'!B$4-'No of Month Ach.'!B$5))*'No of Month Ach.'!D$5),IF(T31&gt;='No of Month Ach.'!B$6,('No of Month Ach.'!C$6+((T31-'No of Month Ach.'!B$6)/('No of Month Ach.'!B$5-'No of Month Ach.'!B$6)*'No of Month Ach.'!D$6)),0))))*$AF$2/10))</f>
        <v>0</v>
      </c>
      <c r="AG31" s="76">
        <f>IFERROR(IF(U31="","",IF(U31&gt;='Rx Share'!B$3,'Rx Share'!C$3,IF(U31&gt;='Rx Share'!B$4,('Rx Share'!C$4+((U31-'Rx Share'!B$4)/('Rx Share'!B$3-'Rx Share'!B$4))*'Rx Share'!D$4),IF(U31&gt;'Rx Share'!B$5,('Rx Share'!C$5+((U31-'Rx Share'!B$5)/('Rx Share'!B$4-'Rx Share'!B$5))*'Rx Share'!D$5),IF(U31&gt;='Rx Share'!B$6,('Rx Share'!C$6+((U31-'Rx Share'!B$6)/('Rx Share'!B$5-'Rx Share'!B$6)*'Rx Share'!D$6)),0)))))*$AG$2/10,"")</f>
        <v>0</v>
      </c>
      <c r="AH31" s="76">
        <f>IF(W31&gt;='Call Achv'!B$3,'Call Achv'!C$3,IF(W31&gt;='Call Achv'!B$4,('Call Achv'!C$4+((W31-'Call Achv'!B$4)/('Call Achv'!B$3-'Call Achv'!B$4))*'Call Achv'!D$4),IF(W31&gt;'Call Achv'!B$5,('Call Achv'!C$5+((W31-'Call Achv'!B$5)/('Call Achv'!B$4-'Call Achv'!B$5))*'Call Achv'!D$5),IF(W31&gt;='Call Achv'!B$6,('Call Achv'!C$6+((W31-'Call Achv'!B$6)/('Call Achv'!B$5-'Call Achv'!B$6)*'Call Achv'!D$6)),0))))*$AH$2/10</f>
        <v>5</v>
      </c>
      <c r="AI31" s="76">
        <f>IF(X31&gt;='FF-Written'!B$3,'FF-Written'!C$3,IF(X31&gt;='FF-Written'!B$4,('FF-Written'!C$4+((X31-'FF-Written'!B$4)/('FF-Written'!B$3-'FF-Written'!B$4))*'FF-Written'!D$4),IF(X31&gt;'FF-Written'!B$5,('FF-Written'!C$5+((X31-'FF-Written'!B$5)/('FF-Written'!B$4-'FF-Written'!B$5))*'FF-Written'!D$5),IF(X31&gt;='FF-Written'!B$6,('FF-Written'!C$6+((X31-'FF-Written'!B$6)/('FF-Written'!B$5-'FF-Written'!B$6)*'FF-Written'!D$6)),0))))*$AI$2/10</f>
        <v>6.7555555555555573</v>
      </c>
      <c r="AJ31" s="76">
        <f>IF(Y31&gt;='FF-Detailing'!B$3,'FF-Detailing'!C$3,IF(Y31&gt;='FF-Detailing'!B$4,('FF-Detailing'!C$4+((Y31-'FF-Detailing'!B$4)/('FF-Detailing'!B$3-'FF-Detailing'!B$4))*'FF-Detailing'!D$4),IF(Y31&gt;'FF-Detailing'!B$5,('FF-Detailing'!C$5+((Y31-'FF-Detailing'!B$5)/('FF-Detailing'!B$4-'FF-Detailing'!B$5))*'FF-Detailing'!D$5),IF(Y31&gt;='FF-Detailing'!B$6,('FF-Detailing'!C$6+((Y31-'FF-Detailing'!B$6)/('FF-Detailing'!B$5-'FF-Detailing'!B$6)*'FF-Detailing'!D$6)),0))))*$AJ$2/10</f>
        <v>2.6</v>
      </c>
      <c r="AK31" s="100">
        <f t="shared" si="0"/>
        <v>39.966542873707148</v>
      </c>
      <c r="AL31" s="70">
        <f t="shared" si="9"/>
        <v>345</v>
      </c>
      <c r="AM31" s="2">
        <f t="shared" si="1"/>
        <v>35.525815887739689</v>
      </c>
      <c r="AN31">
        <f t="shared" si="2"/>
        <v>251</v>
      </c>
      <c r="AO31" s="110" t="str">
        <f t="shared" si="3"/>
        <v/>
      </c>
      <c r="AP31" s="110" t="str">
        <f t="shared" si="10"/>
        <v/>
      </c>
      <c r="AQ31" s="110" t="str">
        <f t="shared" si="11"/>
        <v/>
      </c>
      <c r="AR31" s="110" t="str">
        <f t="shared" si="12"/>
        <v/>
      </c>
      <c r="AS31" s="109" t="str">
        <f t="shared" si="4"/>
        <v>Disqualified</v>
      </c>
      <c r="AT31" s="109" t="str">
        <f t="shared" si="5"/>
        <v>Disqualified</v>
      </c>
      <c r="AU31" s="109" t="str">
        <f t="shared" si="6"/>
        <v>Disqualified</v>
      </c>
      <c r="AV31" s="109" t="str">
        <f t="shared" si="7"/>
        <v>Disqualified</v>
      </c>
    </row>
    <row r="32" spans="1:48" ht="20" x14ac:dyDescent="0.35">
      <c r="A32" s="87"/>
      <c r="B32" s="79">
        <v>105040</v>
      </c>
      <c r="C32" s="80" t="s">
        <v>1230</v>
      </c>
      <c r="D32" s="80" t="s">
        <v>1120</v>
      </c>
      <c r="E32" s="80" t="s">
        <v>1809</v>
      </c>
      <c r="F32" s="80" t="s">
        <v>1810</v>
      </c>
      <c r="G32" s="80" t="s">
        <v>1807</v>
      </c>
      <c r="H32" s="80" t="s">
        <v>1808</v>
      </c>
      <c r="I32" s="80" t="s">
        <v>1757</v>
      </c>
      <c r="J32" s="146">
        <v>43256</v>
      </c>
      <c r="K32" s="146" t="s">
        <v>1719</v>
      </c>
      <c r="L32" s="79"/>
      <c r="M32" s="79">
        <v>9</v>
      </c>
      <c r="N32" s="78">
        <v>99.369512470629374</v>
      </c>
      <c r="O32" s="78">
        <f>_xlfn.XLOOKUP($B32,[1]Sheet1!$A:$A,[1]Sheet1!$D:$D)</f>
        <v>99.369474937613049</v>
      </c>
      <c r="P32" s="78">
        <f t="shared" si="8"/>
        <v>3.7533016325141944E-5</v>
      </c>
      <c r="Q32" s="78">
        <v>66.666666666666657</v>
      </c>
      <c r="R32" s="78">
        <v>81.363659955301415</v>
      </c>
      <c r="S32" s="78">
        <v>99.050701655035482</v>
      </c>
      <c r="T32" s="142">
        <v>6</v>
      </c>
      <c r="U32" s="68">
        <v>3.573997382046918</v>
      </c>
      <c r="V32" s="68">
        <v>0.64331952876844523</v>
      </c>
      <c r="W32" s="78">
        <v>98.555555555555557</v>
      </c>
      <c r="X32" s="78">
        <v>91.1111111111111</v>
      </c>
      <c r="Y32" s="78">
        <v>94.333333333333329</v>
      </c>
      <c r="Z32" s="73"/>
      <c r="AA32" s="74"/>
      <c r="AB32" s="75">
        <f>IF(N32="","",(IF(N32&gt;='Sales Ach'!B$3,'Sales Ach'!C$3,IF(N32&gt;='Sales Ach'!B$4,('Sales Ach'!C$4+((N32-'Sales Ach'!B$4)/('Sales Ach'!B$3-'Sales Ach'!B$4))*'Sales Ach'!D$4),IF(N32&gt;'Sales Ach'!B$5,('Sales Ach'!C$5+((N32-'Sales Ach'!B$5)/('Sales Ach'!B$4-'Sales Ach'!B$5))*'Sales Ach'!D$5),IF(N32&gt;='Sales Ach'!B$6,('Sales Ach'!C$6+((N32-'Sales Ach'!B$6)/('Sales Ach'!B$5-'Sales Ach'!B$6)*'Sales Ach'!D$6)),0))))*$AB$2/10))</f>
        <v>20.243414964755249</v>
      </c>
      <c r="AC32" s="76">
        <f>IF(Q32="","",(IF(Q32&gt;=UA!B$3,UA!C$3,IF(Q32&gt;=UA!B$4,(UA!C$4+((Q32-UA!B$4)/(UA!B$3-UA!B$4))*UA!D$4),IF(Q32&gt;UA!B$5,(UA!C$5+((Q32-UA!B$5)/(UA!B$4-UA!B$5))*UA!D$5),IF(Q32&gt;=UA!B$6,(UA!C$6+((Q32-UA!B$6)/(UA!B$5-UA!B$6)*UA!D$6)),0))))*$AC$2/10))</f>
        <v>10</v>
      </c>
      <c r="AD32" s="76">
        <f>IF(R32="","",(IF(R32&gt;='New Product'!B$3,'New Product'!C$3,IF(R32&gt;='New Product'!B$4,('New Product'!C$4+((R32-'New Product'!B$4)/('New Product'!B$3-'New Product'!B$4))*'New Product'!D$4),IF(R32&gt;'New Product'!B$5,('New Product'!C$5+((R32-'New Product'!B$5)/('New Product'!B$4-'New Product'!B$5))*'New Product'!D$5),IF(R32&gt;='New Product'!B$6,('New Product'!C$6+((R32-'New Product'!B$6)/('New Product'!B$5-'New Product'!B$6)*'New Product'!D$6)),0)))))*$AD$2/10)</f>
        <v>2.1363659955301415</v>
      </c>
      <c r="AE32" s="76">
        <f>IF(S32="","",(IF(S32&gt;='Basket Brand'!B$3,'Basket Brand'!C$3,IF(S32&gt;='Basket Brand'!B$4,('Basket Brand'!C$4+((S32-'Basket Brand'!B$4)/('Basket Brand'!B$3-'Basket Brand'!B$4))*'Basket Brand'!D$4),IF(S32&gt;'Basket Brand'!B$5,('Basket Brand'!C$5+((S32-'Basket Brand'!B$5)/('Basket Brand'!B$4-'Basket Brand'!B$5))*'Basket Brand'!D$5),IF(S32&gt;='Basket Brand'!B$6,('Basket Brand'!C$6+((S32-'Basket Brand'!B$6)/('Basket Brand'!B$5-'Basket Brand'!B$6)*'Basket Brand'!D$6)),0))))*$AE$2/10))</f>
        <v>7.9443367944170316</v>
      </c>
      <c r="AF32" s="76">
        <f>IF(T32="","",(IF(T32&gt;='No of Month Ach.'!B$3,'No of Month Ach.'!C$3,IF(T32&gt;='No of Month Ach.'!B$4,('No of Month Ach.'!C$4+((T32-'No of Month Ach.'!B$4)/('No of Month Ach.'!B$3-'No of Month Ach.'!B$4))*'No of Month Ach.'!D$4),IF(T32&gt;'No of Month Ach.'!B$5,('No of Month Ach.'!C$5+((T32-'No of Month Ach.'!B$5)/('No of Month Ach.'!B$4-'No of Month Ach.'!B$5))*'No of Month Ach.'!D$5),IF(T32&gt;='No of Month Ach.'!B$6,('No of Month Ach.'!C$6+((T32-'No of Month Ach.'!B$6)/('No of Month Ach.'!B$5-'No of Month Ach.'!B$6)*'No of Month Ach.'!D$6)),0))))*$AF$2/10))</f>
        <v>1.575</v>
      </c>
      <c r="AG32" s="76">
        <f>IFERROR(IF(U32="","",IF(U32&gt;='Rx Share'!B$3,'Rx Share'!C$3,IF(U32&gt;='Rx Share'!B$4,('Rx Share'!C$4+((U32-'Rx Share'!B$4)/('Rx Share'!B$3-'Rx Share'!B$4))*'Rx Share'!D$4),IF(U32&gt;'Rx Share'!B$5,('Rx Share'!C$5+((U32-'Rx Share'!B$5)/('Rx Share'!B$4-'Rx Share'!B$5))*'Rx Share'!D$5),IF(U32&gt;='Rx Share'!B$6,('Rx Share'!C$6+((U32-'Rx Share'!B$6)/('Rx Share'!B$5-'Rx Share'!B$6)*'Rx Share'!D$6)),0)))))*$AG$2/10,"")</f>
        <v>0</v>
      </c>
      <c r="AH32" s="76">
        <f>IF(W32&gt;='Call Achv'!B$3,'Call Achv'!C$3,IF(W32&gt;='Call Achv'!B$4,('Call Achv'!C$4+((W32-'Call Achv'!B$4)/('Call Achv'!B$3-'Call Achv'!B$4))*'Call Achv'!D$4),IF(W32&gt;'Call Achv'!B$5,('Call Achv'!C$5+((W32-'Call Achv'!B$5)/('Call Achv'!B$4-'Call Achv'!B$5))*'Call Achv'!D$5),IF(W32&gt;='Call Achv'!B$6,('Call Achv'!C$6+((W32-'Call Achv'!B$6)/('Call Achv'!B$5-'Call Achv'!B$6)*'Call Achv'!D$6)),0))))*$AH$2/10</f>
        <v>4.5666666666666673</v>
      </c>
      <c r="AI32" s="76">
        <f>IF(X32&gt;='FF-Written'!B$3,'FF-Written'!C$3,IF(X32&gt;='FF-Written'!B$4,('FF-Written'!C$4+((X32-'FF-Written'!B$4)/('FF-Written'!B$3-'FF-Written'!B$4))*'FF-Written'!D$4),IF(X32&gt;'FF-Written'!B$5,('FF-Written'!C$5+((X32-'FF-Written'!B$5)/('FF-Written'!B$4-'FF-Written'!B$5))*'FF-Written'!D$5),IF(X32&gt;='FF-Written'!B$6,('FF-Written'!C$6+((X32-'FF-Written'!B$6)/('FF-Written'!B$5-'FF-Written'!B$6)*'FF-Written'!D$6)),0))))*$AI$2/10</f>
        <v>8</v>
      </c>
      <c r="AJ32" s="76">
        <f>IF(Y32&gt;='FF-Detailing'!B$3,'FF-Detailing'!C$3,IF(Y32&gt;='FF-Detailing'!B$4,('FF-Detailing'!C$4+((Y32-'FF-Detailing'!B$4)/('FF-Detailing'!B$3-'FF-Detailing'!B$4))*'FF-Detailing'!D$4),IF(Y32&gt;'FF-Detailing'!B$5,('FF-Detailing'!C$5+((Y32-'FF-Detailing'!B$5)/('FF-Detailing'!B$4-'FF-Detailing'!B$5))*'FF-Detailing'!D$5),IF(Y32&gt;='FF-Detailing'!B$6,('FF-Detailing'!C$6+((Y32-'FF-Detailing'!B$6)/('FF-Detailing'!B$5-'FF-Detailing'!B$6)*'FF-Detailing'!D$6)),0))))*$AJ$2/10</f>
        <v>2.9599999999999995</v>
      </c>
      <c r="AK32" s="100">
        <f t="shared" si="0"/>
        <v>71.782230526711373</v>
      </c>
      <c r="AL32" s="70">
        <f t="shared" si="9"/>
        <v>97</v>
      </c>
      <c r="AM32" s="2">
        <f t="shared" si="1"/>
        <v>63.806427134854552</v>
      </c>
      <c r="AN32">
        <f t="shared" si="2"/>
        <v>71</v>
      </c>
      <c r="AO32" s="110" t="str">
        <f t="shared" si="3"/>
        <v/>
      </c>
      <c r="AP32" s="110" t="str">
        <f t="shared" si="10"/>
        <v/>
      </c>
      <c r="AQ32" s="110" t="str">
        <f t="shared" si="11"/>
        <v/>
      </c>
      <c r="AR32" s="110" t="str">
        <f t="shared" si="12"/>
        <v/>
      </c>
      <c r="AS32" s="109" t="str">
        <f t="shared" si="4"/>
        <v>Disqualified</v>
      </c>
      <c r="AT32" s="109" t="str">
        <f t="shared" si="5"/>
        <v>Disqualified</v>
      </c>
      <c r="AU32" s="109" t="str">
        <f t="shared" si="6"/>
        <v>Disqualified</v>
      </c>
      <c r="AV32" s="109" t="str">
        <f t="shared" si="7"/>
        <v>Disqualified</v>
      </c>
    </row>
    <row r="33" spans="1:48" ht="20" x14ac:dyDescent="0.35">
      <c r="A33" s="87"/>
      <c r="B33" s="79">
        <v>105057</v>
      </c>
      <c r="C33" s="80" t="s">
        <v>788</v>
      </c>
      <c r="D33" s="80" t="s">
        <v>1120</v>
      </c>
      <c r="E33" s="80" t="s">
        <v>1811</v>
      </c>
      <c r="F33" s="80" t="s">
        <v>1812</v>
      </c>
      <c r="G33" s="80" t="s">
        <v>1813</v>
      </c>
      <c r="H33" s="80" t="s">
        <v>1808</v>
      </c>
      <c r="I33" s="80" t="s">
        <v>1757</v>
      </c>
      <c r="J33" s="146">
        <v>43720</v>
      </c>
      <c r="K33" s="146" t="s">
        <v>1719</v>
      </c>
      <c r="L33" s="79"/>
      <c r="M33" s="79">
        <v>9</v>
      </c>
      <c r="N33" s="78">
        <v>87.674317503246385</v>
      </c>
      <c r="O33" s="78">
        <f>_xlfn.XLOOKUP($B33,[1]Sheet1!$A:$A,[1]Sheet1!$D:$D)</f>
        <v>87.674333646809472</v>
      </c>
      <c r="P33" s="78">
        <f t="shared" si="8"/>
        <v>-1.6143563087211987E-5</v>
      </c>
      <c r="Q33" s="78">
        <v>39.726027397260275</v>
      </c>
      <c r="R33" s="78">
        <v>17.726325462374145</v>
      </c>
      <c r="S33" s="78">
        <v>91.279960575523376</v>
      </c>
      <c r="T33" s="142">
        <v>2</v>
      </c>
      <c r="U33" s="68">
        <v>2.4911720601751077</v>
      </c>
      <c r="V33" s="68">
        <v>0.44841097083151937</v>
      </c>
      <c r="W33" s="78">
        <v>51.888888888888886</v>
      </c>
      <c r="X33" s="78">
        <v>53.333333333333336</v>
      </c>
      <c r="Y33" s="78">
        <v>60</v>
      </c>
      <c r="Z33" s="73"/>
      <c r="AA33" s="74"/>
      <c r="AB33" s="75">
        <f>IF(N33="","",(IF(N33&gt;='Sales Ach'!B$3,'Sales Ach'!C$3,IF(N33&gt;='Sales Ach'!B$4,('Sales Ach'!C$4+((N33-'Sales Ach'!B$4)/('Sales Ach'!B$3-'Sales Ach'!B$4))*'Sales Ach'!D$4),IF(N33&gt;'Sales Ach'!B$5,('Sales Ach'!C$5+((N33-'Sales Ach'!B$5)/('Sales Ach'!B$4-'Sales Ach'!B$5))*'Sales Ach'!D$5),IF(N33&gt;='Sales Ach'!B$6,('Sales Ach'!C$6+((N33-'Sales Ach'!B$6)/('Sales Ach'!B$5-'Sales Ach'!B$6)*'Sales Ach'!D$6)),0))))*$AB$2/10))</f>
        <v>12.802295250973916</v>
      </c>
      <c r="AC33" s="76">
        <f>IF(Q33="","",(IF(Q33&gt;=UA!B$3,UA!C$3,IF(Q33&gt;=UA!B$4,(UA!C$4+((Q33-UA!B$4)/(UA!B$3-UA!B$4))*UA!D$4),IF(Q33&gt;UA!B$5,(UA!C$5+((Q33-UA!B$5)/(UA!B$4-UA!B$5))*UA!D$5),IF(Q33&gt;=UA!B$6,(UA!C$6+((Q33-UA!B$6)/(UA!B$5-UA!B$6)*UA!D$6)),0))))*$AC$2/10))</f>
        <v>5.9178082191780828</v>
      </c>
      <c r="AD33" s="76">
        <f>IF(R33="","",(IF(R33&gt;='New Product'!B$3,'New Product'!C$3,IF(R33&gt;='New Product'!B$4,('New Product'!C$4+((R33-'New Product'!B$4)/('New Product'!B$3-'New Product'!B$4))*'New Product'!D$4),IF(R33&gt;'New Product'!B$5,('New Product'!C$5+((R33-'New Product'!B$5)/('New Product'!B$4-'New Product'!B$5))*'New Product'!D$5),IF(R33&gt;='New Product'!B$6,('New Product'!C$6+((R33-'New Product'!B$6)/('New Product'!B$5-'New Product'!B$6)*'New Product'!D$6)),0)))))*$AD$2/10)</f>
        <v>0</v>
      </c>
      <c r="AE33" s="76">
        <f>IF(S33="","",(IF(S33&gt;='Basket Brand'!B$3,'Basket Brand'!C$3,IF(S33&gt;='Basket Brand'!B$4,('Basket Brand'!C$4+((S33-'Basket Brand'!B$4)/('Basket Brand'!B$3-'Basket Brand'!B$4))*'Basket Brand'!D$4),IF(S33&gt;'Basket Brand'!B$5,('Basket Brand'!C$5+((S33-'Basket Brand'!B$5)/('Basket Brand'!B$4-'Basket Brand'!B$5))*'Basket Brand'!D$5),IF(S33&gt;='Basket Brand'!B$6,('Basket Brand'!C$6+((S33-'Basket Brand'!B$6)/('Basket Brand'!B$5-'Basket Brand'!B$6)*'Basket Brand'!D$6)),0))))*$AE$2/10))</f>
        <v>5.5535952690628054</v>
      </c>
      <c r="AF33" s="76">
        <f>IF(T33="","",(IF(T33&gt;='No of Month Ach.'!B$3,'No of Month Ach.'!C$3,IF(T33&gt;='No of Month Ach.'!B$4,('No of Month Ach.'!C$4+((T33-'No of Month Ach.'!B$4)/('No of Month Ach.'!B$3-'No of Month Ach.'!B$4))*'No of Month Ach.'!D$4),IF(T33&gt;'No of Month Ach.'!B$5,('No of Month Ach.'!C$5+((T33-'No of Month Ach.'!B$5)/('No of Month Ach.'!B$4-'No of Month Ach.'!B$5))*'No of Month Ach.'!D$5),IF(T33&gt;='No of Month Ach.'!B$6,('No of Month Ach.'!C$6+((T33-'No of Month Ach.'!B$6)/('No of Month Ach.'!B$5-'No of Month Ach.'!B$6)*'No of Month Ach.'!D$6)),0))))*$AF$2/10))</f>
        <v>0</v>
      </c>
      <c r="AG33" s="76">
        <f>IFERROR(IF(U33="","",IF(U33&gt;='Rx Share'!B$3,'Rx Share'!C$3,IF(U33&gt;='Rx Share'!B$4,('Rx Share'!C$4+((U33-'Rx Share'!B$4)/('Rx Share'!B$3-'Rx Share'!B$4))*'Rx Share'!D$4),IF(U33&gt;'Rx Share'!B$5,('Rx Share'!C$5+((U33-'Rx Share'!B$5)/('Rx Share'!B$4-'Rx Share'!B$5))*'Rx Share'!D$5),IF(U33&gt;='Rx Share'!B$6,('Rx Share'!C$6+((U33-'Rx Share'!B$6)/('Rx Share'!B$5-'Rx Share'!B$6)*'Rx Share'!D$6)),0)))))*$AG$2/10,"")</f>
        <v>0</v>
      </c>
      <c r="AH33" s="76">
        <f>IF(W33&gt;='Call Achv'!B$3,'Call Achv'!C$3,IF(W33&gt;='Call Achv'!B$4,('Call Achv'!C$4+((W33-'Call Achv'!B$4)/('Call Achv'!B$3-'Call Achv'!B$4))*'Call Achv'!D$4),IF(W33&gt;'Call Achv'!B$5,('Call Achv'!C$5+((W33-'Call Achv'!B$5)/('Call Achv'!B$4-'Call Achv'!B$5))*'Call Achv'!D$5),IF(W33&gt;='Call Achv'!B$6,('Call Achv'!C$6+((W33-'Call Achv'!B$6)/('Call Achv'!B$5-'Call Achv'!B$6)*'Call Achv'!D$6)),0))))*$AH$2/10</f>
        <v>0</v>
      </c>
      <c r="AI33" s="76">
        <f>IF(X33&gt;='FF-Written'!B$3,'FF-Written'!C$3,IF(X33&gt;='FF-Written'!B$4,('FF-Written'!C$4+((X33-'FF-Written'!B$4)/('FF-Written'!B$3-'FF-Written'!B$4))*'FF-Written'!D$4),IF(X33&gt;'FF-Written'!B$5,('FF-Written'!C$5+((X33-'FF-Written'!B$5)/('FF-Written'!B$4-'FF-Written'!B$5))*'FF-Written'!D$5),IF(X33&gt;='FF-Written'!B$6,('FF-Written'!C$6+((X33-'FF-Written'!B$6)/('FF-Written'!B$5-'FF-Written'!B$6)*'FF-Written'!D$6)),0))))*$AI$2/10</f>
        <v>1.3333333333333341</v>
      </c>
      <c r="AJ33" s="76">
        <f>IF(Y33&gt;='FF-Detailing'!B$3,'FF-Detailing'!C$3,IF(Y33&gt;='FF-Detailing'!B$4,('FF-Detailing'!C$4+((Y33-'FF-Detailing'!B$4)/('FF-Detailing'!B$3-'FF-Detailing'!B$4))*'FF-Detailing'!D$4),IF(Y33&gt;'FF-Detailing'!B$5,('FF-Detailing'!C$5+((Y33-'FF-Detailing'!B$5)/('FF-Detailing'!B$4-'FF-Detailing'!B$5))*'FF-Detailing'!D$5),IF(Y33&gt;='FF-Detailing'!B$6,('FF-Detailing'!C$6+((Y33-'FF-Detailing'!B$6)/('FF-Detailing'!B$5-'FF-Detailing'!B$6)*'FF-Detailing'!D$6)),0))))*$AJ$2/10</f>
        <v>0.15</v>
      </c>
      <c r="AK33" s="100">
        <f t="shared" si="0"/>
        <v>32.196290090685167</v>
      </c>
      <c r="AL33" s="70">
        <f t="shared" si="9"/>
        <v>441</v>
      </c>
      <c r="AM33" s="2">
        <f t="shared" si="1"/>
        <v>28.618924525053483</v>
      </c>
      <c r="AN33">
        <f t="shared" si="2"/>
        <v>314</v>
      </c>
      <c r="AO33" s="110" t="str">
        <f t="shared" si="3"/>
        <v/>
      </c>
      <c r="AP33" s="110" t="str">
        <f t="shared" si="10"/>
        <v/>
      </c>
      <c r="AQ33" s="110" t="str">
        <f t="shared" si="11"/>
        <v/>
      </c>
      <c r="AR33" s="110" t="str">
        <f t="shared" si="12"/>
        <v/>
      </c>
      <c r="AS33" s="109" t="str">
        <f t="shared" si="4"/>
        <v>Disqualified</v>
      </c>
      <c r="AT33" s="109" t="str">
        <f t="shared" si="5"/>
        <v>Disqualified</v>
      </c>
      <c r="AU33" s="109" t="str">
        <f t="shared" si="6"/>
        <v>Disqualified</v>
      </c>
      <c r="AV33" s="109" t="str">
        <f t="shared" si="7"/>
        <v>Disqualified</v>
      </c>
    </row>
    <row r="34" spans="1:48" ht="20" x14ac:dyDescent="0.35">
      <c r="A34" s="87"/>
      <c r="B34" s="79">
        <v>105065</v>
      </c>
      <c r="C34" s="80" t="s">
        <v>1814</v>
      </c>
      <c r="D34" s="80" t="s">
        <v>1120</v>
      </c>
      <c r="E34" s="80" t="s">
        <v>1815</v>
      </c>
      <c r="F34" s="80" t="s">
        <v>1816</v>
      </c>
      <c r="G34" s="80" t="s">
        <v>1813</v>
      </c>
      <c r="H34" s="80" t="s">
        <v>1808</v>
      </c>
      <c r="I34" s="80" t="s">
        <v>1757</v>
      </c>
      <c r="J34" s="146">
        <v>43900</v>
      </c>
      <c r="K34" s="146" t="s">
        <v>1719</v>
      </c>
      <c r="L34" s="79"/>
      <c r="M34" s="79">
        <v>9</v>
      </c>
      <c r="N34" s="78">
        <v>104.40450418557018</v>
      </c>
      <c r="O34" s="78">
        <f>_xlfn.XLOOKUP($B34,[1]Sheet1!$A:$A,[1]Sheet1!$D:$D)</f>
        <v>104.40450238443728</v>
      </c>
      <c r="P34" s="78">
        <f t="shared" si="8"/>
        <v>1.8011328961620166E-6</v>
      </c>
      <c r="Q34" s="78">
        <v>53.424657534246577</v>
      </c>
      <c r="R34" s="78">
        <v>25.821119939089005</v>
      </c>
      <c r="S34" s="78">
        <v>107.29922204688187</v>
      </c>
      <c r="T34" s="142">
        <v>8</v>
      </c>
      <c r="U34" s="68">
        <v>2.9736508675303184</v>
      </c>
      <c r="V34" s="68">
        <v>0.53525715615545733</v>
      </c>
      <c r="W34" s="78">
        <v>96.518518518518519</v>
      </c>
      <c r="X34" s="78">
        <v>85</v>
      </c>
      <c r="Y34" s="78">
        <v>88.333333333333329</v>
      </c>
      <c r="Z34" s="73"/>
      <c r="AA34" s="74"/>
      <c r="AB34" s="75">
        <f>IF(N34="","",(IF(N34&gt;='Sales Ach'!B$3,'Sales Ach'!C$3,IF(N34&gt;='Sales Ach'!B$4,('Sales Ach'!C$4+((N34-'Sales Ach'!B$4)/('Sales Ach'!B$3-'Sales Ach'!B$4))*'Sales Ach'!D$4),IF(N34&gt;'Sales Ach'!B$5,('Sales Ach'!C$5+((N34-'Sales Ach'!B$5)/('Sales Ach'!B$4-'Sales Ach'!B$5))*'Sales Ach'!D$5),IF(N34&gt;='Sales Ach'!B$6,('Sales Ach'!C$6+((N34-'Sales Ach'!B$6)/('Sales Ach'!B$5-'Sales Ach'!B$6)*'Sales Ach'!D$6)),0))))*$AB$2/10))</f>
        <v>25.32135125567105</v>
      </c>
      <c r="AC34" s="76">
        <f>IF(Q34="","",(IF(Q34&gt;=UA!B$3,UA!C$3,IF(Q34&gt;=UA!B$4,(UA!C$4+((Q34-UA!B$4)/(UA!B$3-UA!B$4))*UA!D$4),IF(Q34&gt;UA!B$5,(UA!C$5+((Q34-UA!B$5)/(UA!B$4-UA!B$5))*UA!D$5),IF(Q34&gt;=UA!B$6,(UA!C$6+((Q34-UA!B$6)/(UA!B$5-UA!B$6)*UA!D$6)),0))))*$AC$2/10))</f>
        <v>10</v>
      </c>
      <c r="AD34" s="76">
        <f>IF(R34="","",(IF(R34&gt;='New Product'!B$3,'New Product'!C$3,IF(R34&gt;='New Product'!B$4,('New Product'!C$4+((R34-'New Product'!B$4)/('New Product'!B$3-'New Product'!B$4))*'New Product'!D$4),IF(R34&gt;'New Product'!B$5,('New Product'!C$5+((R34-'New Product'!B$5)/('New Product'!B$4-'New Product'!B$5))*'New Product'!D$5),IF(R34&gt;='New Product'!B$6,('New Product'!C$6+((R34-'New Product'!B$6)/('New Product'!B$5-'New Product'!B$6)*'New Product'!D$6)),0)))))*$AD$2/10)</f>
        <v>0</v>
      </c>
      <c r="AE34" s="76">
        <f>IF(S34="","",(IF(S34&gt;='Basket Brand'!B$3,'Basket Brand'!C$3,IF(S34&gt;='Basket Brand'!B$4,('Basket Brand'!C$4+((S34-'Basket Brand'!B$4)/('Basket Brand'!B$3-'Basket Brand'!B$4))*'Basket Brand'!D$4),IF(S34&gt;'Basket Brand'!B$5,('Basket Brand'!C$5+((S34-'Basket Brand'!B$5)/('Basket Brand'!B$4-'Basket Brand'!B$5))*'Basket Brand'!D$5),IF(S34&gt;='Basket Brand'!B$6,('Basket Brand'!C$6+((S34-'Basket Brand'!B$6)/('Basket Brand'!B$5-'Basket Brand'!B$6)*'Basket Brand'!D$6)),0))))*$AE$2/10))</f>
        <v>10.475906645625823</v>
      </c>
      <c r="AF34" s="76">
        <f>IF(T34="","",(IF(T34&gt;='No of Month Ach.'!B$3,'No of Month Ach.'!C$3,IF(T34&gt;='No of Month Ach.'!B$4,('No of Month Ach.'!C$4+((T34-'No of Month Ach.'!B$4)/('No of Month Ach.'!B$3-'No of Month Ach.'!B$4))*'No of Month Ach.'!D$4),IF(T34&gt;'No of Month Ach.'!B$5,('No of Month Ach.'!C$5+((T34-'No of Month Ach.'!B$5)/('No of Month Ach.'!B$4-'No of Month Ach.'!B$5))*'No of Month Ach.'!D$5),IF(T34&gt;='No of Month Ach.'!B$6,('No of Month Ach.'!C$6+((T34-'No of Month Ach.'!B$6)/('No of Month Ach.'!B$5-'No of Month Ach.'!B$6)*'No of Month Ach.'!D$6)),0))))*$AF$2/10))</f>
        <v>3.85</v>
      </c>
      <c r="AG34" s="76">
        <f>IFERROR(IF(U34="","",IF(U34&gt;='Rx Share'!B$3,'Rx Share'!C$3,IF(U34&gt;='Rx Share'!B$4,('Rx Share'!C$4+((U34-'Rx Share'!B$4)/('Rx Share'!B$3-'Rx Share'!B$4))*'Rx Share'!D$4),IF(U34&gt;'Rx Share'!B$5,('Rx Share'!C$5+((U34-'Rx Share'!B$5)/('Rx Share'!B$4-'Rx Share'!B$5))*'Rx Share'!D$5),IF(U34&gt;='Rx Share'!B$6,('Rx Share'!C$6+((U34-'Rx Share'!B$6)/('Rx Share'!B$5-'Rx Share'!B$6)*'Rx Share'!D$6)),0)))))*$AG$2/10,"")</f>
        <v>0</v>
      </c>
      <c r="AH34" s="76">
        <f>IF(W34&gt;='Call Achv'!B$3,'Call Achv'!C$3,IF(W34&gt;='Call Achv'!B$4,('Call Achv'!C$4+((W34-'Call Achv'!B$4)/('Call Achv'!B$3-'Call Achv'!B$4))*'Call Achv'!D$4),IF(W34&gt;'Call Achv'!B$5,('Call Achv'!C$5+((W34-'Call Achv'!B$5)/('Call Achv'!B$4-'Call Achv'!B$5))*'Call Achv'!D$5),IF(W34&gt;='Call Achv'!B$6,('Call Achv'!C$6+((W34-'Call Achv'!B$6)/('Call Achv'!B$5-'Call Achv'!B$6)*'Call Achv'!D$6)),0))))*$AH$2/10</f>
        <v>3.9555555555555557</v>
      </c>
      <c r="AI34" s="76">
        <f>IF(X34&gt;='FF-Written'!B$3,'FF-Written'!C$3,IF(X34&gt;='FF-Written'!B$4,('FF-Written'!C$4+((X34-'FF-Written'!B$4)/('FF-Written'!B$3-'FF-Written'!B$4))*'FF-Written'!D$4),IF(X34&gt;'FF-Written'!B$5,('FF-Written'!C$5+((X34-'FF-Written'!B$5)/('FF-Written'!B$4-'FF-Written'!B$5))*'FF-Written'!D$5),IF(X34&gt;='FF-Written'!B$6,('FF-Written'!C$6+((X34-'FF-Written'!B$6)/('FF-Written'!B$5-'FF-Written'!B$6)*'FF-Written'!D$6)),0))))*$AI$2/10</f>
        <v>7.2</v>
      </c>
      <c r="AJ34" s="76">
        <f>IF(Y34&gt;='FF-Detailing'!B$3,'FF-Detailing'!C$3,IF(Y34&gt;='FF-Detailing'!B$4,('FF-Detailing'!C$4+((Y34-'FF-Detailing'!B$4)/('FF-Detailing'!B$3-'FF-Detailing'!B$4))*'FF-Detailing'!D$4),IF(Y34&gt;'FF-Detailing'!B$5,('FF-Detailing'!C$5+((Y34-'FF-Detailing'!B$5)/('FF-Detailing'!B$4-'FF-Detailing'!B$5))*'FF-Detailing'!D$5),IF(Y34&gt;='FF-Detailing'!B$6,('FF-Detailing'!C$6+((Y34-'FF-Detailing'!B$6)/('FF-Detailing'!B$5-'FF-Detailing'!B$6)*'FF-Detailing'!D$6)),0))))*$AJ$2/10</f>
        <v>2.6</v>
      </c>
      <c r="AK34" s="100">
        <f t="shared" si="0"/>
        <v>79.253516821065546</v>
      </c>
      <c r="AL34" s="70">
        <f t="shared" si="9"/>
        <v>43</v>
      </c>
      <c r="AM34" s="2">
        <f t="shared" si="1"/>
        <v>70.447570507613818</v>
      </c>
      <c r="AN34">
        <f t="shared" si="2"/>
        <v>33</v>
      </c>
      <c r="AO34" s="110">
        <f t="shared" si="3"/>
        <v>2.9736508675303184</v>
      </c>
      <c r="AP34" s="110">
        <f t="shared" si="10"/>
        <v>25.821119939089005</v>
      </c>
      <c r="AQ34" s="110">
        <f t="shared" si="11"/>
        <v>53.424657534246577</v>
      </c>
      <c r="AR34" s="110">
        <f t="shared" si="12"/>
        <v>85</v>
      </c>
      <c r="AS34" s="109">
        <f t="shared" si="4"/>
        <v>111</v>
      </c>
      <c r="AT34" s="109">
        <f t="shared" si="5"/>
        <v>127</v>
      </c>
      <c r="AU34" s="109">
        <f t="shared" si="6"/>
        <v>34</v>
      </c>
      <c r="AV34" s="109">
        <f t="shared" si="7"/>
        <v>57</v>
      </c>
    </row>
    <row r="35" spans="1:48" ht="20" x14ac:dyDescent="0.35">
      <c r="A35" s="87"/>
      <c r="B35" s="79">
        <v>105074</v>
      </c>
      <c r="C35" s="80" t="s">
        <v>1817</v>
      </c>
      <c r="D35" s="80" t="s">
        <v>1120</v>
      </c>
      <c r="E35" s="80" t="s">
        <v>798</v>
      </c>
      <c r="F35" s="80" t="s">
        <v>190</v>
      </c>
      <c r="G35" s="80" t="s">
        <v>10</v>
      </c>
      <c r="H35" s="80" t="s">
        <v>1770</v>
      </c>
      <c r="I35" s="80" t="s">
        <v>1757</v>
      </c>
      <c r="J35" s="146">
        <v>44124</v>
      </c>
      <c r="K35" s="146" t="s">
        <v>1719</v>
      </c>
      <c r="L35" s="79"/>
      <c r="M35" s="79">
        <v>9</v>
      </c>
      <c r="N35" s="78">
        <v>80.41771663155977</v>
      </c>
      <c r="O35" s="78">
        <f>_xlfn.XLOOKUP($B35,[1]Sheet1!$A:$A,[1]Sheet1!$D:$D)</f>
        <v>80.417680399689246</v>
      </c>
      <c r="P35" s="78">
        <f t="shared" si="8"/>
        <v>3.6231870524261467E-5</v>
      </c>
      <c r="Q35" s="78">
        <v>26.923076923076923</v>
      </c>
      <c r="R35" s="78">
        <v>65.737991617092092</v>
      </c>
      <c r="S35" s="78">
        <v>79.90802542209191</v>
      </c>
      <c r="T35" s="142">
        <v>0</v>
      </c>
      <c r="U35" s="68">
        <v>7.9757077239444207</v>
      </c>
      <c r="V35" s="68">
        <v>0.39878538619722104</v>
      </c>
      <c r="W35" s="78">
        <v>94.646924829157172</v>
      </c>
      <c r="X35" s="78">
        <v>65.555555555555557</v>
      </c>
      <c r="Y35" s="78">
        <v>87</v>
      </c>
      <c r="Z35" s="73"/>
      <c r="AA35" s="74"/>
      <c r="AB35" s="75">
        <f>IF(N35="","",(IF(N35&gt;='Sales Ach'!B$3,'Sales Ach'!C$3,IF(N35&gt;='Sales Ach'!B$4,('Sales Ach'!C$4+((N35-'Sales Ach'!B$4)/('Sales Ach'!B$3-'Sales Ach'!B$4))*'Sales Ach'!D$4),IF(N35&gt;'Sales Ach'!B$5,('Sales Ach'!C$5+((N35-'Sales Ach'!B$5)/('Sales Ach'!B$4-'Sales Ach'!B$5))*'Sales Ach'!D$5),IF(N35&gt;='Sales Ach'!B$6,('Sales Ach'!C$6+((N35-'Sales Ach'!B$6)/('Sales Ach'!B$5-'Sales Ach'!B$6)*'Sales Ach'!D$6)),0))))*$AB$2/10))</f>
        <v>10.625314989467931</v>
      </c>
      <c r="AC35" s="76">
        <f>IF(Q35="","",(IF(Q35&gt;=UA!B$3,UA!C$3,IF(Q35&gt;=UA!B$4,(UA!C$4+((Q35-UA!B$4)/(UA!B$3-UA!B$4))*UA!D$4),IF(Q35&gt;UA!B$5,(UA!C$5+((Q35-UA!B$5)/(UA!B$4-UA!B$5))*UA!D$5),IF(Q35&gt;=UA!B$6,(UA!C$6+((Q35-UA!B$6)/(UA!B$5-UA!B$6)*UA!D$6)),0))))*$AC$2/10))</f>
        <v>0</v>
      </c>
      <c r="AD35" s="76">
        <f>IF(R35="","",(IF(R35&gt;='New Product'!B$3,'New Product'!C$3,IF(R35&gt;='New Product'!B$4,('New Product'!C$4+((R35-'New Product'!B$4)/('New Product'!B$3-'New Product'!B$4))*'New Product'!D$4),IF(R35&gt;'New Product'!B$5,('New Product'!C$5+((R35-'New Product'!B$5)/('New Product'!B$4-'New Product'!B$5))*'New Product'!D$5),IF(R35&gt;='New Product'!B$6,('New Product'!C$6+((R35-'New Product'!B$6)/('New Product'!B$5-'New Product'!B$6)*'New Product'!D$6)),0)))))*$AD$2/10)</f>
        <v>1.376037133247779</v>
      </c>
      <c r="AE35" s="76">
        <f>IF(S35="","",(IF(S35&gt;='Basket Brand'!B$3,'Basket Brand'!C$3,IF(S35&gt;='Basket Brand'!B$4,('Basket Brand'!C$4+((S35-'Basket Brand'!B$4)/('Basket Brand'!B$3-'Basket Brand'!B$4))*'Basket Brand'!D$4),IF(S35&gt;'Basket Brand'!B$5,('Basket Brand'!C$5+((S35-'Basket Brand'!B$5)/('Basket Brand'!B$4-'Basket Brand'!B$5))*'Basket Brand'!D$5),IF(S35&gt;='Basket Brand'!B$6,('Basket Brand'!C$6+((S35-'Basket Brand'!B$6)/('Basket Brand'!B$5-'Basket Brand'!B$6)*'Basket Brand'!D$6)),0))))*$AE$2/10))</f>
        <v>4.1889630506510294</v>
      </c>
      <c r="AF35" s="76">
        <f>IF(T35="","",(IF(T35&gt;='No of Month Ach.'!B$3,'No of Month Ach.'!C$3,IF(T35&gt;='No of Month Ach.'!B$4,('No of Month Ach.'!C$4+((T35-'No of Month Ach.'!B$4)/('No of Month Ach.'!B$3-'No of Month Ach.'!B$4))*'No of Month Ach.'!D$4),IF(T35&gt;'No of Month Ach.'!B$5,('No of Month Ach.'!C$5+((T35-'No of Month Ach.'!B$5)/('No of Month Ach.'!B$4-'No of Month Ach.'!B$5))*'No of Month Ach.'!D$5),IF(T35&gt;='No of Month Ach.'!B$6,('No of Month Ach.'!C$6+((T35-'No of Month Ach.'!B$6)/('No of Month Ach.'!B$5-'No of Month Ach.'!B$6)*'No of Month Ach.'!D$6)),0))))*$AF$2/10))</f>
        <v>0</v>
      </c>
      <c r="AG35" s="76">
        <f>IFERROR(IF(U35="","",IF(U35&gt;='Rx Share'!B$3,'Rx Share'!C$3,IF(U35&gt;='Rx Share'!B$4,('Rx Share'!C$4+((U35-'Rx Share'!B$4)/('Rx Share'!B$3-'Rx Share'!B$4))*'Rx Share'!D$4),IF(U35&gt;'Rx Share'!B$5,('Rx Share'!C$5+((U35-'Rx Share'!B$5)/('Rx Share'!B$4-'Rx Share'!B$5))*'Rx Share'!D$5),IF(U35&gt;='Rx Share'!B$6,('Rx Share'!C$6+((U35-'Rx Share'!B$6)/('Rx Share'!B$5-'Rx Share'!B$6)*'Rx Share'!D$6)),0)))))*$AG$2/10,"")</f>
        <v>0</v>
      </c>
      <c r="AH35" s="76">
        <f>IF(W35&gt;='Call Achv'!B$3,'Call Achv'!C$3,IF(W35&gt;='Call Achv'!B$4,('Call Achv'!C$4+((W35-'Call Achv'!B$4)/('Call Achv'!B$3-'Call Achv'!B$4))*'Call Achv'!D$4),IF(W35&gt;'Call Achv'!B$5,('Call Achv'!C$5+((W35-'Call Achv'!B$5)/('Call Achv'!B$4-'Call Achv'!B$5))*'Call Achv'!D$5),IF(W35&gt;='Call Achv'!B$6,('Call Achv'!C$6+((W35-'Call Achv'!B$6)/('Call Achv'!B$5-'Call Achv'!B$6)*'Call Achv'!D$6)),0))))*$AH$2/10</f>
        <v>2.9293849658314342</v>
      </c>
      <c r="AI35" s="76">
        <f>IF(X35&gt;='FF-Written'!B$3,'FF-Written'!C$3,IF(X35&gt;='FF-Written'!B$4,('FF-Written'!C$4+((X35-'FF-Written'!B$4)/('FF-Written'!B$3-'FF-Written'!B$4))*'FF-Written'!D$4),IF(X35&gt;'FF-Written'!B$5,('FF-Written'!C$5+((X35-'FF-Written'!B$5)/('FF-Written'!B$4-'FF-Written'!B$5))*'FF-Written'!D$5),IF(X35&gt;='FF-Written'!B$6,('FF-Written'!C$6+((X35-'FF-Written'!B$6)/('FF-Written'!B$5-'FF-Written'!B$6)*'FF-Written'!D$6)),0))))*$AI$2/10</f>
        <v>3.8666666666666671</v>
      </c>
      <c r="AJ35" s="76">
        <f>IF(Y35&gt;='FF-Detailing'!B$3,'FF-Detailing'!C$3,IF(Y35&gt;='FF-Detailing'!B$4,('FF-Detailing'!C$4+((Y35-'FF-Detailing'!B$4)/('FF-Detailing'!B$3-'FF-Detailing'!B$4))*'FF-Detailing'!D$4),IF(Y35&gt;'FF-Detailing'!B$5,('FF-Detailing'!C$5+((Y35-'FF-Detailing'!B$5)/('FF-Detailing'!B$4-'FF-Detailing'!B$5))*'FF-Detailing'!D$5),IF(Y35&gt;='FF-Detailing'!B$6,('FF-Detailing'!C$6+((Y35-'FF-Detailing'!B$6)/('FF-Detailing'!B$5-'FF-Detailing'!B$6)*'FF-Detailing'!D$6)),0))))*$AJ$2/10</f>
        <v>2.5200000000000005</v>
      </c>
      <c r="AK35" s="100">
        <f t="shared" si="0"/>
        <v>31.882958507331058</v>
      </c>
      <c r="AL35" s="70">
        <f t="shared" si="9"/>
        <v>445</v>
      </c>
      <c r="AM35" s="2">
        <f t="shared" si="1"/>
        <v>28.340407562072048</v>
      </c>
      <c r="AN35">
        <f t="shared" si="2"/>
        <v>317</v>
      </c>
      <c r="AO35" s="110" t="str">
        <f t="shared" si="3"/>
        <v/>
      </c>
      <c r="AP35" s="110" t="str">
        <f t="shared" si="10"/>
        <v/>
      </c>
      <c r="AQ35" s="110" t="str">
        <f t="shared" si="11"/>
        <v/>
      </c>
      <c r="AR35" s="110" t="str">
        <f t="shared" si="12"/>
        <v/>
      </c>
      <c r="AS35" s="109" t="str">
        <f t="shared" si="4"/>
        <v>Disqualified</v>
      </c>
      <c r="AT35" s="109" t="str">
        <f t="shared" si="5"/>
        <v>Disqualified</v>
      </c>
      <c r="AU35" s="109" t="str">
        <f t="shared" si="6"/>
        <v>Disqualified</v>
      </c>
      <c r="AV35" s="109" t="str">
        <f t="shared" si="7"/>
        <v>Disqualified</v>
      </c>
    </row>
    <row r="36" spans="1:48" ht="20" x14ac:dyDescent="0.35">
      <c r="A36" s="87"/>
      <c r="B36" s="79">
        <v>105098</v>
      </c>
      <c r="C36" s="80" t="s">
        <v>1818</v>
      </c>
      <c r="D36" s="80" t="s">
        <v>1201</v>
      </c>
      <c r="E36" s="80" t="s">
        <v>1819</v>
      </c>
      <c r="F36" s="80" t="s">
        <v>1820</v>
      </c>
      <c r="G36" s="80" t="s">
        <v>1821</v>
      </c>
      <c r="H36" s="80" t="s">
        <v>1822</v>
      </c>
      <c r="I36" s="80" t="s">
        <v>1757</v>
      </c>
      <c r="J36" s="146">
        <v>44480</v>
      </c>
      <c r="K36" s="146" t="s">
        <v>1719</v>
      </c>
      <c r="L36" s="79"/>
      <c r="M36" s="79">
        <v>9</v>
      </c>
      <c r="N36" s="78">
        <v>93.925944379089216</v>
      </c>
      <c r="O36" s="78">
        <f>_xlfn.XLOOKUP($B36,[1]Sheet1!$A:$A,[1]Sheet1!$D:$D)</f>
        <v>93.925915288504768</v>
      </c>
      <c r="P36" s="78">
        <f t="shared" si="8"/>
        <v>2.909058444799939E-5</v>
      </c>
      <c r="Q36" s="78">
        <v>19.272727272727273</v>
      </c>
      <c r="R36" s="78">
        <v>70.035811089841332</v>
      </c>
      <c r="S36" s="78">
        <v>107.76973021964696</v>
      </c>
      <c r="T36" s="142">
        <v>3</v>
      </c>
      <c r="U36" s="68">
        <v>26.532840075201651</v>
      </c>
      <c r="V36" s="68">
        <v>0.53065680150403305</v>
      </c>
      <c r="W36" s="78">
        <v>110.40706605222735</v>
      </c>
      <c r="X36" s="78">
        <v>77.222222222222214</v>
      </c>
      <c r="Y36" s="78">
        <v>80.333333333333329</v>
      </c>
      <c r="Z36" s="73"/>
      <c r="AA36" s="74"/>
      <c r="AB36" s="75">
        <f>IF(N36="","",(IF(N36&gt;='Sales Ach'!B$3,'Sales Ach'!C$3,IF(N36&gt;='Sales Ach'!B$4,('Sales Ach'!C$4+((N36-'Sales Ach'!B$4)/('Sales Ach'!B$3-'Sales Ach'!B$4))*'Sales Ach'!D$4),IF(N36&gt;'Sales Ach'!B$5,('Sales Ach'!C$5+((N36-'Sales Ach'!B$5)/('Sales Ach'!B$4-'Sales Ach'!B$5))*'Sales Ach'!D$5),IF(N36&gt;='Sales Ach'!B$6,('Sales Ach'!C$6+((N36-'Sales Ach'!B$6)/('Sales Ach'!B$5-'Sales Ach'!B$6)*'Sales Ach'!D$6)),0))))*$AB$2/10))</f>
        <v>14.677783313726763</v>
      </c>
      <c r="AC36" s="76">
        <f>IF(Q36="","",(IF(Q36&gt;=UA!B$3,UA!C$3,IF(Q36&gt;=UA!B$4,(UA!C$4+((Q36-UA!B$4)/(UA!B$3-UA!B$4))*UA!D$4),IF(Q36&gt;UA!B$5,(UA!C$5+((Q36-UA!B$5)/(UA!B$4-UA!B$5))*UA!D$5),IF(Q36&gt;=UA!B$6,(UA!C$6+((Q36-UA!B$6)/(UA!B$5-UA!B$6)*UA!D$6)),0))))*$AC$2/10))</f>
        <v>0</v>
      </c>
      <c r="AD36" s="76">
        <f>IF(R36="","",(IF(R36&gt;='New Product'!B$3,'New Product'!C$3,IF(R36&gt;='New Product'!B$4,('New Product'!C$4+((R36-'New Product'!B$4)/('New Product'!B$3-'New Product'!B$4))*'New Product'!D$4),IF(R36&gt;'New Product'!B$5,('New Product'!C$5+((R36-'New Product'!B$5)/('New Product'!B$4-'New Product'!B$5))*'New Product'!D$5),IF(R36&gt;='New Product'!B$6,('New Product'!C$6+((R36-'New Product'!B$6)/('New Product'!B$5-'New Product'!B$6)*'New Product'!D$6)),0)))))*$AD$2/10)</f>
        <v>1.5640667351805584</v>
      </c>
      <c r="AE36" s="76">
        <f>IF(S36="","",(IF(S36&gt;='Basket Brand'!B$3,'Basket Brand'!C$3,IF(S36&gt;='Basket Brand'!B$4,('Basket Brand'!C$4+((S36-'Basket Brand'!B$4)/('Basket Brand'!B$3-'Basket Brand'!B$4))*'Basket Brand'!D$4),IF(S36&gt;'Basket Brand'!B$5,('Basket Brand'!C$5+((S36-'Basket Brand'!B$5)/('Basket Brand'!B$4-'Basket Brand'!B$5))*'Basket Brand'!D$5),IF(S36&gt;='Basket Brand'!B$6,('Basket Brand'!C$6+((S36-'Basket Brand'!B$6)/('Basket Brand'!B$5-'Basket Brand'!B$6)*'Basket Brand'!D$6)),0))))*$AE$2/10))</f>
        <v>10.532367626357637</v>
      </c>
      <c r="AF36" s="76">
        <f>IF(T36="","",(IF(T36&gt;='No of Month Ach.'!B$3,'No of Month Ach.'!C$3,IF(T36&gt;='No of Month Ach.'!B$4,('No of Month Ach.'!C$4+((T36-'No of Month Ach.'!B$4)/('No of Month Ach.'!B$3-'No of Month Ach.'!B$4))*'No of Month Ach.'!D$4),IF(T36&gt;'No of Month Ach.'!B$5,('No of Month Ach.'!C$5+((T36-'No of Month Ach.'!B$5)/('No of Month Ach.'!B$4-'No of Month Ach.'!B$5))*'No of Month Ach.'!D$5),IF(T36&gt;='No of Month Ach.'!B$6,('No of Month Ach.'!C$6+((T36-'No of Month Ach.'!B$6)/('No of Month Ach.'!B$5-'No of Month Ach.'!B$6)*'No of Month Ach.'!D$6)),0))))*$AF$2/10))</f>
        <v>0</v>
      </c>
      <c r="AG36" s="76">
        <f>IFERROR(IF(U36="","",IF(U36&gt;='Rx Share'!B$3,'Rx Share'!C$3,IF(U36&gt;='Rx Share'!B$4,('Rx Share'!C$4+((U36-'Rx Share'!B$4)/('Rx Share'!B$3-'Rx Share'!B$4))*'Rx Share'!D$4),IF(U36&gt;'Rx Share'!B$5,('Rx Share'!C$5+((U36-'Rx Share'!B$5)/('Rx Share'!B$4-'Rx Share'!B$5))*'Rx Share'!D$5),IF(U36&gt;='Rx Share'!B$6,('Rx Share'!C$6+((U36-'Rx Share'!B$6)/('Rx Share'!B$5-'Rx Share'!B$6)*'Rx Share'!D$6)),0)))))*$AG$2/10,"")</f>
        <v>0</v>
      </c>
      <c r="AH36" s="76">
        <f>IF(W36&gt;='Call Achv'!B$3,'Call Achv'!C$3,IF(W36&gt;='Call Achv'!B$4,('Call Achv'!C$4+((W36-'Call Achv'!B$4)/('Call Achv'!B$3-'Call Achv'!B$4))*'Call Achv'!D$4),IF(W36&gt;'Call Achv'!B$5,('Call Achv'!C$5+((W36-'Call Achv'!B$5)/('Call Achv'!B$4-'Call Achv'!B$5))*'Call Achv'!D$5),IF(W36&gt;='Call Achv'!B$6,('Call Achv'!C$6+((W36-'Call Achv'!B$6)/('Call Achv'!B$5-'Call Achv'!B$6)*'Call Achv'!D$6)),0))))*$AH$2/10</f>
        <v>5</v>
      </c>
      <c r="AI36" s="76">
        <f>IF(X36&gt;='FF-Written'!B$3,'FF-Written'!C$3,IF(X36&gt;='FF-Written'!B$4,('FF-Written'!C$4+((X36-'FF-Written'!B$4)/('FF-Written'!B$3-'FF-Written'!B$4))*'FF-Written'!D$4),IF(X36&gt;'FF-Written'!B$5,('FF-Written'!C$5+((X36-'FF-Written'!B$5)/('FF-Written'!B$4-'FF-Written'!B$5))*'FF-Written'!D$5),IF(X36&gt;='FF-Written'!B$6,('FF-Written'!C$6+((X36-'FF-Written'!B$6)/('FF-Written'!B$5-'FF-Written'!B$6)*'FF-Written'!D$6)),0))))*$AI$2/10</f>
        <v>5.2666666666666657</v>
      </c>
      <c r="AJ36" s="76">
        <f>IF(Y36&gt;='FF-Detailing'!B$3,'FF-Detailing'!C$3,IF(Y36&gt;='FF-Detailing'!B$4,('FF-Detailing'!C$4+((Y36-'FF-Detailing'!B$4)/('FF-Detailing'!B$3-'FF-Detailing'!B$4))*'FF-Detailing'!D$4),IF(Y36&gt;'FF-Detailing'!B$5,('FF-Detailing'!C$5+((Y36-'FF-Detailing'!B$5)/('FF-Detailing'!B$4-'FF-Detailing'!B$5))*'FF-Detailing'!D$5),IF(Y36&gt;='FF-Detailing'!B$6,('FF-Detailing'!C$6+((Y36-'FF-Detailing'!B$6)/('FF-Detailing'!B$5-'FF-Detailing'!B$6)*'FF-Detailing'!D$6)),0))))*$AJ$2/10</f>
        <v>2.1199999999999997</v>
      </c>
      <c r="AK36" s="100">
        <f t="shared" si="0"/>
        <v>48.951105427414525</v>
      </c>
      <c r="AL36" s="117">
        <f t="shared" si="9"/>
        <v>248</v>
      </c>
      <c r="AM36" s="2">
        <f t="shared" si="1"/>
        <v>43.512093713257357</v>
      </c>
      <c r="AN36">
        <f t="shared" si="2"/>
        <v>189</v>
      </c>
      <c r="AO36" s="110" t="str">
        <f t="shared" si="3"/>
        <v/>
      </c>
      <c r="AP36" s="110" t="str">
        <f t="shared" si="10"/>
        <v/>
      </c>
      <c r="AQ36" s="110" t="str">
        <f t="shared" si="11"/>
        <v/>
      </c>
      <c r="AR36" s="110" t="str">
        <f t="shared" si="12"/>
        <v/>
      </c>
      <c r="AS36" s="109" t="str">
        <f t="shared" si="4"/>
        <v>Disqualified</v>
      </c>
      <c r="AT36" s="109" t="str">
        <f t="shared" si="5"/>
        <v>Disqualified</v>
      </c>
      <c r="AU36" s="109" t="str">
        <f t="shared" si="6"/>
        <v>Disqualified</v>
      </c>
      <c r="AV36" s="109" t="str">
        <f t="shared" si="7"/>
        <v>Disqualified</v>
      </c>
    </row>
    <row r="37" spans="1:48" ht="20" x14ac:dyDescent="0.35">
      <c r="A37" s="87"/>
      <c r="B37" s="79">
        <v>105100</v>
      </c>
      <c r="C37" s="80" t="s">
        <v>1823</v>
      </c>
      <c r="D37" s="80" t="s">
        <v>1120</v>
      </c>
      <c r="E37" s="80" t="s">
        <v>801</v>
      </c>
      <c r="F37" s="80" t="s">
        <v>149</v>
      </c>
      <c r="G37" s="80" t="s">
        <v>16</v>
      </c>
      <c r="H37" s="80" t="s">
        <v>1770</v>
      </c>
      <c r="I37" s="80" t="s">
        <v>1757</v>
      </c>
      <c r="J37" s="146">
        <v>44480</v>
      </c>
      <c r="K37" s="146" t="s">
        <v>1719</v>
      </c>
      <c r="L37" s="79"/>
      <c r="M37" s="79">
        <v>9</v>
      </c>
      <c r="N37" s="78">
        <v>102.06104836397812</v>
      </c>
      <c r="O37" s="78">
        <f>_xlfn.XLOOKUP($B37,[1]Sheet1!$A:$A,[1]Sheet1!$D:$D)</f>
        <v>102.0610207064738</v>
      </c>
      <c r="P37" s="78">
        <f t="shared" si="8"/>
        <v>2.7657504318767678E-5</v>
      </c>
      <c r="Q37" s="78">
        <v>39.242685025817558</v>
      </c>
      <c r="R37" s="78">
        <v>145.58745275463704</v>
      </c>
      <c r="S37" s="78">
        <v>96.73220062895399</v>
      </c>
      <c r="T37" s="142">
        <v>7</v>
      </c>
      <c r="U37" s="68">
        <v>40.024165533907272</v>
      </c>
      <c r="V37" s="68">
        <v>1.2007249660172181</v>
      </c>
      <c r="W37" s="78">
        <v>109.74603174603175</v>
      </c>
      <c r="X37" s="78">
        <v>83.8888888888889</v>
      </c>
      <c r="Y37" s="78">
        <v>85</v>
      </c>
      <c r="Z37" s="73"/>
      <c r="AA37" s="74"/>
      <c r="AB37" s="75">
        <f>IF(N37="","",(IF(N37&gt;='Sales Ach'!B$3,'Sales Ach'!C$3,IF(N37&gt;='Sales Ach'!B$4,('Sales Ach'!C$4+((N37-'Sales Ach'!B$4)/('Sales Ach'!B$3-'Sales Ach'!B$4))*'Sales Ach'!D$4),IF(N37&gt;'Sales Ach'!B$5,('Sales Ach'!C$5+((N37-'Sales Ach'!B$5)/('Sales Ach'!B$4-'Sales Ach'!B$5))*'Sales Ach'!D$5),IF(N37&gt;='Sales Ach'!B$6,('Sales Ach'!C$6+((N37-'Sales Ach'!B$6)/('Sales Ach'!B$5-'Sales Ach'!B$6)*'Sales Ach'!D$6)),0))))*$AB$2/10))</f>
        <v>24.618314509193432</v>
      </c>
      <c r="AC37" s="76">
        <f>IF(Q37="","",(IF(Q37&gt;=UA!B$3,UA!C$3,IF(Q37&gt;=UA!B$4,(UA!C$4+((Q37-UA!B$4)/(UA!B$3-UA!B$4))*UA!D$4),IF(Q37&gt;UA!B$5,(UA!C$5+((Q37-UA!B$5)/(UA!B$4-UA!B$5))*UA!D$5),IF(Q37&gt;=UA!B$6,(UA!C$6+((Q37-UA!B$6)/(UA!B$5-UA!B$6)*UA!D$6)),0))))*$AC$2/10))</f>
        <v>5.7728055077452671</v>
      </c>
      <c r="AD37" s="76">
        <f>IF(R37="","",(IF(R37&gt;='New Product'!B$3,'New Product'!C$3,IF(R37&gt;='New Product'!B$4,('New Product'!C$4+((R37-'New Product'!B$4)/('New Product'!B$3-'New Product'!B$4))*'New Product'!D$4),IF(R37&gt;'New Product'!B$5,('New Product'!C$5+((R37-'New Product'!B$5)/('New Product'!B$4-'New Product'!B$5))*'New Product'!D$5),IF(R37&gt;='New Product'!B$6,('New Product'!C$6+((R37-'New Product'!B$6)/('New Product'!B$5-'New Product'!B$6)*'New Product'!D$6)),0)))))*$AD$2/10)</f>
        <v>5</v>
      </c>
      <c r="AE37" s="76">
        <f>IF(S37="","",(IF(S37&gt;='Basket Brand'!B$3,'Basket Brand'!C$3,IF(S37&gt;='Basket Brand'!B$4,('Basket Brand'!C$4+((S37-'Basket Brand'!B$4)/('Basket Brand'!B$3-'Basket Brand'!B$4))*'Basket Brand'!D$4),IF(S37&gt;'Basket Brand'!B$5,('Basket Brand'!C$5+((S37-'Basket Brand'!B$5)/('Basket Brand'!B$4-'Basket Brand'!B$5))*'Basket Brand'!D$5),IF(S37&gt;='Basket Brand'!B$6,('Basket Brand'!C$6+((S37-'Basket Brand'!B$6)/('Basket Brand'!B$5-'Basket Brand'!B$6)*'Basket Brand'!D$6)),0))))*$AE$2/10))</f>
        <v>6.8314563018979158</v>
      </c>
      <c r="AF37" s="76">
        <f>IF(T37="","",(IF(T37&gt;='No of Month Ach.'!B$3,'No of Month Ach.'!C$3,IF(T37&gt;='No of Month Ach.'!B$4,('No of Month Ach.'!C$4+((T37-'No of Month Ach.'!B$4)/('No of Month Ach.'!B$3-'No of Month Ach.'!B$4))*'No of Month Ach.'!D$4),IF(T37&gt;'No of Month Ach.'!B$5,('No of Month Ach.'!C$5+((T37-'No of Month Ach.'!B$5)/('No of Month Ach.'!B$4-'No of Month Ach.'!B$5))*'No of Month Ach.'!D$5),IF(T37&gt;='No of Month Ach.'!B$6,('No of Month Ach.'!C$6+((T37-'No of Month Ach.'!B$6)/('No of Month Ach.'!B$5-'No of Month Ach.'!B$6)*'No of Month Ach.'!D$6)),0))))*$AF$2/10))</f>
        <v>2.8</v>
      </c>
      <c r="AG37" s="76">
        <f>IFERROR(IF(U37="","",IF(U37&gt;='Rx Share'!B$3,'Rx Share'!C$3,IF(U37&gt;='Rx Share'!B$4,('Rx Share'!C$4+((U37-'Rx Share'!B$4)/('Rx Share'!B$3-'Rx Share'!B$4))*'Rx Share'!D$4),IF(U37&gt;'Rx Share'!B$5,('Rx Share'!C$5+((U37-'Rx Share'!B$5)/('Rx Share'!B$4-'Rx Share'!B$5))*'Rx Share'!D$5),IF(U37&gt;='Rx Share'!B$6,('Rx Share'!C$6+((U37-'Rx Share'!B$6)/('Rx Share'!B$5-'Rx Share'!B$6)*'Rx Share'!D$6)),0)))))*$AG$2/10,"")</f>
        <v>0</v>
      </c>
      <c r="AH37" s="76">
        <f>IF(W37&gt;='Call Achv'!B$3,'Call Achv'!C$3,IF(W37&gt;='Call Achv'!B$4,('Call Achv'!C$4+((W37-'Call Achv'!B$4)/('Call Achv'!B$3-'Call Achv'!B$4))*'Call Achv'!D$4),IF(W37&gt;'Call Achv'!B$5,('Call Achv'!C$5+((W37-'Call Achv'!B$5)/('Call Achv'!B$4-'Call Achv'!B$5))*'Call Achv'!D$5),IF(W37&gt;='Call Achv'!B$6,('Call Achv'!C$6+((W37-'Call Achv'!B$6)/('Call Achv'!B$5-'Call Achv'!B$6)*'Call Achv'!D$6)),0))))*$AH$2/10</f>
        <v>5</v>
      </c>
      <c r="AI37" s="76">
        <f>IF(X37&gt;='FF-Written'!B$3,'FF-Written'!C$3,IF(X37&gt;='FF-Written'!B$4,('FF-Written'!C$4+((X37-'FF-Written'!B$4)/('FF-Written'!B$3-'FF-Written'!B$4))*'FF-Written'!D$4),IF(X37&gt;'FF-Written'!B$5,('FF-Written'!C$5+((X37-'FF-Written'!B$5)/('FF-Written'!B$4-'FF-Written'!B$5))*'FF-Written'!D$5),IF(X37&gt;='FF-Written'!B$6,('FF-Written'!C$6+((X37-'FF-Written'!B$6)/('FF-Written'!B$5-'FF-Written'!B$6)*'FF-Written'!D$6)),0))))*$AI$2/10</f>
        <v>7.0222222222222239</v>
      </c>
      <c r="AJ37" s="76">
        <f>IF(Y37&gt;='FF-Detailing'!B$3,'FF-Detailing'!C$3,IF(Y37&gt;='FF-Detailing'!B$4,('FF-Detailing'!C$4+((Y37-'FF-Detailing'!B$4)/('FF-Detailing'!B$3-'FF-Detailing'!B$4))*'FF-Detailing'!D$4),IF(Y37&gt;'FF-Detailing'!B$5,('FF-Detailing'!C$5+((Y37-'FF-Detailing'!B$5)/('FF-Detailing'!B$4-'FF-Detailing'!B$5))*'FF-Detailing'!D$5),IF(Y37&gt;='FF-Detailing'!B$6,('FF-Detailing'!C$6+((Y37-'FF-Detailing'!B$6)/('FF-Detailing'!B$5-'FF-Detailing'!B$6)*'FF-Detailing'!D$6)),0))))*$AJ$2/10</f>
        <v>2.4</v>
      </c>
      <c r="AK37" s="100">
        <f t="shared" si="0"/>
        <v>74.305998176323541</v>
      </c>
      <c r="AL37" s="117">
        <f t="shared" si="9"/>
        <v>80</v>
      </c>
      <c r="AM37" s="2">
        <f t="shared" si="1"/>
        <v>66.049776156732051</v>
      </c>
      <c r="AN37">
        <f t="shared" si="2"/>
        <v>60</v>
      </c>
      <c r="AO37" s="110">
        <f t="shared" si="3"/>
        <v>40.024165533907272</v>
      </c>
      <c r="AP37" s="110">
        <f t="shared" si="10"/>
        <v>145.58745275463704</v>
      </c>
      <c r="AQ37" s="110">
        <f t="shared" si="11"/>
        <v>39.242685025817558</v>
      </c>
      <c r="AR37" s="110">
        <f t="shared" si="12"/>
        <v>83.8888888888889</v>
      </c>
      <c r="AS37" s="109">
        <f t="shared" si="4"/>
        <v>17</v>
      </c>
      <c r="AT37" s="109">
        <f t="shared" si="5"/>
        <v>9</v>
      </c>
      <c r="AU37" s="109">
        <f t="shared" si="6"/>
        <v>94</v>
      </c>
      <c r="AV37" s="109">
        <f t="shared" si="7"/>
        <v>63</v>
      </c>
    </row>
    <row r="38" spans="1:48" ht="20" x14ac:dyDescent="0.35">
      <c r="A38" s="87"/>
      <c r="B38" s="79">
        <v>105106</v>
      </c>
      <c r="C38" s="80" t="s">
        <v>225</v>
      </c>
      <c r="D38" s="80" t="s">
        <v>1201</v>
      </c>
      <c r="E38" s="80" t="s">
        <v>808</v>
      </c>
      <c r="F38" s="80" t="s">
        <v>134</v>
      </c>
      <c r="G38" s="80" t="s">
        <v>34</v>
      </c>
      <c r="H38" s="80" t="s">
        <v>1760</v>
      </c>
      <c r="I38" s="80" t="s">
        <v>1757</v>
      </c>
      <c r="J38" s="146">
        <v>44524</v>
      </c>
      <c r="K38" s="146" t="s">
        <v>1719</v>
      </c>
      <c r="L38" s="79"/>
      <c r="M38" s="79">
        <v>9</v>
      </c>
      <c r="N38" s="78">
        <v>85.739257299352928</v>
      </c>
      <c r="O38" s="78">
        <f>_xlfn.XLOOKUP($B38,[1]Sheet1!$A:$A,[1]Sheet1!$D:$D)</f>
        <v>85.739251068447146</v>
      </c>
      <c r="P38" s="78">
        <f t="shared" si="8"/>
        <v>6.2309057824450065E-6</v>
      </c>
      <c r="Q38" s="78">
        <v>28.571428571428569</v>
      </c>
      <c r="R38" s="78">
        <v>62.37382113955087</v>
      </c>
      <c r="S38" s="78">
        <v>82.169372894376863</v>
      </c>
      <c r="T38" s="142">
        <v>2</v>
      </c>
      <c r="U38" s="68">
        <v>24.315466751242205</v>
      </c>
      <c r="V38" s="68">
        <v>0.72946400253726618</v>
      </c>
      <c r="W38" s="78">
        <v>51.206349206349209</v>
      </c>
      <c r="X38" s="78">
        <v>70</v>
      </c>
      <c r="Y38" s="78">
        <v>83.333333333333329</v>
      </c>
      <c r="Z38" s="73"/>
      <c r="AA38" s="74"/>
      <c r="AB38" s="75">
        <f>IF(N38="","",(IF(N38&gt;='Sales Ach'!B$3,'Sales Ach'!C$3,IF(N38&gt;='Sales Ach'!B$4,('Sales Ach'!C$4+((N38-'Sales Ach'!B$4)/('Sales Ach'!B$3-'Sales Ach'!B$4))*'Sales Ach'!D$4),IF(N38&gt;'Sales Ach'!B$5,('Sales Ach'!C$5+((N38-'Sales Ach'!B$5)/('Sales Ach'!B$4-'Sales Ach'!B$5))*'Sales Ach'!D$5),IF(N38&gt;='Sales Ach'!B$6,('Sales Ach'!C$6+((N38-'Sales Ach'!B$6)/('Sales Ach'!B$5-'Sales Ach'!B$6)*'Sales Ach'!D$6)),0))))*$AB$2/10))</f>
        <v>12.221777189805881</v>
      </c>
      <c r="AC38" s="76">
        <f>IF(Q38="","",(IF(Q38&gt;=UA!B$3,UA!C$3,IF(Q38&gt;=UA!B$4,(UA!C$4+((Q38-UA!B$4)/(UA!B$3-UA!B$4))*UA!D$4),IF(Q38&gt;UA!B$5,(UA!C$5+((Q38-UA!B$5)/(UA!B$4-UA!B$5))*UA!D$5),IF(Q38&gt;=UA!B$6,(UA!C$6+((Q38-UA!B$6)/(UA!B$5-UA!B$6)*UA!D$6)),0))))*$AC$2/10))</f>
        <v>0</v>
      </c>
      <c r="AD38" s="76">
        <f>IF(R38="","",(IF(R38&gt;='New Product'!B$3,'New Product'!C$3,IF(R38&gt;='New Product'!B$4,('New Product'!C$4+((R38-'New Product'!B$4)/('New Product'!B$3-'New Product'!B$4))*'New Product'!D$4),IF(R38&gt;'New Product'!B$5,('New Product'!C$5+((R38-'New Product'!B$5)/('New Product'!B$4-'New Product'!B$5))*'New Product'!D$5),IF(R38&gt;='New Product'!B$6,('New Product'!C$6+((R38-'New Product'!B$6)/('New Product'!B$5-'New Product'!B$6)*'New Product'!D$6)),0)))))*$AD$2/10)</f>
        <v>1.2288546748553504</v>
      </c>
      <c r="AE38" s="76">
        <f>IF(S38="","",(IF(S38&gt;='Basket Brand'!B$3,'Basket Brand'!C$3,IF(S38&gt;='Basket Brand'!B$4,('Basket Brand'!C$4+((S38-'Basket Brand'!B$4)/('Basket Brand'!B$3-'Basket Brand'!B$4))*'Basket Brand'!D$4),IF(S38&gt;'Basket Brand'!B$5,('Basket Brand'!C$5+((S38-'Basket Brand'!B$5)/('Basket Brand'!B$4-'Basket Brand'!B$5))*'Basket Brand'!D$5),IF(S38&gt;='Basket Brand'!B$6,('Basket Brand'!C$6+((S38-'Basket Brand'!B$6)/('Basket Brand'!B$5-'Basket Brand'!B$6)*'Basket Brand'!D$6)),0))))*$AE$2/10))</f>
        <v>4.460324747325223</v>
      </c>
      <c r="AF38" s="76">
        <f>IF(T38="","",(IF(T38&gt;='No of Month Ach.'!B$3,'No of Month Ach.'!C$3,IF(T38&gt;='No of Month Ach.'!B$4,('No of Month Ach.'!C$4+((T38-'No of Month Ach.'!B$4)/('No of Month Ach.'!B$3-'No of Month Ach.'!B$4))*'No of Month Ach.'!D$4),IF(T38&gt;'No of Month Ach.'!B$5,('No of Month Ach.'!C$5+((T38-'No of Month Ach.'!B$5)/('No of Month Ach.'!B$4-'No of Month Ach.'!B$5))*'No of Month Ach.'!D$5),IF(T38&gt;='No of Month Ach.'!B$6,('No of Month Ach.'!C$6+((T38-'No of Month Ach.'!B$6)/('No of Month Ach.'!B$5-'No of Month Ach.'!B$6)*'No of Month Ach.'!D$6)),0))))*$AF$2/10))</f>
        <v>0</v>
      </c>
      <c r="AG38" s="76">
        <f>IFERROR(IF(U38="","",IF(U38&gt;='Rx Share'!B$3,'Rx Share'!C$3,IF(U38&gt;='Rx Share'!B$4,('Rx Share'!C$4+((U38-'Rx Share'!B$4)/('Rx Share'!B$3-'Rx Share'!B$4))*'Rx Share'!D$4),IF(U38&gt;'Rx Share'!B$5,('Rx Share'!C$5+((U38-'Rx Share'!B$5)/('Rx Share'!B$4-'Rx Share'!B$5))*'Rx Share'!D$5),IF(U38&gt;='Rx Share'!B$6,('Rx Share'!C$6+((U38-'Rx Share'!B$6)/('Rx Share'!B$5-'Rx Share'!B$6)*'Rx Share'!D$6)),0)))))*$AG$2/10,"")</f>
        <v>0</v>
      </c>
      <c r="AH38" s="76">
        <f>IF(W38&gt;='Call Achv'!B$3,'Call Achv'!C$3,IF(W38&gt;='Call Achv'!B$4,('Call Achv'!C$4+((W38-'Call Achv'!B$4)/('Call Achv'!B$3-'Call Achv'!B$4))*'Call Achv'!D$4),IF(W38&gt;'Call Achv'!B$5,('Call Achv'!C$5+((W38-'Call Achv'!B$5)/('Call Achv'!B$4-'Call Achv'!B$5))*'Call Achv'!D$5),IF(W38&gt;='Call Achv'!B$6,('Call Achv'!C$6+((W38-'Call Achv'!B$6)/('Call Achv'!B$5-'Call Achv'!B$6)*'Call Achv'!D$6)),0))))*$AH$2/10</f>
        <v>0</v>
      </c>
      <c r="AI38" s="76">
        <f>IF(X38&gt;='FF-Written'!B$3,'FF-Written'!C$3,IF(X38&gt;='FF-Written'!B$4,('FF-Written'!C$4+((X38-'FF-Written'!B$4)/('FF-Written'!B$3-'FF-Written'!B$4))*'FF-Written'!D$4),IF(X38&gt;'FF-Written'!B$5,('FF-Written'!C$5+((X38-'FF-Written'!B$5)/('FF-Written'!B$4-'FF-Written'!B$5))*'FF-Written'!D$5),IF(X38&gt;='FF-Written'!B$6,('FF-Written'!C$6+((X38-'FF-Written'!B$6)/('FF-Written'!B$5-'FF-Written'!B$6)*'FF-Written'!D$6)),0))))*$AI$2/10</f>
        <v>4.4000000000000004</v>
      </c>
      <c r="AJ38" s="76">
        <f>IF(Y38&gt;='FF-Detailing'!B$3,'FF-Detailing'!C$3,IF(Y38&gt;='FF-Detailing'!B$4,('FF-Detailing'!C$4+((Y38-'FF-Detailing'!B$4)/('FF-Detailing'!B$3-'FF-Detailing'!B$4))*'FF-Detailing'!D$4),IF(Y38&gt;'FF-Detailing'!B$5,('FF-Detailing'!C$5+((Y38-'FF-Detailing'!B$5)/('FF-Detailing'!B$4-'FF-Detailing'!B$5))*'FF-Detailing'!D$5),IF(Y38&gt;='FF-Detailing'!B$6,('FF-Detailing'!C$6+((Y38-'FF-Detailing'!B$6)/('FF-Detailing'!B$5-'FF-Detailing'!B$6)*'FF-Detailing'!D$6)),0))))*$AJ$2/10</f>
        <v>2.2999999999999998</v>
      </c>
      <c r="AK38" s="100">
        <f t="shared" si="0"/>
        <v>30.763695764983073</v>
      </c>
      <c r="AL38" s="70">
        <f t="shared" si="9"/>
        <v>457</v>
      </c>
      <c r="AM38" s="2">
        <f t="shared" si="1"/>
        <v>27.345507346651619</v>
      </c>
      <c r="AN38">
        <f t="shared" si="2"/>
        <v>325</v>
      </c>
      <c r="AO38" s="110" t="str">
        <f t="shared" si="3"/>
        <v/>
      </c>
      <c r="AP38" s="110" t="str">
        <f t="shared" si="10"/>
        <v/>
      </c>
      <c r="AQ38" s="110" t="str">
        <f t="shared" si="11"/>
        <v/>
      </c>
      <c r="AR38" s="110" t="str">
        <f t="shared" si="12"/>
        <v/>
      </c>
      <c r="AS38" s="109" t="str">
        <f t="shared" si="4"/>
        <v>Disqualified</v>
      </c>
      <c r="AT38" s="109" t="str">
        <f t="shared" si="5"/>
        <v>Disqualified</v>
      </c>
      <c r="AU38" s="109" t="str">
        <f t="shared" si="6"/>
        <v>Disqualified</v>
      </c>
      <c r="AV38" s="109" t="str">
        <f t="shared" si="7"/>
        <v>Disqualified</v>
      </c>
    </row>
    <row r="39" spans="1:48" ht="20" x14ac:dyDescent="0.35">
      <c r="A39" s="87"/>
      <c r="B39" s="79">
        <v>105107</v>
      </c>
      <c r="C39" s="80" t="s">
        <v>1824</v>
      </c>
      <c r="D39" s="80" t="s">
        <v>1201</v>
      </c>
      <c r="E39" s="80" t="s">
        <v>355</v>
      </c>
      <c r="F39" s="80" t="s">
        <v>149</v>
      </c>
      <c r="G39" s="80" t="s">
        <v>16</v>
      </c>
      <c r="H39" s="80" t="s">
        <v>1770</v>
      </c>
      <c r="I39" s="80" t="s">
        <v>1757</v>
      </c>
      <c r="J39" s="146">
        <v>44524</v>
      </c>
      <c r="K39" s="146" t="s">
        <v>1719</v>
      </c>
      <c r="L39" s="79"/>
      <c r="M39" s="79">
        <v>9</v>
      </c>
      <c r="N39" s="78">
        <v>81.958211273375554</v>
      </c>
      <c r="O39" s="78">
        <f>_xlfn.XLOOKUP($B39,[1]Sheet1!$A:$A,[1]Sheet1!$D:$D)</f>
        <v>81.958201287909432</v>
      </c>
      <c r="P39" s="78">
        <f t="shared" si="8"/>
        <v>9.9854661215204032E-6</v>
      </c>
      <c r="Q39" s="78">
        <v>24.537037037037038</v>
      </c>
      <c r="R39" s="78">
        <v>82.328614907325758</v>
      </c>
      <c r="S39" s="78">
        <v>80.911339637870057</v>
      </c>
      <c r="T39" s="142">
        <v>0</v>
      </c>
      <c r="U39" s="68">
        <v>10.279291373818737</v>
      </c>
      <c r="V39" s="68">
        <v>0.51396456869093687</v>
      </c>
      <c r="W39" s="78">
        <v>92.485119047619051</v>
      </c>
      <c r="X39" s="78">
        <v>47.777777777777779</v>
      </c>
      <c r="Y39" s="78">
        <v>57.333333333333336</v>
      </c>
      <c r="Z39" s="73"/>
      <c r="AA39" s="74"/>
      <c r="AB39" s="75">
        <f>IF(N39="","",(IF(N39&gt;='Sales Ach'!B$3,'Sales Ach'!C$3,IF(N39&gt;='Sales Ach'!B$4,('Sales Ach'!C$4+((N39-'Sales Ach'!B$4)/('Sales Ach'!B$3-'Sales Ach'!B$4))*'Sales Ach'!D$4),IF(N39&gt;'Sales Ach'!B$5,('Sales Ach'!C$5+((N39-'Sales Ach'!B$5)/('Sales Ach'!B$4-'Sales Ach'!B$5))*'Sales Ach'!D$5),IF(N39&gt;='Sales Ach'!B$6,('Sales Ach'!C$6+((N39-'Sales Ach'!B$6)/('Sales Ach'!B$5-'Sales Ach'!B$6)*'Sales Ach'!D$6)),0))))*$AB$2/10))</f>
        <v>11.087463382012668</v>
      </c>
      <c r="AC39" s="76">
        <f>IF(Q39="","",(IF(Q39&gt;=UA!B$3,UA!C$3,IF(Q39&gt;=UA!B$4,(UA!C$4+((Q39-UA!B$4)/(UA!B$3-UA!B$4))*UA!D$4),IF(Q39&gt;UA!B$5,(UA!C$5+((Q39-UA!B$5)/(UA!B$4-UA!B$5))*UA!D$5),IF(Q39&gt;=UA!B$6,(UA!C$6+((Q39-UA!B$6)/(UA!B$5-UA!B$6)*UA!D$6)),0))))*$AC$2/10))</f>
        <v>0</v>
      </c>
      <c r="AD39" s="76">
        <f>IF(R39="","",(IF(R39&gt;='New Product'!B$3,'New Product'!C$3,IF(R39&gt;='New Product'!B$4,('New Product'!C$4+((R39-'New Product'!B$4)/('New Product'!B$3-'New Product'!B$4))*'New Product'!D$4),IF(R39&gt;'New Product'!B$5,('New Product'!C$5+((R39-'New Product'!B$5)/('New Product'!B$4-'New Product'!B$5))*'New Product'!D$5),IF(R39&gt;='New Product'!B$6,('New Product'!C$6+((R39-'New Product'!B$6)/('New Product'!B$5-'New Product'!B$6)*'New Product'!D$6)),0)))))*$AD$2/10)</f>
        <v>2.2328614907325757</v>
      </c>
      <c r="AE39" s="76">
        <f>IF(S39="","",(IF(S39&gt;='Basket Brand'!B$3,'Basket Brand'!C$3,IF(S39&gt;='Basket Brand'!B$4,('Basket Brand'!C$4+((S39-'Basket Brand'!B$4)/('Basket Brand'!B$3-'Basket Brand'!B$4))*'Basket Brand'!D$4),IF(S39&gt;'Basket Brand'!B$5,('Basket Brand'!C$5+((S39-'Basket Brand'!B$5)/('Basket Brand'!B$4-'Basket Brand'!B$5))*'Basket Brand'!D$5),IF(S39&gt;='Basket Brand'!B$6,('Basket Brand'!C$6+((S39-'Basket Brand'!B$6)/('Basket Brand'!B$5-'Basket Brand'!B$6)*'Basket Brand'!D$6)),0))))*$AE$2/10))</f>
        <v>4.3093607565444074</v>
      </c>
      <c r="AF39" s="76">
        <f>IF(T39="","",(IF(T39&gt;='No of Month Ach.'!B$3,'No of Month Ach.'!C$3,IF(T39&gt;='No of Month Ach.'!B$4,('No of Month Ach.'!C$4+((T39-'No of Month Ach.'!B$4)/('No of Month Ach.'!B$3-'No of Month Ach.'!B$4))*'No of Month Ach.'!D$4),IF(T39&gt;'No of Month Ach.'!B$5,('No of Month Ach.'!C$5+((T39-'No of Month Ach.'!B$5)/('No of Month Ach.'!B$4-'No of Month Ach.'!B$5))*'No of Month Ach.'!D$5),IF(T39&gt;='No of Month Ach.'!B$6,('No of Month Ach.'!C$6+((T39-'No of Month Ach.'!B$6)/('No of Month Ach.'!B$5-'No of Month Ach.'!B$6)*'No of Month Ach.'!D$6)),0))))*$AF$2/10))</f>
        <v>0</v>
      </c>
      <c r="AG39" s="76">
        <f>IFERROR(IF(U39="","",IF(U39&gt;='Rx Share'!B$3,'Rx Share'!C$3,IF(U39&gt;='Rx Share'!B$4,('Rx Share'!C$4+((U39-'Rx Share'!B$4)/('Rx Share'!B$3-'Rx Share'!B$4))*'Rx Share'!D$4),IF(U39&gt;'Rx Share'!B$5,('Rx Share'!C$5+((U39-'Rx Share'!B$5)/('Rx Share'!B$4-'Rx Share'!B$5))*'Rx Share'!D$5),IF(U39&gt;='Rx Share'!B$6,('Rx Share'!C$6+((U39-'Rx Share'!B$6)/('Rx Share'!B$5-'Rx Share'!B$6)*'Rx Share'!D$6)),0)))))*$AG$2/10,"")</f>
        <v>0</v>
      </c>
      <c r="AH39" s="76">
        <f>IF(W39&gt;='Call Achv'!B$3,'Call Achv'!C$3,IF(W39&gt;='Call Achv'!B$4,('Call Achv'!C$4+((W39-'Call Achv'!B$4)/('Call Achv'!B$3-'Call Achv'!B$4))*'Call Achv'!D$4),IF(W39&gt;'Call Achv'!B$5,('Call Achv'!C$5+((W39-'Call Achv'!B$5)/('Call Achv'!B$4-'Call Achv'!B$5))*'Call Achv'!D$5),IF(W39&gt;='Call Achv'!B$6,('Call Achv'!C$6+((W39-'Call Achv'!B$6)/('Call Achv'!B$5-'Call Achv'!B$6)*'Call Achv'!D$6)),0))))*$AH$2/10</f>
        <v>2.4970238095238102</v>
      </c>
      <c r="AI39" s="76">
        <f>IF(X39&gt;='FF-Written'!B$3,'FF-Written'!C$3,IF(X39&gt;='FF-Written'!B$4,('FF-Written'!C$4+((X39-'FF-Written'!B$4)/('FF-Written'!B$3-'FF-Written'!B$4))*'FF-Written'!D$4),IF(X39&gt;'FF-Written'!B$5,('FF-Written'!C$5+((X39-'FF-Written'!B$5)/('FF-Written'!B$4-'FF-Written'!B$5))*'FF-Written'!D$5),IF(X39&gt;='FF-Written'!B$6,('FF-Written'!C$6+((X39-'FF-Written'!B$6)/('FF-Written'!B$5-'FF-Written'!B$6)*'FF-Written'!D$6)),0))))*$AI$2/10</f>
        <v>0</v>
      </c>
      <c r="AJ39" s="76">
        <f>IF(Y39&gt;='FF-Detailing'!B$3,'FF-Detailing'!C$3,IF(Y39&gt;='FF-Detailing'!B$4,('FF-Detailing'!C$4+((Y39-'FF-Detailing'!B$4)/('FF-Detailing'!B$3-'FF-Detailing'!B$4))*'FF-Detailing'!D$4),IF(Y39&gt;'FF-Detailing'!B$5,('FF-Detailing'!C$5+((Y39-'FF-Detailing'!B$5)/('FF-Detailing'!B$4-'FF-Detailing'!B$5))*'FF-Detailing'!D$5),IF(Y39&gt;='FF-Detailing'!B$6,('FF-Detailing'!C$6+((Y39-'FF-Detailing'!B$6)/('FF-Detailing'!B$5-'FF-Detailing'!B$6)*'FF-Detailing'!D$6)),0))))*$AJ$2/10</f>
        <v>0</v>
      </c>
      <c r="AK39" s="100">
        <f t="shared" si="0"/>
        <v>25.15838679851683</v>
      </c>
      <c r="AL39" s="70">
        <f t="shared" si="9"/>
        <v>516</v>
      </c>
      <c r="AM39" s="2">
        <f t="shared" si="1"/>
        <v>22.363010487570516</v>
      </c>
      <c r="AN39">
        <f t="shared" si="2"/>
        <v>367</v>
      </c>
      <c r="AO39" s="110" t="str">
        <f t="shared" si="3"/>
        <v/>
      </c>
      <c r="AP39" s="110" t="str">
        <f t="shared" si="10"/>
        <v/>
      </c>
      <c r="AQ39" s="110" t="str">
        <f t="shared" si="11"/>
        <v/>
      </c>
      <c r="AR39" s="110" t="str">
        <f t="shared" si="12"/>
        <v/>
      </c>
      <c r="AS39" s="109" t="str">
        <f t="shared" si="4"/>
        <v>Disqualified</v>
      </c>
      <c r="AT39" s="109" t="str">
        <f t="shared" si="5"/>
        <v>Disqualified</v>
      </c>
      <c r="AU39" s="109" t="str">
        <f t="shared" si="6"/>
        <v>Disqualified</v>
      </c>
      <c r="AV39" s="109" t="str">
        <f t="shared" si="7"/>
        <v>Disqualified</v>
      </c>
    </row>
    <row r="40" spans="1:48" ht="20" x14ac:dyDescent="0.35">
      <c r="A40" s="87"/>
      <c r="B40" s="79">
        <v>105108</v>
      </c>
      <c r="C40" s="80" t="s">
        <v>1210</v>
      </c>
      <c r="D40" s="80" t="s">
        <v>1114</v>
      </c>
      <c r="E40" s="80" t="s">
        <v>1825</v>
      </c>
      <c r="F40" s="80" t="s">
        <v>1826</v>
      </c>
      <c r="G40" s="80" t="s">
        <v>1807</v>
      </c>
      <c r="H40" s="80" t="s">
        <v>1808</v>
      </c>
      <c r="I40" s="80" t="s">
        <v>1757</v>
      </c>
      <c r="J40" s="146">
        <v>44524</v>
      </c>
      <c r="K40" s="146" t="s">
        <v>1719</v>
      </c>
      <c r="L40" s="79"/>
      <c r="M40" s="79">
        <v>9</v>
      </c>
      <c r="N40" s="78">
        <v>113.80227638970094</v>
      </c>
      <c r="O40" s="78">
        <f>_xlfn.XLOOKUP($B40,[1]Sheet1!$A:$A,[1]Sheet1!$D:$D)</f>
        <v>113.80225707523192</v>
      </c>
      <c r="P40" s="78">
        <f t="shared" si="8"/>
        <v>1.9314469014375391E-5</v>
      </c>
      <c r="Q40" s="78">
        <v>66.666666666666657</v>
      </c>
      <c r="R40" s="78">
        <v>66.611891485842051</v>
      </c>
      <c r="S40" s="78">
        <v>115.31615757410142</v>
      </c>
      <c r="T40" s="142">
        <v>8</v>
      </c>
      <c r="U40" s="68">
        <v>6.1019581738503366</v>
      </c>
      <c r="V40" s="68">
        <v>1.0983524712930606</v>
      </c>
      <c r="W40" s="78">
        <v>103.48837209302326</v>
      </c>
      <c r="X40" s="78">
        <v>92.222222222222214</v>
      </c>
      <c r="Y40" s="78">
        <v>90.333333333333329</v>
      </c>
      <c r="Z40" s="73"/>
      <c r="AA40" s="74"/>
      <c r="AB40" s="75">
        <f>IF(N40="","",(IF(N40&gt;='Sales Ach'!B$3,'Sales Ach'!C$3,IF(N40&gt;='Sales Ach'!B$4,('Sales Ach'!C$4+((N40-'Sales Ach'!B$4)/('Sales Ach'!B$3-'Sales Ach'!B$4))*'Sales Ach'!D$4),IF(N40&gt;'Sales Ach'!B$5,('Sales Ach'!C$5+((N40-'Sales Ach'!B$5)/('Sales Ach'!B$4-'Sales Ach'!B$5))*'Sales Ach'!D$5),IF(N40&gt;='Sales Ach'!B$6,('Sales Ach'!C$6+((N40-'Sales Ach'!B$6)/('Sales Ach'!B$5-'Sales Ach'!B$6)*'Sales Ach'!D$6)),0))))*$AB$2/10))</f>
        <v>28.140682916910283</v>
      </c>
      <c r="AC40" s="76">
        <f>IF(Q40="","",(IF(Q40&gt;=UA!B$3,UA!C$3,IF(Q40&gt;=UA!B$4,(UA!C$4+((Q40-UA!B$4)/(UA!B$3-UA!B$4))*UA!D$4),IF(Q40&gt;UA!B$5,(UA!C$5+((Q40-UA!B$5)/(UA!B$4-UA!B$5))*UA!D$5),IF(Q40&gt;=UA!B$6,(UA!C$6+((Q40-UA!B$6)/(UA!B$5-UA!B$6)*UA!D$6)),0))))*$AC$2/10))</f>
        <v>10</v>
      </c>
      <c r="AD40" s="76">
        <f>IF(R40="","",(IF(R40&gt;='New Product'!B$3,'New Product'!C$3,IF(R40&gt;='New Product'!B$4,('New Product'!C$4+((R40-'New Product'!B$4)/('New Product'!B$3-'New Product'!B$4))*'New Product'!D$4),IF(R40&gt;'New Product'!B$5,('New Product'!C$5+((R40-'New Product'!B$5)/('New Product'!B$4-'New Product'!B$5))*'New Product'!D$5),IF(R40&gt;='New Product'!B$6,('New Product'!C$6+((R40-'New Product'!B$6)/('New Product'!B$5-'New Product'!B$6)*'New Product'!D$6)),0)))))*$AD$2/10)</f>
        <v>1.4142702525055897</v>
      </c>
      <c r="AE40" s="76">
        <f>IF(S40="","",(IF(S40&gt;='Basket Brand'!B$3,'Basket Brand'!C$3,IF(S40&gt;='Basket Brand'!B$4,('Basket Brand'!C$4+((S40-'Basket Brand'!B$4)/('Basket Brand'!B$3-'Basket Brand'!B$4))*'Basket Brand'!D$4),IF(S40&gt;'Basket Brand'!B$5,('Basket Brand'!C$5+((S40-'Basket Brand'!B$5)/('Basket Brand'!B$4-'Basket Brand'!B$5))*'Basket Brand'!D$5),IF(S40&gt;='Basket Brand'!B$6,('Basket Brand'!C$6+((S40-'Basket Brand'!B$6)/('Basket Brand'!B$5-'Basket Brand'!B$6)*'Basket Brand'!D$6)),0))))*$AE$2/10))</f>
        <v>11.437938908892169</v>
      </c>
      <c r="AF40" s="76">
        <f>IF(T40="","",(IF(T40&gt;='No of Month Ach.'!B$3,'No of Month Ach.'!C$3,IF(T40&gt;='No of Month Ach.'!B$4,('No of Month Ach.'!C$4+((T40-'No of Month Ach.'!B$4)/('No of Month Ach.'!B$3-'No of Month Ach.'!B$4))*'No of Month Ach.'!D$4),IF(T40&gt;'No of Month Ach.'!B$5,('No of Month Ach.'!C$5+((T40-'No of Month Ach.'!B$5)/('No of Month Ach.'!B$4-'No of Month Ach.'!B$5))*'No of Month Ach.'!D$5),IF(T40&gt;='No of Month Ach.'!B$6,('No of Month Ach.'!C$6+((T40-'No of Month Ach.'!B$6)/('No of Month Ach.'!B$5-'No of Month Ach.'!B$6)*'No of Month Ach.'!D$6)),0))))*$AF$2/10))</f>
        <v>3.85</v>
      </c>
      <c r="AG40" s="76">
        <f>IFERROR(IF(U40="","",IF(U40&gt;='Rx Share'!B$3,'Rx Share'!C$3,IF(U40&gt;='Rx Share'!B$4,('Rx Share'!C$4+((U40-'Rx Share'!B$4)/('Rx Share'!B$3-'Rx Share'!B$4))*'Rx Share'!D$4),IF(U40&gt;'Rx Share'!B$5,('Rx Share'!C$5+((U40-'Rx Share'!B$5)/('Rx Share'!B$4-'Rx Share'!B$5))*'Rx Share'!D$5),IF(U40&gt;='Rx Share'!B$6,('Rx Share'!C$6+((U40-'Rx Share'!B$6)/('Rx Share'!B$5-'Rx Share'!B$6)*'Rx Share'!D$6)),0)))))*$AG$2/10,"")</f>
        <v>0</v>
      </c>
      <c r="AH40" s="76">
        <f>IF(W40&gt;='Call Achv'!B$3,'Call Achv'!C$3,IF(W40&gt;='Call Achv'!B$4,('Call Achv'!C$4+((W40-'Call Achv'!B$4)/('Call Achv'!B$3-'Call Achv'!B$4))*'Call Achv'!D$4),IF(W40&gt;'Call Achv'!B$5,('Call Achv'!C$5+((W40-'Call Achv'!B$5)/('Call Achv'!B$4-'Call Achv'!B$5))*'Call Achv'!D$5),IF(W40&gt;='Call Achv'!B$6,('Call Achv'!C$6+((W40-'Call Achv'!B$6)/('Call Achv'!B$5-'Call Achv'!B$6)*'Call Achv'!D$6)),0))))*$AH$2/10</f>
        <v>5</v>
      </c>
      <c r="AI40" s="76">
        <f>IF(X40&gt;='FF-Written'!B$3,'FF-Written'!C$3,IF(X40&gt;='FF-Written'!B$4,('FF-Written'!C$4+((X40-'FF-Written'!B$4)/('FF-Written'!B$3-'FF-Written'!B$4))*'FF-Written'!D$4),IF(X40&gt;'FF-Written'!B$5,('FF-Written'!C$5+((X40-'FF-Written'!B$5)/('FF-Written'!B$4-'FF-Written'!B$5))*'FF-Written'!D$5),IF(X40&gt;='FF-Written'!B$6,('FF-Written'!C$6+((X40-'FF-Written'!B$6)/('FF-Written'!B$5-'FF-Written'!B$6)*'FF-Written'!D$6)),0))))*$AI$2/10</f>
        <v>8</v>
      </c>
      <c r="AJ40" s="76">
        <f>IF(Y40&gt;='FF-Detailing'!B$3,'FF-Detailing'!C$3,IF(Y40&gt;='FF-Detailing'!B$4,('FF-Detailing'!C$4+((Y40-'FF-Detailing'!B$4)/('FF-Detailing'!B$3-'FF-Detailing'!B$4))*'FF-Detailing'!D$4),IF(Y40&gt;'FF-Detailing'!B$5,('FF-Detailing'!C$5+((Y40-'FF-Detailing'!B$5)/('FF-Detailing'!B$4-'FF-Detailing'!B$5))*'FF-Detailing'!D$5),IF(Y40&gt;='FF-Detailing'!B$6,('FF-Detailing'!C$6+((Y40-'FF-Detailing'!B$6)/('FF-Detailing'!B$5-'FF-Detailing'!B$6)*'FF-Detailing'!D$6)),0))))*$AJ$2/10</f>
        <v>2.7199999999999998</v>
      </c>
      <c r="AK40" s="100">
        <f t="shared" si="0"/>
        <v>88.203615097885049</v>
      </c>
      <c r="AL40" s="70">
        <f t="shared" si="9"/>
        <v>13</v>
      </c>
      <c r="AM40" s="2">
        <f t="shared" si="1"/>
        <v>78.403213420342269</v>
      </c>
      <c r="AN40">
        <f t="shared" si="2"/>
        <v>12</v>
      </c>
      <c r="AO40" s="110">
        <f t="shared" si="3"/>
        <v>6.1019581738503366</v>
      </c>
      <c r="AP40" s="110">
        <f t="shared" si="10"/>
        <v>66.611891485842051</v>
      </c>
      <c r="AQ40" s="110">
        <f t="shared" si="11"/>
        <v>66.666666666666657</v>
      </c>
      <c r="AR40" s="110">
        <f t="shared" si="12"/>
        <v>92.222222222222214</v>
      </c>
      <c r="AS40" s="109">
        <f t="shared" si="4"/>
        <v>98</v>
      </c>
      <c r="AT40" s="109">
        <f t="shared" si="5"/>
        <v>77</v>
      </c>
      <c r="AU40" s="109">
        <f t="shared" si="6"/>
        <v>10</v>
      </c>
      <c r="AV40" s="109">
        <f t="shared" si="7"/>
        <v>14</v>
      </c>
    </row>
    <row r="41" spans="1:48" ht="20" x14ac:dyDescent="0.35">
      <c r="A41" s="87"/>
      <c r="B41" s="79">
        <v>105109</v>
      </c>
      <c r="C41" s="80" t="s">
        <v>1827</v>
      </c>
      <c r="D41" s="80" t="s">
        <v>1201</v>
      </c>
      <c r="E41" s="80" t="s">
        <v>1828</v>
      </c>
      <c r="F41" s="80" t="s">
        <v>1829</v>
      </c>
      <c r="G41" s="80" t="s">
        <v>1830</v>
      </c>
      <c r="H41" s="80" t="s">
        <v>1822</v>
      </c>
      <c r="I41" s="80" t="s">
        <v>1757</v>
      </c>
      <c r="J41" s="146">
        <v>44524</v>
      </c>
      <c r="K41" s="146" t="s">
        <v>1719</v>
      </c>
      <c r="L41" s="79"/>
      <c r="M41" s="79">
        <v>9</v>
      </c>
      <c r="N41" s="78">
        <v>84.06368694270563</v>
      </c>
      <c r="O41" s="78">
        <f>_xlfn.XLOOKUP($B41,[1]Sheet1!$A:$A,[1]Sheet1!$D:$D)</f>
        <v>84.063637919330176</v>
      </c>
      <c r="P41" s="78">
        <f t="shared" si="8"/>
        <v>4.9023375453316476E-5</v>
      </c>
      <c r="Q41" s="78">
        <v>12.890625</v>
      </c>
      <c r="R41" s="78">
        <v>99.56744152397475</v>
      </c>
      <c r="S41" s="78">
        <v>91.27164000570869</v>
      </c>
      <c r="T41" s="142">
        <v>2</v>
      </c>
      <c r="U41" s="68">
        <v>53.742038216560509</v>
      </c>
      <c r="V41" s="68">
        <v>1.0748407643312101</v>
      </c>
      <c r="W41" s="78">
        <v>82.603092783505147</v>
      </c>
      <c r="X41" s="78">
        <v>56.666666666666664</v>
      </c>
      <c r="Y41" s="78">
        <v>56.5</v>
      </c>
      <c r="Z41" s="73"/>
      <c r="AA41" s="74"/>
      <c r="AB41" s="75">
        <f>IF(N41="","",(IF(N41&gt;='Sales Ach'!B$3,'Sales Ach'!C$3,IF(N41&gt;='Sales Ach'!B$4,('Sales Ach'!C$4+((N41-'Sales Ach'!B$4)/('Sales Ach'!B$3-'Sales Ach'!B$4))*'Sales Ach'!D$4),IF(N41&gt;'Sales Ach'!B$5,('Sales Ach'!C$5+((N41-'Sales Ach'!B$5)/('Sales Ach'!B$4-'Sales Ach'!B$5))*'Sales Ach'!D$5),IF(N41&gt;='Sales Ach'!B$6,('Sales Ach'!C$6+((N41-'Sales Ach'!B$6)/('Sales Ach'!B$5-'Sales Ach'!B$6)*'Sales Ach'!D$6)),0))))*$AB$2/10))</f>
        <v>11.71910608281169</v>
      </c>
      <c r="AC41" s="76">
        <f>IF(Q41="","",(IF(Q41&gt;=UA!B$3,UA!C$3,IF(Q41&gt;=UA!B$4,(UA!C$4+((Q41-UA!B$4)/(UA!B$3-UA!B$4))*UA!D$4),IF(Q41&gt;UA!B$5,(UA!C$5+((Q41-UA!B$5)/(UA!B$4-UA!B$5))*UA!D$5),IF(Q41&gt;=UA!B$6,(UA!C$6+((Q41-UA!B$6)/(UA!B$5-UA!B$6)*UA!D$6)),0))))*$AC$2/10))</f>
        <v>0</v>
      </c>
      <c r="AD41" s="76">
        <f>IF(R41="","",(IF(R41&gt;='New Product'!B$3,'New Product'!C$3,IF(R41&gt;='New Product'!B$4,('New Product'!C$4+((R41-'New Product'!B$4)/('New Product'!B$3-'New Product'!B$4))*'New Product'!D$4),IF(R41&gt;'New Product'!B$5,('New Product'!C$5+((R41-'New Product'!B$5)/('New Product'!B$4-'New Product'!B$5))*'New Product'!D$5),IF(R41&gt;='New Product'!B$6,('New Product'!C$6+((R41-'New Product'!B$6)/('New Product'!B$5-'New Product'!B$6)*'New Product'!D$6)),0)))))*$AD$2/10)</f>
        <v>4.9351162285962129</v>
      </c>
      <c r="AE41" s="76">
        <f>IF(S41="","",(IF(S41&gt;='Basket Brand'!B$3,'Basket Brand'!C$3,IF(S41&gt;='Basket Brand'!B$4,('Basket Brand'!C$4+((S41-'Basket Brand'!B$4)/('Basket Brand'!B$3-'Basket Brand'!B$4))*'Basket Brand'!D$4),IF(S41&gt;'Basket Brand'!B$5,('Basket Brand'!C$5+((S41-'Basket Brand'!B$5)/('Basket Brand'!B$4-'Basket Brand'!B$5))*'Basket Brand'!D$5),IF(S41&gt;='Basket Brand'!B$6,('Basket Brand'!C$6+((S41-'Basket Brand'!B$6)/('Basket Brand'!B$5-'Basket Brand'!B$6)*'Basket Brand'!D$6)),0))))*$AE$2/10))</f>
        <v>5.552596800685043</v>
      </c>
      <c r="AF41" s="76">
        <f>IF(T41="","",(IF(T41&gt;='No of Month Ach.'!B$3,'No of Month Ach.'!C$3,IF(T41&gt;='No of Month Ach.'!B$4,('No of Month Ach.'!C$4+((T41-'No of Month Ach.'!B$4)/('No of Month Ach.'!B$3-'No of Month Ach.'!B$4))*'No of Month Ach.'!D$4),IF(T41&gt;'No of Month Ach.'!B$5,('No of Month Ach.'!C$5+((T41-'No of Month Ach.'!B$5)/('No of Month Ach.'!B$4-'No of Month Ach.'!B$5))*'No of Month Ach.'!D$5),IF(T41&gt;='No of Month Ach.'!B$6,('No of Month Ach.'!C$6+((T41-'No of Month Ach.'!B$6)/('No of Month Ach.'!B$5-'No of Month Ach.'!B$6)*'No of Month Ach.'!D$6)),0))))*$AF$2/10))</f>
        <v>0</v>
      </c>
      <c r="AG41" s="76">
        <f>IFERROR(IF(U41="","",IF(U41&gt;='Rx Share'!B$3,'Rx Share'!C$3,IF(U41&gt;='Rx Share'!B$4,('Rx Share'!C$4+((U41-'Rx Share'!B$4)/('Rx Share'!B$3-'Rx Share'!B$4))*'Rx Share'!D$4),IF(U41&gt;'Rx Share'!B$5,('Rx Share'!C$5+((U41-'Rx Share'!B$5)/('Rx Share'!B$4-'Rx Share'!B$5))*'Rx Share'!D$5),IF(U41&gt;='Rx Share'!B$6,('Rx Share'!C$6+((U41-'Rx Share'!B$6)/('Rx Share'!B$5-'Rx Share'!B$6)*'Rx Share'!D$6)),0)))))*$AG$2/10,"")</f>
        <v>1.1548566878980893</v>
      </c>
      <c r="AH41" s="76">
        <f>IF(W41&gt;='Call Achv'!B$3,'Call Achv'!C$3,IF(W41&gt;='Call Achv'!B$4,('Call Achv'!C$4+((W41-'Call Achv'!B$4)/('Call Achv'!B$3-'Call Achv'!B$4))*'Call Achv'!D$4),IF(W41&gt;'Call Achv'!B$5,('Call Achv'!C$5+((W41-'Call Achv'!B$5)/('Call Achv'!B$4-'Call Achv'!B$5))*'Call Achv'!D$5),IF(W41&gt;='Call Achv'!B$6,('Call Achv'!C$6+((W41-'Call Achv'!B$6)/('Call Achv'!B$5-'Call Achv'!B$6)*'Call Achv'!D$6)),0))))*$AH$2/10</f>
        <v>0.70554123711340067</v>
      </c>
      <c r="AI41" s="76">
        <f>IF(X41&gt;='FF-Written'!B$3,'FF-Written'!C$3,IF(X41&gt;='FF-Written'!B$4,('FF-Written'!C$4+((X41-'FF-Written'!B$4)/('FF-Written'!B$3-'FF-Written'!B$4))*'FF-Written'!D$4),IF(X41&gt;'FF-Written'!B$5,('FF-Written'!C$5+((X41-'FF-Written'!B$5)/('FF-Written'!B$4-'FF-Written'!B$5))*'FF-Written'!D$5),IF(X41&gt;='FF-Written'!B$6,('FF-Written'!C$6+((X41-'FF-Written'!B$6)/('FF-Written'!B$5-'FF-Written'!B$6)*'FF-Written'!D$6)),0))))*$AI$2/10</f>
        <v>2.2666666666666662</v>
      </c>
      <c r="AJ41" s="76">
        <f>IF(Y41&gt;='FF-Detailing'!B$3,'FF-Detailing'!C$3,IF(Y41&gt;='FF-Detailing'!B$4,('FF-Detailing'!C$4+((Y41-'FF-Detailing'!B$4)/('FF-Detailing'!B$3-'FF-Detailing'!B$4))*'FF-Detailing'!D$4),IF(Y41&gt;'FF-Detailing'!B$5,('FF-Detailing'!C$5+((Y41-'FF-Detailing'!B$5)/('FF-Detailing'!B$4-'FF-Detailing'!B$5))*'FF-Detailing'!D$5),IF(Y41&gt;='FF-Detailing'!B$6,('FF-Detailing'!C$6+((Y41-'FF-Detailing'!B$6)/('FF-Detailing'!B$5-'FF-Detailing'!B$6)*'FF-Detailing'!D$6)),0))))*$AJ$2/10</f>
        <v>0</v>
      </c>
      <c r="AK41" s="100">
        <f t="shared" si="0"/>
        <v>31.473783769841265</v>
      </c>
      <c r="AL41" s="70">
        <f t="shared" si="9"/>
        <v>451</v>
      </c>
      <c r="AM41" s="2">
        <f t="shared" si="1"/>
        <v>29.259870781967891</v>
      </c>
      <c r="AN41">
        <f t="shared" si="2"/>
        <v>310</v>
      </c>
      <c r="AO41" s="110" t="str">
        <f t="shared" si="3"/>
        <v/>
      </c>
      <c r="AP41" s="110" t="str">
        <f t="shared" si="10"/>
        <v/>
      </c>
      <c r="AQ41" s="110" t="str">
        <f t="shared" si="11"/>
        <v/>
      </c>
      <c r="AR41" s="110" t="str">
        <f t="shared" si="12"/>
        <v/>
      </c>
      <c r="AS41" s="109" t="str">
        <f t="shared" si="4"/>
        <v>Disqualified</v>
      </c>
      <c r="AT41" s="109" t="str">
        <f t="shared" si="5"/>
        <v>Disqualified</v>
      </c>
      <c r="AU41" s="109" t="str">
        <f t="shared" si="6"/>
        <v>Disqualified</v>
      </c>
      <c r="AV41" s="109" t="str">
        <f t="shared" si="7"/>
        <v>Disqualified</v>
      </c>
    </row>
    <row r="42" spans="1:48" ht="20" x14ac:dyDescent="0.35">
      <c r="A42" s="87"/>
      <c r="B42" s="79">
        <v>105110</v>
      </c>
      <c r="C42" s="80" t="s">
        <v>1831</v>
      </c>
      <c r="D42" s="80" t="s">
        <v>1114</v>
      </c>
      <c r="E42" s="80" t="s">
        <v>229</v>
      </c>
      <c r="F42" s="80" t="s">
        <v>79</v>
      </c>
      <c r="G42" s="80" t="s">
        <v>10</v>
      </c>
      <c r="H42" s="80" t="s">
        <v>1770</v>
      </c>
      <c r="I42" s="80" t="s">
        <v>1757</v>
      </c>
      <c r="J42" s="146">
        <v>44524</v>
      </c>
      <c r="K42" s="146" t="s">
        <v>1719</v>
      </c>
      <c r="L42" s="79"/>
      <c r="M42" s="79">
        <v>9</v>
      </c>
      <c r="N42" s="78">
        <v>87.111162463600778</v>
      </c>
      <c r="O42" s="78">
        <f>_xlfn.XLOOKUP($B42,[1]Sheet1!$A:$A,[1]Sheet1!$D:$D)</f>
        <v>87.111286017663005</v>
      </c>
      <c r="P42" s="78">
        <f t="shared" si="8"/>
        <v>-1.2355406222752663E-4</v>
      </c>
      <c r="Q42" s="78">
        <v>35.9375</v>
      </c>
      <c r="R42" s="78">
        <v>43.258268315205974</v>
      </c>
      <c r="S42" s="78">
        <v>76.091292754559149</v>
      </c>
      <c r="T42" s="142">
        <v>2</v>
      </c>
      <c r="U42" s="68">
        <v>5.5263885051119095</v>
      </c>
      <c r="V42" s="68">
        <v>0.16579165515335728</v>
      </c>
      <c r="W42" s="78">
        <v>109.33075933075934</v>
      </c>
      <c r="X42" s="78">
        <v>81.666666666666671</v>
      </c>
      <c r="Y42" s="78">
        <v>82.333333333333329</v>
      </c>
      <c r="Z42" s="73"/>
      <c r="AA42" s="74"/>
      <c r="AB42" s="75">
        <f>IF(N42="","",(IF(N42&gt;='Sales Ach'!B$3,'Sales Ach'!C$3,IF(N42&gt;='Sales Ach'!B$4,('Sales Ach'!C$4+((N42-'Sales Ach'!B$4)/('Sales Ach'!B$3-'Sales Ach'!B$4))*'Sales Ach'!D$4),IF(N42&gt;'Sales Ach'!B$5,('Sales Ach'!C$5+((N42-'Sales Ach'!B$5)/('Sales Ach'!B$4-'Sales Ach'!B$5))*'Sales Ach'!D$5),IF(N42&gt;='Sales Ach'!B$6,('Sales Ach'!C$6+((N42-'Sales Ach'!B$6)/('Sales Ach'!B$5-'Sales Ach'!B$6)*'Sales Ach'!D$6)),0))))*$AB$2/10))</f>
        <v>12.633348739080233</v>
      </c>
      <c r="AC42" s="76">
        <f>IF(Q42="","",(IF(Q42&gt;=UA!B$3,UA!C$3,IF(Q42&gt;=UA!B$4,(UA!C$4+((Q42-UA!B$4)/(UA!B$3-UA!B$4))*UA!D$4),IF(Q42&gt;UA!B$5,(UA!C$5+((Q42-UA!B$5)/(UA!B$4-UA!B$5))*UA!D$5),IF(Q42&gt;=UA!B$6,(UA!C$6+((Q42-UA!B$6)/(UA!B$5-UA!B$6)*UA!D$6)),0))))*$AC$2/10))</f>
        <v>4.78125</v>
      </c>
      <c r="AD42" s="76">
        <f>IF(R42="","",(IF(R42&gt;='New Product'!B$3,'New Product'!C$3,IF(R42&gt;='New Product'!B$4,('New Product'!C$4+((R42-'New Product'!B$4)/('New Product'!B$3-'New Product'!B$4))*'New Product'!D$4),IF(R42&gt;'New Product'!B$5,('New Product'!C$5+((R42-'New Product'!B$5)/('New Product'!B$4-'New Product'!B$5))*'New Product'!D$5),IF(R42&gt;='New Product'!B$6,('New Product'!C$6+((R42-'New Product'!B$6)/('New Product'!B$5-'New Product'!B$6)*'New Product'!D$6)),0)))))*$AD$2/10)</f>
        <v>0.39254923879026138</v>
      </c>
      <c r="AE42" s="76">
        <f>IF(S42="","",(IF(S42&gt;='Basket Brand'!B$3,'Basket Brand'!C$3,IF(S42&gt;='Basket Brand'!B$4,('Basket Brand'!C$4+((S42-'Basket Brand'!B$4)/('Basket Brand'!B$3-'Basket Brand'!B$4))*'Basket Brand'!D$4),IF(S42&gt;'Basket Brand'!B$5,('Basket Brand'!C$5+((S42-'Basket Brand'!B$5)/('Basket Brand'!B$4-'Basket Brand'!B$5))*'Basket Brand'!D$5),IF(S42&gt;='Basket Brand'!B$6,('Basket Brand'!C$6+((S42-'Basket Brand'!B$6)/('Basket Brand'!B$5-'Basket Brand'!B$6)*'Basket Brand'!D$6)),0))))*$AE$2/10))</f>
        <v>3.7309551305470974</v>
      </c>
      <c r="AF42" s="76">
        <f>IF(T42="","",(IF(T42&gt;='No of Month Ach.'!B$3,'No of Month Ach.'!C$3,IF(T42&gt;='No of Month Ach.'!B$4,('No of Month Ach.'!C$4+((T42-'No of Month Ach.'!B$4)/('No of Month Ach.'!B$3-'No of Month Ach.'!B$4))*'No of Month Ach.'!D$4),IF(T42&gt;'No of Month Ach.'!B$5,('No of Month Ach.'!C$5+((T42-'No of Month Ach.'!B$5)/('No of Month Ach.'!B$4-'No of Month Ach.'!B$5))*'No of Month Ach.'!D$5),IF(T42&gt;='No of Month Ach.'!B$6,('No of Month Ach.'!C$6+((T42-'No of Month Ach.'!B$6)/('No of Month Ach.'!B$5-'No of Month Ach.'!B$6)*'No of Month Ach.'!D$6)),0))))*$AF$2/10))</f>
        <v>0</v>
      </c>
      <c r="AG42" s="76">
        <f>IFERROR(IF(U42="","",IF(U42&gt;='Rx Share'!B$3,'Rx Share'!C$3,IF(U42&gt;='Rx Share'!B$4,('Rx Share'!C$4+((U42-'Rx Share'!B$4)/('Rx Share'!B$3-'Rx Share'!B$4))*'Rx Share'!D$4),IF(U42&gt;'Rx Share'!B$5,('Rx Share'!C$5+((U42-'Rx Share'!B$5)/('Rx Share'!B$4-'Rx Share'!B$5))*'Rx Share'!D$5),IF(U42&gt;='Rx Share'!B$6,('Rx Share'!C$6+((U42-'Rx Share'!B$6)/('Rx Share'!B$5-'Rx Share'!B$6)*'Rx Share'!D$6)),0)))))*$AG$2/10,"")</f>
        <v>0</v>
      </c>
      <c r="AH42" s="76">
        <f>IF(W42&gt;='Call Achv'!B$3,'Call Achv'!C$3,IF(W42&gt;='Call Achv'!B$4,('Call Achv'!C$4+((W42-'Call Achv'!B$4)/('Call Achv'!B$3-'Call Achv'!B$4))*'Call Achv'!D$4),IF(W42&gt;'Call Achv'!B$5,('Call Achv'!C$5+((W42-'Call Achv'!B$5)/('Call Achv'!B$4-'Call Achv'!B$5))*'Call Achv'!D$5),IF(W42&gt;='Call Achv'!B$6,('Call Achv'!C$6+((W42-'Call Achv'!B$6)/('Call Achv'!B$5-'Call Achv'!B$6)*'Call Achv'!D$6)),0))))*$AH$2/10</f>
        <v>5</v>
      </c>
      <c r="AI42" s="76">
        <f>IF(X42&gt;='FF-Written'!B$3,'FF-Written'!C$3,IF(X42&gt;='FF-Written'!B$4,('FF-Written'!C$4+((X42-'FF-Written'!B$4)/('FF-Written'!B$3-'FF-Written'!B$4))*'FF-Written'!D$4),IF(X42&gt;'FF-Written'!B$5,('FF-Written'!C$5+((X42-'FF-Written'!B$5)/('FF-Written'!B$4-'FF-Written'!B$5))*'FF-Written'!D$5),IF(X42&gt;='FF-Written'!B$6,('FF-Written'!C$6+((X42-'FF-Written'!B$6)/('FF-Written'!B$5-'FF-Written'!B$6)*'FF-Written'!D$6)),0))))*$AI$2/10</f>
        <v>6.666666666666667</v>
      </c>
      <c r="AJ42" s="76">
        <f>IF(Y42&gt;='FF-Detailing'!B$3,'FF-Detailing'!C$3,IF(Y42&gt;='FF-Detailing'!B$4,('FF-Detailing'!C$4+((Y42-'FF-Detailing'!B$4)/('FF-Detailing'!B$3-'FF-Detailing'!B$4))*'FF-Detailing'!D$4),IF(Y42&gt;'FF-Detailing'!B$5,('FF-Detailing'!C$5+((Y42-'FF-Detailing'!B$5)/('FF-Detailing'!B$4-'FF-Detailing'!B$5))*'FF-Detailing'!D$5),IF(Y42&gt;='FF-Detailing'!B$6,('FF-Detailing'!C$6+((Y42-'FF-Detailing'!B$6)/('FF-Detailing'!B$5-'FF-Detailing'!B$6)*'FF-Detailing'!D$6)),0))))*$AJ$2/10</f>
        <v>2.2399999999999998</v>
      </c>
      <c r="AK42" s="100">
        <f t="shared" si="0"/>
        <v>44.305962218855328</v>
      </c>
      <c r="AL42" s="70">
        <f t="shared" si="9"/>
        <v>295</v>
      </c>
      <c r="AM42" s="2">
        <f t="shared" si="1"/>
        <v>39.3830775278714</v>
      </c>
      <c r="AN42">
        <f t="shared" si="2"/>
        <v>217</v>
      </c>
      <c r="AO42" s="110" t="str">
        <f t="shared" si="3"/>
        <v/>
      </c>
      <c r="AP42" s="110" t="str">
        <f t="shared" si="10"/>
        <v/>
      </c>
      <c r="AQ42" s="110" t="str">
        <f t="shared" si="11"/>
        <v/>
      </c>
      <c r="AR42" s="110" t="str">
        <f t="shared" si="12"/>
        <v/>
      </c>
      <c r="AS42" s="109" t="str">
        <f t="shared" si="4"/>
        <v>Disqualified</v>
      </c>
      <c r="AT42" s="109" t="str">
        <f t="shared" si="5"/>
        <v>Disqualified</v>
      </c>
      <c r="AU42" s="109" t="str">
        <f t="shared" si="6"/>
        <v>Disqualified</v>
      </c>
      <c r="AV42" s="109" t="str">
        <f t="shared" si="7"/>
        <v>Disqualified</v>
      </c>
    </row>
    <row r="43" spans="1:48" ht="20" x14ac:dyDescent="0.35">
      <c r="A43" s="87"/>
      <c r="B43" s="79">
        <v>105111</v>
      </c>
      <c r="C43" s="80" t="s">
        <v>1832</v>
      </c>
      <c r="D43" s="80" t="s">
        <v>1201</v>
      </c>
      <c r="E43" s="80" t="s">
        <v>1833</v>
      </c>
      <c r="F43" s="80" t="s">
        <v>1834</v>
      </c>
      <c r="G43" s="80" t="s">
        <v>1835</v>
      </c>
      <c r="H43" s="80" t="s">
        <v>1822</v>
      </c>
      <c r="I43" s="80" t="s">
        <v>1757</v>
      </c>
      <c r="J43" s="146">
        <v>44524</v>
      </c>
      <c r="K43" s="146" t="s">
        <v>1719</v>
      </c>
      <c r="L43" s="79"/>
      <c r="M43" s="79">
        <v>9</v>
      </c>
      <c r="N43" s="78">
        <v>89.257289619413072</v>
      </c>
      <c r="O43" s="78">
        <f>_xlfn.XLOOKUP($B43,[1]Sheet1!$A:$A,[1]Sheet1!$D:$D)</f>
        <v>89.257296120278369</v>
      </c>
      <c r="P43" s="78">
        <f t="shared" si="8"/>
        <v>-6.500865296743541E-6</v>
      </c>
      <c r="Q43" s="78">
        <v>23.272727272727273</v>
      </c>
      <c r="R43" s="78">
        <v>67.572923085630549</v>
      </c>
      <c r="S43" s="78">
        <v>99.219325804409067</v>
      </c>
      <c r="T43" s="142">
        <v>3</v>
      </c>
      <c r="U43" s="68">
        <v>20.940878542904446</v>
      </c>
      <c r="V43" s="68">
        <v>0.41881757085808896</v>
      </c>
      <c r="W43" s="78">
        <v>103.05741983594332</v>
      </c>
      <c r="X43" s="78">
        <v>44.444444444444436</v>
      </c>
      <c r="Y43" s="78">
        <v>56</v>
      </c>
      <c r="Z43" s="73"/>
      <c r="AA43" s="74"/>
      <c r="AB43" s="75">
        <f>IF(N43="","",(IF(N43&gt;='Sales Ach'!B$3,'Sales Ach'!C$3,IF(N43&gt;='Sales Ach'!B$4,('Sales Ach'!C$4+((N43-'Sales Ach'!B$4)/('Sales Ach'!B$3-'Sales Ach'!B$4))*'Sales Ach'!D$4),IF(N43&gt;'Sales Ach'!B$5,('Sales Ach'!C$5+((N43-'Sales Ach'!B$5)/('Sales Ach'!B$4-'Sales Ach'!B$5))*'Sales Ach'!D$5),IF(N43&gt;='Sales Ach'!B$6,('Sales Ach'!C$6+((N43-'Sales Ach'!B$6)/('Sales Ach'!B$5-'Sales Ach'!B$6)*'Sales Ach'!D$6)),0))))*$AB$2/10))</f>
        <v>13.277186885823923</v>
      </c>
      <c r="AC43" s="76">
        <f>IF(Q43="","",(IF(Q43&gt;=UA!B$3,UA!C$3,IF(Q43&gt;=UA!B$4,(UA!C$4+((Q43-UA!B$4)/(UA!B$3-UA!B$4))*UA!D$4),IF(Q43&gt;UA!B$5,(UA!C$5+((Q43-UA!B$5)/(UA!B$4-UA!B$5))*UA!D$5),IF(Q43&gt;=UA!B$6,(UA!C$6+((Q43-UA!B$6)/(UA!B$5-UA!B$6)*UA!D$6)),0))))*$AC$2/10))</f>
        <v>0</v>
      </c>
      <c r="AD43" s="76">
        <f>IF(R43="","",(IF(R43&gt;='New Product'!B$3,'New Product'!C$3,IF(R43&gt;='New Product'!B$4,('New Product'!C$4+((R43-'New Product'!B$4)/('New Product'!B$3-'New Product'!B$4))*'New Product'!D$4),IF(R43&gt;'New Product'!B$5,('New Product'!C$5+((R43-'New Product'!B$5)/('New Product'!B$4-'New Product'!B$5))*'New Product'!D$5),IF(R43&gt;='New Product'!B$6,('New Product'!C$6+((R43-'New Product'!B$6)/('New Product'!B$5-'New Product'!B$6)*'New Product'!D$6)),0)))))*$AD$2/10)</f>
        <v>1.4563153849963364</v>
      </c>
      <c r="AE43" s="76">
        <f>IF(S43="","",(IF(S43&gt;='Basket Brand'!B$3,'Basket Brand'!C$3,IF(S43&gt;='Basket Brand'!B$4,('Basket Brand'!C$4+((S43-'Basket Brand'!B$4)/('Basket Brand'!B$3-'Basket Brand'!B$4))*'Basket Brand'!D$4),IF(S43&gt;'Basket Brand'!B$5,('Basket Brand'!C$5+((S43-'Basket Brand'!B$5)/('Basket Brand'!B$4-'Basket Brand'!B$5))*'Basket Brand'!D$5),IF(S43&gt;='Basket Brand'!B$6,('Basket Brand'!C$6+((S43-'Basket Brand'!B$6)/('Basket Brand'!B$5-'Basket Brand'!B$6)*'Basket Brand'!D$6)),0))))*$AE$2/10))</f>
        <v>8.0252763861163512</v>
      </c>
      <c r="AF43" s="76">
        <f>IF(T43="","",(IF(T43&gt;='No of Month Ach.'!B$3,'No of Month Ach.'!C$3,IF(T43&gt;='No of Month Ach.'!B$4,('No of Month Ach.'!C$4+((T43-'No of Month Ach.'!B$4)/('No of Month Ach.'!B$3-'No of Month Ach.'!B$4))*'No of Month Ach.'!D$4),IF(T43&gt;'No of Month Ach.'!B$5,('No of Month Ach.'!C$5+((T43-'No of Month Ach.'!B$5)/('No of Month Ach.'!B$4-'No of Month Ach.'!B$5))*'No of Month Ach.'!D$5),IF(T43&gt;='No of Month Ach.'!B$6,('No of Month Ach.'!C$6+((T43-'No of Month Ach.'!B$6)/('No of Month Ach.'!B$5-'No of Month Ach.'!B$6)*'No of Month Ach.'!D$6)),0))))*$AF$2/10))</f>
        <v>0</v>
      </c>
      <c r="AG43" s="76">
        <f>IFERROR(IF(U43="","",IF(U43&gt;='Rx Share'!B$3,'Rx Share'!C$3,IF(U43&gt;='Rx Share'!B$4,('Rx Share'!C$4+((U43-'Rx Share'!B$4)/('Rx Share'!B$3-'Rx Share'!B$4))*'Rx Share'!D$4),IF(U43&gt;'Rx Share'!B$5,('Rx Share'!C$5+((U43-'Rx Share'!B$5)/('Rx Share'!B$4-'Rx Share'!B$5))*'Rx Share'!D$5),IF(U43&gt;='Rx Share'!B$6,('Rx Share'!C$6+((U43-'Rx Share'!B$6)/('Rx Share'!B$5-'Rx Share'!B$6)*'Rx Share'!D$6)),0)))))*$AG$2/10,"")</f>
        <v>0</v>
      </c>
      <c r="AH43" s="76">
        <f>IF(W43&gt;='Call Achv'!B$3,'Call Achv'!C$3,IF(W43&gt;='Call Achv'!B$4,('Call Achv'!C$4+((W43-'Call Achv'!B$4)/('Call Achv'!B$3-'Call Achv'!B$4))*'Call Achv'!D$4),IF(W43&gt;'Call Achv'!B$5,('Call Achv'!C$5+((W43-'Call Achv'!B$5)/('Call Achv'!B$4-'Call Achv'!B$5))*'Call Achv'!D$5),IF(W43&gt;='Call Achv'!B$6,('Call Achv'!C$6+((W43-'Call Achv'!B$6)/('Call Achv'!B$5-'Call Achv'!B$6)*'Call Achv'!D$6)),0))))*$AH$2/10</f>
        <v>5</v>
      </c>
      <c r="AI43" s="76">
        <f>IF(X43&gt;='FF-Written'!B$3,'FF-Written'!C$3,IF(X43&gt;='FF-Written'!B$4,('FF-Written'!C$4+((X43-'FF-Written'!B$4)/('FF-Written'!B$3-'FF-Written'!B$4))*'FF-Written'!D$4),IF(X43&gt;'FF-Written'!B$5,('FF-Written'!C$5+((X43-'FF-Written'!B$5)/('FF-Written'!B$4-'FF-Written'!B$5))*'FF-Written'!D$5),IF(X43&gt;='FF-Written'!B$6,('FF-Written'!C$6+((X43-'FF-Written'!B$6)/('FF-Written'!B$5-'FF-Written'!B$6)*'FF-Written'!D$6)),0))))*$AI$2/10</f>
        <v>0</v>
      </c>
      <c r="AJ43" s="76">
        <f>IF(Y43&gt;='FF-Detailing'!B$3,'FF-Detailing'!C$3,IF(Y43&gt;='FF-Detailing'!B$4,('FF-Detailing'!C$4+((Y43-'FF-Detailing'!B$4)/('FF-Detailing'!B$3-'FF-Detailing'!B$4))*'FF-Detailing'!D$4),IF(Y43&gt;'FF-Detailing'!B$5,('FF-Detailing'!C$5+((Y43-'FF-Detailing'!B$5)/('FF-Detailing'!B$4-'FF-Detailing'!B$5))*'FF-Detailing'!D$5),IF(Y43&gt;='FF-Detailing'!B$6,('FF-Detailing'!C$6+((Y43-'FF-Detailing'!B$6)/('FF-Detailing'!B$5-'FF-Detailing'!B$6)*'FF-Detailing'!D$6)),0))))*$AJ$2/10</f>
        <v>0</v>
      </c>
      <c r="AK43" s="100">
        <f t="shared" si="0"/>
        <v>34.698473321170766</v>
      </c>
      <c r="AL43" s="117">
        <f t="shared" si="9"/>
        <v>414</v>
      </c>
      <c r="AM43" s="2">
        <f t="shared" si="1"/>
        <v>30.843087396596239</v>
      </c>
      <c r="AN43">
        <f t="shared" si="2"/>
        <v>295</v>
      </c>
      <c r="AO43" s="110" t="str">
        <f t="shared" si="3"/>
        <v/>
      </c>
      <c r="AP43" s="110" t="str">
        <f t="shared" si="10"/>
        <v/>
      </c>
      <c r="AQ43" s="110" t="str">
        <f t="shared" si="11"/>
        <v/>
      </c>
      <c r="AR43" s="110" t="str">
        <f t="shared" si="12"/>
        <v/>
      </c>
      <c r="AS43" s="109" t="str">
        <f t="shared" si="4"/>
        <v>Disqualified</v>
      </c>
      <c r="AT43" s="109" t="str">
        <f t="shared" si="5"/>
        <v>Disqualified</v>
      </c>
      <c r="AU43" s="109" t="str">
        <f t="shared" si="6"/>
        <v>Disqualified</v>
      </c>
      <c r="AV43" s="109" t="str">
        <f t="shared" si="7"/>
        <v>Disqualified</v>
      </c>
    </row>
    <row r="44" spans="1:48" ht="20" x14ac:dyDescent="0.35">
      <c r="A44" s="87"/>
      <c r="B44" s="79">
        <v>105112</v>
      </c>
      <c r="C44" s="80" t="s">
        <v>1836</v>
      </c>
      <c r="D44" s="80" t="s">
        <v>1201</v>
      </c>
      <c r="E44" s="80" t="s">
        <v>220</v>
      </c>
      <c r="F44" s="80" t="s">
        <v>99</v>
      </c>
      <c r="G44" s="80" t="s">
        <v>16</v>
      </c>
      <c r="H44" s="80" t="s">
        <v>1770</v>
      </c>
      <c r="I44" s="80" t="s">
        <v>1757</v>
      </c>
      <c r="J44" s="146">
        <v>44524</v>
      </c>
      <c r="K44" s="146" t="s">
        <v>1719</v>
      </c>
      <c r="L44" s="79"/>
      <c r="M44" s="79">
        <v>9</v>
      </c>
      <c r="N44" s="78">
        <v>88.546968776823775</v>
      </c>
      <c r="O44" s="78">
        <f>_xlfn.XLOOKUP($B44,[1]Sheet1!$A:$A,[1]Sheet1!$D:$D)</f>
        <v>88.547073875165125</v>
      </c>
      <c r="P44" s="78">
        <f t="shared" si="8"/>
        <v>-1.0509834135064011E-4</v>
      </c>
      <c r="Q44" s="78">
        <v>23.038397328881469</v>
      </c>
      <c r="R44" s="78">
        <v>76.091268302790866</v>
      </c>
      <c r="S44" s="78">
        <v>86.07832986275919</v>
      </c>
      <c r="T44" s="142">
        <v>2</v>
      </c>
      <c r="U44" s="68">
        <v>10.949022638714457</v>
      </c>
      <c r="V44" s="68">
        <v>0.32847067916143369</v>
      </c>
      <c r="W44" s="78">
        <v>91.396825396825392</v>
      </c>
      <c r="X44" s="78">
        <v>71.111111111111114</v>
      </c>
      <c r="Y44" s="78">
        <v>85</v>
      </c>
      <c r="Z44" s="73"/>
      <c r="AA44" s="74"/>
      <c r="AB44" s="75">
        <f>IF(N44="","",(IF(N44&gt;='Sales Ach'!B$3,'Sales Ach'!C$3,IF(N44&gt;='Sales Ach'!B$4,('Sales Ach'!C$4+((N44-'Sales Ach'!B$4)/('Sales Ach'!B$3-'Sales Ach'!B$4))*'Sales Ach'!D$4),IF(N44&gt;'Sales Ach'!B$5,('Sales Ach'!C$5+((N44-'Sales Ach'!B$5)/('Sales Ach'!B$4-'Sales Ach'!B$5))*'Sales Ach'!D$5),IF(N44&gt;='Sales Ach'!B$6,('Sales Ach'!C$6+((N44-'Sales Ach'!B$6)/('Sales Ach'!B$5-'Sales Ach'!B$6)*'Sales Ach'!D$6)),0))))*$AB$2/10))</f>
        <v>13.064090633047133</v>
      </c>
      <c r="AC44" s="76">
        <f>IF(Q44="","",(IF(Q44&gt;=UA!B$3,UA!C$3,IF(Q44&gt;=UA!B$4,(UA!C$4+((Q44-UA!B$4)/(UA!B$3-UA!B$4))*UA!D$4),IF(Q44&gt;UA!B$5,(UA!C$5+((Q44-UA!B$5)/(UA!B$4-UA!B$5))*UA!D$5),IF(Q44&gt;=UA!B$6,(UA!C$6+((Q44-UA!B$6)/(UA!B$5-UA!B$6)*UA!D$6)),0))))*$AC$2/10))</f>
        <v>0</v>
      </c>
      <c r="AD44" s="76">
        <f>IF(R44="","",(IF(R44&gt;='New Product'!B$3,'New Product'!C$3,IF(R44&gt;='New Product'!B$4,('New Product'!C$4+((R44-'New Product'!B$4)/('New Product'!B$3-'New Product'!B$4))*'New Product'!D$4),IF(R44&gt;'New Product'!B$5,('New Product'!C$5+((R44-'New Product'!B$5)/('New Product'!B$4-'New Product'!B$5))*'New Product'!D$5),IF(R44&gt;='New Product'!B$6,('New Product'!C$6+((R44-'New Product'!B$6)/('New Product'!B$5-'New Product'!B$6)*'New Product'!D$6)),0)))))*$AD$2/10)</f>
        <v>1.8289929882471003</v>
      </c>
      <c r="AE44" s="76">
        <f>IF(S44="","",(IF(S44&gt;='Basket Brand'!B$3,'Basket Brand'!C$3,IF(S44&gt;='Basket Brand'!B$4,('Basket Brand'!C$4+((S44-'Basket Brand'!B$4)/('Basket Brand'!B$3-'Basket Brand'!B$4))*'Basket Brand'!D$4),IF(S44&gt;'Basket Brand'!B$5,('Basket Brand'!C$5+((S44-'Basket Brand'!B$5)/('Basket Brand'!B$4-'Basket Brand'!B$5))*'Basket Brand'!D$5),IF(S44&gt;='Basket Brand'!B$6,('Basket Brand'!C$6+((S44-'Basket Brand'!B$6)/('Basket Brand'!B$5-'Basket Brand'!B$6)*'Basket Brand'!D$6)),0))))*$AE$2/10))</f>
        <v>4.9293995835311026</v>
      </c>
      <c r="AF44" s="76">
        <f>IF(T44="","",(IF(T44&gt;='No of Month Ach.'!B$3,'No of Month Ach.'!C$3,IF(T44&gt;='No of Month Ach.'!B$4,('No of Month Ach.'!C$4+((T44-'No of Month Ach.'!B$4)/('No of Month Ach.'!B$3-'No of Month Ach.'!B$4))*'No of Month Ach.'!D$4),IF(T44&gt;'No of Month Ach.'!B$5,('No of Month Ach.'!C$5+((T44-'No of Month Ach.'!B$5)/('No of Month Ach.'!B$4-'No of Month Ach.'!B$5))*'No of Month Ach.'!D$5),IF(T44&gt;='No of Month Ach.'!B$6,('No of Month Ach.'!C$6+((T44-'No of Month Ach.'!B$6)/('No of Month Ach.'!B$5-'No of Month Ach.'!B$6)*'No of Month Ach.'!D$6)),0))))*$AF$2/10))</f>
        <v>0</v>
      </c>
      <c r="AG44" s="76">
        <f>IFERROR(IF(U44="","",IF(U44&gt;='Rx Share'!B$3,'Rx Share'!C$3,IF(U44&gt;='Rx Share'!B$4,('Rx Share'!C$4+((U44-'Rx Share'!B$4)/('Rx Share'!B$3-'Rx Share'!B$4))*'Rx Share'!D$4),IF(U44&gt;'Rx Share'!B$5,('Rx Share'!C$5+((U44-'Rx Share'!B$5)/('Rx Share'!B$4-'Rx Share'!B$5))*'Rx Share'!D$5),IF(U44&gt;='Rx Share'!B$6,('Rx Share'!C$6+((U44-'Rx Share'!B$6)/('Rx Share'!B$5-'Rx Share'!B$6)*'Rx Share'!D$6)),0)))))*$AG$2/10,"")</f>
        <v>0</v>
      </c>
      <c r="AH44" s="76">
        <f>IF(W44&gt;='Call Achv'!B$3,'Call Achv'!C$3,IF(W44&gt;='Call Achv'!B$4,('Call Achv'!C$4+((W44-'Call Achv'!B$4)/('Call Achv'!B$3-'Call Achv'!B$4))*'Call Achv'!D$4),IF(W44&gt;'Call Achv'!B$5,('Call Achv'!C$5+((W44-'Call Achv'!B$5)/('Call Achv'!B$4-'Call Achv'!B$5))*'Call Achv'!D$5),IF(W44&gt;='Call Achv'!B$6,('Call Achv'!C$6+((W44-'Call Achv'!B$6)/('Call Achv'!B$5-'Call Achv'!B$6)*'Call Achv'!D$6)),0))))*$AH$2/10</f>
        <v>2.2793650793650784</v>
      </c>
      <c r="AI44" s="76">
        <f>IF(X44&gt;='FF-Written'!B$3,'FF-Written'!C$3,IF(X44&gt;='FF-Written'!B$4,('FF-Written'!C$4+((X44-'FF-Written'!B$4)/('FF-Written'!B$3-'FF-Written'!B$4))*'FF-Written'!D$4),IF(X44&gt;'FF-Written'!B$5,('FF-Written'!C$5+((X44-'FF-Written'!B$5)/('FF-Written'!B$4-'FF-Written'!B$5))*'FF-Written'!D$5),IF(X44&gt;='FF-Written'!B$6,('FF-Written'!C$6+((X44-'FF-Written'!B$6)/('FF-Written'!B$5-'FF-Written'!B$6)*'FF-Written'!D$6)),0))))*$AI$2/10</f>
        <v>4.5333333333333332</v>
      </c>
      <c r="AJ44" s="76">
        <f>IF(Y44&gt;='FF-Detailing'!B$3,'FF-Detailing'!C$3,IF(Y44&gt;='FF-Detailing'!B$4,('FF-Detailing'!C$4+((Y44-'FF-Detailing'!B$4)/('FF-Detailing'!B$3-'FF-Detailing'!B$4))*'FF-Detailing'!D$4),IF(Y44&gt;'FF-Detailing'!B$5,('FF-Detailing'!C$5+((Y44-'FF-Detailing'!B$5)/('FF-Detailing'!B$4-'FF-Detailing'!B$5))*'FF-Detailing'!D$5),IF(Y44&gt;='FF-Detailing'!B$6,('FF-Detailing'!C$6+((Y44-'FF-Detailing'!B$6)/('FF-Detailing'!B$5-'FF-Detailing'!B$6)*'FF-Detailing'!D$6)),0))))*$AJ$2/10</f>
        <v>2.4</v>
      </c>
      <c r="AK44" s="100">
        <f t="shared" si="0"/>
        <v>36.293977021904688</v>
      </c>
      <c r="AL44" s="70">
        <f t="shared" si="9"/>
        <v>395</v>
      </c>
      <c r="AM44" s="2">
        <f t="shared" si="1"/>
        <v>32.26131290835972</v>
      </c>
      <c r="AN44">
        <f t="shared" si="2"/>
        <v>285</v>
      </c>
      <c r="AO44" s="110" t="str">
        <f t="shared" si="3"/>
        <v/>
      </c>
      <c r="AP44" s="110" t="str">
        <f t="shared" si="10"/>
        <v/>
      </c>
      <c r="AQ44" s="110" t="str">
        <f t="shared" si="11"/>
        <v/>
      </c>
      <c r="AR44" s="110" t="str">
        <f t="shared" si="12"/>
        <v/>
      </c>
      <c r="AS44" s="109" t="str">
        <f t="shared" si="4"/>
        <v>Disqualified</v>
      </c>
      <c r="AT44" s="109" t="str">
        <f t="shared" si="5"/>
        <v>Disqualified</v>
      </c>
      <c r="AU44" s="109" t="str">
        <f t="shared" si="6"/>
        <v>Disqualified</v>
      </c>
      <c r="AV44" s="109" t="str">
        <f t="shared" si="7"/>
        <v>Disqualified</v>
      </c>
    </row>
    <row r="45" spans="1:48" ht="20" x14ac:dyDescent="0.35">
      <c r="A45" s="87"/>
      <c r="B45" s="79">
        <v>105118</v>
      </c>
      <c r="C45" s="80" t="s">
        <v>216</v>
      </c>
      <c r="D45" s="80" t="s">
        <v>1201</v>
      </c>
      <c r="E45" s="80" t="s">
        <v>217</v>
      </c>
      <c r="F45" s="80" t="s">
        <v>204</v>
      </c>
      <c r="G45" s="80" t="s">
        <v>20</v>
      </c>
      <c r="H45" s="80" t="s">
        <v>1756</v>
      </c>
      <c r="I45" s="80" t="s">
        <v>1757</v>
      </c>
      <c r="J45" s="146">
        <v>44524</v>
      </c>
      <c r="K45" s="146" t="s">
        <v>1719</v>
      </c>
      <c r="L45" s="79"/>
      <c r="M45" s="79">
        <v>9</v>
      </c>
      <c r="N45" s="78">
        <v>97.632220884553064</v>
      </c>
      <c r="O45" s="78">
        <f>_xlfn.XLOOKUP($B45,[1]Sheet1!$A:$A,[1]Sheet1!$D:$D)</f>
        <v>97.632121063089471</v>
      </c>
      <c r="P45" s="78">
        <f t="shared" si="8"/>
        <v>9.9821463592775217E-5</v>
      </c>
      <c r="Q45" s="78">
        <v>40.909090909090914</v>
      </c>
      <c r="R45" s="78">
        <v>58.13000398953109</v>
      </c>
      <c r="S45" s="78">
        <v>89.022073088985465</v>
      </c>
      <c r="T45" s="142">
        <v>4</v>
      </c>
      <c r="U45" s="68">
        <v>9.5725641986098964</v>
      </c>
      <c r="V45" s="68">
        <v>0.28717692595829691</v>
      </c>
      <c r="W45" s="78">
        <v>136.14023591087812</v>
      </c>
      <c r="X45" s="78">
        <v>92.222222222222214</v>
      </c>
      <c r="Y45" s="78">
        <v>81.833333333333329</v>
      </c>
      <c r="Z45" s="73"/>
      <c r="AA45" s="74"/>
      <c r="AB45" s="75">
        <f>IF(N45="","",(IF(N45&gt;='Sales Ach'!B$3,'Sales Ach'!C$3,IF(N45&gt;='Sales Ach'!B$4,('Sales Ach'!C$4+((N45-'Sales Ach'!B$4)/('Sales Ach'!B$3-'Sales Ach'!B$4))*'Sales Ach'!D$4),IF(N45&gt;'Sales Ach'!B$5,('Sales Ach'!C$5+((N45-'Sales Ach'!B$5)/('Sales Ach'!B$4-'Sales Ach'!B$5))*'Sales Ach'!D$5),IF(N45&gt;='Sales Ach'!B$6,('Sales Ach'!C$6+((N45-'Sales Ach'!B$6)/('Sales Ach'!B$5-'Sales Ach'!B$6)*'Sales Ach'!D$6)),0))))*$AB$2/10))</f>
        <v>18.158665061463676</v>
      </c>
      <c r="AC45" s="76">
        <f>IF(Q45="","",(IF(Q45&gt;=UA!B$3,UA!C$3,IF(Q45&gt;=UA!B$4,(UA!C$4+((Q45-UA!B$4)/(UA!B$3-UA!B$4))*UA!D$4),IF(Q45&gt;UA!B$5,(UA!C$5+((Q45-UA!B$5)/(UA!B$4-UA!B$5))*UA!D$5),IF(Q45&gt;=UA!B$6,(UA!C$6+((Q45-UA!B$6)/(UA!B$5-UA!B$6)*UA!D$6)),0))))*$AC$2/10))</f>
        <v>6.3636363636363651</v>
      </c>
      <c r="AD45" s="76">
        <f>IF(R45="","",(IF(R45&gt;='New Product'!B$3,'New Product'!C$3,IF(R45&gt;='New Product'!B$4,('New Product'!C$4+((R45-'New Product'!B$4)/('New Product'!B$3-'New Product'!B$4))*'New Product'!D$4),IF(R45&gt;'New Product'!B$5,('New Product'!C$5+((R45-'New Product'!B$5)/('New Product'!B$4-'New Product'!B$5))*'New Product'!D$5),IF(R45&gt;='New Product'!B$6,('New Product'!C$6+((R45-'New Product'!B$6)/('New Product'!B$5-'New Product'!B$6)*'New Product'!D$6)),0)))))*$AD$2/10)</f>
        <v>1.043187674541985</v>
      </c>
      <c r="AE45" s="76">
        <f>IF(S45="","",(IF(S45&gt;='Basket Brand'!B$3,'Basket Brand'!C$3,IF(S45&gt;='Basket Brand'!B$4,('Basket Brand'!C$4+((S45-'Basket Brand'!B$4)/('Basket Brand'!B$3-'Basket Brand'!B$4))*'Basket Brand'!D$4),IF(S45&gt;'Basket Brand'!B$5,('Basket Brand'!C$5+((S45-'Basket Brand'!B$5)/('Basket Brand'!B$4-'Basket Brand'!B$5))*'Basket Brand'!D$5),IF(S45&gt;='Basket Brand'!B$6,('Basket Brand'!C$6+((S45-'Basket Brand'!B$6)/('Basket Brand'!B$5-'Basket Brand'!B$6)*'Basket Brand'!D$6)),0))))*$AE$2/10))</f>
        <v>5.2826487706782554</v>
      </c>
      <c r="AF45" s="76">
        <f>IF(T45="","",(IF(T45&gt;='No of Month Ach.'!B$3,'No of Month Ach.'!C$3,IF(T45&gt;='No of Month Ach.'!B$4,('No of Month Ach.'!C$4+((T45-'No of Month Ach.'!B$4)/('No of Month Ach.'!B$3-'No of Month Ach.'!B$4))*'No of Month Ach.'!D$4),IF(T45&gt;'No of Month Ach.'!B$5,('No of Month Ach.'!C$5+((T45-'No of Month Ach.'!B$5)/('No of Month Ach.'!B$4-'No of Month Ach.'!B$5))*'No of Month Ach.'!D$5),IF(T45&gt;='No of Month Ach.'!B$6,('No of Month Ach.'!C$6+((T45-'No of Month Ach.'!B$6)/('No of Month Ach.'!B$5-'No of Month Ach.'!B$6)*'No of Month Ach.'!D$6)),0))))*$AF$2/10))</f>
        <v>0</v>
      </c>
      <c r="AG45" s="76">
        <f>IFERROR(IF(U45="","",IF(U45&gt;='Rx Share'!B$3,'Rx Share'!C$3,IF(U45&gt;='Rx Share'!B$4,('Rx Share'!C$4+((U45-'Rx Share'!B$4)/('Rx Share'!B$3-'Rx Share'!B$4))*'Rx Share'!D$4),IF(U45&gt;'Rx Share'!B$5,('Rx Share'!C$5+((U45-'Rx Share'!B$5)/('Rx Share'!B$4-'Rx Share'!B$5))*'Rx Share'!D$5),IF(U45&gt;='Rx Share'!B$6,('Rx Share'!C$6+((U45-'Rx Share'!B$6)/('Rx Share'!B$5-'Rx Share'!B$6)*'Rx Share'!D$6)),0)))))*$AG$2/10,"")</f>
        <v>0</v>
      </c>
      <c r="AH45" s="76">
        <f>IF(W45&gt;='Call Achv'!B$3,'Call Achv'!C$3,IF(W45&gt;='Call Achv'!B$4,('Call Achv'!C$4+((W45-'Call Achv'!B$4)/('Call Achv'!B$3-'Call Achv'!B$4))*'Call Achv'!D$4),IF(W45&gt;'Call Achv'!B$5,('Call Achv'!C$5+((W45-'Call Achv'!B$5)/('Call Achv'!B$4-'Call Achv'!B$5))*'Call Achv'!D$5),IF(W45&gt;='Call Achv'!B$6,('Call Achv'!C$6+((W45-'Call Achv'!B$6)/('Call Achv'!B$5-'Call Achv'!B$6)*'Call Achv'!D$6)),0))))*$AH$2/10</f>
        <v>5</v>
      </c>
      <c r="AI45" s="76">
        <f>IF(X45&gt;='FF-Written'!B$3,'FF-Written'!C$3,IF(X45&gt;='FF-Written'!B$4,('FF-Written'!C$4+((X45-'FF-Written'!B$4)/('FF-Written'!B$3-'FF-Written'!B$4))*'FF-Written'!D$4),IF(X45&gt;'FF-Written'!B$5,('FF-Written'!C$5+((X45-'FF-Written'!B$5)/('FF-Written'!B$4-'FF-Written'!B$5))*'FF-Written'!D$5),IF(X45&gt;='FF-Written'!B$6,('FF-Written'!C$6+((X45-'FF-Written'!B$6)/('FF-Written'!B$5-'FF-Written'!B$6)*'FF-Written'!D$6)),0))))*$AI$2/10</f>
        <v>8</v>
      </c>
      <c r="AJ45" s="76">
        <f>IF(Y45&gt;='FF-Detailing'!B$3,'FF-Detailing'!C$3,IF(Y45&gt;='FF-Detailing'!B$4,('FF-Detailing'!C$4+((Y45-'FF-Detailing'!B$4)/('FF-Detailing'!B$3-'FF-Detailing'!B$4))*'FF-Detailing'!D$4),IF(Y45&gt;'FF-Detailing'!B$5,('FF-Detailing'!C$5+((Y45-'FF-Detailing'!B$5)/('FF-Detailing'!B$4-'FF-Detailing'!B$5))*'FF-Detailing'!D$5),IF(Y45&gt;='FF-Detailing'!B$6,('FF-Detailing'!C$6+((Y45-'FF-Detailing'!B$6)/('FF-Detailing'!B$5-'FF-Detailing'!B$6)*'FF-Detailing'!D$6)),0))))*$AJ$2/10</f>
        <v>2.2099999999999995</v>
      </c>
      <c r="AK45" s="100">
        <f t="shared" si="0"/>
        <v>57.57267233790035</v>
      </c>
      <c r="AL45" s="70">
        <f t="shared" si="9"/>
        <v>180</v>
      </c>
      <c r="AM45" s="2">
        <f t="shared" si="1"/>
        <v>51.175708744800311</v>
      </c>
      <c r="AN45">
        <f t="shared" si="2"/>
        <v>134</v>
      </c>
      <c r="AO45" s="110" t="str">
        <f t="shared" si="3"/>
        <v/>
      </c>
      <c r="AP45" s="110" t="str">
        <f t="shared" si="10"/>
        <v/>
      </c>
      <c r="AQ45" s="110" t="str">
        <f t="shared" si="11"/>
        <v/>
      </c>
      <c r="AR45" s="110" t="str">
        <f t="shared" si="12"/>
        <v/>
      </c>
      <c r="AS45" s="109" t="str">
        <f t="shared" si="4"/>
        <v>Disqualified</v>
      </c>
      <c r="AT45" s="109" t="str">
        <f t="shared" si="5"/>
        <v>Disqualified</v>
      </c>
      <c r="AU45" s="109" t="str">
        <f t="shared" si="6"/>
        <v>Disqualified</v>
      </c>
      <c r="AV45" s="109" t="str">
        <f t="shared" si="7"/>
        <v>Disqualified</v>
      </c>
    </row>
    <row r="46" spans="1:48" ht="20" x14ac:dyDescent="0.35">
      <c r="A46" s="87"/>
      <c r="B46" s="79">
        <v>105128</v>
      </c>
      <c r="C46" s="80" t="s">
        <v>1837</v>
      </c>
      <c r="D46" s="80" t="s">
        <v>1201</v>
      </c>
      <c r="E46" s="80" t="s">
        <v>1838</v>
      </c>
      <c r="F46" s="80" t="s">
        <v>1839</v>
      </c>
      <c r="G46" s="80" t="s">
        <v>1807</v>
      </c>
      <c r="H46" s="80" t="s">
        <v>1808</v>
      </c>
      <c r="I46" s="80" t="s">
        <v>1757</v>
      </c>
      <c r="J46" s="146">
        <v>44524</v>
      </c>
      <c r="K46" s="146" t="s">
        <v>1719</v>
      </c>
      <c r="L46" s="79"/>
      <c r="M46" s="79">
        <v>9</v>
      </c>
      <c r="N46" s="78">
        <v>102.9317417557867</v>
      </c>
      <c r="O46" s="78">
        <f>_xlfn.XLOOKUP($B46,[1]Sheet1!$A:$A,[1]Sheet1!$D:$D)</f>
        <v>102.93175773644236</v>
      </c>
      <c r="P46" s="78">
        <f t="shared" si="8"/>
        <v>-1.598065566099649E-5</v>
      </c>
      <c r="Q46" s="78">
        <v>45.205479452054789</v>
      </c>
      <c r="R46" s="78">
        <v>13.729551826307453</v>
      </c>
      <c r="S46" s="78">
        <v>107.39376866742806</v>
      </c>
      <c r="T46" s="142">
        <v>6</v>
      </c>
      <c r="U46" s="68">
        <v>2.9692356339125272</v>
      </c>
      <c r="V46" s="68">
        <v>0.53446241410425488</v>
      </c>
      <c r="W46" s="78">
        <v>106.95718654434249</v>
      </c>
      <c r="X46" s="78">
        <v>91.111111111111128</v>
      </c>
      <c r="Y46" s="78">
        <v>89.666666666666671</v>
      </c>
      <c r="Z46" s="73"/>
      <c r="AA46" s="74"/>
      <c r="AB46" s="75">
        <f>IF(N46="","",(IF(N46&gt;='Sales Ach'!B$3,'Sales Ach'!C$3,IF(N46&gt;='Sales Ach'!B$4,('Sales Ach'!C$4+((N46-'Sales Ach'!B$4)/('Sales Ach'!B$3-'Sales Ach'!B$4))*'Sales Ach'!D$4),IF(N46&gt;'Sales Ach'!B$5,('Sales Ach'!C$5+((N46-'Sales Ach'!B$5)/('Sales Ach'!B$4-'Sales Ach'!B$5))*'Sales Ach'!D$5),IF(N46&gt;='Sales Ach'!B$6,('Sales Ach'!C$6+((N46-'Sales Ach'!B$6)/('Sales Ach'!B$5-'Sales Ach'!B$6)*'Sales Ach'!D$6)),0))))*$AB$2/10))</f>
        <v>24.879522526736011</v>
      </c>
      <c r="AC46" s="76">
        <f>IF(Q46="","",(IF(Q46&gt;=UA!B$3,UA!C$3,IF(Q46&gt;=UA!B$4,(UA!C$4+((Q46-UA!B$4)/(UA!B$3-UA!B$4))*UA!D$4),IF(Q46&gt;UA!B$5,(UA!C$5+((Q46-UA!B$5)/(UA!B$4-UA!B$5))*UA!D$5),IF(Q46&gt;=UA!B$6,(UA!C$6+((Q46-UA!B$6)/(UA!B$5-UA!B$6)*UA!D$6)),0))))*$AC$2/10))</f>
        <v>8.0821917808219155</v>
      </c>
      <c r="AD46" s="76">
        <f>IF(R46="","",(IF(R46&gt;='New Product'!B$3,'New Product'!C$3,IF(R46&gt;='New Product'!B$4,('New Product'!C$4+((R46-'New Product'!B$4)/('New Product'!B$3-'New Product'!B$4))*'New Product'!D$4),IF(R46&gt;'New Product'!B$5,('New Product'!C$5+((R46-'New Product'!B$5)/('New Product'!B$4-'New Product'!B$5))*'New Product'!D$5),IF(R46&gt;='New Product'!B$6,('New Product'!C$6+((R46-'New Product'!B$6)/('New Product'!B$5-'New Product'!B$6)*'New Product'!D$6)),0)))))*$AD$2/10)</f>
        <v>0</v>
      </c>
      <c r="AE46" s="76">
        <f>IF(S46="","",(IF(S46&gt;='Basket Brand'!B$3,'Basket Brand'!C$3,IF(S46&gt;='Basket Brand'!B$4,('Basket Brand'!C$4+((S46-'Basket Brand'!B$4)/('Basket Brand'!B$3-'Basket Brand'!B$4))*'Basket Brand'!D$4),IF(S46&gt;'Basket Brand'!B$5,('Basket Brand'!C$5+((S46-'Basket Brand'!B$5)/('Basket Brand'!B$4-'Basket Brand'!B$5))*'Basket Brand'!D$5),IF(S46&gt;='Basket Brand'!B$6,('Basket Brand'!C$6+((S46-'Basket Brand'!B$6)/('Basket Brand'!B$5-'Basket Brand'!B$6)*'Basket Brand'!D$6)),0))))*$AE$2/10))</f>
        <v>10.487252240091367</v>
      </c>
      <c r="AF46" s="76">
        <f>IF(T46="","",(IF(T46&gt;='No of Month Ach.'!B$3,'No of Month Ach.'!C$3,IF(T46&gt;='No of Month Ach.'!B$4,('No of Month Ach.'!C$4+((T46-'No of Month Ach.'!B$4)/('No of Month Ach.'!B$3-'No of Month Ach.'!B$4))*'No of Month Ach.'!D$4),IF(T46&gt;'No of Month Ach.'!B$5,('No of Month Ach.'!C$5+((T46-'No of Month Ach.'!B$5)/('No of Month Ach.'!B$4-'No of Month Ach.'!B$5))*'No of Month Ach.'!D$5),IF(T46&gt;='No of Month Ach.'!B$6,('No of Month Ach.'!C$6+((T46-'No of Month Ach.'!B$6)/('No of Month Ach.'!B$5-'No of Month Ach.'!B$6)*'No of Month Ach.'!D$6)),0))))*$AF$2/10))</f>
        <v>1.575</v>
      </c>
      <c r="AG46" s="76">
        <f>IFERROR(IF(U46="","",IF(U46&gt;='Rx Share'!B$3,'Rx Share'!C$3,IF(U46&gt;='Rx Share'!B$4,('Rx Share'!C$4+((U46-'Rx Share'!B$4)/('Rx Share'!B$3-'Rx Share'!B$4))*'Rx Share'!D$4),IF(U46&gt;'Rx Share'!B$5,('Rx Share'!C$5+((U46-'Rx Share'!B$5)/('Rx Share'!B$4-'Rx Share'!B$5))*'Rx Share'!D$5),IF(U46&gt;='Rx Share'!B$6,('Rx Share'!C$6+((U46-'Rx Share'!B$6)/('Rx Share'!B$5-'Rx Share'!B$6)*'Rx Share'!D$6)),0)))))*$AG$2/10,"")</f>
        <v>0</v>
      </c>
      <c r="AH46" s="76">
        <f>IF(W46&gt;='Call Achv'!B$3,'Call Achv'!C$3,IF(W46&gt;='Call Achv'!B$4,('Call Achv'!C$4+((W46-'Call Achv'!B$4)/('Call Achv'!B$3-'Call Achv'!B$4))*'Call Achv'!D$4),IF(W46&gt;'Call Achv'!B$5,('Call Achv'!C$5+((W46-'Call Achv'!B$5)/('Call Achv'!B$4-'Call Achv'!B$5))*'Call Achv'!D$5),IF(W46&gt;='Call Achv'!B$6,('Call Achv'!C$6+((W46-'Call Achv'!B$6)/('Call Achv'!B$5-'Call Achv'!B$6)*'Call Achv'!D$6)),0))))*$AH$2/10</f>
        <v>5</v>
      </c>
      <c r="AI46" s="76">
        <f>IF(X46&gt;='FF-Written'!B$3,'FF-Written'!C$3,IF(X46&gt;='FF-Written'!B$4,('FF-Written'!C$4+((X46-'FF-Written'!B$4)/('FF-Written'!B$3-'FF-Written'!B$4))*'FF-Written'!D$4),IF(X46&gt;'FF-Written'!B$5,('FF-Written'!C$5+((X46-'FF-Written'!B$5)/('FF-Written'!B$4-'FF-Written'!B$5))*'FF-Written'!D$5),IF(X46&gt;='FF-Written'!B$6,('FF-Written'!C$6+((X46-'FF-Written'!B$6)/('FF-Written'!B$5-'FF-Written'!B$6)*'FF-Written'!D$6)),0))))*$AI$2/10</f>
        <v>8</v>
      </c>
      <c r="AJ46" s="76">
        <f>IF(Y46&gt;='FF-Detailing'!B$3,'FF-Detailing'!C$3,IF(Y46&gt;='FF-Detailing'!B$4,('FF-Detailing'!C$4+((Y46-'FF-Detailing'!B$4)/('FF-Detailing'!B$3-'FF-Detailing'!B$4))*'FF-Detailing'!D$4),IF(Y46&gt;'FF-Detailing'!B$5,('FF-Detailing'!C$5+((Y46-'FF-Detailing'!B$5)/('FF-Detailing'!B$4-'FF-Detailing'!B$5))*'FF-Detailing'!D$5),IF(Y46&gt;='FF-Detailing'!B$6,('FF-Detailing'!C$6+((Y46-'FF-Detailing'!B$6)/('FF-Detailing'!B$5-'FF-Detailing'!B$6)*'FF-Detailing'!D$6)),0))))*$AJ$2/10</f>
        <v>2.68</v>
      </c>
      <c r="AK46" s="100">
        <f t="shared" si="0"/>
        <v>75.879958184561616</v>
      </c>
      <c r="AL46" s="70">
        <f t="shared" si="9"/>
        <v>68</v>
      </c>
      <c r="AM46" s="2">
        <f t="shared" si="1"/>
        <v>67.448851719610332</v>
      </c>
      <c r="AN46">
        <f t="shared" si="2"/>
        <v>48</v>
      </c>
      <c r="AO46" s="110">
        <f t="shared" si="3"/>
        <v>2.9692356339125272</v>
      </c>
      <c r="AP46" s="110">
        <f t="shared" si="10"/>
        <v>13.729551826307453</v>
      </c>
      <c r="AQ46" s="110">
        <f t="shared" si="11"/>
        <v>45.205479452054789</v>
      </c>
      <c r="AR46" s="110">
        <f t="shared" si="12"/>
        <v>91.111111111111128</v>
      </c>
      <c r="AS46" s="109">
        <f t="shared" si="4"/>
        <v>112</v>
      </c>
      <c r="AT46" s="109">
        <f t="shared" si="5"/>
        <v>132</v>
      </c>
      <c r="AU46" s="109">
        <f t="shared" si="6"/>
        <v>61</v>
      </c>
      <c r="AV46" s="109">
        <f t="shared" si="7"/>
        <v>16</v>
      </c>
    </row>
    <row r="47" spans="1:48" ht="20" x14ac:dyDescent="0.35">
      <c r="A47" s="87"/>
      <c r="B47" s="79">
        <v>105131</v>
      </c>
      <c r="C47" s="80" t="s">
        <v>218</v>
      </c>
      <c r="D47" s="80" t="s">
        <v>1058</v>
      </c>
      <c r="E47" s="80" t="s">
        <v>1840</v>
      </c>
      <c r="F47" s="80" t="s">
        <v>1840</v>
      </c>
      <c r="G47" s="80" t="s">
        <v>1807</v>
      </c>
      <c r="H47" s="80" t="s">
        <v>1808</v>
      </c>
      <c r="I47" s="80" t="s">
        <v>1757</v>
      </c>
      <c r="J47" s="146">
        <v>44524</v>
      </c>
      <c r="K47" s="146" t="s">
        <v>1719</v>
      </c>
      <c r="L47" s="79"/>
      <c r="M47" s="79">
        <v>1</v>
      </c>
      <c r="N47" s="78">
        <v>104.90403118986329</v>
      </c>
      <c r="O47" s="78">
        <f>_xlfn.XLOOKUP($B47,[1]Sheet1!$A:$A,[1]Sheet1!$D:$D)</f>
        <v>104.90403118986329</v>
      </c>
      <c r="P47" s="78">
        <f t="shared" si="8"/>
        <v>0</v>
      </c>
      <c r="Q47" s="78">
        <v>50</v>
      </c>
      <c r="R47" s="78">
        <v>176.16739376312813</v>
      </c>
      <c r="S47" s="78">
        <v>100.89186771518979</v>
      </c>
      <c r="T47" s="142">
        <v>1</v>
      </c>
      <c r="U47" s="68" t="s">
        <v>1093</v>
      </c>
      <c r="V47" s="68" t="s">
        <v>1093</v>
      </c>
      <c r="W47" s="78">
        <v>21.153846153846153</v>
      </c>
      <c r="X47" s="78">
        <v>100</v>
      </c>
      <c r="Y47" s="78">
        <v>94.5</v>
      </c>
      <c r="Z47" s="73"/>
      <c r="AA47" s="74"/>
      <c r="AB47" s="75">
        <f>IF(N47="","",(IF(N47&gt;='Sales Ach'!B$3,'Sales Ach'!C$3,IF(N47&gt;='Sales Ach'!B$4,('Sales Ach'!C$4+((N47-'Sales Ach'!B$4)/('Sales Ach'!B$3-'Sales Ach'!B$4))*'Sales Ach'!D$4),IF(N47&gt;'Sales Ach'!B$5,('Sales Ach'!C$5+((N47-'Sales Ach'!B$5)/('Sales Ach'!B$4-'Sales Ach'!B$5))*'Sales Ach'!D$5),IF(N47&gt;='Sales Ach'!B$6,('Sales Ach'!C$6+((N47-'Sales Ach'!B$6)/('Sales Ach'!B$5-'Sales Ach'!B$6)*'Sales Ach'!D$6)),0))))*$AB$2/10))</f>
        <v>25.471209356958987</v>
      </c>
      <c r="AC47" s="76">
        <f>IF(Q47="","",(IF(Q47&gt;=UA!B$3,UA!C$3,IF(Q47&gt;=UA!B$4,(UA!C$4+((Q47-UA!B$4)/(UA!B$3-UA!B$4))*UA!D$4),IF(Q47&gt;UA!B$5,(UA!C$5+((Q47-UA!B$5)/(UA!B$4-UA!B$5))*UA!D$5),IF(Q47&gt;=UA!B$6,(UA!C$6+((Q47-UA!B$6)/(UA!B$5-UA!B$6)*UA!D$6)),0))))*$AC$2/10))</f>
        <v>10</v>
      </c>
      <c r="AD47" s="76">
        <f>IF(R47="","",(IF(R47&gt;='New Product'!B$3,'New Product'!C$3,IF(R47&gt;='New Product'!B$4,('New Product'!C$4+((R47-'New Product'!B$4)/('New Product'!B$3-'New Product'!B$4))*'New Product'!D$4),IF(R47&gt;'New Product'!B$5,('New Product'!C$5+((R47-'New Product'!B$5)/('New Product'!B$4-'New Product'!B$5))*'New Product'!D$5),IF(R47&gt;='New Product'!B$6,('New Product'!C$6+((R47-'New Product'!B$6)/('New Product'!B$5-'New Product'!B$6)*'New Product'!D$6)),0)))))*$AD$2/10)</f>
        <v>5</v>
      </c>
      <c r="AE47" s="76">
        <f>IF(S47="","",(IF(S47&gt;='Basket Brand'!B$3,'Basket Brand'!C$3,IF(S47&gt;='Basket Brand'!B$4,('Basket Brand'!C$4+((S47-'Basket Brand'!B$4)/('Basket Brand'!B$3-'Basket Brand'!B$4))*'Basket Brand'!D$4),IF(S47&gt;'Basket Brand'!B$5,('Basket Brand'!C$5+((S47-'Basket Brand'!B$5)/('Basket Brand'!B$4-'Basket Brand'!B$5))*'Basket Brand'!D$5),IF(S47&gt;='Basket Brand'!B$6,('Basket Brand'!C$6+((S47-'Basket Brand'!B$6)/('Basket Brand'!B$5-'Basket Brand'!B$6)*'Basket Brand'!D$6)),0))))*$AE$2/10))</f>
        <v>9.7070241258227732</v>
      </c>
      <c r="AF47" s="76">
        <f>IF(T47="","",(IF(T47&gt;='No of Month Ach.'!B$3,'No of Month Ach.'!C$3,IF(T47&gt;='No of Month Ach.'!B$4,('No of Month Ach.'!C$4+((T47-'No of Month Ach.'!B$4)/('No of Month Ach.'!B$3-'No of Month Ach.'!B$4))*'No of Month Ach.'!D$4),IF(T47&gt;'No of Month Ach.'!B$5,('No of Month Ach.'!C$5+((T47-'No of Month Ach.'!B$5)/('No of Month Ach.'!B$4-'No of Month Ach.'!B$5))*'No of Month Ach.'!D$5),IF(T47&gt;='No of Month Ach.'!B$6,('No of Month Ach.'!C$6+((T47-'No of Month Ach.'!B$6)/('No of Month Ach.'!B$5-'No of Month Ach.'!B$6)*'No of Month Ach.'!D$6)),0))))*$AF$2/10))</f>
        <v>0</v>
      </c>
      <c r="AG47" s="76" t="str">
        <f>IFERROR(IF(U47="","",IF(U47&gt;='Rx Share'!B$3,'Rx Share'!C$3,IF(U47&gt;='Rx Share'!B$4,('Rx Share'!C$4+((U47-'Rx Share'!B$4)/('Rx Share'!B$3-'Rx Share'!B$4))*'Rx Share'!D$4),IF(U47&gt;'Rx Share'!B$5,('Rx Share'!C$5+((U47-'Rx Share'!B$5)/('Rx Share'!B$4-'Rx Share'!B$5))*'Rx Share'!D$5),IF(U47&gt;='Rx Share'!B$6,('Rx Share'!C$6+((U47-'Rx Share'!B$6)/('Rx Share'!B$5-'Rx Share'!B$6)*'Rx Share'!D$6)),0)))))*$AG$2/10,"")</f>
        <v/>
      </c>
      <c r="AH47" s="76">
        <f>IF(W47&gt;='Call Achv'!B$3,'Call Achv'!C$3,IF(W47&gt;='Call Achv'!B$4,('Call Achv'!C$4+((W47-'Call Achv'!B$4)/('Call Achv'!B$3-'Call Achv'!B$4))*'Call Achv'!D$4),IF(W47&gt;'Call Achv'!B$5,('Call Achv'!C$5+((W47-'Call Achv'!B$5)/('Call Achv'!B$4-'Call Achv'!B$5))*'Call Achv'!D$5),IF(W47&gt;='Call Achv'!B$6,('Call Achv'!C$6+((W47-'Call Achv'!B$6)/('Call Achv'!B$5-'Call Achv'!B$6)*'Call Achv'!D$6)),0))))*$AH$2/10</f>
        <v>0</v>
      </c>
      <c r="AI47" s="76">
        <f>IF(X47&gt;='FF-Written'!B$3,'FF-Written'!C$3,IF(X47&gt;='FF-Written'!B$4,('FF-Written'!C$4+((X47-'FF-Written'!B$4)/('FF-Written'!B$3-'FF-Written'!B$4))*'FF-Written'!D$4),IF(X47&gt;'FF-Written'!B$5,('FF-Written'!C$5+((X47-'FF-Written'!B$5)/('FF-Written'!B$4-'FF-Written'!B$5))*'FF-Written'!D$5),IF(X47&gt;='FF-Written'!B$6,('FF-Written'!C$6+((X47-'FF-Written'!B$6)/('FF-Written'!B$5-'FF-Written'!B$6)*'FF-Written'!D$6)),0))))*$AI$2/10</f>
        <v>8</v>
      </c>
      <c r="AJ47" s="76">
        <f>IF(Y47&gt;='FF-Detailing'!B$3,'FF-Detailing'!C$3,IF(Y47&gt;='FF-Detailing'!B$4,('FF-Detailing'!C$4+((Y47-'FF-Detailing'!B$4)/('FF-Detailing'!B$3-'FF-Detailing'!B$4))*'FF-Detailing'!D$4),IF(Y47&gt;'FF-Detailing'!B$5,('FF-Detailing'!C$5+((Y47-'FF-Detailing'!B$5)/('FF-Detailing'!B$4-'FF-Detailing'!B$5))*'FF-Detailing'!D$5),IF(Y47&gt;='FF-Detailing'!B$6,('FF-Detailing'!C$6+((Y47-'FF-Detailing'!B$6)/('FF-Detailing'!B$5-'FF-Detailing'!B$6)*'FF-Detailing'!D$6)),0))))*$AJ$2/10</f>
        <v>2.97</v>
      </c>
      <c r="AK47" s="100">
        <f t="shared" si="0"/>
        <v>76.435291853477196</v>
      </c>
      <c r="AL47" s="70">
        <f t="shared" si="9"/>
        <v>66</v>
      </c>
      <c r="AM47" s="2">
        <f t="shared" si="1"/>
        <v>67.942481647535288</v>
      </c>
      <c r="AN47">
        <f t="shared" si="2"/>
        <v>47</v>
      </c>
      <c r="AO47" s="110" t="str">
        <f t="shared" si="3"/>
        <v/>
      </c>
      <c r="AP47" s="110">
        <f t="shared" si="10"/>
        <v>176.16739376312813</v>
      </c>
      <c r="AQ47" s="110">
        <f t="shared" si="11"/>
        <v>50</v>
      </c>
      <c r="AR47" s="110">
        <f t="shared" si="12"/>
        <v>100</v>
      </c>
      <c r="AS47" s="109" t="str">
        <f t="shared" si="4"/>
        <v>Not eligible</v>
      </c>
      <c r="AT47" s="109">
        <f t="shared" si="5"/>
        <v>3</v>
      </c>
      <c r="AU47" s="109">
        <f t="shared" si="6"/>
        <v>41</v>
      </c>
      <c r="AV47" s="109">
        <f t="shared" si="7"/>
        <v>1</v>
      </c>
    </row>
    <row r="48" spans="1:48" ht="20" x14ac:dyDescent="0.35">
      <c r="A48" s="87"/>
      <c r="B48" s="79">
        <v>105132</v>
      </c>
      <c r="C48" s="80" t="s">
        <v>1841</v>
      </c>
      <c r="D48" s="80"/>
      <c r="E48" s="80" t="s">
        <v>213</v>
      </c>
      <c r="F48" s="80" t="s">
        <v>143</v>
      </c>
      <c r="G48" s="80" t="s">
        <v>1842</v>
      </c>
      <c r="H48" s="80" t="s">
        <v>1843</v>
      </c>
      <c r="I48" s="80" t="s">
        <v>1786</v>
      </c>
      <c r="J48" s="146"/>
      <c r="K48" s="146" t="s">
        <v>1701</v>
      </c>
      <c r="L48" s="79"/>
      <c r="M48" s="79">
        <v>7</v>
      </c>
      <c r="N48" s="78">
        <v>78.410654391533711</v>
      </c>
      <c r="O48" s="78">
        <f>_xlfn.XLOOKUP($B48,[1]Sheet1!$A:$A,[1]Sheet1!$D:$D)</f>
        <v>78.410641307467756</v>
      </c>
      <c r="P48" s="78">
        <f t="shared" si="8"/>
        <v>1.3084065955126789E-5</v>
      </c>
      <c r="Q48" s="78">
        <v>22.787610619469024</v>
      </c>
      <c r="R48" s="78">
        <v>46.198791457843782</v>
      </c>
      <c r="S48" s="78">
        <v>81.473009239841801</v>
      </c>
      <c r="T48" s="142">
        <v>1</v>
      </c>
      <c r="U48" s="68">
        <v>106.28019323671498</v>
      </c>
      <c r="V48" s="68">
        <v>3.1884057971014492</v>
      </c>
      <c r="W48" s="78">
        <v>43.922651933701658</v>
      </c>
      <c r="X48" s="78">
        <v>37.777777777777779</v>
      </c>
      <c r="Y48" s="78">
        <v>53.333333333333336</v>
      </c>
      <c r="Z48" s="73"/>
      <c r="AA48" s="74"/>
      <c r="AB48" s="75">
        <f>IF(N48="","",(IF(N48&gt;='Sales Ach'!B$3,'Sales Ach'!C$3,IF(N48&gt;='Sales Ach'!B$4,('Sales Ach'!C$4+((N48-'Sales Ach'!B$4)/('Sales Ach'!B$3-'Sales Ach'!B$4))*'Sales Ach'!D$4),IF(N48&gt;'Sales Ach'!B$5,('Sales Ach'!C$5+((N48-'Sales Ach'!B$5)/('Sales Ach'!B$4-'Sales Ach'!B$5))*'Sales Ach'!D$5),IF(N48&gt;='Sales Ach'!B$6,('Sales Ach'!C$6+((N48-'Sales Ach'!B$6)/('Sales Ach'!B$5-'Sales Ach'!B$6)*'Sales Ach'!D$6)),0))))*$AB$2/10))</f>
        <v>10.023196317460114</v>
      </c>
      <c r="AC48" s="76">
        <f>IF(Q48="","",(IF(Q48&gt;=UA!B$3,UA!C$3,IF(Q48&gt;=UA!B$4,(UA!C$4+((Q48-UA!B$4)/(UA!B$3-UA!B$4))*UA!D$4),IF(Q48&gt;UA!B$5,(UA!C$5+((Q48-UA!B$5)/(UA!B$4-UA!B$5))*UA!D$5),IF(Q48&gt;=UA!B$6,(UA!C$6+((Q48-UA!B$6)/(UA!B$5-UA!B$6)*UA!D$6)),0))))*$AC$2/10))</f>
        <v>0</v>
      </c>
      <c r="AD48" s="76">
        <f>IF(R48="","",(IF(R48&gt;='New Product'!B$3,'New Product'!C$3,IF(R48&gt;='New Product'!B$4,('New Product'!C$4+((R48-'New Product'!B$4)/('New Product'!B$3-'New Product'!B$4))*'New Product'!D$4),IF(R48&gt;'New Product'!B$5,('New Product'!C$5+((R48-'New Product'!B$5)/('New Product'!B$4-'New Product'!B$5))*'New Product'!D$5),IF(R48&gt;='New Product'!B$6,('New Product'!C$6+((R48-'New Product'!B$6)/('New Product'!B$5-'New Product'!B$6)*'New Product'!D$6)),0)))))*$AD$2/10)</f>
        <v>0.52119712628066539</v>
      </c>
      <c r="AE48" s="76">
        <f>IF(S48="","",(IF(S48&gt;='Basket Brand'!B$3,'Basket Brand'!C$3,IF(S48&gt;='Basket Brand'!B$4,('Basket Brand'!C$4+((S48-'Basket Brand'!B$4)/('Basket Brand'!B$3-'Basket Brand'!B$4))*'Basket Brand'!D$4),IF(S48&gt;'Basket Brand'!B$5,('Basket Brand'!C$5+((S48-'Basket Brand'!B$5)/('Basket Brand'!B$4-'Basket Brand'!B$5))*'Basket Brand'!D$5),IF(S48&gt;='Basket Brand'!B$6,('Basket Brand'!C$6+((S48-'Basket Brand'!B$6)/('Basket Brand'!B$5-'Basket Brand'!B$6)*'Basket Brand'!D$6)),0))))*$AE$2/10))</f>
        <v>4.3767611087810163</v>
      </c>
      <c r="AF48" s="76">
        <f>IF(T48="","",(IF(T48&gt;='No of Month Ach.'!B$3,'No of Month Ach.'!C$3,IF(T48&gt;='No of Month Ach.'!B$4,('No of Month Ach.'!C$4+((T48-'No of Month Ach.'!B$4)/('No of Month Ach.'!B$3-'No of Month Ach.'!B$4))*'No of Month Ach.'!D$4),IF(T48&gt;'No of Month Ach.'!B$5,('No of Month Ach.'!C$5+((T48-'No of Month Ach.'!B$5)/('No of Month Ach.'!B$4-'No of Month Ach.'!B$5))*'No of Month Ach.'!D$5),IF(T48&gt;='No of Month Ach.'!B$6,('No of Month Ach.'!C$6+((T48-'No of Month Ach.'!B$6)/('No of Month Ach.'!B$5-'No of Month Ach.'!B$6)*'No of Month Ach.'!D$6)),0))))*$AF$2/10))</f>
        <v>0</v>
      </c>
      <c r="AG48" s="76">
        <f>IFERROR(IF(U48="","",IF(U48&gt;='Rx Share'!B$3,'Rx Share'!C$3,IF(U48&gt;='Rx Share'!B$4,('Rx Share'!C$4+((U48-'Rx Share'!B$4)/('Rx Share'!B$3-'Rx Share'!B$4))*'Rx Share'!D$4),IF(U48&gt;'Rx Share'!B$5,('Rx Share'!C$5+((U48-'Rx Share'!B$5)/('Rx Share'!B$4-'Rx Share'!B$5))*'Rx Share'!D$5),IF(U48&gt;='Rx Share'!B$6,('Rx Share'!C$6+((U48-'Rx Share'!B$6)/('Rx Share'!B$5-'Rx Share'!B$6)*'Rx Share'!D$6)),0)))))*$AG$2/10,"")</f>
        <v>8.1256038647343001</v>
      </c>
      <c r="AH48" s="76">
        <f>IF(W48&gt;='Call Achv'!B$3,'Call Achv'!C$3,IF(W48&gt;='Call Achv'!B$4,('Call Achv'!C$4+((W48-'Call Achv'!B$4)/('Call Achv'!B$3-'Call Achv'!B$4))*'Call Achv'!D$4),IF(W48&gt;'Call Achv'!B$5,('Call Achv'!C$5+((W48-'Call Achv'!B$5)/('Call Achv'!B$4-'Call Achv'!B$5))*'Call Achv'!D$5),IF(W48&gt;='Call Achv'!B$6,('Call Achv'!C$6+((W48-'Call Achv'!B$6)/('Call Achv'!B$5-'Call Achv'!B$6)*'Call Achv'!D$6)),0))))*$AH$2/10</f>
        <v>0</v>
      </c>
      <c r="AI48" s="76">
        <f>IF(X48&gt;='FF-Written'!B$3,'FF-Written'!C$3,IF(X48&gt;='FF-Written'!B$4,('FF-Written'!C$4+((X48-'FF-Written'!B$4)/('FF-Written'!B$3-'FF-Written'!B$4))*'FF-Written'!D$4),IF(X48&gt;'FF-Written'!B$5,('FF-Written'!C$5+((X48-'FF-Written'!B$5)/('FF-Written'!B$4-'FF-Written'!B$5))*'FF-Written'!D$5),IF(X48&gt;='FF-Written'!B$6,('FF-Written'!C$6+((X48-'FF-Written'!B$6)/('FF-Written'!B$5-'FF-Written'!B$6)*'FF-Written'!D$6)),0))))*$AI$2/10</f>
        <v>0</v>
      </c>
      <c r="AJ48" s="76">
        <f>IF(Y48&gt;='FF-Detailing'!B$3,'FF-Detailing'!C$3,IF(Y48&gt;='FF-Detailing'!B$4,('FF-Detailing'!C$4+((Y48-'FF-Detailing'!B$4)/('FF-Detailing'!B$3-'FF-Detailing'!B$4))*'FF-Detailing'!D$4),IF(Y48&gt;'FF-Detailing'!B$5,('FF-Detailing'!C$5+((Y48-'FF-Detailing'!B$5)/('FF-Detailing'!B$4-'FF-Detailing'!B$5))*'FF-Detailing'!D$5),IF(Y48&gt;='FF-Detailing'!B$6,('FF-Detailing'!C$6+((Y48-'FF-Detailing'!B$6)/('FF-Detailing'!B$5-'FF-Detailing'!B$6)*'FF-Detailing'!D$6)),0))))*$AJ$2/10</f>
        <v>0</v>
      </c>
      <c r="AK48" s="100">
        <f t="shared" si="0"/>
        <v>18.651443190652245</v>
      </c>
      <c r="AL48" s="70">
        <f t="shared" si="9"/>
        <v>555</v>
      </c>
      <c r="AM48" s="2">
        <f t="shared" si="1"/>
        <v>25.607509352506771</v>
      </c>
      <c r="AN48">
        <f t="shared" si="2"/>
        <v>345</v>
      </c>
      <c r="AO48" s="110" t="str">
        <f t="shared" si="3"/>
        <v/>
      </c>
      <c r="AP48" s="110" t="str">
        <f t="shared" si="10"/>
        <v/>
      </c>
      <c r="AQ48" s="110" t="str">
        <f t="shared" si="11"/>
        <v/>
      </c>
      <c r="AR48" s="110" t="str">
        <f t="shared" si="12"/>
        <v/>
      </c>
      <c r="AS48" s="109" t="str">
        <f t="shared" si="4"/>
        <v>Disqualified</v>
      </c>
      <c r="AT48" s="109" t="str">
        <f t="shared" si="5"/>
        <v>Disqualified</v>
      </c>
      <c r="AU48" s="109" t="str">
        <f t="shared" si="6"/>
        <v>Disqualified</v>
      </c>
      <c r="AV48" s="109" t="str">
        <f t="shared" si="7"/>
        <v>Disqualified</v>
      </c>
    </row>
    <row r="49" spans="1:48" ht="20" x14ac:dyDescent="0.35">
      <c r="A49" s="87"/>
      <c r="B49" s="79">
        <v>105135</v>
      </c>
      <c r="C49" s="80" t="s">
        <v>1844</v>
      </c>
      <c r="D49" s="80"/>
      <c r="E49" s="80" t="s">
        <v>808</v>
      </c>
      <c r="F49" s="80" t="s">
        <v>134</v>
      </c>
      <c r="G49" s="80" t="s">
        <v>1845</v>
      </c>
      <c r="H49" s="80" t="s">
        <v>1785</v>
      </c>
      <c r="I49" s="80" t="s">
        <v>1786</v>
      </c>
      <c r="J49" s="146"/>
      <c r="K49" s="146" t="s">
        <v>1701</v>
      </c>
      <c r="L49" s="79"/>
      <c r="M49" s="79">
        <v>7</v>
      </c>
      <c r="N49" s="78">
        <v>99.263256464969146</v>
      </c>
      <c r="O49" s="78">
        <f>_xlfn.XLOOKUP($B49,[1]Sheet1!$A:$A,[1]Sheet1!$D:$D)</f>
        <v>99.263306929718652</v>
      </c>
      <c r="P49" s="78">
        <f t="shared" si="8"/>
        <v>-5.0464749506318185E-5</v>
      </c>
      <c r="Q49" s="78">
        <v>36.947791164658632</v>
      </c>
      <c r="R49" s="78">
        <v>62.472888642799795</v>
      </c>
      <c r="S49" s="78">
        <v>96.146450133423684</v>
      </c>
      <c r="T49" s="142">
        <v>3</v>
      </c>
      <c r="U49" s="68">
        <v>175.43859649122805</v>
      </c>
      <c r="V49" s="68">
        <v>5.2631578947368416</v>
      </c>
      <c r="W49" s="78">
        <v>43.664245359160617</v>
      </c>
      <c r="X49" s="78">
        <v>78.888888888888886</v>
      </c>
      <c r="Y49" s="78">
        <v>87</v>
      </c>
      <c r="Z49" s="73"/>
      <c r="AA49" s="74"/>
      <c r="AB49" s="75">
        <f>IF(N49="","",(IF(N49&gt;='Sales Ach'!B$3,'Sales Ach'!C$3,IF(N49&gt;='Sales Ach'!B$4,('Sales Ach'!C$4+((N49-'Sales Ach'!B$4)/('Sales Ach'!B$3-'Sales Ach'!B$4))*'Sales Ach'!D$4),IF(N49&gt;'Sales Ach'!B$5,('Sales Ach'!C$5+((N49-'Sales Ach'!B$5)/('Sales Ach'!B$4-'Sales Ach'!B$5))*'Sales Ach'!D$5),IF(N49&gt;='Sales Ach'!B$6,('Sales Ach'!C$6+((N49-'Sales Ach'!B$6)/('Sales Ach'!B$5-'Sales Ach'!B$6)*'Sales Ach'!D$6)),0))))*$AB$2/10))</f>
        <v>20.115907757962976</v>
      </c>
      <c r="AC49" s="76">
        <f>IF(Q49="","",(IF(Q49&gt;=UA!B$3,UA!C$3,IF(Q49&gt;=UA!B$4,(UA!C$4+((Q49-UA!B$4)/(UA!B$3-UA!B$4))*UA!D$4),IF(Q49&gt;UA!B$5,(UA!C$5+((Q49-UA!B$5)/(UA!B$4-UA!B$5))*UA!D$5),IF(Q49&gt;=UA!B$6,(UA!C$6+((Q49-UA!B$6)/(UA!B$5-UA!B$6)*UA!D$6)),0))))*$AC$2/10))</f>
        <v>5.0843373493975896</v>
      </c>
      <c r="AD49" s="76">
        <f>IF(R49="","",(IF(R49&gt;='New Product'!B$3,'New Product'!C$3,IF(R49&gt;='New Product'!B$4,('New Product'!C$4+((R49-'New Product'!B$4)/('New Product'!B$3-'New Product'!B$4))*'New Product'!D$4),IF(R49&gt;'New Product'!B$5,('New Product'!C$5+((R49-'New Product'!B$5)/('New Product'!B$4-'New Product'!B$5))*'New Product'!D$5),IF(R49&gt;='New Product'!B$6,('New Product'!C$6+((R49-'New Product'!B$6)/('New Product'!B$5-'New Product'!B$6)*'New Product'!D$6)),0)))))*$AD$2/10)</f>
        <v>1.2331888781224909</v>
      </c>
      <c r="AE49" s="76">
        <f>IF(S49="","",(IF(S49&gt;='Basket Brand'!B$3,'Basket Brand'!C$3,IF(S49&gt;='Basket Brand'!B$4,('Basket Brand'!C$4+((S49-'Basket Brand'!B$4)/('Basket Brand'!B$3-'Basket Brand'!B$4))*'Basket Brand'!D$4),IF(S49&gt;'Basket Brand'!B$5,('Basket Brand'!C$5+((S49-'Basket Brand'!B$5)/('Basket Brand'!B$4-'Basket Brand'!B$5))*'Basket Brand'!D$5),IF(S49&gt;='Basket Brand'!B$6,('Basket Brand'!C$6+((S49-'Basket Brand'!B$6)/('Basket Brand'!B$5-'Basket Brand'!B$6)*'Basket Brand'!D$6)),0))))*$AE$2/10))</f>
        <v>6.5502960640433683</v>
      </c>
      <c r="AF49" s="76">
        <f>IF(T49="","",(IF(T49&gt;='No of Month Ach.'!B$3,'No of Month Ach.'!C$3,IF(T49&gt;='No of Month Ach.'!B$4,('No of Month Ach.'!C$4+((T49-'No of Month Ach.'!B$4)/('No of Month Ach.'!B$3-'No of Month Ach.'!B$4))*'No of Month Ach.'!D$4),IF(T49&gt;'No of Month Ach.'!B$5,('No of Month Ach.'!C$5+((T49-'No of Month Ach.'!B$5)/('No of Month Ach.'!B$4-'No of Month Ach.'!B$5))*'No of Month Ach.'!D$5),IF(T49&gt;='No of Month Ach.'!B$6,('No of Month Ach.'!C$6+((T49-'No of Month Ach.'!B$6)/('No of Month Ach.'!B$5-'No of Month Ach.'!B$6)*'No of Month Ach.'!D$6)),0))))*$AF$2/10))</f>
        <v>0</v>
      </c>
      <c r="AG49" s="76">
        <f>IFERROR(IF(U49="","",IF(U49&gt;='Rx Share'!B$3,'Rx Share'!C$3,IF(U49&gt;='Rx Share'!B$4,('Rx Share'!C$4+((U49-'Rx Share'!B$4)/('Rx Share'!B$3-'Rx Share'!B$4))*'Rx Share'!D$4),IF(U49&gt;'Rx Share'!B$5,('Rx Share'!C$5+((U49-'Rx Share'!B$5)/('Rx Share'!B$4-'Rx Share'!B$5))*'Rx Share'!D$5),IF(U49&gt;='Rx Share'!B$6,('Rx Share'!C$6+((U49-'Rx Share'!B$6)/('Rx Share'!B$5-'Rx Share'!B$6)*'Rx Share'!D$6)),0)))))*$AG$2/10,"")</f>
        <v>9.5087719298245617</v>
      </c>
      <c r="AH49" s="76">
        <f>IF(W49&gt;='Call Achv'!B$3,'Call Achv'!C$3,IF(W49&gt;='Call Achv'!B$4,('Call Achv'!C$4+((W49-'Call Achv'!B$4)/('Call Achv'!B$3-'Call Achv'!B$4))*'Call Achv'!D$4),IF(W49&gt;'Call Achv'!B$5,('Call Achv'!C$5+((W49-'Call Achv'!B$5)/('Call Achv'!B$4-'Call Achv'!B$5))*'Call Achv'!D$5),IF(W49&gt;='Call Achv'!B$6,('Call Achv'!C$6+((W49-'Call Achv'!B$6)/('Call Achv'!B$5-'Call Achv'!B$6)*'Call Achv'!D$6)),0))))*$AH$2/10</f>
        <v>0</v>
      </c>
      <c r="AI49" s="76">
        <f>IF(X49&gt;='FF-Written'!B$3,'FF-Written'!C$3,IF(X49&gt;='FF-Written'!B$4,('FF-Written'!C$4+((X49-'FF-Written'!B$4)/('FF-Written'!B$3-'FF-Written'!B$4))*'FF-Written'!D$4),IF(X49&gt;'FF-Written'!B$5,('FF-Written'!C$5+((X49-'FF-Written'!B$5)/('FF-Written'!B$4-'FF-Written'!B$5))*'FF-Written'!D$5),IF(X49&gt;='FF-Written'!B$6,('FF-Written'!C$6+((X49-'FF-Written'!B$6)/('FF-Written'!B$5-'FF-Written'!B$6)*'FF-Written'!D$6)),0))))*$AI$2/10</f>
        <v>5.4666666666666668</v>
      </c>
      <c r="AJ49" s="76">
        <f>IF(Y49&gt;='FF-Detailing'!B$3,'FF-Detailing'!C$3,IF(Y49&gt;='FF-Detailing'!B$4,('FF-Detailing'!C$4+((Y49-'FF-Detailing'!B$4)/('FF-Detailing'!B$3-'FF-Detailing'!B$4))*'FF-Detailing'!D$4),IF(Y49&gt;'FF-Detailing'!B$5,('FF-Detailing'!C$5+((Y49-'FF-Detailing'!B$5)/('FF-Detailing'!B$4-'FF-Detailing'!B$5))*'FF-Detailing'!D$5),IF(Y49&gt;='FF-Detailing'!B$6,('FF-Detailing'!C$6+((Y49-'FF-Detailing'!B$6)/('FF-Detailing'!B$5-'FF-Detailing'!B$6)*'FF-Detailing'!D$6)),0))))*$AJ$2/10</f>
        <v>2.5200000000000005</v>
      </c>
      <c r="AK49" s="100">
        <f t="shared" si="0"/>
        <v>51.212995895241363</v>
      </c>
      <c r="AL49" s="70">
        <f t="shared" si="9"/>
        <v>229</v>
      </c>
      <c r="AM49" s="2">
        <f t="shared" si="1"/>
        <v>56.087965162241844</v>
      </c>
      <c r="AN49">
        <f t="shared" si="2"/>
        <v>110</v>
      </c>
      <c r="AO49" s="110" t="str">
        <f t="shared" si="3"/>
        <v/>
      </c>
      <c r="AP49" s="110" t="str">
        <f t="shared" si="10"/>
        <v/>
      </c>
      <c r="AQ49" s="110" t="str">
        <f t="shared" si="11"/>
        <v/>
      </c>
      <c r="AR49" s="110" t="str">
        <f t="shared" si="12"/>
        <v/>
      </c>
      <c r="AS49" s="109" t="str">
        <f t="shared" si="4"/>
        <v>Disqualified</v>
      </c>
      <c r="AT49" s="109" t="str">
        <f t="shared" si="5"/>
        <v>Disqualified</v>
      </c>
      <c r="AU49" s="109" t="str">
        <f t="shared" si="6"/>
        <v>Disqualified</v>
      </c>
      <c r="AV49" s="109" t="str">
        <f t="shared" si="7"/>
        <v>Disqualified</v>
      </c>
    </row>
    <row r="50" spans="1:48" ht="30" x14ac:dyDescent="0.35">
      <c r="A50" s="87"/>
      <c r="B50" s="79">
        <v>105136</v>
      </c>
      <c r="C50" s="80" t="s">
        <v>221</v>
      </c>
      <c r="D50" s="80" t="s">
        <v>1201</v>
      </c>
      <c r="E50" s="80" t="s">
        <v>222</v>
      </c>
      <c r="F50" s="80" t="s">
        <v>151</v>
      </c>
      <c r="G50" s="80" t="s">
        <v>18</v>
      </c>
      <c r="H50" s="80" t="s">
        <v>1777</v>
      </c>
      <c r="I50" s="80" t="s">
        <v>1757</v>
      </c>
      <c r="J50" s="146">
        <v>44524</v>
      </c>
      <c r="K50" s="146" t="s">
        <v>1719</v>
      </c>
      <c r="L50" s="79"/>
      <c r="M50" s="79">
        <v>9</v>
      </c>
      <c r="N50" s="78">
        <v>74.979574625160211</v>
      </c>
      <c r="O50" s="78">
        <f>_xlfn.XLOOKUP($B50,[1]Sheet1!$A:$A,[1]Sheet1!$D:$D)</f>
        <v>74.979610691199184</v>
      </c>
      <c r="P50" s="78">
        <f t="shared" si="8"/>
        <v>-3.6066038973103787E-5</v>
      </c>
      <c r="Q50" s="78">
        <v>34.782608695652172</v>
      </c>
      <c r="R50" s="78">
        <v>44.219047524327138</v>
      </c>
      <c r="S50" s="78">
        <v>107.43378761901543</v>
      </c>
      <c r="T50" s="142">
        <v>0</v>
      </c>
      <c r="U50" s="68">
        <v>26.385224274406333</v>
      </c>
      <c r="V50" s="68">
        <v>0.79155672823219003</v>
      </c>
      <c r="W50" s="78">
        <v>79.542606516290732</v>
      </c>
      <c r="X50" s="78">
        <v>66.666666666666671</v>
      </c>
      <c r="Y50" s="78">
        <v>83.333333333333329</v>
      </c>
      <c r="Z50" s="73"/>
      <c r="AA50" s="74"/>
      <c r="AB50" s="75">
        <f>IF(N50="","",(IF(N50&gt;='Sales Ach'!B$3,'Sales Ach'!C$3,IF(N50&gt;='Sales Ach'!B$4,('Sales Ach'!C$4+((N50-'Sales Ach'!B$4)/('Sales Ach'!B$3-'Sales Ach'!B$4))*'Sales Ach'!D$4),IF(N50&gt;'Sales Ach'!B$5,('Sales Ach'!C$5+((N50-'Sales Ach'!B$5)/('Sales Ach'!B$4-'Sales Ach'!B$5))*'Sales Ach'!D$5),IF(N50&gt;='Sales Ach'!B$6,('Sales Ach'!C$6+((N50-'Sales Ach'!B$6)/('Sales Ach'!B$5-'Sales Ach'!B$6)*'Sales Ach'!D$6)),0))))*$AB$2/10))</f>
        <v>8.9938723875480644</v>
      </c>
      <c r="AC50" s="76">
        <f>IF(Q50="","",(IF(Q50&gt;=UA!B$3,UA!C$3,IF(Q50&gt;=UA!B$4,(UA!C$4+((Q50-UA!B$4)/(UA!B$3-UA!B$4))*UA!D$4),IF(Q50&gt;UA!B$5,(UA!C$5+((Q50-UA!B$5)/(UA!B$4-UA!B$5))*UA!D$5),IF(Q50&gt;=UA!B$6,(UA!C$6+((Q50-UA!B$6)/(UA!B$5-UA!B$6)*UA!D$6)),0))))*$AC$2/10))</f>
        <v>4.4347826086956514</v>
      </c>
      <c r="AD50" s="76">
        <f>IF(R50="","",(IF(R50&gt;='New Product'!B$3,'New Product'!C$3,IF(R50&gt;='New Product'!B$4,('New Product'!C$4+((R50-'New Product'!B$4)/('New Product'!B$3-'New Product'!B$4))*'New Product'!D$4),IF(R50&gt;'New Product'!B$5,('New Product'!C$5+((R50-'New Product'!B$5)/('New Product'!B$4-'New Product'!B$5))*'New Product'!D$5),IF(R50&gt;='New Product'!B$6,('New Product'!C$6+((R50-'New Product'!B$6)/('New Product'!B$5-'New Product'!B$6)*'New Product'!D$6)),0)))))*$AD$2/10)</f>
        <v>0.43458332918931231</v>
      </c>
      <c r="AE50" s="76">
        <f>IF(S50="","",(IF(S50&gt;='Basket Brand'!B$3,'Basket Brand'!C$3,IF(S50&gt;='Basket Brand'!B$4,('Basket Brand'!C$4+((S50-'Basket Brand'!B$4)/('Basket Brand'!B$3-'Basket Brand'!B$4))*'Basket Brand'!D$4),IF(S50&gt;'Basket Brand'!B$5,('Basket Brand'!C$5+((S50-'Basket Brand'!B$5)/('Basket Brand'!B$4-'Basket Brand'!B$5))*'Basket Brand'!D$5),IF(S50&gt;='Basket Brand'!B$6,('Basket Brand'!C$6+((S50-'Basket Brand'!B$6)/('Basket Brand'!B$5-'Basket Brand'!B$6)*'Basket Brand'!D$6)),0))))*$AE$2/10))</f>
        <v>10.49205451428185</v>
      </c>
      <c r="AF50" s="76">
        <f>IF(T50="","",(IF(T50&gt;='No of Month Ach.'!B$3,'No of Month Ach.'!C$3,IF(T50&gt;='No of Month Ach.'!B$4,('No of Month Ach.'!C$4+((T50-'No of Month Ach.'!B$4)/('No of Month Ach.'!B$3-'No of Month Ach.'!B$4))*'No of Month Ach.'!D$4),IF(T50&gt;'No of Month Ach.'!B$5,('No of Month Ach.'!C$5+((T50-'No of Month Ach.'!B$5)/('No of Month Ach.'!B$4-'No of Month Ach.'!B$5))*'No of Month Ach.'!D$5),IF(T50&gt;='No of Month Ach.'!B$6,('No of Month Ach.'!C$6+((T50-'No of Month Ach.'!B$6)/('No of Month Ach.'!B$5-'No of Month Ach.'!B$6)*'No of Month Ach.'!D$6)),0))))*$AF$2/10))</f>
        <v>0</v>
      </c>
      <c r="AG50" s="76">
        <f>IFERROR(IF(U50="","",IF(U50&gt;='Rx Share'!B$3,'Rx Share'!C$3,IF(U50&gt;='Rx Share'!B$4,('Rx Share'!C$4+((U50-'Rx Share'!B$4)/('Rx Share'!B$3-'Rx Share'!B$4))*'Rx Share'!D$4),IF(U50&gt;'Rx Share'!B$5,('Rx Share'!C$5+((U50-'Rx Share'!B$5)/('Rx Share'!B$4-'Rx Share'!B$5))*'Rx Share'!D$5),IF(U50&gt;='Rx Share'!B$6,('Rx Share'!C$6+((U50-'Rx Share'!B$6)/('Rx Share'!B$5-'Rx Share'!B$6)*'Rx Share'!D$6)),0)))))*$AG$2/10,"")</f>
        <v>0</v>
      </c>
      <c r="AH50" s="76">
        <f>IF(W50&gt;='Call Achv'!B$3,'Call Achv'!C$3,IF(W50&gt;='Call Achv'!B$4,('Call Achv'!C$4+((W50-'Call Achv'!B$4)/('Call Achv'!B$3-'Call Achv'!B$4))*'Call Achv'!D$4),IF(W50&gt;'Call Achv'!B$5,('Call Achv'!C$5+((W50-'Call Achv'!B$5)/('Call Achv'!B$4-'Call Achv'!B$5))*'Call Achv'!D$5),IF(W50&gt;='Call Achv'!B$6,('Call Achv'!C$6+((W50-'Call Achv'!B$6)/('Call Achv'!B$5-'Call Achv'!B$6)*'Call Achv'!D$6)),0))))*$AH$2/10</f>
        <v>0</v>
      </c>
      <c r="AI50" s="76">
        <f>IF(X50&gt;='FF-Written'!B$3,'FF-Written'!C$3,IF(X50&gt;='FF-Written'!B$4,('FF-Written'!C$4+((X50-'FF-Written'!B$4)/('FF-Written'!B$3-'FF-Written'!B$4))*'FF-Written'!D$4),IF(X50&gt;'FF-Written'!B$5,('FF-Written'!C$5+((X50-'FF-Written'!B$5)/('FF-Written'!B$4-'FF-Written'!B$5))*'FF-Written'!D$5),IF(X50&gt;='FF-Written'!B$6,('FF-Written'!C$6+((X50-'FF-Written'!B$6)/('FF-Written'!B$5-'FF-Written'!B$6)*'FF-Written'!D$6)),0))))*$AI$2/10</f>
        <v>4.0000000000000009</v>
      </c>
      <c r="AJ50" s="76">
        <f>IF(Y50&gt;='FF-Detailing'!B$3,'FF-Detailing'!C$3,IF(Y50&gt;='FF-Detailing'!B$4,('FF-Detailing'!C$4+((Y50-'FF-Detailing'!B$4)/('FF-Detailing'!B$3-'FF-Detailing'!B$4))*'FF-Detailing'!D$4),IF(Y50&gt;'FF-Detailing'!B$5,('FF-Detailing'!C$5+((Y50-'FF-Detailing'!B$5)/('FF-Detailing'!B$4-'FF-Detailing'!B$5))*'FF-Detailing'!D$5),IF(Y50&gt;='FF-Detailing'!B$6,('FF-Detailing'!C$6+((Y50-'FF-Detailing'!B$6)/('FF-Detailing'!B$5-'FF-Detailing'!B$6)*'FF-Detailing'!D$6)),0))))*$AJ$2/10</f>
        <v>2.2999999999999998</v>
      </c>
      <c r="AK50" s="100">
        <f t="shared" si="0"/>
        <v>38.319116049643597</v>
      </c>
      <c r="AL50" s="70">
        <f t="shared" si="9"/>
        <v>362</v>
      </c>
      <c r="AM50" s="2">
        <f t="shared" si="1"/>
        <v>34.061436488572092</v>
      </c>
      <c r="AN50">
        <f t="shared" si="2"/>
        <v>264</v>
      </c>
      <c r="AO50" s="110" t="str">
        <f t="shared" si="3"/>
        <v/>
      </c>
      <c r="AP50" s="110" t="str">
        <f t="shared" si="10"/>
        <v/>
      </c>
      <c r="AQ50" s="110" t="str">
        <f t="shared" si="11"/>
        <v/>
      </c>
      <c r="AR50" s="110" t="str">
        <f t="shared" si="12"/>
        <v/>
      </c>
      <c r="AS50" s="109" t="str">
        <f t="shared" si="4"/>
        <v>Disqualified</v>
      </c>
      <c r="AT50" s="109" t="str">
        <f t="shared" si="5"/>
        <v>Disqualified</v>
      </c>
      <c r="AU50" s="109" t="str">
        <f t="shared" si="6"/>
        <v>Disqualified</v>
      </c>
      <c r="AV50" s="109" t="str">
        <f t="shared" si="7"/>
        <v>Disqualified</v>
      </c>
    </row>
    <row r="51" spans="1:48" ht="20" x14ac:dyDescent="0.35">
      <c r="A51" s="87"/>
      <c r="B51" s="79">
        <v>105137</v>
      </c>
      <c r="C51" s="80" t="s">
        <v>223</v>
      </c>
      <c r="D51" s="80" t="s">
        <v>1201</v>
      </c>
      <c r="E51" s="80" t="s">
        <v>1846</v>
      </c>
      <c r="F51" s="80" t="s">
        <v>1847</v>
      </c>
      <c r="G51" s="80" t="s">
        <v>1830</v>
      </c>
      <c r="H51" s="80" t="s">
        <v>1822</v>
      </c>
      <c r="I51" s="80" t="s">
        <v>1757</v>
      </c>
      <c r="J51" s="146">
        <v>44524</v>
      </c>
      <c r="K51" s="146" t="s">
        <v>1719</v>
      </c>
      <c r="L51" s="79"/>
      <c r="M51" s="79">
        <v>9</v>
      </c>
      <c r="N51" s="78">
        <v>102.03887247963061</v>
      </c>
      <c r="O51" s="78">
        <f>_xlfn.XLOOKUP($B51,[1]Sheet1!$A:$A,[1]Sheet1!$D:$D)</f>
        <v>102.03881461692713</v>
      </c>
      <c r="P51" s="78">
        <f t="shared" si="8"/>
        <v>5.7862703485511702E-5</v>
      </c>
      <c r="Q51" s="78">
        <v>46.875</v>
      </c>
      <c r="R51" s="78">
        <v>107.27315932318264</v>
      </c>
      <c r="S51" s="78">
        <v>98.407037830282945</v>
      </c>
      <c r="T51" s="142">
        <v>7</v>
      </c>
      <c r="U51" s="68">
        <v>44.187399319849654</v>
      </c>
      <c r="V51" s="68">
        <v>0.88374798639699303</v>
      </c>
      <c r="W51" s="78">
        <v>110.29629629629629</v>
      </c>
      <c r="X51" s="78">
        <v>85</v>
      </c>
      <c r="Y51" s="78">
        <v>90.25</v>
      </c>
      <c r="Z51" s="73"/>
      <c r="AA51" s="74"/>
      <c r="AB51" s="75">
        <f>IF(N51="","",(IF(N51&gt;='Sales Ach'!B$3,'Sales Ach'!C$3,IF(N51&gt;='Sales Ach'!B$4,('Sales Ach'!C$4+((N51-'Sales Ach'!B$4)/('Sales Ach'!B$3-'Sales Ach'!B$4))*'Sales Ach'!D$4),IF(N51&gt;'Sales Ach'!B$5,('Sales Ach'!C$5+((N51-'Sales Ach'!B$5)/('Sales Ach'!B$4-'Sales Ach'!B$5))*'Sales Ach'!D$5),IF(N51&gt;='Sales Ach'!B$6,('Sales Ach'!C$6+((N51-'Sales Ach'!B$6)/('Sales Ach'!B$5-'Sales Ach'!B$6)*'Sales Ach'!D$6)),0))))*$AB$2/10))</f>
        <v>24.611661743889183</v>
      </c>
      <c r="AC51" s="76">
        <f>IF(Q51="","",(IF(Q51&gt;=UA!B$3,UA!C$3,IF(Q51&gt;=UA!B$4,(UA!C$4+((Q51-UA!B$4)/(UA!B$3-UA!B$4))*UA!D$4),IF(Q51&gt;UA!B$5,(UA!C$5+((Q51-UA!B$5)/(UA!B$4-UA!B$5))*UA!D$5),IF(Q51&gt;=UA!B$6,(UA!C$6+((Q51-UA!B$6)/(UA!B$5-UA!B$6)*UA!D$6)),0))))*$AC$2/10))</f>
        <v>8.75</v>
      </c>
      <c r="AD51" s="76">
        <f>IF(R51="","",(IF(R51&gt;='New Product'!B$3,'New Product'!C$3,IF(R51&gt;='New Product'!B$4,('New Product'!C$4+((R51-'New Product'!B$4)/('New Product'!B$3-'New Product'!B$4))*'New Product'!D$4),IF(R51&gt;'New Product'!B$5,('New Product'!C$5+((R51-'New Product'!B$5)/('New Product'!B$4-'New Product'!B$5))*'New Product'!D$5),IF(R51&gt;='New Product'!B$6,('New Product'!C$6+((R51-'New Product'!B$6)/('New Product'!B$5-'New Product'!B$6)*'New Product'!D$6)),0)))))*$AD$2/10)</f>
        <v>5</v>
      </c>
      <c r="AE51" s="76">
        <f>IF(S51="","",(IF(S51&gt;='Basket Brand'!B$3,'Basket Brand'!C$3,IF(S51&gt;='Basket Brand'!B$4,('Basket Brand'!C$4+((S51-'Basket Brand'!B$4)/('Basket Brand'!B$3-'Basket Brand'!B$4))*'Basket Brand'!D$4),IF(S51&gt;'Basket Brand'!B$5,('Basket Brand'!C$5+((S51-'Basket Brand'!B$5)/('Basket Brand'!B$4-'Basket Brand'!B$5))*'Basket Brand'!D$5),IF(S51&gt;='Basket Brand'!B$6,('Basket Brand'!C$6+((S51-'Basket Brand'!B$6)/('Basket Brand'!B$5-'Basket Brand'!B$6)*'Basket Brand'!D$6)),0))))*$AE$2/10))</f>
        <v>7.6353781585358149</v>
      </c>
      <c r="AF51" s="76">
        <f>IF(T51="","",(IF(T51&gt;='No of Month Ach.'!B$3,'No of Month Ach.'!C$3,IF(T51&gt;='No of Month Ach.'!B$4,('No of Month Ach.'!C$4+((T51-'No of Month Ach.'!B$4)/('No of Month Ach.'!B$3-'No of Month Ach.'!B$4))*'No of Month Ach.'!D$4),IF(T51&gt;'No of Month Ach.'!B$5,('No of Month Ach.'!C$5+((T51-'No of Month Ach.'!B$5)/('No of Month Ach.'!B$4-'No of Month Ach.'!B$5))*'No of Month Ach.'!D$5),IF(T51&gt;='No of Month Ach.'!B$6,('No of Month Ach.'!C$6+((T51-'No of Month Ach.'!B$6)/('No of Month Ach.'!B$5-'No of Month Ach.'!B$6)*'No of Month Ach.'!D$6)),0))))*$AF$2/10))</f>
        <v>2.8</v>
      </c>
      <c r="AG51" s="76">
        <f>IFERROR(IF(U51="","",IF(U51&gt;='Rx Share'!B$3,'Rx Share'!C$3,IF(U51&gt;='Rx Share'!B$4,('Rx Share'!C$4+((U51-'Rx Share'!B$4)/('Rx Share'!B$3-'Rx Share'!B$4))*'Rx Share'!D$4),IF(U51&gt;'Rx Share'!B$5,('Rx Share'!C$5+((U51-'Rx Share'!B$5)/('Rx Share'!B$4-'Rx Share'!B$5))*'Rx Share'!D$5),IF(U51&gt;='Rx Share'!B$6,('Rx Share'!C$6+((U51-'Rx Share'!B$6)/('Rx Share'!B$5-'Rx Share'!B$6)*'Rx Share'!D$6)),0)))))*$AG$2/10,"")</f>
        <v>0</v>
      </c>
      <c r="AH51" s="76">
        <f>IF(W51&gt;='Call Achv'!B$3,'Call Achv'!C$3,IF(W51&gt;='Call Achv'!B$4,('Call Achv'!C$4+((W51-'Call Achv'!B$4)/('Call Achv'!B$3-'Call Achv'!B$4))*'Call Achv'!D$4),IF(W51&gt;'Call Achv'!B$5,('Call Achv'!C$5+((W51-'Call Achv'!B$5)/('Call Achv'!B$4-'Call Achv'!B$5))*'Call Achv'!D$5),IF(W51&gt;='Call Achv'!B$6,('Call Achv'!C$6+((W51-'Call Achv'!B$6)/('Call Achv'!B$5-'Call Achv'!B$6)*'Call Achv'!D$6)),0))))*$AH$2/10</f>
        <v>5</v>
      </c>
      <c r="AI51" s="76">
        <f>IF(X51&gt;='FF-Written'!B$3,'FF-Written'!C$3,IF(X51&gt;='FF-Written'!B$4,('FF-Written'!C$4+((X51-'FF-Written'!B$4)/('FF-Written'!B$3-'FF-Written'!B$4))*'FF-Written'!D$4),IF(X51&gt;'FF-Written'!B$5,('FF-Written'!C$5+((X51-'FF-Written'!B$5)/('FF-Written'!B$4-'FF-Written'!B$5))*'FF-Written'!D$5),IF(X51&gt;='FF-Written'!B$6,('FF-Written'!C$6+((X51-'FF-Written'!B$6)/('FF-Written'!B$5-'FF-Written'!B$6)*'FF-Written'!D$6)),0))))*$AI$2/10</f>
        <v>7.2</v>
      </c>
      <c r="AJ51" s="76">
        <f>IF(Y51&gt;='FF-Detailing'!B$3,'FF-Detailing'!C$3,IF(Y51&gt;='FF-Detailing'!B$4,('FF-Detailing'!C$4+((Y51-'FF-Detailing'!B$4)/('FF-Detailing'!B$3-'FF-Detailing'!B$4))*'FF-Detailing'!D$4),IF(Y51&gt;'FF-Detailing'!B$5,('FF-Detailing'!C$5+((Y51-'FF-Detailing'!B$5)/('FF-Detailing'!B$4-'FF-Detailing'!B$5))*'FF-Detailing'!D$5),IF(Y51&gt;='FF-Detailing'!B$6,('FF-Detailing'!C$6+((Y51-'FF-Detailing'!B$6)/('FF-Detailing'!B$5-'FF-Detailing'!B$6)*'FF-Detailing'!D$6)),0))))*$AJ$2/10</f>
        <v>2.7150000000000003</v>
      </c>
      <c r="AK51" s="100">
        <f t="shared" si="0"/>
        <v>79.640049878031249</v>
      </c>
      <c r="AL51" s="117">
        <f t="shared" si="9"/>
        <v>42</v>
      </c>
      <c r="AM51" s="2">
        <f t="shared" si="1"/>
        <v>70.791155447138891</v>
      </c>
      <c r="AN51">
        <f t="shared" si="2"/>
        <v>32</v>
      </c>
      <c r="AO51" s="110">
        <f t="shared" si="3"/>
        <v>44.187399319849654</v>
      </c>
      <c r="AP51" s="110">
        <f t="shared" si="10"/>
        <v>107.27315932318264</v>
      </c>
      <c r="AQ51" s="110">
        <f t="shared" si="11"/>
        <v>46.875</v>
      </c>
      <c r="AR51" s="110">
        <f t="shared" si="12"/>
        <v>85</v>
      </c>
      <c r="AS51" s="109">
        <f t="shared" si="4"/>
        <v>11</v>
      </c>
      <c r="AT51" s="109">
        <f t="shared" si="5"/>
        <v>32</v>
      </c>
      <c r="AU51" s="109">
        <f t="shared" si="6"/>
        <v>53</v>
      </c>
      <c r="AV51" s="109">
        <f t="shared" si="7"/>
        <v>57</v>
      </c>
    </row>
    <row r="52" spans="1:48" ht="20" x14ac:dyDescent="0.35">
      <c r="A52" s="87"/>
      <c r="B52" s="79">
        <v>105139</v>
      </c>
      <c r="C52" s="80" t="s">
        <v>1243</v>
      </c>
      <c r="D52" s="80" t="s">
        <v>1114</v>
      </c>
      <c r="E52" s="80" t="s">
        <v>235</v>
      </c>
      <c r="F52" s="80" t="s">
        <v>200</v>
      </c>
      <c r="G52" s="80" t="s">
        <v>29</v>
      </c>
      <c r="H52" s="80" t="s">
        <v>1756</v>
      </c>
      <c r="I52" s="80" t="s">
        <v>1757</v>
      </c>
      <c r="J52" s="146">
        <v>44531</v>
      </c>
      <c r="K52" s="146" t="s">
        <v>1719</v>
      </c>
      <c r="L52" s="79"/>
      <c r="M52" s="79">
        <v>9</v>
      </c>
      <c r="N52" s="78">
        <v>97.66433994838863</v>
      </c>
      <c r="O52" s="78">
        <f>_xlfn.XLOOKUP($B52,[1]Sheet1!$A:$A,[1]Sheet1!$D:$D)</f>
        <v>97.664370987462235</v>
      </c>
      <c r="P52" s="78">
        <f t="shared" si="8"/>
        <v>-3.1039073604688383E-5</v>
      </c>
      <c r="Q52" s="78">
        <v>16.60839160839161</v>
      </c>
      <c r="R52" s="78">
        <v>45.65384292338215</v>
      </c>
      <c r="S52" s="78">
        <v>107.13108764892851</v>
      </c>
      <c r="T52" s="142">
        <v>4</v>
      </c>
      <c r="U52" s="68">
        <v>32.388663967611336</v>
      </c>
      <c r="V52" s="68">
        <v>0.97165991902834015</v>
      </c>
      <c r="W52" s="78">
        <v>96.857142857142847</v>
      </c>
      <c r="X52" s="78">
        <v>85.555555555555557</v>
      </c>
      <c r="Y52" s="78">
        <v>88.666666666666671</v>
      </c>
      <c r="Z52" s="73"/>
      <c r="AA52" s="74"/>
      <c r="AB52" s="75">
        <f>IF(N52="","",(IF(N52&gt;='Sales Ach'!B$3,'Sales Ach'!C$3,IF(N52&gt;='Sales Ach'!B$4,('Sales Ach'!C$4+((N52-'Sales Ach'!B$4)/('Sales Ach'!B$3-'Sales Ach'!B$4))*'Sales Ach'!D$4),IF(N52&gt;'Sales Ach'!B$5,('Sales Ach'!C$5+((N52-'Sales Ach'!B$5)/('Sales Ach'!B$4-'Sales Ach'!B$5))*'Sales Ach'!D$5),IF(N52&gt;='Sales Ach'!B$6,('Sales Ach'!C$6+((N52-'Sales Ach'!B$6)/('Sales Ach'!B$5-'Sales Ach'!B$6)*'Sales Ach'!D$6)),0))))*$AB$2/10))</f>
        <v>18.197207938066356</v>
      </c>
      <c r="AC52" s="76">
        <f>IF(Q52="","",(IF(Q52&gt;=UA!B$3,UA!C$3,IF(Q52&gt;=UA!B$4,(UA!C$4+((Q52-UA!B$4)/(UA!B$3-UA!B$4))*UA!D$4),IF(Q52&gt;UA!B$5,(UA!C$5+((Q52-UA!B$5)/(UA!B$4-UA!B$5))*UA!D$5),IF(Q52&gt;=UA!B$6,(UA!C$6+((Q52-UA!B$6)/(UA!B$5-UA!B$6)*UA!D$6)),0))))*$AC$2/10))</f>
        <v>0</v>
      </c>
      <c r="AD52" s="76">
        <f>IF(R52="","",(IF(R52&gt;='New Product'!B$3,'New Product'!C$3,IF(R52&gt;='New Product'!B$4,('New Product'!C$4+((R52-'New Product'!B$4)/('New Product'!B$3-'New Product'!B$4))*'New Product'!D$4),IF(R52&gt;'New Product'!B$5,('New Product'!C$5+((R52-'New Product'!B$5)/('New Product'!B$4-'New Product'!B$5))*'New Product'!D$5),IF(R52&gt;='New Product'!B$6,('New Product'!C$6+((R52-'New Product'!B$6)/('New Product'!B$5-'New Product'!B$6)*'New Product'!D$6)),0)))))*$AD$2/10)</f>
        <v>0.49735562789796911</v>
      </c>
      <c r="AE52" s="76">
        <f>IF(S52="","",(IF(S52&gt;='Basket Brand'!B$3,'Basket Brand'!C$3,IF(S52&gt;='Basket Brand'!B$4,('Basket Brand'!C$4+((S52-'Basket Brand'!B$4)/('Basket Brand'!B$3-'Basket Brand'!B$4))*'Basket Brand'!D$4),IF(S52&gt;'Basket Brand'!B$5,('Basket Brand'!C$5+((S52-'Basket Brand'!B$5)/('Basket Brand'!B$4-'Basket Brand'!B$5))*'Basket Brand'!D$5),IF(S52&gt;='Basket Brand'!B$6,('Basket Brand'!C$6+((S52-'Basket Brand'!B$6)/('Basket Brand'!B$5-'Basket Brand'!B$6)*'Basket Brand'!D$6)),0))))*$AE$2/10))</f>
        <v>10.455730517871421</v>
      </c>
      <c r="AF52" s="76">
        <f>IF(T52="","",(IF(T52&gt;='No of Month Ach.'!B$3,'No of Month Ach.'!C$3,IF(T52&gt;='No of Month Ach.'!B$4,('No of Month Ach.'!C$4+((T52-'No of Month Ach.'!B$4)/('No of Month Ach.'!B$3-'No of Month Ach.'!B$4))*'No of Month Ach.'!D$4),IF(T52&gt;'No of Month Ach.'!B$5,('No of Month Ach.'!C$5+((T52-'No of Month Ach.'!B$5)/('No of Month Ach.'!B$4-'No of Month Ach.'!B$5))*'No of Month Ach.'!D$5),IF(T52&gt;='No of Month Ach.'!B$6,('No of Month Ach.'!C$6+((T52-'No of Month Ach.'!B$6)/('No of Month Ach.'!B$5-'No of Month Ach.'!B$6)*'No of Month Ach.'!D$6)),0))))*$AF$2/10))</f>
        <v>0</v>
      </c>
      <c r="AG52" s="76">
        <f>IFERROR(IF(U52="","",IF(U52&gt;='Rx Share'!B$3,'Rx Share'!C$3,IF(U52&gt;='Rx Share'!B$4,('Rx Share'!C$4+((U52-'Rx Share'!B$4)/('Rx Share'!B$3-'Rx Share'!B$4))*'Rx Share'!D$4),IF(U52&gt;'Rx Share'!B$5,('Rx Share'!C$5+((U52-'Rx Share'!B$5)/('Rx Share'!B$4-'Rx Share'!B$5))*'Rx Share'!D$5),IF(U52&gt;='Rx Share'!B$6,('Rx Share'!C$6+((U52-'Rx Share'!B$6)/('Rx Share'!B$5-'Rx Share'!B$6)*'Rx Share'!D$6)),0)))))*$AG$2/10,"")</f>
        <v>0</v>
      </c>
      <c r="AH52" s="76">
        <f>IF(W52&gt;='Call Achv'!B$3,'Call Achv'!C$3,IF(W52&gt;='Call Achv'!B$4,('Call Achv'!C$4+((W52-'Call Achv'!B$4)/('Call Achv'!B$3-'Call Achv'!B$4))*'Call Achv'!D$4),IF(W52&gt;'Call Achv'!B$5,('Call Achv'!C$5+((W52-'Call Achv'!B$5)/('Call Achv'!B$4-'Call Achv'!B$5))*'Call Achv'!D$5),IF(W52&gt;='Call Achv'!B$6,('Call Achv'!C$6+((W52-'Call Achv'!B$6)/('Call Achv'!B$5-'Call Achv'!B$6)*'Call Achv'!D$6)),0))))*$AH$2/10</f>
        <v>4.0571428571428543</v>
      </c>
      <c r="AI52" s="76">
        <f>IF(X52&gt;='FF-Written'!B$3,'FF-Written'!C$3,IF(X52&gt;='FF-Written'!B$4,('FF-Written'!C$4+((X52-'FF-Written'!B$4)/('FF-Written'!B$3-'FF-Written'!B$4))*'FF-Written'!D$4),IF(X52&gt;'FF-Written'!B$5,('FF-Written'!C$5+((X52-'FF-Written'!B$5)/('FF-Written'!B$4-'FF-Written'!B$5))*'FF-Written'!D$5),IF(X52&gt;='FF-Written'!B$6,('FF-Written'!C$6+((X52-'FF-Written'!B$6)/('FF-Written'!B$5-'FF-Written'!B$6)*'FF-Written'!D$6)),0))))*$AI$2/10</f>
        <v>7.2888888888888888</v>
      </c>
      <c r="AJ52" s="76">
        <f>IF(Y52&gt;='FF-Detailing'!B$3,'FF-Detailing'!C$3,IF(Y52&gt;='FF-Detailing'!B$4,('FF-Detailing'!C$4+((Y52-'FF-Detailing'!B$4)/('FF-Detailing'!B$3-'FF-Detailing'!B$4))*'FF-Detailing'!D$4),IF(Y52&gt;'FF-Detailing'!B$5,('FF-Detailing'!C$5+((Y52-'FF-Detailing'!B$5)/('FF-Detailing'!B$4-'FF-Detailing'!B$5))*'FF-Detailing'!D$5),IF(Y52&gt;='FF-Detailing'!B$6,('FF-Detailing'!C$6+((Y52-'FF-Detailing'!B$6)/('FF-Detailing'!B$5-'FF-Detailing'!B$6)*'FF-Detailing'!D$6)),0))))*$AJ$2/10</f>
        <v>2.62</v>
      </c>
      <c r="AK52" s="100">
        <f t="shared" si="0"/>
        <v>53.895407287334365</v>
      </c>
      <c r="AL52" s="70">
        <f t="shared" si="9"/>
        <v>209</v>
      </c>
      <c r="AM52" s="2">
        <f t="shared" si="1"/>
        <v>47.907028699852773</v>
      </c>
      <c r="AN52">
        <f t="shared" si="2"/>
        <v>158</v>
      </c>
      <c r="AO52" s="110" t="str">
        <f t="shared" si="3"/>
        <v/>
      </c>
      <c r="AP52" s="110" t="str">
        <f t="shared" si="10"/>
        <v/>
      </c>
      <c r="AQ52" s="110" t="str">
        <f t="shared" si="11"/>
        <v/>
      </c>
      <c r="AR52" s="110" t="str">
        <f t="shared" si="12"/>
        <v/>
      </c>
      <c r="AS52" s="109" t="str">
        <f t="shared" si="4"/>
        <v>Disqualified</v>
      </c>
      <c r="AT52" s="109" t="str">
        <f t="shared" si="5"/>
        <v>Disqualified</v>
      </c>
      <c r="AU52" s="109" t="str">
        <f t="shared" si="6"/>
        <v>Disqualified</v>
      </c>
      <c r="AV52" s="109" t="str">
        <f t="shared" si="7"/>
        <v>Disqualified</v>
      </c>
    </row>
    <row r="53" spans="1:48" ht="20" x14ac:dyDescent="0.35">
      <c r="A53" s="87"/>
      <c r="B53" s="79">
        <v>105143</v>
      </c>
      <c r="C53" s="80" t="s">
        <v>245</v>
      </c>
      <c r="D53" s="80" t="s">
        <v>1201</v>
      </c>
      <c r="E53" s="80" t="s">
        <v>1848</v>
      </c>
      <c r="F53" s="80" t="s">
        <v>148</v>
      </c>
      <c r="G53" s="80" t="s">
        <v>33</v>
      </c>
      <c r="H53" s="80" t="s">
        <v>1760</v>
      </c>
      <c r="I53" s="80" t="s">
        <v>1757</v>
      </c>
      <c r="J53" s="146">
        <v>44524</v>
      </c>
      <c r="K53" s="146" t="s">
        <v>1719</v>
      </c>
      <c r="L53" s="79"/>
      <c r="M53" s="79">
        <v>9</v>
      </c>
      <c r="N53" s="78">
        <v>82.998938186262308</v>
      </c>
      <c r="O53" s="78">
        <f>_xlfn.XLOOKUP($B53,[1]Sheet1!$A:$A,[1]Sheet1!$D:$D)</f>
        <v>82.99897929378966</v>
      </c>
      <c r="P53" s="78">
        <f t="shared" si="8"/>
        <v>-4.1107527351869066E-5</v>
      </c>
      <c r="Q53" s="78">
        <v>40</v>
      </c>
      <c r="R53" s="78">
        <v>70.402740500638501</v>
      </c>
      <c r="S53" s="78">
        <v>60.773904153111104</v>
      </c>
      <c r="T53" s="142">
        <v>0</v>
      </c>
      <c r="U53" s="68">
        <v>18.450184501845015</v>
      </c>
      <c r="V53" s="68">
        <v>0.55350553505535049</v>
      </c>
      <c r="W53" s="78">
        <v>65.082908163265301</v>
      </c>
      <c r="X53" s="78">
        <v>85</v>
      </c>
      <c r="Y53" s="78">
        <v>84</v>
      </c>
      <c r="Z53" s="73"/>
      <c r="AA53" s="74"/>
      <c r="AB53" s="75">
        <f>IF(N53="","",(IF(N53&gt;='Sales Ach'!B$3,'Sales Ach'!C$3,IF(N53&gt;='Sales Ach'!B$4,('Sales Ach'!C$4+((N53-'Sales Ach'!B$4)/('Sales Ach'!B$3-'Sales Ach'!B$4))*'Sales Ach'!D$4),IF(N53&gt;'Sales Ach'!B$5,('Sales Ach'!C$5+((N53-'Sales Ach'!B$5)/('Sales Ach'!B$4-'Sales Ach'!B$5))*'Sales Ach'!D$5),IF(N53&gt;='Sales Ach'!B$6,('Sales Ach'!C$6+((N53-'Sales Ach'!B$6)/('Sales Ach'!B$5-'Sales Ach'!B$6)*'Sales Ach'!D$6)),0))))*$AB$2/10))</f>
        <v>11.399681455878692</v>
      </c>
      <c r="AC53" s="76">
        <f>IF(Q53="","",(IF(Q53&gt;=UA!B$3,UA!C$3,IF(Q53&gt;=UA!B$4,(UA!C$4+((Q53-UA!B$4)/(UA!B$3-UA!B$4))*UA!D$4),IF(Q53&gt;UA!B$5,(UA!C$5+((Q53-UA!B$5)/(UA!B$4-UA!B$5))*UA!D$5),IF(Q53&gt;=UA!B$6,(UA!C$6+((Q53-UA!B$6)/(UA!B$5-UA!B$6)*UA!D$6)),0))))*$AC$2/10))</f>
        <v>6</v>
      </c>
      <c r="AD53" s="76">
        <f>IF(R53="","",(IF(R53&gt;='New Product'!B$3,'New Product'!C$3,IF(R53&gt;='New Product'!B$4,('New Product'!C$4+((R53-'New Product'!B$4)/('New Product'!B$3-'New Product'!B$4))*'New Product'!D$4),IF(R53&gt;'New Product'!B$5,('New Product'!C$5+((R53-'New Product'!B$5)/('New Product'!B$4-'New Product'!B$5))*'New Product'!D$5),IF(R53&gt;='New Product'!B$6,('New Product'!C$6+((R53-'New Product'!B$6)/('New Product'!B$5-'New Product'!B$6)*'New Product'!D$6)),0)))))*$AD$2/10)</f>
        <v>1.5801198969029344</v>
      </c>
      <c r="AE53" s="76">
        <f>IF(S53="","",(IF(S53&gt;='Basket Brand'!B$3,'Basket Brand'!C$3,IF(S53&gt;='Basket Brand'!B$4,('Basket Brand'!C$4+((S53-'Basket Brand'!B$4)/('Basket Brand'!B$3-'Basket Brand'!B$4))*'Basket Brand'!D$4),IF(S53&gt;'Basket Brand'!B$5,('Basket Brand'!C$5+((S53-'Basket Brand'!B$5)/('Basket Brand'!B$4-'Basket Brand'!B$5))*'Basket Brand'!D$5),IF(S53&gt;='Basket Brand'!B$6,('Basket Brand'!C$6+((S53-'Basket Brand'!B$6)/('Basket Brand'!B$5-'Basket Brand'!B$6)*'Basket Brand'!D$6)),0))))*$AE$2/10))</f>
        <v>1.8928684983733326</v>
      </c>
      <c r="AF53" s="76">
        <f>IF(T53="","",(IF(T53&gt;='No of Month Ach.'!B$3,'No of Month Ach.'!C$3,IF(T53&gt;='No of Month Ach.'!B$4,('No of Month Ach.'!C$4+((T53-'No of Month Ach.'!B$4)/('No of Month Ach.'!B$3-'No of Month Ach.'!B$4))*'No of Month Ach.'!D$4),IF(T53&gt;'No of Month Ach.'!B$5,('No of Month Ach.'!C$5+((T53-'No of Month Ach.'!B$5)/('No of Month Ach.'!B$4-'No of Month Ach.'!B$5))*'No of Month Ach.'!D$5),IF(T53&gt;='No of Month Ach.'!B$6,('No of Month Ach.'!C$6+((T53-'No of Month Ach.'!B$6)/('No of Month Ach.'!B$5-'No of Month Ach.'!B$6)*'No of Month Ach.'!D$6)),0))))*$AF$2/10))</f>
        <v>0</v>
      </c>
      <c r="AG53" s="76">
        <f>IFERROR(IF(U53="","",IF(U53&gt;='Rx Share'!B$3,'Rx Share'!C$3,IF(U53&gt;='Rx Share'!B$4,('Rx Share'!C$4+((U53-'Rx Share'!B$4)/('Rx Share'!B$3-'Rx Share'!B$4))*'Rx Share'!D$4),IF(U53&gt;'Rx Share'!B$5,('Rx Share'!C$5+((U53-'Rx Share'!B$5)/('Rx Share'!B$4-'Rx Share'!B$5))*'Rx Share'!D$5),IF(U53&gt;='Rx Share'!B$6,('Rx Share'!C$6+((U53-'Rx Share'!B$6)/('Rx Share'!B$5-'Rx Share'!B$6)*'Rx Share'!D$6)),0)))))*$AG$2/10,"")</f>
        <v>0</v>
      </c>
      <c r="AH53" s="76">
        <f>IF(W53&gt;='Call Achv'!B$3,'Call Achv'!C$3,IF(W53&gt;='Call Achv'!B$4,('Call Achv'!C$4+((W53-'Call Achv'!B$4)/('Call Achv'!B$3-'Call Achv'!B$4))*'Call Achv'!D$4),IF(W53&gt;'Call Achv'!B$5,('Call Achv'!C$5+((W53-'Call Achv'!B$5)/('Call Achv'!B$4-'Call Achv'!B$5))*'Call Achv'!D$5),IF(W53&gt;='Call Achv'!B$6,('Call Achv'!C$6+((W53-'Call Achv'!B$6)/('Call Achv'!B$5-'Call Achv'!B$6)*'Call Achv'!D$6)),0))))*$AH$2/10</f>
        <v>0</v>
      </c>
      <c r="AI53" s="76">
        <f>IF(X53&gt;='FF-Written'!B$3,'FF-Written'!C$3,IF(X53&gt;='FF-Written'!B$4,('FF-Written'!C$4+((X53-'FF-Written'!B$4)/('FF-Written'!B$3-'FF-Written'!B$4))*'FF-Written'!D$4),IF(X53&gt;'FF-Written'!B$5,('FF-Written'!C$5+((X53-'FF-Written'!B$5)/('FF-Written'!B$4-'FF-Written'!B$5))*'FF-Written'!D$5),IF(X53&gt;='FF-Written'!B$6,('FF-Written'!C$6+((X53-'FF-Written'!B$6)/('FF-Written'!B$5-'FF-Written'!B$6)*'FF-Written'!D$6)),0))))*$AI$2/10</f>
        <v>7.2</v>
      </c>
      <c r="AJ53" s="76">
        <f>IF(Y53&gt;='FF-Detailing'!B$3,'FF-Detailing'!C$3,IF(Y53&gt;='FF-Detailing'!B$4,('FF-Detailing'!C$4+((Y53-'FF-Detailing'!B$4)/('FF-Detailing'!B$3-'FF-Detailing'!B$4))*'FF-Detailing'!D$4),IF(Y53&gt;'FF-Detailing'!B$5,('FF-Detailing'!C$5+((Y53-'FF-Detailing'!B$5)/('FF-Detailing'!B$4-'FF-Detailing'!B$5))*'FF-Detailing'!D$5),IF(Y53&gt;='FF-Detailing'!B$6,('FF-Detailing'!C$6+((Y53-'FF-Detailing'!B$6)/('FF-Detailing'!B$5-'FF-Detailing'!B$6)*'FF-Detailing'!D$6)),0))))*$AJ$2/10</f>
        <v>2.34</v>
      </c>
      <c r="AK53" s="100">
        <f t="shared" si="0"/>
        <v>38.015837313943699</v>
      </c>
      <c r="AL53" s="70">
        <f t="shared" si="9"/>
        <v>369</v>
      </c>
      <c r="AM53" s="2">
        <f t="shared" si="1"/>
        <v>33.791855390172181</v>
      </c>
      <c r="AN53">
        <f t="shared" si="2"/>
        <v>268</v>
      </c>
      <c r="AO53" s="110" t="str">
        <f t="shared" si="3"/>
        <v/>
      </c>
      <c r="AP53" s="110" t="str">
        <f t="shared" si="10"/>
        <v/>
      </c>
      <c r="AQ53" s="110" t="str">
        <f t="shared" si="11"/>
        <v/>
      </c>
      <c r="AR53" s="110" t="str">
        <f t="shared" si="12"/>
        <v/>
      </c>
      <c r="AS53" s="109" t="str">
        <f t="shared" si="4"/>
        <v>Disqualified</v>
      </c>
      <c r="AT53" s="109" t="str">
        <f t="shared" si="5"/>
        <v>Disqualified</v>
      </c>
      <c r="AU53" s="109" t="str">
        <f t="shared" si="6"/>
        <v>Disqualified</v>
      </c>
      <c r="AV53" s="109" t="str">
        <f t="shared" si="7"/>
        <v>Disqualified</v>
      </c>
    </row>
    <row r="54" spans="1:48" ht="20" x14ac:dyDescent="0.35">
      <c r="A54" s="87"/>
      <c r="B54" s="79">
        <v>105146</v>
      </c>
      <c r="C54" s="80" t="s">
        <v>247</v>
      </c>
      <c r="D54" s="80" t="s">
        <v>1201</v>
      </c>
      <c r="E54" s="80" t="s">
        <v>248</v>
      </c>
      <c r="F54" s="80" t="s">
        <v>188</v>
      </c>
      <c r="G54" s="80" t="s">
        <v>16</v>
      </c>
      <c r="H54" s="80" t="s">
        <v>1770</v>
      </c>
      <c r="I54" s="80" t="s">
        <v>1757</v>
      </c>
      <c r="J54" s="146">
        <v>44531</v>
      </c>
      <c r="K54" s="146" t="s">
        <v>1719</v>
      </c>
      <c r="L54" s="79"/>
      <c r="M54" s="79">
        <v>9</v>
      </c>
      <c r="N54" s="78">
        <v>97.462865543558124</v>
      </c>
      <c r="O54" s="78">
        <f>_xlfn.XLOOKUP($B54,[1]Sheet1!$A:$A,[1]Sheet1!$D:$D)</f>
        <v>97.46287652156677</v>
      </c>
      <c r="P54" s="78">
        <f t="shared" si="8"/>
        <v>-1.0978008646134185E-5</v>
      </c>
      <c r="Q54" s="78">
        <v>42.647058823529413</v>
      </c>
      <c r="R54" s="78">
        <v>62.238495634564572</v>
      </c>
      <c r="S54" s="78">
        <v>99.886777487346862</v>
      </c>
      <c r="T54" s="142">
        <v>4</v>
      </c>
      <c r="U54" s="68">
        <v>21.125697902519995</v>
      </c>
      <c r="V54" s="68">
        <v>0.63377093707559984</v>
      </c>
      <c r="W54" s="78">
        <v>113.57786357786357</v>
      </c>
      <c r="X54" s="78">
        <v>76.1111111111111</v>
      </c>
      <c r="Y54" s="78">
        <v>86</v>
      </c>
      <c r="Z54" s="73"/>
      <c r="AA54" s="74"/>
      <c r="AB54" s="75">
        <f>IF(N54="","",(IF(N54&gt;='Sales Ach'!B$3,'Sales Ach'!C$3,IF(N54&gt;='Sales Ach'!B$4,('Sales Ach'!C$4+((N54-'Sales Ach'!B$4)/('Sales Ach'!B$3-'Sales Ach'!B$4))*'Sales Ach'!D$4),IF(N54&gt;'Sales Ach'!B$5,('Sales Ach'!C$5+((N54-'Sales Ach'!B$5)/('Sales Ach'!B$4-'Sales Ach'!B$5))*'Sales Ach'!D$5),IF(N54&gt;='Sales Ach'!B$6,('Sales Ach'!C$6+((N54-'Sales Ach'!B$6)/('Sales Ach'!B$5-'Sales Ach'!B$6)*'Sales Ach'!D$6)),0))))*$AB$2/10))</f>
        <v>17.955438652269748</v>
      </c>
      <c r="AC54" s="76">
        <f>IF(Q54="","",(IF(Q54&gt;=UA!B$3,UA!C$3,IF(Q54&gt;=UA!B$4,(UA!C$4+((Q54-UA!B$4)/(UA!B$3-UA!B$4))*UA!D$4),IF(Q54&gt;UA!B$5,(UA!C$5+((Q54-UA!B$5)/(UA!B$4-UA!B$5))*UA!D$5),IF(Q54&gt;=UA!B$6,(UA!C$6+((Q54-UA!B$6)/(UA!B$5-UA!B$6)*UA!D$6)),0))))*$AC$2/10))</f>
        <v>7.0588235294117654</v>
      </c>
      <c r="AD54" s="76">
        <f>IF(R54="","",(IF(R54&gt;='New Product'!B$3,'New Product'!C$3,IF(R54&gt;='New Product'!B$4,('New Product'!C$4+((R54-'New Product'!B$4)/('New Product'!B$3-'New Product'!B$4))*'New Product'!D$4),IF(R54&gt;'New Product'!B$5,('New Product'!C$5+((R54-'New Product'!B$5)/('New Product'!B$4-'New Product'!B$5))*'New Product'!D$5),IF(R54&gt;='New Product'!B$6,('New Product'!C$6+((R54-'New Product'!B$6)/('New Product'!B$5-'New Product'!B$6)*'New Product'!D$6)),0)))))*$AD$2/10)</f>
        <v>1.2229341840121999</v>
      </c>
      <c r="AE54" s="76">
        <f>IF(S54="","",(IF(S54&gt;='Basket Brand'!B$3,'Basket Brand'!C$3,IF(S54&gt;='Basket Brand'!B$4,('Basket Brand'!C$4+((S54-'Basket Brand'!B$4)/('Basket Brand'!B$3-'Basket Brand'!B$4))*'Basket Brand'!D$4),IF(S54&gt;'Basket Brand'!B$5,('Basket Brand'!C$5+((S54-'Basket Brand'!B$5)/('Basket Brand'!B$4-'Basket Brand'!B$5))*'Basket Brand'!D$5),IF(S54&gt;='Basket Brand'!B$6,('Basket Brand'!C$6+((S54-'Basket Brand'!B$6)/('Basket Brand'!B$5-'Basket Brand'!B$6)*'Basket Brand'!D$6)),0))))*$AE$2/10))</f>
        <v>8.3456531939264949</v>
      </c>
      <c r="AF54" s="76">
        <f>IF(T54="","",(IF(T54&gt;='No of Month Ach.'!B$3,'No of Month Ach.'!C$3,IF(T54&gt;='No of Month Ach.'!B$4,('No of Month Ach.'!C$4+((T54-'No of Month Ach.'!B$4)/('No of Month Ach.'!B$3-'No of Month Ach.'!B$4))*'No of Month Ach.'!D$4),IF(T54&gt;'No of Month Ach.'!B$5,('No of Month Ach.'!C$5+((T54-'No of Month Ach.'!B$5)/('No of Month Ach.'!B$4-'No of Month Ach.'!B$5))*'No of Month Ach.'!D$5),IF(T54&gt;='No of Month Ach.'!B$6,('No of Month Ach.'!C$6+((T54-'No of Month Ach.'!B$6)/('No of Month Ach.'!B$5-'No of Month Ach.'!B$6)*'No of Month Ach.'!D$6)),0))))*$AF$2/10))</f>
        <v>0</v>
      </c>
      <c r="AG54" s="76">
        <f>IFERROR(IF(U54="","",IF(U54&gt;='Rx Share'!B$3,'Rx Share'!C$3,IF(U54&gt;='Rx Share'!B$4,('Rx Share'!C$4+((U54-'Rx Share'!B$4)/('Rx Share'!B$3-'Rx Share'!B$4))*'Rx Share'!D$4),IF(U54&gt;'Rx Share'!B$5,('Rx Share'!C$5+((U54-'Rx Share'!B$5)/('Rx Share'!B$4-'Rx Share'!B$5))*'Rx Share'!D$5),IF(U54&gt;='Rx Share'!B$6,('Rx Share'!C$6+((U54-'Rx Share'!B$6)/('Rx Share'!B$5-'Rx Share'!B$6)*'Rx Share'!D$6)),0)))))*$AG$2/10,"")</f>
        <v>0</v>
      </c>
      <c r="AH54" s="76">
        <f>IF(W54&gt;='Call Achv'!B$3,'Call Achv'!C$3,IF(W54&gt;='Call Achv'!B$4,('Call Achv'!C$4+((W54-'Call Achv'!B$4)/('Call Achv'!B$3-'Call Achv'!B$4))*'Call Achv'!D$4),IF(W54&gt;'Call Achv'!B$5,('Call Achv'!C$5+((W54-'Call Achv'!B$5)/('Call Achv'!B$4-'Call Achv'!B$5))*'Call Achv'!D$5),IF(W54&gt;='Call Achv'!B$6,('Call Achv'!C$6+((W54-'Call Achv'!B$6)/('Call Achv'!B$5-'Call Achv'!B$6)*'Call Achv'!D$6)),0))))*$AH$2/10</f>
        <v>5</v>
      </c>
      <c r="AI54" s="76">
        <f>IF(X54&gt;='FF-Written'!B$3,'FF-Written'!C$3,IF(X54&gt;='FF-Written'!B$4,('FF-Written'!C$4+((X54-'FF-Written'!B$4)/('FF-Written'!B$3-'FF-Written'!B$4))*'FF-Written'!D$4),IF(X54&gt;'FF-Written'!B$5,('FF-Written'!C$5+((X54-'FF-Written'!B$5)/('FF-Written'!B$4-'FF-Written'!B$5))*'FF-Written'!D$5),IF(X54&gt;='FF-Written'!B$6,('FF-Written'!C$6+((X54-'FF-Written'!B$6)/('FF-Written'!B$5-'FF-Written'!B$6)*'FF-Written'!D$6)),0))))*$AI$2/10</f>
        <v>5.133333333333332</v>
      </c>
      <c r="AJ54" s="76">
        <f>IF(Y54&gt;='FF-Detailing'!B$3,'FF-Detailing'!C$3,IF(Y54&gt;='FF-Detailing'!B$4,('FF-Detailing'!C$4+((Y54-'FF-Detailing'!B$4)/('FF-Detailing'!B$3-'FF-Detailing'!B$4))*'FF-Detailing'!D$4),IF(Y54&gt;'FF-Detailing'!B$5,('FF-Detailing'!C$5+((Y54-'FF-Detailing'!B$5)/('FF-Detailing'!B$4-'FF-Detailing'!B$5))*'FF-Detailing'!D$5),IF(Y54&gt;='FF-Detailing'!B$6,('FF-Detailing'!C$6+((Y54-'FF-Detailing'!B$6)/('FF-Detailing'!B$5-'FF-Detailing'!B$6)*'FF-Detailing'!D$6)),0))))*$AJ$2/10</f>
        <v>2.46</v>
      </c>
      <c r="AK54" s="100">
        <f t="shared" si="0"/>
        <v>58.970228616191925</v>
      </c>
      <c r="AL54" s="70">
        <f t="shared" si="9"/>
        <v>165</v>
      </c>
      <c r="AM54" s="2">
        <f t="shared" si="1"/>
        <v>52.417980992170605</v>
      </c>
      <c r="AN54">
        <f t="shared" si="2"/>
        <v>125</v>
      </c>
      <c r="AO54" s="110" t="str">
        <f t="shared" si="3"/>
        <v/>
      </c>
      <c r="AP54" s="110" t="str">
        <f t="shared" si="10"/>
        <v/>
      </c>
      <c r="AQ54" s="110" t="str">
        <f t="shared" si="11"/>
        <v/>
      </c>
      <c r="AR54" s="110" t="str">
        <f t="shared" si="12"/>
        <v/>
      </c>
      <c r="AS54" s="109" t="str">
        <f t="shared" si="4"/>
        <v>Disqualified</v>
      </c>
      <c r="AT54" s="109" t="str">
        <f t="shared" si="5"/>
        <v>Disqualified</v>
      </c>
      <c r="AU54" s="109" t="str">
        <f t="shared" si="6"/>
        <v>Disqualified</v>
      </c>
      <c r="AV54" s="109" t="str">
        <f t="shared" si="7"/>
        <v>Disqualified</v>
      </c>
    </row>
    <row r="55" spans="1:48" ht="30" x14ac:dyDescent="0.35">
      <c r="A55" s="87"/>
      <c r="B55" s="79">
        <v>105151</v>
      </c>
      <c r="C55" s="80" t="s">
        <v>1849</v>
      </c>
      <c r="D55" s="80" t="s">
        <v>1114</v>
      </c>
      <c r="E55" s="80" t="s">
        <v>1850</v>
      </c>
      <c r="F55" s="80" t="s">
        <v>1851</v>
      </c>
      <c r="G55" s="80" t="s">
        <v>18</v>
      </c>
      <c r="H55" s="80" t="s">
        <v>1777</v>
      </c>
      <c r="I55" s="80" t="s">
        <v>1757</v>
      </c>
      <c r="J55" s="146">
        <v>44531</v>
      </c>
      <c r="K55" s="146" t="s">
        <v>1719</v>
      </c>
      <c r="L55" s="79"/>
      <c r="M55" s="79">
        <v>9</v>
      </c>
      <c r="N55" s="78">
        <v>75.805033972892986</v>
      </c>
      <c r="O55" s="78">
        <f>_xlfn.XLOOKUP($B55,[1]Sheet1!$A:$A,[1]Sheet1!$D:$D)</f>
        <v>75.805088544403773</v>
      </c>
      <c r="P55" s="78">
        <f t="shared" si="8"/>
        <v>-5.4571510787582156E-5</v>
      </c>
      <c r="Q55" s="78">
        <v>25.786163522012579</v>
      </c>
      <c r="R55" s="78">
        <v>63.639161605589209</v>
      </c>
      <c r="S55" s="78">
        <v>73.124072771374372</v>
      </c>
      <c r="T55" s="142">
        <v>0</v>
      </c>
      <c r="U55" s="68">
        <v>29.744770677413161</v>
      </c>
      <c r="V55" s="68">
        <v>0.89234312032239493</v>
      </c>
      <c r="W55" s="78">
        <v>68.848332284455637</v>
      </c>
      <c r="X55" s="78">
        <v>47.777777777777779</v>
      </c>
      <c r="Y55" s="78">
        <v>53.333333333333336</v>
      </c>
      <c r="Z55" s="73"/>
      <c r="AA55" s="74"/>
      <c r="AB55" s="75">
        <f>IF(N55="","",(IF(N55&gt;='Sales Ach'!B$3,'Sales Ach'!C$3,IF(N55&gt;='Sales Ach'!B$4,('Sales Ach'!C$4+((N55-'Sales Ach'!B$4)/('Sales Ach'!B$3-'Sales Ach'!B$4))*'Sales Ach'!D$4),IF(N55&gt;'Sales Ach'!B$5,('Sales Ach'!C$5+((N55-'Sales Ach'!B$5)/('Sales Ach'!B$4-'Sales Ach'!B$5))*'Sales Ach'!D$5),IF(N55&gt;='Sales Ach'!B$6,('Sales Ach'!C$6+((N55-'Sales Ach'!B$6)/('Sales Ach'!B$5-'Sales Ach'!B$6)*'Sales Ach'!D$6)),0))))*$AB$2/10))</f>
        <v>9.2415101918678957</v>
      </c>
      <c r="AC55" s="76">
        <f>IF(Q55="","",(IF(Q55&gt;=UA!B$3,UA!C$3,IF(Q55&gt;=UA!B$4,(UA!C$4+((Q55-UA!B$4)/(UA!B$3-UA!B$4))*UA!D$4),IF(Q55&gt;UA!B$5,(UA!C$5+((Q55-UA!B$5)/(UA!B$4-UA!B$5))*UA!D$5),IF(Q55&gt;=UA!B$6,(UA!C$6+((Q55-UA!B$6)/(UA!B$5-UA!B$6)*UA!D$6)),0))))*$AC$2/10))</f>
        <v>0</v>
      </c>
      <c r="AD55" s="76">
        <f>IF(R55="","",(IF(R55&gt;='New Product'!B$3,'New Product'!C$3,IF(R55&gt;='New Product'!B$4,('New Product'!C$4+((R55-'New Product'!B$4)/('New Product'!B$3-'New Product'!B$4))*'New Product'!D$4),IF(R55&gt;'New Product'!B$5,('New Product'!C$5+((R55-'New Product'!B$5)/('New Product'!B$4-'New Product'!B$5))*'New Product'!D$5),IF(R55&gt;='New Product'!B$6,('New Product'!C$6+((R55-'New Product'!B$6)/('New Product'!B$5-'New Product'!B$6)*'New Product'!D$6)),0)))))*$AD$2/10)</f>
        <v>1.2842133202445278</v>
      </c>
      <c r="AE55" s="76">
        <f>IF(S55="","",(IF(S55&gt;='Basket Brand'!B$3,'Basket Brand'!C$3,IF(S55&gt;='Basket Brand'!B$4,('Basket Brand'!C$4+((S55-'Basket Brand'!B$4)/('Basket Brand'!B$3-'Basket Brand'!B$4))*'Basket Brand'!D$4),IF(S55&gt;'Basket Brand'!B$5,('Basket Brand'!C$5+((S55-'Basket Brand'!B$5)/('Basket Brand'!B$4-'Basket Brand'!B$5))*'Basket Brand'!D$5),IF(S55&gt;='Basket Brand'!B$6,('Basket Brand'!C$6+((S55-'Basket Brand'!B$6)/('Basket Brand'!B$5-'Basket Brand'!B$6)*'Basket Brand'!D$6)),0))))*$AE$2/10))</f>
        <v>3.3748887325649251</v>
      </c>
      <c r="AF55" s="76">
        <f>IF(T55="","",(IF(T55&gt;='No of Month Ach.'!B$3,'No of Month Ach.'!C$3,IF(T55&gt;='No of Month Ach.'!B$4,('No of Month Ach.'!C$4+((T55-'No of Month Ach.'!B$4)/('No of Month Ach.'!B$3-'No of Month Ach.'!B$4))*'No of Month Ach.'!D$4),IF(T55&gt;'No of Month Ach.'!B$5,('No of Month Ach.'!C$5+((T55-'No of Month Ach.'!B$5)/('No of Month Ach.'!B$4-'No of Month Ach.'!B$5))*'No of Month Ach.'!D$5),IF(T55&gt;='No of Month Ach.'!B$6,('No of Month Ach.'!C$6+((T55-'No of Month Ach.'!B$6)/('No of Month Ach.'!B$5-'No of Month Ach.'!B$6)*'No of Month Ach.'!D$6)),0))))*$AF$2/10))</f>
        <v>0</v>
      </c>
      <c r="AG55" s="76">
        <f>IFERROR(IF(U55="","",IF(U55&gt;='Rx Share'!B$3,'Rx Share'!C$3,IF(U55&gt;='Rx Share'!B$4,('Rx Share'!C$4+((U55-'Rx Share'!B$4)/('Rx Share'!B$3-'Rx Share'!B$4))*'Rx Share'!D$4),IF(U55&gt;'Rx Share'!B$5,('Rx Share'!C$5+((U55-'Rx Share'!B$5)/('Rx Share'!B$4-'Rx Share'!B$5))*'Rx Share'!D$5),IF(U55&gt;='Rx Share'!B$6,('Rx Share'!C$6+((U55-'Rx Share'!B$6)/('Rx Share'!B$5-'Rx Share'!B$6)*'Rx Share'!D$6)),0)))))*$AG$2/10,"")</f>
        <v>0</v>
      </c>
      <c r="AH55" s="76">
        <f>IF(W55&gt;='Call Achv'!B$3,'Call Achv'!C$3,IF(W55&gt;='Call Achv'!B$4,('Call Achv'!C$4+((W55-'Call Achv'!B$4)/('Call Achv'!B$3-'Call Achv'!B$4))*'Call Achv'!D$4),IF(W55&gt;'Call Achv'!B$5,('Call Achv'!C$5+((W55-'Call Achv'!B$5)/('Call Achv'!B$4-'Call Achv'!B$5))*'Call Achv'!D$5),IF(W55&gt;='Call Achv'!B$6,('Call Achv'!C$6+((W55-'Call Achv'!B$6)/('Call Achv'!B$5-'Call Achv'!B$6)*'Call Achv'!D$6)),0))))*$AH$2/10</f>
        <v>0</v>
      </c>
      <c r="AI55" s="76">
        <f>IF(X55&gt;='FF-Written'!B$3,'FF-Written'!C$3,IF(X55&gt;='FF-Written'!B$4,('FF-Written'!C$4+((X55-'FF-Written'!B$4)/('FF-Written'!B$3-'FF-Written'!B$4))*'FF-Written'!D$4),IF(X55&gt;'FF-Written'!B$5,('FF-Written'!C$5+((X55-'FF-Written'!B$5)/('FF-Written'!B$4-'FF-Written'!B$5))*'FF-Written'!D$5),IF(X55&gt;='FF-Written'!B$6,('FF-Written'!C$6+((X55-'FF-Written'!B$6)/('FF-Written'!B$5-'FF-Written'!B$6)*'FF-Written'!D$6)),0))))*$AI$2/10</f>
        <v>0</v>
      </c>
      <c r="AJ55" s="76">
        <f>IF(Y55&gt;='FF-Detailing'!B$3,'FF-Detailing'!C$3,IF(Y55&gt;='FF-Detailing'!B$4,('FF-Detailing'!C$4+((Y55-'FF-Detailing'!B$4)/('FF-Detailing'!B$3-'FF-Detailing'!B$4))*'FF-Detailing'!D$4),IF(Y55&gt;'FF-Detailing'!B$5,('FF-Detailing'!C$5+((Y55-'FF-Detailing'!B$5)/('FF-Detailing'!B$4-'FF-Detailing'!B$5))*'FF-Detailing'!D$5),IF(Y55&gt;='FF-Detailing'!B$6,('FF-Detailing'!C$6+((Y55-'FF-Detailing'!B$6)/('FF-Detailing'!B$5-'FF-Detailing'!B$6)*'FF-Detailing'!D$6)),0))))*$AJ$2/10</f>
        <v>0</v>
      </c>
      <c r="AK55" s="100">
        <f t="shared" si="0"/>
        <v>17.375765305846684</v>
      </c>
      <c r="AL55" s="70">
        <f t="shared" si="9"/>
        <v>561</v>
      </c>
      <c r="AM55" s="2">
        <f t="shared" si="1"/>
        <v>15.445124716308165</v>
      </c>
      <c r="AN55">
        <f t="shared" si="2"/>
        <v>391</v>
      </c>
      <c r="AO55" s="110" t="str">
        <f t="shared" si="3"/>
        <v/>
      </c>
      <c r="AP55" s="110" t="str">
        <f t="shared" si="10"/>
        <v/>
      </c>
      <c r="AQ55" s="110" t="str">
        <f t="shared" si="11"/>
        <v/>
      </c>
      <c r="AR55" s="110" t="str">
        <f t="shared" si="12"/>
        <v/>
      </c>
      <c r="AS55" s="109" t="str">
        <f t="shared" si="4"/>
        <v>Disqualified</v>
      </c>
      <c r="AT55" s="109" t="str">
        <f t="shared" si="5"/>
        <v>Disqualified</v>
      </c>
      <c r="AU55" s="109" t="str">
        <f t="shared" si="6"/>
        <v>Disqualified</v>
      </c>
      <c r="AV55" s="109" t="str">
        <f t="shared" si="7"/>
        <v>Disqualified</v>
      </c>
    </row>
    <row r="56" spans="1:48" ht="20" x14ac:dyDescent="0.35">
      <c r="A56" s="87"/>
      <c r="B56" s="79">
        <v>105155</v>
      </c>
      <c r="C56" s="80" t="s">
        <v>253</v>
      </c>
      <c r="D56" s="80" t="s">
        <v>1201</v>
      </c>
      <c r="E56" s="80" t="s">
        <v>1852</v>
      </c>
      <c r="F56" s="80" t="s">
        <v>1853</v>
      </c>
      <c r="G56" s="80" t="s">
        <v>1854</v>
      </c>
      <c r="H56" s="80" t="s">
        <v>1808</v>
      </c>
      <c r="I56" s="80" t="s">
        <v>1757</v>
      </c>
      <c r="J56" s="146">
        <v>44531</v>
      </c>
      <c r="K56" s="146" t="s">
        <v>1719</v>
      </c>
      <c r="L56" s="79"/>
      <c r="M56" s="79">
        <v>9</v>
      </c>
      <c r="N56" s="78">
        <v>117.60550205603649</v>
      </c>
      <c r="O56" s="78">
        <f>_xlfn.XLOOKUP($B56,[1]Sheet1!$A:$A,[1]Sheet1!$D:$D)</f>
        <v>117.60549663722979</v>
      </c>
      <c r="P56" s="78">
        <f t="shared" si="8"/>
        <v>5.4188066940241697E-6</v>
      </c>
      <c r="Q56" s="78">
        <v>69.863013698630141</v>
      </c>
      <c r="R56" s="78">
        <v>150.12568442255736</v>
      </c>
      <c r="S56" s="78">
        <v>114.95400708368734</v>
      </c>
      <c r="T56" s="142">
        <v>9</v>
      </c>
      <c r="U56" s="68">
        <v>5.6267371703613316</v>
      </c>
      <c r="V56" s="68">
        <v>1.0128126906650396</v>
      </c>
      <c r="W56" s="78">
        <v>101.12612612612612</v>
      </c>
      <c r="X56" s="78">
        <v>94.444444444444457</v>
      </c>
      <c r="Y56" s="78">
        <v>87.166666666666671</v>
      </c>
      <c r="Z56" s="73"/>
      <c r="AA56" s="74"/>
      <c r="AB56" s="75">
        <f>IF(N56="","",(IF(N56&gt;='Sales Ach'!B$3,'Sales Ach'!C$3,IF(N56&gt;='Sales Ach'!B$4,('Sales Ach'!C$4+((N56-'Sales Ach'!B$4)/('Sales Ach'!B$3-'Sales Ach'!B$4))*'Sales Ach'!D$4),IF(N56&gt;'Sales Ach'!B$5,('Sales Ach'!C$5+((N56-'Sales Ach'!B$5)/('Sales Ach'!B$4-'Sales Ach'!B$5))*'Sales Ach'!D$5),IF(N56&gt;='Sales Ach'!B$6,('Sales Ach'!C$6+((N56-'Sales Ach'!B$6)/('Sales Ach'!B$5-'Sales Ach'!B$6)*'Sales Ach'!D$6)),0))))*$AB$2/10))</f>
        <v>29.281650616810946</v>
      </c>
      <c r="AC56" s="76">
        <f>IF(Q56="","",(IF(Q56&gt;=UA!B$3,UA!C$3,IF(Q56&gt;=UA!B$4,(UA!C$4+((Q56-UA!B$4)/(UA!B$3-UA!B$4))*UA!D$4),IF(Q56&gt;UA!B$5,(UA!C$5+((Q56-UA!B$5)/(UA!B$4-UA!B$5))*UA!D$5),IF(Q56&gt;=UA!B$6,(UA!C$6+((Q56-UA!B$6)/(UA!B$5-UA!B$6)*UA!D$6)),0))))*$AC$2/10))</f>
        <v>10</v>
      </c>
      <c r="AD56" s="76">
        <f>IF(R56="","",(IF(R56&gt;='New Product'!B$3,'New Product'!C$3,IF(R56&gt;='New Product'!B$4,('New Product'!C$4+((R56-'New Product'!B$4)/('New Product'!B$3-'New Product'!B$4))*'New Product'!D$4),IF(R56&gt;'New Product'!B$5,('New Product'!C$5+((R56-'New Product'!B$5)/('New Product'!B$4-'New Product'!B$5))*'New Product'!D$5),IF(R56&gt;='New Product'!B$6,('New Product'!C$6+((R56-'New Product'!B$6)/('New Product'!B$5-'New Product'!B$6)*'New Product'!D$6)),0)))))*$AD$2/10)</f>
        <v>5</v>
      </c>
      <c r="AE56" s="76">
        <f>IF(S56="","",(IF(S56&gt;='Basket Brand'!B$3,'Basket Brand'!C$3,IF(S56&gt;='Basket Brand'!B$4,('Basket Brand'!C$4+((S56-'Basket Brand'!B$4)/('Basket Brand'!B$3-'Basket Brand'!B$4))*'Basket Brand'!D$4),IF(S56&gt;'Basket Brand'!B$5,('Basket Brand'!C$5+((S56-'Basket Brand'!B$5)/('Basket Brand'!B$4-'Basket Brand'!B$5))*'Basket Brand'!D$5),IF(S56&gt;='Basket Brand'!B$6,('Basket Brand'!C$6+((S56-'Basket Brand'!B$6)/('Basket Brand'!B$5-'Basket Brand'!B$6)*'Basket Brand'!D$6)),0))))*$AE$2/10))</f>
        <v>11.394480850042481</v>
      </c>
      <c r="AF56" s="76">
        <f>IF(T56="","",(IF(T56&gt;='No of Month Ach.'!B$3,'No of Month Ach.'!C$3,IF(T56&gt;='No of Month Ach.'!B$4,('No of Month Ach.'!C$4+((T56-'No of Month Ach.'!B$4)/('No of Month Ach.'!B$3-'No of Month Ach.'!B$4))*'No of Month Ach.'!D$4),IF(T56&gt;'No of Month Ach.'!B$5,('No of Month Ach.'!C$5+((T56-'No of Month Ach.'!B$5)/('No of Month Ach.'!B$4-'No of Month Ach.'!B$5))*'No of Month Ach.'!D$5),IF(T56&gt;='No of Month Ach.'!B$6,('No of Month Ach.'!C$6+((T56-'No of Month Ach.'!B$6)/('No of Month Ach.'!B$5-'No of Month Ach.'!B$6)*'No of Month Ach.'!D$6)),0))))*$AF$2/10))</f>
        <v>4.9000000000000004</v>
      </c>
      <c r="AG56" s="76">
        <f>IFERROR(IF(U56="","",IF(U56&gt;='Rx Share'!B$3,'Rx Share'!C$3,IF(U56&gt;='Rx Share'!B$4,('Rx Share'!C$4+((U56-'Rx Share'!B$4)/('Rx Share'!B$3-'Rx Share'!B$4))*'Rx Share'!D$4),IF(U56&gt;'Rx Share'!B$5,('Rx Share'!C$5+((U56-'Rx Share'!B$5)/('Rx Share'!B$4-'Rx Share'!B$5))*'Rx Share'!D$5),IF(U56&gt;='Rx Share'!B$6,('Rx Share'!C$6+((U56-'Rx Share'!B$6)/('Rx Share'!B$5-'Rx Share'!B$6)*'Rx Share'!D$6)),0)))))*$AG$2/10,"")</f>
        <v>0</v>
      </c>
      <c r="AH56" s="76">
        <f>IF(W56&gt;='Call Achv'!B$3,'Call Achv'!C$3,IF(W56&gt;='Call Achv'!B$4,('Call Achv'!C$4+((W56-'Call Achv'!B$4)/('Call Achv'!B$3-'Call Achv'!B$4))*'Call Achv'!D$4),IF(W56&gt;'Call Achv'!B$5,('Call Achv'!C$5+((W56-'Call Achv'!B$5)/('Call Achv'!B$4-'Call Achv'!B$5))*'Call Achv'!D$5),IF(W56&gt;='Call Achv'!B$6,('Call Achv'!C$6+((W56-'Call Achv'!B$6)/('Call Achv'!B$5-'Call Achv'!B$6)*'Call Achv'!D$6)),0))))*$AH$2/10</f>
        <v>5</v>
      </c>
      <c r="AI56" s="76">
        <f>IF(X56&gt;='FF-Written'!B$3,'FF-Written'!C$3,IF(X56&gt;='FF-Written'!B$4,('FF-Written'!C$4+((X56-'FF-Written'!B$4)/('FF-Written'!B$3-'FF-Written'!B$4))*'FF-Written'!D$4),IF(X56&gt;'FF-Written'!B$5,('FF-Written'!C$5+((X56-'FF-Written'!B$5)/('FF-Written'!B$4-'FF-Written'!B$5))*'FF-Written'!D$5),IF(X56&gt;='FF-Written'!B$6,('FF-Written'!C$6+((X56-'FF-Written'!B$6)/('FF-Written'!B$5-'FF-Written'!B$6)*'FF-Written'!D$6)),0))))*$AI$2/10</f>
        <v>8</v>
      </c>
      <c r="AJ56" s="76">
        <f>IF(Y56&gt;='FF-Detailing'!B$3,'FF-Detailing'!C$3,IF(Y56&gt;='FF-Detailing'!B$4,('FF-Detailing'!C$4+((Y56-'FF-Detailing'!B$4)/('FF-Detailing'!B$3-'FF-Detailing'!B$4))*'FF-Detailing'!D$4),IF(Y56&gt;'FF-Detailing'!B$5,('FF-Detailing'!C$5+((Y56-'FF-Detailing'!B$5)/('FF-Detailing'!B$4-'FF-Detailing'!B$5))*'FF-Detailing'!D$5),IF(Y56&gt;='FF-Detailing'!B$6,('FF-Detailing'!C$6+((Y56-'FF-Detailing'!B$6)/('FF-Detailing'!B$5-'FF-Detailing'!B$6)*'FF-Detailing'!D$6)),0))))*$AJ$2/10</f>
        <v>2.5300000000000002</v>
      </c>
      <c r="AK56" s="100">
        <f t="shared" si="0"/>
        <v>95.132664333566794</v>
      </c>
      <c r="AL56" s="70">
        <f t="shared" si="9"/>
        <v>5</v>
      </c>
      <c r="AM56" s="2">
        <f t="shared" si="1"/>
        <v>84.56236829650382</v>
      </c>
      <c r="AN56">
        <f t="shared" si="2"/>
        <v>6</v>
      </c>
      <c r="AO56" s="110">
        <f t="shared" si="3"/>
        <v>5.6267371703613316</v>
      </c>
      <c r="AP56" s="110">
        <f t="shared" si="10"/>
        <v>150.12568442255736</v>
      </c>
      <c r="AQ56" s="110">
        <f t="shared" si="11"/>
        <v>69.863013698630141</v>
      </c>
      <c r="AR56" s="110">
        <f t="shared" si="12"/>
        <v>94.444444444444457</v>
      </c>
      <c r="AS56" s="109">
        <f t="shared" si="4"/>
        <v>99</v>
      </c>
      <c r="AT56" s="109">
        <f t="shared" si="5"/>
        <v>6</v>
      </c>
      <c r="AU56" s="109">
        <f t="shared" si="6"/>
        <v>8</v>
      </c>
      <c r="AV56" s="109">
        <f t="shared" si="7"/>
        <v>4</v>
      </c>
    </row>
    <row r="57" spans="1:48" ht="20" x14ac:dyDescent="0.35">
      <c r="A57" s="87"/>
      <c r="B57" s="79">
        <v>105156</v>
      </c>
      <c r="C57" s="80" t="s">
        <v>1855</v>
      </c>
      <c r="D57" s="80" t="s">
        <v>1201</v>
      </c>
      <c r="E57" s="80" t="s">
        <v>265</v>
      </c>
      <c r="F57" s="80" t="s">
        <v>62</v>
      </c>
      <c r="G57" s="80" t="s">
        <v>14</v>
      </c>
      <c r="H57" s="80" t="s">
        <v>1770</v>
      </c>
      <c r="I57" s="80" t="s">
        <v>1757</v>
      </c>
      <c r="J57" s="146">
        <v>44531</v>
      </c>
      <c r="K57" s="146" t="s">
        <v>1719</v>
      </c>
      <c r="L57" s="79"/>
      <c r="M57" s="79">
        <v>9</v>
      </c>
      <c r="N57" s="78">
        <v>87.015220074792012</v>
      </c>
      <c r="O57" s="78">
        <f>_xlfn.XLOOKUP($B57,[1]Sheet1!$A:$A,[1]Sheet1!$D:$D)</f>
        <v>87.015117410476677</v>
      </c>
      <c r="P57" s="78">
        <f t="shared" si="8"/>
        <v>1.0266431533523246E-4</v>
      </c>
      <c r="Q57" s="78">
        <v>29.166666666666668</v>
      </c>
      <c r="R57" s="78">
        <v>43.154568099221962</v>
      </c>
      <c r="S57" s="78">
        <v>92.724946784036604</v>
      </c>
      <c r="T57" s="142">
        <v>1</v>
      </c>
      <c r="U57" s="68">
        <v>30.897739137846532</v>
      </c>
      <c r="V57" s="68">
        <v>0.92693217413539597</v>
      </c>
      <c r="W57" s="78">
        <v>94.666666666666671</v>
      </c>
      <c r="X57" s="78">
        <v>75</v>
      </c>
      <c r="Y57" s="78">
        <v>86.666666666666671</v>
      </c>
      <c r="Z57" s="73"/>
      <c r="AA57" s="74"/>
      <c r="AB57" s="75">
        <f>IF(N57="","",(IF(N57&gt;='Sales Ach'!B$3,'Sales Ach'!C$3,IF(N57&gt;='Sales Ach'!B$4,('Sales Ach'!C$4+((N57-'Sales Ach'!B$4)/('Sales Ach'!B$3-'Sales Ach'!B$4))*'Sales Ach'!D$4),IF(N57&gt;'Sales Ach'!B$5,('Sales Ach'!C$5+((N57-'Sales Ach'!B$5)/('Sales Ach'!B$4-'Sales Ach'!B$5))*'Sales Ach'!D$5),IF(N57&gt;='Sales Ach'!B$6,('Sales Ach'!C$6+((N57-'Sales Ach'!B$6)/('Sales Ach'!B$5-'Sales Ach'!B$6)*'Sales Ach'!D$6)),0))))*$AB$2/10))</f>
        <v>12.604566022437604</v>
      </c>
      <c r="AC57" s="76">
        <f>IF(Q57="","",(IF(Q57&gt;=UA!B$3,UA!C$3,IF(Q57&gt;=UA!B$4,(UA!C$4+((Q57-UA!B$4)/(UA!B$3-UA!B$4))*UA!D$4),IF(Q57&gt;UA!B$5,(UA!C$5+((Q57-UA!B$5)/(UA!B$4-UA!B$5))*UA!D$5),IF(Q57&gt;=UA!B$6,(UA!C$6+((Q57-UA!B$6)/(UA!B$5-UA!B$6)*UA!D$6)),0))))*$AC$2/10))</f>
        <v>0</v>
      </c>
      <c r="AD57" s="76">
        <f>IF(R57="","",(IF(R57&gt;='New Product'!B$3,'New Product'!C$3,IF(R57&gt;='New Product'!B$4,('New Product'!C$4+((R57-'New Product'!B$4)/('New Product'!B$3-'New Product'!B$4))*'New Product'!D$4),IF(R57&gt;'New Product'!B$5,('New Product'!C$5+((R57-'New Product'!B$5)/('New Product'!B$4-'New Product'!B$5))*'New Product'!D$5),IF(R57&gt;='New Product'!B$6,('New Product'!C$6+((R57-'New Product'!B$6)/('New Product'!B$5-'New Product'!B$6)*'New Product'!D$6)),0)))))*$AD$2/10)</f>
        <v>0.38801235434096082</v>
      </c>
      <c r="AE57" s="76">
        <f>IF(S57="","",(IF(S57&gt;='Basket Brand'!B$3,'Basket Brand'!C$3,IF(S57&gt;='Basket Brand'!B$4,('Basket Brand'!C$4+((S57-'Basket Brand'!B$4)/('Basket Brand'!B$3-'Basket Brand'!B$4))*'Basket Brand'!D$4),IF(S57&gt;'Basket Brand'!B$5,('Basket Brand'!C$5+((S57-'Basket Brand'!B$5)/('Basket Brand'!B$4-'Basket Brand'!B$5))*'Basket Brand'!D$5),IF(S57&gt;='Basket Brand'!B$6,('Basket Brand'!C$6+((S57-'Basket Brand'!B$6)/('Basket Brand'!B$5-'Basket Brand'!B$6)*'Basket Brand'!D$6)),0))))*$AE$2/10))</f>
        <v>5.7269936140843924</v>
      </c>
      <c r="AF57" s="76">
        <f>IF(T57="","",(IF(T57&gt;='No of Month Ach.'!B$3,'No of Month Ach.'!C$3,IF(T57&gt;='No of Month Ach.'!B$4,('No of Month Ach.'!C$4+((T57-'No of Month Ach.'!B$4)/('No of Month Ach.'!B$3-'No of Month Ach.'!B$4))*'No of Month Ach.'!D$4),IF(T57&gt;'No of Month Ach.'!B$5,('No of Month Ach.'!C$5+((T57-'No of Month Ach.'!B$5)/('No of Month Ach.'!B$4-'No of Month Ach.'!B$5))*'No of Month Ach.'!D$5),IF(T57&gt;='No of Month Ach.'!B$6,('No of Month Ach.'!C$6+((T57-'No of Month Ach.'!B$6)/('No of Month Ach.'!B$5-'No of Month Ach.'!B$6)*'No of Month Ach.'!D$6)),0))))*$AF$2/10))</f>
        <v>0</v>
      </c>
      <c r="AG57" s="76">
        <f>IFERROR(IF(U57="","",IF(U57&gt;='Rx Share'!B$3,'Rx Share'!C$3,IF(U57&gt;='Rx Share'!B$4,('Rx Share'!C$4+((U57-'Rx Share'!B$4)/('Rx Share'!B$3-'Rx Share'!B$4))*'Rx Share'!D$4),IF(U57&gt;'Rx Share'!B$5,('Rx Share'!C$5+((U57-'Rx Share'!B$5)/('Rx Share'!B$4-'Rx Share'!B$5))*'Rx Share'!D$5),IF(U57&gt;='Rx Share'!B$6,('Rx Share'!C$6+((U57-'Rx Share'!B$6)/('Rx Share'!B$5-'Rx Share'!B$6)*'Rx Share'!D$6)),0)))))*$AG$2/10,"")</f>
        <v>0</v>
      </c>
      <c r="AH57" s="76">
        <f>IF(W57&gt;='Call Achv'!B$3,'Call Achv'!C$3,IF(W57&gt;='Call Achv'!B$4,('Call Achv'!C$4+((W57-'Call Achv'!B$4)/('Call Achv'!B$3-'Call Achv'!B$4))*'Call Achv'!D$4),IF(W57&gt;'Call Achv'!B$5,('Call Achv'!C$5+((W57-'Call Achv'!B$5)/('Call Achv'!B$4-'Call Achv'!B$5))*'Call Achv'!D$5),IF(W57&gt;='Call Achv'!B$6,('Call Achv'!C$6+((W57-'Call Achv'!B$6)/('Call Achv'!B$5-'Call Achv'!B$6)*'Call Achv'!D$6)),0))))*$AH$2/10</f>
        <v>2.9333333333333345</v>
      </c>
      <c r="AI57" s="76">
        <f>IF(X57&gt;='FF-Written'!B$3,'FF-Written'!C$3,IF(X57&gt;='FF-Written'!B$4,('FF-Written'!C$4+((X57-'FF-Written'!B$4)/('FF-Written'!B$3-'FF-Written'!B$4))*'FF-Written'!D$4),IF(X57&gt;'FF-Written'!B$5,('FF-Written'!C$5+((X57-'FF-Written'!B$5)/('FF-Written'!B$4-'FF-Written'!B$5))*'FF-Written'!D$5),IF(X57&gt;='FF-Written'!B$6,('FF-Written'!C$6+((X57-'FF-Written'!B$6)/('FF-Written'!B$5-'FF-Written'!B$6)*'FF-Written'!D$6)),0))))*$AI$2/10</f>
        <v>5</v>
      </c>
      <c r="AJ57" s="76">
        <f>IF(Y57&gt;='FF-Detailing'!B$3,'FF-Detailing'!C$3,IF(Y57&gt;='FF-Detailing'!B$4,('FF-Detailing'!C$4+((Y57-'FF-Detailing'!B$4)/('FF-Detailing'!B$3-'FF-Detailing'!B$4))*'FF-Detailing'!D$4),IF(Y57&gt;'FF-Detailing'!B$5,('FF-Detailing'!C$5+((Y57-'FF-Detailing'!B$5)/('FF-Detailing'!B$4-'FF-Detailing'!B$5))*'FF-Detailing'!D$5),IF(Y57&gt;='FF-Detailing'!B$6,('FF-Detailing'!C$6+((Y57-'FF-Detailing'!B$6)/('FF-Detailing'!B$5-'FF-Detailing'!B$6)*'FF-Detailing'!D$6)),0))))*$AJ$2/10</f>
        <v>2.5</v>
      </c>
      <c r="AK57" s="100">
        <f t="shared" si="0"/>
        <v>36.441131655245364</v>
      </c>
      <c r="AL57" s="70">
        <f t="shared" si="9"/>
        <v>392</v>
      </c>
      <c r="AM57" s="2">
        <f t="shared" si="1"/>
        <v>32.392117026884769</v>
      </c>
      <c r="AN57">
        <f t="shared" si="2"/>
        <v>284</v>
      </c>
      <c r="AO57" s="110" t="str">
        <f t="shared" si="3"/>
        <v/>
      </c>
      <c r="AP57" s="110" t="str">
        <f t="shared" si="10"/>
        <v/>
      </c>
      <c r="AQ57" s="110" t="str">
        <f t="shared" si="11"/>
        <v/>
      </c>
      <c r="AR57" s="110" t="str">
        <f t="shared" si="12"/>
        <v/>
      </c>
      <c r="AS57" s="109" t="str">
        <f t="shared" si="4"/>
        <v>Disqualified</v>
      </c>
      <c r="AT57" s="109" t="str">
        <f t="shared" si="5"/>
        <v>Disqualified</v>
      </c>
      <c r="AU57" s="109" t="str">
        <f t="shared" si="6"/>
        <v>Disqualified</v>
      </c>
      <c r="AV57" s="109" t="str">
        <f t="shared" si="7"/>
        <v>Disqualified</v>
      </c>
    </row>
    <row r="58" spans="1:48" ht="20" x14ac:dyDescent="0.35">
      <c r="A58" s="87"/>
      <c r="B58" s="79">
        <v>105158</v>
      </c>
      <c r="C58" s="80" t="s">
        <v>272</v>
      </c>
      <c r="D58" s="80" t="s">
        <v>1201</v>
      </c>
      <c r="E58" s="80" t="s">
        <v>273</v>
      </c>
      <c r="F58" s="80" t="s">
        <v>100</v>
      </c>
      <c r="G58" s="80" t="s">
        <v>29</v>
      </c>
      <c r="H58" s="80" t="s">
        <v>1756</v>
      </c>
      <c r="I58" s="80" t="s">
        <v>1757</v>
      </c>
      <c r="J58" s="146">
        <v>44531</v>
      </c>
      <c r="K58" s="146" t="s">
        <v>1719</v>
      </c>
      <c r="L58" s="79"/>
      <c r="M58" s="79">
        <v>9</v>
      </c>
      <c r="N58" s="78">
        <v>104.58240165351226</v>
      </c>
      <c r="O58" s="78">
        <f>_xlfn.XLOOKUP($B58,[1]Sheet1!$A:$A,[1]Sheet1!$D:$D)</f>
        <v>104.58221511877073</v>
      </c>
      <c r="P58" s="78">
        <f t="shared" si="8"/>
        <v>1.8653474153040861E-4</v>
      </c>
      <c r="Q58" s="78">
        <v>34.557595993322202</v>
      </c>
      <c r="R58" s="78">
        <v>48.278898571531045</v>
      </c>
      <c r="S58" s="149">
        <v>130.63303030555647</v>
      </c>
      <c r="T58" s="142">
        <v>7</v>
      </c>
      <c r="U58" s="68">
        <v>31.351293905095918</v>
      </c>
      <c r="V58" s="68">
        <v>0.94053881715287746</v>
      </c>
      <c r="W58" s="78">
        <v>104.09523809523809</v>
      </c>
      <c r="X58" s="78">
        <v>83.888888888888886</v>
      </c>
      <c r="Y58" s="78">
        <v>86</v>
      </c>
      <c r="Z58" s="73"/>
      <c r="AA58" s="74"/>
      <c r="AB58" s="75">
        <f>IF(N58="","",(IF(N58&gt;='Sales Ach'!B$3,'Sales Ach'!C$3,IF(N58&gt;='Sales Ach'!B$4,('Sales Ach'!C$4+((N58-'Sales Ach'!B$4)/('Sales Ach'!B$3-'Sales Ach'!B$4))*'Sales Ach'!D$4),IF(N58&gt;'Sales Ach'!B$5,('Sales Ach'!C$5+((N58-'Sales Ach'!B$5)/('Sales Ach'!B$4-'Sales Ach'!B$5))*'Sales Ach'!D$5),IF(N58&gt;='Sales Ach'!B$6,('Sales Ach'!C$6+((N58-'Sales Ach'!B$6)/('Sales Ach'!B$5-'Sales Ach'!B$6)*'Sales Ach'!D$6)),0))))*$AB$2/10))</f>
        <v>25.374720496053676</v>
      </c>
      <c r="AC58" s="76">
        <f>IF(Q58="","",(IF(Q58&gt;=UA!B$3,UA!C$3,IF(Q58&gt;=UA!B$4,(UA!C$4+((Q58-UA!B$4)/(UA!B$3-UA!B$4))*UA!D$4),IF(Q58&gt;UA!B$5,(UA!C$5+((Q58-UA!B$5)/(UA!B$4-UA!B$5))*UA!D$5),IF(Q58&gt;=UA!B$6,(UA!C$6+((Q58-UA!B$6)/(UA!B$5-UA!B$6)*UA!D$6)),0))))*$AC$2/10))</f>
        <v>4.3672787979966605</v>
      </c>
      <c r="AD58" s="76">
        <f>IF(R58="","",(IF(R58&gt;='New Product'!B$3,'New Product'!C$3,IF(R58&gt;='New Product'!B$4,('New Product'!C$4+((R58-'New Product'!B$4)/('New Product'!B$3-'New Product'!B$4))*'New Product'!D$4),IF(R58&gt;'New Product'!B$5,('New Product'!C$5+((R58-'New Product'!B$5)/('New Product'!B$4-'New Product'!B$5))*'New Product'!D$5),IF(R58&gt;='New Product'!B$6,('New Product'!C$6+((R58-'New Product'!B$6)/('New Product'!B$5-'New Product'!B$6)*'New Product'!D$6)),0)))))*$AD$2/10)</f>
        <v>0.61220181250448324</v>
      </c>
      <c r="AE58" s="76">
        <f>IF(S58="","",(IF(S58&gt;='Basket Brand'!B$3,'Basket Brand'!C$3,IF(S58&gt;='Basket Brand'!B$4,('Basket Brand'!C$4+((S58-'Basket Brand'!B$4)/('Basket Brand'!B$3-'Basket Brand'!B$4))*'Basket Brand'!D$4),IF(S58&gt;'Basket Brand'!B$5,('Basket Brand'!C$5+((S58-'Basket Brand'!B$5)/('Basket Brand'!B$4-'Basket Brand'!B$5))*'Basket Brand'!D$5),IF(S58&gt;='Basket Brand'!B$6,('Basket Brand'!C$6+((S58-'Basket Brand'!B$6)/('Basket Brand'!B$5-'Basket Brand'!B$6)*'Basket Brand'!D$6)),0))))*$AE$2/10))</f>
        <v>12</v>
      </c>
      <c r="AF58" s="76">
        <f>IF(T58="","",(IF(T58&gt;='No of Month Ach.'!B$3,'No of Month Ach.'!C$3,IF(T58&gt;='No of Month Ach.'!B$4,('No of Month Ach.'!C$4+((T58-'No of Month Ach.'!B$4)/('No of Month Ach.'!B$3-'No of Month Ach.'!B$4))*'No of Month Ach.'!D$4),IF(T58&gt;'No of Month Ach.'!B$5,('No of Month Ach.'!C$5+((T58-'No of Month Ach.'!B$5)/('No of Month Ach.'!B$4-'No of Month Ach.'!B$5))*'No of Month Ach.'!D$5),IF(T58&gt;='No of Month Ach.'!B$6,('No of Month Ach.'!C$6+((T58-'No of Month Ach.'!B$6)/('No of Month Ach.'!B$5-'No of Month Ach.'!B$6)*'No of Month Ach.'!D$6)),0))))*$AF$2/10))</f>
        <v>2.8</v>
      </c>
      <c r="AG58" s="76">
        <f>IFERROR(IF(U58="","",IF(U58&gt;='Rx Share'!B$3,'Rx Share'!C$3,IF(U58&gt;='Rx Share'!B$4,('Rx Share'!C$4+((U58-'Rx Share'!B$4)/('Rx Share'!B$3-'Rx Share'!B$4))*'Rx Share'!D$4),IF(U58&gt;'Rx Share'!B$5,('Rx Share'!C$5+((U58-'Rx Share'!B$5)/('Rx Share'!B$4-'Rx Share'!B$5))*'Rx Share'!D$5),IF(U58&gt;='Rx Share'!B$6,('Rx Share'!C$6+((U58-'Rx Share'!B$6)/('Rx Share'!B$5-'Rx Share'!B$6)*'Rx Share'!D$6)),0)))))*$AG$2/10,"")</f>
        <v>0</v>
      </c>
      <c r="AH58" s="76">
        <f>IF(W58&gt;='Call Achv'!B$3,'Call Achv'!C$3,IF(W58&gt;='Call Achv'!B$4,('Call Achv'!C$4+((W58-'Call Achv'!B$4)/('Call Achv'!B$3-'Call Achv'!B$4))*'Call Achv'!D$4),IF(W58&gt;'Call Achv'!B$5,('Call Achv'!C$5+((W58-'Call Achv'!B$5)/('Call Achv'!B$4-'Call Achv'!B$5))*'Call Achv'!D$5),IF(W58&gt;='Call Achv'!B$6,('Call Achv'!C$6+((W58-'Call Achv'!B$6)/('Call Achv'!B$5-'Call Achv'!B$6)*'Call Achv'!D$6)),0))))*$AH$2/10</f>
        <v>5</v>
      </c>
      <c r="AI58" s="76">
        <f>IF(X58&gt;='FF-Written'!B$3,'FF-Written'!C$3,IF(X58&gt;='FF-Written'!B$4,('FF-Written'!C$4+((X58-'FF-Written'!B$4)/('FF-Written'!B$3-'FF-Written'!B$4))*'FF-Written'!D$4),IF(X58&gt;'FF-Written'!B$5,('FF-Written'!C$5+((X58-'FF-Written'!B$5)/('FF-Written'!B$4-'FF-Written'!B$5))*'FF-Written'!D$5),IF(X58&gt;='FF-Written'!B$6,('FF-Written'!C$6+((X58-'FF-Written'!B$6)/('FF-Written'!B$5-'FF-Written'!B$6)*'FF-Written'!D$6)),0))))*$AI$2/10</f>
        <v>7.0222222222222213</v>
      </c>
      <c r="AJ58" s="76">
        <f>IF(Y58&gt;='FF-Detailing'!B$3,'FF-Detailing'!C$3,IF(Y58&gt;='FF-Detailing'!B$4,('FF-Detailing'!C$4+((Y58-'FF-Detailing'!B$4)/('FF-Detailing'!B$3-'FF-Detailing'!B$4))*'FF-Detailing'!D$4),IF(Y58&gt;'FF-Detailing'!B$5,('FF-Detailing'!C$5+((Y58-'FF-Detailing'!B$5)/('FF-Detailing'!B$4-'FF-Detailing'!B$5))*'FF-Detailing'!D$5),IF(Y58&gt;='FF-Detailing'!B$6,('FF-Detailing'!C$6+((Y58-'FF-Detailing'!B$6)/('FF-Detailing'!B$5-'FF-Detailing'!B$6)*'FF-Detailing'!D$6)),0))))*$AJ$2/10</f>
        <v>2.46</v>
      </c>
      <c r="AK58" s="100">
        <f t="shared" si="0"/>
        <v>74.545529160971313</v>
      </c>
      <c r="AL58" s="70">
        <f t="shared" si="9"/>
        <v>78</v>
      </c>
      <c r="AM58" s="2">
        <f t="shared" si="1"/>
        <v>66.262692587530054</v>
      </c>
      <c r="AN58">
        <f t="shared" si="2"/>
        <v>58</v>
      </c>
      <c r="AO58" s="110">
        <f t="shared" si="3"/>
        <v>31.351293905095918</v>
      </c>
      <c r="AP58" s="110">
        <f t="shared" si="10"/>
        <v>48.278898571531045</v>
      </c>
      <c r="AQ58" s="110">
        <f t="shared" si="11"/>
        <v>34.557595993322202</v>
      </c>
      <c r="AR58" s="110">
        <f t="shared" si="12"/>
        <v>83.888888888888886</v>
      </c>
      <c r="AS58" s="109">
        <f t="shared" si="4"/>
        <v>35</v>
      </c>
      <c r="AT58" s="109">
        <f t="shared" si="5"/>
        <v>103</v>
      </c>
      <c r="AU58" s="109">
        <f t="shared" si="6"/>
        <v>115</v>
      </c>
      <c r="AV58" s="109">
        <f t="shared" si="7"/>
        <v>66</v>
      </c>
    </row>
    <row r="59" spans="1:48" ht="20" x14ac:dyDescent="0.35">
      <c r="A59" s="87"/>
      <c r="B59" s="79">
        <v>105159</v>
      </c>
      <c r="C59" s="80" t="s">
        <v>1856</v>
      </c>
      <c r="D59" s="80" t="s">
        <v>1201</v>
      </c>
      <c r="E59" s="80" t="s">
        <v>1857</v>
      </c>
      <c r="F59" s="80" t="s">
        <v>1858</v>
      </c>
      <c r="G59" s="80" t="s">
        <v>17</v>
      </c>
      <c r="H59" s="80" t="s">
        <v>1756</v>
      </c>
      <c r="I59" s="80" t="s">
        <v>1757</v>
      </c>
      <c r="J59" s="146">
        <v>44531</v>
      </c>
      <c r="K59" s="146" t="s">
        <v>1719</v>
      </c>
      <c r="L59" s="79"/>
      <c r="M59" s="79">
        <v>9</v>
      </c>
      <c r="N59" s="78">
        <v>83.526648896207092</v>
      </c>
      <c r="O59" s="78">
        <f>_xlfn.XLOOKUP($B59,[1]Sheet1!$A:$A,[1]Sheet1!$D:$D)</f>
        <v>83.526746656556227</v>
      </c>
      <c r="P59" s="78">
        <f t="shared" si="8"/>
        <v>-9.7760349135000979E-5</v>
      </c>
      <c r="Q59" s="78">
        <v>30.890052356020941</v>
      </c>
      <c r="R59" s="78">
        <v>70.879936458648459</v>
      </c>
      <c r="S59" s="78">
        <v>84.260194379533132</v>
      </c>
      <c r="T59" s="142">
        <v>1</v>
      </c>
      <c r="U59" s="68">
        <v>23.668129787417161</v>
      </c>
      <c r="V59" s="68">
        <v>0.71004389362251485</v>
      </c>
      <c r="W59" s="78">
        <v>95.396825396825406</v>
      </c>
      <c r="X59" s="78">
        <v>80.555555555555557</v>
      </c>
      <c r="Y59" s="78">
        <v>85</v>
      </c>
      <c r="Z59" s="73"/>
      <c r="AA59" s="74"/>
      <c r="AB59" s="75">
        <f>IF(N59="","",(IF(N59&gt;='Sales Ach'!B$3,'Sales Ach'!C$3,IF(N59&gt;='Sales Ach'!B$4,('Sales Ach'!C$4+((N59-'Sales Ach'!B$4)/('Sales Ach'!B$3-'Sales Ach'!B$4))*'Sales Ach'!D$4),IF(N59&gt;'Sales Ach'!B$5,('Sales Ach'!C$5+((N59-'Sales Ach'!B$5)/('Sales Ach'!B$4-'Sales Ach'!B$5))*'Sales Ach'!D$5),IF(N59&gt;='Sales Ach'!B$6,('Sales Ach'!C$6+((N59-'Sales Ach'!B$6)/('Sales Ach'!B$5-'Sales Ach'!B$6)*'Sales Ach'!D$6)),0))))*$AB$2/10))</f>
        <v>11.557994668862127</v>
      </c>
      <c r="AC59" s="76">
        <f>IF(Q59="","",(IF(Q59&gt;=UA!B$3,UA!C$3,IF(Q59&gt;=UA!B$4,(UA!C$4+((Q59-UA!B$4)/(UA!B$3-UA!B$4))*UA!D$4),IF(Q59&gt;UA!B$5,(UA!C$5+((Q59-UA!B$5)/(UA!B$4-UA!B$5))*UA!D$5),IF(Q59&gt;=UA!B$6,(UA!C$6+((Q59-UA!B$6)/(UA!B$5-UA!B$6)*UA!D$6)),0))))*$AC$2/10))</f>
        <v>3.2670157068062826</v>
      </c>
      <c r="AD59" s="76">
        <f>IF(R59="","",(IF(R59&gt;='New Product'!B$3,'New Product'!C$3,IF(R59&gt;='New Product'!B$4,('New Product'!C$4+((R59-'New Product'!B$4)/('New Product'!B$3-'New Product'!B$4))*'New Product'!D$4),IF(R59&gt;'New Product'!B$5,('New Product'!C$5+((R59-'New Product'!B$5)/('New Product'!B$4-'New Product'!B$5))*'New Product'!D$5),IF(R59&gt;='New Product'!B$6,('New Product'!C$6+((R59-'New Product'!B$6)/('New Product'!B$5-'New Product'!B$6)*'New Product'!D$6)),0)))))*$AD$2/10)</f>
        <v>1.6009972200658702</v>
      </c>
      <c r="AE59" s="76">
        <f>IF(S59="","",(IF(S59&gt;='Basket Brand'!B$3,'Basket Brand'!C$3,IF(S59&gt;='Basket Brand'!B$4,('Basket Brand'!C$4+((S59-'Basket Brand'!B$4)/('Basket Brand'!B$3-'Basket Brand'!B$4))*'Basket Brand'!D$4),IF(S59&gt;'Basket Brand'!B$5,('Basket Brand'!C$5+((S59-'Basket Brand'!B$5)/('Basket Brand'!B$4-'Basket Brand'!B$5))*'Basket Brand'!D$5),IF(S59&gt;='Basket Brand'!B$6,('Basket Brand'!C$6+((S59-'Basket Brand'!B$6)/('Basket Brand'!B$5-'Basket Brand'!B$6)*'Basket Brand'!D$6)),0))))*$AE$2/10))</f>
        <v>4.7112233255439762</v>
      </c>
      <c r="AF59" s="76">
        <f>IF(T59="","",(IF(T59&gt;='No of Month Ach.'!B$3,'No of Month Ach.'!C$3,IF(T59&gt;='No of Month Ach.'!B$4,('No of Month Ach.'!C$4+((T59-'No of Month Ach.'!B$4)/('No of Month Ach.'!B$3-'No of Month Ach.'!B$4))*'No of Month Ach.'!D$4),IF(T59&gt;'No of Month Ach.'!B$5,('No of Month Ach.'!C$5+((T59-'No of Month Ach.'!B$5)/('No of Month Ach.'!B$4-'No of Month Ach.'!B$5))*'No of Month Ach.'!D$5),IF(T59&gt;='No of Month Ach.'!B$6,('No of Month Ach.'!C$6+((T59-'No of Month Ach.'!B$6)/('No of Month Ach.'!B$5-'No of Month Ach.'!B$6)*'No of Month Ach.'!D$6)),0))))*$AF$2/10))</f>
        <v>0</v>
      </c>
      <c r="AG59" s="76">
        <f>IFERROR(IF(U59="","",IF(U59&gt;='Rx Share'!B$3,'Rx Share'!C$3,IF(U59&gt;='Rx Share'!B$4,('Rx Share'!C$4+((U59-'Rx Share'!B$4)/('Rx Share'!B$3-'Rx Share'!B$4))*'Rx Share'!D$4),IF(U59&gt;'Rx Share'!B$5,('Rx Share'!C$5+((U59-'Rx Share'!B$5)/('Rx Share'!B$4-'Rx Share'!B$5))*'Rx Share'!D$5),IF(U59&gt;='Rx Share'!B$6,('Rx Share'!C$6+((U59-'Rx Share'!B$6)/('Rx Share'!B$5-'Rx Share'!B$6)*'Rx Share'!D$6)),0)))))*$AG$2/10,"")</f>
        <v>0</v>
      </c>
      <c r="AH59" s="76">
        <f>IF(W59&gt;='Call Achv'!B$3,'Call Achv'!C$3,IF(W59&gt;='Call Achv'!B$4,('Call Achv'!C$4+((W59-'Call Achv'!B$4)/('Call Achv'!B$3-'Call Achv'!B$4))*'Call Achv'!D$4),IF(W59&gt;'Call Achv'!B$5,('Call Achv'!C$5+((W59-'Call Achv'!B$5)/('Call Achv'!B$4-'Call Achv'!B$5))*'Call Achv'!D$5),IF(W59&gt;='Call Achv'!B$6,('Call Achv'!C$6+((W59-'Call Achv'!B$6)/('Call Achv'!B$5-'Call Achv'!B$6)*'Call Achv'!D$6)),0))))*$AH$2/10</f>
        <v>3.6190476190476217</v>
      </c>
      <c r="AI59" s="76">
        <f>IF(X59&gt;='FF-Written'!B$3,'FF-Written'!C$3,IF(X59&gt;='FF-Written'!B$4,('FF-Written'!C$4+((X59-'FF-Written'!B$4)/('FF-Written'!B$3-'FF-Written'!B$4))*'FF-Written'!D$4),IF(X59&gt;'FF-Written'!B$5,('FF-Written'!C$5+((X59-'FF-Written'!B$5)/('FF-Written'!B$4-'FF-Written'!B$5))*'FF-Written'!D$5),IF(X59&gt;='FF-Written'!B$6,('FF-Written'!C$6+((X59-'FF-Written'!B$6)/('FF-Written'!B$5-'FF-Written'!B$6)*'FF-Written'!D$6)),0))))*$AI$2/10</f>
        <v>6.4888888888888889</v>
      </c>
      <c r="AJ59" s="76">
        <f>IF(Y59&gt;='FF-Detailing'!B$3,'FF-Detailing'!C$3,IF(Y59&gt;='FF-Detailing'!B$4,('FF-Detailing'!C$4+((Y59-'FF-Detailing'!B$4)/('FF-Detailing'!B$3-'FF-Detailing'!B$4))*'FF-Detailing'!D$4),IF(Y59&gt;'FF-Detailing'!B$5,('FF-Detailing'!C$5+((Y59-'FF-Detailing'!B$5)/('FF-Detailing'!B$4-'FF-Detailing'!B$5))*'FF-Detailing'!D$5),IF(Y59&gt;='FF-Detailing'!B$6,('FF-Detailing'!C$6+((Y59-'FF-Detailing'!B$6)/('FF-Detailing'!B$5-'FF-Detailing'!B$6)*'FF-Detailing'!D$6)),0))))*$AJ$2/10</f>
        <v>2.4</v>
      </c>
      <c r="AK59" s="100">
        <f t="shared" si="0"/>
        <v>42.056459286518461</v>
      </c>
      <c r="AL59" s="70">
        <f t="shared" si="9"/>
        <v>321</v>
      </c>
      <c r="AM59" s="2">
        <f t="shared" si="1"/>
        <v>37.383519365794186</v>
      </c>
      <c r="AN59">
        <f t="shared" si="2"/>
        <v>232</v>
      </c>
      <c r="AO59" s="110" t="str">
        <f t="shared" si="3"/>
        <v/>
      </c>
      <c r="AP59" s="110" t="str">
        <f t="shared" si="10"/>
        <v/>
      </c>
      <c r="AQ59" s="110" t="str">
        <f t="shared" si="11"/>
        <v/>
      </c>
      <c r="AR59" s="110" t="str">
        <f t="shared" si="12"/>
        <v/>
      </c>
      <c r="AS59" s="109" t="str">
        <f t="shared" si="4"/>
        <v>Disqualified</v>
      </c>
      <c r="AT59" s="109" t="str">
        <f t="shared" si="5"/>
        <v>Disqualified</v>
      </c>
      <c r="AU59" s="109" t="str">
        <f t="shared" si="6"/>
        <v>Disqualified</v>
      </c>
      <c r="AV59" s="109" t="str">
        <f t="shared" si="7"/>
        <v>Disqualified</v>
      </c>
    </row>
    <row r="60" spans="1:48" ht="30" x14ac:dyDescent="0.35">
      <c r="A60" s="87"/>
      <c r="B60" s="79">
        <v>105162</v>
      </c>
      <c r="C60" s="80" t="s">
        <v>1859</v>
      </c>
      <c r="D60" s="80" t="s">
        <v>1201</v>
      </c>
      <c r="E60" s="80" t="s">
        <v>270</v>
      </c>
      <c r="F60" s="80" t="s">
        <v>1797</v>
      </c>
      <c r="G60" s="80" t="s">
        <v>1798</v>
      </c>
      <c r="H60" s="80" t="s">
        <v>1777</v>
      </c>
      <c r="I60" s="80" t="s">
        <v>1757</v>
      </c>
      <c r="J60" s="146">
        <v>44531</v>
      </c>
      <c r="K60" s="146" t="s">
        <v>1719</v>
      </c>
      <c r="L60" s="79"/>
      <c r="M60" s="79">
        <v>9</v>
      </c>
      <c r="N60" s="78">
        <v>98.641050100920609</v>
      </c>
      <c r="O60" s="78">
        <f>_xlfn.XLOOKUP($B60,[1]Sheet1!$A:$A,[1]Sheet1!$D:$D)</f>
        <v>98.640977755510335</v>
      </c>
      <c r="P60" s="78">
        <f t="shared" si="8"/>
        <v>7.2345410274010646E-5</v>
      </c>
      <c r="Q60" s="78">
        <v>28.317152103559874</v>
      </c>
      <c r="R60" s="78">
        <v>54.418448171935822</v>
      </c>
      <c r="S60" s="78">
        <v>115.51131355009619</v>
      </c>
      <c r="T60" s="142">
        <v>4</v>
      </c>
      <c r="U60" s="68">
        <v>35.544533994626988</v>
      </c>
      <c r="V60" s="68">
        <v>1.0663360198388097</v>
      </c>
      <c r="W60" s="78">
        <v>63.047619047619051</v>
      </c>
      <c r="X60" s="78">
        <v>78.8888888888889</v>
      </c>
      <c r="Y60" s="78">
        <v>86</v>
      </c>
      <c r="Z60" s="73"/>
      <c r="AA60" s="74"/>
      <c r="AB60" s="75">
        <f>IF(N60="","",(IF(N60&gt;='Sales Ach'!B$3,'Sales Ach'!C$3,IF(N60&gt;='Sales Ach'!B$4,('Sales Ach'!C$4+((N60-'Sales Ach'!B$4)/('Sales Ach'!B$3-'Sales Ach'!B$4))*'Sales Ach'!D$4),IF(N60&gt;'Sales Ach'!B$5,('Sales Ach'!C$5+((N60-'Sales Ach'!B$5)/('Sales Ach'!B$4-'Sales Ach'!B$5))*'Sales Ach'!D$5),IF(N60&gt;='Sales Ach'!B$6,('Sales Ach'!C$6+((N60-'Sales Ach'!B$6)/('Sales Ach'!B$5-'Sales Ach'!B$6)*'Sales Ach'!D$6)),0))))*$AB$2/10))</f>
        <v>19.36926012110473</v>
      </c>
      <c r="AC60" s="76">
        <f>IF(Q60="","",(IF(Q60&gt;=UA!B$3,UA!C$3,IF(Q60&gt;=UA!B$4,(UA!C$4+((Q60-UA!B$4)/(UA!B$3-UA!B$4))*UA!D$4),IF(Q60&gt;UA!B$5,(UA!C$5+((Q60-UA!B$5)/(UA!B$4-UA!B$5))*UA!D$5),IF(Q60&gt;=UA!B$6,(UA!C$6+((Q60-UA!B$6)/(UA!B$5-UA!B$6)*UA!D$6)),0))))*$AC$2/10))</f>
        <v>0</v>
      </c>
      <c r="AD60" s="76">
        <f>IF(R60="","",(IF(R60&gt;='New Product'!B$3,'New Product'!C$3,IF(R60&gt;='New Product'!B$4,('New Product'!C$4+((R60-'New Product'!B$4)/('New Product'!B$3-'New Product'!B$4))*'New Product'!D$4),IF(R60&gt;'New Product'!B$5,('New Product'!C$5+((R60-'New Product'!B$5)/('New Product'!B$4-'New Product'!B$5))*'New Product'!D$5),IF(R60&gt;='New Product'!B$6,('New Product'!C$6+((R60-'New Product'!B$6)/('New Product'!B$5-'New Product'!B$6)*'New Product'!D$6)),0)))))*$AD$2/10)</f>
        <v>0.88080710752219227</v>
      </c>
      <c r="AE60" s="76">
        <f>IF(S60="","",(IF(S60&gt;='Basket Brand'!B$3,'Basket Brand'!C$3,IF(S60&gt;='Basket Brand'!B$4,('Basket Brand'!C$4+((S60-'Basket Brand'!B$4)/('Basket Brand'!B$3-'Basket Brand'!B$4))*'Basket Brand'!D$4),IF(S60&gt;'Basket Brand'!B$5,('Basket Brand'!C$5+((S60-'Basket Brand'!B$5)/('Basket Brand'!B$4-'Basket Brand'!B$5))*'Basket Brand'!D$5),IF(S60&gt;='Basket Brand'!B$6,('Basket Brand'!C$6+((S60-'Basket Brand'!B$6)/('Basket Brand'!B$5-'Basket Brand'!B$6)*'Basket Brand'!D$6)),0))))*$AE$2/10))</f>
        <v>11.461357626011544</v>
      </c>
      <c r="AF60" s="76">
        <f>IF(T60="","",(IF(T60&gt;='No of Month Ach.'!B$3,'No of Month Ach.'!C$3,IF(T60&gt;='No of Month Ach.'!B$4,('No of Month Ach.'!C$4+((T60-'No of Month Ach.'!B$4)/('No of Month Ach.'!B$3-'No of Month Ach.'!B$4))*'No of Month Ach.'!D$4),IF(T60&gt;'No of Month Ach.'!B$5,('No of Month Ach.'!C$5+((T60-'No of Month Ach.'!B$5)/('No of Month Ach.'!B$4-'No of Month Ach.'!B$5))*'No of Month Ach.'!D$5),IF(T60&gt;='No of Month Ach.'!B$6,('No of Month Ach.'!C$6+((T60-'No of Month Ach.'!B$6)/('No of Month Ach.'!B$5-'No of Month Ach.'!B$6)*'No of Month Ach.'!D$6)),0))))*$AF$2/10))</f>
        <v>0</v>
      </c>
      <c r="AG60" s="76">
        <f>IFERROR(IF(U60="","",IF(U60&gt;='Rx Share'!B$3,'Rx Share'!C$3,IF(U60&gt;='Rx Share'!B$4,('Rx Share'!C$4+((U60-'Rx Share'!B$4)/('Rx Share'!B$3-'Rx Share'!B$4))*'Rx Share'!D$4),IF(U60&gt;'Rx Share'!B$5,('Rx Share'!C$5+((U60-'Rx Share'!B$5)/('Rx Share'!B$4-'Rx Share'!B$5))*'Rx Share'!D$5),IF(U60&gt;='Rx Share'!B$6,('Rx Share'!C$6+((U60-'Rx Share'!B$6)/('Rx Share'!B$5-'Rx Share'!B$6)*'Rx Share'!D$6)),0)))))*$AG$2/10,"")</f>
        <v>0</v>
      </c>
      <c r="AH60" s="76">
        <f>IF(W60&gt;='Call Achv'!B$3,'Call Achv'!C$3,IF(W60&gt;='Call Achv'!B$4,('Call Achv'!C$4+((W60-'Call Achv'!B$4)/('Call Achv'!B$3-'Call Achv'!B$4))*'Call Achv'!D$4),IF(W60&gt;'Call Achv'!B$5,('Call Achv'!C$5+((W60-'Call Achv'!B$5)/('Call Achv'!B$4-'Call Achv'!B$5))*'Call Achv'!D$5),IF(W60&gt;='Call Achv'!B$6,('Call Achv'!C$6+((W60-'Call Achv'!B$6)/('Call Achv'!B$5-'Call Achv'!B$6)*'Call Achv'!D$6)),0))))*$AH$2/10</f>
        <v>0</v>
      </c>
      <c r="AI60" s="76">
        <f>IF(X60&gt;='FF-Written'!B$3,'FF-Written'!C$3,IF(X60&gt;='FF-Written'!B$4,('FF-Written'!C$4+((X60-'FF-Written'!B$4)/('FF-Written'!B$3-'FF-Written'!B$4))*'FF-Written'!D$4),IF(X60&gt;'FF-Written'!B$5,('FF-Written'!C$5+((X60-'FF-Written'!B$5)/('FF-Written'!B$4-'FF-Written'!B$5))*'FF-Written'!D$5),IF(X60&gt;='FF-Written'!B$6,('FF-Written'!C$6+((X60-'FF-Written'!B$6)/('FF-Written'!B$5-'FF-Written'!B$6)*'FF-Written'!D$6)),0))))*$AI$2/10</f>
        <v>5.4666666666666677</v>
      </c>
      <c r="AJ60" s="76">
        <f>IF(Y60&gt;='FF-Detailing'!B$3,'FF-Detailing'!C$3,IF(Y60&gt;='FF-Detailing'!B$4,('FF-Detailing'!C$4+((Y60-'FF-Detailing'!B$4)/('FF-Detailing'!B$3-'FF-Detailing'!B$4))*'FF-Detailing'!D$4),IF(Y60&gt;'FF-Detailing'!B$5,('FF-Detailing'!C$5+((Y60-'FF-Detailing'!B$5)/('FF-Detailing'!B$4-'FF-Detailing'!B$5))*'FF-Detailing'!D$5),IF(Y60&gt;='FF-Detailing'!B$6,('FF-Detailing'!C$6+((Y60-'FF-Detailing'!B$6)/('FF-Detailing'!B$5-'FF-Detailing'!B$6)*'FF-Detailing'!D$6)),0))))*$AJ$2/10</f>
        <v>2.46</v>
      </c>
      <c r="AK60" s="100">
        <f t="shared" si="0"/>
        <v>49.547614401631421</v>
      </c>
      <c r="AL60" s="70">
        <f t="shared" si="9"/>
        <v>241</v>
      </c>
      <c r="AM60" s="2">
        <f t="shared" si="1"/>
        <v>44.042323912561265</v>
      </c>
      <c r="AN60">
        <f t="shared" si="2"/>
        <v>183</v>
      </c>
      <c r="AO60" s="110" t="str">
        <f t="shared" si="3"/>
        <v/>
      </c>
      <c r="AP60" s="110" t="str">
        <f t="shared" si="10"/>
        <v/>
      </c>
      <c r="AQ60" s="110" t="str">
        <f t="shared" si="11"/>
        <v/>
      </c>
      <c r="AR60" s="110" t="str">
        <f t="shared" si="12"/>
        <v/>
      </c>
      <c r="AS60" s="109" t="str">
        <f t="shared" si="4"/>
        <v>Disqualified</v>
      </c>
      <c r="AT60" s="109" t="str">
        <f t="shared" si="5"/>
        <v>Disqualified</v>
      </c>
      <c r="AU60" s="109" t="str">
        <f t="shared" si="6"/>
        <v>Disqualified</v>
      </c>
      <c r="AV60" s="109" t="str">
        <f t="shared" si="7"/>
        <v>Disqualified</v>
      </c>
    </row>
    <row r="61" spans="1:48" ht="30" x14ac:dyDescent="0.35">
      <c r="A61" s="87"/>
      <c r="B61" s="79">
        <v>105164</v>
      </c>
      <c r="C61" s="80" t="s">
        <v>1860</v>
      </c>
      <c r="D61" s="80" t="s">
        <v>1201</v>
      </c>
      <c r="E61" s="80" t="s">
        <v>1861</v>
      </c>
      <c r="F61" s="80" t="s">
        <v>1862</v>
      </c>
      <c r="G61" s="80" t="s">
        <v>1798</v>
      </c>
      <c r="H61" s="80" t="s">
        <v>1777</v>
      </c>
      <c r="I61" s="80" t="s">
        <v>1757</v>
      </c>
      <c r="J61" s="146">
        <v>44531</v>
      </c>
      <c r="K61" s="146" t="s">
        <v>1719</v>
      </c>
      <c r="L61" s="79"/>
      <c r="M61" s="79">
        <v>9</v>
      </c>
      <c r="N61" s="78">
        <v>81.188176404341846</v>
      </c>
      <c r="O61" s="78">
        <f>_xlfn.XLOOKUP($B61,[1]Sheet1!$A:$A,[1]Sheet1!$D:$D)</f>
        <v>81.188194325642954</v>
      </c>
      <c r="P61" s="78">
        <f t="shared" si="8"/>
        <v>-1.7921301108003718E-5</v>
      </c>
      <c r="Q61" s="78">
        <v>25.757575757575758</v>
      </c>
      <c r="R61" s="78">
        <v>49.774362314020571</v>
      </c>
      <c r="S61" s="78">
        <v>79.721933954405486</v>
      </c>
      <c r="T61" s="142">
        <v>0</v>
      </c>
      <c r="U61" s="68">
        <v>12.343600965045166</v>
      </c>
      <c r="V61" s="68">
        <v>0.37030802895135501</v>
      </c>
      <c r="W61" s="78">
        <v>82.888888888888886</v>
      </c>
      <c r="X61" s="78">
        <v>78.333333333333329</v>
      </c>
      <c r="Y61" s="78">
        <v>85.666666666666671</v>
      </c>
      <c r="Z61" s="73"/>
      <c r="AA61" s="74"/>
      <c r="AB61" s="75">
        <f>IF(N61="","",(IF(N61&gt;='Sales Ach'!B$3,'Sales Ach'!C$3,IF(N61&gt;='Sales Ach'!B$4,('Sales Ach'!C$4+((N61-'Sales Ach'!B$4)/('Sales Ach'!B$3-'Sales Ach'!B$4))*'Sales Ach'!D$4),IF(N61&gt;'Sales Ach'!B$5,('Sales Ach'!C$5+((N61-'Sales Ach'!B$5)/('Sales Ach'!B$4-'Sales Ach'!B$5))*'Sales Ach'!D$5),IF(N61&gt;='Sales Ach'!B$6,('Sales Ach'!C$6+((N61-'Sales Ach'!B$6)/('Sales Ach'!B$5-'Sales Ach'!B$6)*'Sales Ach'!D$6)),0))))*$AB$2/10))</f>
        <v>10.856452921302553</v>
      </c>
      <c r="AC61" s="76">
        <f>IF(Q61="","",(IF(Q61&gt;=UA!B$3,UA!C$3,IF(Q61&gt;=UA!B$4,(UA!C$4+((Q61-UA!B$4)/(UA!B$3-UA!B$4))*UA!D$4),IF(Q61&gt;UA!B$5,(UA!C$5+((Q61-UA!B$5)/(UA!B$4-UA!B$5))*UA!D$5),IF(Q61&gt;=UA!B$6,(UA!C$6+((Q61-UA!B$6)/(UA!B$5-UA!B$6)*UA!D$6)),0))))*$AC$2/10))</f>
        <v>0</v>
      </c>
      <c r="AD61" s="76">
        <f>IF(R61="","",(IF(R61&gt;='New Product'!B$3,'New Product'!C$3,IF(R61&gt;='New Product'!B$4,('New Product'!C$4+((R61-'New Product'!B$4)/('New Product'!B$3-'New Product'!B$4))*'New Product'!D$4),IF(R61&gt;'New Product'!B$5,('New Product'!C$5+((R61-'New Product'!B$5)/('New Product'!B$4-'New Product'!B$5))*'New Product'!D$5),IF(R61&gt;='New Product'!B$6,('New Product'!C$6+((R61-'New Product'!B$6)/('New Product'!B$5-'New Product'!B$6)*'New Product'!D$6)),0)))))*$AD$2/10)</f>
        <v>0.67762835123840004</v>
      </c>
      <c r="AE61" s="76">
        <f>IF(S61="","",(IF(S61&gt;='Basket Brand'!B$3,'Basket Brand'!C$3,IF(S61&gt;='Basket Brand'!B$4,('Basket Brand'!C$4+((S61-'Basket Brand'!B$4)/('Basket Brand'!B$3-'Basket Brand'!B$4))*'Basket Brand'!D$4),IF(S61&gt;'Basket Brand'!B$5,('Basket Brand'!C$5+((S61-'Basket Brand'!B$5)/('Basket Brand'!B$4-'Basket Brand'!B$5))*'Basket Brand'!D$5),IF(S61&gt;='Basket Brand'!B$6,('Basket Brand'!C$6+((S61-'Basket Brand'!B$6)/('Basket Brand'!B$5-'Basket Brand'!B$6)*'Basket Brand'!D$6)),0))))*$AE$2/10))</f>
        <v>4.1666320745286587</v>
      </c>
      <c r="AF61" s="76">
        <f>IF(T61="","",(IF(T61&gt;='No of Month Ach.'!B$3,'No of Month Ach.'!C$3,IF(T61&gt;='No of Month Ach.'!B$4,('No of Month Ach.'!C$4+((T61-'No of Month Ach.'!B$4)/('No of Month Ach.'!B$3-'No of Month Ach.'!B$4))*'No of Month Ach.'!D$4),IF(T61&gt;'No of Month Ach.'!B$5,('No of Month Ach.'!C$5+((T61-'No of Month Ach.'!B$5)/('No of Month Ach.'!B$4-'No of Month Ach.'!B$5))*'No of Month Ach.'!D$5),IF(T61&gt;='No of Month Ach.'!B$6,('No of Month Ach.'!C$6+((T61-'No of Month Ach.'!B$6)/('No of Month Ach.'!B$5-'No of Month Ach.'!B$6)*'No of Month Ach.'!D$6)),0))))*$AF$2/10))</f>
        <v>0</v>
      </c>
      <c r="AG61" s="76">
        <f>IFERROR(IF(U61="","",IF(U61&gt;='Rx Share'!B$3,'Rx Share'!C$3,IF(U61&gt;='Rx Share'!B$4,('Rx Share'!C$4+((U61-'Rx Share'!B$4)/('Rx Share'!B$3-'Rx Share'!B$4))*'Rx Share'!D$4),IF(U61&gt;'Rx Share'!B$5,('Rx Share'!C$5+((U61-'Rx Share'!B$5)/('Rx Share'!B$4-'Rx Share'!B$5))*'Rx Share'!D$5),IF(U61&gt;='Rx Share'!B$6,('Rx Share'!C$6+((U61-'Rx Share'!B$6)/('Rx Share'!B$5-'Rx Share'!B$6)*'Rx Share'!D$6)),0)))))*$AG$2/10,"")</f>
        <v>0</v>
      </c>
      <c r="AH61" s="76">
        <f>IF(W61&gt;='Call Achv'!B$3,'Call Achv'!C$3,IF(W61&gt;='Call Achv'!B$4,('Call Achv'!C$4+((W61-'Call Achv'!B$4)/('Call Achv'!B$3-'Call Achv'!B$4))*'Call Achv'!D$4),IF(W61&gt;'Call Achv'!B$5,('Call Achv'!C$5+((W61-'Call Achv'!B$5)/('Call Achv'!B$4-'Call Achv'!B$5))*'Call Achv'!D$5),IF(W61&gt;='Call Achv'!B$6,('Call Achv'!C$6+((W61-'Call Achv'!B$6)/('Call Achv'!B$5-'Call Achv'!B$6)*'Call Achv'!D$6)),0))))*$AH$2/10</f>
        <v>0.75555555555555498</v>
      </c>
      <c r="AI61" s="76">
        <f>IF(X61&gt;='FF-Written'!B$3,'FF-Written'!C$3,IF(X61&gt;='FF-Written'!B$4,('FF-Written'!C$4+((X61-'FF-Written'!B$4)/('FF-Written'!B$3-'FF-Written'!B$4))*'FF-Written'!D$4),IF(X61&gt;'FF-Written'!B$5,('FF-Written'!C$5+((X61-'FF-Written'!B$5)/('FF-Written'!B$4-'FF-Written'!B$5))*'FF-Written'!D$5),IF(X61&gt;='FF-Written'!B$6,('FF-Written'!C$6+((X61-'FF-Written'!B$6)/('FF-Written'!B$5-'FF-Written'!B$6)*'FF-Written'!D$6)),0))))*$AI$2/10</f>
        <v>5.3999999999999995</v>
      </c>
      <c r="AJ61" s="76">
        <f>IF(Y61&gt;='FF-Detailing'!B$3,'FF-Detailing'!C$3,IF(Y61&gt;='FF-Detailing'!B$4,('FF-Detailing'!C$4+((Y61-'FF-Detailing'!B$4)/('FF-Detailing'!B$3-'FF-Detailing'!B$4))*'FF-Detailing'!D$4),IF(Y61&gt;'FF-Detailing'!B$5,('FF-Detailing'!C$5+((Y61-'FF-Detailing'!B$5)/('FF-Detailing'!B$4-'FF-Detailing'!B$5))*'FF-Detailing'!D$5),IF(Y61&gt;='FF-Detailing'!B$6,('FF-Detailing'!C$6+((Y61-'FF-Detailing'!B$6)/('FF-Detailing'!B$5-'FF-Detailing'!B$6)*'FF-Detailing'!D$6)),0))))*$AJ$2/10</f>
        <v>2.4400000000000004</v>
      </c>
      <c r="AK61" s="100">
        <f t="shared" si="0"/>
        <v>30.370336128281462</v>
      </c>
      <c r="AL61" s="70">
        <f t="shared" si="9"/>
        <v>462</v>
      </c>
      <c r="AM61" s="2">
        <f t="shared" si="1"/>
        <v>26.99585433625019</v>
      </c>
      <c r="AN61">
        <f t="shared" si="2"/>
        <v>328</v>
      </c>
      <c r="AO61" s="110" t="str">
        <f t="shared" si="3"/>
        <v/>
      </c>
      <c r="AP61" s="110" t="str">
        <f t="shared" si="10"/>
        <v/>
      </c>
      <c r="AQ61" s="110" t="str">
        <f t="shared" si="11"/>
        <v/>
      </c>
      <c r="AR61" s="110" t="str">
        <f t="shared" si="12"/>
        <v/>
      </c>
      <c r="AS61" s="109" t="str">
        <f t="shared" si="4"/>
        <v>Disqualified</v>
      </c>
      <c r="AT61" s="109" t="str">
        <f t="shared" si="5"/>
        <v>Disqualified</v>
      </c>
      <c r="AU61" s="109" t="str">
        <f t="shared" si="6"/>
        <v>Disqualified</v>
      </c>
      <c r="AV61" s="109" t="str">
        <f t="shared" si="7"/>
        <v>Disqualified</v>
      </c>
    </row>
    <row r="62" spans="1:48" ht="20" x14ac:dyDescent="0.35">
      <c r="A62" s="87"/>
      <c r="B62" s="79">
        <v>105168</v>
      </c>
      <c r="C62" s="80" t="s">
        <v>1863</v>
      </c>
      <c r="D62" s="80" t="s">
        <v>1201</v>
      </c>
      <c r="E62" s="80" t="s">
        <v>1864</v>
      </c>
      <c r="F62" s="80" t="s">
        <v>1773</v>
      </c>
      <c r="G62" s="80" t="s">
        <v>12</v>
      </c>
      <c r="H62" s="80" t="s">
        <v>1770</v>
      </c>
      <c r="I62" s="80" t="s">
        <v>1757</v>
      </c>
      <c r="J62" s="146">
        <v>44531</v>
      </c>
      <c r="K62" s="146" t="s">
        <v>1719</v>
      </c>
      <c r="L62" s="79"/>
      <c r="M62" s="79">
        <v>9</v>
      </c>
      <c r="N62" s="78">
        <v>81.883412431808011</v>
      </c>
      <c r="O62" s="78">
        <f>_xlfn.XLOOKUP($B62,[1]Sheet1!$A:$A,[1]Sheet1!$D:$D)</f>
        <v>81.883416941313655</v>
      </c>
      <c r="P62" s="78">
        <f t="shared" si="8"/>
        <v>-4.5095056435684455E-6</v>
      </c>
      <c r="Q62" s="78">
        <v>30.263157894736842</v>
      </c>
      <c r="R62" s="78">
        <v>45.301382494309443</v>
      </c>
      <c r="S62" s="78">
        <v>83.111986365580265</v>
      </c>
      <c r="T62" s="142">
        <v>1</v>
      </c>
      <c r="U62" s="68">
        <v>34.857615502776795</v>
      </c>
      <c r="V62" s="68">
        <v>1.0457284650833039</v>
      </c>
      <c r="W62" s="78">
        <v>88.068365043534342</v>
      </c>
      <c r="X62" s="78">
        <v>76.666666666666671</v>
      </c>
      <c r="Y62" s="78">
        <v>85.333333333333329</v>
      </c>
      <c r="Z62" s="73"/>
      <c r="AA62" s="74"/>
      <c r="AB62" s="75">
        <f>IF(N62="","",(IF(N62&gt;='Sales Ach'!B$3,'Sales Ach'!C$3,IF(N62&gt;='Sales Ach'!B$4,('Sales Ach'!C$4+((N62-'Sales Ach'!B$4)/('Sales Ach'!B$3-'Sales Ach'!B$4))*'Sales Ach'!D$4),IF(N62&gt;'Sales Ach'!B$5,('Sales Ach'!C$5+((N62-'Sales Ach'!B$5)/('Sales Ach'!B$4-'Sales Ach'!B$5))*'Sales Ach'!D$5),IF(N62&gt;='Sales Ach'!B$6,('Sales Ach'!C$6+((N62-'Sales Ach'!B$6)/('Sales Ach'!B$5-'Sales Ach'!B$6)*'Sales Ach'!D$6)),0))))*$AB$2/10))</f>
        <v>11.065023729542403</v>
      </c>
      <c r="AC62" s="76">
        <f>IF(Q62="","",(IF(Q62&gt;=UA!B$3,UA!C$3,IF(Q62&gt;=UA!B$4,(UA!C$4+((Q62-UA!B$4)/(UA!B$3-UA!B$4))*UA!D$4),IF(Q62&gt;UA!B$5,(UA!C$5+((Q62-UA!B$5)/(UA!B$4-UA!B$5))*UA!D$5),IF(Q62&gt;=UA!B$6,(UA!C$6+((Q62-UA!B$6)/(UA!B$5-UA!B$6)*UA!D$6)),0))))*$AC$2/10))</f>
        <v>3.0789473684210527</v>
      </c>
      <c r="AD62" s="76">
        <f>IF(R62="","",(IF(R62&gt;='New Product'!B$3,'New Product'!C$3,IF(R62&gt;='New Product'!B$4,('New Product'!C$4+((R62-'New Product'!B$4)/('New Product'!B$3-'New Product'!B$4))*'New Product'!D$4),IF(R62&gt;'New Product'!B$5,('New Product'!C$5+((R62-'New Product'!B$5)/('New Product'!B$4-'New Product'!B$5))*'New Product'!D$5),IF(R62&gt;='New Product'!B$6,('New Product'!C$6+((R62-'New Product'!B$6)/('New Product'!B$5-'New Product'!B$6)*'New Product'!D$6)),0)))))*$AD$2/10)</f>
        <v>0.48193548412603809</v>
      </c>
      <c r="AE62" s="76">
        <f>IF(S62="","",(IF(S62&gt;='Basket Brand'!B$3,'Basket Brand'!C$3,IF(S62&gt;='Basket Brand'!B$4,('Basket Brand'!C$4+((S62-'Basket Brand'!B$4)/('Basket Brand'!B$3-'Basket Brand'!B$4))*'Basket Brand'!D$4),IF(S62&gt;'Basket Brand'!B$5,('Basket Brand'!C$5+((S62-'Basket Brand'!B$5)/('Basket Brand'!B$4-'Basket Brand'!B$5))*'Basket Brand'!D$5),IF(S62&gt;='Basket Brand'!B$6,('Basket Brand'!C$6+((S62-'Basket Brand'!B$6)/('Basket Brand'!B$5-'Basket Brand'!B$6)*'Basket Brand'!D$6)),0))))*$AE$2/10))</f>
        <v>4.5734383638696317</v>
      </c>
      <c r="AF62" s="76">
        <f>IF(T62="","",(IF(T62&gt;='No of Month Ach.'!B$3,'No of Month Ach.'!C$3,IF(T62&gt;='No of Month Ach.'!B$4,('No of Month Ach.'!C$4+((T62-'No of Month Ach.'!B$4)/('No of Month Ach.'!B$3-'No of Month Ach.'!B$4))*'No of Month Ach.'!D$4),IF(T62&gt;'No of Month Ach.'!B$5,('No of Month Ach.'!C$5+((T62-'No of Month Ach.'!B$5)/('No of Month Ach.'!B$4-'No of Month Ach.'!B$5))*'No of Month Ach.'!D$5),IF(T62&gt;='No of Month Ach.'!B$6,('No of Month Ach.'!C$6+((T62-'No of Month Ach.'!B$6)/('No of Month Ach.'!B$5-'No of Month Ach.'!B$6)*'No of Month Ach.'!D$6)),0))))*$AF$2/10))</f>
        <v>0</v>
      </c>
      <c r="AG62" s="76">
        <f>IFERROR(IF(U62="","",IF(U62&gt;='Rx Share'!B$3,'Rx Share'!C$3,IF(U62&gt;='Rx Share'!B$4,('Rx Share'!C$4+((U62-'Rx Share'!B$4)/('Rx Share'!B$3-'Rx Share'!B$4))*'Rx Share'!D$4),IF(U62&gt;'Rx Share'!B$5,('Rx Share'!C$5+((U62-'Rx Share'!B$5)/('Rx Share'!B$4-'Rx Share'!B$5))*'Rx Share'!D$5),IF(U62&gt;='Rx Share'!B$6,('Rx Share'!C$6+((U62-'Rx Share'!B$6)/('Rx Share'!B$5-'Rx Share'!B$6)*'Rx Share'!D$6)),0)))))*$AG$2/10,"")</f>
        <v>0</v>
      </c>
      <c r="AH62" s="76">
        <f>IF(W62&gt;='Call Achv'!B$3,'Call Achv'!C$3,IF(W62&gt;='Call Achv'!B$4,('Call Achv'!C$4+((W62-'Call Achv'!B$4)/('Call Achv'!B$3-'Call Achv'!B$4))*'Call Achv'!D$4),IF(W62&gt;'Call Achv'!B$5,('Call Achv'!C$5+((W62-'Call Achv'!B$5)/('Call Achv'!B$4-'Call Achv'!B$5))*'Call Achv'!D$5),IF(W62&gt;='Call Achv'!B$6,('Call Achv'!C$6+((W62-'Call Achv'!B$6)/('Call Achv'!B$5-'Call Achv'!B$6)*'Call Achv'!D$6)),0))))*$AH$2/10</f>
        <v>1.6619638826185099</v>
      </c>
      <c r="AI62" s="76">
        <f>IF(X62&gt;='FF-Written'!B$3,'FF-Written'!C$3,IF(X62&gt;='FF-Written'!B$4,('FF-Written'!C$4+((X62-'FF-Written'!B$4)/('FF-Written'!B$3-'FF-Written'!B$4))*'FF-Written'!D$4),IF(X62&gt;'FF-Written'!B$5,('FF-Written'!C$5+((X62-'FF-Written'!B$5)/('FF-Written'!B$4-'FF-Written'!B$5))*'FF-Written'!D$5),IF(X62&gt;='FF-Written'!B$6,('FF-Written'!C$6+((X62-'FF-Written'!B$6)/('FF-Written'!B$5-'FF-Written'!B$6)*'FF-Written'!D$6)),0))))*$AI$2/10</f>
        <v>5.2000000000000011</v>
      </c>
      <c r="AJ62" s="76">
        <f>IF(Y62&gt;='FF-Detailing'!B$3,'FF-Detailing'!C$3,IF(Y62&gt;='FF-Detailing'!B$4,('FF-Detailing'!C$4+((Y62-'FF-Detailing'!B$4)/('FF-Detailing'!B$3-'FF-Detailing'!B$4))*'FF-Detailing'!D$4),IF(Y62&gt;'FF-Detailing'!B$5,('FF-Detailing'!C$5+((Y62-'FF-Detailing'!B$5)/('FF-Detailing'!B$4-'FF-Detailing'!B$5))*'FF-Detailing'!D$5),IF(Y62&gt;='FF-Detailing'!B$6,('FF-Detailing'!C$6+((Y62-'FF-Detailing'!B$6)/('FF-Detailing'!B$5-'FF-Detailing'!B$6)*'FF-Detailing'!D$6)),0))))*$AJ$2/10</f>
        <v>2.42</v>
      </c>
      <c r="AK62" s="100">
        <f t="shared" si="0"/>
        <v>35.601636035722052</v>
      </c>
      <c r="AL62" s="70">
        <f t="shared" si="9"/>
        <v>405</v>
      </c>
      <c r="AM62" s="2">
        <f t="shared" si="1"/>
        <v>31.6458986984196</v>
      </c>
      <c r="AN62">
        <f t="shared" si="2"/>
        <v>291</v>
      </c>
      <c r="AO62" s="110" t="str">
        <f t="shared" si="3"/>
        <v/>
      </c>
      <c r="AP62" s="110" t="str">
        <f t="shared" si="10"/>
        <v/>
      </c>
      <c r="AQ62" s="110" t="str">
        <f t="shared" si="11"/>
        <v/>
      </c>
      <c r="AR62" s="110" t="str">
        <f t="shared" si="12"/>
        <v/>
      </c>
      <c r="AS62" s="109" t="str">
        <f t="shared" si="4"/>
        <v>Disqualified</v>
      </c>
      <c r="AT62" s="109" t="str">
        <f t="shared" si="5"/>
        <v>Disqualified</v>
      </c>
      <c r="AU62" s="109" t="str">
        <f t="shared" si="6"/>
        <v>Disqualified</v>
      </c>
      <c r="AV62" s="109" t="str">
        <f t="shared" si="7"/>
        <v>Disqualified</v>
      </c>
    </row>
    <row r="63" spans="1:48" ht="20" x14ac:dyDescent="0.35">
      <c r="A63" s="87"/>
      <c r="B63" s="79">
        <v>105169</v>
      </c>
      <c r="C63" s="80" t="s">
        <v>1270</v>
      </c>
      <c r="D63" s="80" t="s">
        <v>1114</v>
      </c>
      <c r="E63" s="80" t="s">
        <v>1865</v>
      </c>
      <c r="F63" s="80" t="s">
        <v>121</v>
      </c>
      <c r="G63" s="80" t="s">
        <v>12</v>
      </c>
      <c r="H63" s="80" t="s">
        <v>1770</v>
      </c>
      <c r="I63" s="80" t="s">
        <v>1757</v>
      </c>
      <c r="J63" s="146">
        <v>44531</v>
      </c>
      <c r="K63" s="146" t="s">
        <v>1719</v>
      </c>
      <c r="L63" s="79"/>
      <c r="M63" s="79">
        <v>9</v>
      </c>
      <c r="N63" s="78">
        <v>69.65973606753208</v>
      </c>
      <c r="O63" s="78">
        <f>_xlfn.XLOOKUP($B63,[1]Sheet1!$A:$A,[1]Sheet1!$D:$D)</f>
        <v>69.659703148975765</v>
      </c>
      <c r="P63" s="78">
        <f t="shared" si="8"/>
        <v>3.2918556314598391E-5</v>
      </c>
      <c r="Q63" s="78">
        <v>14.341846758349705</v>
      </c>
      <c r="R63" s="78">
        <v>31.995700843752552</v>
      </c>
      <c r="S63" s="78">
        <v>68.533157909198792</v>
      </c>
      <c r="T63" s="142">
        <v>0</v>
      </c>
      <c r="U63" s="68">
        <v>11.233660130718954</v>
      </c>
      <c r="V63" s="68">
        <v>0.33700980392156865</v>
      </c>
      <c r="W63" s="78">
        <v>108.57142857142857</v>
      </c>
      <c r="X63" s="78">
        <v>73.8888888888889</v>
      </c>
      <c r="Y63" s="78">
        <v>81.333333333333329</v>
      </c>
      <c r="Z63" s="73"/>
      <c r="AA63" s="74"/>
      <c r="AB63" s="75">
        <f>IF(N63="","",(IF(N63&gt;='Sales Ach'!B$3,'Sales Ach'!C$3,IF(N63&gt;='Sales Ach'!B$4,('Sales Ach'!C$4+((N63-'Sales Ach'!B$4)/('Sales Ach'!B$3-'Sales Ach'!B$4))*'Sales Ach'!D$4),IF(N63&gt;'Sales Ach'!B$5,('Sales Ach'!C$5+((N63-'Sales Ach'!B$5)/('Sales Ach'!B$4-'Sales Ach'!B$5))*'Sales Ach'!D$5),IF(N63&gt;='Sales Ach'!B$6,('Sales Ach'!C$6+((N63-'Sales Ach'!B$6)/('Sales Ach'!B$5-'Sales Ach'!B$6)*'Sales Ach'!D$6)),0))))*$AB$2/10))</f>
        <v>7.3979208202596238</v>
      </c>
      <c r="AC63" s="76">
        <f>IF(Q63="","",(IF(Q63&gt;=UA!B$3,UA!C$3,IF(Q63&gt;=UA!B$4,(UA!C$4+((Q63-UA!B$4)/(UA!B$3-UA!B$4))*UA!D$4),IF(Q63&gt;UA!B$5,(UA!C$5+((Q63-UA!B$5)/(UA!B$4-UA!B$5))*UA!D$5),IF(Q63&gt;=UA!B$6,(UA!C$6+((Q63-UA!B$6)/(UA!B$5-UA!B$6)*UA!D$6)),0))))*$AC$2/10))</f>
        <v>0</v>
      </c>
      <c r="AD63" s="76">
        <f>IF(R63="","",(IF(R63&gt;='New Product'!B$3,'New Product'!C$3,IF(R63&gt;='New Product'!B$4,('New Product'!C$4+((R63-'New Product'!B$4)/('New Product'!B$3-'New Product'!B$4))*'New Product'!D$4),IF(R63&gt;'New Product'!B$5,('New Product'!C$5+((R63-'New Product'!B$5)/('New Product'!B$4-'New Product'!B$5))*'New Product'!D$5),IF(R63&gt;='New Product'!B$6,('New Product'!C$6+((R63-'New Product'!B$6)/('New Product'!B$5-'New Product'!B$6)*'New Product'!D$6)),0)))))*$AD$2/10)</f>
        <v>0</v>
      </c>
      <c r="AE63" s="76">
        <f>IF(S63="","",(IF(S63&gt;='Basket Brand'!B$3,'Basket Brand'!C$3,IF(S63&gt;='Basket Brand'!B$4,('Basket Brand'!C$4+((S63-'Basket Brand'!B$4)/('Basket Brand'!B$3-'Basket Brand'!B$4))*'Basket Brand'!D$4),IF(S63&gt;'Basket Brand'!B$5,('Basket Brand'!C$5+((S63-'Basket Brand'!B$5)/('Basket Brand'!B$4-'Basket Brand'!B$5))*'Basket Brand'!D$5),IF(S63&gt;='Basket Brand'!B$6,('Basket Brand'!C$6+((S63-'Basket Brand'!B$6)/('Basket Brand'!B$5-'Basket Brand'!B$6)*'Basket Brand'!D$6)),0))))*$AE$2/10))</f>
        <v>2.8239789491038549</v>
      </c>
      <c r="AF63" s="76">
        <f>IF(T63="","",(IF(T63&gt;='No of Month Ach.'!B$3,'No of Month Ach.'!C$3,IF(T63&gt;='No of Month Ach.'!B$4,('No of Month Ach.'!C$4+((T63-'No of Month Ach.'!B$4)/('No of Month Ach.'!B$3-'No of Month Ach.'!B$4))*'No of Month Ach.'!D$4),IF(T63&gt;'No of Month Ach.'!B$5,('No of Month Ach.'!C$5+((T63-'No of Month Ach.'!B$5)/('No of Month Ach.'!B$4-'No of Month Ach.'!B$5))*'No of Month Ach.'!D$5),IF(T63&gt;='No of Month Ach.'!B$6,('No of Month Ach.'!C$6+((T63-'No of Month Ach.'!B$6)/('No of Month Ach.'!B$5-'No of Month Ach.'!B$6)*'No of Month Ach.'!D$6)),0))))*$AF$2/10))</f>
        <v>0</v>
      </c>
      <c r="AG63" s="76">
        <f>IFERROR(IF(U63="","",IF(U63&gt;='Rx Share'!B$3,'Rx Share'!C$3,IF(U63&gt;='Rx Share'!B$4,('Rx Share'!C$4+((U63-'Rx Share'!B$4)/('Rx Share'!B$3-'Rx Share'!B$4))*'Rx Share'!D$4),IF(U63&gt;'Rx Share'!B$5,('Rx Share'!C$5+((U63-'Rx Share'!B$5)/('Rx Share'!B$4-'Rx Share'!B$5))*'Rx Share'!D$5),IF(U63&gt;='Rx Share'!B$6,('Rx Share'!C$6+((U63-'Rx Share'!B$6)/('Rx Share'!B$5-'Rx Share'!B$6)*'Rx Share'!D$6)),0)))))*$AG$2/10,"")</f>
        <v>0</v>
      </c>
      <c r="AH63" s="76">
        <f>IF(W63&gt;='Call Achv'!B$3,'Call Achv'!C$3,IF(W63&gt;='Call Achv'!B$4,('Call Achv'!C$4+((W63-'Call Achv'!B$4)/('Call Achv'!B$3-'Call Achv'!B$4))*'Call Achv'!D$4),IF(W63&gt;'Call Achv'!B$5,('Call Achv'!C$5+((W63-'Call Achv'!B$5)/('Call Achv'!B$4-'Call Achv'!B$5))*'Call Achv'!D$5),IF(W63&gt;='Call Achv'!B$6,('Call Achv'!C$6+((W63-'Call Achv'!B$6)/('Call Achv'!B$5-'Call Achv'!B$6)*'Call Achv'!D$6)),0))))*$AH$2/10</f>
        <v>5</v>
      </c>
      <c r="AI63" s="76">
        <f>IF(X63&gt;='FF-Written'!B$3,'FF-Written'!C$3,IF(X63&gt;='FF-Written'!B$4,('FF-Written'!C$4+((X63-'FF-Written'!B$4)/('FF-Written'!B$3-'FF-Written'!B$4))*'FF-Written'!D$4),IF(X63&gt;'FF-Written'!B$5,('FF-Written'!C$5+((X63-'FF-Written'!B$5)/('FF-Written'!B$4-'FF-Written'!B$5))*'FF-Written'!D$5),IF(X63&gt;='FF-Written'!B$6,('FF-Written'!C$6+((X63-'FF-Written'!B$6)/('FF-Written'!B$5-'FF-Written'!B$6)*'FF-Written'!D$6)),0))))*$AI$2/10</f>
        <v>4.866666666666668</v>
      </c>
      <c r="AJ63" s="76">
        <f>IF(Y63&gt;='FF-Detailing'!B$3,'FF-Detailing'!C$3,IF(Y63&gt;='FF-Detailing'!B$4,('FF-Detailing'!C$4+((Y63-'FF-Detailing'!B$4)/('FF-Detailing'!B$3-'FF-Detailing'!B$4))*'FF-Detailing'!D$4),IF(Y63&gt;'FF-Detailing'!B$5,('FF-Detailing'!C$5+((Y63-'FF-Detailing'!B$5)/('FF-Detailing'!B$4-'FF-Detailing'!B$5))*'FF-Detailing'!D$5),IF(Y63&gt;='FF-Detailing'!B$6,('FF-Detailing'!C$6+((Y63-'FF-Detailing'!B$6)/('FF-Detailing'!B$5-'FF-Detailing'!B$6)*'FF-Detailing'!D$6)),0))))*$AJ$2/10</f>
        <v>2.1799999999999997</v>
      </c>
      <c r="AK63" s="100">
        <f t="shared" si="0"/>
        <v>27.835708045037684</v>
      </c>
      <c r="AL63" s="70">
        <f t="shared" si="9"/>
        <v>499</v>
      </c>
      <c r="AM63" s="2">
        <f t="shared" si="1"/>
        <v>24.742851595589052</v>
      </c>
      <c r="AN63">
        <f t="shared" si="2"/>
        <v>356</v>
      </c>
      <c r="AO63" s="110" t="str">
        <f t="shared" si="3"/>
        <v/>
      </c>
      <c r="AP63" s="110" t="str">
        <f t="shared" si="10"/>
        <v/>
      </c>
      <c r="AQ63" s="110" t="str">
        <f t="shared" si="11"/>
        <v/>
      </c>
      <c r="AR63" s="110" t="str">
        <f t="shared" si="12"/>
        <v/>
      </c>
      <c r="AS63" s="109" t="str">
        <f t="shared" si="4"/>
        <v>Disqualified</v>
      </c>
      <c r="AT63" s="109" t="str">
        <f t="shared" si="5"/>
        <v>Disqualified</v>
      </c>
      <c r="AU63" s="109" t="str">
        <f t="shared" si="6"/>
        <v>Disqualified</v>
      </c>
      <c r="AV63" s="109" t="str">
        <f t="shared" si="7"/>
        <v>Disqualified</v>
      </c>
    </row>
    <row r="64" spans="1:48" ht="20" x14ac:dyDescent="0.35">
      <c r="A64" s="87"/>
      <c r="B64" s="79">
        <v>105173</v>
      </c>
      <c r="C64" s="80" t="s">
        <v>296</v>
      </c>
      <c r="D64" s="80" t="s">
        <v>1114</v>
      </c>
      <c r="E64" s="80" t="s">
        <v>1866</v>
      </c>
      <c r="F64" s="80" t="s">
        <v>1810</v>
      </c>
      <c r="G64" s="80" t="s">
        <v>1807</v>
      </c>
      <c r="H64" s="80" t="s">
        <v>1808</v>
      </c>
      <c r="I64" s="80" t="s">
        <v>1757</v>
      </c>
      <c r="J64" s="146">
        <v>44552</v>
      </c>
      <c r="K64" s="146" t="s">
        <v>1719</v>
      </c>
      <c r="L64" s="79"/>
      <c r="M64" s="79">
        <v>9</v>
      </c>
      <c r="N64" s="78">
        <v>117.54724559808638</v>
      </c>
      <c r="O64" s="78">
        <f>_xlfn.XLOOKUP($B64,[1]Sheet1!$A:$A,[1]Sheet1!$D:$D)</f>
        <v>117.54720746293106</v>
      </c>
      <c r="P64" s="78">
        <f t="shared" si="8"/>
        <v>3.8135155321583625E-5</v>
      </c>
      <c r="Q64" s="78">
        <v>77.777777777777786</v>
      </c>
      <c r="R64" s="78">
        <v>117.81154251511991</v>
      </c>
      <c r="S64" s="78">
        <v>117.90669429427855</v>
      </c>
      <c r="T64" s="142">
        <v>9</v>
      </c>
      <c r="U64" s="68">
        <v>4.416839199447895</v>
      </c>
      <c r="V64" s="68">
        <v>0.79503105590062118</v>
      </c>
      <c r="W64" s="78">
        <v>103.25112107623318</v>
      </c>
      <c r="X64" s="78">
        <v>92.222222222222229</v>
      </c>
      <c r="Y64" s="78">
        <v>93</v>
      </c>
      <c r="Z64" s="73"/>
      <c r="AA64" s="74"/>
      <c r="AB64" s="75">
        <f>IF(N64="","",(IF(N64&gt;='Sales Ach'!B$3,'Sales Ach'!C$3,IF(N64&gt;='Sales Ach'!B$4,('Sales Ach'!C$4+((N64-'Sales Ach'!B$4)/('Sales Ach'!B$3-'Sales Ach'!B$4))*'Sales Ach'!D$4),IF(N64&gt;'Sales Ach'!B$5,('Sales Ach'!C$5+((N64-'Sales Ach'!B$5)/('Sales Ach'!B$4-'Sales Ach'!B$5))*'Sales Ach'!D$5),IF(N64&gt;='Sales Ach'!B$6,('Sales Ach'!C$6+((N64-'Sales Ach'!B$6)/('Sales Ach'!B$5-'Sales Ach'!B$6)*'Sales Ach'!D$6)),0))))*$AB$2/10))</f>
        <v>29.264173679425916</v>
      </c>
      <c r="AC64" s="76">
        <f>IF(Q64="","",(IF(Q64&gt;=UA!B$3,UA!C$3,IF(Q64&gt;=UA!B$4,(UA!C$4+((Q64-UA!B$4)/(UA!B$3-UA!B$4))*UA!D$4),IF(Q64&gt;UA!B$5,(UA!C$5+((Q64-UA!B$5)/(UA!B$4-UA!B$5))*UA!D$5),IF(Q64&gt;=UA!B$6,(UA!C$6+((Q64-UA!B$6)/(UA!B$5-UA!B$6)*UA!D$6)),0))))*$AC$2/10))</f>
        <v>10</v>
      </c>
      <c r="AD64" s="76">
        <f>IF(R64="","",(IF(R64&gt;='New Product'!B$3,'New Product'!C$3,IF(R64&gt;='New Product'!B$4,('New Product'!C$4+((R64-'New Product'!B$4)/('New Product'!B$3-'New Product'!B$4))*'New Product'!D$4),IF(R64&gt;'New Product'!B$5,('New Product'!C$5+((R64-'New Product'!B$5)/('New Product'!B$4-'New Product'!B$5))*'New Product'!D$5),IF(R64&gt;='New Product'!B$6,('New Product'!C$6+((R64-'New Product'!B$6)/('New Product'!B$5-'New Product'!B$6)*'New Product'!D$6)),0)))))*$AD$2/10)</f>
        <v>5</v>
      </c>
      <c r="AE64" s="76">
        <f>IF(S64="","",(IF(S64&gt;='Basket Brand'!B$3,'Basket Brand'!C$3,IF(S64&gt;='Basket Brand'!B$4,('Basket Brand'!C$4+((S64-'Basket Brand'!B$4)/('Basket Brand'!B$3-'Basket Brand'!B$4))*'Basket Brand'!D$4),IF(S64&gt;'Basket Brand'!B$5,('Basket Brand'!C$5+((S64-'Basket Brand'!B$5)/('Basket Brand'!B$4-'Basket Brand'!B$5))*'Basket Brand'!D$5),IF(S64&gt;='Basket Brand'!B$6,('Basket Brand'!C$6+((S64-'Basket Brand'!B$6)/('Basket Brand'!B$5-'Basket Brand'!B$6)*'Basket Brand'!D$6)),0))))*$AE$2/10))</f>
        <v>11.748803315313426</v>
      </c>
      <c r="AF64" s="76">
        <f>IF(T64="","",(IF(T64&gt;='No of Month Ach.'!B$3,'No of Month Ach.'!C$3,IF(T64&gt;='No of Month Ach.'!B$4,('No of Month Ach.'!C$4+((T64-'No of Month Ach.'!B$4)/('No of Month Ach.'!B$3-'No of Month Ach.'!B$4))*'No of Month Ach.'!D$4),IF(T64&gt;'No of Month Ach.'!B$5,('No of Month Ach.'!C$5+((T64-'No of Month Ach.'!B$5)/('No of Month Ach.'!B$4-'No of Month Ach.'!B$5))*'No of Month Ach.'!D$5),IF(T64&gt;='No of Month Ach.'!B$6,('No of Month Ach.'!C$6+((T64-'No of Month Ach.'!B$6)/('No of Month Ach.'!B$5-'No of Month Ach.'!B$6)*'No of Month Ach.'!D$6)),0))))*$AF$2/10))</f>
        <v>4.9000000000000004</v>
      </c>
      <c r="AG64" s="76">
        <f>IFERROR(IF(U64="","",IF(U64&gt;='Rx Share'!B$3,'Rx Share'!C$3,IF(U64&gt;='Rx Share'!B$4,('Rx Share'!C$4+((U64-'Rx Share'!B$4)/('Rx Share'!B$3-'Rx Share'!B$4))*'Rx Share'!D$4),IF(U64&gt;'Rx Share'!B$5,('Rx Share'!C$5+((U64-'Rx Share'!B$5)/('Rx Share'!B$4-'Rx Share'!B$5))*'Rx Share'!D$5),IF(U64&gt;='Rx Share'!B$6,('Rx Share'!C$6+((U64-'Rx Share'!B$6)/('Rx Share'!B$5-'Rx Share'!B$6)*'Rx Share'!D$6)),0)))))*$AG$2/10,"")</f>
        <v>0</v>
      </c>
      <c r="AH64" s="76">
        <f>IF(W64&gt;='Call Achv'!B$3,'Call Achv'!C$3,IF(W64&gt;='Call Achv'!B$4,('Call Achv'!C$4+((W64-'Call Achv'!B$4)/('Call Achv'!B$3-'Call Achv'!B$4))*'Call Achv'!D$4),IF(W64&gt;'Call Achv'!B$5,('Call Achv'!C$5+((W64-'Call Achv'!B$5)/('Call Achv'!B$4-'Call Achv'!B$5))*'Call Achv'!D$5),IF(W64&gt;='Call Achv'!B$6,('Call Achv'!C$6+((W64-'Call Achv'!B$6)/('Call Achv'!B$5-'Call Achv'!B$6)*'Call Achv'!D$6)),0))))*$AH$2/10</f>
        <v>5</v>
      </c>
      <c r="AI64" s="76">
        <f>IF(X64&gt;='FF-Written'!B$3,'FF-Written'!C$3,IF(X64&gt;='FF-Written'!B$4,('FF-Written'!C$4+((X64-'FF-Written'!B$4)/('FF-Written'!B$3-'FF-Written'!B$4))*'FF-Written'!D$4),IF(X64&gt;'FF-Written'!B$5,('FF-Written'!C$5+((X64-'FF-Written'!B$5)/('FF-Written'!B$4-'FF-Written'!B$5))*'FF-Written'!D$5),IF(X64&gt;='FF-Written'!B$6,('FF-Written'!C$6+((X64-'FF-Written'!B$6)/('FF-Written'!B$5-'FF-Written'!B$6)*'FF-Written'!D$6)),0))))*$AI$2/10</f>
        <v>8</v>
      </c>
      <c r="AJ64" s="76">
        <f>IF(Y64&gt;='FF-Detailing'!B$3,'FF-Detailing'!C$3,IF(Y64&gt;='FF-Detailing'!B$4,('FF-Detailing'!C$4+((Y64-'FF-Detailing'!B$4)/('FF-Detailing'!B$3-'FF-Detailing'!B$4))*'FF-Detailing'!D$4),IF(Y64&gt;'FF-Detailing'!B$5,('FF-Detailing'!C$5+((Y64-'FF-Detailing'!B$5)/('FF-Detailing'!B$4-'FF-Detailing'!B$5))*'FF-Detailing'!D$5),IF(Y64&gt;='FF-Detailing'!B$6,('FF-Detailing'!C$6+((Y64-'FF-Detailing'!B$6)/('FF-Detailing'!B$5-'FF-Detailing'!B$6)*'FF-Detailing'!D$6)),0))))*$AJ$2/10</f>
        <v>2.88</v>
      </c>
      <c r="AK64" s="100">
        <f t="shared" si="0"/>
        <v>95.991221243424178</v>
      </c>
      <c r="AL64" s="70">
        <f t="shared" si="9"/>
        <v>2</v>
      </c>
      <c r="AM64" s="2">
        <f t="shared" si="1"/>
        <v>85.32552999415482</v>
      </c>
      <c r="AN64">
        <f t="shared" si="2"/>
        <v>3</v>
      </c>
      <c r="AO64" s="110">
        <f t="shared" si="3"/>
        <v>4.416839199447895</v>
      </c>
      <c r="AP64" s="110">
        <f t="shared" si="10"/>
        <v>117.81154251511991</v>
      </c>
      <c r="AQ64" s="110">
        <f t="shared" si="11"/>
        <v>77.777777777777786</v>
      </c>
      <c r="AR64" s="110">
        <f t="shared" si="12"/>
        <v>92.222222222222229</v>
      </c>
      <c r="AS64" s="109">
        <f t="shared" si="4"/>
        <v>102</v>
      </c>
      <c r="AT64" s="109">
        <f t="shared" si="5"/>
        <v>22</v>
      </c>
      <c r="AU64" s="109">
        <f t="shared" si="6"/>
        <v>2</v>
      </c>
      <c r="AV64" s="109">
        <f t="shared" si="7"/>
        <v>11</v>
      </c>
    </row>
    <row r="65" spans="1:48" ht="20" x14ac:dyDescent="0.35">
      <c r="A65" s="87"/>
      <c r="B65" s="79">
        <v>105174</v>
      </c>
      <c r="C65" s="80" t="s">
        <v>1867</v>
      </c>
      <c r="D65" s="80" t="s">
        <v>1201</v>
      </c>
      <c r="E65" s="80" t="s">
        <v>283</v>
      </c>
      <c r="F65" s="80" t="s">
        <v>68</v>
      </c>
      <c r="G65" s="80" t="s">
        <v>34</v>
      </c>
      <c r="H65" s="80" t="s">
        <v>1760</v>
      </c>
      <c r="I65" s="80" t="s">
        <v>1757</v>
      </c>
      <c r="J65" s="146">
        <v>44552</v>
      </c>
      <c r="K65" s="146" t="s">
        <v>1719</v>
      </c>
      <c r="L65" s="79"/>
      <c r="M65" s="79">
        <v>9</v>
      </c>
      <c r="N65" s="78">
        <v>81.164187874874813</v>
      </c>
      <c r="O65" s="78">
        <f>_xlfn.XLOOKUP($B65,[1]Sheet1!$A:$A,[1]Sheet1!$D:$D)</f>
        <v>81.16419855891013</v>
      </c>
      <c r="P65" s="78">
        <f t="shared" si="8"/>
        <v>-1.0684035316899099E-5</v>
      </c>
      <c r="Q65" s="78">
        <v>36.227045075125211</v>
      </c>
      <c r="R65" s="78">
        <v>72.081205408138544</v>
      </c>
      <c r="S65" s="78">
        <v>75.141961642635223</v>
      </c>
      <c r="T65" s="142">
        <v>0</v>
      </c>
      <c r="U65" s="68">
        <v>22.865428587362668</v>
      </c>
      <c r="V65" s="68">
        <v>0.68596285762088005</v>
      </c>
      <c r="W65" s="78">
        <v>104.66666666666666</v>
      </c>
      <c r="X65" s="78">
        <v>83.333333333333329</v>
      </c>
      <c r="Y65" s="78">
        <v>83</v>
      </c>
      <c r="Z65" s="73"/>
      <c r="AA65" s="74"/>
      <c r="AB65" s="75">
        <f>IF(N65="","",(IF(N65&gt;='Sales Ach'!B$3,'Sales Ach'!C$3,IF(N65&gt;='Sales Ach'!B$4,('Sales Ach'!C$4+((N65-'Sales Ach'!B$4)/('Sales Ach'!B$3-'Sales Ach'!B$4))*'Sales Ach'!D$4),IF(N65&gt;'Sales Ach'!B$5,('Sales Ach'!C$5+((N65-'Sales Ach'!B$5)/('Sales Ach'!B$4-'Sales Ach'!B$5))*'Sales Ach'!D$5),IF(N65&gt;='Sales Ach'!B$6,('Sales Ach'!C$6+((N65-'Sales Ach'!B$6)/('Sales Ach'!B$5-'Sales Ach'!B$6)*'Sales Ach'!D$6)),0))))*$AB$2/10))</f>
        <v>10.849256362462445</v>
      </c>
      <c r="AC65" s="76">
        <f>IF(Q65="","",(IF(Q65&gt;=UA!B$3,UA!C$3,IF(Q65&gt;=UA!B$4,(UA!C$4+((Q65-UA!B$4)/(UA!B$3-UA!B$4))*UA!D$4),IF(Q65&gt;UA!B$5,(UA!C$5+((Q65-UA!B$5)/(UA!B$4-UA!B$5))*UA!D$5),IF(Q65&gt;=UA!B$6,(UA!C$6+((Q65-UA!B$6)/(UA!B$5-UA!B$6)*UA!D$6)),0))))*$AC$2/10))</f>
        <v>4.8681135225375636</v>
      </c>
      <c r="AD65" s="76">
        <f>IF(R65="","",(IF(R65&gt;='New Product'!B$3,'New Product'!C$3,IF(R65&gt;='New Product'!B$4,('New Product'!C$4+((R65-'New Product'!B$4)/('New Product'!B$3-'New Product'!B$4))*'New Product'!D$4),IF(R65&gt;'New Product'!B$5,('New Product'!C$5+((R65-'New Product'!B$5)/('New Product'!B$4-'New Product'!B$5))*'New Product'!D$5),IF(R65&gt;='New Product'!B$6,('New Product'!C$6+((R65-'New Product'!B$6)/('New Product'!B$5-'New Product'!B$6)*'New Product'!D$6)),0)))))*$AD$2/10)</f>
        <v>1.6535527366060614</v>
      </c>
      <c r="AE65" s="76">
        <f>IF(S65="","",(IF(S65&gt;='Basket Brand'!B$3,'Basket Brand'!C$3,IF(S65&gt;='Basket Brand'!B$4,('Basket Brand'!C$4+((S65-'Basket Brand'!B$4)/('Basket Brand'!B$3-'Basket Brand'!B$4))*'Basket Brand'!D$4),IF(S65&gt;'Basket Brand'!B$5,('Basket Brand'!C$5+((S65-'Basket Brand'!B$5)/('Basket Brand'!B$4-'Basket Brand'!B$5))*'Basket Brand'!D$5),IF(S65&gt;='Basket Brand'!B$6,('Basket Brand'!C$6+((S65-'Basket Brand'!B$6)/('Basket Brand'!B$5-'Basket Brand'!B$6)*'Basket Brand'!D$6)),0))))*$AE$2/10))</f>
        <v>3.617035397116227</v>
      </c>
      <c r="AF65" s="76">
        <f>IF(T65="","",(IF(T65&gt;='No of Month Ach.'!B$3,'No of Month Ach.'!C$3,IF(T65&gt;='No of Month Ach.'!B$4,('No of Month Ach.'!C$4+((T65-'No of Month Ach.'!B$4)/('No of Month Ach.'!B$3-'No of Month Ach.'!B$4))*'No of Month Ach.'!D$4),IF(T65&gt;'No of Month Ach.'!B$5,('No of Month Ach.'!C$5+((T65-'No of Month Ach.'!B$5)/('No of Month Ach.'!B$4-'No of Month Ach.'!B$5))*'No of Month Ach.'!D$5),IF(T65&gt;='No of Month Ach.'!B$6,('No of Month Ach.'!C$6+((T65-'No of Month Ach.'!B$6)/('No of Month Ach.'!B$5-'No of Month Ach.'!B$6)*'No of Month Ach.'!D$6)),0))))*$AF$2/10))</f>
        <v>0</v>
      </c>
      <c r="AG65" s="76">
        <f>IFERROR(IF(U65="","",IF(U65&gt;='Rx Share'!B$3,'Rx Share'!C$3,IF(U65&gt;='Rx Share'!B$4,('Rx Share'!C$4+((U65-'Rx Share'!B$4)/('Rx Share'!B$3-'Rx Share'!B$4))*'Rx Share'!D$4),IF(U65&gt;'Rx Share'!B$5,('Rx Share'!C$5+((U65-'Rx Share'!B$5)/('Rx Share'!B$4-'Rx Share'!B$5))*'Rx Share'!D$5),IF(U65&gt;='Rx Share'!B$6,('Rx Share'!C$6+((U65-'Rx Share'!B$6)/('Rx Share'!B$5-'Rx Share'!B$6)*'Rx Share'!D$6)),0)))))*$AG$2/10,"")</f>
        <v>0</v>
      </c>
      <c r="AH65" s="76">
        <f>IF(W65&gt;='Call Achv'!B$3,'Call Achv'!C$3,IF(W65&gt;='Call Achv'!B$4,('Call Achv'!C$4+((W65-'Call Achv'!B$4)/('Call Achv'!B$3-'Call Achv'!B$4))*'Call Achv'!D$4),IF(W65&gt;'Call Achv'!B$5,('Call Achv'!C$5+((W65-'Call Achv'!B$5)/('Call Achv'!B$4-'Call Achv'!B$5))*'Call Achv'!D$5),IF(W65&gt;='Call Achv'!B$6,('Call Achv'!C$6+((W65-'Call Achv'!B$6)/('Call Achv'!B$5-'Call Achv'!B$6)*'Call Achv'!D$6)),0))))*$AH$2/10</f>
        <v>5</v>
      </c>
      <c r="AI65" s="76">
        <f>IF(X65&gt;='FF-Written'!B$3,'FF-Written'!C$3,IF(X65&gt;='FF-Written'!B$4,('FF-Written'!C$4+((X65-'FF-Written'!B$4)/('FF-Written'!B$3-'FF-Written'!B$4))*'FF-Written'!D$4),IF(X65&gt;'FF-Written'!B$5,('FF-Written'!C$5+((X65-'FF-Written'!B$5)/('FF-Written'!B$4-'FF-Written'!B$5))*'FF-Written'!D$5),IF(X65&gt;='FF-Written'!B$6,('FF-Written'!C$6+((X65-'FF-Written'!B$6)/('FF-Written'!B$5-'FF-Written'!B$6)*'FF-Written'!D$6)),0))))*$AI$2/10</f>
        <v>6.9333333333333327</v>
      </c>
      <c r="AJ65" s="76">
        <f>IF(Y65&gt;='FF-Detailing'!B$3,'FF-Detailing'!C$3,IF(Y65&gt;='FF-Detailing'!B$4,('FF-Detailing'!C$4+((Y65-'FF-Detailing'!B$4)/('FF-Detailing'!B$3-'FF-Detailing'!B$4))*'FF-Detailing'!D$4),IF(Y65&gt;'FF-Detailing'!B$5,('FF-Detailing'!C$5+((Y65-'FF-Detailing'!B$5)/('FF-Detailing'!B$4-'FF-Detailing'!B$5))*'FF-Detailing'!D$5),IF(Y65&gt;='FF-Detailing'!B$6,('FF-Detailing'!C$6+((Y65-'FF-Detailing'!B$6)/('FF-Detailing'!B$5-'FF-Detailing'!B$6)*'FF-Detailing'!D$6)),0))))*$AJ$2/10</f>
        <v>2.2799999999999998</v>
      </c>
      <c r="AK65" s="100">
        <f t="shared" si="0"/>
        <v>44.001614190069532</v>
      </c>
      <c r="AL65" s="70">
        <f t="shared" si="9"/>
        <v>296</v>
      </c>
      <c r="AM65" s="2">
        <f t="shared" si="1"/>
        <v>39.112545946728474</v>
      </c>
      <c r="AN65">
        <f t="shared" si="2"/>
        <v>218</v>
      </c>
      <c r="AO65" s="110" t="str">
        <f t="shared" si="3"/>
        <v/>
      </c>
      <c r="AP65" s="110" t="str">
        <f t="shared" si="10"/>
        <v/>
      </c>
      <c r="AQ65" s="110" t="str">
        <f t="shared" si="11"/>
        <v/>
      </c>
      <c r="AR65" s="110" t="str">
        <f t="shared" si="12"/>
        <v/>
      </c>
      <c r="AS65" s="109" t="str">
        <f t="shared" si="4"/>
        <v>Disqualified</v>
      </c>
      <c r="AT65" s="109" t="str">
        <f t="shared" si="5"/>
        <v>Disqualified</v>
      </c>
      <c r="AU65" s="109" t="str">
        <f t="shared" si="6"/>
        <v>Disqualified</v>
      </c>
      <c r="AV65" s="109" t="str">
        <f t="shared" si="7"/>
        <v>Disqualified</v>
      </c>
    </row>
    <row r="66" spans="1:48" ht="20" x14ac:dyDescent="0.35">
      <c r="A66" s="87"/>
      <c r="B66" s="79">
        <v>105178</v>
      </c>
      <c r="C66" s="80" t="s">
        <v>298</v>
      </c>
      <c r="D66" s="80" t="s">
        <v>1201</v>
      </c>
      <c r="E66" s="80" t="s">
        <v>1868</v>
      </c>
      <c r="F66" s="80" t="s">
        <v>1869</v>
      </c>
      <c r="G66" s="80" t="s">
        <v>29</v>
      </c>
      <c r="H66" s="80" t="s">
        <v>1756</v>
      </c>
      <c r="I66" s="80" t="s">
        <v>1757</v>
      </c>
      <c r="J66" s="146">
        <v>44552</v>
      </c>
      <c r="K66" s="146" t="s">
        <v>1719</v>
      </c>
      <c r="L66" s="79"/>
      <c r="M66" s="79">
        <v>9</v>
      </c>
      <c r="N66" s="78">
        <v>80.819479011812831</v>
      </c>
      <c r="O66" s="78">
        <f>_xlfn.XLOOKUP($B66,[1]Sheet1!$A:$A,[1]Sheet1!$D:$D)</f>
        <v>80.819445114019985</v>
      </c>
      <c r="P66" s="78">
        <f t="shared" si="8"/>
        <v>3.3897792846460106E-5</v>
      </c>
      <c r="Q66" s="78">
        <v>19.152542372881356</v>
      </c>
      <c r="R66" s="78">
        <v>33.266169669768111</v>
      </c>
      <c r="S66" s="78">
        <v>66.063945639185079</v>
      </c>
      <c r="T66" s="142">
        <v>1</v>
      </c>
      <c r="U66" s="68">
        <v>16.73579276722695</v>
      </c>
      <c r="V66" s="68">
        <v>0.50207378301680849</v>
      </c>
      <c r="W66" s="78">
        <v>79.111111111111114</v>
      </c>
      <c r="X66" s="78">
        <v>85</v>
      </c>
      <c r="Y66" s="78">
        <v>86.833333333333329</v>
      </c>
      <c r="Z66" s="73"/>
      <c r="AA66" s="74"/>
      <c r="AB66" s="75">
        <f>IF(N66="","",(IF(N66&gt;='Sales Ach'!B$3,'Sales Ach'!C$3,IF(N66&gt;='Sales Ach'!B$4,('Sales Ach'!C$4+((N66-'Sales Ach'!B$4)/('Sales Ach'!B$3-'Sales Ach'!B$4))*'Sales Ach'!D$4),IF(N66&gt;'Sales Ach'!B$5,('Sales Ach'!C$5+((N66-'Sales Ach'!B$5)/('Sales Ach'!B$4-'Sales Ach'!B$5))*'Sales Ach'!D$5),IF(N66&gt;='Sales Ach'!B$6,('Sales Ach'!C$6+((N66-'Sales Ach'!B$6)/('Sales Ach'!B$5-'Sales Ach'!B$6)*'Sales Ach'!D$6)),0))))*$AB$2/10))</f>
        <v>10.745843703543851</v>
      </c>
      <c r="AC66" s="76">
        <f>IF(Q66="","",(IF(Q66&gt;=UA!B$3,UA!C$3,IF(Q66&gt;=UA!B$4,(UA!C$4+((Q66-UA!B$4)/(UA!B$3-UA!B$4))*UA!D$4),IF(Q66&gt;UA!B$5,(UA!C$5+((Q66-UA!B$5)/(UA!B$4-UA!B$5))*UA!D$5),IF(Q66&gt;=UA!B$6,(UA!C$6+((Q66-UA!B$6)/(UA!B$5-UA!B$6)*UA!D$6)),0))))*$AC$2/10))</f>
        <v>0</v>
      </c>
      <c r="AD66" s="76">
        <f>IF(R66="","",(IF(R66&gt;='New Product'!B$3,'New Product'!C$3,IF(R66&gt;='New Product'!B$4,('New Product'!C$4+((R66-'New Product'!B$4)/('New Product'!B$3-'New Product'!B$4))*'New Product'!D$4),IF(R66&gt;'New Product'!B$5,('New Product'!C$5+((R66-'New Product'!B$5)/('New Product'!B$4-'New Product'!B$5))*'New Product'!D$5),IF(R66&gt;='New Product'!B$6,('New Product'!C$6+((R66-'New Product'!B$6)/('New Product'!B$5-'New Product'!B$6)*'New Product'!D$6)),0)))))*$AD$2/10)</f>
        <v>0</v>
      </c>
      <c r="AE66" s="76">
        <f>IF(S66="","",(IF(S66&gt;='Basket Brand'!B$3,'Basket Brand'!C$3,IF(S66&gt;='Basket Brand'!B$4,('Basket Brand'!C$4+((S66-'Basket Brand'!B$4)/('Basket Brand'!B$3-'Basket Brand'!B$4))*'Basket Brand'!D$4),IF(S66&gt;'Basket Brand'!B$5,('Basket Brand'!C$5+((S66-'Basket Brand'!B$5)/('Basket Brand'!B$4-'Basket Brand'!B$5))*'Basket Brand'!D$5),IF(S66&gt;='Basket Brand'!B$6,('Basket Brand'!C$6+((S66-'Basket Brand'!B$6)/('Basket Brand'!B$5-'Basket Brand'!B$6)*'Basket Brand'!D$6)),0))))*$AE$2/10))</f>
        <v>2.5276734767022093</v>
      </c>
      <c r="AF66" s="76">
        <f>IF(T66="","",(IF(T66&gt;='No of Month Ach.'!B$3,'No of Month Ach.'!C$3,IF(T66&gt;='No of Month Ach.'!B$4,('No of Month Ach.'!C$4+((T66-'No of Month Ach.'!B$4)/('No of Month Ach.'!B$3-'No of Month Ach.'!B$4))*'No of Month Ach.'!D$4),IF(T66&gt;'No of Month Ach.'!B$5,('No of Month Ach.'!C$5+((T66-'No of Month Ach.'!B$5)/('No of Month Ach.'!B$4-'No of Month Ach.'!B$5))*'No of Month Ach.'!D$5),IF(T66&gt;='No of Month Ach.'!B$6,('No of Month Ach.'!C$6+((T66-'No of Month Ach.'!B$6)/('No of Month Ach.'!B$5-'No of Month Ach.'!B$6)*'No of Month Ach.'!D$6)),0))))*$AF$2/10))</f>
        <v>0</v>
      </c>
      <c r="AG66" s="76">
        <f>IFERROR(IF(U66="","",IF(U66&gt;='Rx Share'!B$3,'Rx Share'!C$3,IF(U66&gt;='Rx Share'!B$4,('Rx Share'!C$4+((U66-'Rx Share'!B$4)/('Rx Share'!B$3-'Rx Share'!B$4))*'Rx Share'!D$4),IF(U66&gt;'Rx Share'!B$5,('Rx Share'!C$5+((U66-'Rx Share'!B$5)/('Rx Share'!B$4-'Rx Share'!B$5))*'Rx Share'!D$5),IF(U66&gt;='Rx Share'!B$6,('Rx Share'!C$6+((U66-'Rx Share'!B$6)/('Rx Share'!B$5-'Rx Share'!B$6)*'Rx Share'!D$6)),0)))))*$AG$2/10,"")</f>
        <v>0</v>
      </c>
      <c r="AH66" s="76">
        <f>IF(W66&gt;='Call Achv'!B$3,'Call Achv'!C$3,IF(W66&gt;='Call Achv'!B$4,('Call Achv'!C$4+((W66-'Call Achv'!B$4)/('Call Achv'!B$3-'Call Achv'!B$4))*'Call Achv'!D$4),IF(W66&gt;'Call Achv'!B$5,('Call Achv'!C$5+((W66-'Call Achv'!B$5)/('Call Achv'!B$4-'Call Achv'!B$5))*'Call Achv'!D$5),IF(W66&gt;='Call Achv'!B$6,('Call Achv'!C$6+((W66-'Call Achv'!B$6)/('Call Achv'!B$5-'Call Achv'!B$6)*'Call Achv'!D$6)),0))))*$AH$2/10</f>
        <v>0</v>
      </c>
      <c r="AI66" s="76">
        <f>IF(X66&gt;='FF-Written'!B$3,'FF-Written'!C$3,IF(X66&gt;='FF-Written'!B$4,('FF-Written'!C$4+((X66-'FF-Written'!B$4)/('FF-Written'!B$3-'FF-Written'!B$4))*'FF-Written'!D$4),IF(X66&gt;'FF-Written'!B$5,('FF-Written'!C$5+((X66-'FF-Written'!B$5)/('FF-Written'!B$4-'FF-Written'!B$5))*'FF-Written'!D$5),IF(X66&gt;='FF-Written'!B$6,('FF-Written'!C$6+((X66-'FF-Written'!B$6)/('FF-Written'!B$5-'FF-Written'!B$6)*'FF-Written'!D$6)),0))))*$AI$2/10</f>
        <v>7.2</v>
      </c>
      <c r="AJ66" s="76">
        <f>IF(Y66&gt;='FF-Detailing'!B$3,'FF-Detailing'!C$3,IF(Y66&gt;='FF-Detailing'!B$4,('FF-Detailing'!C$4+((Y66-'FF-Detailing'!B$4)/('FF-Detailing'!B$3-'FF-Detailing'!B$4))*'FF-Detailing'!D$4),IF(Y66&gt;'FF-Detailing'!B$5,('FF-Detailing'!C$5+((Y66-'FF-Detailing'!B$5)/('FF-Detailing'!B$4-'FF-Detailing'!B$5))*'FF-Detailing'!D$5),IF(Y66&gt;='FF-Detailing'!B$6,('FF-Detailing'!C$6+((Y66-'FF-Detailing'!B$6)/('FF-Detailing'!B$5-'FF-Detailing'!B$6)*'FF-Detailing'!D$6)),0))))*$AJ$2/10</f>
        <v>2.5099999999999993</v>
      </c>
      <c r="AK66" s="100">
        <f t="shared" si="0"/>
        <v>28.729396475307574</v>
      </c>
      <c r="AL66" s="70">
        <f t="shared" si="9"/>
        <v>488</v>
      </c>
      <c r="AM66" s="2">
        <f t="shared" si="1"/>
        <v>25.537241311384509</v>
      </c>
      <c r="AN66">
        <f t="shared" si="2"/>
        <v>347</v>
      </c>
      <c r="AO66" s="110" t="str">
        <f t="shared" si="3"/>
        <v/>
      </c>
      <c r="AP66" s="110" t="str">
        <f t="shared" ref="AP66:AP129" si="13">IFERROR(IF($N66&gt;=99.5,R66,""),"")</f>
        <v/>
      </c>
      <c r="AQ66" s="110" t="str">
        <f t="shared" ref="AQ66:AQ129" si="14">IFERROR(IF($N66&gt;=99.5,Q66,""),"")</f>
        <v/>
      </c>
      <c r="AR66" s="110" t="str">
        <f t="shared" ref="AR66:AR129" si="15">IFERROR(IF($N66&gt;=99.5,X66,""),"")</f>
        <v/>
      </c>
      <c r="AS66" s="109" t="str">
        <f t="shared" si="4"/>
        <v>Disqualified</v>
      </c>
      <c r="AT66" s="109" t="str">
        <f t="shared" si="5"/>
        <v>Disqualified</v>
      </c>
      <c r="AU66" s="109" t="str">
        <f t="shared" si="6"/>
        <v>Disqualified</v>
      </c>
      <c r="AV66" s="109" t="str">
        <f t="shared" si="7"/>
        <v>Disqualified</v>
      </c>
    </row>
    <row r="67" spans="1:48" ht="20" x14ac:dyDescent="0.35">
      <c r="A67" s="87"/>
      <c r="B67" s="79">
        <v>105180</v>
      </c>
      <c r="C67" s="80" t="s">
        <v>277</v>
      </c>
      <c r="D67" s="80" t="s">
        <v>1201</v>
      </c>
      <c r="E67" s="80" t="s">
        <v>278</v>
      </c>
      <c r="F67" s="80" t="s">
        <v>146</v>
      </c>
      <c r="G67" s="80" t="s">
        <v>17</v>
      </c>
      <c r="H67" s="80" t="s">
        <v>1756</v>
      </c>
      <c r="I67" s="80" t="s">
        <v>1757</v>
      </c>
      <c r="J67" s="146">
        <v>44552</v>
      </c>
      <c r="K67" s="146" t="s">
        <v>1719</v>
      </c>
      <c r="L67" s="79"/>
      <c r="M67" s="79">
        <v>9</v>
      </c>
      <c r="N67" s="78">
        <v>106.7399065989616</v>
      </c>
      <c r="O67" s="78">
        <f>_xlfn.XLOOKUP($B67,[1]Sheet1!$A:$A,[1]Sheet1!$D:$D)</f>
        <v>106.73986321025002</v>
      </c>
      <c r="P67" s="78">
        <f t="shared" si="8"/>
        <v>4.3388711574721128E-5</v>
      </c>
      <c r="Q67" s="78">
        <v>49.537037037037038</v>
      </c>
      <c r="R67" s="78">
        <v>123.93418159296918</v>
      </c>
      <c r="S67" s="78">
        <v>107.65161905928889</v>
      </c>
      <c r="T67" s="142">
        <v>7</v>
      </c>
      <c r="U67" s="68">
        <v>14.496505306756408</v>
      </c>
      <c r="V67" s="68">
        <v>0.72482526533782032</v>
      </c>
      <c r="W67" s="78">
        <v>103.66666666666666</v>
      </c>
      <c r="X67" s="78">
        <v>83.333333333333329</v>
      </c>
      <c r="Y67" s="78">
        <v>90</v>
      </c>
      <c r="Z67" s="73"/>
      <c r="AA67" s="74"/>
      <c r="AB67" s="75">
        <f>IF(N67="","",(IF(N67&gt;='Sales Ach'!B$3,'Sales Ach'!C$3,IF(N67&gt;='Sales Ach'!B$4,('Sales Ach'!C$4+((N67-'Sales Ach'!B$4)/('Sales Ach'!B$3-'Sales Ach'!B$4))*'Sales Ach'!D$4),IF(N67&gt;'Sales Ach'!B$5,('Sales Ach'!C$5+((N67-'Sales Ach'!B$5)/('Sales Ach'!B$4-'Sales Ach'!B$5))*'Sales Ach'!D$5),IF(N67&gt;='Sales Ach'!B$6,('Sales Ach'!C$6+((N67-'Sales Ach'!B$6)/('Sales Ach'!B$5-'Sales Ach'!B$6)*'Sales Ach'!D$6)),0))))*$AB$2/10))</f>
        <v>26.021971979688477</v>
      </c>
      <c r="AC67" s="76">
        <f>IF(Q67="","",(IF(Q67&gt;=UA!B$3,UA!C$3,IF(Q67&gt;=UA!B$4,(UA!C$4+((Q67-UA!B$4)/(UA!B$3-UA!B$4))*UA!D$4),IF(Q67&gt;UA!B$5,(UA!C$5+((Q67-UA!B$5)/(UA!B$4-UA!B$5))*UA!D$5),IF(Q67&gt;=UA!B$6,(UA!C$6+((Q67-UA!B$6)/(UA!B$5-UA!B$6)*UA!D$6)),0))))*$AC$2/10))</f>
        <v>9.8148148148148149</v>
      </c>
      <c r="AD67" s="76">
        <f>IF(R67="","",(IF(R67&gt;='New Product'!B$3,'New Product'!C$3,IF(R67&gt;='New Product'!B$4,('New Product'!C$4+((R67-'New Product'!B$4)/('New Product'!B$3-'New Product'!B$4))*'New Product'!D$4),IF(R67&gt;'New Product'!B$5,('New Product'!C$5+((R67-'New Product'!B$5)/('New Product'!B$4-'New Product'!B$5))*'New Product'!D$5),IF(R67&gt;='New Product'!B$6,('New Product'!C$6+((R67-'New Product'!B$6)/('New Product'!B$5-'New Product'!B$6)*'New Product'!D$6)),0)))))*$AD$2/10)</f>
        <v>5</v>
      </c>
      <c r="AE67" s="76">
        <f>IF(S67="","",(IF(S67&gt;='Basket Brand'!B$3,'Basket Brand'!C$3,IF(S67&gt;='Basket Brand'!B$4,('Basket Brand'!C$4+((S67-'Basket Brand'!B$4)/('Basket Brand'!B$3-'Basket Brand'!B$4))*'Basket Brand'!D$4),IF(S67&gt;'Basket Brand'!B$5,('Basket Brand'!C$5+((S67-'Basket Brand'!B$5)/('Basket Brand'!B$4-'Basket Brand'!B$5))*'Basket Brand'!D$5),IF(S67&gt;='Basket Brand'!B$6,('Basket Brand'!C$6+((S67-'Basket Brand'!B$6)/('Basket Brand'!B$5-'Basket Brand'!B$6)*'Basket Brand'!D$6)),0))))*$AE$2/10))</f>
        <v>10.518194287114666</v>
      </c>
      <c r="AF67" s="76">
        <f>IF(T67="","",(IF(T67&gt;='No of Month Ach.'!B$3,'No of Month Ach.'!C$3,IF(T67&gt;='No of Month Ach.'!B$4,('No of Month Ach.'!C$4+((T67-'No of Month Ach.'!B$4)/('No of Month Ach.'!B$3-'No of Month Ach.'!B$4))*'No of Month Ach.'!D$4),IF(T67&gt;'No of Month Ach.'!B$5,('No of Month Ach.'!C$5+((T67-'No of Month Ach.'!B$5)/('No of Month Ach.'!B$4-'No of Month Ach.'!B$5))*'No of Month Ach.'!D$5),IF(T67&gt;='No of Month Ach.'!B$6,('No of Month Ach.'!C$6+((T67-'No of Month Ach.'!B$6)/('No of Month Ach.'!B$5-'No of Month Ach.'!B$6)*'No of Month Ach.'!D$6)),0))))*$AF$2/10))</f>
        <v>2.8</v>
      </c>
      <c r="AG67" s="76">
        <f>IFERROR(IF(U67="","",IF(U67&gt;='Rx Share'!B$3,'Rx Share'!C$3,IF(U67&gt;='Rx Share'!B$4,('Rx Share'!C$4+((U67-'Rx Share'!B$4)/('Rx Share'!B$3-'Rx Share'!B$4))*'Rx Share'!D$4),IF(U67&gt;'Rx Share'!B$5,('Rx Share'!C$5+((U67-'Rx Share'!B$5)/('Rx Share'!B$4-'Rx Share'!B$5))*'Rx Share'!D$5),IF(U67&gt;='Rx Share'!B$6,('Rx Share'!C$6+((U67-'Rx Share'!B$6)/('Rx Share'!B$5-'Rx Share'!B$6)*'Rx Share'!D$6)),0)))))*$AG$2/10,"")</f>
        <v>0</v>
      </c>
      <c r="AH67" s="76">
        <f>IF(W67&gt;='Call Achv'!B$3,'Call Achv'!C$3,IF(W67&gt;='Call Achv'!B$4,('Call Achv'!C$4+((W67-'Call Achv'!B$4)/('Call Achv'!B$3-'Call Achv'!B$4))*'Call Achv'!D$4),IF(W67&gt;'Call Achv'!B$5,('Call Achv'!C$5+((W67-'Call Achv'!B$5)/('Call Achv'!B$4-'Call Achv'!B$5))*'Call Achv'!D$5),IF(W67&gt;='Call Achv'!B$6,('Call Achv'!C$6+((W67-'Call Achv'!B$6)/('Call Achv'!B$5-'Call Achv'!B$6)*'Call Achv'!D$6)),0))))*$AH$2/10</f>
        <v>5</v>
      </c>
      <c r="AI67" s="76">
        <f>IF(X67&gt;='FF-Written'!B$3,'FF-Written'!C$3,IF(X67&gt;='FF-Written'!B$4,('FF-Written'!C$4+((X67-'FF-Written'!B$4)/('FF-Written'!B$3-'FF-Written'!B$4))*'FF-Written'!D$4),IF(X67&gt;'FF-Written'!B$5,('FF-Written'!C$5+((X67-'FF-Written'!B$5)/('FF-Written'!B$4-'FF-Written'!B$5))*'FF-Written'!D$5),IF(X67&gt;='FF-Written'!B$6,('FF-Written'!C$6+((X67-'FF-Written'!B$6)/('FF-Written'!B$5-'FF-Written'!B$6)*'FF-Written'!D$6)),0))))*$AI$2/10</f>
        <v>6.9333333333333327</v>
      </c>
      <c r="AJ67" s="76">
        <f>IF(Y67&gt;='FF-Detailing'!B$3,'FF-Detailing'!C$3,IF(Y67&gt;='FF-Detailing'!B$4,('FF-Detailing'!C$4+((Y67-'FF-Detailing'!B$4)/('FF-Detailing'!B$3-'FF-Detailing'!B$4))*'FF-Detailing'!D$4),IF(Y67&gt;'FF-Detailing'!B$5,('FF-Detailing'!C$5+((Y67-'FF-Detailing'!B$5)/('FF-Detailing'!B$4-'FF-Detailing'!B$5))*'FF-Detailing'!D$5),IF(Y67&gt;='FF-Detailing'!B$6,('FF-Detailing'!C$6+((Y67-'FF-Detailing'!B$6)/('FF-Detailing'!B$5-'FF-Detailing'!B$6)*'FF-Detailing'!D$6)),0))))*$AJ$2/10</f>
        <v>2.7</v>
      </c>
      <c r="AK67" s="100">
        <f t="shared" si="0"/>
        <v>85.985393018689109</v>
      </c>
      <c r="AL67" s="70">
        <f t="shared" si="9"/>
        <v>19</v>
      </c>
      <c r="AM67" s="2">
        <f t="shared" si="1"/>
        <v>76.431460461056986</v>
      </c>
      <c r="AN67">
        <f t="shared" si="2"/>
        <v>16</v>
      </c>
      <c r="AO67" s="110">
        <f t="shared" si="3"/>
        <v>14.496505306756408</v>
      </c>
      <c r="AP67" s="110">
        <f t="shared" si="13"/>
        <v>123.93418159296918</v>
      </c>
      <c r="AQ67" s="110">
        <f t="shared" si="14"/>
        <v>49.537037037037038</v>
      </c>
      <c r="AR67" s="110">
        <f t="shared" si="15"/>
        <v>83.333333333333329</v>
      </c>
      <c r="AS67" s="109">
        <f t="shared" si="4"/>
        <v>80</v>
      </c>
      <c r="AT67" s="109">
        <f t="shared" si="5"/>
        <v>18</v>
      </c>
      <c r="AU67" s="109">
        <f t="shared" si="6"/>
        <v>43</v>
      </c>
      <c r="AV67" s="109">
        <f t="shared" si="7"/>
        <v>67</v>
      </c>
    </row>
    <row r="68" spans="1:48" ht="20" x14ac:dyDescent="0.35">
      <c r="A68" s="87"/>
      <c r="B68" s="79">
        <v>105181</v>
      </c>
      <c r="C68" s="80" t="s">
        <v>1870</v>
      </c>
      <c r="D68" s="80" t="s">
        <v>1201</v>
      </c>
      <c r="E68" s="80" t="s">
        <v>302</v>
      </c>
      <c r="F68" s="80" t="s">
        <v>95</v>
      </c>
      <c r="G68" s="80" t="s">
        <v>31</v>
      </c>
      <c r="H68" s="80" t="s">
        <v>1760</v>
      </c>
      <c r="I68" s="80" t="s">
        <v>1757</v>
      </c>
      <c r="J68" s="146">
        <v>44552</v>
      </c>
      <c r="K68" s="146" t="s">
        <v>1719</v>
      </c>
      <c r="L68" s="79"/>
      <c r="M68" s="79">
        <v>9</v>
      </c>
      <c r="N68" s="78">
        <v>96.44654053179714</v>
      </c>
      <c r="O68" s="78">
        <f>_xlfn.XLOOKUP($B68,[1]Sheet1!$A:$A,[1]Sheet1!$D:$D)</f>
        <v>96.446557326011643</v>
      </c>
      <c r="P68" s="78">
        <f t="shared" si="8"/>
        <v>-1.6794214502624527E-5</v>
      </c>
      <c r="Q68" s="78">
        <v>36.363636363636367</v>
      </c>
      <c r="R68" s="78">
        <v>52.186100967638836</v>
      </c>
      <c r="S68" s="78">
        <v>96.355039035372826</v>
      </c>
      <c r="T68" s="142">
        <v>3</v>
      </c>
      <c r="U68" s="68">
        <v>16.562064156206414</v>
      </c>
      <c r="V68" s="68">
        <v>0.49686192468619245</v>
      </c>
      <c r="W68" s="78">
        <v>101.06312292358804</v>
      </c>
      <c r="X68" s="78">
        <v>77.777777777777786</v>
      </c>
      <c r="Y68" s="78">
        <v>81.333333333333329</v>
      </c>
      <c r="Z68" s="73"/>
      <c r="AA68" s="74"/>
      <c r="AB68" s="75">
        <f>IF(N68="","",(IF(N68&gt;='Sales Ach'!B$3,'Sales Ach'!C$3,IF(N68&gt;='Sales Ach'!B$4,('Sales Ach'!C$4+((N68-'Sales Ach'!B$4)/('Sales Ach'!B$3-'Sales Ach'!B$4))*'Sales Ach'!D$4),IF(N68&gt;'Sales Ach'!B$5,('Sales Ach'!C$5+((N68-'Sales Ach'!B$5)/('Sales Ach'!B$4-'Sales Ach'!B$5))*'Sales Ach'!D$5),IF(N68&gt;='Sales Ach'!B$6,('Sales Ach'!C$6+((N68-'Sales Ach'!B$6)/('Sales Ach'!B$5-'Sales Ach'!B$6)*'Sales Ach'!D$6)),0))))*$AB$2/10))</f>
        <v>16.735848638156568</v>
      </c>
      <c r="AC68" s="76">
        <f>IF(Q68="","",(IF(Q68&gt;=UA!B$3,UA!C$3,IF(Q68&gt;=UA!B$4,(UA!C$4+((Q68-UA!B$4)/(UA!B$3-UA!B$4))*UA!D$4),IF(Q68&gt;UA!B$5,(UA!C$5+((Q68-UA!B$5)/(UA!B$4-UA!B$5))*UA!D$5),IF(Q68&gt;=UA!B$6,(UA!C$6+((Q68-UA!B$6)/(UA!B$5-UA!B$6)*UA!D$6)),0))))*$AC$2/10))</f>
        <v>4.9090909090909101</v>
      </c>
      <c r="AD68" s="76">
        <f>IF(R68="","",(IF(R68&gt;='New Product'!B$3,'New Product'!C$3,IF(R68&gt;='New Product'!B$4,('New Product'!C$4+((R68-'New Product'!B$4)/('New Product'!B$3-'New Product'!B$4))*'New Product'!D$4),IF(R68&gt;'New Product'!B$5,('New Product'!C$5+((R68-'New Product'!B$5)/('New Product'!B$4-'New Product'!B$5))*'New Product'!D$5),IF(R68&gt;='New Product'!B$6,('New Product'!C$6+((R68-'New Product'!B$6)/('New Product'!B$5-'New Product'!B$6)*'New Product'!D$6)),0)))))*$AD$2/10)</f>
        <v>0.78314191733419902</v>
      </c>
      <c r="AE68" s="76">
        <f>IF(S68="","",(IF(S68&gt;='Basket Brand'!B$3,'Basket Brand'!C$3,IF(S68&gt;='Basket Brand'!B$4,('Basket Brand'!C$4+((S68-'Basket Brand'!B$4)/('Basket Brand'!B$3-'Basket Brand'!B$4))*'Basket Brand'!D$4),IF(S68&gt;'Basket Brand'!B$5,('Basket Brand'!C$5+((S68-'Basket Brand'!B$5)/('Basket Brand'!B$4-'Basket Brand'!B$5))*'Basket Brand'!D$5),IF(S68&gt;='Basket Brand'!B$6,('Basket Brand'!C$6+((S68-'Basket Brand'!B$6)/('Basket Brand'!B$5-'Basket Brand'!B$6)*'Basket Brand'!D$6)),0))))*$AE$2/10))</f>
        <v>6.650418736978958</v>
      </c>
      <c r="AF68" s="76">
        <f>IF(T68="","",(IF(T68&gt;='No of Month Ach.'!B$3,'No of Month Ach.'!C$3,IF(T68&gt;='No of Month Ach.'!B$4,('No of Month Ach.'!C$4+((T68-'No of Month Ach.'!B$4)/('No of Month Ach.'!B$3-'No of Month Ach.'!B$4))*'No of Month Ach.'!D$4),IF(T68&gt;'No of Month Ach.'!B$5,('No of Month Ach.'!C$5+((T68-'No of Month Ach.'!B$5)/('No of Month Ach.'!B$4-'No of Month Ach.'!B$5))*'No of Month Ach.'!D$5),IF(T68&gt;='No of Month Ach.'!B$6,('No of Month Ach.'!C$6+((T68-'No of Month Ach.'!B$6)/('No of Month Ach.'!B$5-'No of Month Ach.'!B$6)*'No of Month Ach.'!D$6)),0))))*$AF$2/10))</f>
        <v>0</v>
      </c>
      <c r="AG68" s="76">
        <f>IFERROR(IF(U68="","",IF(U68&gt;='Rx Share'!B$3,'Rx Share'!C$3,IF(U68&gt;='Rx Share'!B$4,('Rx Share'!C$4+((U68-'Rx Share'!B$4)/('Rx Share'!B$3-'Rx Share'!B$4))*'Rx Share'!D$4),IF(U68&gt;'Rx Share'!B$5,('Rx Share'!C$5+((U68-'Rx Share'!B$5)/('Rx Share'!B$4-'Rx Share'!B$5))*'Rx Share'!D$5),IF(U68&gt;='Rx Share'!B$6,('Rx Share'!C$6+((U68-'Rx Share'!B$6)/('Rx Share'!B$5-'Rx Share'!B$6)*'Rx Share'!D$6)),0)))))*$AG$2/10,"")</f>
        <v>0</v>
      </c>
      <c r="AH68" s="76">
        <f>IF(W68&gt;='Call Achv'!B$3,'Call Achv'!C$3,IF(W68&gt;='Call Achv'!B$4,('Call Achv'!C$4+((W68-'Call Achv'!B$4)/('Call Achv'!B$3-'Call Achv'!B$4))*'Call Achv'!D$4),IF(W68&gt;'Call Achv'!B$5,('Call Achv'!C$5+((W68-'Call Achv'!B$5)/('Call Achv'!B$4-'Call Achv'!B$5))*'Call Achv'!D$5),IF(W68&gt;='Call Achv'!B$6,('Call Achv'!C$6+((W68-'Call Achv'!B$6)/('Call Achv'!B$5-'Call Achv'!B$6)*'Call Achv'!D$6)),0))))*$AH$2/10</f>
        <v>5</v>
      </c>
      <c r="AI68" s="76">
        <f>IF(X68&gt;='FF-Written'!B$3,'FF-Written'!C$3,IF(X68&gt;='FF-Written'!B$4,('FF-Written'!C$4+((X68-'FF-Written'!B$4)/('FF-Written'!B$3-'FF-Written'!B$4))*'FF-Written'!D$4),IF(X68&gt;'FF-Written'!B$5,('FF-Written'!C$5+((X68-'FF-Written'!B$5)/('FF-Written'!B$4-'FF-Written'!B$5))*'FF-Written'!D$5),IF(X68&gt;='FF-Written'!B$6,('FF-Written'!C$6+((X68-'FF-Written'!B$6)/('FF-Written'!B$5-'FF-Written'!B$6)*'FF-Written'!D$6)),0))))*$AI$2/10</f>
        <v>5.3333333333333339</v>
      </c>
      <c r="AJ68" s="76">
        <f>IF(Y68&gt;='FF-Detailing'!B$3,'FF-Detailing'!C$3,IF(Y68&gt;='FF-Detailing'!B$4,('FF-Detailing'!C$4+((Y68-'FF-Detailing'!B$4)/('FF-Detailing'!B$3-'FF-Detailing'!B$4))*'FF-Detailing'!D$4),IF(Y68&gt;'FF-Detailing'!B$5,('FF-Detailing'!C$5+((Y68-'FF-Detailing'!B$5)/('FF-Detailing'!B$4-'FF-Detailing'!B$5))*'FF-Detailing'!D$5),IF(Y68&gt;='FF-Detailing'!B$6,('FF-Detailing'!C$6+((Y68-'FF-Detailing'!B$6)/('FF-Detailing'!B$5-'FF-Detailing'!B$6)*'FF-Detailing'!D$6)),0))))*$AJ$2/10</f>
        <v>2.1799999999999997</v>
      </c>
      <c r="AK68" s="100">
        <f t="shared" ref="AK68:AK131" si="16">(IF($L68="Not Applicable",SUM(AB68:AJ68)*100/90,SUM(AB68:AF68,AH68:AJ68)*100/(90-$V$2)))</f>
        <v>51.98979191861747</v>
      </c>
      <c r="AL68" s="70">
        <f t="shared" si="9"/>
        <v>222</v>
      </c>
      <c r="AM68" s="2">
        <f t="shared" ref="AM68:AM131" si="17">IF($L68="Consider",SUM(AB68:AJ68),SUM(AB68:AJ68)*(100/(100-$V$2)))</f>
        <v>46.213148372104413</v>
      </c>
      <c r="AN68">
        <f t="shared" ref="AN68:AN131" si="18">_xlfn.RANK.EQ(AM68,$AM$4:$AM$401)</f>
        <v>167</v>
      </c>
      <c r="AO68" s="110" t="str">
        <f t="shared" ref="AO68:AO131" si="19">IFERROR(IF(N68&gt;=99.5,U68,""),"")</f>
        <v/>
      </c>
      <c r="AP68" s="110" t="str">
        <f t="shared" si="13"/>
        <v/>
      </c>
      <c r="AQ68" s="110" t="str">
        <f t="shared" si="14"/>
        <v/>
      </c>
      <c r="AR68" s="110" t="str">
        <f t="shared" si="15"/>
        <v/>
      </c>
      <c r="AS68" s="109" t="str">
        <f t="shared" ref="AS68:AS131" si="20">IFERROR(IF($N68&gt;=99.5,_xlfn.RANK.EQ(AO68,AO$4:AO$578),"Disqualified"),"Not eligible")</f>
        <v>Disqualified</v>
      </c>
      <c r="AT68" s="109" t="str">
        <f t="shared" ref="AT68:AT131" si="21">IFERROR(IF($N68&gt;=99.5,_xlfn.RANK.EQ(AP68,AP$4:AP$578),"Disqualified"),"Not eligible")</f>
        <v>Disqualified</v>
      </c>
      <c r="AU68" s="109" t="str">
        <f t="shared" ref="AU68:AU131" si="22">IFERROR(IF($N68&gt;=99.5,_xlfn.RANK.EQ(AQ68,AQ$4:AQ$578),"Disqualified"),"Not eligible")</f>
        <v>Disqualified</v>
      </c>
      <c r="AV68" s="109" t="str">
        <f t="shared" ref="AV68:AV131" si="23">IFERROR(IF($N68&gt;=99.5,_xlfn.RANK.EQ(AR68,AR$4:AR$578),"Disqualified"),"Not eligible")</f>
        <v>Disqualified</v>
      </c>
    </row>
    <row r="69" spans="1:48" ht="20" x14ac:dyDescent="0.35">
      <c r="A69" s="87"/>
      <c r="B69" s="79">
        <v>105182</v>
      </c>
      <c r="C69" s="80" t="s">
        <v>193</v>
      </c>
      <c r="D69" s="80" t="s">
        <v>1201</v>
      </c>
      <c r="E69" s="80" t="s">
        <v>1871</v>
      </c>
      <c r="F69" s="80" t="s">
        <v>1872</v>
      </c>
      <c r="G69" s="80" t="s">
        <v>1807</v>
      </c>
      <c r="H69" s="80" t="s">
        <v>1808</v>
      </c>
      <c r="I69" s="80" t="s">
        <v>1757</v>
      </c>
      <c r="J69" s="146">
        <v>44552</v>
      </c>
      <c r="K69" s="146" t="s">
        <v>1719</v>
      </c>
      <c r="L69" s="79"/>
      <c r="M69" s="79">
        <v>9</v>
      </c>
      <c r="N69" s="78">
        <v>99.148598204810483</v>
      </c>
      <c r="O69" s="78">
        <f>_xlfn.XLOOKUP($B69,[1]Sheet1!$A:$A,[1]Sheet1!$D:$D)</f>
        <v>99.14860485591376</v>
      </c>
      <c r="P69" s="78">
        <f t="shared" ref="P69:P132" si="24">N69-O69</f>
        <v>-6.65110327702223E-6</v>
      </c>
      <c r="Q69" s="78">
        <v>31.506849315068493</v>
      </c>
      <c r="R69" s="78">
        <v>10.111782082669245</v>
      </c>
      <c r="S69" s="78">
        <v>103.60396556752185</v>
      </c>
      <c r="T69" s="142">
        <v>5</v>
      </c>
      <c r="U69" s="68">
        <v>2.6148648183701138</v>
      </c>
      <c r="V69" s="68">
        <v>0.47067566730662047</v>
      </c>
      <c r="W69" s="78">
        <v>79.333333333333329</v>
      </c>
      <c r="X69" s="78">
        <v>87.777777777777786</v>
      </c>
      <c r="Y69" s="78">
        <v>89</v>
      </c>
      <c r="Z69" s="73"/>
      <c r="AA69" s="74"/>
      <c r="AB69" s="75">
        <f>IF(N69="","",(IF(N69&gt;='Sales Ach'!B$3,'Sales Ach'!C$3,IF(N69&gt;='Sales Ach'!B$4,('Sales Ach'!C$4+((N69-'Sales Ach'!B$4)/('Sales Ach'!B$3-'Sales Ach'!B$4))*'Sales Ach'!D$4),IF(N69&gt;'Sales Ach'!B$5,('Sales Ach'!C$5+((N69-'Sales Ach'!B$5)/('Sales Ach'!B$4-'Sales Ach'!B$5))*'Sales Ach'!D$5),IF(N69&gt;='Sales Ach'!B$6,('Sales Ach'!C$6+((N69-'Sales Ach'!B$6)/('Sales Ach'!B$5-'Sales Ach'!B$6)*'Sales Ach'!D$6)),0))))*$AB$2/10))</f>
        <v>19.97831784577258</v>
      </c>
      <c r="AC69" s="76">
        <f>IF(Q69="","",(IF(Q69&gt;=UA!B$3,UA!C$3,IF(Q69&gt;=UA!B$4,(UA!C$4+((Q69-UA!B$4)/(UA!B$3-UA!B$4))*UA!D$4),IF(Q69&gt;UA!B$5,(UA!C$5+((Q69-UA!B$5)/(UA!B$4-UA!B$5))*UA!D$5),IF(Q69&gt;=UA!B$6,(UA!C$6+((Q69-UA!B$6)/(UA!B$5-UA!B$6)*UA!D$6)),0))))*$AC$2/10))</f>
        <v>3.452054794520548</v>
      </c>
      <c r="AD69" s="76">
        <f>IF(R69="","",(IF(R69&gt;='New Product'!B$3,'New Product'!C$3,IF(R69&gt;='New Product'!B$4,('New Product'!C$4+((R69-'New Product'!B$4)/('New Product'!B$3-'New Product'!B$4))*'New Product'!D$4),IF(R69&gt;'New Product'!B$5,('New Product'!C$5+((R69-'New Product'!B$5)/('New Product'!B$4-'New Product'!B$5))*'New Product'!D$5),IF(R69&gt;='New Product'!B$6,('New Product'!C$6+((R69-'New Product'!B$6)/('New Product'!B$5-'New Product'!B$6)*'New Product'!D$6)),0)))))*$AD$2/10)</f>
        <v>0</v>
      </c>
      <c r="AE69" s="76">
        <f>IF(S69="","",(IF(S69&gt;='Basket Brand'!B$3,'Basket Brand'!C$3,IF(S69&gt;='Basket Brand'!B$4,('Basket Brand'!C$4+((S69-'Basket Brand'!B$4)/('Basket Brand'!B$3-'Basket Brand'!B$4))*'Basket Brand'!D$4),IF(S69&gt;'Basket Brand'!B$5,('Basket Brand'!C$5+((S69-'Basket Brand'!B$5)/('Basket Brand'!B$4-'Basket Brand'!B$5))*'Basket Brand'!D$5),IF(S69&gt;='Basket Brand'!B$6,('Basket Brand'!C$6+((S69-'Basket Brand'!B$6)/('Basket Brand'!B$5-'Basket Brand'!B$6)*'Basket Brand'!D$6)),0))))*$AE$2/10))</f>
        <v>10.032475868102622</v>
      </c>
      <c r="AF69" s="76">
        <f>IF(T69="","",(IF(T69&gt;='No of Month Ach.'!B$3,'No of Month Ach.'!C$3,IF(T69&gt;='No of Month Ach.'!B$4,('No of Month Ach.'!C$4+((T69-'No of Month Ach.'!B$4)/('No of Month Ach.'!B$3-'No of Month Ach.'!B$4))*'No of Month Ach.'!D$4),IF(T69&gt;'No of Month Ach.'!B$5,('No of Month Ach.'!C$5+((T69-'No of Month Ach.'!B$5)/('No of Month Ach.'!B$4-'No of Month Ach.'!B$5))*'No of Month Ach.'!D$5),IF(T69&gt;='No of Month Ach.'!B$6,('No of Month Ach.'!C$6+((T69-'No of Month Ach.'!B$6)/('No of Month Ach.'!B$5-'No of Month Ach.'!B$6)*'No of Month Ach.'!D$6)),0))))*$AF$2/10))</f>
        <v>0.35</v>
      </c>
      <c r="AG69" s="76">
        <f>IFERROR(IF(U69="","",IF(U69&gt;='Rx Share'!B$3,'Rx Share'!C$3,IF(U69&gt;='Rx Share'!B$4,('Rx Share'!C$4+((U69-'Rx Share'!B$4)/('Rx Share'!B$3-'Rx Share'!B$4))*'Rx Share'!D$4),IF(U69&gt;'Rx Share'!B$5,('Rx Share'!C$5+((U69-'Rx Share'!B$5)/('Rx Share'!B$4-'Rx Share'!B$5))*'Rx Share'!D$5),IF(U69&gt;='Rx Share'!B$6,('Rx Share'!C$6+((U69-'Rx Share'!B$6)/('Rx Share'!B$5-'Rx Share'!B$6)*'Rx Share'!D$6)),0)))))*$AG$2/10,"")</f>
        <v>0</v>
      </c>
      <c r="AH69" s="76">
        <f>IF(W69&gt;='Call Achv'!B$3,'Call Achv'!C$3,IF(W69&gt;='Call Achv'!B$4,('Call Achv'!C$4+((W69-'Call Achv'!B$4)/('Call Achv'!B$3-'Call Achv'!B$4))*'Call Achv'!D$4),IF(W69&gt;'Call Achv'!B$5,('Call Achv'!C$5+((W69-'Call Achv'!B$5)/('Call Achv'!B$4-'Call Achv'!B$5))*'Call Achv'!D$5),IF(W69&gt;='Call Achv'!B$6,('Call Achv'!C$6+((W69-'Call Achv'!B$6)/('Call Achv'!B$5-'Call Achv'!B$6)*'Call Achv'!D$6)),0))))*$AH$2/10</f>
        <v>0</v>
      </c>
      <c r="AI69" s="76">
        <f>IF(X69&gt;='FF-Written'!B$3,'FF-Written'!C$3,IF(X69&gt;='FF-Written'!B$4,('FF-Written'!C$4+((X69-'FF-Written'!B$4)/('FF-Written'!B$3-'FF-Written'!B$4))*'FF-Written'!D$4),IF(X69&gt;'FF-Written'!B$5,('FF-Written'!C$5+((X69-'FF-Written'!B$5)/('FF-Written'!B$4-'FF-Written'!B$5))*'FF-Written'!D$5),IF(X69&gt;='FF-Written'!B$6,('FF-Written'!C$6+((X69-'FF-Written'!B$6)/('FF-Written'!B$5-'FF-Written'!B$6)*'FF-Written'!D$6)),0))))*$AI$2/10</f>
        <v>7.6444444444444457</v>
      </c>
      <c r="AJ69" s="76">
        <f>IF(Y69&gt;='FF-Detailing'!B$3,'FF-Detailing'!C$3,IF(Y69&gt;='FF-Detailing'!B$4,('FF-Detailing'!C$4+((Y69-'FF-Detailing'!B$4)/('FF-Detailing'!B$3-'FF-Detailing'!B$4))*'FF-Detailing'!D$4),IF(Y69&gt;'FF-Detailing'!B$5,('FF-Detailing'!C$5+((Y69-'FF-Detailing'!B$5)/('FF-Detailing'!B$4-'FF-Detailing'!B$5))*'FF-Detailing'!D$5),IF(Y69&gt;='FF-Detailing'!B$6,('FF-Detailing'!C$6+((Y69-'FF-Detailing'!B$6)/('FF-Detailing'!B$5-'FF-Detailing'!B$6)*'FF-Detailing'!D$6)),0))))*$AJ$2/10</f>
        <v>2.64</v>
      </c>
      <c r="AK69" s="100">
        <f t="shared" si="16"/>
        <v>55.121616191050251</v>
      </c>
      <c r="AL69" s="70">
        <f t="shared" ref="AL69:AL132" si="25">_xlfn.RANK.EQ(AK69,$AK$4:$AK$578)</f>
        <v>197</v>
      </c>
      <c r="AM69" s="2">
        <f t="shared" si="17"/>
        <v>48.996992169822448</v>
      </c>
      <c r="AN69">
        <f t="shared" si="18"/>
        <v>148</v>
      </c>
      <c r="AO69" s="110" t="str">
        <f t="shared" si="19"/>
        <v/>
      </c>
      <c r="AP69" s="110" t="str">
        <f t="shared" si="13"/>
        <v/>
      </c>
      <c r="AQ69" s="110" t="str">
        <f t="shared" si="14"/>
        <v/>
      </c>
      <c r="AR69" s="110" t="str">
        <f t="shared" si="15"/>
        <v/>
      </c>
      <c r="AS69" s="109" t="str">
        <f t="shared" si="20"/>
        <v>Disqualified</v>
      </c>
      <c r="AT69" s="109" t="str">
        <f t="shared" si="21"/>
        <v>Disqualified</v>
      </c>
      <c r="AU69" s="109" t="str">
        <f t="shared" si="22"/>
        <v>Disqualified</v>
      </c>
      <c r="AV69" s="109" t="str">
        <f t="shared" si="23"/>
        <v>Disqualified</v>
      </c>
    </row>
    <row r="70" spans="1:48" ht="20" x14ac:dyDescent="0.35">
      <c r="A70" s="87"/>
      <c r="B70" s="79">
        <v>105183</v>
      </c>
      <c r="C70" s="80" t="s">
        <v>1873</v>
      </c>
      <c r="D70" s="80" t="s">
        <v>1201</v>
      </c>
      <c r="E70" s="80" t="s">
        <v>1874</v>
      </c>
      <c r="F70" s="80" t="s">
        <v>1875</v>
      </c>
      <c r="G70" s="80" t="s">
        <v>31</v>
      </c>
      <c r="H70" s="80" t="s">
        <v>1760</v>
      </c>
      <c r="I70" s="80" t="s">
        <v>1757</v>
      </c>
      <c r="J70" s="146">
        <v>44552</v>
      </c>
      <c r="K70" s="146" t="s">
        <v>1719</v>
      </c>
      <c r="L70" s="79"/>
      <c r="M70" s="79">
        <v>9</v>
      </c>
      <c r="N70" s="78">
        <v>102.60477090699098</v>
      </c>
      <c r="O70" s="78">
        <f>_xlfn.XLOOKUP($B70,[1]Sheet1!$A:$A,[1]Sheet1!$D:$D)</f>
        <v>102.60483205693716</v>
      </c>
      <c r="P70" s="78">
        <f t="shared" si="24"/>
        <v>-6.1149946176897174E-5</v>
      </c>
      <c r="Q70" s="78">
        <v>43.889845094664373</v>
      </c>
      <c r="R70" s="78">
        <v>53.187798916170692</v>
      </c>
      <c r="S70" s="78">
        <v>105.69399875532875</v>
      </c>
      <c r="T70" s="142">
        <v>5</v>
      </c>
      <c r="U70" s="68">
        <v>33.110589368490764</v>
      </c>
      <c r="V70" s="68">
        <v>0.99331768105472285</v>
      </c>
      <c r="W70" s="78">
        <v>107.17503217503217</v>
      </c>
      <c r="X70" s="78">
        <v>85.555555555555557</v>
      </c>
      <c r="Y70" s="78">
        <v>89</v>
      </c>
      <c r="Z70" s="73"/>
      <c r="AA70" s="74"/>
      <c r="AB70" s="75">
        <f>IF(N70="","",(IF(N70&gt;='Sales Ach'!B$3,'Sales Ach'!C$3,IF(N70&gt;='Sales Ach'!B$4,('Sales Ach'!C$4+((N70-'Sales Ach'!B$4)/('Sales Ach'!B$3-'Sales Ach'!B$4))*'Sales Ach'!D$4),IF(N70&gt;'Sales Ach'!B$5,('Sales Ach'!C$5+((N70-'Sales Ach'!B$5)/('Sales Ach'!B$4-'Sales Ach'!B$5))*'Sales Ach'!D$5),IF(N70&gt;='Sales Ach'!B$6,('Sales Ach'!C$6+((N70-'Sales Ach'!B$6)/('Sales Ach'!B$5-'Sales Ach'!B$6)*'Sales Ach'!D$6)),0))))*$AB$2/10))</f>
        <v>24.781431272097294</v>
      </c>
      <c r="AC70" s="76">
        <f>IF(Q70="","",(IF(Q70&gt;=UA!B$3,UA!C$3,IF(Q70&gt;=UA!B$4,(UA!C$4+((Q70-UA!B$4)/(UA!B$3-UA!B$4))*UA!D$4),IF(Q70&gt;UA!B$5,(UA!C$5+((Q70-UA!B$5)/(UA!B$4-UA!B$5))*UA!D$5),IF(Q70&gt;=UA!B$6,(UA!C$6+((Q70-UA!B$6)/(UA!B$5-UA!B$6)*UA!D$6)),0))))*$AC$2/10))</f>
        <v>7.555938037865749</v>
      </c>
      <c r="AD70" s="76">
        <f>IF(R70="","",(IF(R70&gt;='New Product'!B$3,'New Product'!C$3,IF(R70&gt;='New Product'!B$4,('New Product'!C$4+((R70-'New Product'!B$4)/('New Product'!B$3-'New Product'!B$4))*'New Product'!D$4),IF(R70&gt;'New Product'!B$5,('New Product'!C$5+((R70-'New Product'!B$5)/('New Product'!B$4-'New Product'!B$5))*'New Product'!D$5),IF(R70&gt;='New Product'!B$6,('New Product'!C$6+((R70-'New Product'!B$6)/('New Product'!B$5-'New Product'!B$6)*'New Product'!D$6)),0)))))*$AD$2/10)</f>
        <v>0.82696620258246778</v>
      </c>
      <c r="AE70" s="76">
        <f>IF(S70="","",(IF(S70&gt;='Basket Brand'!B$3,'Basket Brand'!C$3,IF(S70&gt;='Basket Brand'!B$4,('Basket Brand'!C$4+((S70-'Basket Brand'!B$4)/('Basket Brand'!B$3-'Basket Brand'!B$4))*'Basket Brand'!D$4),IF(S70&gt;'Basket Brand'!B$5,('Basket Brand'!C$5+((S70-'Basket Brand'!B$5)/('Basket Brand'!B$4-'Basket Brand'!B$5))*'Basket Brand'!D$5),IF(S70&gt;='Basket Brand'!B$6,('Basket Brand'!C$6+((S70-'Basket Brand'!B$6)/('Basket Brand'!B$5-'Basket Brand'!B$6)*'Basket Brand'!D$6)),0))))*$AE$2/10))</f>
        <v>10.283279850639451</v>
      </c>
      <c r="AF70" s="76">
        <f>IF(T70="","",(IF(T70&gt;='No of Month Ach.'!B$3,'No of Month Ach.'!C$3,IF(T70&gt;='No of Month Ach.'!B$4,('No of Month Ach.'!C$4+((T70-'No of Month Ach.'!B$4)/('No of Month Ach.'!B$3-'No of Month Ach.'!B$4))*'No of Month Ach.'!D$4),IF(T70&gt;'No of Month Ach.'!B$5,('No of Month Ach.'!C$5+((T70-'No of Month Ach.'!B$5)/('No of Month Ach.'!B$4-'No of Month Ach.'!B$5))*'No of Month Ach.'!D$5),IF(T70&gt;='No of Month Ach.'!B$6,('No of Month Ach.'!C$6+((T70-'No of Month Ach.'!B$6)/('No of Month Ach.'!B$5-'No of Month Ach.'!B$6)*'No of Month Ach.'!D$6)),0))))*$AF$2/10))</f>
        <v>0.35</v>
      </c>
      <c r="AG70" s="76">
        <f>IFERROR(IF(U70="","",IF(U70&gt;='Rx Share'!B$3,'Rx Share'!C$3,IF(U70&gt;='Rx Share'!B$4,('Rx Share'!C$4+((U70-'Rx Share'!B$4)/('Rx Share'!B$3-'Rx Share'!B$4))*'Rx Share'!D$4),IF(U70&gt;'Rx Share'!B$5,('Rx Share'!C$5+((U70-'Rx Share'!B$5)/('Rx Share'!B$4-'Rx Share'!B$5))*'Rx Share'!D$5),IF(U70&gt;='Rx Share'!B$6,('Rx Share'!C$6+((U70-'Rx Share'!B$6)/('Rx Share'!B$5-'Rx Share'!B$6)*'Rx Share'!D$6)),0)))))*$AG$2/10,"")</f>
        <v>0</v>
      </c>
      <c r="AH70" s="76">
        <f>IF(W70&gt;='Call Achv'!B$3,'Call Achv'!C$3,IF(W70&gt;='Call Achv'!B$4,('Call Achv'!C$4+((W70-'Call Achv'!B$4)/('Call Achv'!B$3-'Call Achv'!B$4))*'Call Achv'!D$4),IF(W70&gt;'Call Achv'!B$5,('Call Achv'!C$5+((W70-'Call Achv'!B$5)/('Call Achv'!B$4-'Call Achv'!B$5))*'Call Achv'!D$5),IF(W70&gt;='Call Achv'!B$6,('Call Achv'!C$6+((W70-'Call Achv'!B$6)/('Call Achv'!B$5-'Call Achv'!B$6)*'Call Achv'!D$6)),0))))*$AH$2/10</f>
        <v>5</v>
      </c>
      <c r="AI70" s="76">
        <f>IF(X70&gt;='FF-Written'!B$3,'FF-Written'!C$3,IF(X70&gt;='FF-Written'!B$4,('FF-Written'!C$4+((X70-'FF-Written'!B$4)/('FF-Written'!B$3-'FF-Written'!B$4))*'FF-Written'!D$4),IF(X70&gt;'FF-Written'!B$5,('FF-Written'!C$5+((X70-'FF-Written'!B$5)/('FF-Written'!B$4-'FF-Written'!B$5))*'FF-Written'!D$5),IF(X70&gt;='FF-Written'!B$6,('FF-Written'!C$6+((X70-'FF-Written'!B$6)/('FF-Written'!B$5-'FF-Written'!B$6)*'FF-Written'!D$6)),0))))*$AI$2/10</f>
        <v>7.2888888888888888</v>
      </c>
      <c r="AJ70" s="76">
        <f>IF(Y70&gt;='FF-Detailing'!B$3,'FF-Detailing'!C$3,IF(Y70&gt;='FF-Detailing'!B$4,('FF-Detailing'!C$4+((Y70-'FF-Detailing'!B$4)/('FF-Detailing'!B$3-'FF-Detailing'!B$4))*'FF-Detailing'!D$4),IF(Y70&gt;'FF-Detailing'!B$5,('FF-Detailing'!C$5+((Y70-'FF-Detailing'!B$5)/('FF-Detailing'!B$4-'FF-Detailing'!B$5))*'FF-Detailing'!D$5),IF(Y70&gt;='FF-Detailing'!B$6,('FF-Detailing'!C$6+((Y70-'FF-Detailing'!B$6)/('FF-Detailing'!B$5-'FF-Detailing'!B$6)*'FF-Detailing'!D$6)),0))))*$AJ$2/10</f>
        <v>2.64</v>
      </c>
      <c r="AK70" s="100">
        <f t="shared" si="16"/>
        <v>73.408130315092322</v>
      </c>
      <c r="AL70" s="70">
        <f t="shared" si="25"/>
        <v>88</v>
      </c>
      <c r="AM70" s="2">
        <f t="shared" si="17"/>
        <v>65.251671391193184</v>
      </c>
      <c r="AN70">
        <f t="shared" si="18"/>
        <v>66</v>
      </c>
      <c r="AO70" s="110">
        <f t="shared" si="19"/>
        <v>33.110589368490764</v>
      </c>
      <c r="AP70" s="110">
        <f t="shared" si="13"/>
        <v>53.187798916170692</v>
      </c>
      <c r="AQ70" s="110">
        <f t="shared" si="14"/>
        <v>43.889845094664373</v>
      </c>
      <c r="AR70" s="110">
        <f t="shared" si="15"/>
        <v>85.555555555555557</v>
      </c>
      <c r="AS70" s="109">
        <f t="shared" si="20"/>
        <v>31</v>
      </c>
      <c r="AT70" s="109">
        <f t="shared" si="21"/>
        <v>97</v>
      </c>
      <c r="AU70" s="109">
        <f t="shared" si="22"/>
        <v>71</v>
      </c>
      <c r="AV70" s="109">
        <f t="shared" si="23"/>
        <v>51</v>
      </c>
    </row>
    <row r="71" spans="1:48" ht="20" x14ac:dyDescent="0.35">
      <c r="A71" s="87"/>
      <c r="B71" s="79">
        <v>105184</v>
      </c>
      <c r="C71" s="80" t="s">
        <v>275</v>
      </c>
      <c r="D71" s="80" t="s">
        <v>1201</v>
      </c>
      <c r="E71" s="80" t="s">
        <v>276</v>
      </c>
      <c r="F71" s="80" t="s">
        <v>163</v>
      </c>
      <c r="G71" s="80" t="s">
        <v>31</v>
      </c>
      <c r="H71" s="80" t="s">
        <v>1760</v>
      </c>
      <c r="I71" s="80" t="s">
        <v>1757</v>
      </c>
      <c r="J71" s="146">
        <v>44552</v>
      </c>
      <c r="K71" s="146" t="s">
        <v>1719</v>
      </c>
      <c r="L71" s="79"/>
      <c r="M71" s="79">
        <v>9</v>
      </c>
      <c r="N71" s="78">
        <v>95.265280166278671</v>
      </c>
      <c r="O71" s="78">
        <f>_xlfn.XLOOKUP($B71,[1]Sheet1!$A:$A,[1]Sheet1!$D:$D)</f>
        <v>95.267445149201762</v>
      </c>
      <c r="P71" s="78">
        <f t="shared" si="24"/>
        <v>-2.1649829230909745E-3</v>
      </c>
      <c r="Q71" s="78">
        <v>34.848484848484851</v>
      </c>
      <c r="R71" s="78">
        <v>68.824731474450402</v>
      </c>
      <c r="S71" s="78">
        <v>88.249106784417677</v>
      </c>
      <c r="T71" s="142">
        <v>4</v>
      </c>
      <c r="U71" s="68">
        <v>28.738957682367012</v>
      </c>
      <c r="V71" s="68">
        <v>0.86216873047101039</v>
      </c>
      <c r="W71" s="78">
        <v>113.01587301587301</v>
      </c>
      <c r="X71" s="78">
        <v>70.555555555555557</v>
      </c>
      <c r="Y71" s="78">
        <v>86.666666666666671</v>
      </c>
      <c r="Z71" s="73"/>
      <c r="AA71" s="74"/>
      <c r="AB71" s="75">
        <f>IF(N71="","",(IF(N71&gt;='Sales Ach'!B$3,'Sales Ach'!C$3,IF(N71&gt;='Sales Ach'!B$4,('Sales Ach'!C$4+((N71-'Sales Ach'!B$4)/('Sales Ach'!B$3-'Sales Ach'!B$4))*'Sales Ach'!D$4),IF(N71&gt;'Sales Ach'!B$5,('Sales Ach'!C$5+((N71-'Sales Ach'!B$5)/('Sales Ach'!B$4-'Sales Ach'!B$5))*'Sales Ach'!D$5),IF(N71&gt;='Sales Ach'!B$6,('Sales Ach'!C$6+((N71-'Sales Ach'!B$6)/('Sales Ach'!B$5-'Sales Ach'!B$6)*'Sales Ach'!D$6)),0))))*$AB$2/10))</f>
        <v>15.318336199534405</v>
      </c>
      <c r="AC71" s="76">
        <f>IF(Q71="","",(IF(Q71&gt;=UA!B$3,UA!C$3,IF(Q71&gt;=UA!B$4,(UA!C$4+((Q71-UA!B$4)/(UA!B$3-UA!B$4))*UA!D$4),IF(Q71&gt;UA!B$5,(UA!C$5+((Q71-UA!B$5)/(UA!B$4-UA!B$5))*UA!D$5),IF(Q71&gt;=UA!B$6,(UA!C$6+((Q71-UA!B$6)/(UA!B$5-UA!B$6)*UA!D$6)),0))))*$AC$2/10))</f>
        <v>4.454545454545455</v>
      </c>
      <c r="AD71" s="76">
        <f>IF(R71="","",(IF(R71&gt;='New Product'!B$3,'New Product'!C$3,IF(R71&gt;='New Product'!B$4,('New Product'!C$4+((R71-'New Product'!B$4)/('New Product'!B$3-'New Product'!B$4))*'New Product'!D$4),IF(R71&gt;'New Product'!B$5,('New Product'!C$5+((R71-'New Product'!B$5)/('New Product'!B$4-'New Product'!B$5))*'New Product'!D$5),IF(R71&gt;='New Product'!B$6,('New Product'!C$6+((R71-'New Product'!B$6)/('New Product'!B$5-'New Product'!B$6)*'New Product'!D$6)),0)))))*$AD$2/10)</f>
        <v>1.5110820020072051</v>
      </c>
      <c r="AE71" s="76">
        <f>IF(S71="","",(IF(S71&gt;='Basket Brand'!B$3,'Basket Brand'!C$3,IF(S71&gt;='Basket Brand'!B$4,('Basket Brand'!C$4+((S71-'Basket Brand'!B$4)/('Basket Brand'!B$3-'Basket Brand'!B$4))*'Basket Brand'!D$4),IF(S71&gt;'Basket Brand'!B$5,('Basket Brand'!C$5+((S71-'Basket Brand'!B$5)/('Basket Brand'!B$4-'Basket Brand'!B$5))*'Basket Brand'!D$5),IF(S71&gt;='Basket Brand'!B$6,('Basket Brand'!C$6+((S71-'Basket Brand'!B$6)/('Basket Brand'!B$5-'Basket Brand'!B$6)*'Basket Brand'!D$6)),0))))*$AE$2/10))</f>
        <v>5.189892814130121</v>
      </c>
      <c r="AF71" s="76">
        <f>IF(T71="","",(IF(T71&gt;='No of Month Ach.'!B$3,'No of Month Ach.'!C$3,IF(T71&gt;='No of Month Ach.'!B$4,('No of Month Ach.'!C$4+((T71-'No of Month Ach.'!B$4)/('No of Month Ach.'!B$3-'No of Month Ach.'!B$4))*'No of Month Ach.'!D$4),IF(T71&gt;'No of Month Ach.'!B$5,('No of Month Ach.'!C$5+((T71-'No of Month Ach.'!B$5)/('No of Month Ach.'!B$4-'No of Month Ach.'!B$5))*'No of Month Ach.'!D$5),IF(T71&gt;='No of Month Ach.'!B$6,('No of Month Ach.'!C$6+((T71-'No of Month Ach.'!B$6)/('No of Month Ach.'!B$5-'No of Month Ach.'!B$6)*'No of Month Ach.'!D$6)),0))))*$AF$2/10))</f>
        <v>0</v>
      </c>
      <c r="AG71" s="76">
        <f>IFERROR(IF(U71="","",IF(U71&gt;='Rx Share'!B$3,'Rx Share'!C$3,IF(U71&gt;='Rx Share'!B$4,('Rx Share'!C$4+((U71-'Rx Share'!B$4)/('Rx Share'!B$3-'Rx Share'!B$4))*'Rx Share'!D$4),IF(U71&gt;'Rx Share'!B$5,('Rx Share'!C$5+((U71-'Rx Share'!B$5)/('Rx Share'!B$4-'Rx Share'!B$5))*'Rx Share'!D$5),IF(U71&gt;='Rx Share'!B$6,('Rx Share'!C$6+((U71-'Rx Share'!B$6)/('Rx Share'!B$5-'Rx Share'!B$6)*'Rx Share'!D$6)),0)))))*$AG$2/10,"")</f>
        <v>0</v>
      </c>
      <c r="AH71" s="76">
        <f>IF(W71&gt;='Call Achv'!B$3,'Call Achv'!C$3,IF(W71&gt;='Call Achv'!B$4,('Call Achv'!C$4+((W71-'Call Achv'!B$4)/('Call Achv'!B$3-'Call Achv'!B$4))*'Call Achv'!D$4),IF(W71&gt;'Call Achv'!B$5,('Call Achv'!C$5+((W71-'Call Achv'!B$5)/('Call Achv'!B$4-'Call Achv'!B$5))*'Call Achv'!D$5),IF(W71&gt;='Call Achv'!B$6,('Call Achv'!C$6+((W71-'Call Achv'!B$6)/('Call Achv'!B$5-'Call Achv'!B$6)*'Call Achv'!D$6)),0))))*$AH$2/10</f>
        <v>5</v>
      </c>
      <c r="AI71" s="76">
        <f>IF(X71&gt;='FF-Written'!B$3,'FF-Written'!C$3,IF(X71&gt;='FF-Written'!B$4,('FF-Written'!C$4+((X71-'FF-Written'!B$4)/('FF-Written'!B$3-'FF-Written'!B$4))*'FF-Written'!D$4),IF(X71&gt;'FF-Written'!B$5,('FF-Written'!C$5+((X71-'FF-Written'!B$5)/('FF-Written'!B$4-'FF-Written'!B$5))*'FF-Written'!D$5),IF(X71&gt;='FF-Written'!B$6,('FF-Written'!C$6+((X71-'FF-Written'!B$6)/('FF-Written'!B$5-'FF-Written'!B$6)*'FF-Written'!D$6)),0))))*$AI$2/10</f>
        <v>4.4666666666666668</v>
      </c>
      <c r="AJ71" s="76">
        <f>IF(Y71&gt;='FF-Detailing'!B$3,'FF-Detailing'!C$3,IF(Y71&gt;='FF-Detailing'!B$4,('FF-Detailing'!C$4+((Y71-'FF-Detailing'!B$4)/('FF-Detailing'!B$3-'FF-Detailing'!B$4))*'FF-Detailing'!D$4),IF(Y71&gt;'FF-Detailing'!B$5,('FF-Detailing'!C$5+((Y71-'FF-Detailing'!B$5)/('FF-Detailing'!B$4-'FF-Detailing'!B$5))*'FF-Detailing'!D$5),IF(Y71&gt;='FF-Detailing'!B$6,('FF-Detailing'!C$6+((Y71-'FF-Detailing'!B$6)/('FF-Detailing'!B$5-'FF-Detailing'!B$6)*'FF-Detailing'!D$6)),0))))*$AJ$2/10</f>
        <v>2.5</v>
      </c>
      <c r="AK71" s="100">
        <f t="shared" si="16"/>
        <v>48.050653921104818</v>
      </c>
      <c r="AL71" s="70">
        <f t="shared" si="25"/>
        <v>259</v>
      </c>
      <c r="AM71" s="2">
        <f t="shared" si="17"/>
        <v>42.711692374315398</v>
      </c>
      <c r="AN71">
        <f t="shared" si="18"/>
        <v>194</v>
      </c>
      <c r="AO71" s="110" t="str">
        <f t="shared" si="19"/>
        <v/>
      </c>
      <c r="AP71" s="110" t="str">
        <f t="shared" si="13"/>
        <v/>
      </c>
      <c r="AQ71" s="110" t="str">
        <f t="shared" si="14"/>
        <v/>
      </c>
      <c r="AR71" s="110" t="str">
        <f t="shared" si="15"/>
        <v/>
      </c>
      <c r="AS71" s="109" t="str">
        <f t="shared" si="20"/>
        <v>Disqualified</v>
      </c>
      <c r="AT71" s="109" t="str">
        <f t="shared" si="21"/>
        <v>Disqualified</v>
      </c>
      <c r="AU71" s="109" t="str">
        <f t="shared" si="22"/>
        <v>Disqualified</v>
      </c>
      <c r="AV71" s="109" t="str">
        <f t="shared" si="23"/>
        <v>Disqualified</v>
      </c>
    </row>
    <row r="72" spans="1:48" ht="20" x14ac:dyDescent="0.35">
      <c r="A72" s="87"/>
      <c r="B72" s="79">
        <v>105186</v>
      </c>
      <c r="C72" s="80" t="s">
        <v>291</v>
      </c>
      <c r="D72" s="80" t="s">
        <v>1201</v>
      </c>
      <c r="E72" s="80" t="s">
        <v>292</v>
      </c>
      <c r="F72" s="80" t="s">
        <v>76</v>
      </c>
      <c r="G72" s="80" t="s">
        <v>21</v>
      </c>
      <c r="H72" s="80" t="s">
        <v>1760</v>
      </c>
      <c r="I72" s="80" t="s">
        <v>1757</v>
      </c>
      <c r="J72" s="146">
        <v>44552</v>
      </c>
      <c r="K72" s="146" t="s">
        <v>1719</v>
      </c>
      <c r="L72" s="79"/>
      <c r="M72" s="79">
        <v>9</v>
      </c>
      <c r="N72" s="78">
        <v>91.403499320091413</v>
      </c>
      <c r="O72" s="78">
        <f>_xlfn.XLOOKUP($B72,[1]Sheet1!$A:$A,[1]Sheet1!$D:$D)</f>
        <v>91.403461226440172</v>
      </c>
      <c r="P72" s="78">
        <f t="shared" si="24"/>
        <v>3.8093651241410953E-5</v>
      </c>
      <c r="Q72" s="78">
        <v>31.884057971014489</v>
      </c>
      <c r="R72" s="78">
        <v>40.735489150614683</v>
      </c>
      <c r="S72" s="78">
        <v>180.92574841273193</v>
      </c>
      <c r="T72" s="142">
        <v>2</v>
      </c>
      <c r="U72" s="68">
        <v>27.472527472527474</v>
      </c>
      <c r="V72" s="68">
        <v>0.82417582417582425</v>
      </c>
      <c r="W72" s="78">
        <v>89.301729660474052</v>
      </c>
      <c r="X72" s="78">
        <v>83.333333333333329</v>
      </c>
      <c r="Y72" s="78">
        <v>90.666666666666671</v>
      </c>
      <c r="Z72" s="73"/>
      <c r="AA72" s="74"/>
      <c r="AB72" s="75">
        <f>IF(N72="","",(IF(N72&gt;='Sales Ach'!B$3,'Sales Ach'!C$3,IF(N72&gt;='Sales Ach'!B$4,('Sales Ach'!C$4+((N72-'Sales Ach'!B$4)/('Sales Ach'!B$3-'Sales Ach'!B$4))*'Sales Ach'!D$4),IF(N72&gt;'Sales Ach'!B$5,('Sales Ach'!C$5+((N72-'Sales Ach'!B$5)/('Sales Ach'!B$4-'Sales Ach'!B$5))*'Sales Ach'!D$5),IF(N72&gt;='Sales Ach'!B$6,('Sales Ach'!C$6+((N72-'Sales Ach'!B$6)/('Sales Ach'!B$5-'Sales Ach'!B$6)*'Sales Ach'!D$6)),0))))*$AB$2/10))</f>
        <v>13.921049796027424</v>
      </c>
      <c r="AC72" s="76">
        <f>IF(Q72="","",(IF(Q72&gt;=UA!B$3,UA!C$3,IF(Q72&gt;=UA!B$4,(UA!C$4+((Q72-UA!B$4)/(UA!B$3-UA!B$4))*UA!D$4),IF(Q72&gt;UA!B$5,(UA!C$5+((Q72-UA!B$5)/(UA!B$4-UA!B$5))*UA!D$5),IF(Q72&gt;=UA!B$6,(UA!C$6+((Q72-UA!B$6)/(UA!B$5-UA!B$6)*UA!D$6)),0))))*$AC$2/10))</f>
        <v>3.5652173913043468</v>
      </c>
      <c r="AD72" s="76">
        <f>IF(R72="","",(IF(R72&gt;='New Product'!B$3,'New Product'!C$3,IF(R72&gt;='New Product'!B$4,('New Product'!C$4+((R72-'New Product'!B$4)/('New Product'!B$3-'New Product'!B$4))*'New Product'!D$4),IF(R72&gt;'New Product'!B$5,('New Product'!C$5+((R72-'New Product'!B$5)/('New Product'!B$4-'New Product'!B$5))*'New Product'!D$5),IF(R72&gt;='New Product'!B$6,('New Product'!C$6+((R72-'New Product'!B$6)/('New Product'!B$5-'New Product'!B$6)*'New Product'!D$6)),0)))))*$AD$2/10)</f>
        <v>0.28217765033939235</v>
      </c>
      <c r="AE72" s="76">
        <f>IF(S72="","",(IF(S72&gt;='Basket Brand'!B$3,'Basket Brand'!C$3,IF(S72&gt;='Basket Brand'!B$4,('Basket Brand'!C$4+((S72-'Basket Brand'!B$4)/('Basket Brand'!B$3-'Basket Brand'!B$4))*'Basket Brand'!D$4),IF(S72&gt;'Basket Brand'!B$5,('Basket Brand'!C$5+((S72-'Basket Brand'!B$5)/('Basket Brand'!B$4-'Basket Brand'!B$5))*'Basket Brand'!D$5),IF(S72&gt;='Basket Brand'!B$6,('Basket Brand'!C$6+((S72-'Basket Brand'!B$6)/('Basket Brand'!B$5-'Basket Brand'!B$6)*'Basket Brand'!D$6)),0))))*$AE$2/10))</f>
        <v>12</v>
      </c>
      <c r="AF72" s="76">
        <f>IF(T72="","",(IF(T72&gt;='No of Month Ach.'!B$3,'No of Month Ach.'!C$3,IF(T72&gt;='No of Month Ach.'!B$4,('No of Month Ach.'!C$4+((T72-'No of Month Ach.'!B$4)/('No of Month Ach.'!B$3-'No of Month Ach.'!B$4))*'No of Month Ach.'!D$4),IF(T72&gt;'No of Month Ach.'!B$5,('No of Month Ach.'!C$5+((T72-'No of Month Ach.'!B$5)/('No of Month Ach.'!B$4-'No of Month Ach.'!B$5))*'No of Month Ach.'!D$5),IF(T72&gt;='No of Month Ach.'!B$6,('No of Month Ach.'!C$6+((T72-'No of Month Ach.'!B$6)/('No of Month Ach.'!B$5-'No of Month Ach.'!B$6)*'No of Month Ach.'!D$6)),0))))*$AF$2/10))</f>
        <v>0</v>
      </c>
      <c r="AG72" s="76">
        <f>IFERROR(IF(U72="","",IF(U72&gt;='Rx Share'!B$3,'Rx Share'!C$3,IF(U72&gt;='Rx Share'!B$4,('Rx Share'!C$4+((U72-'Rx Share'!B$4)/('Rx Share'!B$3-'Rx Share'!B$4))*'Rx Share'!D$4),IF(U72&gt;'Rx Share'!B$5,('Rx Share'!C$5+((U72-'Rx Share'!B$5)/('Rx Share'!B$4-'Rx Share'!B$5))*'Rx Share'!D$5),IF(U72&gt;='Rx Share'!B$6,('Rx Share'!C$6+((U72-'Rx Share'!B$6)/('Rx Share'!B$5-'Rx Share'!B$6)*'Rx Share'!D$6)),0)))))*$AG$2/10,"")</f>
        <v>0</v>
      </c>
      <c r="AH72" s="76">
        <f>IF(W72&gt;='Call Achv'!B$3,'Call Achv'!C$3,IF(W72&gt;='Call Achv'!B$4,('Call Achv'!C$4+((W72-'Call Achv'!B$4)/('Call Achv'!B$3-'Call Achv'!B$4))*'Call Achv'!D$4),IF(W72&gt;'Call Achv'!B$5,('Call Achv'!C$5+((W72-'Call Achv'!B$5)/('Call Achv'!B$4-'Call Achv'!B$5))*'Call Achv'!D$5),IF(W72&gt;='Call Achv'!B$6,('Call Achv'!C$6+((W72-'Call Achv'!B$6)/('Call Achv'!B$5-'Call Achv'!B$6)*'Call Achv'!D$6)),0))))*$AH$2/10</f>
        <v>1.8778026905829592</v>
      </c>
      <c r="AI72" s="76">
        <f>IF(X72&gt;='FF-Written'!B$3,'FF-Written'!C$3,IF(X72&gt;='FF-Written'!B$4,('FF-Written'!C$4+((X72-'FF-Written'!B$4)/('FF-Written'!B$3-'FF-Written'!B$4))*'FF-Written'!D$4),IF(X72&gt;'FF-Written'!B$5,('FF-Written'!C$5+((X72-'FF-Written'!B$5)/('FF-Written'!B$4-'FF-Written'!B$5))*'FF-Written'!D$5),IF(X72&gt;='FF-Written'!B$6,('FF-Written'!C$6+((X72-'FF-Written'!B$6)/('FF-Written'!B$5-'FF-Written'!B$6)*'FF-Written'!D$6)),0))))*$AI$2/10</f>
        <v>6.9333333333333327</v>
      </c>
      <c r="AJ72" s="76">
        <f>IF(Y72&gt;='FF-Detailing'!B$3,'FF-Detailing'!C$3,IF(Y72&gt;='FF-Detailing'!B$4,('FF-Detailing'!C$4+((Y72-'FF-Detailing'!B$4)/('FF-Detailing'!B$3-'FF-Detailing'!B$4))*'FF-Detailing'!D$4),IF(Y72&gt;'FF-Detailing'!B$5,('FF-Detailing'!C$5+((Y72-'FF-Detailing'!B$5)/('FF-Detailing'!B$4-'FF-Detailing'!B$5))*'FF-Detailing'!D$5),IF(Y72&gt;='FF-Detailing'!B$6,('FF-Detailing'!C$6+((Y72-'FF-Detailing'!B$6)/('FF-Detailing'!B$5-'FF-Detailing'!B$6)*'FF-Detailing'!D$6)),0))))*$AJ$2/10</f>
        <v>2.7400000000000007</v>
      </c>
      <c r="AK72" s="100">
        <f t="shared" si="16"/>
        <v>51.649476076984321</v>
      </c>
      <c r="AL72" s="70">
        <f t="shared" si="25"/>
        <v>223</v>
      </c>
      <c r="AM72" s="2">
        <f t="shared" si="17"/>
        <v>45.910645401763837</v>
      </c>
      <c r="AN72">
        <f t="shared" si="18"/>
        <v>168</v>
      </c>
      <c r="AO72" s="110" t="str">
        <f t="shared" si="19"/>
        <v/>
      </c>
      <c r="AP72" s="110" t="str">
        <f t="shared" si="13"/>
        <v/>
      </c>
      <c r="AQ72" s="110" t="str">
        <f t="shared" si="14"/>
        <v/>
      </c>
      <c r="AR72" s="110" t="str">
        <f t="shared" si="15"/>
        <v/>
      </c>
      <c r="AS72" s="109" t="str">
        <f t="shared" si="20"/>
        <v>Disqualified</v>
      </c>
      <c r="AT72" s="109" t="str">
        <f t="shared" si="21"/>
        <v>Disqualified</v>
      </c>
      <c r="AU72" s="109" t="str">
        <f t="shared" si="22"/>
        <v>Disqualified</v>
      </c>
      <c r="AV72" s="109" t="str">
        <f t="shared" si="23"/>
        <v>Disqualified</v>
      </c>
    </row>
    <row r="73" spans="1:48" ht="20" x14ac:dyDescent="0.35">
      <c r="A73" s="87"/>
      <c r="B73" s="79">
        <v>105190</v>
      </c>
      <c r="C73" s="80" t="s">
        <v>293</v>
      </c>
      <c r="D73" s="80" t="s">
        <v>1114</v>
      </c>
      <c r="E73" s="80" t="s">
        <v>1876</v>
      </c>
      <c r="F73" s="80" t="s">
        <v>1877</v>
      </c>
      <c r="G73" s="80" t="s">
        <v>1813</v>
      </c>
      <c r="H73" s="80" t="s">
        <v>1808</v>
      </c>
      <c r="I73" s="80" t="s">
        <v>1757</v>
      </c>
      <c r="J73" s="146">
        <v>44552</v>
      </c>
      <c r="K73" s="146" t="s">
        <v>1719</v>
      </c>
      <c r="L73" s="79"/>
      <c r="M73" s="79">
        <v>9</v>
      </c>
      <c r="N73" s="78">
        <v>99.536731012973974</v>
      </c>
      <c r="O73" s="78">
        <f>_xlfn.XLOOKUP($B73,[1]Sheet1!$A:$A,[1]Sheet1!$D:$D)</f>
        <v>99.536734580954516</v>
      </c>
      <c r="P73" s="78">
        <f t="shared" si="24"/>
        <v>-3.5679805421295896E-6</v>
      </c>
      <c r="Q73" s="78">
        <v>55.555555555555557</v>
      </c>
      <c r="R73" s="78">
        <v>75.446155116760835</v>
      </c>
      <c r="S73" s="78">
        <v>100.29161035293683</v>
      </c>
      <c r="T73" s="142">
        <v>5</v>
      </c>
      <c r="U73" s="68">
        <v>4.2322807596119487</v>
      </c>
      <c r="V73" s="68">
        <v>0.76181053673015087</v>
      </c>
      <c r="W73" s="78">
        <v>110.4074074074074</v>
      </c>
      <c r="X73" s="78">
        <v>95.555555555555557</v>
      </c>
      <c r="Y73" s="78">
        <v>83.333333333333329</v>
      </c>
      <c r="Z73" s="73"/>
      <c r="AA73" s="74"/>
      <c r="AB73" s="75">
        <f>IF(N73="","",(IF(N73&gt;='Sales Ach'!B$3,'Sales Ach'!C$3,IF(N73&gt;='Sales Ach'!B$4,('Sales Ach'!C$4+((N73-'Sales Ach'!B$4)/('Sales Ach'!B$3-'Sales Ach'!B$4))*'Sales Ach'!D$4),IF(N73&gt;'Sales Ach'!B$5,('Sales Ach'!C$5+((N73-'Sales Ach'!B$5)/('Sales Ach'!B$4-'Sales Ach'!B$5))*'Sales Ach'!D$5),IF(N73&gt;='Sales Ach'!B$6,('Sales Ach'!C$6+((N73-'Sales Ach'!B$6)/('Sales Ach'!B$5-'Sales Ach'!B$6)*'Sales Ach'!D$6)),0))))*$AB$2/10))</f>
        <v>20.444077215568768</v>
      </c>
      <c r="AC73" s="76">
        <f>IF(Q73="","",(IF(Q73&gt;=UA!B$3,UA!C$3,IF(Q73&gt;=UA!B$4,(UA!C$4+((Q73-UA!B$4)/(UA!B$3-UA!B$4))*UA!D$4),IF(Q73&gt;UA!B$5,(UA!C$5+((Q73-UA!B$5)/(UA!B$4-UA!B$5))*UA!D$5),IF(Q73&gt;=UA!B$6,(UA!C$6+((Q73-UA!B$6)/(UA!B$5-UA!B$6)*UA!D$6)),0))))*$AC$2/10))</f>
        <v>10</v>
      </c>
      <c r="AD73" s="76">
        <f>IF(R73="","",(IF(R73&gt;='New Product'!B$3,'New Product'!C$3,IF(R73&gt;='New Product'!B$4,('New Product'!C$4+((R73-'New Product'!B$4)/('New Product'!B$3-'New Product'!B$4))*'New Product'!D$4),IF(R73&gt;'New Product'!B$5,('New Product'!C$5+((R73-'New Product'!B$5)/('New Product'!B$4-'New Product'!B$5))*'New Product'!D$5),IF(R73&gt;='New Product'!B$6,('New Product'!C$6+((R73-'New Product'!B$6)/('New Product'!B$5-'New Product'!B$6)*'New Product'!D$6)),0)))))*$AD$2/10)</f>
        <v>1.8007692863582865</v>
      </c>
      <c r="AE73" s="76">
        <f>IF(S73="","",(IF(S73&gt;='Basket Brand'!B$3,'Basket Brand'!C$3,IF(S73&gt;='Basket Brand'!B$4,('Basket Brand'!C$4+((S73-'Basket Brand'!B$4)/('Basket Brand'!B$3-'Basket Brand'!B$4))*'Basket Brand'!D$4),IF(S73&gt;'Basket Brand'!B$5,('Basket Brand'!C$5+((S73-'Basket Brand'!B$5)/('Basket Brand'!B$4-'Basket Brand'!B$5))*'Basket Brand'!D$5),IF(S73&gt;='Basket Brand'!B$6,('Basket Brand'!C$6+((S73-'Basket Brand'!B$6)/('Basket Brand'!B$5-'Basket Brand'!B$6)*'Basket Brand'!D$6)),0))))*$AE$2/10))</f>
        <v>9.6349932423524187</v>
      </c>
      <c r="AF73" s="76">
        <f>IF(T73="","",(IF(T73&gt;='No of Month Ach.'!B$3,'No of Month Ach.'!C$3,IF(T73&gt;='No of Month Ach.'!B$4,('No of Month Ach.'!C$4+((T73-'No of Month Ach.'!B$4)/('No of Month Ach.'!B$3-'No of Month Ach.'!B$4))*'No of Month Ach.'!D$4),IF(T73&gt;'No of Month Ach.'!B$5,('No of Month Ach.'!C$5+((T73-'No of Month Ach.'!B$5)/('No of Month Ach.'!B$4-'No of Month Ach.'!B$5))*'No of Month Ach.'!D$5),IF(T73&gt;='No of Month Ach.'!B$6,('No of Month Ach.'!C$6+((T73-'No of Month Ach.'!B$6)/('No of Month Ach.'!B$5-'No of Month Ach.'!B$6)*'No of Month Ach.'!D$6)),0))))*$AF$2/10))</f>
        <v>0.35</v>
      </c>
      <c r="AG73" s="76">
        <f>IFERROR(IF(U73="","",IF(U73&gt;='Rx Share'!B$3,'Rx Share'!C$3,IF(U73&gt;='Rx Share'!B$4,('Rx Share'!C$4+((U73-'Rx Share'!B$4)/('Rx Share'!B$3-'Rx Share'!B$4))*'Rx Share'!D$4),IF(U73&gt;'Rx Share'!B$5,('Rx Share'!C$5+((U73-'Rx Share'!B$5)/('Rx Share'!B$4-'Rx Share'!B$5))*'Rx Share'!D$5),IF(U73&gt;='Rx Share'!B$6,('Rx Share'!C$6+((U73-'Rx Share'!B$6)/('Rx Share'!B$5-'Rx Share'!B$6)*'Rx Share'!D$6)),0)))))*$AG$2/10,"")</f>
        <v>0</v>
      </c>
      <c r="AH73" s="76">
        <f>IF(W73&gt;='Call Achv'!B$3,'Call Achv'!C$3,IF(W73&gt;='Call Achv'!B$4,('Call Achv'!C$4+((W73-'Call Achv'!B$4)/('Call Achv'!B$3-'Call Achv'!B$4))*'Call Achv'!D$4),IF(W73&gt;'Call Achv'!B$5,('Call Achv'!C$5+((W73-'Call Achv'!B$5)/('Call Achv'!B$4-'Call Achv'!B$5))*'Call Achv'!D$5),IF(W73&gt;='Call Achv'!B$6,('Call Achv'!C$6+((W73-'Call Achv'!B$6)/('Call Achv'!B$5-'Call Achv'!B$6)*'Call Achv'!D$6)),0))))*$AH$2/10</f>
        <v>5</v>
      </c>
      <c r="AI73" s="76">
        <f>IF(X73&gt;='FF-Written'!B$3,'FF-Written'!C$3,IF(X73&gt;='FF-Written'!B$4,('FF-Written'!C$4+((X73-'FF-Written'!B$4)/('FF-Written'!B$3-'FF-Written'!B$4))*'FF-Written'!D$4),IF(X73&gt;'FF-Written'!B$5,('FF-Written'!C$5+((X73-'FF-Written'!B$5)/('FF-Written'!B$4-'FF-Written'!B$5))*'FF-Written'!D$5),IF(X73&gt;='FF-Written'!B$6,('FF-Written'!C$6+((X73-'FF-Written'!B$6)/('FF-Written'!B$5-'FF-Written'!B$6)*'FF-Written'!D$6)),0))))*$AI$2/10</f>
        <v>8</v>
      </c>
      <c r="AJ73" s="76">
        <f>IF(Y73&gt;='FF-Detailing'!B$3,'FF-Detailing'!C$3,IF(Y73&gt;='FF-Detailing'!B$4,('FF-Detailing'!C$4+((Y73-'FF-Detailing'!B$4)/('FF-Detailing'!B$3-'FF-Detailing'!B$4))*'FF-Detailing'!D$4),IF(Y73&gt;'FF-Detailing'!B$5,('FF-Detailing'!C$5+((Y73-'FF-Detailing'!B$5)/('FF-Detailing'!B$4-'FF-Detailing'!B$5))*'FF-Detailing'!D$5),IF(Y73&gt;='FF-Detailing'!B$6,('FF-Detailing'!C$6+((Y73-'FF-Detailing'!B$6)/('FF-Detailing'!B$5-'FF-Detailing'!B$6)*'FF-Detailing'!D$6)),0))))*$AJ$2/10</f>
        <v>2.2999999999999998</v>
      </c>
      <c r="AK73" s="100">
        <f t="shared" si="16"/>
        <v>71.912299680349349</v>
      </c>
      <c r="AL73" s="70">
        <f t="shared" si="25"/>
        <v>96</v>
      </c>
      <c r="AM73" s="2">
        <f t="shared" si="17"/>
        <v>63.922044160310534</v>
      </c>
      <c r="AN73">
        <f t="shared" si="18"/>
        <v>70</v>
      </c>
      <c r="AO73" s="110">
        <f t="shared" si="19"/>
        <v>4.2322807596119487</v>
      </c>
      <c r="AP73" s="110">
        <f t="shared" si="13"/>
        <v>75.446155116760835</v>
      </c>
      <c r="AQ73" s="110">
        <f t="shared" si="14"/>
        <v>55.555555555555557</v>
      </c>
      <c r="AR73" s="110">
        <f t="shared" si="15"/>
        <v>95.555555555555557</v>
      </c>
      <c r="AS73" s="109">
        <f t="shared" si="20"/>
        <v>103</v>
      </c>
      <c r="AT73" s="109">
        <f t="shared" si="21"/>
        <v>65</v>
      </c>
      <c r="AU73" s="109">
        <f t="shared" si="22"/>
        <v>28</v>
      </c>
      <c r="AV73" s="109">
        <f t="shared" si="23"/>
        <v>3</v>
      </c>
    </row>
    <row r="74" spans="1:48" ht="20" x14ac:dyDescent="0.35">
      <c r="A74" s="87"/>
      <c r="B74" s="79">
        <v>105191</v>
      </c>
      <c r="C74" s="80" t="s">
        <v>303</v>
      </c>
      <c r="D74" s="80" t="s">
        <v>1114</v>
      </c>
      <c r="E74" s="80" t="s">
        <v>1878</v>
      </c>
      <c r="F74" s="80" t="s">
        <v>1853</v>
      </c>
      <c r="G74" s="80" t="s">
        <v>1854</v>
      </c>
      <c r="H74" s="80" t="s">
        <v>1808</v>
      </c>
      <c r="I74" s="80" t="s">
        <v>1757</v>
      </c>
      <c r="J74" s="146">
        <v>44552</v>
      </c>
      <c r="K74" s="146" t="s">
        <v>1719</v>
      </c>
      <c r="L74" s="79"/>
      <c r="M74" s="79">
        <v>9</v>
      </c>
      <c r="N74" s="78">
        <v>97.961969173608438</v>
      </c>
      <c r="O74" s="78">
        <f>_xlfn.XLOOKUP($B74,[1]Sheet1!$A:$A,[1]Sheet1!$D:$D)</f>
        <v>97.961928645307722</v>
      </c>
      <c r="P74" s="78">
        <f t="shared" si="24"/>
        <v>4.0528300715436671E-5</v>
      </c>
      <c r="Q74" s="78">
        <v>55.555555555555557</v>
      </c>
      <c r="R74" s="78">
        <v>94.434522882950915</v>
      </c>
      <c r="S74" s="78">
        <v>96.983805329492213</v>
      </c>
      <c r="T74" s="142">
        <v>5</v>
      </c>
      <c r="U74" s="68">
        <v>3.8867241311449598</v>
      </c>
      <c r="V74" s="68">
        <v>0.69961034360609275</v>
      </c>
      <c r="W74" s="78">
        <v>112.55605381165918</v>
      </c>
      <c r="X74" s="78">
        <v>90</v>
      </c>
      <c r="Y74" s="78">
        <v>86</v>
      </c>
      <c r="Z74" s="73"/>
      <c r="AA74" s="74"/>
      <c r="AB74" s="75">
        <f>IF(N74="","",(IF(N74&gt;='Sales Ach'!B$3,'Sales Ach'!C$3,IF(N74&gt;='Sales Ach'!B$4,('Sales Ach'!C$4+((N74-'Sales Ach'!B$4)/('Sales Ach'!B$3-'Sales Ach'!B$4))*'Sales Ach'!D$4),IF(N74&gt;'Sales Ach'!B$5,('Sales Ach'!C$5+((N74-'Sales Ach'!B$5)/('Sales Ach'!B$4-'Sales Ach'!B$5))*'Sales Ach'!D$5),IF(N74&gt;='Sales Ach'!B$6,('Sales Ach'!C$6+((N74-'Sales Ach'!B$6)/('Sales Ach'!B$5-'Sales Ach'!B$6)*'Sales Ach'!D$6)),0))))*$AB$2/10))</f>
        <v>18.554363008330125</v>
      </c>
      <c r="AC74" s="76">
        <f>IF(Q74="","",(IF(Q74&gt;=UA!B$3,UA!C$3,IF(Q74&gt;=UA!B$4,(UA!C$4+((Q74-UA!B$4)/(UA!B$3-UA!B$4))*UA!D$4),IF(Q74&gt;UA!B$5,(UA!C$5+((Q74-UA!B$5)/(UA!B$4-UA!B$5))*UA!D$5),IF(Q74&gt;=UA!B$6,(UA!C$6+((Q74-UA!B$6)/(UA!B$5-UA!B$6)*UA!D$6)),0))))*$AC$2/10))</f>
        <v>10</v>
      </c>
      <c r="AD74" s="76">
        <f>IF(R74="","",(IF(R74&gt;='New Product'!B$3,'New Product'!C$3,IF(R74&gt;='New Product'!B$4,('New Product'!C$4+((R74-'New Product'!B$4)/('New Product'!B$3-'New Product'!B$4))*'New Product'!D$4),IF(R74&gt;'New Product'!B$5,('New Product'!C$5+((R74-'New Product'!B$5)/('New Product'!B$4-'New Product'!B$5))*'New Product'!D$5),IF(R74&gt;='New Product'!B$6,('New Product'!C$6+((R74-'New Product'!B$6)/('New Product'!B$5-'New Product'!B$6)*'New Product'!D$6)),0)))))*$AD$2/10)</f>
        <v>4.1651784324426373</v>
      </c>
      <c r="AE74" s="76">
        <f>IF(S74="","",(IF(S74&gt;='Basket Brand'!B$3,'Basket Brand'!C$3,IF(S74&gt;='Basket Brand'!B$4,('Basket Brand'!C$4+((S74-'Basket Brand'!B$4)/('Basket Brand'!B$3-'Basket Brand'!B$4))*'Basket Brand'!D$4),IF(S74&gt;'Basket Brand'!B$5,('Basket Brand'!C$5+((S74-'Basket Brand'!B$5)/('Basket Brand'!B$4-'Basket Brand'!B$5))*'Basket Brand'!D$5),IF(S74&gt;='Basket Brand'!B$6,('Basket Brand'!C$6+((S74-'Basket Brand'!B$6)/('Basket Brand'!B$5-'Basket Brand'!B$6)*'Basket Brand'!D$6)),0))))*$AE$2/10))</f>
        <v>6.9522265581562639</v>
      </c>
      <c r="AF74" s="76">
        <f>IF(T74="","",(IF(T74&gt;='No of Month Ach.'!B$3,'No of Month Ach.'!C$3,IF(T74&gt;='No of Month Ach.'!B$4,('No of Month Ach.'!C$4+((T74-'No of Month Ach.'!B$4)/('No of Month Ach.'!B$3-'No of Month Ach.'!B$4))*'No of Month Ach.'!D$4),IF(T74&gt;'No of Month Ach.'!B$5,('No of Month Ach.'!C$5+((T74-'No of Month Ach.'!B$5)/('No of Month Ach.'!B$4-'No of Month Ach.'!B$5))*'No of Month Ach.'!D$5),IF(T74&gt;='No of Month Ach.'!B$6,('No of Month Ach.'!C$6+((T74-'No of Month Ach.'!B$6)/('No of Month Ach.'!B$5-'No of Month Ach.'!B$6)*'No of Month Ach.'!D$6)),0))))*$AF$2/10))</f>
        <v>0.35</v>
      </c>
      <c r="AG74" s="76">
        <f>IFERROR(IF(U74="","",IF(U74&gt;='Rx Share'!B$3,'Rx Share'!C$3,IF(U74&gt;='Rx Share'!B$4,('Rx Share'!C$4+((U74-'Rx Share'!B$4)/('Rx Share'!B$3-'Rx Share'!B$4))*'Rx Share'!D$4),IF(U74&gt;'Rx Share'!B$5,('Rx Share'!C$5+((U74-'Rx Share'!B$5)/('Rx Share'!B$4-'Rx Share'!B$5))*'Rx Share'!D$5),IF(U74&gt;='Rx Share'!B$6,('Rx Share'!C$6+((U74-'Rx Share'!B$6)/('Rx Share'!B$5-'Rx Share'!B$6)*'Rx Share'!D$6)),0)))))*$AG$2/10,"")</f>
        <v>0</v>
      </c>
      <c r="AH74" s="76">
        <f>IF(W74&gt;='Call Achv'!B$3,'Call Achv'!C$3,IF(W74&gt;='Call Achv'!B$4,('Call Achv'!C$4+((W74-'Call Achv'!B$4)/('Call Achv'!B$3-'Call Achv'!B$4))*'Call Achv'!D$4),IF(W74&gt;'Call Achv'!B$5,('Call Achv'!C$5+((W74-'Call Achv'!B$5)/('Call Achv'!B$4-'Call Achv'!B$5))*'Call Achv'!D$5),IF(W74&gt;='Call Achv'!B$6,('Call Achv'!C$6+((W74-'Call Achv'!B$6)/('Call Achv'!B$5-'Call Achv'!B$6)*'Call Achv'!D$6)),0))))*$AH$2/10</f>
        <v>5</v>
      </c>
      <c r="AI74" s="76">
        <f>IF(X74&gt;='FF-Written'!B$3,'FF-Written'!C$3,IF(X74&gt;='FF-Written'!B$4,('FF-Written'!C$4+((X74-'FF-Written'!B$4)/('FF-Written'!B$3-'FF-Written'!B$4))*'FF-Written'!D$4),IF(X74&gt;'FF-Written'!B$5,('FF-Written'!C$5+((X74-'FF-Written'!B$5)/('FF-Written'!B$4-'FF-Written'!B$5))*'FF-Written'!D$5),IF(X74&gt;='FF-Written'!B$6,('FF-Written'!C$6+((X74-'FF-Written'!B$6)/('FF-Written'!B$5-'FF-Written'!B$6)*'FF-Written'!D$6)),0))))*$AI$2/10</f>
        <v>8</v>
      </c>
      <c r="AJ74" s="76">
        <f>IF(Y74&gt;='FF-Detailing'!B$3,'FF-Detailing'!C$3,IF(Y74&gt;='FF-Detailing'!B$4,('FF-Detailing'!C$4+((Y74-'FF-Detailing'!B$4)/('FF-Detailing'!B$3-'FF-Detailing'!B$4))*'FF-Detailing'!D$4),IF(Y74&gt;'FF-Detailing'!B$5,('FF-Detailing'!C$5+((Y74-'FF-Detailing'!B$5)/('FF-Detailing'!B$4-'FF-Detailing'!B$5))*'FF-Detailing'!D$5),IF(Y74&gt;='FF-Detailing'!B$6,('FF-Detailing'!C$6+((Y74-'FF-Detailing'!B$6)/('FF-Detailing'!B$5-'FF-Detailing'!B$6)*'FF-Detailing'!D$6)),0))))*$AJ$2/10</f>
        <v>2.46</v>
      </c>
      <c r="AK74" s="100">
        <f t="shared" si="16"/>
        <v>69.35220999866128</v>
      </c>
      <c r="AL74" s="70">
        <f t="shared" si="25"/>
        <v>113</v>
      </c>
      <c r="AM74" s="2">
        <f t="shared" si="17"/>
        <v>61.646408887698918</v>
      </c>
      <c r="AN74">
        <f t="shared" si="18"/>
        <v>84</v>
      </c>
      <c r="AO74" s="110" t="str">
        <f t="shared" si="19"/>
        <v/>
      </c>
      <c r="AP74" s="110" t="str">
        <f t="shared" si="13"/>
        <v/>
      </c>
      <c r="AQ74" s="110" t="str">
        <f t="shared" si="14"/>
        <v/>
      </c>
      <c r="AR74" s="110" t="str">
        <f t="shared" si="15"/>
        <v/>
      </c>
      <c r="AS74" s="109" t="str">
        <f t="shared" si="20"/>
        <v>Disqualified</v>
      </c>
      <c r="AT74" s="109" t="str">
        <f t="shared" si="21"/>
        <v>Disqualified</v>
      </c>
      <c r="AU74" s="109" t="str">
        <f t="shared" si="22"/>
        <v>Disqualified</v>
      </c>
      <c r="AV74" s="109" t="str">
        <f t="shared" si="23"/>
        <v>Disqualified</v>
      </c>
    </row>
    <row r="75" spans="1:48" ht="20" x14ac:dyDescent="0.35">
      <c r="A75" s="87"/>
      <c r="B75" s="79">
        <v>105192</v>
      </c>
      <c r="C75" s="80" t="s">
        <v>286</v>
      </c>
      <c r="D75" s="80" t="s">
        <v>1114</v>
      </c>
      <c r="E75" s="80" t="s">
        <v>1879</v>
      </c>
      <c r="F75" s="80" t="s">
        <v>1880</v>
      </c>
      <c r="G75" s="80" t="s">
        <v>1881</v>
      </c>
      <c r="H75" s="80" t="s">
        <v>1822</v>
      </c>
      <c r="I75" s="80" t="s">
        <v>1757</v>
      </c>
      <c r="J75" s="146">
        <v>44552</v>
      </c>
      <c r="K75" s="146" t="s">
        <v>1719</v>
      </c>
      <c r="L75" s="79"/>
      <c r="M75" s="79">
        <v>9</v>
      </c>
      <c r="N75" s="78">
        <v>81.765963128924554</v>
      </c>
      <c r="O75" s="78">
        <f>_xlfn.XLOOKUP($B75,[1]Sheet1!$A:$A,[1]Sheet1!$D:$D)</f>
        <v>81.766014380616397</v>
      </c>
      <c r="P75" s="78">
        <f t="shared" si="24"/>
        <v>-5.125169184339029E-5</v>
      </c>
      <c r="Q75" s="78">
        <v>19.548872180451127</v>
      </c>
      <c r="R75" s="78">
        <v>129.87948543974451</v>
      </c>
      <c r="S75" s="78">
        <v>73.111655994729233</v>
      </c>
      <c r="T75" s="142">
        <v>1</v>
      </c>
      <c r="U75" s="68">
        <v>17.848036715961243</v>
      </c>
      <c r="V75" s="68">
        <v>0.35696073431922487</v>
      </c>
      <c r="W75" s="78">
        <v>82.62012012012012</v>
      </c>
      <c r="X75" s="78">
        <v>63.333333333333321</v>
      </c>
      <c r="Y75" s="78">
        <v>87.333333333333329</v>
      </c>
      <c r="Z75" s="73"/>
      <c r="AA75" s="74"/>
      <c r="AB75" s="75">
        <f>IF(N75="","",(IF(N75&gt;='Sales Ach'!B$3,'Sales Ach'!C$3,IF(N75&gt;='Sales Ach'!B$4,('Sales Ach'!C$4+((N75-'Sales Ach'!B$4)/('Sales Ach'!B$3-'Sales Ach'!B$4))*'Sales Ach'!D$4),IF(N75&gt;'Sales Ach'!B$5,('Sales Ach'!C$5+((N75-'Sales Ach'!B$5)/('Sales Ach'!B$4-'Sales Ach'!B$5))*'Sales Ach'!D$5),IF(N75&gt;='Sales Ach'!B$6,('Sales Ach'!C$6+((N75-'Sales Ach'!B$6)/('Sales Ach'!B$5-'Sales Ach'!B$6)*'Sales Ach'!D$6)),0))))*$AB$2/10))</f>
        <v>11.029788938677367</v>
      </c>
      <c r="AC75" s="76">
        <f>IF(Q75="","",(IF(Q75&gt;=UA!B$3,UA!C$3,IF(Q75&gt;=UA!B$4,(UA!C$4+((Q75-UA!B$4)/(UA!B$3-UA!B$4))*UA!D$4),IF(Q75&gt;UA!B$5,(UA!C$5+((Q75-UA!B$5)/(UA!B$4-UA!B$5))*UA!D$5),IF(Q75&gt;=UA!B$6,(UA!C$6+((Q75-UA!B$6)/(UA!B$5-UA!B$6)*UA!D$6)),0))))*$AC$2/10))</f>
        <v>0</v>
      </c>
      <c r="AD75" s="76">
        <f>IF(R75="","",(IF(R75&gt;='New Product'!B$3,'New Product'!C$3,IF(R75&gt;='New Product'!B$4,('New Product'!C$4+((R75-'New Product'!B$4)/('New Product'!B$3-'New Product'!B$4))*'New Product'!D$4),IF(R75&gt;'New Product'!B$5,('New Product'!C$5+((R75-'New Product'!B$5)/('New Product'!B$4-'New Product'!B$5))*'New Product'!D$5),IF(R75&gt;='New Product'!B$6,('New Product'!C$6+((R75-'New Product'!B$6)/('New Product'!B$5-'New Product'!B$6)*'New Product'!D$6)),0)))))*$AD$2/10)</f>
        <v>5</v>
      </c>
      <c r="AE75" s="76">
        <f>IF(S75="","",(IF(S75&gt;='Basket Brand'!B$3,'Basket Brand'!C$3,IF(S75&gt;='Basket Brand'!B$4,('Basket Brand'!C$4+((S75-'Basket Brand'!B$4)/('Basket Brand'!B$3-'Basket Brand'!B$4))*'Basket Brand'!D$4),IF(S75&gt;'Basket Brand'!B$5,('Basket Brand'!C$5+((S75-'Basket Brand'!B$5)/('Basket Brand'!B$4-'Basket Brand'!B$5))*'Basket Brand'!D$5),IF(S75&gt;='Basket Brand'!B$6,('Basket Brand'!C$6+((S75-'Basket Brand'!B$6)/('Basket Brand'!B$5-'Basket Brand'!B$6)*'Basket Brand'!D$6)),0))))*$AE$2/10))</f>
        <v>3.3733987193675077</v>
      </c>
      <c r="AF75" s="76">
        <f>IF(T75="","",(IF(T75&gt;='No of Month Ach.'!B$3,'No of Month Ach.'!C$3,IF(T75&gt;='No of Month Ach.'!B$4,('No of Month Ach.'!C$4+((T75-'No of Month Ach.'!B$4)/('No of Month Ach.'!B$3-'No of Month Ach.'!B$4))*'No of Month Ach.'!D$4),IF(T75&gt;'No of Month Ach.'!B$5,('No of Month Ach.'!C$5+((T75-'No of Month Ach.'!B$5)/('No of Month Ach.'!B$4-'No of Month Ach.'!B$5))*'No of Month Ach.'!D$5),IF(T75&gt;='No of Month Ach.'!B$6,('No of Month Ach.'!C$6+((T75-'No of Month Ach.'!B$6)/('No of Month Ach.'!B$5-'No of Month Ach.'!B$6)*'No of Month Ach.'!D$6)),0))))*$AF$2/10))</f>
        <v>0</v>
      </c>
      <c r="AG75" s="76">
        <f>IFERROR(IF(U75="","",IF(U75&gt;='Rx Share'!B$3,'Rx Share'!C$3,IF(U75&gt;='Rx Share'!B$4,('Rx Share'!C$4+((U75-'Rx Share'!B$4)/('Rx Share'!B$3-'Rx Share'!B$4))*'Rx Share'!D$4),IF(U75&gt;'Rx Share'!B$5,('Rx Share'!C$5+((U75-'Rx Share'!B$5)/('Rx Share'!B$4-'Rx Share'!B$5))*'Rx Share'!D$5),IF(U75&gt;='Rx Share'!B$6,('Rx Share'!C$6+((U75-'Rx Share'!B$6)/('Rx Share'!B$5-'Rx Share'!B$6)*'Rx Share'!D$6)),0)))))*$AG$2/10,"")</f>
        <v>0</v>
      </c>
      <c r="AH75" s="76">
        <f>IF(W75&gt;='Call Achv'!B$3,'Call Achv'!C$3,IF(W75&gt;='Call Achv'!B$4,('Call Achv'!C$4+((W75-'Call Achv'!B$4)/('Call Achv'!B$3-'Call Achv'!B$4))*'Call Achv'!D$4),IF(W75&gt;'Call Achv'!B$5,('Call Achv'!C$5+((W75-'Call Achv'!B$5)/('Call Achv'!B$4-'Call Achv'!B$5))*'Call Achv'!D$5),IF(W75&gt;='Call Achv'!B$6,('Call Achv'!C$6+((W75-'Call Achv'!B$6)/('Call Achv'!B$5-'Call Achv'!B$6)*'Call Achv'!D$6)),0))))*$AH$2/10</f>
        <v>0.7085210210210211</v>
      </c>
      <c r="AI75" s="76">
        <f>IF(X75&gt;='FF-Written'!B$3,'FF-Written'!C$3,IF(X75&gt;='FF-Written'!B$4,('FF-Written'!C$4+((X75-'FF-Written'!B$4)/('FF-Written'!B$3-'FF-Written'!B$4))*'FF-Written'!D$4),IF(X75&gt;'FF-Written'!B$5,('FF-Written'!C$5+((X75-'FF-Written'!B$5)/('FF-Written'!B$4-'FF-Written'!B$5))*'FF-Written'!D$5),IF(X75&gt;='FF-Written'!B$6,('FF-Written'!C$6+((X75-'FF-Written'!B$6)/('FF-Written'!B$5-'FF-Written'!B$6)*'FF-Written'!D$6)),0))))*$AI$2/10</f>
        <v>3.5999999999999988</v>
      </c>
      <c r="AJ75" s="76">
        <f>IF(Y75&gt;='FF-Detailing'!B$3,'FF-Detailing'!C$3,IF(Y75&gt;='FF-Detailing'!B$4,('FF-Detailing'!C$4+((Y75-'FF-Detailing'!B$4)/('FF-Detailing'!B$3-'FF-Detailing'!B$4))*'FF-Detailing'!D$4),IF(Y75&gt;'FF-Detailing'!B$5,('FF-Detailing'!C$5+((Y75-'FF-Detailing'!B$5)/('FF-Detailing'!B$4-'FF-Detailing'!B$5))*'FF-Detailing'!D$5),IF(Y75&gt;='FF-Detailing'!B$6,('FF-Detailing'!C$6+((Y75-'FF-Detailing'!B$6)/('FF-Detailing'!B$5-'FF-Detailing'!B$6)*'FF-Detailing'!D$6)),0))))*$AJ$2/10</f>
        <v>2.5399999999999996</v>
      </c>
      <c r="AK75" s="100">
        <f t="shared" si="16"/>
        <v>32.814635848832367</v>
      </c>
      <c r="AL75" s="70">
        <f t="shared" si="25"/>
        <v>435</v>
      </c>
      <c r="AM75" s="2">
        <f t="shared" si="17"/>
        <v>29.168565198962103</v>
      </c>
      <c r="AN75">
        <f t="shared" si="18"/>
        <v>311</v>
      </c>
      <c r="AO75" s="110" t="str">
        <f t="shared" si="19"/>
        <v/>
      </c>
      <c r="AP75" s="110" t="str">
        <f t="shared" si="13"/>
        <v/>
      </c>
      <c r="AQ75" s="110" t="str">
        <f t="shared" si="14"/>
        <v/>
      </c>
      <c r="AR75" s="110" t="str">
        <f t="shared" si="15"/>
        <v/>
      </c>
      <c r="AS75" s="109" t="str">
        <f t="shared" si="20"/>
        <v>Disqualified</v>
      </c>
      <c r="AT75" s="109" t="str">
        <f t="shared" si="21"/>
        <v>Disqualified</v>
      </c>
      <c r="AU75" s="109" t="str">
        <f t="shared" si="22"/>
        <v>Disqualified</v>
      </c>
      <c r="AV75" s="109" t="str">
        <f t="shared" si="23"/>
        <v>Disqualified</v>
      </c>
    </row>
    <row r="76" spans="1:48" ht="20" x14ac:dyDescent="0.35">
      <c r="A76" s="87"/>
      <c r="B76" s="79">
        <v>105193</v>
      </c>
      <c r="C76" s="80" t="s">
        <v>281</v>
      </c>
      <c r="D76" s="80" t="s">
        <v>1201</v>
      </c>
      <c r="E76" s="80" t="s">
        <v>810</v>
      </c>
      <c r="F76" s="80" t="s">
        <v>134</v>
      </c>
      <c r="G76" s="80" t="s">
        <v>34</v>
      </c>
      <c r="H76" s="80" t="s">
        <v>1760</v>
      </c>
      <c r="I76" s="80" t="s">
        <v>1757</v>
      </c>
      <c r="J76" s="146">
        <v>44552</v>
      </c>
      <c r="K76" s="146" t="s">
        <v>1719</v>
      </c>
      <c r="L76" s="79"/>
      <c r="M76" s="79">
        <v>9</v>
      </c>
      <c r="N76" s="78">
        <v>74.176648622351919</v>
      </c>
      <c r="O76" s="78">
        <f>_xlfn.XLOOKUP($B76,[1]Sheet1!$A:$A,[1]Sheet1!$D:$D)</f>
        <v>74.176560985181766</v>
      </c>
      <c r="P76" s="78">
        <f t="shared" si="24"/>
        <v>8.7637170153698207E-5</v>
      </c>
      <c r="Q76" s="78">
        <v>8.7962962962962958</v>
      </c>
      <c r="R76" s="78">
        <v>51.667412006770476</v>
      </c>
      <c r="S76" s="78">
        <v>73.99011705302965</v>
      </c>
      <c r="T76" s="142">
        <v>0</v>
      </c>
      <c r="U76" s="68">
        <v>11.720141159711206</v>
      </c>
      <c r="V76" s="68">
        <v>0.5860070579855603</v>
      </c>
      <c r="W76" s="78">
        <v>99.402092675635274</v>
      </c>
      <c r="X76" s="78">
        <v>86.666666666666671</v>
      </c>
      <c r="Y76" s="78">
        <v>89.166666666666671</v>
      </c>
      <c r="Z76" s="73"/>
      <c r="AA76" s="74"/>
      <c r="AB76" s="75">
        <f>IF(N76="","",(IF(N76&gt;='Sales Ach'!B$3,'Sales Ach'!C$3,IF(N76&gt;='Sales Ach'!B$4,('Sales Ach'!C$4+((N76-'Sales Ach'!B$4)/('Sales Ach'!B$3-'Sales Ach'!B$4))*'Sales Ach'!D$4),IF(N76&gt;'Sales Ach'!B$5,('Sales Ach'!C$5+((N76-'Sales Ach'!B$5)/('Sales Ach'!B$4-'Sales Ach'!B$5))*'Sales Ach'!D$5),IF(N76&gt;='Sales Ach'!B$6,('Sales Ach'!C$6+((N76-'Sales Ach'!B$6)/('Sales Ach'!B$5-'Sales Ach'!B$6)*'Sales Ach'!D$6)),0))))*$AB$2/10))</f>
        <v>8.7529945867055758</v>
      </c>
      <c r="AC76" s="76">
        <f>IF(Q76="","",(IF(Q76&gt;=UA!B$3,UA!C$3,IF(Q76&gt;=UA!B$4,(UA!C$4+((Q76-UA!B$4)/(UA!B$3-UA!B$4))*UA!D$4),IF(Q76&gt;UA!B$5,(UA!C$5+((Q76-UA!B$5)/(UA!B$4-UA!B$5))*UA!D$5),IF(Q76&gt;=UA!B$6,(UA!C$6+((Q76-UA!B$6)/(UA!B$5-UA!B$6)*UA!D$6)),0))))*$AC$2/10))</f>
        <v>0</v>
      </c>
      <c r="AD76" s="76">
        <f>IF(R76="","",(IF(R76&gt;='New Product'!B$3,'New Product'!C$3,IF(R76&gt;='New Product'!B$4,('New Product'!C$4+((R76-'New Product'!B$4)/('New Product'!B$3-'New Product'!B$4))*'New Product'!D$4),IF(R76&gt;'New Product'!B$5,('New Product'!C$5+((R76-'New Product'!B$5)/('New Product'!B$4-'New Product'!B$5))*'New Product'!D$5),IF(R76&gt;='New Product'!B$6,('New Product'!C$6+((R76-'New Product'!B$6)/('New Product'!B$5-'New Product'!B$6)*'New Product'!D$6)),0)))))*$AD$2/10)</f>
        <v>0.76044927529620832</v>
      </c>
      <c r="AE76" s="76">
        <f>IF(S76="","",(IF(S76&gt;='Basket Brand'!B$3,'Basket Brand'!C$3,IF(S76&gt;='Basket Brand'!B$4,('Basket Brand'!C$4+((S76-'Basket Brand'!B$4)/('Basket Brand'!B$3-'Basket Brand'!B$4))*'Basket Brand'!D$4),IF(S76&gt;'Basket Brand'!B$5,('Basket Brand'!C$5+((S76-'Basket Brand'!B$5)/('Basket Brand'!B$4-'Basket Brand'!B$5))*'Basket Brand'!D$5),IF(S76&gt;='Basket Brand'!B$6,('Basket Brand'!C$6+((S76-'Basket Brand'!B$6)/('Basket Brand'!B$5-'Basket Brand'!B$6)*'Basket Brand'!D$6)),0))))*$AE$2/10))</f>
        <v>3.4788140463635577</v>
      </c>
      <c r="AF76" s="76">
        <f>IF(T76="","",(IF(T76&gt;='No of Month Ach.'!B$3,'No of Month Ach.'!C$3,IF(T76&gt;='No of Month Ach.'!B$4,('No of Month Ach.'!C$4+((T76-'No of Month Ach.'!B$4)/('No of Month Ach.'!B$3-'No of Month Ach.'!B$4))*'No of Month Ach.'!D$4),IF(T76&gt;'No of Month Ach.'!B$5,('No of Month Ach.'!C$5+((T76-'No of Month Ach.'!B$5)/('No of Month Ach.'!B$4-'No of Month Ach.'!B$5))*'No of Month Ach.'!D$5),IF(T76&gt;='No of Month Ach.'!B$6,('No of Month Ach.'!C$6+((T76-'No of Month Ach.'!B$6)/('No of Month Ach.'!B$5-'No of Month Ach.'!B$6)*'No of Month Ach.'!D$6)),0))))*$AF$2/10))</f>
        <v>0</v>
      </c>
      <c r="AG76" s="76">
        <f>IFERROR(IF(U76="","",IF(U76&gt;='Rx Share'!B$3,'Rx Share'!C$3,IF(U76&gt;='Rx Share'!B$4,('Rx Share'!C$4+((U76-'Rx Share'!B$4)/('Rx Share'!B$3-'Rx Share'!B$4))*'Rx Share'!D$4),IF(U76&gt;'Rx Share'!B$5,('Rx Share'!C$5+((U76-'Rx Share'!B$5)/('Rx Share'!B$4-'Rx Share'!B$5))*'Rx Share'!D$5),IF(U76&gt;='Rx Share'!B$6,('Rx Share'!C$6+((U76-'Rx Share'!B$6)/('Rx Share'!B$5-'Rx Share'!B$6)*'Rx Share'!D$6)),0)))))*$AG$2/10,"")</f>
        <v>0</v>
      </c>
      <c r="AH76" s="76">
        <f>IF(W76&gt;='Call Achv'!B$3,'Call Achv'!C$3,IF(W76&gt;='Call Achv'!B$4,('Call Achv'!C$4+((W76-'Call Achv'!B$4)/('Call Achv'!B$3-'Call Achv'!B$4))*'Call Achv'!D$4),IF(W76&gt;'Call Achv'!B$5,('Call Achv'!C$5+((W76-'Call Achv'!B$5)/('Call Achv'!B$4-'Call Achv'!B$5))*'Call Achv'!D$5),IF(W76&gt;='Call Achv'!B$6,('Call Achv'!C$6+((W76-'Call Achv'!B$6)/('Call Achv'!B$5-'Call Achv'!B$6)*'Call Achv'!D$6)),0))))*$AH$2/10</f>
        <v>4.8206278026905824</v>
      </c>
      <c r="AI76" s="76">
        <f>IF(X76&gt;='FF-Written'!B$3,'FF-Written'!C$3,IF(X76&gt;='FF-Written'!B$4,('FF-Written'!C$4+((X76-'FF-Written'!B$4)/('FF-Written'!B$3-'FF-Written'!B$4))*'FF-Written'!D$4),IF(X76&gt;'FF-Written'!B$5,('FF-Written'!C$5+((X76-'FF-Written'!B$5)/('FF-Written'!B$4-'FF-Written'!B$5))*'FF-Written'!D$5),IF(X76&gt;='FF-Written'!B$6,('FF-Written'!C$6+((X76-'FF-Written'!B$6)/('FF-Written'!B$5-'FF-Written'!B$6)*'FF-Written'!D$6)),0))))*$AI$2/10</f>
        <v>7.4666666666666668</v>
      </c>
      <c r="AJ76" s="76">
        <f>IF(Y76&gt;='FF-Detailing'!B$3,'FF-Detailing'!C$3,IF(Y76&gt;='FF-Detailing'!B$4,('FF-Detailing'!C$4+((Y76-'FF-Detailing'!B$4)/('FF-Detailing'!B$3-'FF-Detailing'!B$4))*'FF-Detailing'!D$4),IF(Y76&gt;'FF-Detailing'!B$5,('FF-Detailing'!C$5+((Y76-'FF-Detailing'!B$5)/('FF-Detailing'!B$4-'FF-Detailing'!B$5))*'FF-Detailing'!D$5),IF(Y76&gt;='FF-Detailing'!B$6,('FF-Detailing'!C$6+((Y76-'FF-Detailing'!B$6)/('FF-Detailing'!B$5-'FF-Detailing'!B$6)*'FF-Detailing'!D$6)),0))))*$AJ$2/10</f>
        <v>2.65</v>
      </c>
      <c r="AK76" s="100">
        <f t="shared" si="16"/>
        <v>34.91194047215324</v>
      </c>
      <c r="AL76" s="70">
        <f t="shared" si="25"/>
        <v>411</v>
      </c>
      <c r="AM76" s="2">
        <f t="shared" si="17"/>
        <v>31.032835975247327</v>
      </c>
      <c r="AN76">
        <f t="shared" si="18"/>
        <v>293</v>
      </c>
      <c r="AO76" s="110" t="str">
        <f t="shared" si="19"/>
        <v/>
      </c>
      <c r="AP76" s="110" t="str">
        <f t="shared" si="13"/>
        <v/>
      </c>
      <c r="AQ76" s="110" t="str">
        <f t="shared" si="14"/>
        <v/>
      </c>
      <c r="AR76" s="110" t="str">
        <f t="shared" si="15"/>
        <v/>
      </c>
      <c r="AS76" s="109" t="str">
        <f t="shared" si="20"/>
        <v>Disqualified</v>
      </c>
      <c r="AT76" s="109" t="str">
        <f t="shared" si="21"/>
        <v>Disqualified</v>
      </c>
      <c r="AU76" s="109" t="str">
        <f t="shared" si="22"/>
        <v>Disqualified</v>
      </c>
      <c r="AV76" s="109" t="str">
        <f t="shared" si="23"/>
        <v>Disqualified</v>
      </c>
    </row>
    <row r="77" spans="1:48" ht="20" x14ac:dyDescent="0.35">
      <c r="A77" s="87"/>
      <c r="B77" s="79">
        <v>105196</v>
      </c>
      <c r="C77" s="80" t="s">
        <v>1882</v>
      </c>
      <c r="D77" s="80" t="s">
        <v>1114</v>
      </c>
      <c r="E77" s="80" t="s">
        <v>1883</v>
      </c>
      <c r="F77" s="80" t="s">
        <v>1884</v>
      </c>
      <c r="G77" s="80" t="s">
        <v>22</v>
      </c>
      <c r="H77" s="80" t="s">
        <v>1756</v>
      </c>
      <c r="I77" s="80" t="s">
        <v>1757</v>
      </c>
      <c r="J77" s="146">
        <v>44573</v>
      </c>
      <c r="K77" s="146" t="s">
        <v>1719</v>
      </c>
      <c r="L77" s="79"/>
      <c r="M77" s="79">
        <v>9</v>
      </c>
      <c r="N77" s="78">
        <v>103.20409753219411</v>
      </c>
      <c r="O77" s="78">
        <f>_xlfn.XLOOKUP($B77,[1]Sheet1!$A:$A,[1]Sheet1!$D:$D)</f>
        <v>103.2040911585882</v>
      </c>
      <c r="P77" s="78">
        <f t="shared" si="24"/>
        <v>6.3736059132679657E-6</v>
      </c>
      <c r="Q77" s="78">
        <v>36.560934891485807</v>
      </c>
      <c r="R77" s="78">
        <v>45.024902140026043</v>
      </c>
      <c r="S77" s="78">
        <v>111.8202413448234</v>
      </c>
      <c r="T77" s="142">
        <v>8</v>
      </c>
      <c r="U77" s="68">
        <v>12.491781722550952</v>
      </c>
      <c r="V77" s="68">
        <v>0.37475345167652857</v>
      </c>
      <c r="W77" s="78">
        <v>106.34920634920636</v>
      </c>
      <c r="X77" s="78">
        <v>84.444444444444443</v>
      </c>
      <c r="Y77" s="78">
        <v>85.333333333333329</v>
      </c>
      <c r="Z77" s="73"/>
      <c r="AA77" s="74"/>
      <c r="AB77" s="75">
        <f>IF(N77="","",(IF(N77&gt;='Sales Ach'!B$3,'Sales Ach'!C$3,IF(N77&gt;='Sales Ach'!B$4,('Sales Ach'!C$4+((N77-'Sales Ach'!B$4)/('Sales Ach'!B$3-'Sales Ach'!B$4))*'Sales Ach'!D$4),IF(N77&gt;'Sales Ach'!B$5,('Sales Ach'!C$5+((N77-'Sales Ach'!B$5)/('Sales Ach'!B$4-'Sales Ach'!B$5))*'Sales Ach'!D$5),IF(N77&gt;='Sales Ach'!B$6,('Sales Ach'!C$6+((N77-'Sales Ach'!B$6)/('Sales Ach'!B$5-'Sales Ach'!B$6)*'Sales Ach'!D$6)),0))))*$AB$2/10))</f>
        <v>24.961229259658236</v>
      </c>
      <c r="AC77" s="76">
        <f>IF(Q77="","",(IF(Q77&gt;=UA!B$3,UA!C$3,IF(Q77&gt;=UA!B$4,(UA!C$4+((Q77-UA!B$4)/(UA!B$3-UA!B$4))*UA!D$4),IF(Q77&gt;UA!B$5,(UA!C$5+((Q77-UA!B$5)/(UA!B$4-UA!B$5))*UA!D$5),IF(Q77&gt;=UA!B$6,(UA!C$6+((Q77-UA!B$6)/(UA!B$5-UA!B$6)*UA!D$6)),0))))*$AC$2/10))</f>
        <v>4.9682804674457426</v>
      </c>
      <c r="AD77" s="76">
        <f>IF(R77="","",(IF(R77&gt;='New Product'!B$3,'New Product'!C$3,IF(R77&gt;='New Product'!B$4,('New Product'!C$4+((R77-'New Product'!B$4)/('New Product'!B$3-'New Product'!B$4))*'New Product'!D$4),IF(R77&gt;'New Product'!B$5,('New Product'!C$5+((R77-'New Product'!B$5)/('New Product'!B$4-'New Product'!B$5))*'New Product'!D$5),IF(R77&gt;='New Product'!B$6,('New Product'!C$6+((R77-'New Product'!B$6)/('New Product'!B$5-'New Product'!B$6)*'New Product'!D$6)),0)))))*$AD$2/10)</f>
        <v>0.46983946862613929</v>
      </c>
      <c r="AE77" s="76">
        <f>IF(S77="","",(IF(S77&gt;='Basket Brand'!B$3,'Basket Brand'!C$3,IF(S77&gt;='Basket Brand'!B$4,('Basket Brand'!C$4+((S77-'Basket Brand'!B$4)/('Basket Brand'!B$3-'Basket Brand'!B$4))*'Basket Brand'!D$4),IF(S77&gt;'Basket Brand'!B$5,('Basket Brand'!C$5+((S77-'Basket Brand'!B$5)/('Basket Brand'!B$4-'Basket Brand'!B$5))*'Basket Brand'!D$5),IF(S77&gt;='Basket Brand'!B$6,('Basket Brand'!C$6+((S77-'Basket Brand'!B$6)/('Basket Brand'!B$5-'Basket Brand'!B$6)*'Basket Brand'!D$6)),0))))*$AE$2/10))</f>
        <v>11.018428961378808</v>
      </c>
      <c r="AF77" s="76">
        <f>IF(T77="","",(IF(T77&gt;='No of Month Ach.'!B$3,'No of Month Ach.'!C$3,IF(T77&gt;='No of Month Ach.'!B$4,('No of Month Ach.'!C$4+((T77-'No of Month Ach.'!B$4)/('No of Month Ach.'!B$3-'No of Month Ach.'!B$4))*'No of Month Ach.'!D$4),IF(T77&gt;'No of Month Ach.'!B$5,('No of Month Ach.'!C$5+((T77-'No of Month Ach.'!B$5)/('No of Month Ach.'!B$4-'No of Month Ach.'!B$5))*'No of Month Ach.'!D$5),IF(T77&gt;='No of Month Ach.'!B$6,('No of Month Ach.'!C$6+((T77-'No of Month Ach.'!B$6)/('No of Month Ach.'!B$5-'No of Month Ach.'!B$6)*'No of Month Ach.'!D$6)),0))))*$AF$2/10))</f>
        <v>3.85</v>
      </c>
      <c r="AG77" s="76">
        <f>IFERROR(IF(U77="","",IF(U77&gt;='Rx Share'!B$3,'Rx Share'!C$3,IF(U77&gt;='Rx Share'!B$4,('Rx Share'!C$4+((U77-'Rx Share'!B$4)/('Rx Share'!B$3-'Rx Share'!B$4))*'Rx Share'!D$4),IF(U77&gt;'Rx Share'!B$5,('Rx Share'!C$5+((U77-'Rx Share'!B$5)/('Rx Share'!B$4-'Rx Share'!B$5))*'Rx Share'!D$5),IF(U77&gt;='Rx Share'!B$6,('Rx Share'!C$6+((U77-'Rx Share'!B$6)/('Rx Share'!B$5-'Rx Share'!B$6)*'Rx Share'!D$6)),0)))))*$AG$2/10,"")</f>
        <v>0</v>
      </c>
      <c r="AH77" s="76">
        <f>IF(W77&gt;='Call Achv'!B$3,'Call Achv'!C$3,IF(W77&gt;='Call Achv'!B$4,('Call Achv'!C$4+((W77-'Call Achv'!B$4)/('Call Achv'!B$3-'Call Achv'!B$4))*'Call Achv'!D$4),IF(W77&gt;'Call Achv'!B$5,('Call Achv'!C$5+((W77-'Call Achv'!B$5)/('Call Achv'!B$4-'Call Achv'!B$5))*'Call Achv'!D$5),IF(W77&gt;='Call Achv'!B$6,('Call Achv'!C$6+((W77-'Call Achv'!B$6)/('Call Achv'!B$5-'Call Achv'!B$6)*'Call Achv'!D$6)),0))))*$AH$2/10</f>
        <v>5</v>
      </c>
      <c r="AI77" s="76">
        <f>IF(X77&gt;='FF-Written'!B$3,'FF-Written'!C$3,IF(X77&gt;='FF-Written'!B$4,('FF-Written'!C$4+((X77-'FF-Written'!B$4)/('FF-Written'!B$3-'FF-Written'!B$4))*'FF-Written'!D$4),IF(X77&gt;'FF-Written'!B$5,('FF-Written'!C$5+((X77-'FF-Written'!B$5)/('FF-Written'!B$4-'FF-Written'!B$5))*'FF-Written'!D$5),IF(X77&gt;='FF-Written'!B$6,('FF-Written'!C$6+((X77-'FF-Written'!B$6)/('FF-Written'!B$5-'FF-Written'!B$6)*'FF-Written'!D$6)),0))))*$AI$2/10</f>
        <v>7.1111111111111116</v>
      </c>
      <c r="AJ77" s="76">
        <f>IF(Y77&gt;='FF-Detailing'!B$3,'FF-Detailing'!C$3,IF(Y77&gt;='FF-Detailing'!B$4,('FF-Detailing'!C$4+((Y77-'FF-Detailing'!B$4)/('FF-Detailing'!B$3-'FF-Detailing'!B$4))*'FF-Detailing'!D$4),IF(Y77&gt;'FF-Detailing'!B$5,('FF-Detailing'!C$5+((Y77-'FF-Detailing'!B$5)/('FF-Detailing'!B$4-'FF-Detailing'!B$5))*'FF-Detailing'!D$5),IF(Y77&gt;='FF-Detailing'!B$6,('FF-Detailing'!C$6+((Y77-'FF-Detailing'!B$6)/('FF-Detailing'!B$5-'FF-Detailing'!B$6)*'FF-Detailing'!D$6)),0))))*$AJ$2/10</f>
        <v>2.42</v>
      </c>
      <c r="AK77" s="100">
        <f t="shared" si="16"/>
        <v>74.748611585275057</v>
      </c>
      <c r="AL77" s="70">
        <f t="shared" si="25"/>
        <v>74</v>
      </c>
      <c r="AM77" s="2">
        <f t="shared" si="17"/>
        <v>66.443210298022279</v>
      </c>
      <c r="AN77">
        <f t="shared" si="18"/>
        <v>54</v>
      </c>
      <c r="AO77" s="110">
        <f t="shared" si="19"/>
        <v>12.491781722550952</v>
      </c>
      <c r="AP77" s="110">
        <f t="shared" si="13"/>
        <v>45.024902140026043</v>
      </c>
      <c r="AQ77" s="110">
        <f t="shared" si="14"/>
        <v>36.560934891485807</v>
      </c>
      <c r="AR77" s="110">
        <f t="shared" si="15"/>
        <v>84.444444444444443</v>
      </c>
      <c r="AS77" s="109">
        <f t="shared" si="20"/>
        <v>87</v>
      </c>
      <c r="AT77" s="109">
        <f t="shared" si="21"/>
        <v>110</v>
      </c>
      <c r="AU77" s="109">
        <f t="shared" si="22"/>
        <v>109</v>
      </c>
      <c r="AV77" s="109">
        <f t="shared" si="23"/>
        <v>62</v>
      </c>
    </row>
    <row r="78" spans="1:48" ht="20" x14ac:dyDescent="0.35">
      <c r="A78" s="87"/>
      <c r="B78" s="79">
        <v>105200</v>
      </c>
      <c r="C78" s="80" t="s">
        <v>1885</v>
      </c>
      <c r="D78" s="80" t="s">
        <v>1201</v>
      </c>
      <c r="E78" s="80" t="s">
        <v>1886</v>
      </c>
      <c r="F78" s="80" t="s">
        <v>1887</v>
      </c>
      <c r="G78" s="80" t="s">
        <v>1813</v>
      </c>
      <c r="H78" s="80" t="s">
        <v>1808</v>
      </c>
      <c r="I78" s="80" t="s">
        <v>1757</v>
      </c>
      <c r="J78" s="146">
        <v>44573</v>
      </c>
      <c r="K78" s="146" t="s">
        <v>1719</v>
      </c>
      <c r="L78" s="79"/>
      <c r="M78" s="79">
        <v>9</v>
      </c>
      <c r="N78" s="78">
        <v>99.359271820179913</v>
      </c>
      <c r="O78" s="78">
        <f>_xlfn.XLOOKUP($B78,[1]Sheet1!$A:$A,[1]Sheet1!$D:$D)</f>
        <v>99.359255072241893</v>
      </c>
      <c r="P78" s="78">
        <f t="shared" si="24"/>
        <v>1.6747938019534558E-5</v>
      </c>
      <c r="Q78" s="78">
        <v>43.835616438356162</v>
      </c>
      <c r="R78" s="78">
        <v>11.973366466058275</v>
      </c>
      <c r="S78" s="78">
        <v>103.23192262157966</v>
      </c>
      <c r="T78" s="142">
        <v>6</v>
      </c>
      <c r="U78" s="68">
        <v>4.6253469010175765</v>
      </c>
      <c r="V78" s="68">
        <v>0.83256244218316378</v>
      </c>
      <c r="W78" s="78">
        <v>85.874439461883412</v>
      </c>
      <c r="X78" s="78">
        <v>63.333333333333336</v>
      </c>
      <c r="Y78" s="78">
        <v>58.666666666666664</v>
      </c>
      <c r="Z78" s="73"/>
      <c r="AA78" s="74"/>
      <c r="AB78" s="75">
        <f>IF(N78="","",(IF(N78&gt;='Sales Ach'!B$3,'Sales Ach'!C$3,IF(N78&gt;='Sales Ach'!B$4,('Sales Ach'!C$4+((N78-'Sales Ach'!B$4)/('Sales Ach'!B$3-'Sales Ach'!B$4))*'Sales Ach'!D$4),IF(N78&gt;'Sales Ach'!B$5,('Sales Ach'!C$5+((N78-'Sales Ach'!B$5)/('Sales Ach'!B$4-'Sales Ach'!B$5))*'Sales Ach'!D$5),IF(N78&gt;='Sales Ach'!B$6,('Sales Ach'!C$6+((N78-'Sales Ach'!B$6)/('Sales Ach'!B$5-'Sales Ach'!B$6)*'Sales Ach'!D$6)),0))))*$AB$2/10))</f>
        <v>20.231126184215896</v>
      </c>
      <c r="AC78" s="76">
        <f>IF(Q78="","",(IF(Q78&gt;=UA!B$3,UA!C$3,IF(Q78&gt;=UA!B$4,(UA!C$4+((Q78-UA!B$4)/(UA!B$3-UA!B$4))*UA!D$4),IF(Q78&gt;UA!B$5,(UA!C$5+((Q78-UA!B$5)/(UA!B$4-UA!B$5))*UA!D$5),IF(Q78&gt;=UA!B$6,(UA!C$6+((Q78-UA!B$6)/(UA!B$5-UA!B$6)*UA!D$6)),0))))*$AC$2/10))</f>
        <v>7.5342465753424648</v>
      </c>
      <c r="AD78" s="76">
        <f>IF(R78="","",(IF(R78&gt;='New Product'!B$3,'New Product'!C$3,IF(R78&gt;='New Product'!B$4,('New Product'!C$4+((R78-'New Product'!B$4)/('New Product'!B$3-'New Product'!B$4))*'New Product'!D$4),IF(R78&gt;'New Product'!B$5,('New Product'!C$5+((R78-'New Product'!B$5)/('New Product'!B$4-'New Product'!B$5))*'New Product'!D$5),IF(R78&gt;='New Product'!B$6,('New Product'!C$6+((R78-'New Product'!B$6)/('New Product'!B$5-'New Product'!B$6)*'New Product'!D$6)),0)))))*$AD$2/10)</f>
        <v>0</v>
      </c>
      <c r="AE78" s="76">
        <f>IF(S78="","",(IF(S78&gt;='Basket Brand'!B$3,'Basket Brand'!C$3,IF(S78&gt;='Basket Brand'!B$4,('Basket Brand'!C$4+((S78-'Basket Brand'!B$4)/('Basket Brand'!B$3-'Basket Brand'!B$4))*'Basket Brand'!D$4),IF(S78&gt;'Basket Brand'!B$5,('Basket Brand'!C$5+((S78-'Basket Brand'!B$5)/('Basket Brand'!B$4-'Basket Brand'!B$5))*'Basket Brand'!D$5),IF(S78&gt;='Basket Brand'!B$6,('Basket Brand'!C$6+((S78-'Basket Brand'!B$6)/('Basket Brand'!B$5-'Basket Brand'!B$6)*'Basket Brand'!D$6)),0))))*$AE$2/10))</f>
        <v>9.987830714589558</v>
      </c>
      <c r="AF78" s="76">
        <f>IF(T78="","",(IF(T78&gt;='No of Month Ach.'!B$3,'No of Month Ach.'!C$3,IF(T78&gt;='No of Month Ach.'!B$4,('No of Month Ach.'!C$4+((T78-'No of Month Ach.'!B$4)/('No of Month Ach.'!B$3-'No of Month Ach.'!B$4))*'No of Month Ach.'!D$4),IF(T78&gt;'No of Month Ach.'!B$5,('No of Month Ach.'!C$5+((T78-'No of Month Ach.'!B$5)/('No of Month Ach.'!B$4-'No of Month Ach.'!B$5))*'No of Month Ach.'!D$5),IF(T78&gt;='No of Month Ach.'!B$6,('No of Month Ach.'!C$6+((T78-'No of Month Ach.'!B$6)/('No of Month Ach.'!B$5-'No of Month Ach.'!B$6)*'No of Month Ach.'!D$6)),0))))*$AF$2/10))</f>
        <v>1.575</v>
      </c>
      <c r="AG78" s="76">
        <f>IFERROR(IF(U78="","",IF(U78&gt;='Rx Share'!B$3,'Rx Share'!C$3,IF(U78&gt;='Rx Share'!B$4,('Rx Share'!C$4+((U78-'Rx Share'!B$4)/('Rx Share'!B$3-'Rx Share'!B$4))*'Rx Share'!D$4),IF(U78&gt;'Rx Share'!B$5,('Rx Share'!C$5+((U78-'Rx Share'!B$5)/('Rx Share'!B$4-'Rx Share'!B$5))*'Rx Share'!D$5),IF(U78&gt;='Rx Share'!B$6,('Rx Share'!C$6+((U78-'Rx Share'!B$6)/('Rx Share'!B$5-'Rx Share'!B$6)*'Rx Share'!D$6)),0)))))*$AG$2/10,"")</f>
        <v>0</v>
      </c>
      <c r="AH78" s="76">
        <f>IF(W78&gt;='Call Achv'!B$3,'Call Achv'!C$3,IF(W78&gt;='Call Achv'!B$4,('Call Achv'!C$4+((W78-'Call Achv'!B$4)/('Call Achv'!B$3-'Call Achv'!B$4))*'Call Achv'!D$4),IF(W78&gt;'Call Achv'!B$5,('Call Achv'!C$5+((W78-'Call Achv'!B$5)/('Call Achv'!B$4-'Call Achv'!B$5))*'Call Achv'!D$5),IF(W78&gt;='Call Achv'!B$6,('Call Achv'!C$6+((W78-'Call Achv'!B$6)/('Call Achv'!B$5-'Call Achv'!B$6)*'Call Achv'!D$6)),0))))*$AH$2/10</f>
        <v>1.278026905829597</v>
      </c>
      <c r="AI78" s="76">
        <f>IF(X78&gt;='FF-Written'!B$3,'FF-Written'!C$3,IF(X78&gt;='FF-Written'!B$4,('FF-Written'!C$4+((X78-'FF-Written'!B$4)/('FF-Written'!B$3-'FF-Written'!B$4))*'FF-Written'!D$4),IF(X78&gt;'FF-Written'!B$5,('FF-Written'!C$5+((X78-'FF-Written'!B$5)/('FF-Written'!B$4-'FF-Written'!B$5))*'FF-Written'!D$5),IF(X78&gt;='FF-Written'!B$6,('FF-Written'!C$6+((X78-'FF-Written'!B$6)/('FF-Written'!B$5-'FF-Written'!B$6)*'FF-Written'!D$6)),0))))*$AI$2/10</f>
        <v>3.6</v>
      </c>
      <c r="AJ78" s="76">
        <f>IF(Y78&gt;='FF-Detailing'!B$3,'FF-Detailing'!C$3,IF(Y78&gt;='FF-Detailing'!B$4,('FF-Detailing'!C$4+((Y78-'FF-Detailing'!B$4)/('FF-Detailing'!B$3-'FF-Detailing'!B$4))*'FF-Detailing'!D$4),IF(Y78&gt;'FF-Detailing'!B$5,('FF-Detailing'!C$5+((Y78-'FF-Detailing'!B$5)/('FF-Detailing'!B$4-'FF-Detailing'!B$5))*'FF-Detailing'!D$5),IF(Y78&gt;='FF-Detailing'!B$6,('FF-Detailing'!C$6+((Y78-'FF-Detailing'!B$6)/('FF-Detailing'!B$5-'FF-Detailing'!B$6)*'FF-Detailing'!D$6)),0))))*$AJ$2/10</f>
        <v>0</v>
      </c>
      <c r="AK78" s="100">
        <f t="shared" si="16"/>
        <v>55.257787974971905</v>
      </c>
      <c r="AL78" s="70">
        <f t="shared" si="25"/>
        <v>194</v>
      </c>
      <c r="AM78" s="2">
        <f t="shared" si="17"/>
        <v>49.118033755530583</v>
      </c>
      <c r="AN78">
        <f t="shared" si="18"/>
        <v>145</v>
      </c>
      <c r="AO78" s="110" t="str">
        <f t="shared" si="19"/>
        <v/>
      </c>
      <c r="AP78" s="110" t="str">
        <f t="shared" si="13"/>
        <v/>
      </c>
      <c r="AQ78" s="110" t="str">
        <f t="shared" si="14"/>
        <v/>
      </c>
      <c r="AR78" s="110" t="str">
        <f t="shared" si="15"/>
        <v/>
      </c>
      <c r="AS78" s="109" t="str">
        <f t="shared" si="20"/>
        <v>Disqualified</v>
      </c>
      <c r="AT78" s="109" t="str">
        <f t="shared" si="21"/>
        <v>Disqualified</v>
      </c>
      <c r="AU78" s="109" t="str">
        <f t="shared" si="22"/>
        <v>Disqualified</v>
      </c>
      <c r="AV78" s="109" t="str">
        <f t="shared" si="23"/>
        <v>Disqualified</v>
      </c>
    </row>
    <row r="79" spans="1:48" ht="20" x14ac:dyDescent="0.35">
      <c r="A79" s="87"/>
      <c r="B79" s="79">
        <v>105205</v>
      </c>
      <c r="C79" s="80" t="s">
        <v>317</v>
      </c>
      <c r="D79" s="80" t="s">
        <v>1114</v>
      </c>
      <c r="E79" s="80" t="s">
        <v>1888</v>
      </c>
      <c r="F79" s="80" t="s">
        <v>1889</v>
      </c>
      <c r="G79" s="80" t="s">
        <v>1807</v>
      </c>
      <c r="H79" s="80" t="s">
        <v>1808</v>
      </c>
      <c r="I79" s="80" t="s">
        <v>1757</v>
      </c>
      <c r="J79" s="146">
        <v>44573</v>
      </c>
      <c r="K79" s="146" t="s">
        <v>1719</v>
      </c>
      <c r="L79" s="79"/>
      <c r="M79" s="79">
        <v>9</v>
      </c>
      <c r="N79" s="78">
        <v>98.221432585265589</v>
      </c>
      <c r="O79" s="78">
        <f>_xlfn.XLOOKUP($B79,[1]Sheet1!$A:$A,[1]Sheet1!$D:$D)</f>
        <v>98.221441456091284</v>
      </c>
      <c r="P79" s="78">
        <f t="shared" si="24"/>
        <v>-8.8708256953395903E-6</v>
      </c>
      <c r="Q79" s="78">
        <v>63.013698630136986</v>
      </c>
      <c r="R79" s="78">
        <v>35.709718861310421</v>
      </c>
      <c r="S79" s="78">
        <v>100.35747890000357</v>
      </c>
      <c r="T79" s="142">
        <v>5</v>
      </c>
      <c r="U79" s="68">
        <v>2.258033846738924</v>
      </c>
      <c r="V79" s="68">
        <v>0.40644609241300633</v>
      </c>
      <c r="W79" s="78">
        <v>108.44444444444446</v>
      </c>
      <c r="X79" s="78">
        <v>87.777777777777786</v>
      </c>
      <c r="Y79" s="78">
        <v>84.333333333333329</v>
      </c>
      <c r="Z79" s="73"/>
      <c r="AA79" s="74"/>
      <c r="AB79" s="75">
        <f>IF(N79="","",(IF(N79&gt;='Sales Ach'!B$3,'Sales Ach'!C$3,IF(N79&gt;='Sales Ach'!B$4,('Sales Ach'!C$4+((N79-'Sales Ach'!B$4)/('Sales Ach'!B$3-'Sales Ach'!B$4))*'Sales Ach'!D$4),IF(N79&gt;'Sales Ach'!B$5,('Sales Ach'!C$5+((N79-'Sales Ach'!B$5)/('Sales Ach'!B$4-'Sales Ach'!B$5))*'Sales Ach'!D$5),IF(N79&gt;='Sales Ach'!B$6,('Sales Ach'!C$6+((N79-'Sales Ach'!B$6)/('Sales Ach'!B$5-'Sales Ach'!B$6)*'Sales Ach'!D$6)),0))))*$AB$2/10))</f>
        <v>18.865719102318707</v>
      </c>
      <c r="AC79" s="76">
        <f>IF(Q79="","",(IF(Q79&gt;=UA!B$3,UA!C$3,IF(Q79&gt;=UA!B$4,(UA!C$4+((Q79-UA!B$4)/(UA!B$3-UA!B$4))*UA!D$4),IF(Q79&gt;UA!B$5,(UA!C$5+((Q79-UA!B$5)/(UA!B$4-UA!B$5))*UA!D$5),IF(Q79&gt;=UA!B$6,(UA!C$6+((Q79-UA!B$6)/(UA!B$5-UA!B$6)*UA!D$6)),0))))*$AC$2/10))</f>
        <v>10</v>
      </c>
      <c r="AD79" s="76">
        <f>IF(R79="","",(IF(R79&gt;='New Product'!B$3,'New Product'!C$3,IF(R79&gt;='New Product'!B$4,('New Product'!C$4+((R79-'New Product'!B$4)/('New Product'!B$3-'New Product'!B$4))*'New Product'!D$4),IF(R79&gt;'New Product'!B$5,('New Product'!C$5+((R79-'New Product'!B$5)/('New Product'!B$4-'New Product'!B$5))*'New Product'!D$5),IF(R79&gt;='New Product'!B$6,('New Product'!C$6+((R79-'New Product'!B$6)/('New Product'!B$5-'New Product'!B$6)*'New Product'!D$6)),0)))))*$AD$2/10)</f>
        <v>0</v>
      </c>
      <c r="AE79" s="76">
        <f>IF(S79="","",(IF(S79&gt;='Basket Brand'!B$3,'Basket Brand'!C$3,IF(S79&gt;='Basket Brand'!B$4,('Basket Brand'!C$4+((S79-'Basket Brand'!B$4)/('Basket Brand'!B$3-'Basket Brand'!B$4))*'Basket Brand'!D$4),IF(S79&gt;'Basket Brand'!B$5,('Basket Brand'!C$5+((S79-'Basket Brand'!B$5)/('Basket Brand'!B$4-'Basket Brand'!B$5))*'Basket Brand'!D$5),IF(S79&gt;='Basket Brand'!B$6,('Basket Brand'!C$6+((S79-'Basket Brand'!B$6)/('Basket Brand'!B$5-'Basket Brand'!B$6)*'Basket Brand'!D$6)),0))))*$AE$2/10))</f>
        <v>9.6428974680004274</v>
      </c>
      <c r="AF79" s="76">
        <f>IF(T79="","",(IF(T79&gt;='No of Month Ach.'!B$3,'No of Month Ach.'!C$3,IF(T79&gt;='No of Month Ach.'!B$4,('No of Month Ach.'!C$4+((T79-'No of Month Ach.'!B$4)/('No of Month Ach.'!B$3-'No of Month Ach.'!B$4))*'No of Month Ach.'!D$4),IF(T79&gt;'No of Month Ach.'!B$5,('No of Month Ach.'!C$5+((T79-'No of Month Ach.'!B$5)/('No of Month Ach.'!B$4-'No of Month Ach.'!B$5))*'No of Month Ach.'!D$5),IF(T79&gt;='No of Month Ach.'!B$6,('No of Month Ach.'!C$6+((T79-'No of Month Ach.'!B$6)/('No of Month Ach.'!B$5-'No of Month Ach.'!B$6)*'No of Month Ach.'!D$6)),0))))*$AF$2/10))</f>
        <v>0.35</v>
      </c>
      <c r="AG79" s="76">
        <f>IFERROR(IF(U79="","",IF(U79&gt;='Rx Share'!B$3,'Rx Share'!C$3,IF(U79&gt;='Rx Share'!B$4,('Rx Share'!C$4+((U79-'Rx Share'!B$4)/('Rx Share'!B$3-'Rx Share'!B$4))*'Rx Share'!D$4),IF(U79&gt;'Rx Share'!B$5,('Rx Share'!C$5+((U79-'Rx Share'!B$5)/('Rx Share'!B$4-'Rx Share'!B$5))*'Rx Share'!D$5),IF(U79&gt;='Rx Share'!B$6,('Rx Share'!C$6+((U79-'Rx Share'!B$6)/('Rx Share'!B$5-'Rx Share'!B$6)*'Rx Share'!D$6)),0)))))*$AG$2/10,"")</f>
        <v>0</v>
      </c>
      <c r="AH79" s="76">
        <f>IF(W79&gt;='Call Achv'!B$3,'Call Achv'!C$3,IF(W79&gt;='Call Achv'!B$4,('Call Achv'!C$4+((W79-'Call Achv'!B$4)/('Call Achv'!B$3-'Call Achv'!B$4))*'Call Achv'!D$4),IF(W79&gt;'Call Achv'!B$5,('Call Achv'!C$5+((W79-'Call Achv'!B$5)/('Call Achv'!B$4-'Call Achv'!B$5))*'Call Achv'!D$5),IF(W79&gt;='Call Achv'!B$6,('Call Achv'!C$6+((W79-'Call Achv'!B$6)/('Call Achv'!B$5-'Call Achv'!B$6)*'Call Achv'!D$6)),0))))*$AH$2/10</f>
        <v>5</v>
      </c>
      <c r="AI79" s="76">
        <f>IF(X79&gt;='FF-Written'!B$3,'FF-Written'!C$3,IF(X79&gt;='FF-Written'!B$4,('FF-Written'!C$4+((X79-'FF-Written'!B$4)/('FF-Written'!B$3-'FF-Written'!B$4))*'FF-Written'!D$4),IF(X79&gt;'FF-Written'!B$5,('FF-Written'!C$5+((X79-'FF-Written'!B$5)/('FF-Written'!B$4-'FF-Written'!B$5))*'FF-Written'!D$5),IF(X79&gt;='FF-Written'!B$6,('FF-Written'!C$6+((X79-'FF-Written'!B$6)/('FF-Written'!B$5-'FF-Written'!B$6)*'FF-Written'!D$6)),0))))*$AI$2/10</f>
        <v>7.6444444444444457</v>
      </c>
      <c r="AJ79" s="76">
        <f>IF(Y79&gt;='FF-Detailing'!B$3,'FF-Detailing'!C$3,IF(Y79&gt;='FF-Detailing'!B$4,('FF-Detailing'!C$4+((Y79-'FF-Detailing'!B$4)/('FF-Detailing'!B$3-'FF-Detailing'!B$4))*'FF-Detailing'!D$4),IF(Y79&gt;'FF-Detailing'!B$5,('FF-Detailing'!C$5+((Y79-'FF-Detailing'!B$5)/('FF-Detailing'!B$4-'FF-Detailing'!B$5))*'FF-Detailing'!D$5),IF(Y79&gt;='FF-Detailing'!B$6,('FF-Detailing'!C$6+((Y79-'FF-Detailing'!B$6)/('FF-Detailing'!B$5-'FF-Detailing'!B$6)*'FF-Detailing'!D$6)),0))))*$AJ$2/10</f>
        <v>2.3599999999999994</v>
      </c>
      <c r="AK79" s="100">
        <f t="shared" si="16"/>
        <v>67.328826268454478</v>
      </c>
      <c r="AL79" s="70">
        <f t="shared" si="25"/>
        <v>126</v>
      </c>
      <c r="AM79" s="2">
        <f t="shared" si="17"/>
        <v>59.847845571959539</v>
      </c>
      <c r="AN79">
        <f t="shared" si="18"/>
        <v>98</v>
      </c>
      <c r="AO79" s="110" t="str">
        <f t="shared" si="19"/>
        <v/>
      </c>
      <c r="AP79" s="110" t="str">
        <f t="shared" si="13"/>
        <v/>
      </c>
      <c r="AQ79" s="110" t="str">
        <f t="shared" si="14"/>
        <v/>
      </c>
      <c r="AR79" s="110" t="str">
        <f t="shared" si="15"/>
        <v/>
      </c>
      <c r="AS79" s="109" t="str">
        <f t="shared" si="20"/>
        <v>Disqualified</v>
      </c>
      <c r="AT79" s="109" t="str">
        <f t="shared" si="21"/>
        <v>Disqualified</v>
      </c>
      <c r="AU79" s="109" t="str">
        <f t="shared" si="22"/>
        <v>Disqualified</v>
      </c>
      <c r="AV79" s="109" t="str">
        <f t="shared" si="23"/>
        <v>Disqualified</v>
      </c>
    </row>
    <row r="80" spans="1:48" ht="20" x14ac:dyDescent="0.35">
      <c r="A80" s="87"/>
      <c r="B80" s="79">
        <v>105206</v>
      </c>
      <c r="C80" s="80" t="s">
        <v>1218</v>
      </c>
      <c r="D80" s="80" t="s">
        <v>1114</v>
      </c>
      <c r="E80" s="80" t="s">
        <v>1890</v>
      </c>
      <c r="F80" s="80" t="s">
        <v>1826</v>
      </c>
      <c r="G80" s="80" t="s">
        <v>1807</v>
      </c>
      <c r="H80" s="80" t="s">
        <v>1808</v>
      </c>
      <c r="I80" s="80" t="s">
        <v>1757</v>
      </c>
      <c r="J80" s="146">
        <v>44573</v>
      </c>
      <c r="K80" s="146" t="s">
        <v>1719</v>
      </c>
      <c r="L80" s="79"/>
      <c r="M80" s="79">
        <v>9</v>
      </c>
      <c r="N80" s="78">
        <v>122.25026238212813</v>
      </c>
      <c r="O80" s="78">
        <f>_xlfn.XLOOKUP($B80,[1]Sheet1!$A:$A,[1]Sheet1!$D:$D)</f>
        <v>122.25023192818773</v>
      </c>
      <c r="P80" s="78">
        <f t="shared" si="24"/>
        <v>3.0453940397023871E-5</v>
      </c>
      <c r="Q80" s="78">
        <v>55.555555555555557</v>
      </c>
      <c r="R80" s="78">
        <v>23.333468681665742</v>
      </c>
      <c r="S80" s="78">
        <v>128.07314583313203</v>
      </c>
      <c r="T80" s="142">
        <v>8</v>
      </c>
      <c r="U80" s="68">
        <v>2.445676570108879</v>
      </c>
      <c r="V80" s="68">
        <v>0.44022178261959821</v>
      </c>
      <c r="W80" s="78">
        <v>105.70987654320987</v>
      </c>
      <c r="X80" s="78">
        <v>92.222222222222229</v>
      </c>
      <c r="Y80" s="78">
        <v>94</v>
      </c>
      <c r="Z80" s="73"/>
      <c r="AA80" s="74"/>
      <c r="AB80" s="75">
        <f>IF(N80="","",(IF(N80&gt;='Sales Ach'!B$3,'Sales Ach'!C$3,IF(N80&gt;='Sales Ach'!B$4,('Sales Ach'!C$4+((N80-'Sales Ach'!B$4)/('Sales Ach'!B$3-'Sales Ach'!B$4))*'Sales Ach'!D$4),IF(N80&gt;'Sales Ach'!B$5,('Sales Ach'!C$5+((N80-'Sales Ach'!B$5)/('Sales Ach'!B$4-'Sales Ach'!B$5))*'Sales Ach'!D$5),IF(N80&gt;='Sales Ach'!B$6,('Sales Ach'!C$6+((N80-'Sales Ach'!B$6)/('Sales Ach'!B$5-'Sales Ach'!B$6)*'Sales Ach'!D$6)),0))))*$AB$2/10))</f>
        <v>30</v>
      </c>
      <c r="AC80" s="76">
        <f>IF(Q80="","",(IF(Q80&gt;=UA!B$3,UA!C$3,IF(Q80&gt;=UA!B$4,(UA!C$4+((Q80-UA!B$4)/(UA!B$3-UA!B$4))*UA!D$4),IF(Q80&gt;UA!B$5,(UA!C$5+((Q80-UA!B$5)/(UA!B$4-UA!B$5))*UA!D$5),IF(Q80&gt;=UA!B$6,(UA!C$6+((Q80-UA!B$6)/(UA!B$5-UA!B$6)*UA!D$6)),0))))*$AC$2/10))</f>
        <v>10</v>
      </c>
      <c r="AD80" s="76">
        <f>IF(R80="","",(IF(R80&gt;='New Product'!B$3,'New Product'!C$3,IF(R80&gt;='New Product'!B$4,('New Product'!C$4+((R80-'New Product'!B$4)/('New Product'!B$3-'New Product'!B$4))*'New Product'!D$4),IF(R80&gt;'New Product'!B$5,('New Product'!C$5+((R80-'New Product'!B$5)/('New Product'!B$4-'New Product'!B$5))*'New Product'!D$5),IF(R80&gt;='New Product'!B$6,('New Product'!C$6+((R80-'New Product'!B$6)/('New Product'!B$5-'New Product'!B$6)*'New Product'!D$6)),0)))))*$AD$2/10)</f>
        <v>0</v>
      </c>
      <c r="AE80" s="76">
        <f>IF(S80="","",(IF(S80&gt;='Basket Brand'!B$3,'Basket Brand'!C$3,IF(S80&gt;='Basket Brand'!B$4,('Basket Brand'!C$4+((S80-'Basket Brand'!B$4)/('Basket Brand'!B$3-'Basket Brand'!B$4))*'Basket Brand'!D$4),IF(S80&gt;'Basket Brand'!B$5,('Basket Brand'!C$5+((S80-'Basket Brand'!B$5)/('Basket Brand'!B$4-'Basket Brand'!B$5))*'Basket Brand'!D$5),IF(S80&gt;='Basket Brand'!B$6,('Basket Brand'!C$6+((S80-'Basket Brand'!B$6)/('Basket Brand'!B$5-'Basket Brand'!B$6)*'Basket Brand'!D$6)),0))))*$AE$2/10))</f>
        <v>12</v>
      </c>
      <c r="AF80" s="76">
        <f>IF(T80="","",(IF(T80&gt;='No of Month Ach.'!B$3,'No of Month Ach.'!C$3,IF(T80&gt;='No of Month Ach.'!B$4,('No of Month Ach.'!C$4+((T80-'No of Month Ach.'!B$4)/('No of Month Ach.'!B$3-'No of Month Ach.'!B$4))*'No of Month Ach.'!D$4),IF(T80&gt;'No of Month Ach.'!B$5,('No of Month Ach.'!C$5+((T80-'No of Month Ach.'!B$5)/('No of Month Ach.'!B$4-'No of Month Ach.'!B$5))*'No of Month Ach.'!D$5),IF(T80&gt;='No of Month Ach.'!B$6,('No of Month Ach.'!C$6+((T80-'No of Month Ach.'!B$6)/('No of Month Ach.'!B$5-'No of Month Ach.'!B$6)*'No of Month Ach.'!D$6)),0))))*$AF$2/10))</f>
        <v>3.85</v>
      </c>
      <c r="AG80" s="76">
        <f>IFERROR(IF(U80="","",IF(U80&gt;='Rx Share'!B$3,'Rx Share'!C$3,IF(U80&gt;='Rx Share'!B$4,('Rx Share'!C$4+((U80-'Rx Share'!B$4)/('Rx Share'!B$3-'Rx Share'!B$4))*'Rx Share'!D$4),IF(U80&gt;'Rx Share'!B$5,('Rx Share'!C$5+((U80-'Rx Share'!B$5)/('Rx Share'!B$4-'Rx Share'!B$5))*'Rx Share'!D$5),IF(U80&gt;='Rx Share'!B$6,('Rx Share'!C$6+((U80-'Rx Share'!B$6)/('Rx Share'!B$5-'Rx Share'!B$6)*'Rx Share'!D$6)),0)))))*$AG$2/10,"")</f>
        <v>0</v>
      </c>
      <c r="AH80" s="76">
        <f>IF(W80&gt;='Call Achv'!B$3,'Call Achv'!C$3,IF(W80&gt;='Call Achv'!B$4,('Call Achv'!C$4+((W80-'Call Achv'!B$4)/('Call Achv'!B$3-'Call Achv'!B$4))*'Call Achv'!D$4),IF(W80&gt;'Call Achv'!B$5,('Call Achv'!C$5+((W80-'Call Achv'!B$5)/('Call Achv'!B$4-'Call Achv'!B$5))*'Call Achv'!D$5),IF(W80&gt;='Call Achv'!B$6,('Call Achv'!C$6+((W80-'Call Achv'!B$6)/('Call Achv'!B$5-'Call Achv'!B$6)*'Call Achv'!D$6)),0))))*$AH$2/10</f>
        <v>5</v>
      </c>
      <c r="AI80" s="76">
        <f>IF(X80&gt;='FF-Written'!B$3,'FF-Written'!C$3,IF(X80&gt;='FF-Written'!B$4,('FF-Written'!C$4+((X80-'FF-Written'!B$4)/('FF-Written'!B$3-'FF-Written'!B$4))*'FF-Written'!D$4),IF(X80&gt;'FF-Written'!B$5,('FF-Written'!C$5+((X80-'FF-Written'!B$5)/('FF-Written'!B$4-'FF-Written'!B$5))*'FF-Written'!D$5),IF(X80&gt;='FF-Written'!B$6,('FF-Written'!C$6+((X80-'FF-Written'!B$6)/('FF-Written'!B$5-'FF-Written'!B$6)*'FF-Written'!D$6)),0))))*$AI$2/10</f>
        <v>8</v>
      </c>
      <c r="AJ80" s="76">
        <f>IF(Y80&gt;='FF-Detailing'!B$3,'FF-Detailing'!C$3,IF(Y80&gt;='FF-Detailing'!B$4,('FF-Detailing'!C$4+((Y80-'FF-Detailing'!B$4)/('FF-Detailing'!B$3-'FF-Detailing'!B$4))*'FF-Detailing'!D$4),IF(Y80&gt;'FF-Detailing'!B$5,('FF-Detailing'!C$5+((Y80-'FF-Detailing'!B$5)/('FF-Detailing'!B$4-'FF-Detailing'!B$5))*'FF-Detailing'!D$5),IF(Y80&gt;='FF-Detailing'!B$6,('FF-Detailing'!C$6+((Y80-'FF-Detailing'!B$6)/('FF-Detailing'!B$5-'FF-Detailing'!B$6)*'FF-Detailing'!D$6)),0))))*$AJ$2/10</f>
        <v>2.9400000000000004</v>
      </c>
      <c r="AK80" s="100">
        <f t="shared" si="16"/>
        <v>89.737499999999983</v>
      </c>
      <c r="AL80" s="70">
        <f t="shared" si="25"/>
        <v>11</v>
      </c>
      <c r="AM80" s="2">
        <f t="shared" si="17"/>
        <v>79.766666666666666</v>
      </c>
      <c r="AN80">
        <f t="shared" si="18"/>
        <v>10</v>
      </c>
      <c r="AO80" s="110">
        <f t="shared" si="19"/>
        <v>2.445676570108879</v>
      </c>
      <c r="AP80" s="110">
        <f t="shared" si="13"/>
        <v>23.333468681665742</v>
      </c>
      <c r="AQ80" s="110">
        <f t="shared" si="14"/>
        <v>55.555555555555557</v>
      </c>
      <c r="AR80" s="110">
        <f t="shared" si="15"/>
        <v>92.222222222222229</v>
      </c>
      <c r="AS80" s="109">
        <f t="shared" si="20"/>
        <v>120</v>
      </c>
      <c r="AT80" s="109">
        <f t="shared" si="21"/>
        <v>130</v>
      </c>
      <c r="AU80" s="109">
        <f t="shared" si="22"/>
        <v>28</v>
      </c>
      <c r="AV80" s="109">
        <f t="shared" si="23"/>
        <v>11</v>
      </c>
    </row>
    <row r="81" spans="1:48" ht="20" x14ac:dyDescent="0.35">
      <c r="A81" s="87"/>
      <c r="B81" s="79">
        <v>105207</v>
      </c>
      <c r="C81" s="80" t="s">
        <v>1891</v>
      </c>
      <c r="D81" s="80" t="s">
        <v>1201</v>
      </c>
      <c r="E81" s="80" t="s">
        <v>305</v>
      </c>
      <c r="F81" s="80" t="s">
        <v>79</v>
      </c>
      <c r="G81" s="80" t="s">
        <v>10</v>
      </c>
      <c r="H81" s="80" t="s">
        <v>1770</v>
      </c>
      <c r="I81" s="80" t="s">
        <v>1757</v>
      </c>
      <c r="J81" s="146">
        <v>44573</v>
      </c>
      <c r="K81" s="146" t="s">
        <v>1719</v>
      </c>
      <c r="L81" s="79"/>
      <c r="M81" s="79">
        <v>9</v>
      </c>
      <c r="N81" s="78">
        <v>102.98202801137796</v>
      </c>
      <c r="O81" s="78">
        <f>_xlfn.XLOOKUP($B81,[1]Sheet1!$A:$A,[1]Sheet1!$D:$D)</f>
        <v>102.98202907211589</v>
      </c>
      <c r="P81" s="78">
        <f t="shared" si="24"/>
        <v>-1.0607379294924613E-6</v>
      </c>
      <c r="Q81" s="78">
        <v>45.833333333333329</v>
      </c>
      <c r="R81" s="78">
        <v>66.615749118200668</v>
      </c>
      <c r="S81" s="78">
        <v>92.482395646006836</v>
      </c>
      <c r="T81" s="142">
        <v>5</v>
      </c>
      <c r="U81" s="68">
        <v>18.221238121597935</v>
      </c>
      <c r="V81" s="68">
        <v>0.54663714364793803</v>
      </c>
      <c r="W81" s="78">
        <v>107.17607973421927</v>
      </c>
      <c r="X81" s="78">
        <v>91.1111111111111</v>
      </c>
      <c r="Y81" s="78">
        <v>86.333333333333329</v>
      </c>
      <c r="Z81" s="73"/>
      <c r="AA81" s="74"/>
      <c r="AB81" s="75">
        <f>IF(N81="","",(IF(N81&gt;='Sales Ach'!B$3,'Sales Ach'!C$3,IF(N81&gt;='Sales Ach'!B$4,('Sales Ach'!C$4+((N81-'Sales Ach'!B$4)/('Sales Ach'!B$3-'Sales Ach'!B$4))*'Sales Ach'!D$4),IF(N81&gt;'Sales Ach'!B$5,('Sales Ach'!C$5+((N81-'Sales Ach'!B$5)/('Sales Ach'!B$4-'Sales Ach'!B$5))*'Sales Ach'!D$5),IF(N81&gt;='Sales Ach'!B$6,('Sales Ach'!C$6+((N81-'Sales Ach'!B$6)/('Sales Ach'!B$5-'Sales Ach'!B$6)*'Sales Ach'!D$6)),0))))*$AB$2/10))</f>
        <v>24.89460840341339</v>
      </c>
      <c r="AC81" s="76">
        <f>IF(Q81="","",(IF(Q81&gt;=UA!B$3,UA!C$3,IF(Q81&gt;=UA!B$4,(UA!C$4+((Q81-UA!B$4)/(UA!B$3-UA!B$4))*UA!D$4),IF(Q81&gt;UA!B$5,(UA!C$5+((Q81-UA!B$5)/(UA!B$4-UA!B$5))*UA!D$5),IF(Q81&gt;=UA!B$6,(UA!C$6+((Q81-UA!B$6)/(UA!B$5-UA!B$6)*UA!D$6)),0))))*$AC$2/10))</f>
        <v>8.3333333333333321</v>
      </c>
      <c r="AD81" s="76">
        <f>IF(R81="","",(IF(R81&gt;='New Product'!B$3,'New Product'!C$3,IF(R81&gt;='New Product'!B$4,('New Product'!C$4+((R81-'New Product'!B$4)/('New Product'!B$3-'New Product'!B$4))*'New Product'!D$4),IF(R81&gt;'New Product'!B$5,('New Product'!C$5+((R81-'New Product'!B$5)/('New Product'!B$4-'New Product'!B$5))*'New Product'!D$5),IF(R81&gt;='New Product'!B$6,('New Product'!C$6+((R81-'New Product'!B$6)/('New Product'!B$5-'New Product'!B$6)*'New Product'!D$6)),0)))))*$AD$2/10)</f>
        <v>1.4144390239212792</v>
      </c>
      <c r="AE81" s="76">
        <f>IF(S81="","",(IF(S81&gt;='Basket Brand'!B$3,'Basket Brand'!C$3,IF(S81&gt;='Basket Brand'!B$4,('Basket Brand'!C$4+((S81-'Basket Brand'!B$4)/('Basket Brand'!B$3-'Basket Brand'!B$4))*'Basket Brand'!D$4),IF(S81&gt;'Basket Brand'!B$5,('Basket Brand'!C$5+((S81-'Basket Brand'!B$5)/('Basket Brand'!B$4-'Basket Brand'!B$5))*'Basket Brand'!D$5),IF(S81&gt;='Basket Brand'!B$6,('Basket Brand'!C$6+((S81-'Basket Brand'!B$6)/('Basket Brand'!B$5-'Basket Brand'!B$6)*'Basket Brand'!D$6)),0))))*$AE$2/10))</f>
        <v>5.6978874775208199</v>
      </c>
      <c r="AF81" s="76">
        <f>IF(T81="","",(IF(T81&gt;='No of Month Ach.'!B$3,'No of Month Ach.'!C$3,IF(T81&gt;='No of Month Ach.'!B$4,('No of Month Ach.'!C$4+((T81-'No of Month Ach.'!B$4)/('No of Month Ach.'!B$3-'No of Month Ach.'!B$4))*'No of Month Ach.'!D$4),IF(T81&gt;'No of Month Ach.'!B$5,('No of Month Ach.'!C$5+((T81-'No of Month Ach.'!B$5)/('No of Month Ach.'!B$4-'No of Month Ach.'!B$5))*'No of Month Ach.'!D$5),IF(T81&gt;='No of Month Ach.'!B$6,('No of Month Ach.'!C$6+((T81-'No of Month Ach.'!B$6)/('No of Month Ach.'!B$5-'No of Month Ach.'!B$6)*'No of Month Ach.'!D$6)),0))))*$AF$2/10))</f>
        <v>0.35</v>
      </c>
      <c r="AG81" s="76">
        <f>IFERROR(IF(U81="","",IF(U81&gt;='Rx Share'!B$3,'Rx Share'!C$3,IF(U81&gt;='Rx Share'!B$4,('Rx Share'!C$4+((U81-'Rx Share'!B$4)/('Rx Share'!B$3-'Rx Share'!B$4))*'Rx Share'!D$4),IF(U81&gt;'Rx Share'!B$5,('Rx Share'!C$5+((U81-'Rx Share'!B$5)/('Rx Share'!B$4-'Rx Share'!B$5))*'Rx Share'!D$5),IF(U81&gt;='Rx Share'!B$6,('Rx Share'!C$6+((U81-'Rx Share'!B$6)/('Rx Share'!B$5-'Rx Share'!B$6)*'Rx Share'!D$6)),0)))))*$AG$2/10,"")</f>
        <v>0</v>
      </c>
      <c r="AH81" s="76">
        <f>IF(W81&gt;='Call Achv'!B$3,'Call Achv'!C$3,IF(W81&gt;='Call Achv'!B$4,('Call Achv'!C$4+((W81-'Call Achv'!B$4)/('Call Achv'!B$3-'Call Achv'!B$4))*'Call Achv'!D$4),IF(W81&gt;'Call Achv'!B$5,('Call Achv'!C$5+((W81-'Call Achv'!B$5)/('Call Achv'!B$4-'Call Achv'!B$5))*'Call Achv'!D$5),IF(W81&gt;='Call Achv'!B$6,('Call Achv'!C$6+((W81-'Call Achv'!B$6)/('Call Achv'!B$5-'Call Achv'!B$6)*'Call Achv'!D$6)),0))))*$AH$2/10</f>
        <v>5</v>
      </c>
      <c r="AI81" s="76">
        <f>IF(X81&gt;='FF-Written'!B$3,'FF-Written'!C$3,IF(X81&gt;='FF-Written'!B$4,('FF-Written'!C$4+((X81-'FF-Written'!B$4)/('FF-Written'!B$3-'FF-Written'!B$4))*'FF-Written'!D$4),IF(X81&gt;'FF-Written'!B$5,('FF-Written'!C$5+((X81-'FF-Written'!B$5)/('FF-Written'!B$4-'FF-Written'!B$5))*'FF-Written'!D$5),IF(X81&gt;='FF-Written'!B$6,('FF-Written'!C$6+((X81-'FF-Written'!B$6)/('FF-Written'!B$5-'FF-Written'!B$6)*'FF-Written'!D$6)),0))))*$AI$2/10</f>
        <v>8</v>
      </c>
      <c r="AJ81" s="76">
        <f>IF(Y81&gt;='FF-Detailing'!B$3,'FF-Detailing'!C$3,IF(Y81&gt;='FF-Detailing'!B$4,('FF-Detailing'!C$4+((Y81-'FF-Detailing'!B$4)/('FF-Detailing'!B$3-'FF-Detailing'!B$4))*'FF-Detailing'!D$4),IF(Y81&gt;'FF-Detailing'!B$5,('FF-Detailing'!C$5+((Y81-'FF-Detailing'!B$5)/('FF-Detailing'!B$4-'FF-Detailing'!B$5))*'FF-Detailing'!D$5),IF(Y81&gt;='FF-Detailing'!B$6,('FF-Detailing'!C$6+((Y81-'FF-Detailing'!B$6)/('FF-Detailing'!B$5-'FF-Detailing'!B$6)*'FF-Detailing'!D$6)),0))))*$AJ$2/10</f>
        <v>2.4799999999999995</v>
      </c>
      <c r="AK81" s="100">
        <f t="shared" si="16"/>
        <v>70.212835297736035</v>
      </c>
      <c r="AL81" s="70">
        <f t="shared" si="25"/>
        <v>109</v>
      </c>
      <c r="AM81" s="2">
        <f t="shared" si="17"/>
        <v>62.41140915354314</v>
      </c>
      <c r="AN81">
        <f t="shared" si="18"/>
        <v>80</v>
      </c>
      <c r="AO81" s="110">
        <f t="shared" si="19"/>
        <v>18.221238121597935</v>
      </c>
      <c r="AP81" s="110">
        <f t="shared" si="13"/>
        <v>66.615749118200668</v>
      </c>
      <c r="AQ81" s="110">
        <f t="shared" si="14"/>
        <v>45.833333333333329</v>
      </c>
      <c r="AR81" s="110">
        <f t="shared" si="15"/>
        <v>91.1111111111111</v>
      </c>
      <c r="AS81" s="109">
        <f t="shared" si="20"/>
        <v>69</v>
      </c>
      <c r="AT81" s="109">
        <f t="shared" si="21"/>
        <v>76</v>
      </c>
      <c r="AU81" s="109">
        <f t="shared" si="22"/>
        <v>60</v>
      </c>
      <c r="AV81" s="109">
        <f t="shared" si="23"/>
        <v>19</v>
      </c>
    </row>
    <row r="82" spans="1:48" ht="30" x14ac:dyDescent="0.35">
      <c r="A82" s="87"/>
      <c r="B82" s="79">
        <v>105210</v>
      </c>
      <c r="C82" s="80" t="s">
        <v>1892</v>
      </c>
      <c r="D82" s="80" t="s">
        <v>1114</v>
      </c>
      <c r="E82" s="80" t="s">
        <v>1893</v>
      </c>
      <c r="F82" s="80" t="s">
        <v>1894</v>
      </c>
      <c r="G82" s="80" t="s">
        <v>18</v>
      </c>
      <c r="H82" s="80" t="s">
        <v>1777</v>
      </c>
      <c r="I82" s="80" t="s">
        <v>1757</v>
      </c>
      <c r="J82" s="146">
        <v>44573</v>
      </c>
      <c r="K82" s="146" t="s">
        <v>1719</v>
      </c>
      <c r="L82" s="79"/>
      <c r="M82" s="79">
        <v>9</v>
      </c>
      <c r="N82" s="78">
        <v>73.374520812169962</v>
      </c>
      <c r="O82" s="78">
        <f>_xlfn.XLOOKUP($B82,[1]Sheet1!$A:$A,[1]Sheet1!$D:$D)</f>
        <v>73.374489794526397</v>
      </c>
      <c r="P82" s="78">
        <f t="shared" si="24"/>
        <v>3.1017643564723585E-5</v>
      </c>
      <c r="Q82" s="78">
        <v>21.342512908777969</v>
      </c>
      <c r="R82" s="78">
        <v>59.262931290595802</v>
      </c>
      <c r="S82" s="78">
        <v>82.832776475905973</v>
      </c>
      <c r="T82" s="142">
        <v>0</v>
      </c>
      <c r="U82" s="68">
        <v>21.95643381290807</v>
      </c>
      <c r="V82" s="68">
        <v>0.65869301438724215</v>
      </c>
      <c r="W82" s="78">
        <v>76</v>
      </c>
      <c r="X82" s="78">
        <v>85</v>
      </c>
      <c r="Y82" s="78">
        <v>83.666666666666671</v>
      </c>
      <c r="Z82" s="73"/>
      <c r="AA82" s="74"/>
      <c r="AB82" s="75">
        <f>IF(N82="","",(IF(N82&gt;='Sales Ach'!B$3,'Sales Ach'!C$3,IF(N82&gt;='Sales Ach'!B$4,('Sales Ach'!C$4+((N82-'Sales Ach'!B$4)/('Sales Ach'!B$3-'Sales Ach'!B$4))*'Sales Ach'!D$4),IF(N82&gt;'Sales Ach'!B$5,('Sales Ach'!C$5+((N82-'Sales Ach'!B$5)/('Sales Ach'!B$4-'Sales Ach'!B$5))*'Sales Ach'!D$5),IF(N82&gt;='Sales Ach'!B$6,('Sales Ach'!C$6+((N82-'Sales Ach'!B$6)/('Sales Ach'!B$5-'Sales Ach'!B$6)*'Sales Ach'!D$6)),0))))*$AB$2/10))</f>
        <v>8.5123562436509879</v>
      </c>
      <c r="AC82" s="76">
        <f>IF(Q82="","",(IF(Q82&gt;=UA!B$3,UA!C$3,IF(Q82&gt;=UA!B$4,(UA!C$4+((Q82-UA!B$4)/(UA!B$3-UA!B$4))*UA!D$4),IF(Q82&gt;UA!B$5,(UA!C$5+((Q82-UA!B$5)/(UA!B$4-UA!B$5))*UA!D$5),IF(Q82&gt;=UA!B$6,(UA!C$6+((Q82-UA!B$6)/(UA!B$5-UA!B$6)*UA!D$6)),0))))*$AC$2/10))</f>
        <v>0</v>
      </c>
      <c r="AD82" s="76">
        <f>IF(R82="","",(IF(R82&gt;='New Product'!B$3,'New Product'!C$3,IF(R82&gt;='New Product'!B$4,('New Product'!C$4+((R82-'New Product'!B$4)/('New Product'!B$3-'New Product'!B$4))*'New Product'!D$4),IF(R82&gt;'New Product'!B$5,('New Product'!C$5+((R82-'New Product'!B$5)/('New Product'!B$4-'New Product'!B$5))*'New Product'!D$5),IF(R82&gt;='New Product'!B$6,('New Product'!C$6+((R82-'New Product'!B$6)/('New Product'!B$5-'New Product'!B$6)*'New Product'!D$6)),0)))))*$AD$2/10)</f>
        <v>1.0927532439635663</v>
      </c>
      <c r="AE82" s="76">
        <f>IF(S82="","",(IF(S82&gt;='Basket Brand'!B$3,'Basket Brand'!C$3,IF(S82&gt;='Basket Brand'!B$4,('Basket Brand'!C$4+((S82-'Basket Brand'!B$4)/('Basket Brand'!B$3-'Basket Brand'!B$4))*'Basket Brand'!D$4),IF(S82&gt;'Basket Brand'!B$5,('Basket Brand'!C$5+((S82-'Basket Brand'!B$5)/('Basket Brand'!B$4-'Basket Brand'!B$5))*'Basket Brand'!D$5),IF(S82&gt;='Basket Brand'!B$6,('Basket Brand'!C$6+((S82-'Basket Brand'!B$6)/('Basket Brand'!B$5-'Basket Brand'!B$6)*'Basket Brand'!D$6)),0))))*$AE$2/10))</f>
        <v>4.5399331771087166</v>
      </c>
      <c r="AF82" s="76">
        <f>IF(T82="","",(IF(T82&gt;='No of Month Ach.'!B$3,'No of Month Ach.'!C$3,IF(T82&gt;='No of Month Ach.'!B$4,('No of Month Ach.'!C$4+((T82-'No of Month Ach.'!B$4)/('No of Month Ach.'!B$3-'No of Month Ach.'!B$4))*'No of Month Ach.'!D$4),IF(T82&gt;'No of Month Ach.'!B$5,('No of Month Ach.'!C$5+((T82-'No of Month Ach.'!B$5)/('No of Month Ach.'!B$4-'No of Month Ach.'!B$5))*'No of Month Ach.'!D$5),IF(T82&gt;='No of Month Ach.'!B$6,('No of Month Ach.'!C$6+((T82-'No of Month Ach.'!B$6)/('No of Month Ach.'!B$5-'No of Month Ach.'!B$6)*'No of Month Ach.'!D$6)),0))))*$AF$2/10))</f>
        <v>0</v>
      </c>
      <c r="AG82" s="76">
        <f>IFERROR(IF(U82="","",IF(U82&gt;='Rx Share'!B$3,'Rx Share'!C$3,IF(U82&gt;='Rx Share'!B$4,('Rx Share'!C$4+((U82-'Rx Share'!B$4)/('Rx Share'!B$3-'Rx Share'!B$4))*'Rx Share'!D$4),IF(U82&gt;'Rx Share'!B$5,('Rx Share'!C$5+((U82-'Rx Share'!B$5)/('Rx Share'!B$4-'Rx Share'!B$5))*'Rx Share'!D$5),IF(U82&gt;='Rx Share'!B$6,('Rx Share'!C$6+((U82-'Rx Share'!B$6)/('Rx Share'!B$5-'Rx Share'!B$6)*'Rx Share'!D$6)),0)))))*$AG$2/10,"")</f>
        <v>0</v>
      </c>
      <c r="AH82" s="76">
        <f>IF(W82&gt;='Call Achv'!B$3,'Call Achv'!C$3,IF(W82&gt;='Call Achv'!B$4,('Call Achv'!C$4+((W82-'Call Achv'!B$4)/('Call Achv'!B$3-'Call Achv'!B$4))*'Call Achv'!D$4),IF(W82&gt;'Call Achv'!B$5,('Call Achv'!C$5+((W82-'Call Achv'!B$5)/('Call Achv'!B$4-'Call Achv'!B$5))*'Call Achv'!D$5),IF(W82&gt;='Call Achv'!B$6,('Call Achv'!C$6+((W82-'Call Achv'!B$6)/('Call Achv'!B$5-'Call Achv'!B$6)*'Call Achv'!D$6)),0))))*$AH$2/10</f>
        <v>0</v>
      </c>
      <c r="AI82" s="76">
        <f>IF(X82&gt;='FF-Written'!B$3,'FF-Written'!C$3,IF(X82&gt;='FF-Written'!B$4,('FF-Written'!C$4+((X82-'FF-Written'!B$4)/('FF-Written'!B$3-'FF-Written'!B$4))*'FF-Written'!D$4),IF(X82&gt;'FF-Written'!B$5,('FF-Written'!C$5+((X82-'FF-Written'!B$5)/('FF-Written'!B$4-'FF-Written'!B$5))*'FF-Written'!D$5),IF(X82&gt;='FF-Written'!B$6,('FF-Written'!C$6+((X82-'FF-Written'!B$6)/('FF-Written'!B$5-'FF-Written'!B$6)*'FF-Written'!D$6)),0))))*$AI$2/10</f>
        <v>7.2</v>
      </c>
      <c r="AJ82" s="76">
        <f>IF(Y82&gt;='FF-Detailing'!B$3,'FF-Detailing'!C$3,IF(Y82&gt;='FF-Detailing'!B$4,('FF-Detailing'!C$4+((Y82-'FF-Detailing'!B$4)/('FF-Detailing'!B$3-'FF-Detailing'!B$4))*'FF-Detailing'!D$4),IF(Y82&gt;'FF-Detailing'!B$5,('FF-Detailing'!C$5+((Y82-'FF-Detailing'!B$5)/('FF-Detailing'!B$4-'FF-Detailing'!B$5))*'FF-Detailing'!D$5),IF(Y82&gt;='FF-Detailing'!B$6,('FF-Detailing'!C$6+((Y82-'FF-Detailing'!B$6)/('FF-Detailing'!B$5-'FF-Detailing'!B$6)*'FF-Detailing'!D$6)),0))))*$AJ$2/10</f>
        <v>2.3200000000000003</v>
      </c>
      <c r="AK82" s="100">
        <f t="shared" si="16"/>
        <v>29.581303330904085</v>
      </c>
      <c r="AL82" s="70">
        <f t="shared" si="25"/>
        <v>475</v>
      </c>
      <c r="AM82" s="2">
        <f t="shared" si="17"/>
        <v>26.294491849692523</v>
      </c>
      <c r="AN82">
        <f t="shared" si="18"/>
        <v>337</v>
      </c>
      <c r="AO82" s="110" t="str">
        <f t="shared" si="19"/>
        <v/>
      </c>
      <c r="AP82" s="110" t="str">
        <f t="shared" si="13"/>
        <v/>
      </c>
      <c r="AQ82" s="110" t="str">
        <f t="shared" si="14"/>
        <v/>
      </c>
      <c r="AR82" s="110" t="str">
        <f t="shared" si="15"/>
        <v/>
      </c>
      <c r="AS82" s="109" t="str">
        <f t="shared" si="20"/>
        <v>Disqualified</v>
      </c>
      <c r="AT82" s="109" t="str">
        <f t="shared" si="21"/>
        <v>Disqualified</v>
      </c>
      <c r="AU82" s="109" t="str">
        <f t="shared" si="22"/>
        <v>Disqualified</v>
      </c>
      <c r="AV82" s="109" t="str">
        <f t="shared" si="23"/>
        <v>Disqualified</v>
      </c>
    </row>
    <row r="83" spans="1:48" ht="20" x14ac:dyDescent="0.35">
      <c r="A83" s="87"/>
      <c r="B83" s="79">
        <v>105218</v>
      </c>
      <c r="C83" s="80" t="s">
        <v>328</v>
      </c>
      <c r="D83" s="80" t="s">
        <v>1201</v>
      </c>
      <c r="E83" s="80" t="s">
        <v>329</v>
      </c>
      <c r="F83" s="80" t="s">
        <v>192</v>
      </c>
      <c r="G83" s="80" t="s">
        <v>10</v>
      </c>
      <c r="H83" s="80" t="s">
        <v>1770</v>
      </c>
      <c r="I83" s="80" t="s">
        <v>1757</v>
      </c>
      <c r="J83" s="146">
        <v>44594</v>
      </c>
      <c r="K83" s="146" t="s">
        <v>1719</v>
      </c>
      <c r="L83" s="79"/>
      <c r="M83" s="79">
        <v>9</v>
      </c>
      <c r="N83" s="78">
        <v>70.125552767799974</v>
      </c>
      <c r="O83" s="78">
        <f>_xlfn.XLOOKUP($B83,[1]Sheet1!$A:$A,[1]Sheet1!$D:$D)</f>
        <v>70.125524236552153</v>
      </c>
      <c r="P83" s="78">
        <f t="shared" si="24"/>
        <v>2.8531247821206307E-5</v>
      </c>
      <c r="Q83" s="78">
        <v>16.666666666666664</v>
      </c>
      <c r="R83" s="78">
        <v>48.445796365406466</v>
      </c>
      <c r="S83" s="78">
        <v>71.876048615835941</v>
      </c>
      <c r="T83" s="142">
        <v>0</v>
      </c>
      <c r="U83" s="68">
        <v>11.723557798733786</v>
      </c>
      <c r="V83" s="68">
        <v>0.58617788993668929</v>
      </c>
      <c r="W83" s="78">
        <v>104.24107142857142</v>
      </c>
      <c r="X83" s="78">
        <v>69.444444444444443</v>
      </c>
      <c r="Y83" s="78">
        <v>87.333333333333329</v>
      </c>
      <c r="Z83" s="73"/>
      <c r="AA83" s="74"/>
      <c r="AB83" s="75">
        <f>IF(N83="","",(IF(N83&gt;='Sales Ach'!B$3,'Sales Ach'!C$3,IF(N83&gt;='Sales Ach'!B$4,('Sales Ach'!C$4+((N83-'Sales Ach'!B$4)/('Sales Ach'!B$3-'Sales Ach'!B$4))*'Sales Ach'!D$4),IF(N83&gt;'Sales Ach'!B$5,('Sales Ach'!C$5+((N83-'Sales Ach'!B$5)/('Sales Ach'!B$4-'Sales Ach'!B$5))*'Sales Ach'!D$5),IF(N83&gt;='Sales Ach'!B$6,('Sales Ach'!C$6+((N83-'Sales Ach'!B$6)/('Sales Ach'!B$5-'Sales Ach'!B$6)*'Sales Ach'!D$6)),0))))*$AB$2/10))</f>
        <v>7.5376658303399919</v>
      </c>
      <c r="AC83" s="76">
        <f>IF(Q83="","",(IF(Q83&gt;=UA!B$3,UA!C$3,IF(Q83&gt;=UA!B$4,(UA!C$4+((Q83-UA!B$4)/(UA!B$3-UA!B$4))*UA!D$4),IF(Q83&gt;UA!B$5,(UA!C$5+((Q83-UA!B$5)/(UA!B$4-UA!B$5))*UA!D$5),IF(Q83&gt;=UA!B$6,(UA!C$6+((Q83-UA!B$6)/(UA!B$5-UA!B$6)*UA!D$6)),0))))*$AC$2/10))</f>
        <v>0</v>
      </c>
      <c r="AD83" s="76">
        <f>IF(R83="","",(IF(R83&gt;='New Product'!B$3,'New Product'!C$3,IF(R83&gt;='New Product'!B$4,('New Product'!C$4+((R83-'New Product'!B$4)/('New Product'!B$3-'New Product'!B$4))*'New Product'!D$4),IF(R83&gt;'New Product'!B$5,('New Product'!C$5+((R83-'New Product'!B$5)/('New Product'!B$4-'New Product'!B$5))*'New Product'!D$5),IF(R83&gt;='New Product'!B$6,('New Product'!C$6+((R83-'New Product'!B$6)/('New Product'!B$5-'New Product'!B$6)*'New Product'!D$6)),0)))))*$AD$2/10)</f>
        <v>0.61950359098653296</v>
      </c>
      <c r="AE83" s="76">
        <f>IF(S83="","",(IF(S83&gt;='Basket Brand'!B$3,'Basket Brand'!C$3,IF(S83&gt;='Basket Brand'!B$4,('Basket Brand'!C$4+((S83-'Basket Brand'!B$4)/('Basket Brand'!B$3-'Basket Brand'!B$4))*'Basket Brand'!D$4),IF(S83&gt;'Basket Brand'!B$5,('Basket Brand'!C$5+((S83-'Basket Brand'!B$5)/('Basket Brand'!B$4-'Basket Brand'!B$5))*'Basket Brand'!D$5),IF(S83&gt;='Basket Brand'!B$6,('Basket Brand'!C$6+((S83-'Basket Brand'!B$6)/('Basket Brand'!B$5-'Basket Brand'!B$6)*'Basket Brand'!D$6)),0))))*$AE$2/10))</f>
        <v>3.225125833900313</v>
      </c>
      <c r="AF83" s="76">
        <f>IF(T83="","",(IF(T83&gt;='No of Month Ach.'!B$3,'No of Month Ach.'!C$3,IF(T83&gt;='No of Month Ach.'!B$4,('No of Month Ach.'!C$4+((T83-'No of Month Ach.'!B$4)/('No of Month Ach.'!B$3-'No of Month Ach.'!B$4))*'No of Month Ach.'!D$4),IF(T83&gt;'No of Month Ach.'!B$5,('No of Month Ach.'!C$5+((T83-'No of Month Ach.'!B$5)/('No of Month Ach.'!B$4-'No of Month Ach.'!B$5))*'No of Month Ach.'!D$5),IF(T83&gt;='No of Month Ach.'!B$6,('No of Month Ach.'!C$6+((T83-'No of Month Ach.'!B$6)/('No of Month Ach.'!B$5-'No of Month Ach.'!B$6)*'No of Month Ach.'!D$6)),0))))*$AF$2/10))</f>
        <v>0</v>
      </c>
      <c r="AG83" s="76">
        <f>IFERROR(IF(U83="","",IF(U83&gt;='Rx Share'!B$3,'Rx Share'!C$3,IF(U83&gt;='Rx Share'!B$4,('Rx Share'!C$4+((U83-'Rx Share'!B$4)/('Rx Share'!B$3-'Rx Share'!B$4))*'Rx Share'!D$4),IF(U83&gt;'Rx Share'!B$5,('Rx Share'!C$5+((U83-'Rx Share'!B$5)/('Rx Share'!B$4-'Rx Share'!B$5))*'Rx Share'!D$5),IF(U83&gt;='Rx Share'!B$6,('Rx Share'!C$6+((U83-'Rx Share'!B$6)/('Rx Share'!B$5-'Rx Share'!B$6)*'Rx Share'!D$6)),0)))))*$AG$2/10,"")</f>
        <v>0</v>
      </c>
      <c r="AH83" s="76">
        <f>IF(W83&gt;='Call Achv'!B$3,'Call Achv'!C$3,IF(W83&gt;='Call Achv'!B$4,('Call Achv'!C$4+((W83-'Call Achv'!B$4)/('Call Achv'!B$3-'Call Achv'!B$4))*'Call Achv'!D$4),IF(W83&gt;'Call Achv'!B$5,('Call Achv'!C$5+((W83-'Call Achv'!B$5)/('Call Achv'!B$4-'Call Achv'!B$5))*'Call Achv'!D$5),IF(W83&gt;='Call Achv'!B$6,('Call Achv'!C$6+((W83-'Call Achv'!B$6)/('Call Achv'!B$5-'Call Achv'!B$6)*'Call Achv'!D$6)),0))))*$AH$2/10</f>
        <v>5</v>
      </c>
      <c r="AI83" s="76">
        <f>IF(X83&gt;='FF-Written'!B$3,'FF-Written'!C$3,IF(X83&gt;='FF-Written'!B$4,('FF-Written'!C$4+((X83-'FF-Written'!B$4)/('FF-Written'!B$3-'FF-Written'!B$4))*'FF-Written'!D$4),IF(X83&gt;'FF-Written'!B$5,('FF-Written'!C$5+((X83-'FF-Written'!B$5)/('FF-Written'!B$4-'FF-Written'!B$5))*'FF-Written'!D$5),IF(X83&gt;='FF-Written'!B$6,('FF-Written'!C$6+((X83-'FF-Written'!B$6)/('FF-Written'!B$5-'FF-Written'!B$6)*'FF-Written'!D$6)),0))))*$AI$2/10</f>
        <v>4.333333333333333</v>
      </c>
      <c r="AJ83" s="76">
        <f>IF(Y83&gt;='FF-Detailing'!B$3,'FF-Detailing'!C$3,IF(Y83&gt;='FF-Detailing'!B$4,('FF-Detailing'!C$4+((Y83-'FF-Detailing'!B$4)/('FF-Detailing'!B$3-'FF-Detailing'!B$4))*'FF-Detailing'!D$4),IF(Y83&gt;'FF-Detailing'!B$5,('FF-Detailing'!C$5+((Y83-'FF-Detailing'!B$5)/('FF-Detailing'!B$4-'FF-Detailing'!B$5))*'FF-Detailing'!D$5),IF(Y83&gt;='FF-Detailing'!B$6,('FF-Detailing'!C$6+((Y83-'FF-Detailing'!B$6)/('FF-Detailing'!B$5-'FF-Detailing'!B$6)*'FF-Detailing'!D$6)),0))))*$AJ$2/10</f>
        <v>2.5399999999999996</v>
      </c>
      <c r="AK83" s="100">
        <f t="shared" si="16"/>
        <v>29.069535735700207</v>
      </c>
      <c r="AL83" s="70">
        <f t="shared" si="25"/>
        <v>485</v>
      </c>
      <c r="AM83" s="2">
        <f t="shared" si="17"/>
        <v>25.83958732062241</v>
      </c>
      <c r="AN83">
        <f t="shared" si="18"/>
        <v>344</v>
      </c>
      <c r="AO83" s="110" t="str">
        <f t="shared" si="19"/>
        <v/>
      </c>
      <c r="AP83" s="110" t="str">
        <f t="shared" si="13"/>
        <v/>
      </c>
      <c r="AQ83" s="110" t="str">
        <f t="shared" si="14"/>
        <v/>
      </c>
      <c r="AR83" s="110" t="str">
        <f t="shared" si="15"/>
        <v/>
      </c>
      <c r="AS83" s="109" t="str">
        <f t="shared" si="20"/>
        <v>Disqualified</v>
      </c>
      <c r="AT83" s="109" t="str">
        <f t="shared" si="21"/>
        <v>Disqualified</v>
      </c>
      <c r="AU83" s="109" t="str">
        <f t="shared" si="22"/>
        <v>Disqualified</v>
      </c>
      <c r="AV83" s="109" t="str">
        <f t="shared" si="23"/>
        <v>Disqualified</v>
      </c>
    </row>
    <row r="84" spans="1:48" ht="20" x14ac:dyDescent="0.35">
      <c r="A84" s="87"/>
      <c r="B84" s="79">
        <v>105220</v>
      </c>
      <c r="C84" s="80" t="s">
        <v>1895</v>
      </c>
      <c r="D84" s="80" t="s">
        <v>1114</v>
      </c>
      <c r="E84" s="80" t="s">
        <v>1896</v>
      </c>
      <c r="F84" s="80" t="s">
        <v>173</v>
      </c>
      <c r="G84" s="80" t="s">
        <v>24</v>
      </c>
      <c r="H84" s="80" t="s">
        <v>1760</v>
      </c>
      <c r="I84" s="80" t="s">
        <v>1757</v>
      </c>
      <c r="J84" s="146">
        <v>44594</v>
      </c>
      <c r="K84" s="146" t="s">
        <v>1719</v>
      </c>
      <c r="L84" s="79"/>
      <c r="M84" s="79">
        <v>9</v>
      </c>
      <c r="N84" s="78">
        <v>48.389294041780111</v>
      </c>
      <c r="O84" s="78">
        <f>_xlfn.XLOOKUP($B84,[1]Sheet1!$A:$A,[1]Sheet1!$D:$D)</f>
        <v>48.389266443288832</v>
      </c>
      <c r="P84" s="78">
        <f t="shared" si="24"/>
        <v>2.7598491278979509E-5</v>
      </c>
      <c r="Q84" s="78">
        <v>14.285714285714285</v>
      </c>
      <c r="R84" s="78">
        <v>27.508668734208623</v>
      </c>
      <c r="S84" s="78">
        <v>44.09052625280119</v>
      </c>
      <c r="T84" s="142">
        <v>3</v>
      </c>
      <c r="U84" s="68">
        <v>11.961722488038278</v>
      </c>
      <c r="V84" s="68">
        <v>0.35885167464114831</v>
      </c>
      <c r="W84" s="78">
        <v>46.38095238095238</v>
      </c>
      <c r="X84" s="78">
        <v>84.444444444444443</v>
      </c>
      <c r="Y84" s="78">
        <v>75.666666666666671</v>
      </c>
      <c r="Z84" s="73"/>
      <c r="AA84" s="74"/>
      <c r="AB84" s="75">
        <f>IF(N84="","",(IF(N84&gt;='Sales Ach'!B$3,'Sales Ach'!C$3,IF(N84&gt;='Sales Ach'!B$4,('Sales Ach'!C$4+((N84-'Sales Ach'!B$4)/('Sales Ach'!B$3-'Sales Ach'!B$4))*'Sales Ach'!D$4),IF(N84&gt;'Sales Ach'!B$5,('Sales Ach'!C$5+((N84-'Sales Ach'!B$5)/('Sales Ach'!B$4-'Sales Ach'!B$5))*'Sales Ach'!D$5),IF(N84&gt;='Sales Ach'!B$6,('Sales Ach'!C$6+((N84-'Sales Ach'!B$6)/('Sales Ach'!B$5-'Sales Ach'!B$6)*'Sales Ach'!D$6)),0))))*$AB$2/10))</f>
        <v>0</v>
      </c>
      <c r="AC84" s="76">
        <f>IF(Q84="","",(IF(Q84&gt;=UA!B$3,UA!C$3,IF(Q84&gt;=UA!B$4,(UA!C$4+((Q84-UA!B$4)/(UA!B$3-UA!B$4))*UA!D$4),IF(Q84&gt;UA!B$5,(UA!C$5+((Q84-UA!B$5)/(UA!B$4-UA!B$5))*UA!D$5),IF(Q84&gt;=UA!B$6,(UA!C$6+((Q84-UA!B$6)/(UA!B$5-UA!B$6)*UA!D$6)),0))))*$AC$2/10))</f>
        <v>0</v>
      </c>
      <c r="AD84" s="76">
        <f>IF(R84="","",(IF(R84&gt;='New Product'!B$3,'New Product'!C$3,IF(R84&gt;='New Product'!B$4,('New Product'!C$4+((R84-'New Product'!B$4)/('New Product'!B$3-'New Product'!B$4))*'New Product'!D$4),IF(R84&gt;'New Product'!B$5,('New Product'!C$5+((R84-'New Product'!B$5)/('New Product'!B$4-'New Product'!B$5))*'New Product'!D$5),IF(R84&gt;='New Product'!B$6,('New Product'!C$6+((R84-'New Product'!B$6)/('New Product'!B$5-'New Product'!B$6)*'New Product'!D$6)),0)))))*$AD$2/10)</f>
        <v>0</v>
      </c>
      <c r="AE84" s="76">
        <f>IF(S84="","",(IF(S84&gt;='Basket Brand'!B$3,'Basket Brand'!C$3,IF(S84&gt;='Basket Brand'!B$4,('Basket Brand'!C$4+((S84-'Basket Brand'!B$4)/('Basket Brand'!B$3-'Basket Brand'!B$4))*'Basket Brand'!D$4),IF(S84&gt;'Basket Brand'!B$5,('Basket Brand'!C$5+((S84-'Basket Brand'!B$5)/('Basket Brand'!B$4-'Basket Brand'!B$5))*'Basket Brand'!D$5),IF(S84&gt;='Basket Brand'!B$6,('Basket Brand'!C$6+((S84-'Basket Brand'!B$6)/('Basket Brand'!B$5-'Basket Brand'!B$6)*'Basket Brand'!D$6)),0))))*$AE$2/10))</f>
        <v>0</v>
      </c>
      <c r="AF84" s="76">
        <f>IF(T84="","",(IF(T84&gt;='No of Month Ach.'!B$3,'No of Month Ach.'!C$3,IF(T84&gt;='No of Month Ach.'!B$4,('No of Month Ach.'!C$4+((T84-'No of Month Ach.'!B$4)/('No of Month Ach.'!B$3-'No of Month Ach.'!B$4))*'No of Month Ach.'!D$4),IF(T84&gt;'No of Month Ach.'!B$5,('No of Month Ach.'!C$5+((T84-'No of Month Ach.'!B$5)/('No of Month Ach.'!B$4-'No of Month Ach.'!B$5))*'No of Month Ach.'!D$5),IF(T84&gt;='No of Month Ach.'!B$6,('No of Month Ach.'!C$6+((T84-'No of Month Ach.'!B$6)/('No of Month Ach.'!B$5-'No of Month Ach.'!B$6)*'No of Month Ach.'!D$6)),0))))*$AF$2/10))</f>
        <v>0</v>
      </c>
      <c r="AG84" s="76">
        <f>IFERROR(IF(U84="","",IF(U84&gt;='Rx Share'!B$3,'Rx Share'!C$3,IF(U84&gt;='Rx Share'!B$4,('Rx Share'!C$4+((U84-'Rx Share'!B$4)/('Rx Share'!B$3-'Rx Share'!B$4))*'Rx Share'!D$4),IF(U84&gt;'Rx Share'!B$5,('Rx Share'!C$5+((U84-'Rx Share'!B$5)/('Rx Share'!B$4-'Rx Share'!B$5))*'Rx Share'!D$5),IF(U84&gt;='Rx Share'!B$6,('Rx Share'!C$6+((U84-'Rx Share'!B$6)/('Rx Share'!B$5-'Rx Share'!B$6)*'Rx Share'!D$6)),0)))))*$AG$2/10,"")</f>
        <v>0</v>
      </c>
      <c r="AH84" s="76">
        <f>IF(W84&gt;='Call Achv'!B$3,'Call Achv'!C$3,IF(W84&gt;='Call Achv'!B$4,('Call Achv'!C$4+((W84-'Call Achv'!B$4)/('Call Achv'!B$3-'Call Achv'!B$4))*'Call Achv'!D$4),IF(W84&gt;'Call Achv'!B$5,('Call Achv'!C$5+((W84-'Call Achv'!B$5)/('Call Achv'!B$4-'Call Achv'!B$5))*'Call Achv'!D$5),IF(W84&gt;='Call Achv'!B$6,('Call Achv'!C$6+((W84-'Call Achv'!B$6)/('Call Achv'!B$5-'Call Achv'!B$6)*'Call Achv'!D$6)),0))))*$AH$2/10</f>
        <v>0</v>
      </c>
      <c r="AI84" s="76">
        <f>IF(X84&gt;='FF-Written'!B$3,'FF-Written'!C$3,IF(X84&gt;='FF-Written'!B$4,('FF-Written'!C$4+((X84-'FF-Written'!B$4)/('FF-Written'!B$3-'FF-Written'!B$4))*'FF-Written'!D$4),IF(X84&gt;'FF-Written'!B$5,('FF-Written'!C$5+((X84-'FF-Written'!B$5)/('FF-Written'!B$4-'FF-Written'!B$5))*'FF-Written'!D$5),IF(X84&gt;='FF-Written'!B$6,('FF-Written'!C$6+((X84-'FF-Written'!B$6)/('FF-Written'!B$5-'FF-Written'!B$6)*'FF-Written'!D$6)),0))))*$AI$2/10</f>
        <v>7.1111111111111116</v>
      </c>
      <c r="AJ84" s="76">
        <f>IF(Y84&gt;='FF-Detailing'!B$3,'FF-Detailing'!C$3,IF(Y84&gt;='FF-Detailing'!B$4,('FF-Detailing'!C$4+((Y84-'FF-Detailing'!B$4)/('FF-Detailing'!B$3-'FF-Detailing'!B$4))*'FF-Detailing'!D$4),IF(Y84&gt;'FF-Detailing'!B$5,('FF-Detailing'!C$5+((Y84-'FF-Detailing'!B$5)/('FF-Detailing'!B$4-'FF-Detailing'!B$5))*'FF-Detailing'!D$5),IF(Y84&gt;='FF-Detailing'!B$6,('FF-Detailing'!C$6+((Y84-'FF-Detailing'!B$6)/('FF-Detailing'!B$5-'FF-Detailing'!B$6)*'FF-Detailing'!D$6)),0))))*$AJ$2/10</f>
        <v>1.7100000000000002</v>
      </c>
      <c r="AK84" s="100">
        <f t="shared" si="16"/>
        <v>11.02638888888889</v>
      </c>
      <c r="AL84" s="70">
        <f t="shared" si="25"/>
        <v>570</v>
      </c>
      <c r="AM84" s="2">
        <f t="shared" si="17"/>
        <v>9.8012345679012363</v>
      </c>
      <c r="AN84">
        <f t="shared" si="18"/>
        <v>395</v>
      </c>
      <c r="AO84" s="110" t="str">
        <f t="shared" si="19"/>
        <v/>
      </c>
      <c r="AP84" s="110" t="str">
        <f t="shared" si="13"/>
        <v/>
      </c>
      <c r="AQ84" s="110" t="str">
        <f t="shared" si="14"/>
        <v/>
      </c>
      <c r="AR84" s="110" t="str">
        <f t="shared" si="15"/>
        <v/>
      </c>
      <c r="AS84" s="109" t="str">
        <f t="shared" si="20"/>
        <v>Disqualified</v>
      </c>
      <c r="AT84" s="109" t="str">
        <f t="shared" si="21"/>
        <v>Disqualified</v>
      </c>
      <c r="AU84" s="109" t="str">
        <f t="shared" si="22"/>
        <v>Disqualified</v>
      </c>
      <c r="AV84" s="109" t="str">
        <f t="shared" si="23"/>
        <v>Disqualified</v>
      </c>
    </row>
    <row r="85" spans="1:48" ht="20" x14ac:dyDescent="0.35">
      <c r="A85" s="87"/>
      <c r="B85" s="79">
        <v>105221</v>
      </c>
      <c r="C85" s="80" t="s">
        <v>1897</v>
      </c>
      <c r="D85" s="80" t="s">
        <v>1114</v>
      </c>
      <c r="E85" s="80" t="s">
        <v>338</v>
      </c>
      <c r="F85" s="80" t="s">
        <v>198</v>
      </c>
      <c r="G85" s="80" t="s">
        <v>31</v>
      </c>
      <c r="H85" s="80" t="s">
        <v>1760</v>
      </c>
      <c r="I85" s="80" t="s">
        <v>1757</v>
      </c>
      <c r="J85" s="146">
        <v>44594</v>
      </c>
      <c r="K85" s="146" t="s">
        <v>1719</v>
      </c>
      <c r="L85" s="79"/>
      <c r="M85" s="79">
        <v>9</v>
      </c>
      <c r="N85" s="78">
        <v>91.87828205650321</v>
      </c>
      <c r="O85" s="78">
        <f>_xlfn.XLOOKUP($B85,[1]Sheet1!$A:$A,[1]Sheet1!$D:$D)</f>
        <v>91.878302713928377</v>
      </c>
      <c r="P85" s="78">
        <f t="shared" si="24"/>
        <v>-2.0657425167769361E-5</v>
      </c>
      <c r="Q85" s="78">
        <v>25.504587155963304</v>
      </c>
      <c r="R85" s="78">
        <v>38.594200903998569</v>
      </c>
      <c r="S85" s="78">
        <v>93.705295797762417</v>
      </c>
      <c r="T85" s="142">
        <v>4</v>
      </c>
      <c r="U85" s="68">
        <v>15.106392161940526</v>
      </c>
      <c r="V85" s="68">
        <v>0.45319176485821577</v>
      </c>
      <c r="W85" s="78">
        <v>67.825255102040813</v>
      </c>
      <c r="X85" s="78">
        <v>75</v>
      </c>
      <c r="Y85" s="78">
        <v>86</v>
      </c>
      <c r="Z85" s="73"/>
      <c r="AA85" s="74"/>
      <c r="AB85" s="75">
        <f>IF(N85="","",(IF(N85&gt;='Sales Ach'!B$3,'Sales Ach'!C$3,IF(N85&gt;='Sales Ach'!B$4,('Sales Ach'!C$4+((N85-'Sales Ach'!B$4)/('Sales Ach'!B$3-'Sales Ach'!B$4))*'Sales Ach'!D$4),IF(N85&gt;'Sales Ach'!B$5,('Sales Ach'!C$5+((N85-'Sales Ach'!B$5)/('Sales Ach'!B$4-'Sales Ach'!B$5))*'Sales Ach'!D$5),IF(N85&gt;='Sales Ach'!B$6,('Sales Ach'!C$6+((N85-'Sales Ach'!B$6)/('Sales Ach'!B$5-'Sales Ach'!B$6)*'Sales Ach'!D$6)),0))))*$AB$2/10))</f>
        <v>14.063484616950964</v>
      </c>
      <c r="AC85" s="76">
        <f>IF(Q85="","",(IF(Q85&gt;=UA!B$3,UA!C$3,IF(Q85&gt;=UA!B$4,(UA!C$4+((Q85-UA!B$4)/(UA!B$3-UA!B$4))*UA!D$4),IF(Q85&gt;UA!B$5,(UA!C$5+((Q85-UA!B$5)/(UA!B$4-UA!B$5))*UA!D$5),IF(Q85&gt;=UA!B$6,(UA!C$6+((Q85-UA!B$6)/(UA!B$5-UA!B$6)*UA!D$6)),0))))*$AC$2/10))</f>
        <v>0</v>
      </c>
      <c r="AD85" s="76">
        <f>IF(R85="","",(IF(R85&gt;='New Product'!B$3,'New Product'!C$3,IF(R85&gt;='New Product'!B$4,('New Product'!C$4+((R85-'New Product'!B$4)/('New Product'!B$3-'New Product'!B$4))*'New Product'!D$4),IF(R85&gt;'New Product'!B$5,('New Product'!C$5+((R85-'New Product'!B$5)/('New Product'!B$4-'New Product'!B$5))*'New Product'!D$5),IF(R85&gt;='New Product'!B$6,('New Product'!C$6+((R85-'New Product'!B$6)/('New Product'!B$5-'New Product'!B$6)*'New Product'!D$6)),0)))))*$AD$2/10)</f>
        <v>0</v>
      </c>
      <c r="AE85" s="76">
        <f>IF(S85="","",(IF(S85&gt;='Basket Brand'!B$3,'Basket Brand'!C$3,IF(S85&gt;='Basket Brand'!B$4,('Basket Brand'!C$4+((S85-'Basket Brand'!B$4)/('Basket Brand'!B$3-'Basket Brand'!B$4))*'Basket Brand'!D$4),IF(S85&gt;'Basket Brand'!B$5,('Basket Brand'!C$5+((S85-'Basket Brand'!B$5)/('Basket Brand'!B$4-'Basket Brand'!B$5))*'Basket Brand'!D$5),IF(S85&gt;='Basket Brand'!B$6,('Basket Brand'!C$6+((S85-'Basket Brand'!B$6)/('Basket Brand'!B$5-'Basket Brand'!B$6)*'Basket Brand'!D$6)),0))))*$AE$2/10))</f>
        <v>5.8446354957314899</v>
      </c>
      <c r="AF85" s="76">
        <f>IF(T85="","",(IF(T85&gt;='No of Month Ach.'!B$3,'No of Month Ach.'!C$3,IF(T85&gt;='No of Month Ach.'!B$4,('No of Month Ach.'!C$4+((T85-'No of Month Ach.'!B$4)/('No of Month Ach.'!B$3-'No of Month Ach.'!B$4))*'No of Month Ach.'!D$4),IF(T85&gt;'No of Month Ach.'!B$5,('No of Month Ach.'!C$5+((T85-'No of Month Ach.'!B$5)/('No of Month Ach.'!B$4-'No of Month Ach.'!B$5))*'No of Month Ach.'!D$5),IF(T85&gt;='No of Month Ach.'!B$6,('No of Month Ach.'!C$6+((T85-'No of Month Ach.'!B$6)/('No of Month Ach.'!B$5-'No of Month Ach.'!B$6)*'No of Month Ach.'!D$6)),0))))*$AF$2/10))</f>
        <v>0</v>
      </c>
      <c r="AG85" s="76">
        <f>IFERROR(IF(U85="","",IF(U85&gt;='Rx Share'!B$3,'Rx Share'!C$3,IF(U85&gt;='Rx Share'!B$4,('Rx Share'!C$4+((U85-'Rx Share'!B$4)/('Rx Share'!B$3-'Rx Share'!B$4))*'Rx Share'!D$4),IF(U85&gt;'Rx Share'!B$5,('Rx Share'!C$5+((U85-'Rx Share'!B$5)/('Rx Share'!B$4-'Rx Share'!B$5))*'Rx Share'!D$5),IF(U85&gt;='Rx Share'!B$6,('Rx Share'!C$6+((U85-'Rx Share'!B$6)/('Rx Share'!B$5-'Rx Share'!B$6)*'Rx Share'!D$6)),0)))))*$AG$2/10,"")</f>
        <v>0</v>
      </c>
      <c r="AH85" s="76">
        <f>IF(W85&gt;='Call Achv'!B$3,'Call Achv'!C$3,IF(W85&gt;='Call Achv'!B$4,('Call Achv'!C$4+((W85-'Call Achv'!B$4)/('Call Achv'!B$3-'Call Achv'!B$4))*'Call Achv'!D$4),IF(W85&gt;'Call Achv'!B$5,('Call Achv'!C$5+((W85-'Call Achv'!B$5)/('Call Achv'!B$4-'Call Achv'!B$5))*'Call Achv'!D$5),IF(W85&gt;='Call Achv'!B$6,('Call Achv'!C$6+((W85-'Call Achv'!B$6)/('Call Achv'!B$5-'Call Achv'!B$6)*'Call Achv'!D$6)),0))))*$AH$2/10</f>
        <v>0</v>
      </c>
      <c r="AI85" s="76">
        <f>IF(X85&gt;='FF-Written'!B$3,'FF-Written'!C$3,IF(X85&gt;='FF-Written'!B$4,('FF-Written'!C$4+((X85-'FF-Written'!B$4)/('FF-Written'!B$3-'FF-Written'!B$4))*'FF-Written'!D$4),IF(X85&gt;'FF-Written'!B$5,('FF-Written'!C$5+((X85-'FF-Written'!B$5)/('FF-Written'!B$4-'FF-Written'!B$5))*'FF-Written'!D$5),IF(X85&gt;='FF-Written'!B$6,('FF-Written'!C$6+((X85-'FF-Written'!B$6)/('FF-Written'!B$5-'FF-Written'!B$6)*'FF-Written'!D$6)),0))))*$AI$2/10</f>
        <v>5</v>
      </c>
      <c r="AJ85" s="76">
        <f>IF(Y85&gt;='FF-Detailing'!B$3,'FF-Detailing'!C$3,IF(Y85&gt;='FF-Detailing'!B$4,('FF-Detailing'!C$4+((Y85-'FF-Detailing'!B$4)/('FF-Detailing'!B$3-'FF-Detailing'!B$4))*'FF-Detailing'!D$4),IF(Y85&gt;'FF-Detailing'!B$5,('FF-Detailing'!C$5+((Y85-'FF-Detailing'!B$5)/('FF-Detailing'!B$4-'FF-Detailing'!B$5))*'FF-Detailing'!D$5),IF(Y85&gt;='FF-Detailing'!B$6,('FF-Detailing'!C$6+((Y85-'FF-Detailing'!B$6)/('FF-Detailing'!B$5-'FF-Detailing'!B$6)*'FF-Detailing'!D$6)),0))))*$AJ$2/10</f>
        <v>2.46</v>
      </c>
      <c r="AK85" s="100">
        <f t="shared" si="16"/>
        <v>34.210150140853067</v>
      </c>
      <c r="AL85" s="70">
        <f t="shared" si="25"/>
        <v>421</v>
      </c>
      <c r="AM85" s="2">
        <f t="shared" si="17"/>
        <v>30.409022347424951</v>
      </c>
      <c r="AN85">
        <f t="shared" si="18"/>
        <v>299</v>
      </c>
      <c r="AO85" s="110" t="str">
        <f t="shared" si="19"/>
        <v/>
      </c>
      <c r="AP85" s="110" t="str">
        <f t="shared" si="13"/>
        <v/>
      </c>
      <c r="AQ85" s="110" t="str">
        <f t="shared" si="14"/>
        <v/>
      </c>
      <c r="AR85" s="110" t="str">
        <f t="shared" si="15"/>
        <v/>
      </c>
      <c r="AS85" s="109" t="str">
        <f t="shared" si="20"/>
        <v>Disqualified</v>
      </c>
      <c r="AT85" s="109" t="str">
        <f t="shared" si="21"/>
        <v>Disqualified</v>
      </c>
      <c r="AU85" s="109" t="str">
        <f t="shared" si="22"/>
        <v>Disqualified</v>
      </c>
      <c r="AV85" s="109" t="str">
        <f t="shared" si="23"/>
        <v>Disqualified</v>
      </c>
    </row>
    <row r="86" spans="1:48" ht="20" x14ac:dyDescent="0.35">
      <c r="A86" s="87"/>
      <c r="B86" s="79">
        <v>105222</v>
      </c>
      <c r="C86" s="80" t="s">
        <v>332</v>
      </c>
      <c r="D86" s="80" t="s">
        <v>1114</v>
      </c>
      <c r="E86" s="80" t="s">
        <v>1898</v>
      </c>
      <c r="F86" s="80" t="s">
        <v>1768</v>
      </c>
      <c r="G86" s="80" t="s">
        <v>26</v>
      </c>
      <c r="H86" s="80" t="s">
        <v>1756</v>
      </c>
      <c r="I86" s="80" t="s">
        <v>1757</v>
      </c>
      <c r="J86" s="146">
        <v>44594</v>
      </c>
      <c r="K86" s="146" t="s">
        <v>1719</v>
      </c>
      <c r="L86" s="79"/>
      <c r="M86" s="79">
        <v>9</v>
      </c>
      <c r="N86" s="78">
        <v>99.849195293939729</v>
      </c>
      <c r="O86" s="78">
        <f>_xlfn.XLOOKUP($B86,[1]Sheet1!$A:$A,[1]Sheet1!$D:$D)</f>
        <v>99.849148176472255</v>
      </c>
      <c r="P86" s="78">
        <f t="shared" si="24"/>
        <v>4.7117467474322439E-5</v>
      </c>
      <c r="Q86" s="78">
        <v>49.230769230769234</v>
      </c>
      <c r="R86" s="78">
        <v>98.17085595161717</v>
      </c>
      <c r="S86" s="78">
        <v>96.764871753728343</v>
      </c>
      <c r="T86" s="142">
        <v>6</v>
      </c>
      <c r="U86" s="68">
        <v>15.151515151515152</v>
      </c>
      <c r="V86" s="68">
        <v>0.45454545454545453</v>
      </c>
      <c r="W86" s="78">
        <v>107.06766917293234</v>
      </c>
      <c r="X86" s="78">
        <v>82.222222222222229</v>
      </c>
      <c r="Y86" s="78">
        <v>82.666666666666671</v>
      </c>
      <c r="Z86" s="73"/>
      <c r="AA86" s="74"/>
      <c r="AB86" s="75">
        <f>IF(N86="","",(IF(N86&gt;='Sales Ach'!B$3,'Sales Ach'!C$3,IF(N86&gt;='Sales Ach'!B$4,('Sales Ach'!C$4+((N86-'Sales Ach'!B$4)/('Sales Ach'!B$3-'Sales Ach'!B$4))*'Sales Ach'!D$4),IF(N86&gt;'Sales Ach'!B$5,('Sales Ach'!C$5+((N86-'Sales Ach'!B$5)/('Sales Ach'!B$4-'Sales Ach'!B$5))*'Sales Ach'!D$5),IF(N86&gt;='Sales Ach'!B$6,('Sales Ach'!C$6+((N86-'Sales Ach'!B$6)/('Sales Ach'!B$5-'Sales Ach'!B$6)*'Sales Ach'!D$6)),0))))*$AB$2/10))</f>
        <v>20.819034352727677</v>
      </c>
      <c r="AC86" s="76">
        <f>IF(Q86="","",(IF(Q86&gt;=UA!B$3,UA!C$3,IF(Q86&gt;=UA!B$4,(UA!C$4+((Q86-UA!B$4)/(UA!B$3-UA!B$4))*UA!D$4),IF(Q86&gt;UA!B$5,(UA!C$5+((Q86-UA!B$5)/(UA!B$4-UA!B$5))*UA!D$5),IF(Q86&gt;=UA!B$6,(UA!C$6+((Q86-UA!B$6)/(UA!B$5-UA!B$6)*UA!D$6)),0))))*$AC$2/10))</f>
        <v>9.6923076923076934</v>
      </c>
      <c r="AD86" s="76">
        <f>IF(R86="","",(IF(R86&gt;='New Product'!B$3,'New Product'!C$3,IF(R86&gt;='New Product'!B$4,('New Product'!C$4+((R86-'New Product'!B$4)/('New Product'!B$3-'New Product'!B$4))*'New Product'!D$4),IF(R86&gt;'New Product'!B$5,('New Product'!C$5+((R86-'New Product'!B$5)/('New Product'!B$4-'New Product'!B$5))*'New Product'!D$5),IF(R86&gt;='New Product'!B$6,('New Product'!C$6+((R86-'New Product'!B$6)/('New Product'!B$5-'New Product'!B$6)*'New Product'!D$6)),0)))))*$AD$2/10)</f>
        <v>4.7256283927425757</v>
      </c>
      <c r="AE86" s="76">
        <f>IF(S86="","",(IF(S86&gt;='Basket Brand'!B$3,'Basket Brand'!C$3,IF(S86&gt;='Basket Brand'!B$4,('Basket Brand'!C$4+((S86-'Basket Brand'!B$4)/('Basket Brand'!B$3-'Basket Brand'!B$4))*'Basket Brand'!D$4),IF(S86&gt;'Basket Brand'!B$5,('Basket Brand'!C$5+((S86-'Basket Brand'!B$5)/('Basket Brand'!B$4-'Basket Brand'!B$5))*'Basket Brand'!D$5),IF(S86&gt;='Basket Brand'!B$6,('Basket Brand'!C$6+((S86-'Basket Brand'!B$6)/('Basket Brand'!B$5-'Basket Brand'!B$6)*'Basket Brand'!D$6)),0))))*$AE$2/10))</f>
        <v>6.8471384417896051</v>
      </c>
      <c r="AF86" s="76">
        <f>IF(T86="","",(IF(T86&gt;='No of Month Ach.'!B$3,'No of Month Ach.'!C$3,IF(T86&gt;='No of Month Ach.'!B$4,('No of Month Ach.'!C$4+((T86-'No of Month Ach.'!B$4)/('No of Month Ach.'!B$3-'No of Month Ach.'!B$4))*'No of Month Ach.'!D$4),IF(T86&gt;'No of Month Ach.'!B$5,('No of Month Ach.'!C$5+((T86-'No of Month Ach.'!B$5)/('No of Month Ach.'!B$4-'No of Month Ach.'!B$5))*'No of Month Ach.'!D$5),IF(T86&gt;='No of Month Ach.'!B$6,('No of Month Ach.'!C$6+((T86-'No of Month Ach.'!B$6)/('No of Month Ach.'!B$5-'No of Month Ach.'!B$6)*'No of Month Ach.'!D$6)),0))))*$AF$2/10))</f>
        <v>1.575</v>
      </c>
      <c r="AG86" s="76">
        <f>IFERROR(IF(U86="","",IF(U86&gt;='Rx Share'!B$3,'Rx Share'!C$3,IF(U86&gt;='Rx Share'!B$4,('Rx Share'!C$4+((U86-'Rx Share'!B$4)/('Rx Share'!B$3-'Rx Share'!B$4))*'Rx Share'!D$4),IF(U86&gt;'Rx Share'!B$5,('Rx Share'!C$5+((U86-'Rx Share'!B$5)/('Rx Share'!B$4-'Rx Share'!B$5))*'Rx Share'!D$5),IF(U86&gt;='Rx Share'!B$6,('Rx Share'!C$6+((U86-'Rx Share'!B$6)/('Rx Share'!B$5-'Rx Share'!B$6)*'Rx Share'!D$6)),0)))))*$AG$2/10,"")</f>
        <v>0</v>
      </c>
      <c r="AH86" s="76">
        <f>IF(W86&gt;='Call Achv'!B$3,'Call Achv'!C$3,IF(W86&gt;='Call Achv'!B$4,('Call Achv'!C$4+((W86-'Call Achv'!B$4)/('Call Achv'!B$3-'Call Achv'!B$4))*'Call Achv'!D$4),IF(W86&gt;'Call Achv'!B$5,('Call Achv'!C$5+((W86-'Call Achv'!B$5)/('Call Achv'!B$4-'Call Achv'!B$5))*'Call Achv'!D$5),IF(W86&gt;='Call Achv'!B$6,('Call Achv'!C$6+((W86-'Call Achv'!B$6)/('Call Achv'!B$5-'Call Achv'!B$6)*'Call Achv'!D$6)),0))))*$AH$2/10</f>
        <v>5</v>
      </c>
      <c r="AI86" s="76">
        <f>IF(X86&gt;='FF-Written'!B$3,'FF-Written'!C$3,IF(X86&gt;='FF-Written'!B$4,('FF-Written'!C$4+((X86-'FF-Written'!B$4)/('FF-Written'!B$3-'FF-Written'!B$4))*'FF-Written'!D$4),IF(X86&gt;'FF-Written'!B$5,('FF-Written'!C$5+((X86-'FF-Written'!B$5)/('FF-Written'!B$4-'FF-Written'!B$5))*'FF-Written'!D$5),IF(X86&gt;='FF-Written'!B$6,('FF-Written'!C$6+((X86-'FF-Written'!B$6)/('FF-Written'!B$5-'FF-Written'!B$6)*'FF-Written'!D$6)),0))))*$AI$2/10</f>
        <v>6.7555555555555573</v>
      </c>
      <c r="AJ86" s="76">
        <f>IF(Y86&gt;='FF-Detailing'!B$3,'FF-Detailing'!C$3,IF(Y86&gt;='FF-Detailing'!B$4,('FF-Detailing'!C$4+((Y86-'FF-Detailing'!B$4)/('FF-Detailing'!B$3-'FF-Detailing'!B$4))*'FF-Detailing'!D$4),IF(Y86&gt;'FF-Detailing'!B$5,('FF-Detailing'!C$5+((Y86-'FF-Detailing'!B$5)/('FF-Detailing'!B$4-'FF-Detailing'!B$5))*'FF-Detailing'!D$5),IF(Y86&gt;='FF-Detailing'!B$6,('FF-Detailing'!C$6+((Y86-'FF-Detailing'!B$6)/('FF-Detailing'!B$5-'FF-Detailing'!B$6)*'FF-Detailing'!D$6)),0))))*$AJ$2/10</f>
        <v>2.2600000000000002</v>
      </c>
      <c r="AK86" s="100">
        <f t="shared" si="16"/>
        <v>72.093330543903889</v>
      </c>
      <c r="AL86" s="70">
        <f t="shared" si="25"/>
        <v>94</v>
      </c>
      <c r="AM86" s="2">
        <f t="shared" si="17"/>
        <v>64.082960483470131</v>
      </c>
      <c r="AN86">
        <f t="shared" si="18"/>
        <v>69</v>
      </c>
      <c r="AO86" s="110">
        <f t="shared" si="19"/>
        <v>15.151515151515152</v>
      </c>
      <c r="AP86" s="110">
        <f t="shared" si="13"/>
        <v>98.17085595161717</v>
      </c>
      <c r="AQ86" s="110">
        <f t="shared" si="14"/>
        <v>49.230769230769234</v>
      </c>
      <c r="AR86" s="110">
        <f t="shared" si="15"/>
        <v>82.222222222222229</v>
      </c>
      <c r="AS86" s="109">
        <f t="shared" si="20"/>
        <v>77</v>
      </c>
      <c r="AT86" s="109">
        <f t="shared" si="21"/>
        <v>39</v>
      </c>
      <c r="AU86" s="109">
        <f t="shared" si="22"/>
        <v>44</v>
      </c>
      <c r="AV86" s="109">
        <f t="shared" si="23"/>
        <v>70</v>
      </c>
    </row>
    <row r="87" spans="1:48" ht="20" x14ac:dyDescent="0.35">
      <c r="A87" s="87"/>
      <c r="B87" s="79">
        <v>105224</v>
      </c>
      <c r="C87" s="80" t="s">
        <v>1899</v>
      </c>
      <c r="D87" s="80" t="s">
        <v>1114</v>
      </c>
      <c r="E87" s="80" t="s">
        <v>331</v>
      </c>
      <c r="F87" s="80" t="s">
        <v>102</v>
      </c>
      <c r="G87" s="80" t="s">
        <v>22</v>
      </c>
      <c r="H87" s="80" t="s">
        <v>1756</v>
      </c>
      <c r="I87" s="80" t="s">
        <v>1757</v>
      </c>
      <c r="J87" s="146">
        <v>44594</v>
      </c>
      <c r="K87" s="146" t="s">
        <v>1719</v>
      </c>
      <c r="L87" s="79"/>
      <c r="M87" s="79">
        <v>9</v>
      </c>
      <c r="N87" s="78">
        <v>72.04916532985348</v>
      </c>
      <c r="O87" s="78">
        <f>_xlfn.XLOOKUP($B87,[1]Sheet1!$A:$A,[1]Sheet1!$D:$D)</f>
        <v>72.049171743672431</v>
      </c>
      <c r="P87" s="78">
        <f t="shared" si="24"/>
        <v>-6.4138189515006161E-6</v>
      </c>
      <c r="Q87" s="78">
        <v>20.421393841166939</v>
      </c>
      <c r="R87" s="78">
        <v>30.199754795094353</v>
      </c>
      <c r="S87" s="78">
        <v>65.693528076084121</v>
      </c>
      <c r="T87" s="142">
        <v>0</v>
      </c>
      <c r="U87" s="68">
        <v>16.825019794140935</v>
      </c>
      <c r="V87" s="68">
        <v>0.50475059382422804</v>
      </c>
      <c r="W87" s="78">
        <v>113.39682539682541</v>
      </c>
      <c r="X87" s="78">
        <v>77.222222222222229</v>
      </c>
      <c r="Y87" s="78">
        <v>88</v>
      </c>
      <c r="Z87" s="73"/>
      <c r="AA87" s="74"/>
      <c r="AB87" s="75">
        <f>IF(N87="","",(IF(N87&gt;='Sales Ach'!B$3,'Sales Ach'!C$3,IF(N87&gt;='Sales Ach'!B$4,('Sales Ach'!C$4+((N87-'Sales Ach'!B$4)/('Sales Ach'!B$3-'Sales Ach'!B$4))*'Sales Ach'!D$4),IF(N87&gt;'Sales Ach'!B$5,('Sales Ach'!C$5+((N87-'Sales Ach'!B$5)/('Sales Ach'!B$4-'Sales Ach'!B$5))*'Sales Ach'!D$5),IF(N87&gt;='Sales Ach'!B$6,('Sales Ach'!C$6+((N87-'Sales Ach'!B$6)/('Sales Ach'!B$5-'Sales Ach'!B$6)*'Sales Ach'!D$6)),0))))*$AB$2/10))</f>
        <v>8.1147495989560436</v>
      </c>
      <c r="AC87" s="76">
        <f>IF(Q87="","",(IF(Q87&gt;=UA!B$3,UA!C$3,IF(Q87&gt;=UA!B$4,(UA!C$4+((Q87-UA!B$4)/(UA!B$3-UA!B$4))*UA!D$4),IF(Q87&gt;UA!B$5,(UA!C$5+((Q87-UA!B$5)/(UA!B$4-UA!B$5))*UA!D$5),IF(Q87&gt;=UA!B$6,(UA!C$6+((Q87-UA!B$6)/(UA!B$5-UA!B$6)*UA!D$6)),0))))*$AC$2/10))</f>
        <v>0</v>
      </c>
      <c r="AD87" s="76">
        <f>IF(R87="","",(IF(R87&gt;='New Product'!B$3,'New Product'!C$3,IF(R87&gt;='New Product'!B$4,('New Product'!C$4+((R87-'New Product'!B$4)/('New Product'!B$3-'New Product'!B$4))*'New Product'!D$4),IF(R87&gt;'New Product'!B$5,('New Product'!C$5+((R87-'New Product'!B$5)/('New Product'!B$4-'New Product'!B$5))*'New Product'!D$5),IF(R87&gt;='New Product'!B$6,('New Product'!C$6+((R87-'New Product'!B$6)/('New Product'!B$5-'New Product'!B$6)*'New Product'!D$6)),0)))))*$AD$2/10)</f>
        <v>0</v>
      </c>
      <c r="AE87" s="76">
        <f>IF(S87="","",(IF(S87&gt;='Basket Brand'!B$3,'Basket Brand'!C$3,IF(S87&gt;='Basket Brand'!B$4,('Basket Brand'!C$4+((S87-'Basket Brand'!B$4)/('Basket Brand'!B$3-'Basket Brand'!B$4))*'Basket Brand'!D$4),IF(S87&gt;'Basket Brand'!B$5,('Basket Brand'!C$5+((S87-'Basket Brand'!B$5)/('Basket Brand'!B$4-'Basket Brand'!B$5))*'Basket Brand'!D$5),IF(S87&gt;='Basket Brand'!B$6,('Basket Brand'!C$6+((S87-'Basket Brand'!B$6)/('Basket Brand'!B$5-'Basket Brand'!B$6)*'Basket Brand'!D$6)),0))))*$AE$2/10))</f>
        <v>2.4832233691300942</v>
      </c>
      <c r="AF87" s="76">
        <f>IF(T87="","",(IF(T87&gt;='No of Month Ach.'!B$3,'No of Month Ach.'!C$3,IF(T87&gt;='No of Month Ach.'!B$4,('No of Month Ach.'!C$4+((T87-'No of Month Ach.'!B$4)/('No of Month Ach.'!B$3-'No of Month Ach.'!B$4))*'No of Month Ach.'!D$4),IF(T87&gt;'No of Month Ach.'!B$5,('No of Month Ach.'!C$5+((T87-'No of Month Ach.'!B$5)/('No of Month Ach.'!B$4-'No of Month Ach.'!B$5))*'No of Month Ach.'!D$5),IF(T87&gt;='No of Month Ach.'!B$6,('No of Month Ach.'!C$6+((T87-'No of Month Ach.'!B$6)/('No of Month Ach.'!B$5-'No of Month Ach.'!B$6)*'No of Month Ach.'!D$6)),0))))*$AF$2/10))</f>
        <v>0</v>
      </c>
      <c r="AG87" s="76">
        <f>IFERROR(IF(U87="","",IF(U87&gt;='Rx Share'!B$3,'Rx Share'!C$3,IF(U87&gt;='Rx Share'!B$4,('Rx Share'!C$4+((U87-'Rx Share'!B$4)/('Rx Share'!B$3-'Rx Share'!B$4))*'Rx Share'!D$4),IF(U87&gt;'Rx Share'!B$5,('Rx Share'!C$5+((U87-'Rx Share'!B$5)/('Rx Share'!B$4-'Rx Share'!B$5))*'Rx Share'!D$5),IF(U87&gt;='Rx Share'!B$6,('Rx Share'!C$6+((U87-'Rx Share'!B$6)/('Rx Share'!B$5-'Rx Share'!B$6)*'Rx Share'!D$6)),0)))))*$AG$2/10,"")</f>
        <v>0</v>
      </c>
      <c r="AH87" s="76">
        <f>IF(W87&gt;='Call Achv'!B$3,'Call Achv'!C$3,IF(W87&gt;='Call Achv'!B$4,('Call Achv'!C$4+((W87-'Call Achv'!B$4)/('Call Achv'!B$3-'Call Achv'!B$4))*'Call Achv'!D$4),IF(W87&gt;'Call Achv'!B$5,('Call Achv'!C$5+((W87-'Call Achv'!B$5)/('Call Achv'!B$4-'Call Achv'!B$5))*'Call Achv'!D$5),IF(W87&gt;='Call Achv'!B$6,('Call Achv'!C$6+((W87-'Call Achv'!B$6)/('Call Achv'!B$5-'Call Achv'!B$6)*'Call Achv'!D$6)),0))))*$AH$2/10</f>
        <v>5</v>
      </c>
      <c r="AI87" s="76">
        <f>IF(X87&gt;='FF-Written'!B$3,'FF-Written'!C$3,IF(X87&gt;='FF-Written'!B$4,('FF-Written'!C$4+((X87-'FF-Written'!B$4)/('FF-Written'!B$3-'FF-Written'!B$4))*'FF-Written'!D$4),IF(X87&gt;'FF-Written'!B$5,('FF-Written'!C$5+((X87-'FF-Written'!B$5)/('FF-Written'!B$4-'FF-Written'!B$5))*'FF-Written'!D$5),IF(X87&gt;='FF-Written'!B$6,('FF-Written'!C$6+((X87-'FF-Written'!B$6)/('FF-Written'!B$5-'FF-Written'!B$6)*'FF-Written'!D$6)),0))))*$AI$2/10</f>
        <v>5.2666666666666675</v>
      </c>
      <c r="AJ87" s="76">
        <f>IF(Y87&gt;='FF-Detailing'!B$3,'FF-Detailing'!C$3,IF(Y87&gt;='FF-Detailing'!B$4,('FF-Detailing'!C$4+((Y87-'FF-Detailing'!B$4)/('FF-Detailing'!B$3-'FF-Detailing'!B$4))*'FF-Detailing'!D$4),IF(Y87&gt;'FF-Detailing'!B$5,('FF-Detailing'!C$5+((Y87-'FF-Detailing'!B$5)/('FF-Detailing'!B$4-'FF-Detailing'!B$5))*'FF-Detailing'!D$5),IF(Y87&gt;='FF-Detailing'!B$6,('FF-Detailing'!C$6+((Y87-'FF-Detailing'!B$6)/('FF-Detailing'!B$5-'FF-Detailing'!B$6)*'FF-Detailing'!D$6)),0))))*$AJ$2/10</f>
        <v>2.5799999999999996</v>
      </c>
      <c r="AK87" s="100">
        <f t="shared" si="16"/>
        <v>29.305799543441005</v>
      </c>
      <c r="AL87" s="70">
        <f t="shared" si="25"/>
        <v>482</v>
      </c>
      <c r="AM87" s="2">
        <f t="shared" si="17"/>
        <v>26.049599594169784</v>
      </c>
      <c r="AN87">
        <f t="shared" si="18"/>
        <v>342</v>
      </c>
      <c r="AO87" s="110" t="str">
        <f t="shared" si="19"/>
        <v/>
      </c>
      <c r="AP87" s="110" t="str">
        <f t="shared" si="13"/>
        <v/>
      </c>
      <c r="AQ87" s="110" t="str">
        <f t="shared" si="14"/>
        <v/>
      </c>
      <c r="AR87" s="110" t="str">
        <f t="shared" si="15"/>
        <v/>
      </c>
      <c r="AS87" s="109" t="str">
        <f t="shared" si="20"/>
        <v>Disqualified</v>
      </c>
      <c r="AT87" s="109" t="str">
        <f t="shared" si="21"/>
        <v>Disqualified</v>
      </c>
      <c r="AU87" s="109" t="str">
        <f t="shared" si="22"/>
        <v>Disqualified</v>
      </c>
      <c r="AV87" s="109" t="str">
        <f t="shared" si="23"/>
        <v>Disqualified</v>
      </c>
    </row>
    <row r="88" spans="1:48" ht="20" x14ac:dyDescent="0.35">
      <c r="A88" s="87"/>
      <c r="B88" s="79">
        <v>105225</v>
      </c>
      <c r="C88" s="80" t="s">
        <v>339</v>
      </c>
      <c r="D88" s="80" t="s">
        <v>1201</v>
      </c>
      <c r="E88" s="80" t="s">
        <v>1900</v>
      </c>
      <c r="F88" s="80" t="s">
        <v>1901</v>
      </c>
      <c r="G88" s="80" t="s">
        <v>10</v>
      </c>
      <c r="H88" s="80" t="s">
        <v>1770</v>
      </c>
      <c r="I88" s="80" t="s">
        <v>1757</v>
      </c>
      <c r="J88" s="146">
        <v>44594</v>
      </c>
      <c r="K88" s="146" t="s">
        <v>1719</v>
      </c>
      <c r="L88" s="79"/>
      <c r="M88" s="79">
        <v>9</v>
      </c>
      <c r="N88" s="78">
        <v>109.35521198452061</v>
      </c>
      <c r="O88" s="78">
        <f>_xlfn.XLOOKUP($B88,[1]Sheet1!$A:$A,[1]Sheet1!$D:$D)</f>
        <v>109.35517340281227</v>
      </c>
      <c r="P88" s="78">
        <f t="shared" si="24"/>
        <v>3.8581708338369936E-5</v>
      </c>
      <c r="Q88" s="78">
        <v>29.491525423728817</v>
      </c>
      <c r="R88" s="78">
        <v>52.774500506530778</v>
      </c>
      <c r="S88" s="78">
        <v>140.03092047777358</v>
      </c>
      <c r="T88" s="142">
        <v>9</v>
      </c>
      <c r="U88" s="68">
        <v>45.211672831894781</v>
      </c>
      <c r="V88" s="68">
        <v>1.3563501849568433</v>
      </c>
      <c r="W88" s="78">
        <v>96.730158730158735</v>
      </c>
      <c r="X88" s="78">
        <v>85</v>
      </c>
      <c r="Y88" s="78">
        <v>86</v>
      </c>
      <c r="Z88" s="73"/>
      <c r="AA88" s="74"/>
      <c r="AB88" s="75">
        <f>IF(N88="","",(IF(N88&gt;='Sales Ach'!B$3,'Sales Ach'!C$3,IF(N88&gt;='Sales Ach'!B$4,('Sales Ach'!C$4+((N88-'Sales Ach'!B$4)/('Sales Ach'!B$3-'Sales Ach'!B$4))*'Sales Ach'!D$4),IF(N88&gt;'Sales Ach'!B$5,('Sales Ach'!C$5+((N88-'Sales Ach'!B$5)/('Sales Ach'!B$4-'Sales Ach'!B$5))*'Sales Ach'!D$5),IF(N88&gt;='Sales Ach'!B$6,('Sales Ach'!C$6+((N88-'Sales Ach'!B$6)/('Sales Ach'!B$5-'Sales Ach'!B$6)*'Sales Ach'!D$6)),0))))*$AB$2/10))</f>
        <v>26.806563595356188</v>
      </c>
      <c r="AC88" s="76">
        <f>IF(Q88="","",(IF(Q88&gt;=UA!B$3,UA!C$3,IF(Q88&gt;=UA!B$4,(UA!C$4+((Q88-UA!B$4)/(UA!B$3-UA!B$4))*UA!D$4),IF(Q88&gt;UA!B$5,(UA!C$5+((Q88-UA!B$5)/(UA!B$4-UA!B$5))*UA!D$5),IF(Q88&gt;=UA!B$6,(UA!C$6+((Q88-UA!B$6)/(UA!B$5-UA!B$6)*UA!D$6)),0))))*$AC$2/10))</f>
        <v>0</v>
      </c>
      <c r="AD88" s="76">
        <f>IF(R88="","",(IF(R88&gt;='New Product'!B$3,'New Product'!C$3,IF(R88&gt;='New Product'!B$4,('New Product'!C$4+((R88-'New Product'!B$4)/('New Product'!B$3-'New Product'!B$4))*'New Product'!D$4),IF(R88&gt;'New Product'!B$5,('New Product'!C$5+((R88-'New Product'!B$5)/('New Product'!B$4-'New Product'!B$5))*'New Product'!D$5),IF(R88&gt;='New Product'!B$6,('New Product'!C$6+((R88-'New Product'!B$6)/('New Product'!B$5-'New Product'!B$6)*'New Product'!D$6)),0)))))*$AD$2/10)</f>
        <v>0.80888439716072147</v>
      </c>
      <c r="AE88" s="76">
        <f>IF(S88="","",(IF(S88&gt;='Basket Brand'!B$3,'Basket Brand'!C$3,IF(S88&gt;='Basket Brand'!B$4,('Basket Brand'!C$4+((S88-'Basket Brand'!B$4)/('Basket Brand'!B$3-'Basket Brand'!B$4))*'Basket Brand'!D$4),IF(S88&gt;'Basket Brand'!B$5,('Basket Brand'!C$5+((S88-'Basket Brand'!B$5)/('Basket Brand'!B$4-'Basket Brand'!B$5))*'Basket Brand'!D$5),IF(S88&gt;='Basket Brand'!B$6,('Basket Brand'!C$6+((S88-'Basket Brand'!B$6)/('Basket Brand'!B$5-'Basket Brand'!B$6)*'Basket Brand'!D$6)),0))))*$AE$2/10))</f>
        <v>12</v>
      </c>
      <c r="AF88" s="76">
        <f>IF(T88="","",(IF(T88&gt;='No of Month Ach.'!B$3,'No of Month Ach.'!C$3,IF(T88&gt;='No of Month Ach.'!B$4,('No of Month Ach.'!C$4+((T88-'No of Month Ach.'!B$4)/('No of Month Ach.'!B$3-'No of Month Ach.'!B$4))*'No of Month Ach.'!D$4),IF(T88&gt;'No of Month Ach.'!B$5,('No of Month Ach.'!C$5+((T88-'No of Month Ach.'!B$5)/('No of Month Ach.'!B$4-'No of Month Ach.'!B$5))*'No of Month Ach.'!D$5),IF(T88&gt;='No of Month Ach.'!B$6,('No of Month Ach.'!C$6+((T88-'No of Month Ach.'!B$6)/('No of Month Ach.'!B$5-'No of Month Ach.'!B$6)*'No of Month Ach.'!D$6)),0))))*$AF$2/10))</f>
        <v>4.9000000000000004</v>
      </c>
      <c r="AG88" s="76">
        <f>IFERROR(IF(U88="","",IF(U88&gt;='Rx Share'!B$3,'Rx Share'!C$3,IF(U88&gt;='Rx Share'!B$4,('Rx Share'!C$4+((U88-'Rx Share'!B$4)/('Rx Share'!B$3-'Rx Share'!B$4))*'Rx Share'!D$4),IF(U88&gt;'Rx Share'!B$5,('Rx Share'!C$5+((U88-'Rx Share'!B$5)/('Rx Share'!B$4-'Rx Share'!B$5))*'Rx Share'!D$5),IF(U88&gt;='Rx Share'!B$6,('Rx Share'!C$6+((U88-'Rx Share'!B$6)/('Rx Share'!B$5-'Rx Share'!B$6)*'Rx Share'!D$6)),0)))))*$AG$2/10,"")</f>
        <v>0</v>
      </c>
      <c r="AH88" s="76">
        <f>IF(W88&gt;='Call Achv'!B$3,'Call Achv'!C$3,IF(W88&gt;='Call Achv'!B$4,('Call Achv'!C$4+((W88-'Call Achv'!B$4)/('Call Achv'!B$3-'Call Achv'!B$4))*'Call Achv'!D$4),IF(W88&gt;'Call Achv'!B$5,('Call Achv'!C$5+((W88-'Call Achv'!B$5)/('Call Achv'!B$4-'Call Achv'!B$5))*'Call Achv'!D$5),IF(W88&gt;='Call Achv'!B$6,('Call Achv'!C$6+((W88-'Call Achv'!B$6)/('Call Achv'!B$5-'Call Achv'!B$6)*'Call Achv'!D$6)),0))))*$AH$2/10</f>
        <v>4.0190476190476208</v>
      </c>
      <c r="AI88" s="76">
        <f>IF(X88&gt;='FF-Written'!B$3,'FF-Written'!C$3,IF(X88&gt;='FF-Written'!B$4,('FF-Written'!C$4+((X88-'FF-Written'!B$4)/('FF-Written'!B$3-'FF-Written'!B$4))*'FF-Written'!D$4),IF(X88&gt;'FF-Written'!B$5,('FF-Written'!C$5+((X88-'FF-Written'!B$5)/('FF-Written'!B$4-'FF-Written'!B$5))*'FF-Written'!D$5),IF(X88&gt;='FF-Written'!B$6,('FF-Written'!C$6+((X88-'FF-Written'!B$6)/('FF-Written'!B$5-'FF-Written'!B$6)*'FF-Written'!D$6)),0))))*$AI$2/10</f>
        <v>7.2</v>
      </c>
      <c r="AJ88" s="76">
        <f>IF(Y88&gt;='FF-Detailing'!B$3,'FF-Detailing'!C$3,IF(Y88&gt;='FF-Detailing'!B$4,('FF-Detailing'!C$4+((Y88-'FF-Detailing'!B$4)/('FF-Detailing'!B$3-'FF-Detailing'!B$4))*'FF-Detailing'!D$4),IF(Y88&gt;'FF-Detailing'!B$5,('FF-Detailing'!C$5+((Y88-'FF-Detailing'!B$5)/('FF-Detailing'!B$4-'FF-Detailing'!B$5))*'FF-Detailing'!D$5),IF(Y88&gt;='FF-Detailing'!B$6,('FF-Detailing'!C$6+((Y88-'FF-Detailing'!B$6)/('FF-Detailing'!B$5-'FF-Detailing'!B$6)*'FF-Detailing'!D$6)),0))))*$AJ$2/10</f>
        <v>2.46</v>
      </c>
      <c r="AK88" s="100">
        <f t="shared" si="16"/>
        <v>72.743119514455657</v>
      </c>
      <c r="AL88" s="70">
        <f t="shared" si="25"/>
        <v>91</v>
      </c>
      <c r="AM88" s="2">
        <f t="shared" si="17"/>
        <v>64.660550679516149</v>
      </c>
      <c r="AN88">
        <f t="shared" si="18"/>
        <v>68</v>
      </c>
      <c r="AO88" s="110">
        <f t="shared" si="19"/>
        <v>45.211672831894781</v>
      </c>
      <c r="AP88" s="110">
        <f t="shared" si="13"/>
        <v>52.774500506530778</v>
      </c>
      <c r="AQ88" s="110">
        <f t="shared" si="14"/>
        <v>29.491525423728817</v>
      </c>
      <c r="AR88" s="110">
        <f t="shared" si="15"/>
        <v>85</v>
      </c>
      <c r="AS88" s="109">
        <f t="shared" si="20"/>
        <v>10</v>
      </c>
      <c r="AT88" s="109">
        <f t="shared" si="21"/>
        <v>98</v>
      </c>
      <c r="AU88" s="109">
        <f t="shared" si="22"/>
        <v>130</v>
      </c>
      <c r="AV88" s="109">
        <f t="shared" si="23"/>
        <v>57</v>
      </c>
    </row>
    <row r="89" spans="1:48" ht="20" x14ac:dyDescent="0.35">
      <c r="A89" s="87"/>
      <c r="B89" s="79">
        <v>105226</v>
      </c>
      <c r="C89" s="80" t="s">
        <v>1902</v>
      </c>
      <c r="D89" s="80" t="s">
        <v>1114</v>
      </c>
      <c r="E89" s="80" t="s">
        <v>746</v>
      </c>
      <c r="F89" s="80" t="s">
        <v>102</v>
      </c>
      <c r="G89" s="80" t="s">
        <v>22</v>
      </c>
      <c r="H89" s="80" t="s">
        <v>1756</v>
      </c>
      <c r="I89" s="80" t="s">
        <v>1757</v>
      </c>
      <c r="J89" s="146">
        <v>44594</v>
      </c>
      <c r="K89" s="146" t="s">
        <v>1719</v>
      </c>
      <c r="L89" s="79"/>
      <c r="M89" s="79">
        <v>9</v>
      </c>
      <c r="N89" s="78">
        <v>70.134822864131124</v>
      </c>
      <c r="O89" s="78">
        <f>_xlfn.XLOOKUP($B89,[1]Sheet1!$A:$A,[1]Sheet1!$D:$D)</f>
        <v>70.134799328811553</v>
      </c>
      <c r="P89" s="78">
        <f t="shared" si="24"/>
        <v>2.3535319570555657E-5</v>
      </c>
      <c r="Q89" s="78">
        <v>22.972972972972975</v>
      </c>
      <c r="R89" s="78">
        <v>53.518328122630763</v>
      </c>
      <c r="S89" s="78">
        <v>61.438282680982226</v>
      </c>
      <c r="T89" s="142">
        <v>0</v>
      </c>
      <c r="U89" s="68">
        <v>33.9366515837104</v>
      </c>
      <c r="V89" s="68">
        <v>1.0180995475113122</v>
      </c>
      <c r="W89" s="78">
        <v>73.61904761904762</v>
      </c>
      <c r="X89" s="78">
        <v>85.555555555555557</v>
      </c>
      <c r="Y89" s="78">
        <v>83</v>
      </c>
      <c r="Z89" s="73"/>
      <c r="AA89" s="74"/>
      <c r="AB89" s="75">
        <f>IF(N89="","",(IF(N89&gt;='Sales Ach'!B$3,'Sales Ach'!C$3,IF(N89&gt;='Sales Ach'!B$4,('Sales Ach'!C$4+((N89-'Sales Ach'!B$4)/('Sales Ach'!B$3-'Sales Ach'!B$4))*'Sales Ach'!D$4),IF(N89&gt;'Sales Ach'!B$5,('Sales Ach'!C$5+((N89-'Sales Ach'!B$5)/('Sales Ach'!B$4-'Sales Ach'!B$5))*'Sales Ach'!D$5),IF(N89&gt;='Sales Ach'!B$6,('Sales Ach'!C$6+((N89-'Sales Ach'!B$6)/('Sales Ach'!B$5-'Sales Ach'!B$6)*'Sales Ach'!D$6)),0))))*$AB$2/10))</f>
        <v>7.5404468592393368</v>
      </c>
      <c r="AC89" s="76">
        <f>IF(Q89="","",(IF(Q89&gt;=UA!B$3,UA!C$3,IF(Q89&gt;=UA!B$4,(UA!C$4+((Q89-UA!B$4)/(UA!B$3-UA!B$4))*UA!D$4),IF(Q89&gt;UA!B$5,(UA!C$5+((Q89-UA!B$5)/(UA!B$4-UA!B$5))*UA!D$5),IF(Q89&gt;=UA!B$6,(UA!C$6+((Q89-UA!B$6)/(UA!B$5-UA!B$6)*UA!D$6)),0))))*$AC$2/10))</f>
        <v>0</v>
      </c>
      <c r="AD89" s="76">
        <f>IF(R89="","",(IF(R89&gt;='New Product'!B$3,'New Product'!C$3,IF(R89&gt;='New Product'!B$4,('New Product'!C$4+((R89-'New Product'!B$4)/('New Product'!B$3-'New Product'!B$4))*'New Product'!D$4),IF(R89&gt;'New Product'!B$5,('New Product'!C$5+((R89-'New Product'!B$5)/('New Product'!B$4-'New Product'!B$5))*'New Product'!D$5),IF(R89&gt;='New Product'!B$6,('New Product'!C$6+((R89-'New Product'!B$6)/('New Product'!B$5-'New Product'!B$6)*'New Product'!D$6)),0)))))*$AD$2/10)</f>
        <v>0.84142685536509598</v>
      </c>
      <c r="AE89" s="76">
        <f>IF(S89="","",(IF(S89&gt;='Basket Brand'!B$3,'Basket Brand'!C$3,IF(S89&gt;='Basket Brand'!B$4,('Basket Brand'!C$4+((S89-'Basket Brand'!B$4)/('Basket Brand'!B$3-'Basket Brand'!B$4))*'Basket Brand'!D$4),IF(S89&gt;'Basket Brand'!B$5,('Basket Brand'!C$5+((S89-'Basket Brand'!B$5)/('Basket Brand'!B$4-'Basket Brand'!B$5))*'Basket Brand'!D$5),IF(S89&gt;='Basket Brand'!B$6,('Basket Brand'!C$6+((S89-'Basket Brand'!B$6)/('Basket Brand'!B$5-'Basket Brand'!B$6)*'Basket Brand'!D$6)),0))))*$AE$2/10))</f>
        <v>1.9725939217178674</v>
      </c>
      <c r="AF89" s="76">
        <f>IF(T89="","",(IF(T89&gt;='No of Month Ach.'!B$3,'No of Month Ach.'!C$3,IF(T89&gt;='No of Month Ach.'!B$4,('No of Month Ach.'!C$4+((T89-'No of Month Ach.'!B$4)/('No of Month Ach.'!B$3-'No of Month Ach.'!B$4))*'No of Month Ach.'!D$4),IF(T89&gt;'No of Month Ach.'!B$5,('No of Month Ach.'!C$5+((T89-'No of Month Ach.'!B$5)/('No of Month Ach.'!B$4-'No of Month Ach.'!B$5))*'No of Month Ach.'!D$5),IF(T89&gt;='No of Month Ach.'!B$6,('No of Month Ach.'!C$6+((T89-'No of Month Ach.'!B$6)/('No of Month Ach.'!B$5-'No of Month Ach.'!B$6)*'No of Month Ach.'!D$6)),0))))*$AF$2/10))</f>
        <v>0</v>
      </c>
      <c r="AG89" s="76">
        <f>IFERROR(IF(U89="","",IF(U89&gt;='Rx Share'!B$3,'Rx Share'!C$3,IF(U89&gt;='Rx Share'!B$4,('Rx Share'!C$4+((U89-'Rx Share'!B$4)/('Rx Share'!B$3-'Rx Share'!B$4))*'Rx Share'!D$4),IF(U89&gt;'Rx Share'!B$5,('Rx Share'!C$5+((U89-'Rx Share'!B$5)/('Rx Share'!B$4-'Rx Share'!B$5))*'Rx Share'!D$5),IF(U89&gt;='Rx Share'!B$6,('Rx Share'!C$6+((U89-'Rx Share'!B$6)/('Rx Share'!B$5-'Rx Share'!B$6)*'Rx Share'!D$6)),0)))))*$AG$2/10,"")</f>
        <v>0</v>
      </c>
      <c r="AH89" s="76">
        <f>IF(W89&gt;='Call Achv'!B$3,'Call Achv'!C$3,IF(W89&gt;='Call Achv'!B$4,('Call Achv'!C$4+((W89-'Call Achv'!B$4)/('Call Achv'!B$3-'Call Achv'!B$4))*'Call Achv'!D$4),IF(W89&gt;'Call Achv'!B$5,('Call Achv'!C$5+((W89-'Call Achv'!B$5)/('Call Achv'!B$4-'Call Achv'!B$5))*'Call Achv'!D$5),IF(W89&gt;='Call Achv'!B$6,('Call Achv'!C$6+((W89-'Call Achv'!B$6)/('Call Achv'!B$5-'Call Achv'!B$6)*'Call Achv'!D$6)),0))))*$AH$2/10</f>
        <v>0</v>
      </c>
      <c r="AI89" s="76">
        <f>IF(X89&gt;='FF-Written'!B$3,'FF-Written'!C$3,IF(X89&gt;='FF-Written'!B$4,('FF-Written'!C$4+((X89-'FF-Written'!B$4)/('FF-Written'!B$3-'FF-Written'!B$4))*'FF-Written'!D$4),IF(X89&gt;'FF-Written'!B$5,('FF-Written'!C$5+((X89-'FF-Written'!B$5)/('FF-Written'!B$4-'FF-Written'!B$5))*'FF-Written'!D$5),IF(X89&gt;='FF-Written'!B$6,('FF-Written'!C$6+((X89-'FF-Written'!B$6)/('FF-Written'!B$5-'FF-Written'!B$6)*'FF-Written'!D$6)),0))))*$AI$2/10</f>
        <v>7.2888888888888888</v>
      </c>
      <c r="AJ89" s="76">
        <f>IF(Y89&gt;='FF-Detailing'!B$3,'FF-Detailing'!C$3,IF(Y89&gt;='FF-Detailing'!B$4,('FF-Detailing'!C$4+((Y89-'FF-Detailing'!B$4)/('FF-Detailing'!B$3-'FF-Detailing'!B$4))*'FF-Detailing'!D$4),IF(Y89&gt;'FF-Detailing'!B$5,('FF-Detailing'!C$5+((Y89-'FF-Detailing'!B$5)/('FF-Detailing'!B$4-'FF-Detailing'!B$5))*'FF-Detailing'!D$5),IF(Y89&gt;='FF-Detailing'!B$6,('FF-Detailing'!C$6+((Y89-'FF-Detailing'!B$6)/('FF-Detailing'!B$5-'FF-Detailing'!B$6)*'FF-Detailing'!D$6)),0))))*$AJ$2/10</f>
        <v>2.2799999999999998</v>
      </c>
      <c r="AK89" s="100">
        <f t="shared" si="16"/>
        <v>24.904195656513988</v>
      </c>
      <c r="AL89" s="70">
        <f t="shared" si="25"/>
        <v>519</v>
      </c>
      <c r="AM89" s="2">
        <f t="shared" si="17"/>
        <v>22.137062805790212</v>
      </c>
      <c r="AN89">
        <f t="shared" si="18"/>
        <v>369</v>
      </c>
      <c r="AO89" s="110" t="str">
        <f t="shared" si="19"/>
        <v/>
      </c>
      <c r="AP89" s="110" t="str">
        <f t="shared" si="13"/>
        <v/>
      </c>
      <c r="AQ89" s="110" t="str">
        <f t="shared" si="14"/>
        <v/>
      </c>
      <c r="AR89" s="110" t="str">
        <f t="shared" si="15"/>
        <v/>
      </c>
      <c r="AS89" s="109" t="str">
        <f t="shared" si="20"/>
        <v>Disqualified</v>
      </c>
      <c r="AT89" s="109" t="str">
        <f t="shared" si="21"/>
        <v>Disqualified</v>
      </c>
      <c r="AU89" s="109" t="str">
        <f t="shared" si="22"/>
        <v>Disqualified</v>
      </c>
      <c r="AV89" s="109" t="str">
        <f t="shared" si="23"/>
        <v>Disqualified</v>
      </c>
    </row>
    <row r="90" spans="1:48" ht="20" x14ac:dyDescent="0.35">
      <c r="A90" s="87"/>
      <c r="B90" s="79">
        <v>105228</v>
      </c>
      <c r="C90" s="80" t="s">
        <v>1903</v>
      </c>
      <c r="D90" s="80" t="s">
        <v>1201</v>
      </c>
      <c r="E90" s="80" t="s">
        <v>1904</v>
      </c>
      <c r="F90" s="80" t="s">
        <v>1905</v>
      </c>
      <c r="G90" s="80" t="s">
        <v>1906</v>
      </c>
      <c r="H90" s="80" t="s">
        <v>1545</v>
      </c>
      <c r="I90" s="80" t="s">
        <v>1545</v>
      </c>
      <c r="J90" s="146">
        <v>44594</v>
      </c>
      <c r="K90" s="146" t="s">
        <v>1719</v>
      </c>
      <c r="L90" s="79"/>
      <c r="M90" s="79">
        <v>9</v>
      </c>
      <c r="N90" s="78">
        <v>107.62053034443349</v>
      </c>
      <c r="O90" s="78">
        <f>_xlfn.XLOOKUP($B90,[1]Sheet1!$A:$A,[1]Sheet1!$D:$D)</f>
        <v>107.6205369589549</v>
      </c>
      <c r="P90" s="78">
        <f t="shared" si="24"/>
        <v>-6.6145214105972627E-6</v>
      </c>
      <c r="Q90" s="78">
        <v>66.666666666666657</v>
      </c>
      <c r="R90" s="78" t="s">
        <v>1093</v>
      </c>
      <c r="S90" s="78">
        <v>100.21047242251677</v>
      </c>
      <c r="T90" s="142">
        <v>5</v>
      </c>
      <c r="U90" s="68" t="s">
        <v>1093</v>
      </c>
      <c r="V90" s="68" t="s">
        <v>1093</v>
      </c>
      <c r="W90" s="78">
        <v>147.58203799654578</v>
      </c>
      <c r="X90" s="78">
        <v>58.333333333333336</v>
      </c>
      <c r="Y90" s="78">
        <v>30.666666666666668</v>
      </c>
      <c r="Z90" s="73"/>
      <c r="AA90" s="74"/>
      <c r="AB90" s="75">
        <f>IF(N90="","",(IF(N90&gt;='Sales Ach'!B$3,'Sales Ach'!C$3,IF(N90&gt;='Sales Ach'!B$4,('Sales Ach'!C$4+((N90-'Sales Ach'!B$4)/('Sales Ach'!B$3-'Sales Ach'!B$4))*'Sales Ach'!D$4),IF(N90&gt;'Sales Ach'!B$5,('Sales Ach'!C$5+((N90-'Sales Ach'!B$5)/('Sales Ach'!B$4-'Sales Ach'!B$5))*'Sales Ach'!D$5),IF(N90&gt;='Sales Ach'!B$6,('Sales Ach'!C$6+((N90-'Sales Ach'!B$6)/('Sales Ach'!B$5-'Sales Ach'!B$6)*'Sales Ach'!D$6)),0))))*$AB$2/10))</f>
        <v>26.28615910333005</v>
      </c>
      <c r="AC90" s="76">
        <f>IF(Q90="","",(IF(Q90&gt;=UA!B$3,UA!C$3,IF(Q90&gt;=UA!B$4,(UA!C$4+((Q90-UA!B$4)/(UA!B$3-UA!B$4))*UA!D$4),IF(Q90&gt;UA!B$5,(UA!C$5+((Q90-UA!B$5)/(UA!B$4-UA!B$5))*UA!D$5),IF(Q90&gt;=UA!B$6,(UA!C$6+((Q90-UA!B$6)/(UA!B$5-UA!B$6)*UA!D$6)),0))))*$AC$2/10))</f>
        <v>10</v>
      </c>
      <c r="AD90" s="76" t="str">
        <f>IF(R90="","",(IF(R90&gt;='New Product'!B$3,'New Product'!C$3,IF(R90&gt;='New Product'!B$4,('New Product'!C$4+((R90-'New Product'!B$4)/('New Product'!B$3-'New Product'!B$4))*'New Product'!D$4),IF(R90&gt;'New Product'!B$5,('New Product'!C$5+((R90-'New Product'!B$5)/('New Product'!B$4-'New Product'!B$5))*'New Product'!D$5),IF(R90&gt;='New Product'!B$6,('New Product'!C$6+((R90-'New Product'!B$6)/('New Product'!B$5-'New Product'!B$6)*'New Product'!D$6)),0)))))*$AD$2/10)</f>
        <v/>
      </c>
      <c r="AE90" s="76">
        <f>IF(S90="","",(IF(S90&gt;='Basket Brand'!B$3,'Basket Brand'!C$3,IF(S90&gt;='Basket Brand'!B$4,('Basket Brand'!C$4+((S90-'Basket Brand'!B$4)/('Basket Brand'!B$3-'Basket Brand'!B$4))*'Basket Brand'!D$4),IF(S90&gt;'Basket Brand'!B$5,('Basket Brand'!C$5+((S90-'Basket Brand'!B$5)/('Basket Brand'!B$4-'Basket Brand'!B$5))*'Basket Brand'!D$5),IF(S90&gt;='Basket Brand'!B$6,('Basket Brand'!C$6+((S90-'Basket Brand'!B$6)/('Basket Brand'!B$5-'Basket Brand'!B$6)*'Basket Brand'!D$6)),0))))*$AE$2/10))</f>
        <v>9.6252566907020132</v>
      </c>
      <c r="AF90" s="76">
        <f>IF(T90="","",(IF(T90&gt;='No of Month Ach.'!B$3,'No of Month Ach.'!C$3,IF(T90&gt;='No of Month Ach.'!B$4,('No of Month Ach.'!C$4+((T90-'No of Month Ach.'!B$4)/('No of Month Ach.'!B$3-'No of Month Ach.'!B$4))*'No of Month Ach.'!D$4),IF(T90&gt;'No of Month Ach.'!B$5,('No of Month Ach.'!C$5+((T90-'No of Month Ach.'!B$5)/('No of Month Ach.'!B$4-'No of Month Ach.'!B$5))*'No of Month Ach.'!D$5),IF(T90&gt;='No of Month Ach.'!B$6,('No of Month Ach.'!C$6+((T90-'No of Month Ach.'!B$6)/('No of Month Ach.'!B$5-'No of Month Ach.'!B$6)*'No of Month Ach.'!D$6)),0))))*$AF$2/10))</f>
        <v>0.35</v>
      </c>
      <c r="AG90" s="76" t="str">
        <f>IFERROR(IF(U90="","",IF(U90&gt;='Rx Share'!B$3,'Rx Share'!C$3,IF(U90&gt;='Rx Share'!B$4,('Rx Share'!C$4+((U90-'Rx Share'!B$4)/('Rx Share'!B$3-'Rx Share'!B$4))*'Rx Share'!D$4),IF(U90&gt;'Rx Share'!B$5,('Rx Share'!C$5+((U90-'Rx Share'!B$5)/('Rx Share'!B$4-'Rx Share'!B$5))*'Rx Share'!D$5),IF(U90&gt;='Rx Share'!B$6,('Rx Share'!C$6+((U90-'Rx Share'!B$6)/('Rx Share'!B$5-'Rx Share'!B$6)*'Rx Share'!D$6)),0)))))*$AG$2/10,"")</f>
        <v/>
      </c>
      <c r="AH90" s="76">
        <f>IF(W90&gt;='Call Achv'!B$3,'Call Achv'!C$3,IF(W90&gt;='Call Achv'!B$4,('Call Achv'!C$4+((W90-'Call Achv'!B$4)/('Call Achv'!B$3-'Call Achv'!B$4))*'Call Achv'!D$4),IF(W90&gt;'Call Achv'!B$5,('Call Achv'!C$5+((W90-'Call Achv'!B$5)/('Call Achv'!B$4-'Call Achv'!B$5))*'Call Achv'!D$5),IF(W90&gt;='Call Achv'!B$6,('Call Achv'!C$6+((W90-'Call Achv'!B$6)/('Call Achv'!B$5-'Call Achv'!B$6)*'Call Achv'!D$6)),0))))*$AH$2/10</f>
        <v>5</v>
      </c>
      <c r="AI90" s="76">
        <f>IF(X90&gt;='FF-Written'!B$3,'FF-Written'!C$3,IF(X90&gt;='FF-Written'!B$4,('FF-Written'!C$4+((X90-'FF-Written'!B$4)/('FF-Written'!B$3-'FF-Written'!B$4))*'FF-Written'!D$4),IF(X90&gt;'FF-Written'!B$5,('FF-Written'!C$5+((X90-'FF-Written'!B$5)/('FF-Written'!B$4-'FF-Written'!B$5))*'FF-Written'!D$5),IF(X90&gt;='FF-Written'!B$6,('FF-Written'!C$6+((X90-'FF-Written'!B$6)/('FF-Written'!B$5-'FF-Written'!B$6)*'FF-Written'!D$6)),0))))*$AI$2/10</f>
        <v>2.7333333333333338</v>
      </c>
      <c r="AJ90" s="76">
        <f>IF(Y90&gt;='FF-Detailing'!B$3,'FF-Detailing'!C$3,IF(Y90&gt;='FF-Detailing'!B$4,('FF-Detailing'!C$4+((Y90-'FF-Detailing'!B$4)/('FF-Detailing'!B$3-'FF-Detailing'!B$4))*'FF-Detailing'!D$4),IF(Y90&gt;'FF-Detailing'!B$5,('FF-Detailing'!C$5+((Y90-'FF-Detailing'!B$5)/('FF-Detailing'!B$4-'FF-Detailing'!B$5))*'FF-Detailing'!D$5),IF(Y90&gt;='FF-Detailing'!B$6,('FF-Detailing'!C$6+((Y90-'FF-Detailing'!B$6)/('FF-Detailing'!B$5-'FF-Detailing'!B$6)*'FF-Detailing'!D$6)),0))))*$AJ$2/10</f>
        <v>0</v>
      </c>
      <c r="AK90" s="100">
        <f t="shared" si="16"/>
        <v>67.493436409206751</v>
      </c>
      <c r="AL90" s="117">
        <f t="shared" si="25"/>
        <v>125</v>
      </c>
      <c r="AM90" s="2">
        <f t="shared" si="17"/>
        <v>59.994165697072674</v>
      </c>
      <c r="AN90">
        <f t="shared" si="18"/>
        <v>96</v>
      </c>
      <c r="AO90" s="110" t="str">
        <f t="shared" si="19"/>
        <v/>
      </c>
      <c r="AP90" s="110" t="str">
        <f t="shared" si="13"/>
        <v/>
      </c>
      <c r="AQ90" s="110">
        <f t="shared" si="14"/>
        <v>66.666666666666657</v>
      </c>
      <c r="AR90" s="110">
        <f t="shared" si="15"/>
        <v>58.333333333333336</v>
      </c>
      <c r="AS90" s="109" t="str">
        <f t="shared" si="20"/>
        <v>Not eligible</v>
      </c>
      <c r="AT90" s="109" t="str">
        <f t="shared" si="21"/>
        <v>Not eligible</v>
      </c>
      <c r="AU90" s="109">
        <f t="shared" si="22"/>
        <v>10</v>
      </c>
      <c r="AV90" s="109">
        <f t="shared" si="23"/>
        <v>127</v>
      </c>
    </row>
    <row r="91" spans="1:48" ht="20" x14ac:dyDescent="0.35">
      <c r="A91" s="87"/>
      <c r="B91" s="79">
        <v>105229</v>
      </c>
      <c r="C91" s="80" t="s">
        <v>1907</v>
      </c>
      <c r="D91" s="80" t="s">
        <v>1201</v>
      </c>
      <c r="E91" s="80" t="s">
        <v>1908</v>
      </c>
      <c r="F91" s="80" t="s">
        <v>1765</v>
      </c>
      <c r="G91" s="80" t="s">
        <v>1766</v>
      </c>
      <c r="H91" s="80" t="s">
        <v>1545</v>
      </c>
      <c r="I91" s="80" t="s">
        <v>1545</v>
      </c>
      <c r="J91" s="146">
        <v>44594</v>
      </c>
      <c r="K91" s="146" t="s">
        <v>1719</v>
      </c>
      <c r="L91" s="79"/>
      <c r="M91" s="79">
        <v>9</v>
      </c>
      <c r="N91" s="78">
        <v>108.02341617622177</v>
      </c>
      <c r="O91" s="78">
        <f>_xlfn.XLOOKUP($B91,[1]Sheet1!$A:$A,[1]Sheet1!$D:$D)</f>
        <v>108.02342061917408</v>
      </c>
      <c r="P91" s="78">
        <f t="shared" si="24"/>
        <v>-4.4429523029521079E-6</v>
      </c>
      <c r="Q91" s="78">
        <v>83.333333333333343</v>
      </c>
      <c r="R91" s="78" t="s">
        <v>1093</v>
      </c>
      <c r="S91" s="78">
        <v>100.9227621791772</v>
      </c>
      <c r="T91" s="142">
        <v>7</v>
      </c>
      <c r="U91" s="68" t="s">
        <v>1093</v>
      </c>
      <c r="V91" s="68" t="s">
        <v>1093</v>
      </c>
      <c r="W91" s="78">
        <v>137.51868460388638</v>
      </c>
      <c r="X91" s="78">
        <v>61.111111111111107</v>
      </c>
      <c r="Y91" s="78">
        <v>30.666666666666668</v>
      </c>
      <c r="Z91" s="73"/>
      <c r="AA91" s="74"/>
      <c r="AB91" s="75">
        <f>IF(N91="","",(IF(N91&gt;='Sales Ach'!B$3,'Sales Ach'!C$3,IF(N91&gt;='Sales Ach'!B$4,('Sales Ach'!C$4+((N91-'Sales Ach'!B$4)/('Sales Ach'!B$3-'Sales Ach'!B$4))*'Sales Ach'!D$4),IF(N91&gt;'Sales Ach'!B$5,('Sales Ach'!C$5+((N91-'Sales Ach'!B$5)/('Sales Ach'!B$4-'Sales Ach'!B$5))*'Sales Ach'!D$5),IF(N91&gt;='Sales Ach'!B$6,('Sales Ach'!C$6+((N91-'Sales Ach'!B$6)/('Sales Ach'!B$5-'Sales Ach'!B$6)*'Sales Ach'!D$6)),0))))*$AB$2/10))</f>
        <v>26.407024852866535</v>
      </c>
      <c r="AC91" s="76">
        <f>IF(Q91="","",(IF(Q91&gt;=UA!B$3,UA!C$3,IF(Q91&gt;=UA!B$4,(UA!C$4+((Q91-UA!B$4)/(UA!B$3-UA!B$4))*UA!D$4),IF(Q91&gt;UA!B$5,(UA!C$5+((Q91-UA!B$5)/(UA!B$4-UA!B$5))*UA!D$5),IF(Q91&gt;=UA!B$6,(UA!C$6+((Q91-UA!B$6)/(UA!B$5-UA!B$6)*UA!D$6)),0))))*$AC$2/10))</f>
        <v>10</v>
      </c>
      <c r="AD91" s="76" t="str">
        <f>IF(R91="","",(IF(R91&gt;='New Product'!B$3,'New Product'!C$3,IF(R91&gt;='New Product'!B$4,('New Product'!C$4+((R91-'New Product'!B$4)/('New Product'!B$3-'New Product'!B$4))*'New Product'!D$4),IF(R91&gt;'New Product'!B$5,('New Product'!C$5+((R91-'New Product'!B$5)/('New Product'!B$4-'New Product'!B$5))*'New Product'!D$5),IF(R91&gt;='New Product'!B$6,('New Product'!C$6+((R91-'New Product'!B$6)/('New Product'!B$5-'New Product'!B$6)*'New Product'!D$6)),0)))))*$AD$2/10)</f>
        <v/>
      </c>
      <c r="AE91" s="76">
        <f>IF(S91="","",(IF(S91&gt;='Basket Brand'!B$3,'Basket Brand'!C$3,IF(S91&gt;='Basket Brand'!B$4,('Basket Brand'!C$4+((S91-'Basket Brand'!B$4)/('Basket Brand'!B$3-'Basket Brand'!B$4))*'Basket Brand'!D$4),IF(S91&gt;'Basket Brand'!B$5,('Basket Brand'!C$5+((S91-'Basket Brand'!B$5)/('Basket Brand'!B$4-'Basket Brand'!B$5))*'Basket Brand'!D$5),IF(S91&gt;='Basket Brand'!B$6,('Basket Brand'!C$6+((S91-'Basket Brand'!B$6)/('Basket Brand'!B$5-'Basket Brand'!B$6)*'Basket Brand'!D$6)),0))))*$AE$2/10))</f>
        <v>9.710731461501263</v>
      </c>
      <c r="AF91" s="76">
        <f>IF(T91="","",(IF(T91&gt;='No of Month Ach.'!B$3,'No of Month Ach.'!C$3,IF(T91&gt;='No of Month Ach.'!B$4,('No of Month Ach.'!C$4+((T91-'No of Month Ach.'!B$4)/('No of Month Ach.'!B$3-'No of Month Ach.'!B$4))*'No of Month Ach.'!D$4),IF(T91&gt;'No of Month Ach.'!B$5,('No of Month Ach.'!C$5+((T91-'No of Month Ach.'!B$5)/('No of Month Ach.'!B$4-'No of Month Ach.'!B$5))*'No of Month Ach.'!D$5),IF(T91&gt;='No of Month Ach.'!B$6,('No of Month Ach.'!C$6+((T91-'No of Month Ach.'!B$6)/('No of Month Ach.'!B$5-'No of Month Ach.'!B$6)*'No of Month Ach.'!D$6)),0))))*$AF$2/10))</f>
        <v>2.8</v>
      </c>
      <c r="AG91" s="76" t="str">
        <f>IFERROR(IF(U91="","",IF(U91&gt;='Rx Share'!B$3,'Rx Share'!C$3,IF(U91&gt;='Rx Share'!B$4,('Rx Share'!C$4+((U91-'Rx Share'!B$4)/('Rx Share'!B$3-'Rx Share'!B$4))*'Rx Share'!D$4),IF(U91&gt;'Rx Share'!B$5,('Rx Share'!C$5+((U91-'Rx Share'!B$5)/('Rx Share'!B$4-'Rx Share'!B$5))*'Rx Share'!D$5),IF(U91&gt;='Rx Share'!B$6,('Rx Share'!C$6+((U91-'Rx Share'!B$6)/('Rx Share'!B$5-'Rx Share'!B$6)*'Rx Share'!D$6)),0)))))*$AG$2/10,"")</f>
        <v/>
      </c>
      <c r="AH91" s="76">
        <f>IF(W91&gt;='Call Achv'!B$3,'Call Achv'!C$3,IF(W91&gt;='Call Achv'!B$4,('Call Achv'!C$4+((W91-'Call Achv'!B$4)/('Call Achv'!B$3-'Call Achv'!B$4))*'Call Achv'!D$4),IF(W91&gt;'Call Achv'!B$5,('Call Achv'!C$5+((W91-'Call Achv'!B$5)/('Call Achv'!B$4-'Call Achv'!B$5))*'Call Achv'!D$5),IF(W91&gt;='Call Achv'!B$6,('Call Achv'!C$6+((W91-'Call Achv'!B$6)/('Call Achv'!B$5-'Call Achv'!B$6)*'Call Achv'!D$6)),0))))*$AH$2/10</f>
        <v>5</v>
      </c>
      <c r="AI91" s="76">
        <f>IF(X91&gt;='FF-Written'!B$3,'FF-Written'!C$3,IF(X91&gt;='FF-Written'!B$4,('FF-Written'!C$4+((X91-'FF-Written'!B$4)/('FF-Written'!B$3-'FF-Written'!B$4))*'FF-Written'!D$4),IF(X91&gt;'FF-Written'!B$5,('FF-Written'!C$5+((X91-'FF-Written'!B$5)/('FF-Written'!B$4-'FF-Written'!B$5))*'FF-Written'!D$5),IF(X91&gt;='FF-Written'!B$6,('FF-Written'!C$6+((X91-'FF-Written'!B$6)/('FF-Written'!B$5-'FF-Written'!B$6)*'FF-Written'!D$6)),0))))*$AI$2/10</f>
        <v>3.333333333333333</v>
      </c>
      <c r="AJ91" s="76">
        <f>IF(Y91&gt;='FF-Detailing'!B$3,'FF-Detailing'!C$3,IF(Y91&gt;='FF-Detailing'!B$4,('FF-Detailing'!C$4+((Y91-'FF-Detailing'!B$4)/('FF-Detailing'!B$3-'FF-Detailing'!B$4))*'FF-Detailing'!D$4),IF(Y91&gt;'FF-Detailing'!B$5,('FF-Detailing'!C$5+((Y91-'FF-Detailing'!B$5)/('FF-Detailing'!B$4-'FF-Detailing'!B$5))*'FF-Detailing'!D$5),IF(Y91&gt;='FF-Detailing'!B$6,('FF-Detailing'!C$6+((Y91-'FF-Detailing'!B$6)/('FF-Detailing'!B$5-'FF-Detailing'!B$6)*'FF-Detailing'!D$6)),0))))*$AJ$2/10</f>
        <v>0</v>
      </c>
      <c r="AK91" s="100">
        <f t="shared" si="16"/>
        <v>71.563862059626416</v>
      </c>
      <c r="AL91" s="70">
        <f t="shared" si="25"/>
        <v>98</v>
      </c>
      <c r="AM91" s="2">
        <f t="shared" si="17"/>
        <v>63.612321830779038</v>
      </c>
      <c r="AN91">
        <f t="shared" si="18"/>
        <v>72</v>
      </c>
      <c r="AO91" s="110" t="str">
        <f t="shared" si="19"/>
        <v/>
      </c>
      <c r="AP91" s="110" t="str">
        <f t="shared" si="13"/>
        <v/>
      </c>
      <c r="AQ91" s="110">
        <f t="shared" si="14"/>
        <v>83.333333333333343</v>
      </c>
      <c r="AR91" s="110">
        <f t="shared" si="15"/>
        <v>61.111111111111107</v>
      </c>
      <c r="AS91" s="109" t="str">
        <f t="shared" si="20"/>
        <v>Not eligible</v>
      </c>
      <c r="AT91" s="109" t="str">
        <f t="shared" si="21"/>
        <v>Not eligible</v>
      </c>
      <c r="AU91" s="109">
        <f t="shared" si="22"/>
        <v>1</v>
      </c>
      <c r="AV91" s="109">
        <f t="shared" si="23"/>
        <v>119</v>
      </c>
    </row>
    <row r="92" spans="1:48" ht="20" x14ac:dyDescent="0.35">
      <c r="A92" s="87"/>
      <c r="B92" s="79">
        <v>105230</v>
      </c>
      <c r="C92" s="80" t="s">
        <v>326</v>
      </c>
      <c r="D92" s="80"/>
      <c r="E92" s="80" t="s">
        <v>1909</v>
      </c>
      <c r="F92" s="80" t="s">
        <v>1910</v>
      </c>
      <c r="G92" s="80" t="s">
        <v>1911</v>
      </c>
      <c r="H92" s="80" t="s">
        <v>1912</v>
      </c>
      <c r="I92" s="80" t="s">
        <v>1786</v>
      </c>
      <c r="J92" s="146"/>
      <c r="K92" s="146" t="s">
        <v>1701</v>
      </c>
      <c r="L92" s="79"/>
      <c r="M92" s="79">
        <v>5</v>
      </c>
      <c r="N92" s="78">
        <v>89.696455598439812</v>
      </c>
      <c r="O92" s="78">
        <f>_xlfn.XLOOKUP($B92,[1]Sheet1!$A:$A,[1]Sheet1!$D:$D)</f>
        <v>89.696455598439812</v>
      </c>
      <c r="P92" s="78">
        <f t="shared" si="24"/>
        <v>0</v>
      </c>
      <c r="Q92" s="78">
        <v>27.027027027027028</v>
      </c>
      <c r="R92" s="78">
        <v>0</v>
      </c>
      <c r="S92" s="78">
        <v>91.798479769055575</v>
      </c>
      <c r="T92" s="142">
        <v>1</v>
      </c>
      <c r="U92" s="68">
        <v>67.34006734006735</v>
      </c>
      <c r="V92" s="68">
        <v>12.121212121212121</v>
      </c>
      <c r="W92" s="78">
        <v>90.8203125</v>
      </c>
      <c r="X92" s="78">
        <v>90</v>
      </c>
      <c r="Y92" s="78">
        <v>94.5</v>
      </c>
      <c r="Z92" s="73"/>
      <c r="AA92" s="74"/>
      <c r="AB92" s="75">
        <f>IF(N92="","",(IF(N92&gt;='Sales Ach'!B$3,'Sales Ach'!C$3,IF(N92&gt;='Sales Ach'!B$4,('Sales Ach'!C$4+((N92-'Sales Ach'!B$4)/('Sales Ach'!B$3-'Sales Ach'!B$4))*'Sales Ach'!D$4),IF(N92&gt;'Sales Ach'!B$5,('Sales Ach'!C$5+((N92-'Sales Ach'!B$5)/('Sales Ach'!B$4-'Sales Ach'!B$5))*'Sales Ach'!D$5),IF(N92&gt;='Sales Ach'!B$6,('Sales Ach'!C$6+((N92-'Sales Ach'!B$6)/('Sales Ach'!B$5-'Sales Ach'!B$6)*'Sales Ach'!D$6)),0))))*$AB$2/10))</f>
        <v>13.408936679531942</v>
      </c>
      <c r="AC92" s="76">
        <f>IF(Q92="","",(IF(Q92&gt;=UA!B$3,UA!C$3,IF(Q92&gt;=UA!B$4,(UA!C$4+((Q92-UA!B$4)/(UA!B$3-UA!B$4))*UA!D$4),IF(Q92&gt;UA!B$5,(UA!C$5+((Q92-UA!B$5)/(UA!B$4-UA!B$5))*UA!D$5),IF(Q92&gt;=UA!B$6,(UA!C$6+((Q92-UA!B$6)/(UA!B$5-UA!B$6)*UA!D$6)),0))))*$AC$2/10))</f>
        <v>0</v>
      </c>
      <c r="AD92" s="76">
        <f>IF(R92="","",(IF(R92&gt;='New Product'!B$3,'New Product'!C$3,IF(R92&gt;='New Product'!B$4,('New Product'!C$4+((R92-'New Product'!B$4)/('New Product'!B$3-'New Product'!B$4))*'New Product'!D$4),IF(R92&gt;'New Product'!B$5,('New Product'!C$5+((R92-'New Product'!B$5)/('New Product'!B$4-'New Product'!B$5))*'New Product'!D$5),IF(R92&gt;='New Product'!B$6,('New Product'!C$6+((R92-'New Product'!B$6)/('New Product'!B$5-'New Product'!B$6)*'New Product'!D$6)),0)))))*$AD$2/10)</f>
        <v>0</v>
      </c>
      <c r="AE92" s="76">
        <f>IF(S92="","",(IF(S92&gt;='Basket Brand'!B$3,'Basket Brand'!C$3,IF(S92&gt;='Basket Brand'!B$4,('Basket Brand'!C$4+((S92-'Basket Brand'!B$4)/('Basket Brand'!B$3-'Basket Brand'!B$4))*'Basket Brand'!D$4),IF(S92&gt;'Basket Brand'!B$5,('Basket Brand'!C$5+((S92-'Basket Brand'!B$5)/('Basket Brand'!B$4-'Basket Brand'!B$5))*'Basket Brand'!D$5),IF(S92&gt;='Basket Brand'!B$6,('Basket Brand'!C$6+((S92-'Basket Brand'!B$6)/('Basket Brand'!B$5-'Basket Brand'!B$6)*'Basket Brand'!D$6)),0))))*$AE$2/10))</f>
        <v>5.6158175722866694</v>
      </c>
      <c r="AF92" s="76">
        <f>IF(T92="","",(IF(T92&gt;='No of Month Ach.'!B$3,'No of Month Ach.'!C$3,IF(T92&gt;='No of Month Ach.'!B$4,('No of Month Ach.'!C$4+((T92-'No of Month Ach.'!B$4)/('No of Month Ach.'!B$3-'No of Month Ach.'!B$4))*'No of Month Ach.'!D$4),IF(T92&gt;'No of Month Ach.'!B$5,('No of Month Ach.'!C$5+((T92-'No of Month Ach.'!B$5)/('No of Month Ach.'!B$4-'No of Month Ach.'!B$5))*'No of Month Ach.'!D$5),IF(T92&gt;='No of Month Ach.'!B$6,('No of Month Ach.'!C$6+((T92-'No of Month Ach.'!B$6)/('No of Month Ach.'!B$5-'No of Month Ach.'!B$6)*'No of Month Ach.'!D$6)),0))))*$AF$2/10))</f>
        <v>0</v>
      </c>
      <c r="AG92" s="76">
        <f>IFERROR(IF(U92="","",IF(U92&gt;='Rx Share'!B$3,'Rx Share'!C$3,IF(U92&gt;='Rx Share'!B$4,('Rx Share'!C$4+((U92-'Rx Share'!B$4)/('Rx Share'!B$3-'Rx Share'!B$4))*'Rx Share'!D$4),IF(U92&gt;'Rx Share'!B$5,('Rx Share'!C$5+((U92-'Rx Share'!B$5)/('Rx Share'!B$4-'Rx Share'!B$5))*'Rx Share'!D$5),IF(U92&gt;='Rx Share'!B$6,('Rx Share'!C$6+((U92-'Rx Share'!B$6)/('Rx Share'!B$5-'Rx Share'!B$6)*'Rx Share'!D$6)),0)))))*$AG$2/10,"")</f>
        <v>3.5345117845117864</v>
      </c>
      <c r="AH92" s="76">
        <f>IF(W92&gt;='Call Achv'!B$3,'Call Achv'!C$3,IF(W92&gt;='Call Achv'!B$4,('Call Achv'!C$4+((W92-'Call Achv'!B$4)/('Call Achv'!B$3-'Call Achv'!B$4))*'Call Achv'!D$4),IF(W92&gt;'Call Achv'!B$5,('Call Achv'!C$5+((W92-'Call Achv'!B$5)/('Call Achv'!B$4-'Call Achv'!B$5))*'Call Achv'!D$5),IF(W92&gt;='Call Achv'!B$6,('Call Achv'!C$6+((W92-'Call Achv'!B$6)/('Call Achv'!B$5-'Call Achv'!B$6)*'Call Achv'!D$6)),0))))*$AH$2/10</f>
        <v>2.1640625</v>
      </c>
      <c r="AI92" s="76">
        <f>IF(X92&gt;='FF-Written'!B$3,'FF-Written'!C$3,IF(X92&gt;='FF-Written'!B$4,('FF-Written'!C$4+((X92-'FF-Written'!B$4)/('FF-Written'!B$3-'FF-Written'!B$4))*'FF-Written'!D$4),IF(X92&gt;'FF-Written'!B$5,('FF-Written'!C$5+((X92-'FF-Written'!B$5)/('FF-Written'!B$4-'FF-Written'!B$5))*'FF-Written'!D$5),IF(X92&gt;='FF-Written'!B$6,('FF-Written'!C$6+((X92-'FF-Written'!B$6)/('FF-Written'!B$5-'FF-Written'!B$6)*'FF-Written'!D$6)),0))))*$AI$2/10</f>
        <v>8</v>
      </c>
      <c r="AJ92" s="76">
        <f>IF(Y92&gt;='FF-Detailing'!B$3,'FF-Detailing'!C$3,IF(Y92&gt;='FF-Detailing'!B$4,('FF-Detailing'!C$4+((Y92-'FF-Detailing'!B$4)/('FF-Detailing'!B$3-'FF-Detailing'!B$4))*'FF-Detailing'!D$4),IF(Y92&gt;'FF-Detailing'!B$5,('FF-Detailing'!C$5+((Y92-'FF-Detailing'!B$5)/('FF-Detailing'!B$4-'FF-Detailing'!B$5))*'FF-Detailing'!D$5),IF(Y92&gt;='FF-Detailing'!B$6,('FF-Detailing'!C$6+((Y92-'FF-Detailing'!B$6)/('FF-Detailing'!B$5-'FF-Detailing'!B$6)*'FF-Detailing'!D$6)),0))))*$AJ$2/10</f>
        <v>2.97</v>
      </c>
      <c r="AK92" s="100">
        <f t="shared" si="16"/>
        <v>40.198520939773267</v>
      </c>
      <c r="AL92" s="70">
        <f t="shared" si="25"/>
        <v>339</v>
      </c>
      <c r="AM92" s="2">
        <f t="shared" si="17"/>
        <v>39.659253929255996</v>
      </c>
      <c r="AN92">
        <f t="shared" si="18"/>
        <v>216</v>
      </c>
      <c r="AO92" s="110" t="str">
        <f t="shared" si="19"/>
        <v/>
      </c>
      <c r="AP92" s="110" t="str">
        <f t="shared" si="13"/>
        <v/>
      </c>
      <c r="AQ92" s="110" t="str">
        <f t="shared" si="14"/>
        <v/>
      </c>
      <c r="AR92" s="110" t="str">
        <f t="shared" si="15"/>
        <v/>
      </c>
      <c r="AS92" s="109" t="str">
        <f t="shared" si="20"/>
        <v>Disqualified</v>
      </c>
      <c r="AT92" s="109" t="str">
        <f t="shared" si="21"/>
        <v>Disqualified</v>
      </c>
      <c r="AU92" s="109" t="str">
        <f t="shared" si="22"/>
        <v>Disqualified</v>
      </c>
      <c r="AV92" s="109" t="str">
        <f t="shared" si="23"/>
        <v>Disqualified</v>
      </c>
    </row>
    <row r="93" spans="1:48" ht="20" x14ac:dyDescent="0.35">
      <c r="A93" s="87"/>
      <c r="B93" s="79">
        <v>105232</v>
      </c>
      <c r="C93" s="80" t="s">
        <v>1913</v>
      </c>
      <c r="D93" s="80" t="s">
        <v>1201</v>
      </c>
      <c r="E93" s="80" t="s">
        <v>1914</v>
      </c>
      <c r="F93" s="80" t="s">
        <v>1915</v>
      </c>
      <c r="G93" s="80" t="s">
        <v>1854</v>
      </c>
      <c r="H93" s="80" t="s">
        <v>1808</v>
      </c>
      <c r="I93" s="80" t="s">
        <v>1757</v>
      </c>
      <c r="J93" s="146">
        <v>44594</v>
      </c>
      <c r="K93" s="146" t="s">
        <v>1719</v>
      </c>
      <c r="L93" s="79"/>
      <c r="M93" s="79">
        <v>9</v>
      </c>
      <c r="N93" s="78">
        <v>100.86869758681489</v>
      </c>
      <c r="O93" s="78">
        <f>_xlfn.XLOOKUP($B93,[1]Sheet1!$A:$A,[1]Sheet1!$D:$D)</f>
        <v>100.86871318955836</v>
      </c>
      <c r="P93" s="78">
        <f t="shared" si="24"/>
        <v>-1.5602743474119052E-5</v>
      </c>
      <c r="Q93" s="78">
        <v>66.666666666666657</v>
      </c>
      <c r="R93" s="78">
        <v>30.360531553828814</v>
      </c>
      <c r="S93" s="78">
        <v>102.75508636620221</v>
      </c>
      <c r="T93" s="142">
        <v>5</v>
      </c>
      <c r="U93" s="68">
        <v>2.4146469012476119</v>
      </c>
      <c r="V93" s="68">
        <v>0.43463644222457021</v>
      </c>
      <c r="W93" s="78">
        <v>99.228395061728392</v>
      </c>
      <c r="X93" s="78">
        <v>87.222222222222214</v>
      </c>
      <c r="Y93" s="78">
        <v>86.333333333333329</v>
      </c>
      <c r="Z93" s="73"/>
      <c r="AA93" s="74"/>
      <c r="AB93" s="75">
        <f>IF(N93="","",(IF(N93&gt;='Sales Ach'!B$3,'Sales Ach'!C$3,IF(N93&gt;='Sales Ach'!B$4,('Sales Ach'!C$4+((N93-'Sales Ach'!B$4)/('Sales Ach'!B$3-'Sales Ach'!B$4))*'Sales Ach'!D$4),IF(N93&gt;'Sales Ach'!B$5,('Sales Ach'!C$5+((N93-'Sales Ach'!B$5)/('Sales Ach'!B$4-'Sales Ach'!B$5))*'Sales Ach'!D$5),IF(N93&gt;='Sales Ach'!B$6,('Sales Ach'!C$6+((N93-'Sales Ach'!B$6)/('Sales Ach'!B$5-'Sales Ach'!B$6)*'Sales Ach'!D$6)),0))))*$AB$2/10))</f>
        <v>24.26060927604447</v>
      </c>
      <c r="AC93" s="76">
        <f>IF(Q93="","",(IF(Q93&gt;=UA!B$3,UA!C$3,IF(Q93&gt;=UA!B$4,(UA!C$4+((Q93-UA!B$4)/(UA!B$3-UA!B$4))*UA!D$4),IF(Q93&gt;UA!B$5,(UA!C$5+((Q93-UA!B$5)/(UA!B$4-UA!B$5))*UA!D$5),IF(Q93&gt;=UA!B$6,(UA!C$6+((Q93-UA!B$6)/(UA!B$5-UA!B$6)*UA!D$6)),0))))*$AC$2/10))</f>
        <v>10</v>
      </c>
      <c r="AD93" s="76">
        <f>IF(R93="","",(IF(R93&gt;='New Product'!B$3,'New Product'!C$3,IF(R93&gt;='New Product'!B$4,('New Product'!C$4+((R93-'New Product'!B$4)/('New Product'!B$3-'New Product'!B$4))*'New Product'!D$4),IF(R93&gt;'New Product'!B$5,('New Product'!C$5+((R93-'New Product'!B$5)/('New Product'!B$4-'New Product'!B$5))*'New Product'!D$5),IF(R93&gt;='New Product'!B$6,('New Product'!C$6+((R93-'New Product'!B$6)/('New Product'!B$5-'New Product'!B$6)*'New Product'!D$6)),0)))))*$AD$2/10)</f>
        <v>0</v>
      </c>
      <c r="AE93" s="76">
        <f>IF(S93="","",(IF(S93&gt;='Basket Brand'!B$3,'Basket Brand'!C$3,IF(S93&gt;='Basket Brand'!B$4,('Basket Brand'!C$4+((S93-'Basket Brand'!B$4)/('Basket Brand'!B$3-'Basket Brand'!B$4))*'Basket Brand'!D$4),IF(S93&gt;'Basket Brand'!B$5,('Basket Brand'!C$5+((S93-'Basket Brand'!B$5)/('Basket Brand'!B$4-'Basket Brand'!B$5))*'Basket Brand'!D$5),IF(S93&gt;='Basket Brand'!B$6,('Basket Brand'!C$6+((S93-'Basket Brand'!B$6)/('Basket Brand'!B$5-'Basket Brand'!B$6)*'Basket Brand'!D$6)),0))))*$AE$2/10))</f>
        <v>9.9306103639442647</v>
      </c>
      <c r="AF93" s="76">
        <f>IF(T93="","",(IF(T93&gt;='No of Month Ach.'!B$3,'No of Month Ach.'!C$3,IF(T93&gt;='No of Month Ach.'!B$4,('No of Month Ach.'!C$4+((T93-'No of Month Ach.'!B$4)/('No of Month Ach.'!B$3-'No of Month Ach.'!B$4))*'No of Month Ach.'!D$4),IF(T93&gt;'No of Month Ach.'!B$5,('No of Month Ach.'!C$5+((T93-'No of Month Ach.'!B$5)/('No of Month Ach.'!B$4-'No of Month Ach.'!B$5))*'No of Month Ach.'!D$5),IF(T93&gt;='No of Month Ach.'!B$6,('No of Month Ach.'!C$6+((T93-'No of Month Ach.'!B$6)/('No of Month Ach.'!B$5-'No of Month Ach.'!B$6)*'No of Month Ach.'!D$6)),0))))*$AF$2/10))</f>
        <v>0.35</v>
      </c>
      <c r="AG93" s="76">
        <f>IFERROR(IF(U93="","",IF(U93&gt;='Rx Share'!B$3,'Rx Share'!C$3,IF(U93&gt;='Rx Share'!B$4,('Rx Share'!C$4+((U93-'Rx Share'!B$4)/('Rx Share'!B$3-'Rx Share'!B$4))*'Rx Share'!D$4),IF(U93&gt;'Rx Share'!B$5,('Rx Share'!C$5+((U93-'Rx Share'!B$5)/('Rx Share'!B$4-'Rx Share'!B$5))*'Rx Share'!D$5),IF(U93&gt;='Rx Share'!B$6,('Rx Share'!C$6+((U93-'Rx Share'!B$6)/('Rx Share'!B$5-'Rx Share'!B$6)*'Rx Share'!D$6)),0)))))*$AG$2/10,"")</f>
        <v>0</v>
      </c>
      <c r="AH93" s="76">
        <f>IF(W93&gt;='Call Achv'!B$3,'Call Achv'!C$3,IF(W93&gt;='Call Achv'!B$4,('Call Achv'!C$4+((W93-'Call Achv'!B$4)/('Call Achv'!B$3-'Call Achv'!B$4))*'Call Achv'!D$4),IF(W93&gt;'Call Achv'!B$5,('Call Achv'!C$5+((W93-'Call Achv'!B$5)/('Call Achv'!B$4-'Call Achv'!B$5))*'Call Achv'!D$5),IF(W93&gt;='Call Achv'!B$6,('Call Achv'!C$6+((W93-'Call Achv'!B$6)/('Call Achv'!B$5-'Call Achv'!B$6)*'Call Achv'!D$6)),0))))*$AH$2/10</f>
        <v>4.7685185185185173</v>
      </c>
      <c r="AI93" s="76">
        <f>IF(X93&gt;='FF-Written'!B$3,'FF-Written'!C$3,IF(X93&gt;='FF-Written'!B$4,('FF-Written'!C$4+((X93-'FF-Written'!B$4)/('FF-Written'!B$3-'FF-Written'!B$4))*'FF-Written'!D$4),IF(X93&gt;'FF-Written'!B$5,('FF-Written'!C$5+((X93-'FF-Written'!B$5)/('FF-Written'!B$4-'FF-Written'!B$5))*'FF-Written'!D$5),IF(X93&gt;='FF-Written'!B$6,('FF-Written'!C$6+((X93-'FF-Written'!B$6)/('FF-Written'!B$5-'FF-Written'!B$6)*'FF-Written'!D$6)),0))))*$AI$2/10</f>
        <v>7.5555555555555545</v>
      </c>
      <c r="AJ93" s="76">
        <f>IF(Y93&gt;='FF-Detailing'!B$3,'FF-Detailing'!C$3,IF(Y93&gt;='FF-Detailing'!B$4,('FF-Detailing'!C$4+((Y93-'FF-Detailing'!B$4)/('FF-Detailing'!B$3-'FF-Detailing'!B$4))*'FF-Detailing'!D$4),IF(Y93&gt;'FF-Detailing'!B$5,('FF-Detailing'!C$5+((Y93-'FF-Detailing'!B$5)/('FF-Detailing'!B$4-'FF-Detailing'!B$5))*'FF-Detailing'!D$5),IF(Y93&gt;='FF-Detailing'!B$6,('FF-Detailing'!C$6+((Y93-'FF-Detailing'!B$6)/('FF-Detailing'!B$5-'FF-Detailing'!B$6)*'FF-Detailing'!D$6)),0))))*$AJ$2/10</f>
        <v>2.4799999999999995</v>
      </c>
      <c r="AK93" s="100">
        <f t="shared" si="16"/>
        <v>74.181617142578517</v>
      </c>
      <c r="AL93" s="70">
        <f t="shared" si="25"/>
        <v>81</v>
      </c>
      <c r="AM93" s="2">
        <f t="shared" si="17"/>
        <v>65.939215237847563</v>
      </c>
      <c r="AN93">
        <f t="shared" si="18"/>
        <v>61</v>
      </c>
      <c r="AO93" s="110">
        <f t="shared" si="19"/>
        <v>2.4146469012476119</v>
      </c>
      <c r="AP93" s="110">
        <f t="shared" si="13"/>
        <v>30.360531553828814</v>
      </c>
      <c r="AQ93" s="110">
        <f t="shared" si="14"/>
        <v>66.666666666666657</v>
      </c>
      <c r="AR93" s="110">
        <f t="shared" si="15"/>
        <v>87.222222222222214</v>
      </c>
      <c r="AS93" s="109">
        <f t="shared" si="20"/>
        <v>121</v>
      </c>
      <c r="AT93" s="109">
        <f t="shared" si="21"/>
        <v>125</v>
      </c>
      <c r="AU93" s="109">
        <f t="shared" si="22"/>
        <v>10</v>
      </c>
      <c r="AV93" s="109">
        <f t="shared" si="23"/>
        <v>44</v>
      </c>
    </row>
    <row r="94" spans="1:48" ht="20" x14ac:dyDescent="0.35">
      <c r="A94" s="87"/>
      <c r="B94" s="79">
        <v>105244</v>
      </c>
      <c r="C94" s="80" t="s">
        <v>399</v>
      </c>
      <c r="D94" s="80" t="s">
        <v>1114</v>
      </c>
      <c r="E94" s="80" t="s">
        <v>1916</v>
      </c>
      <c r="F94" s="80" t="s">
        <v>1917</v>
      </c>
      <c r="G94" s="80" t="s">
        <v>1807</v>
      </c>
      <c r="H94" s="80" t="s">
        <v>1808</v>
      </c>
      <c r="I94" s="80" t="s">
        <v>1757</v>
      </c>
      <c r="J94" s="146">
        <v>44626</v>
      </c>
      <c r="K94" s="146" t="s">
        <v>1719</v>
      </c>
      <c r="L94" s="79"/>
      <c r="M94" s="79">
        <v>9</v>
      </c>
      <c r="N94" s="78">
        <v>94.752011332600389</v>
      </c>
      <c r="O94" s="78">
        <f>_xlfn.XLOOKUP($B94,[1]Sheet1!$A:$A,[1]Sheet1!$D:$D)</f>
        <v>94.752004026937641</v>
      </c>
      <c r="P94" s="78">
        <f t="shared" si="24"/>
        <v>7.3056627485357239E-6</v>
      </c>
      <c r="Q94" s="78">
        <v>41.095890410958901</v>
      </c>
      <c r="R94" s="78">
        <v>11.505956149228401</v>
      </c>
      <c r="S94" s="78">
        <v>97.492583949613987</v>
      </c>
      <c r="T94" s="142">
        <v>3</v>
      </c>
      <c r="U94" s="68">
        <v>3.1650137295513159</v>
      </c>
      <c r="V94" s="68">
        <v>0.56970247131923679</v>
      </c>
      <c r="W94" s="78">
        <v>121.00614439324117</v>
      </c>
      <c r="X94" s="78">
        <v>92.222222222222214</v>
      </c>
      <c r="Y94" s="78">
        <v>84</v>
      </c>
      <c r="Z94" s="73"/>
      <c r="AA94" s="74"/>
      <c r="AB94" s="75">
        <f>IF(N94="","",(IF(N94&gt;='Sales Ach'!B$3,'Sales Ach'!C$3,IF(N94&gt;='Sales Ach'!B$4,('Sales Ach'!C$4+((N94-'Sales Ach'!B$4)/('Sales Ach'!B$3-'Sales Ach'!B$4))*'Sales Ach'!D$4),IF(N94&gt;'Sales Ach'!B$5,('Sales Ach'!C$5+((N94-'Sales Ach'!B$5)/('Sales Ach'!B$4-'Sales Ach'!B$5))*'Sales Ach'!D$5),IF(N94&gt;='Sales Ach'!B$6,('Sales Ach'!C$6+((N94-'Sales Ach'!B$6)/('Sales Ach'!B$5-'Sales Ach'!B$6)*'Sales Ach'!D$6)),0))))*$AB$2/10))</f>
        <v>14.925603399780115</v>
      </c>
      <c r="AC94" s="76">
        <f>IF(Q94="","",(IF(Q94&gt;=UA!B$3,UA!C$3,IF(Q94&gt;=UA!B$4,(UA!C$4+((Q94-UA!B$4)/(UA!B$3-UA!B$4))*UA!D$4),IF(Q94&gt;UA!B$5,(UA!C$5+((Q94-UA!B$5)/(UA!B$4-UA!B$5))*UA!D$5),IF(Q94&gt;=UA!B$6,(UA!C$6+((Q94-UA!B$6)/(UA!B$5-UA!B$6)*UA!D$6)),0))))*$AC$2/10))</f>
        <v>6.4383561643835607</v>
      </c>
      <c r="AD94" s="76">
        <f>IF(R94="","",(IF(R94&gt;='New Product'!B$3,'New Product'!C$3,IF(R94&gt;='New Product'!B$4,('New Product'!C$4+((R94-'New Product'!B$4)/('New Product'!B$3-'New Product'!B$4))*'New Product'!D$4),IF(R94&gt;'New Product'!B$5,('New Product'!C$5+((R94-'New Product'!B$5)/('New Product'!B$4-'New Product'!B$5))*'New Product'!D$5),IF(R94&gt;='New Product'!B$6,('New Product'!C$6+((R94-'New Product'!B$6)/('New Product'!B$5-'New Product'!B$6)*'New Product'!D$6)),0)))))*$AD$2/10)</f>
        <v>0</v>
      </c>
      <c r="AE94" s="76">
        <f>IF(S94="","",(IF(S94&gt;='Basket Brand'!B$3,'Basket Brand'!C$3,IF(S94&gt;='Basket Brand'!B$4,('Basket Brand'!C$4+((S94-'Basket Brand'!B$4)/('Basket Brand'!B$3-'Basket Brand'!B$4))*'Basket Brand'!D$4),IF(S94&gt;'Basket Brand'!B$5,('Basket Brand'!C$5+((S94-'Basket Brand'!B$5)/('Basket Brand'!B$4-'Basket Brand'!B$5))*'Basket Brand'!D$5),IF(S94&gt;='Basket Brand'!B$6,('Basket Brand'!C$6+((S94-'Basket Brand'!B$6)/('Basket Brand'!B$5-'Basket Brand'!B$6)*'Basket Brand'!D$6)),0))))*$AE$2/10))</f>
        <v>7.1964402958147131</v>
      </c>
      <c r="AF94" s="76">
        <f>IF(T94="","",(IF(T94&gt;='No of Month Ach.'!B$3,'No of Month Ach.'!C$3,IF(T94&gt;='No of Month Ach.'!B$4,('No of Month Ach.'!C$4+((T94-'No of Month Ach.'!B$4)/('No of Month Ach.'!B$3-'No of Month Ach.'!B$4))*'No of Month Ach.'!D$4),IF(T94&gt;'No of Month Ach.'!B$5,('No of Month Ach.'!C$5+((T94-'No of Month Ach.'!B$5)/('No of Month Ach.'!B$4-'No of Month Ach.'!B$5))*'No of Month Ach.'!D$5),IF(T94&gt;='No of Month Ach.'!B$6,('No of Month Ach.'!C$6+((T94-'No of Month Ach.'!B$6)/('No of Month Ach.'!B$5-'No of Month Ach.'!B$6)*'No of Month Ach.'!D$6)),0))))*$AF$2/10))</f>
        <v>0</v>
      </c>
      <c r="AG94" s="76">
        <f>IFERROR(IF(U94="","",IF(U94&gt;='Rx Share'!B$3,'Rx Share'!C$3,IF(U94&gt;='Rx Share'!B$4,('Rx Share'!C$4+((U94-'Rx Share'!B$4)/('Rx Share'!B$3-'Rx Share'!B$4))*'Rx Share'!D$4),IF(U94&gt;'Rx Share'!B$5,('Rx Share'!C$5+((U94-'Rx Share'!B$5)/('Rx Share'!B$4-'Rx Share'!B$5))*'Rx Share'!D$5),IF(U94&gt;='Rx Share'!B$6,('Rx Share'!C$6+((U94-'Rx Share'!B$6)/('Rx Share'!B$5-'Rx Share'!B$6)*'Rx Share'!D$6)),0)))))*$AG$2/10,"")</f>
        <v>0</v>
      </c>
      <c r="AH94" s="76">
        <f>IF(W94&gt;='Call Achv'!B$3,'Call Achv'!C$3,IF(W94&gt;='Call Achv'!B$4,('Call Achv'!C$4+((W94-'Call Achv'!B$4)/('Call Achv'!B$3-'Call Achv'!B$4))*'Call Achv'!D$4),IF(W94&gt;'Call Achv'!B$5,('Call Achv'!C$5+((W94-'Call Achv'!B$5)/('Call Achv'!B$4-'Call Achv'!B$5))*'Call Achv'!D$5),IF(W94&gt;='Call Achv'!B$6,('Call Achv'!C$6+((W94-'Call Achv'!B$6)/('Call Achv'!B$5-'Call Achv'!B$6)*'Call Achv'!D$6)),0))))*$AH$2/10</f>
        <v>5</v>
      </c>
      <c r="AI94" s="76">
        <f>IF(X94&gt;='FF-Written'!B$3,'FF-Written'!C$3,IF(X94&gt;='FF-Written'!B$4,('FF-Written'!C$4+((X94-'FF-Written'!B$4)/('FF-Written'!B$3-'FF-Written'!B$4))*'FF-Written'!D$4),IF(X94&gt;'FF-Written'!B$5,('FF-Written'!C$5+((X94-'FF-Written'!B$5)/('FF-Written'!B$4-'FF-Written'!B$5))*'FF-Written'!D$5),IF(X94&gt;='FF-Written'!B$6,('FF-Written'!C$6+((X94-'FF-Written'!B$6)/('FF-Written'!B$5-'FF-Written'!B$6)*'FF-Written'!D$6)),0))))*$AI$2/10</f>
        <v>8</v>
      </c>
      <c r="AJ94" s="76">
        <f>IF(Y94&gt;='FF-Detailing'!B$3,'FF-Detailing'!C$3,IF(Y94&gt;='FF-Detailing'!B$4,('FF-Detailing'!C$4+((Y94-'FF-Detailing'!B$4)/('FF-Detailing'!B$3-'FF-Detailing'!B$4))*'FF-Detailing'!D$4),IF(Y94&gt;'FF-Detailing'!B$5,('FF-Detailing'!C$5+((Y94-'FF-Detailing'!B$5)/('FF-Detailing'!B$4-'FF-Detailing'!B$5))*'FF-Detailing'!D$5),IF(Y94&gt;='FF-Detailing'!B$6,('FF-Detailing'!C$6+((Y94-'FF-Detailing'!B$6)/('FF-Detailing'!B$5-'FF-Detailing'!B$6)*'FF-Detailing'!D$6)),0))))*$AJ$2/10</f>
        <v>2.34</v>
      </c>
      <c r="AK94" s="100">
        <f t="shared" si="16"/>
        <v>54.875499824972984</v>
      </c>
      <c r="AL94" s="70">
        <f t="shared" si="25"/>
        <v>200</v>
      </c>
      <c r="AM94" s="2">
        <f t="shared" si="17"/>
        <v>48.778222066642662</v>
      </c>
      <c r="AN94">
        <f t="shared" si="18"/>
        <v>150</v>
      </c>
      <c r="AO94" s="110" t="str">
        <f t="shared" si="19"/>
        <v/>
      </c>
      <c r="AP94" s="110" t="str">
        <f t="shared" si="13"/>
        <v/>
      </c>
      <c r="AQ94" s="110" t="str">
        <f t="shared" si="14"/>
        <v/>
      </c>
      <c r="AR94" s="110" t="str">
        <f t="shared" si="15"/>
        <v/>
      </c>
      <c r="AS94" s="109" t="str">
        <f t="shared" si="20"/>
        <v>Disqualified</v>
      </c>
      <c r="AT94" s="109" t="str">
        <f t="shared" si="21"/>
        <v>Disqualified</v>
      </c>
      <c r="AU94" s="109" t="str">
        <f t="shared" si="22"/>
        <v>Disqualified</v>
      </c>
      <c r="AV94" s="109" t="str">
        <f t="shared" si="23"/>
        <v>Disqualified</v>
      </c>
    </row>
    <row r="95" spans="1:48" ht="20" x14ac:dyDescent="0.35">
      <c r="A95" s="87"/>
      <c r="B95" s="79">
        <v>105246</v>
      </c>
      <c r="C95" s="80" t="s">
        <v>342</v>
      </c>
      <c r="D95" s="80" t="s">
        <v>1114</v>
      </c>
      <c r="E95" s="80" t="s">
        <v>1918</v>
      </c>
      <c r="F95" s="80" t="s">
        <v>1840</v>
      </c>
      <c r="G95" s="80" t="s">
        <v>1807</v>
      </c>
      <c r="H95" s="80" t="s">
        <v>1808</v>
      </c>
      <c r="I95" s="80" t="s">
        <v>1757</v>
      </c>
      <c r="J95" s="146">
        <v>44616</v>
      </c>
      <c r="K95" s="146" t="s">
        <v>1719</v>
      </c>
      <c r="L95" s="79"/>
      <c r="M95" s="79">
        <v>9</v>
      </c>
      <c r="N95" s="78">
        <v>96.944462285777306</v>
      </c>
      <c r="O95" s="78">
        <f>_xlfn.XLOOKUP($B95,[1]Sheet1!$A:$A,[1]Sheet1!$D:$D)</f>
        <v>96.944472911905223</v>
      </c>
      <c r="P95" s="78">
        <f t="shared" si="24"/>
        <v>-1.0626127917134909E-5</v>
      </c>
      <c r="Q95" s="78">
        <v>44.444444444444443</v>
      </c>
      <c r="R95" s="78">
        <v>18.958787935846317</v>
      </c>
      <c r="S95" s="78">
        <v>98.13659455025558</v>
      </c>
      <c r="T95" s="142">
        <v>3</v>
      </c>
      <c r="U95" s="68">
        <v>2.3640292096667936</v>
      </c>
      <c r="V95" s="68">
        <v>0.42552525774002287</v>
      </c>
      <c r="W95" s="78">
        <v>114.92478226444973</v>
      </c>
      <c r="X95" s="78">
        <v>83.888888888888886</v>
      </c>
      <c r="Y95" s="78">
        <v>79.666666666666671</v>
      </c>
      <c r="Z95" s="73"/>
      <c r="AA95" s="74"/>
      <c r="AB95" s="75">
        <f>IF(N95="","",(IF(N95&gt;='Sales Ach'!B$3,'Sales Ach'!C$3,IF(N95&gt;='Sales Ach'!B$4,('Sales Ach'!C$4+((N95-'Sales Ach'!B$4)/('Sales Ach'!B$3-'Sales Ach'!B$4))*'Sales Ach'!D$4),IF(N95&gt;'Sales Ach'!B$5,('Sales Ach'!C$5+((N95-'Sales Ach'!B$5)/('Sales Ach'!B$4-'Sales Ach'!B$5))*'Sales Ach'!D$5),IF(N95&gt;='Sales Ach'!B$6,('Sales Ach'!C$6+((N95-'Sales Ach'!B$6)/('Sales Ach'!B$5-'Sales Ach'!B$6)*'Sales Ach'!D$6)),0))))*$AB$2/10))</f>
        <v>17.333354742932766</v>
      </c>
      <c r="AC95" s="76">
        <f>IF(Q95="","",(IF(Q95&gt;=UA!B$3,UA!C$3,IF(Q95&gt;=UA!B$4,(UA!C$4+((Q95-UA!B$4)/(UA!B$3-UA!B$4))*UA!D$4),IF(Q95&gt;UA!B$5,(UA!C$5+((Q95-UA!B$5)/(UA!B$4-UA!B$5))*UA!D$5),IF(Q95&gt;=UA!B$6,(UA!C$6+((Q95-UA!B$6)/(UA!B$5-UA!B$6)*UA!D$6)),0))))*$AC$2/10))</f>
        <v>7.7777777777777768</v>
      </c>
      <c r="AD95" s="76">
        <f>IF(R95="","",(IF(R95&gt;='New Product'!B$3,'New Product'!C$3,IF(R95&gt;='New Product'!B$4,('New Product'!C$4+((R95-'New Product'!B$4)/('New Product'!B$3-'New Product'!B$4))*'New Product'!D$4),IF(R95&gt;'New Product'!B$5,('New Product'!C$5+((R95-'New Product'!B$5)/('New Product'!B$4-'New Product'!B$5))*'New Product'!D$5),IF(R95&gt;='New Product'!B$6,('New Product'!C$6+((R95-'New Product'!B$6)/('New Product'!B$5-'New Product'!B$6)*'New Product'!D$6)),0)))))*$AD$2/10)</f>
        <v>0</v>
      </c>
      <c r="AE95" s="76">
        <f>IF(S95="","",(IF(S95&gt;='Basket Brand'!B$3,'Basket Brand'!C$3,IF(S95&gt;='Basket Brand'!B$4,('Basket Brand'!C$4+((S95-'Basket Brand'!B$4)/('Basket Brand'!B$3-'Basket Brand'!B$4))*'Basket Brand'!D$4),IF(S95&gt;'Basket Brand'!B$5,('Basket Brand'!C$5+((S95-'Basket Brand'!B$5)/('Basket Brand'!B$4-'Basket Brand'!B$5))*'Basket Brand'!D$5),IF(S95&gt;='Basket Brand'!B$6,('Basket Brand'!C$6+((S95-'Basket Brand'!B$6)/('Basket Brand'!B$5-'Basket Brand'!B$6)*'Basket Brand'!D$6)),0))))*$AE$2/10))</f>
        <v>7.5055653841226784</v>
      </c>
      <c r="AF95" s="76">
        <f>IF(T95="","",(IF(T95&gt;='No of Month Ach.'!B$3,'No of Month Ach.'!C$3,IF(T95&gt;='No of Month Ach.'!B$4,('No of Month Ach.'!C$4+((T95-'No of Month Ach.'!B$4)/('No of Month Ach.'!B$3-'No of Month Ach.'!B$4))*'No of Month Ach.'!D$4),IF(T95&gt;'No of Month Ach.'!B$5,('No of Month Ach.'!C$5+((T95-'No of Month Ach.'!B$5)/('No of Month Ach.'!B$4-'No of Month Ach.'!B$5))*'No of Month Ach.'!D$5),IF(T95&gt;='No of Month Ach.'!B$6,('No of Month Ach.'!C$6+((T95-'No of Month Ach.'!B$6)/('No of Month Ach.'!B$5-'No of Month Ach.'!B$6)*'No of Month Ach.'!D$6)),0))))*$AF$2/10))</f>
        <v>0</v>
      </c>
      <c r="AG95" s="76">
        <f>IFERROR(IF(U95="","",IF(U95&gt;='Rx Share'!B$3,'Rx Share'!C$3,IF(U95&gt;='Rx Share'!B$4,('Rx Share'!C$4+((U95-'Rx Share'!B$4)/('Rx Share'!B$3-'Rx Share'!B$4))*'Rx Share'!D$4),IF(U95&gt;'Rx Share'!B$5,('Rx Share'!C$5+((U95-'Rx Share'!B$5)/('Rx Share'!B$4-'Rx Share'!B$5))*'Rx Share'!D$5),IF(U95&gt;='Rx Share'!B$6,('Rx Share'!C$6+((U95-'Rx Share'!B$6)/('Rx Share'!B$5-'Rx Share'!B$6)*'Rx Share'!D$6)),0)))))*$AG$2/10,"")</f>
        <v>0</v>
      </c>
      <c r="AH95" s="76">
        <f>IF(W95&gt;='Call Achv'!B$3,'Call Achv'!C$3,IF(W95&gt;='Call Achv'!B$4,('Call Achv'!C$4+((W95-'Call Achv'!B$4)/('Call Achv'!B$3-'Call Achv'!B$4))*'Call Achv'!D$4),IF(W95&gt;'Call Achv'!B$5,('Call Achv'!C$5+((W95-'Call Achv'!B$5)/('Call Achv'!B$4-'Call Achv'!B$5))*'Call Achv'!D$5),IF(W95&gt;='Call Achv'!B$6,('Call Achv'!C$6+((W95-'Call Achv'!B$6)/('Call Achv'!B$5-'Call Achv'!B$6)*'Call Achv'!D$6)),0))))*$AH$2/10</f>
        <v>5</v>
      </c>
      <c r="AI95" s="76">
        <f>IF(X95&gt;='FF-Written'!B$3,'FF-Written'!C$3,IF(X95&gt;='FF-Written'!B$4,('FF-Written'!C$4+((X95-'FF-Written'!B$4)/('FF-Written'!B$3-'FF-Written'!B$4))*'FF-Written'!D$4),IF(X95&gt;'FF-Written'!B$5,('FF-Written'!C$5+((X95-'FF-Written'!B$5)/('FF-Written'!B$4-'FF-Written'!B$5))*'FF-Written'!D$5),IF(X95&gt;='FF-Written'!B$6,('FF-Written'!C$6+((X95-'FF-Written'!B$6)/('FF-Written'!B$5-'FF-Written'!B$6)*'FF-Written'!D$6)),0))))*$AI$2/10</f>
        <v>7.0222222222222213</v>
      </c>
      <c r="AJ95" s="76">
        <f>IF(Y95&gt;='FF-Detailing'!B$3,'FF-Detailing'!C$3,IF(Y95&gt;='FF-Detailing'!B$4,('FF-Detailing'!C$4+((Y95-'FF-Detailing'!B$4)/('FF-Detailing'!B$3-'FF-Detailing'!B$4))*'FF-Detailing'!D$4),IF(Y95&gt;'FF-Detailing'!B$5,('FF-Detailing'!C$5+((Y95-'FF-Detailing'!B$5)/('FF-Detailing'!B$4-'FF-Detailing'!B$5))*'FF-Detailing'!D$5),IF(Y95&gt;='FF-Detailing'!B$6,('FF-Detailing'!C$6+((Y95-'FF-Detailing'!B$6)/('FF-Detailing'!B$5-'FF-Detailing'!B$6)*'FF-Detailing'!D$6)),0))))*$AJ$2/10</f>
        <v>2.0700000000000003</v>
      </c>
      <c r="AK95" s="100">
        <f t="shared" si="16"/>
        <v>58.386150158819291</v>
      </c>
      <c r="AL95" s="70">
        <f t="shared" si="25"/>
        <v>174</v>
      </c>
      <c r="AM95" s="2">
        <f t="shared" si="17"/>
        <v>51.898800141172707</v>
      </c>
      <c r="AN95">
        <f t="shared" si="18"/>
        <v>131</v>
      </c>
      <c r="AO95" s="110" t="str">
        <f t="shared" si="19"/>
        <v/>
      </c>
      <c r="AP95" s="110" t="str">
        <f t="shared" si="13"/>
        <v/>
      </c>
      <c r="AQ95" s="110" t="str">
        <f t="shared" si="14"/>
        <v/>
      </c>
      <c r="AR95" s="110" t="str">
        <f t="shared" si="15"/>
        <v/>
      </c>
      <c r="AS95" s="109" t="str">
        <f t="shared" si="20"/>
        <v>Disqualified</v>
      </c>
      <c r="AT95" s="109" t="str">
        <f t="shared" si="21"/>
        <v>Disqualified</v>
      </c>
      <c r="AU95" s="109" t="str">
        <f t="shared" si="22"/>
        <v>Disqualified</v>
      </c>
      <c r="AV95" s="109" t="str">
        <f t="shared" si="23"/>
        <v>Disqualified</v>
      </c>
    </row>
    <row r="96" spans="1:48" ht="20" x14ac:dyDescent="0.35">
      <c r="A96" s="87"/>
      <c r="B96" s="79">
        <v>105247</v>
      </c>
      <c r="C96" s="80" t="s">
        <v>1919</v>
      </c>
      <c r="D96" s="80" t="s">
        <v>1114</v>
      </c>
      <c r="E96" s="80" t="s">
        <v>1920</v>
      </c>
      <c r="F96" s="80" t="s">
        <v>1839</v>
      </c>
      <c r="G96" s="80" t="s">
        <v>1807</v>
      </c>
      <c r="H96" s="80" t="s">
        <v>1808</v>
      </c>
      <c r="I96" s="80" t="s">
        <v>1757</v>
      </c>
      <c r="J96" s="146">
        <v>44621</v>
      </c>
      <c r="K96" s="146" t="s">
        <v>1719</v>
      </c>
      <c r="L96" s="79"/>
      <c r="M96" s="79">
        <v>9</v>
      </c>
      <c r="N96" s="78">
        <v>81.746052407374663</v>
      </c>
      <c r="O96" s="78">
        <f>_xlfn.XLOOKUP($B96,[1]Sheet1!$A:$A,[1]Sheet1!$D:$D)</f>
        <v>81.746048603639792</v>
      </c>
      <c r="P96" s="78">
        <f t="shared" si="24"/>
        <v>3.803734870189146E-6</v>
      </c>
      <c r="Q96" s="78">
        <v>21.917808219178081</v>
      </c>
      <c r="R96" s="78">
        <v>16.593502378968427</v>
      </c>
      <c r="S96" s="78">
        <v>85.011580668130591</v>
      </c>
      <c r="T96" s="142">
        <v>1</v>
      </c>
      <c r="U96" s="68">
        <v>2.7951650247823294</v>
      </c>
      <c r="V96" s="68">
        <v>0.50312970446081928</v>
      </c>
      <c r="W96" s="78">
        <v>116.55198776758411</v>
      </c>
      <c r="X96" s="78">
        <v>88.8888888888889</v>
      </c>
      <c r="Y96" s="78">
        <v>89</v>
      </c>
      <c r="Z96" s="73"/>
      <c r="AA96" s="74"/>
      <c r="AB96" s="75">
        <f>IF(N96="","",(IF(N96&gt;='Sales Ach'!B$3,'Sales Ach'!C$3,IF(N96&gt;='Sales Ach'!B$4,('Sales Ach'!C$4+((N96-'Sales Ach'!B$4)/('Sales Ach'!B$3-'Sales Ach'!B$4))*'Sales Ach'!D$4),IF(N96&gt;'Sales Ach'!B$5,('Sales Ach'!C$5+((N96-'Sales Ach'!B$5)/('Sales Ach'!B$4-'Sales Ach'!B$5))*'Sales Ach'!D$5),IF(N96&gt;='Sales Ach'!B$6,('Sales Ach'!C$6+((N96-'Sales Ach'!B$6)/('Sales Ach'!B$5-'Sales Ach'!B$6)*'Sales Ach'!D$6)),0))))*$AB$2/10))</f>
        <v>11.023815722212399</v>
      </c>
      <c r="AC96" s="76">
        <f>IF(Q96="","",(IF(Q96&gt;=UA!B$3,UA!C$3,IF(Q96&gt;=UA!B$4,(UA!C$4+((Q96-UA!B$4)/(UA!B$3-UA!B$4))*UA!D$4),IF(Q96&gt;UA!B$5,(UA!C$5+((Q96-UA!B$5)/(UA!B$4-UA!B$5))*UA!D$5),IF(Q96&gt;=UA!B$6,(UA!C$6+((Q96-UA!B$6)/(UA!B$5-UA!B$6)*UA!D$6)),0))))*$AC$2/10))</f>
        <v>0</v>
      </c>
      <c r="AD96" s="76">
        <f>IF(R96="","",(IF(R96&gt;='New Product'!B$3,'New Product'!C$3,IF(R96&gt;='New Product'!B$4,('New Product'!C$4+((R96-'New Product'!B$4)/('New Product'!B$3-'New Product'!B$4))*'New Product'!D$4),IF(R96&gt;'New Product'!B$5,('New Product'!C$5+((R96-'New Product'!B$5)/('New Product'!B$4-'New Product'!B$5))*'New Product'!D$5),IF(R96&gt;='New Product'!B$6,('New Product'!C$6+((R96-'New Product'!B$6)/('New Product'!B$5-'New Product'!B$6)*'New Product'!D$6)),0)))))*$AD$2/10)</f>
        <v>0</v>
      </c>
      <c r="AE96" s="76">
        <f>IF(S96="","",(IF(S96&gt;='Basket Brand'!B$3,'Basket Brand'!C$3,IF(S96&gt;='Basket Brand'!B$4,('Basket Brand'!C$4+((S96-'Basket Brand'!B$4)/('Basket Brand'!B$3-'Basket Brand'!B$4))*'Basket Brand'!D$4),IF(S96&gt;'Basket Brand'!B$5,('Basket Brand'!C$5+((S96-'Basket Brand'!B$5)/('Basket Brand'!B$4-'Basket Brand'!B$5))*'Basket Brand'!D$5),IF(S96&gt;='Basket Brand'!B$6,('Basket Brand'!C$6+((S96-'Basket Brand'!B$6)/('Basket Brand'!B$5-'Basket Brand'!B$6)*'Basket Brand'!D$6)),0))))*$AE$2/10))</f>
        <v>4.8013896801756717</v>
      </c>
      <c r="AF96" s="76">
        <f>IF(T96="","",(IF(T96&gt;='No of Month Ach.'!B$3,'No of Month Ach.'!C$3,IF(T96&gt;='No of Month Ach.'!B$4,('No of Month Ach.'!C$4+((T96-'No of Month Ach.'!B$4)/('No of Month Ach.'!B$3-'No of Month Ach.'!B$4))*'No of Month Ach.'!D$4),IF(T96&gt;'No of Month Ach.'!B$5,('No of Month Ach.'!C$5+((T96-'No of Month Ach.'!B$5)/('No of Month Ach.'!B$4-'No of Month Ach.'!B$5))*'No of Month Ach.'!D$5),IF(T96&gt;='No of Month Ach.'!B$6,('No of Month Ach.'!C$6+((T96-'No of Month Ach.'!B$6)/('No of Month Ach.'!B$5-'No of Month Ach.'!B$6)*'No of Month Ach.'!D$6)),0))))*$AF$2/10))</f>
        <v>0</v>
      </c>
      <c r="AG96" s="76">
        <f>IFERROR(IF(U96="","",IF(U96&gt;='Rx Share'!B$3,'Rx Share'!C$3,IF(U96&gt;='Rx Share'!B$4,('Rx Share'!C$4+((U96-'Rx Share'!B$4)/('Rx Share'!B$3-'Rx Share'!B$4))*'Rx Share'!D$4),IF(U96&gt;'Rx Share'!B$5,('Rx Share'!C$5+((U96-'Rx Share'!B$5)/('Rx Share'!B$4-'Rx Share'!B$5))*'Rx Share'!D$5),IF(U96&gt;='Rx Share'!B$6,('Rx Share'!C$6+((U96-'Rx Share'!B$6)/('Rx Share'!B$5-'Rx Share'!B$6)*'Rx Share'!D$6)),0)))))*$AG$2/10,"")</f>
        <v>0</v>
      </c>
      <c r="AH96" s="76">
        <f>IF(W96&gt;='Call Achv'!B$3,'Call Achv'!C$3,IF(W96&gt;='Call Achv'!B$4,('Call Achv'!C$4+((W96-'Call Achv'!B$4)/('Call Achv'!B$3-'Call Achv'!B$4))*'Call Achv'!D$4),IF(W96&gt;'Call Achv'!B$5,('Call Achv'!C$5+((W96-'Call Achv'!B$5)/('Call Achv'!B$4-'Call Achv'!B$5))*'Call Achv'!D$5),IF(W96&gt;='Call Achv'!B$6,('Call Achv'!C$6+((W96-'Call Achv'!B$6)/('Call Achv'!B$5-'Call Achv'!B$6)*'Call Achv'!D$6)),0))))*$AH$2/10</f>
        <v>5</v>
      </c>
      <c r="AI96" s="76">
        <f>IF(X96&gt;='FF-Written'!B$3,'FF-Written'!C$3,IF(X96&gt;='FF-Written'!B$4,('FF-Written'!C$4+((X96-'FF-Written'!B$4)/('FF-Written'!B$3-'FF-Written'!B$4))*'FF-Written'!D$4),IF(X96&gt;'FF-Written'!B$5,('FF-Written'!C$5+((X96-'FF-Written'!B$5)/('FF-Written'!B$4-'FF-Written'!B$5))*'FF-Written'!D$5),IF(X96&gt;='FF-Written'!B$6,('FF-Written'!C$6+((X96-'FF-Written'!B$6)/('FF-Written'!B$5-'FF-Written'!B$6)*'FF-Written'!D$6)),0))))*$AI$2/10</f>
        <v>7.8222222222222246</v>
      </c>
      <c r="AJ96" s="76">
        <f>IF(Y96&gt;='FF-Detailing'!B$3,'FF-Detailing'!C$3,IF(Y96&gt;='FF-Detailing'!B$4,('FF-Detailing'!C$4+((Y96-'FF-Detailing'!B$4)/('FF-Detailing'!B$3-'FF-Detailing'!B$4))*'FF-Detailing'!D$4),IF(Y96&gt;'FF-Detailing'!B$5,('FF-Detailing'!C$5+((Y96-'FF-Detailing'!B$5)/('FF-Detailing'!B$4-'FF-Detailing'!B$5))*'FF-Detailing'!D$5),IF(Y96&gt;='FF-Detailing'!B$6,('FF-Detailing'!C$6+((Y96-'FF-Detailing'!B$6)/('FF-Detailing'!B$5-'FF-Detailing'!B$6)*'FF-Detailing'!D$6)),0))))*$AJ$2/10</f>
        <v>2.64</v>
      </c>
      <c r="AK96" s="100">
        <f t="shared" si="16"/>
        <v>39.109284530762871</v>
      </c>
      <c r="AL96" s="70">
        <f t="shared" si="25"/>
        <v>354</v>
      </c>
      <c r="AM96" s="2">
        <f t="shared" si="17"/>
        <v>34.763808471789218</v>
      </c>
      <c r="AN96">
        <f t="shared" si="18"/>
        <v>257</v>
      </c>
      <c r="AO96" s="110" t="str">
        <f t="shared" si="19"/>
        <v/>
      </c>
      <c r="AP96" s="110" t="str">
        <f t="shared" si="13"/>
        <v/>
      </c>
      <c r="AQ96" s="110" t="str">
        <f t="shared" si="14"/>
        <v/>
      </c>
      <c r="AR96" s="110" t="str">
        <f t="shared" si="15"/>
        <v/>
      </c>
      <c r="AS96" s="109" t="str">
        <f t="shared" si="20"/>
        <v>Disqualified</v>
      </c>
      <c r="AT96" s="109" t="str">
        <f t="shared" si="21"/>
        <v>Disqualified</v>
      </c>
      <c r="AU96" s="109" t="str">
        <f t="shared" si="22"/>
        <v>Disqualified</v>
      </c>
      <c r="AV96" s="109" t="str">
        <f t="shared" si="23"/>
        <v>Disqualified</v>
      </c>
    </row>
    <row r="97" spans="1:48" ht="20" x14ac:dyDescent="0.35">
      <c r="A97" s="87"/>
      <c r="B97" s="79">
        <v>105249</v>
      </c>
      <c r="C97" s="80" t="s">
        <v>371</v>
      </c>
      <c r="D97" s="80" t="s">
        <v>1114</v>
      </c>
      <c r="E97" s="80" t="s">
        <v>1921</v>
      </c>
      <c r="F97" s="80" t="s">
        <v>1922</v>
      </c>
      <c r="G97" s="80" t="s">
        <v>1821</v>
      </c>
      <c r="H97" s="80" t="s">
        <v>1822</v>
      </c>
      <c r="I97" s="80" t="s">
        <v>1757</v>
      </c>
      <c r="J97" s="146">
        <v>44621</v>
      </c>
      <c r="K97" s="146" t="s">
        <v>1719</v>
      </c>
      <c r="L97" s="79"/>
      <c r="M97" s="79">
        <v>9</v>
      </c>
      <c r="N97" s="78">
        <v>74.689973011859294</v>
      </c>
      <c r="O97" s="78">
        <f>_xlfn.XLOOKUP($B97,[1]Sheet1!$A:$A,[1]Sheet1!$D:$D)</f>
        <v>74.689815853187852</v>
      </c>
      <c r="P97" s="78">
        <f t="shared" si="24"/>
        <v>1.5715867144194817E-4</v>
      </c>
      <c r="Q97" s="78">
        <v>15.625</v>
      </c>
      <c r="R97" s="78">
        <v>46.802727182175389</v>
      </c>
      <c r="S97" s="78">
        <v>45.799982162857482</v>
      </c>
      <c r="T97" s="142">
        <v>0</v>
      </c>
      <c r="U97" s="68">
        <v>39.875173370318997</v>
      </c>
      <c r="V97" s="68">
        <v>0.79750346740638001</v>
      </c>
      <c r="W97" s="78">
        <v>71.370370370370367</v>
      </c>
      <c r="X97" s="78">
        <v>67.222222222222229</v>
      </c>
      <c r="Y97" s="78">
        <v>86</v>
      </c>
      <c r="Z97" s="73"/>
      <c r="AA97" s="74"/>
      <c r="AB97" s="75">
        <f>IF(N97="","",(IF(N97&gt;='Sales Ach'!B$3,'Sales Ach'!C$3,IF(N97&gt;='Sales Ach'!B$4,('Sales Ach'!C$4+((N97-'Sales Ach'!B$4)/('Sales Ach'!B$3-'Sales Ach'!B$4))*'Sales Ach'!D$4),IF(N97&gt;'Sales Ach'!B$5,('Sales Ach'!C$5+((N97-'Sales Ach'!B$5)/('Sales Ach'!B$4-'Sales Ach'!B$5))*'Sales Ach'!D$5),IF(N97&gt;='Sales Ach'!B$6,('Sales Ach'!C$6+((N97-'Sales Ach'!B$6)/('Sales Ach'!B$5-'Sales Ach'!B$6)*'Sales Ach'!D$6)),0))))*$AB$2/10))</f>
        <v>8.9069919035577882</v>
      </c>
      <c r="AC97" s="76">
        <f>IF(Q97="","",(IF(Q97&gt;=UA!B$3,UA!C$3,IF(Q97&gt;=UA!B$4,(UA!C$4+((Q97-UA!B$4)/(UA!B$3-UA!B$4))*UA!D$4),IF(Q97&gt;UA!B$5,(UA!C$5+((Q97-UA!B$5)/(UA!B$4-UA!B$5))*UA!D$5),IF(Q97&gt;=UA!B$6,(UA!C$6+((Q97-UA!B$6)/(UA!B$5-UA!B$6)*UA!D$6)),0))))*$AC$2/10))</f>
        <v>0</v>
      </c>
      <c r="AD97" s="76">
        <f>IF(R97="","",(IF(R97&gt;='New Product'!B$3,'New Product'!C$3,IF(R97&gt;='New Product'!B$4,('New Product'!C$4+((R97-'New Product'!B$4)/('New Product'!B$3-'New Product'!B$4))*'New Product'!D$4),IF(R97&gt;'New Product'!B$5,('New Product'!C$5+((R97-'New Product'!B$5)/('New Product'!B$4-'New Product'!B$5))*'New Product'!D$5),IF(R97&gt;='New Product'!B$6,('New Product'!C$6+((R97-'New Product'!B$6)/('New Product'!B$5-'New Product'!B$6)*'New Product'!D$6)),0)))))*$AD$2/10)</f>
        <v>0.54761931422017329</v>
      </c>
      <c r="AE97" s="76">
        <f>IF(S97="","",(IF(S97&gt;='Basket Brand'!B$3,'Basket Brand'!C$3,IF(S97&gt;='Basket Brand'!B$4,('Basket Brand'!C$4+((S97-'Basket Brand'!B$4)/('Basket Brand'!B$3-'Basket Brand'!B$4))*'Basket Brand'!D$4),IF(S97&gt;'Basket Brand'!B$5,('Basket Brand'!C$5+((S97-'Basket Brand'!B$5)/('Basket Brand'!B$4-'Basket Brand'!B$5))*'Basket Brand'!D$5),IF(S97&gt;='Basket Brand'!B$6,('Basket Brand'!C$6+((S97-'Basket Brand'!B$6)/('Basket Brand'!B$5-'Basket Brand'!B$6)*'Basket Brand'!D$6)),0))))*$AE$2/10))</f>
        <v>0</v>
      </c>
      <c r="AF97" s="76">
        <f>IF(T97="","",(IF(T97&gt;='No of Month Ach.'!B$3,'No of Month Ach.'!C$3,IF(T97&gt;='No of Month Ach.'!B$4,('No of Month Ach.'!C$4+((T97-'No of Month Ach.'!B$4)/('No of Month Ach.'!B$3-'No of Month Ach.'!B$4))*'No of Month Ach.'!D$4),IF(T97&gt;'No of Month Ach.'!B$5,('No of Month Ach.'!C$5+((T97-'No of Month Ach.'!B$5)/('No of Month Ach.'!B$4-'No of Month Ach.'!B$5))*'No of Month Ach.'!D$5),IF(T97&gt;='No of Month Ach.'!B$6,('No of Month Ach.'!C$6+((T97-'No of Month Ach.'!B$6)/('No of Month Ach.'!B$5-'No of Month Ach.'!B$6)*'No of Month Ach.'!D$6)),0))))*$AF$2/10))</f>
        <v>0</v>
      </c>
      <c r="AG97" s="76">
        <f>IFERROR(IF(U97="","",IF(U97&gt;='Rx Share'!B$3,'Rx Share'!C$3,IF(U97&gt;='Rx Share'!B$4,('Rx Share'!C$4+((U97-'Rx Share'!B$4)/('Rx Share'!B$3-'Rx Share'!B$4))*'Rx Share'!D$4),IF(U97&gt;'Rx Share'!B$5,('Rx Share'!C$5+((U97-'Rx Share'!B$5)/('Rx Share'!B$4-'Rx Share'!B$5))*'Rx Share'!D$5),IF(U97&gt;='Rx Share'!B$6,('Rx Share'!C$6+((U97-'Rx Share'!B$6)/('Rx Share'!B$5-'Rx Share'!B$6)*'Rx Share'!D$6)),0)))))*$AG$2/10,"")</f>
        <v>0</v>
      </c>
      <c r="AH97" s="76">
        <f>IF(W97&gt;='Call Achv'!B$3,'Call Achv'!C$3,IF(W97&gt;='Call Achv'!B$4,('Call Achv'!C$4+((W97-'Call Achv'!B$4)/('Call Achv'!B$3-'Call Achv'!B$4))*'Call Achv'!D$4),IF(W97&gt;'Call Achv'!B$5,('Call Achv'!C$5+((W97-'Call Achv'!B$5)/('Call Achv'!B$4-'Call Achv'!B$5))*'Call Achv'!D$5),IF(W97&gt;='Call Achv'!B$6,('Call Achv'!C$6+((W97-'Call Achv'!B$6)/('Call Achv'!B$5-'Call Achv'!B$6)*'Call Achv'!D$6)),0))))*$AH$2/10</f>
        <v>0</v>
      </c>
      <c r="AI97" s="76">
        <f>IF(X97&gt;='FF-Written'!B$3,'FF-Written'!C$3,IF(X97&gt;='FF-Written'!B$4,('FF-Written'!C$4+((X97-'FF-Written'!B$4)/('FF-Written'!B$3-'FF-Written'!B$4))*'FF-Written'!D$4),IF(X97&gt;'FF-Written'!B$5,('FF-Written'!C$5+((X97-'FF-Written'!B$5)/('FF-Written'!B$4-'FF-Written'!B$5))*'FF-Written'!D$5),IF(X97&gt;='FF-Written'!B$6,('FF-Written'!C$6+((X97-'FF-Written'!B$6)/('FF-Written'!B$5-'FF-Written'!B$6)*'FF-Written'!D$6)),0))))*$AI$2/10</f>
        <v>4.0666666666666673</v>
      </c>
      <c r="AJ97" s="76">
        <f>IF(Y97&gt;='FF-Detailing'!B$3,'FF-Detailing'!C$3,IF(Y97&gt;='FF-Detailing'!B$4,('FF-Detailing'!C$4+((Y97-'FF-Detailing'!B$4)/('FF-Detailing'!B$3-'FF-Detailing'!B$4))*'FF-Detailing'!D$4),IF(Y97&gt;'FF-Detailing'!B$5,('FF-Detailing'!C$5+((Y97-'FF-Detailing'!B$5)/('FF-Detailing'!B$4-'FF-Detailing'!B$5))*'FF-Detailing'!D$5),IF(Y97&gt;='FF-Detailing'!B$6,('FF-Detailing'!C$6+((Y97-'FF-Detailing'!B$6)/('FF-Detailing'!B$5-'FF-Detailing'!B$6)*'FF-Detailing'!D$6)),0))))*$AJ$2/10</f>
        <v>2.46</v>
      </c>
      <c r="AK97" s="100">
        <f t="shared" si="16"/>
        <v>19.976597355555789</v>
      </c>
      <c r="AL97" s="70">
        <f t="shared" si="25"/>
        <v>548</v>
      </c>
      <c r="AM97" s="2">
        <f t="shared" si="17"/>
        <v>17.7569754271607</v>
      </c>
      <c r="AN97">
        <f t="shared" si="18"/>
        <v>384</v>
      </c>
      <c r="AO97" s="110" t="str">
        <f t="shared" si="19"/>
        <v/>
      </c>
      <c r="AP97" s="110" t="str">
        <f t="shared" si="13"/>
        <v/>
      </c>
      <c r="AQ97" s="110" t="str">
        <f t="shared" si="14"/>
        <v/>
      </c>
      <c r="AR97" s="110" t="str">
        <f t="shared" si="15"/>
        <v/>
      </c>
      <c r="AS97" s="109" t="str">
        <f t="shared" si="20"/>
        <v>Disqualified</v>
      </c>
      <c r="AT97" s="109" t="str">
        <f t="shared" si="21"/>
        <v>Disqualified</v>
      </c>
      <c r="AU97" s="109" t="str">
        <f t="shared" si="22"/>
        <v>Disqualified</v>
      </c>
      <c r="AV97" s="109" t="str">
        <f t="shared" si="23"/>
        <v>Disqualified</v>
      </c>
    </row>
    <row r="98" spans="1:48" ht="20" x14ac:dyDescent="0.35">
      <c r="A98" s="87"/>
      <c r="B98" s="79">
        <v>105251</v>
      </c>
      <c r="C98" s="80" t="s">
        <v>348</v>
      </c>
      <c r="D98" s="80" t="s">
        <v>1201</v>
      </c>
      <c r="E98" s="80" t="s">
        <v>1923</v>
      </c>
      <c r="F98" s="80" t="s">
        <v>1924</v>
      </c>
      <c r="G98" s="80" t="s">
        <v>1830</v>
      </c>
      <c r="H98" s="80" t="s">
        <v>1822</v>
      </c>
      <c r="I98" s="80" t="s">
        <v>1757</v>
      </c>
      <c r="J98" s="146">
        <v>44616</v>
      </c>
      <c r="K98" s="146" t="s">
        <v>1719</v>
      </c>
      <c r="L98" s="79"/>
      <c r="M98" s="79">
        <v>9</v>
      </c>
      <c r="N98" s="78">
        <v>103.18940026522094</v>
      </c>
      <c r="O98" s="78">
        <f>_xlfn.XLOOKUP($B98,[1]Sheet1!$A:$A,[1]Sheet1!$D:$D)</f>
        <v>103.18937118639768</v>
      </c>
      <c r="P98" s="78">
        <f t="shared" si="24"/>
        <v>2.9078823260419995E-5</v>
      </c>
      <c r="Q98" s="78">
        <v>28.571428571428569</v>
      </c>
      <c r="R98" s="78">
        <v>74.622766170603001</v>
      </c>
      <c r="S98" s="78">
        <v>115.03267479501464</v>
      </c>
      <c r="T98" s="142">
        <v>7</v>
      </c>
      <c r="U98" s="68">
        <v>40.182043379324249</v>
      </c>
      <c r="V98" s="68">
        <v>0.80364086758648501</v>
      </c>
      <c r="W98" s="78">
        <v>108.81481481481481</v>
      </c>
      <c r="X98" s="78">
        <v>70</v>
      </c>
      <c r="Y98" s="78">
        <v>87.666666666666671</v>
      </c>
      <c r="Z98" s="73"/>
      <c r="AA98" s="74"/>
      <c r="AB98" s="75">
        <f>IF(N98="","",(IF(N98&gt;='Sales Ach'!B$3,'Sales Ach'!C$3,IF(N98&gt;='Sales Ach'!B$4,('Sales Ach'!C$4+((N98-'Sales Ach'!B$4)/('Sales Ach'!B$3-'Sales Ach'!B$4))*'Sales Ach'!D$4),IF(N98&gt;'Sales Ach'!B$5,('Sales Ach'!C$5+((N98-'Sales Ach'!B$5)/('Sales Ach'!B$4-'Sales Ach'!B$5))*'Sales Ach'!D$5),IF(N98&gt;='Sales Ach'!B$6,('Sales Ach'!C$6+((N98-'Sales Ach'!B$6)/('Sales Ach'!B$5-'Sales Ach'!B$6)*'Sales Ach'!D$6)),0))))*$AB$2/10))</f>
        <v>24.956820079566281</v>
      </c>
      <c r="AC98" s="76">
        <f>IF(Q98="","",(IF(Q98&gt;=UA!B$3,UA!C$3,IF(Q98&gt;=UA!B$4,(UA!C$4+((Q98-UA!B$4)/(UA!B$3-UA!B$4))*UA!D$4),IF(Q98&gt;UA!B$5,(UA!C$5+((Q98-UA!B$5)/(UA!B$4-UA!B$5))*UA!D$5),IF(Q98&gt;=UA!B$6,(UA!C$6+((Q98-UA!B$6)/(UA!B$5-UA!B$6)*UA!D$6)),0))))*$AC$2/10))</f>
        <v>0</v>
      </c>
      <c r="AD98" s="76">
        <f>IF(R98="","",(IF(R98&gt;='New Product'!B$3,'New Product'!C$3,IF(R98&gt;='New Product'!B$4,('New Product'!C$4+((R98-'New Product'!B$4)/('New Product'!B$3-'New Product'!B$4))*'New Product'!D$4),IF(R98&gt;'New Product'!B$5,('New Product'!C$5+((R98-'New Product'!B$5)/('New Product'!B$4-'New Product'!B$5))*'New Product'!D$5),IF(R98&gt;='New Product'!B$6,('New Product'!C$6+((R98-'New Product'!B$6)/('New Product'!B$5-'New Product'!B$6)*'New Product'!D$6)),0)))))*$AD$2/10)</f>
        <v>1.7647460199638811</v>
      </c>
      <c r="AE98" s="76">
        <f>IF(S98="","",(IF(S98&gt;='Basket Brand'!B$3,'Basket Brand'!C$3,IF(S98&gt;='Basket Brand'!B$4,('Basket Brand'!C$4+((S98-'Basket Brand'!B$4)/('Basket Brand'!B$3-'Basket Brand'!B$4))*'Basket Brand'!D$4),IF(S98&gt;'Basket Brand'!B$5,('Basket Brand'!C$5+((S98-'Basket Brand'!B$5)/('Basket Brand'!B$4-'Basket Brand'!B$5))*'Basket Brand'!D$5),IF(S98&gt;='Basket Brand'!B$6,('Basket Brand'!C$6+((S98-'Basket Brand'!B$6)/('Basket Brand'!B$5-'Basket Brand'!B$6)*'Basket Brand'!D$6)),0))))*$AE$2/10))</f>
        <v>11.403920975401757</v>
      </c>
      <c r="AF98" s="76">
        <f>IF(T98="","",(IF(T98&gt;='No of Month Ach.'!B$3,'No of Month Ach.'!C$3,IF(T98&gt;='No of Month Ach.'!B$4,('No of Month Ach.'!C$4+((T98-'No of Month Ach.'!B$4)/('No of Month Ach.'!B$3-'No of Month Ach.'!B$4))*'No of Month Ach.'!D$4),IF(T98&gt;'No of Month Ach.'!B$5,('No of Month Ach.'!C$5+((T98-'No of Month Ach.'!B$5)/('No of Month Ach.'!B$4-'No of Month Ach.'!B$5))*'No of Month Ach.'!D$5),IF(T98&gt;='No of Month Ach.'!B$6,('No of Month Ach.'!C$6+((T98-'No of Month Ach.'!B$6)/('No of Month Ach.'!B$5-'No of Month Ach.'!B$6)*'No of Month Ach.'!D$6)),0))))*$AF$2/10))</f>
        <v>2.8</v>
      </c>
      <c r="AG98" s="76">
        <f>IFERROR(IF(U98="","",IF(U98&gt;='Rx Share'!B$3,'Rx Share'!C$3,IF(U98&gt;='Rx Share'!B$4,('Rx Share'!C$4+((U98-'Rx Share'!B$4)/('Rx Share'!B$3-'Rx Share'!B$4))*'Rx Share'!D$4),IF(U98&gt;'Rx Share'!B$5,('Rx Share'!C$5+((U98-'Rx Share'!B$5)/('Rx Share'!B$4-'Rx Share'!B$5))*'Rx Share'!D$5),IF(U98&gt;='Rx Share'!B$6,('Rx Share'!C$6+((U98-'Rx Share'!B$6)/('Rx Share'!B$5-'Rx Share'!B$6)*'Rx Share'!D$6)),0)))))*$AG$2/10,"")</f>
        <v>0</v>
      </c>
      <c r="AH98" s="76">
        <f>IF(W98&gt;='Call Achv'!B$3,'Call Achv'!C$3,IF(W98&gt;='Call Achv'!B$4,('Call Achv'!C$4+((W98-'Call Achv'!B$4)/('Call Achv'!B$3-'Call Achv'!B$4))*'Call Achv'!D$4),IF(W98&gt;'Call Achv'!B$5,('Call Achv'!C$5+((W98-'Call Achv'!B$5)/('Call Achv'!B$4-'Call Achv'!B$5))*'Call Achv'!D$5),IF(W98&gt;='Call Achv'!B$6,('Call Achv'!C$6+((W98-'Call Achv'!B$6)/('Call Achv'!B$5-'Call Achv'!B$6)*'Call Achv'!D$6)),0))))*$AH$2/10</f>
        <v>5</v>
      </c>
      <c r="AI98" s="76">
        <f>IF(X98&gt;='FF-Written'!B$3,'FF-Written'!C$3,IF(X98&gt;='FF-Written'!B$4,('FF-Written'!C$4+((X98-'FF-Written'!B$4)/('FF-Written'!B$3-'FF-Written'!B$4))*'FF-Written'!D$4),IF(X98&gt;'FF-Written'!B$5,('FF-Written'!C$5+((X98-'FF-Written'!B$5)/('FF-Written'!B$4-'FF-Written'!B$5))*'FF-Written'!D$5),IF(X98&gt;='FF-Written'!B$6,('FF-Written'!C$6+((X98-'FF-Written'!B$6)/('FF-Written'!B$5-'FF-Written'!B$6)*'FF-Written'!D$6)),0))))*$AI$2/10</f>
        <v>4.4000000000000004</v>
      </c>
      <c r="AJ98" s="76">
        <f>IF(Y98&gt;='FF-Detailing'!B$3,'FF-Detailing'!C$3,IF(Y98&gt;='FF-Detailing'!B$4,('FF-Detailing'!C$4+((Y98-'FF-Detailing'!B$4)/('FF-Detailing'!B$3-'FF-Detailing'!B$4))*'FF-Detailing'!D$4),IF(Y98&gt;'FF-Detailing'!B$5,('FF-Detailing'!C$5+((Y98-'FF-Detailing'!B$5)/('FF-Detailing'!B$4-'FF-Detailing'!B$5))*'FF-Detailing'!D$5),IF(Y98&gt;='FF-Detailing'!B$6,('FF-Detailing'!C$6+((Y98-'FF-Detailing'!B$6)/('FF-Detailing'!B$5-'FF-Detailing'!B$6)*'FF-Detailing'!D$6)),0))))*$AJ$2/10</f>
        <v>2.5600000000000005</v>
      </c>
      <c r="AK98" s="100">
        <f t="shared" si="16"/>
        <v>66.106858843664895</v>
      </c>
      <c r="AL98" s="70">
        <f t="shared" si="25"/>
        <v>132</v>
      </c>
      <c r="AM98" s="2">
        <f t="shared" si="17"/>
        <v>58.761652305479906</v>
      </c>
      <c r="AN98">
        <f t="shared" si="18"/>
        <v>102</v>
      </c>
      <c r="AO98" s="110">
        <f t="shared" si="19"/>
        <v>40.182043379324249</v>
      </c>
      <c r="AP98" s="110">
        <f t="shared" si="13"/>
        <v>74.622766170603001</v>
      </c>
      <c r="AQ98" s="110">
        <f t="shared" si="14"/>
        <v>28.571428571428569</v>
      </c>
      <c r="AR98" s="110">
        <f t="shared" si="15"/>
        <v>70</v>
      </c>
      <c r="AS98" s="109">
        <f t="shared" si="20"/>
        <v>16</v>
      </c>
      <c r="AT98" s="109">
        <f t="shared" si="21"/>
        <v>68</v>
      </c>
      <c r="AU98" s="109">
        <f t="shared" si="22"/>
        <v>132</v>
      </c>
      <c r="AV98" s="109">
        <f t="shared" si="23"/>
        <v>111</v>
      </c>
    </row>
    <row r="99" spans="1:48" ht="30" x14ac:dyDescent="0.35">
      <c r="A99" s="87"/>
      <c r="B99" s="79">
        <v>105254</v>
      </c>
      <c r="C99" s="80" t="s">
        <v>386</v>
      </c>
      <c r="D99" s="80"/>
      <c r="E99" s="80" t="s">
        <v>1925</v>
      </c>
      <c r="F99" s="80" t="s">
        <v>1792</v>
      </c>
      <c r="G99" s="80" t="s">
        <v>1793</v>
      </c>
      <c r="H99" s="80" t="s">
        <v>1794</v>
      </c>
      <c r="I99" s="80" t="s">
        <v>1786</v>
      </c>
      <c r="J99" s="146"/>
      <c r="K99" s="146" t="s">
        <v>1701</v>
      </c>
      <c r="L99" s="79"/>
      <c r="M99" s="79">
        <v>4</v>
      </c>
      <c r="N99" s="78">
        <v>78.638552556861825</v>
      </c>
      <c r="O99" s="78">
        <f>_xlfn.XLOOKUP($B99,[1]Sheet1!$A:$A,[1]Sheet1!$D:$D)</f>
        <v>80.323939277180145</v>
      </c>
      <c r="P99" s="78">
        <f t="shared" si="24"/>
        <v>-1.6853867203183199</v>
      </c>
      <c r="Q99" s="78">
        <v>14.166666666666666</v>
      </c>
      <c r="R99" s="78">
        <v>65.608757587813287</v>
      </c>
      <c r="S99" s="78">
        <v>89.433321024175271</v>
      </c>
      <c r="T99" s="142">
        <v>0</v>
      </c>
      <c r="U99" s="68" t="s">
        <v>1093</v>
      </c>
      <c r="V99" s="68" t="s">
        <v>1093</v>
      </c>
      <c r="W99" s="78">
        <v>73.148148148148152</v>
      </c>
      <c r="X99" s="78">
        <v>36.666666666666664</v>
      </c>
      <c r="Y99" s="78">
        <v>41</v>
      </c>
      <c r="Z99" s="73"/>
      <c r="AA99" s="74"/>
      <c r="AB99" s="75">
        <f>IF(N99="","",(IF(N99&gt;='Sales Ach'!B$3,'Sales Ach'!C$3,IF(N99&gt;='Sales Ach'!B$4,('Sales Ach'!C$4+((N99-'Sales Ach'!B$4)/('Sales Ach'!B$3-'Sales Ach'!B$4))*'Sales Ach'!D$4),IF(N99&gt;'Sales Ach'!B$5,('Sales Ach'!C$5+((N99-'Sales Ach'!B$5)/('Sales Ach'!B$4-'Sales Ach'!B$5))*'Sales Ach'!D$5),IF(N99&gt;='Sales Ach'!B$6,('Sales Ach'!C$6+((N99-'Sales Ach'!B$6)/('Sales Ach'!B$5-'Sales Ach'!B$6)*'Sales Ach'!D$6)),0))))*$AB$2/10))</f>
        <v>10.091565767058547</v>
      </c>
      <c r="AC99" s="76">
        <f>IF(Q99="","",(IF(Q99&gt;=UA!B$3,UA!C$3,IF(Q99&gt;=UA!B$4,(UA!C$4+((Q99-UA!B$4)/(UA!B$3-UA!B$4))*UA!D$4),IF(Q99&gt;UA!B$5,(UA!C$5+((Q99-UA!B$5)/(UA!B$4-UA!B$5))*UA!D$5),IF(Q99&gt;=UA!B$6,(UA!C$6+((Q99-UA!B$6)/(UA!B$5-UA!B$6)*UA!D$6)),0))))*$AC$2/10))</f>
        <v>0</v>
      </c>
      <c r="AD99" s="76">
        <f>IF(R99="","",(IF(R99&gt;='New Product'!B$3,'New Product'!C$3,IF(R99&gt;='New Product'!B$4,('New Product'!C$4+((R99-'New Product'!B$4)/('New Product'!B$3-'New Product'!B$4))*'New Product'!D$4),IF(R99&gt;'New Product'!B$5,('New Product'!C$5+((R99-'New Product'!B$5)/('New Product'!B$4-'New Product'!B$5))*'New Product'!D$5),IF(R99&gt;='New Product'!B$6,('New Product'!C$6+((R99-'New Product'!B$6)/('New Product'!B$5-'New Product'!B$6)*'New Product'!D$6)),0)))))*$AD$2/10)</f>
        <v>1.3703831444668313</v>
      </c>
      <c r="AE99" s="76">
        <f>IF(S99="","",(IF(S99&gt;='Basket Brand'!B$3,'Basket Brand'!C$3,IF(S99&gt;='Basket Brand'!B$4,('Basket Brand'!C$4+((S99-'Basket Brand'!B$4)/('Basket Brand'!B$3-'Basket Brand'!B$4))*'Basket Brand'!D$4),IF(S99&gt;'Basket Brand'!B$5,('Basket Brand'!C$5+((S99-'Basket Brand'!B$5)/('Basket Brand'!B$4-'Basket Brand'!B$5))*'Basket Brand'!D$5),IF(S99&gt;='Basket Brand'!B$6,('Basket Brand'!C$6+((S99-'Basket Brand'!B$6)/('Basket Brand'!B$5-'Basket Brand'!B$6)*'Basket Brand'!D$6)),0))))*$AE$2/10))</f>
        <v>5.3319985229010323</v>
      </c>
      <c r="AF99" s="76">
        <f>IF(T99="","",(IF(T99&gt;='No of Month Ach.'!B$3,'No of Month Ach.'!C$3,IF(T99&gt;='No of Month Ach.'!B$4,('No of Month Ach.'!C$4+((T99-'No of Month Ach.'!B$4)/('No of Month Ach.'!B$3-'No of Month Ach.'!B$4))*'No of Month Ach.'!D$4),IF(T99&gt;'No of Month Ach.'!B$5,('No of Month Ach.'!C$5+((T99-'No of Month Ach.'!B$5)/('No of Month Ach.'!B$4-'No of Month Ach.'!B$5))*'No of Month Ach.'!D$5),IF(T99&gt;='No of Month Ach.'!B$6,('No of Month Ach.'!C$6+((T99-'No of Month Ach.'!B$6)/('No of Month Ach.'!B$5-'No of Month Ach.'!B$6)*'No of Month Ach.'!D$6)),0))))*$AF$2/10))</f>
        <v>0</v>
      </c>
      <c r="AG99" s="76" t="str">
        <f>IFERROR(IF(U99="","",IF(U99&gt;='Rx Share'!B$3,'Rx Share'!C$3,IF(U99&gt;='Rx Share'!B$4,('Rx Share'!C$4+((U99-'Rx Share'!B$4)/('Rx Share'!B$3-'Rx Share'!B$4))*'Rx Share'!D$4),IF(U99&gt;'Rx Share'!B$5,('Rx Share'!C$5+((U99-'Rx Share'!B$5)/('Rx Share'!B$4-'Rx Share'!B$5))*'Rx Share'!D$5),IF(U99&gt;='Rx Share'!B$6,('Rx Share'!C$6+((U99-'Rx Share'!B$6)/('Rx Share'!B$5-'Rx Share'!B$6)*'Rx Share'!D$6)),0)))))*$AG$2/10,"")</f>
        <v/>
      </c>
      <c r="AH99" s="76">
        <f>IF(W99&gt;='Call Achv'!B$3,'Call Achv'!C$3,IF(W99&gt;='Call Achv'!B$4,('Call Achv'!C$4+((W99-'Call Achv'!B$4)/('Call Achv'!B$3-'Call Achv'!B$4))*'Call Achv'!D$4),IF(W99&gt;'Call Achv'!B$5,('Call Achv'!C$5+((W99-'Call Achv'!B$5)/('Call Achv'!B$4-'Call Achv'!B$5))*'Call Achv'!D$5),IF(W99&gt;='Call Achv'!B$6,('Call Achv'!C$6+((W99-'Call Achv'!B$6)/('Call Achv'!B$5-'Call Achv'!B$6)*'Call Achv'!D$6)),0))))*$AH$2/10</f>
        <v>0</v>
      </c>
      <c r="AI99" s="76">
        <f>IF(X99&gt;='FF-Written'!B$3,'FF-Written'!C$3,IF(X99&gt;='FF-Written'!B$4,('FF-Written'!C$4+((X99-'FF-Written'!B$4)/('FF-Written'!B$3-'FF-Written'!B$4))*'FF-Written'!D$4),IF(X99&gt;'FF-Written'!B$5,('FF-Written'!C$5+((X99-'FF-Written'!B$5)/('FF-Written'!B$4-'FF-Written'!B$5))*'FF-Written'!D$5),IF(X99&gt;='FF-Written'!B$6,('FF-Written'!C$6+((X99-'FF-Written'!B$6)/('FF-Written'!B$5-'FF-Written'!B$6)*'FF-Written'!D$6)),0))))*$AI$2/10</f>
        <v>0</v>
      </c>
      <c r="AJ99" s="76">
        <f>IF(Y99&gt;='FF-Detailing'!B$3,'FF-Detailing'!C$3,IF(Y99&gt;='FF-Detailing'!B$4,('FF-Detailing'!C$4+((Y99-'FF-Detailing'!B$4)/('FF-Detailing'!B$3-'FF-Detailing'!B$4))*'FF-Detailing'!D$4),IF(Y99&gt;'FF-Detailing'!B$5,('FF-Detailing'!C$5+((Y99-'FF-Detailing'!B$5)/('FF-Detailing'!B$4-'FF-Detailing'!B$5))*'FF-Detailing'!D$5),IF(Y99&gt;='FF-Detailing'!B$6,('FF-Detailing'!C$6+((Y99-'FF-Detailing'!B$6)/('FF-Detailing'!B$5-'FF-Detailing'!B$6)*'FF-Detailing'!D$6)),0))))*$AJ$2/10</f>
        <v>0</v>
      </c>
      <c r="AK99" s="100">
        <f t="shared" si="16"/>
        <v>20.992434293033014</v>
      </c>
      <c r="AL99" s="70">
        <f t="shared" si="25"/>
        <v>543</v>
      </c>
      <c r="AM99" s="2">
        <f t="shared" si="17"/>
        <v>18.659941593807122</v>
      </c>
      <c r="AN99">
        <f t="shared" si="18"/>
        <v>381</v>
      </c>
      <c r="AO99" s="110" t="str">
        <f t="shared" si="19"/>
        <v/>
      </c>
      <c r="AP99" s="110" t="str">
        <f t="shared" si="13"/>
        <v/>
      </c>
      <c r="AQ99" s="110" t="str">
        <f t="shared" si="14"/>
        <v/>
      </c>
      <c r="AR99" s="110" t="str">
        <f t="shared" si="15"/>
        <v/>
      </c>
      <c r="AS99" s="109" t="str">
        <f t="shared" si="20"/>
        <v>Disqualified</v>
      </c>
      <c r="AT99" s="109" t="str">
        <f t="shared" si="21"/>
        <v>Disqualified</v>
      </c>
      <c r="AU99" s="109" t="str">
        <f t="shared" si="22"/>
        <v>Disqualified</v>
      </c>
      <c r="AV99" s="109" t="str">
        <f t="shared" si="23"/>
        <v>Disqualified</v>
      </c>
    </row>
    <row r="100" spans="1:48" ht="20" x14ac:dyDescent="0.35">
      <c r="A100" s="87"/>
      <c r="B100" s="79">
        <v>105255</v>
      </c>
      <c r="C100" s="80" t="s">
        <v>393</v>
      </c>
      <c r="D100" s="80" t="s">
        <v>1114</v>
      </c>
      <c r="E100" s="80" t="s">
        <v>394</v>
      </c>
      <c r="F100" s="80" t="s">
        <v>165</v>
      </c>
      <c r="G100" s="80" t="s">
        <v>31</v>
      </c>
      <c r="H100" s="80" t="s">
        <v>1760</v>
      </c>
      <c r="I100" s="80" t="s">
        <v>1757</v>
      </c>
      <c r="J100" s="146">
        <v>44621</v>
      </c>
      <c r="K100" s="146" t="s">
        <v>1719</v>
      </c>
      <c r="L100" s="79"/>
      <c r="M100" s="79">
        <v>9</v>
      </c>
      <c r="N100" s="78">
        <v>89.160547833681917</v>
      </c>
      <c r="O100" s="78">
        <f>_xlfn.XLOOKUP($B100,[1]Sheet1!$A:$A,[1]Sheet1!$D:$D)</f>
        <v>89.160555273598874</v>
      </c>
      <c r="P100" s="78">
        <f t="shared" si="24"/>
        <v>-7.4399169562866518E-6</v>
      </c>
      <c r="Q100" s="78">
        <v>25.806451612903224</v>
      </c>
      <c r="R100" s="78">
        <v>41.084186466734081</v>
      </c>
      <c r="S100" s="78">
        <v>74.940807247188914</v>
      </c>
      <c r="T100" s="142">
        <v>2</v>
      </c>
      <c r="U100" s="68">
        <v>15.415306492564381</v>
      </c>
      <c r="V100" s="68">
        <v>0.46245919477693143</v>
      </c>
      <c r="W100" s="78">
        <v>100.12698412698413</v>
      </c>
      <c r="X100" s="78">
        <v>92.222222222222229</v>
      </c>
      <c r="Y100" s="78">
        <v>88</v>
      </c>
      <c r="Z100" s="73"/>
      <c r="AA100" s="74"/>
      <c r="AB100" s="75">
        <f>IF(N100="","",(IF(N100&gt;='Sales Ach'!B$3,'Sales Ach'!C$3,IF(N100&gt;='Sales Ach'!B$4,('Sales Ach'!C$4+((N100-'Sales Ach'!B$4)/('Sales Ach'!B$3-'Sales Ach'!B$4))*'Sales Ach'!D$4),IF(N100&gt;'Sales Ach'!B$5,('Sales Ach'!C$5+((N100-'Sales Ach'!B$5)/('Sales Ach'!B$4-'Sales Ach'!B$5))*'Sales Ach'!D$5),IF(N100&gt;='Sales Ach'!B$6,('Sales Ach'!C$6+((N100-'Sales Ach'!B$6)/('Sales Ach'!B$5-'Sales Ach'!B$6)*'Sales Ach'!D$6)),0))))*$AB$2/10))</f>
        <v>13.248164350104577</v>
      </c>
      <c r="AC100" s="76">
        <f>IF(Q100="","",(IF(Q100&gt;=UA!B$3,UA!C$3,IF(Q100&gt;=UA!B$4,(UA!C$4+((Q100-UA!B$4)/(UA!B$3-UA!B$4))*UA!D$4),IF(Q100&gt;UA!B$5,(UA!C$5+((Q100-UA!B$5)/(UA!B$4-UA!B$5))*UA!D$5),IF(Q100&gt;=UA!B$6,(UA!C$6+((Q100-UA!B$6)/(UA!B$5-UA!B$6)*UA!D$6)),0))))*$AC$2/10))</f>
        <v>0</v>
      </c>
      <c r="AD100" s="76">
        <f>IF(R100="","",(IF(R100&gt;='New Product'!B$3,'New Product'!C$3,IF(R100&gt;='New Product'!B$4,('New Product'!C$4+((R100-'New Product'!B$4)/('New Product'!B$3-'New Product'!B$4))*'New Product'!D$4),IF(R100&gt;'New Product'!B$5,('New Product'!C$5+((R100-'New Product'!B$5)/('New Product'!B$4-'New Product'!B$5))*'New Product'!D$5),IF(R100&gt;='New Product'!B$6,('New Product'!C$6+((R100-'New Product'!B$6)/('New Product'!B$5-'New Product'!B$6)*'New Product'!D$6)),0)))))*$AD$2/10)</f>
        <v>0.29743315791961605</v>
      </c>
      <c r="AE100" s="76">
        <f>IF(S100="","",(IF(S100&gt;='Basket Brand'!B$3,'Basket Brand'!C$3,IF(S100&gt;='Basket Brand'!B$4,('Basket Brand'!C$4+((S100-'Basket Brand'!B$4)/('Basket Brand'!B$3-'Basket Brand'!B$4))*'Basket Brand'!D$4),IF(S100&gt;'Basket Brand'!B$5,('Basket Brand'!C$5+((S100-'Basket Brand'!B$5)/('Basket Brand'!B$4-'Basket Brand'!B$5))*'Basket Brand'!D$5),IF(S100&gt;='Basket Brand'!B$6,('Basket Brand'!C$6+((S100-'Basket Brand'!B$6)/('Basket Brand'!B$5-'Basket Brand'!B$6)*'Basket Brand'!D$6)),0))))*$AE$2/10))</f>
        <v>3.5928968696626695</v>
      </c>
      <c r="AF100" s="76">
        <f>IF(T100="","",(IF(T100&gt;='No of Month Ach.'!B$3,'No of Month Ach.'!C$3,IF(T100&gt;='No of Month Ach.'!B$4,('No of Month Ach.'!C$4+((T100-'No of Month Ach.'!B$4)/('No of Month Ach.'!B$3-'No of Month Ach.'!B$4))*'No of Month Ach.'!D$4),IF(T100&gt;'No of Month Ach.'!B$5,('No of Month Ach.'!C$5+((T100-'No of Month Ach.'!B$5)/('No of Month Ach.'!B$4-'No of Month Ach.'!B$5))*'No of Month Ach.'!D$5),IF(T100&gt;='No of Month Ach.'!B$6,('No of Month Ach.'!C$6+((T100-'No of Month Ach.'!B$6)/('No of Month Ach.'!B$5-'No of Month Ach.'!B$6)*'No of Month Ach.'!D$6)),0))))*$AF$2/10))</f>
        <v>0</v>
      </c>
      <c r="AG100" s="76">
        <f>IFERROR(IF(U100="","",IF(U100&gt;='Rx Share'!B$3,'Rx Share'!C$3,IF(U100&gt;='Rx Share'!B$4,('Rx Share'!C$4+((U100-'Rx Share'!B$4)/('Rx Share'!B$3-'Rx Share'!B$4))*'Rx Share'!D$4),IF(U100&gt;'Rx Share'!B$5,('Rx Share'!C$5+((U100-'Rx Share'!B$5)/('Rx Share'!B$4-'Rx Share'!B$5))*'Rx Share'!D$5),IF(U100&gt;='Rx Share'!B$6,('Rx Share'!C$6+((U100-'Rx Share'!B$6)/('Rx Share'!B$5-'Rx Share'!B$6)*'Rx Share'!D$6)),0)))))*$AG$2/10,"")</f>
        <v>0</v>
      </c>
      <c r="AH100" s="76">
        <f>IF(W100&gt;='Call Achv'!B$3,'Call Achv'!C$3,IF(W100&gt;='Call Achv'!B$4,('Call Achv'!C$4+((W100-'Call Achv'!B$4)/('Call Achv'!B$3-'Call Achv'!B$4))*'Call Achv'!D$4),IF(W100&gt;'Call Achv'!B$5,('Call Achv'!C$5+((W100-'Call Achv'!B$5)/('Call Achv'!B$4-'Call Achv'!B$5))*'Call Achv'!D$5),IF(W100&gt;='Call Achv'!B$6,('Call Achv'!C$6+((W100-'Call Achv'!B$6)/('Call Achv'!B$5-'Call Achv'!B$6)*'Call Achv'!D$6)),0))))*$AH$2/10</f>
        <v>5</v>
      </c>
      <c r="AI100" s="76">
        <f>IF(X100&gt;='FF-Written'!B$3,'FF-Written'!C$3,IF(X100&gt;='FF-Written'!B$4,('FF-Written'!C$4+((X100-'FF-Written'!B$4)/('FF-Written'!B$3-'FF-Written'!B$4))*'FF-Written'!D$4),IF(X100&gt;'FF-Written'!B$5,('FF-Written'!C$5+((X100-'FF-Written'!B$5)/('FF-Written'!B$4-'FF-Written'!B$5))*'FF-Written'!D$5),IF(X100&gt;='FF-Written'!B$6,('FF-Written'!C$6+((X100-'FF-Written'!B$6)/('FF-Written'!B$5-'FF-Written'!B$6)*'FF-Written'!D$6)),0))))*$AI$2/10</f>
        <v>8</v>
      </c>
      <c r="AJ100" s="76">
        <f>IF(Y100&gt;='FF-Detailing'!B$3,'FF-Detailing'!C$3,IF(Y100&gt;='FF-Detailing'!B$4,('FF-Detailing'!C$4+((Y100-'FF-Detailing'!B$4)/('FF-Detailing'!B$3-'FF-Detailing'!B$4))*'FF-Detailing'!D$4),IF(Y100&gt;'FF-Detailing'!B$5,('FF-Detailing'!C$5+((Y100-'FF-Detailing'!B$5)/('FF-Detailing'!B$4-'FF-Detailing'!B$5))*'FF-Detailing'!D$5),IF(Y100&gt;='FF-Detailing'!B$6,('FF-Detailing'!C$6+((Y100-'FF-Detailing'!B$6)/('FF-Detailing'!B$5-'FF-Detailing'!B$6)*'FF-Detailing'!D$6)),0))))*$AJ$2/10</f>
        <v>2.5799999999999996</v>
      </c>
      <c r="AK100" s="100">
        <f t="shared" si="16"/>
        <v>40.898117972108579</v>
      </c>
      <c r="AL100" s="70">
        <f t="shared" si="25"/>
        <v>333</v>
      </c>
      <c r="AM100" s="2">
        <f t="shared" si="17"/>
        <v>36.3538826418743</v>
      </c>
      <c r="AN100">
        <f t="shared" si="18"/>
        <v>245</v>
      </c>
      <c r="AO100" s="110" t="str">
        <f t="shared" si="19"/>
        <v/>
      </c>
      <c r="AP100" s="110" t="str">
        <f t="shared" si="13"/>
        <v/>
      </c>
      <c r="AQ100" s="110" t="str">
        <f t="shared" si="14"/>
        <v/>
      </c>
      <c r="AR100" s="110" t="str">
        <f t="shared" si="15"/>
        <v/>
      </c>
      <c r="AS100" s="109" t="str">
        <f t="shared" si="20"/>
        <v>Disqualified</v>
      </c>
      <c r="AT100" s="109" t="str">
        <f t="shared" si="21"/>
        <v>Disqualified</v>
      </c>
      <c r="AU100" s="109" t="str">
        <f t="shared" si="22"/>
        <v>Disqualified</v>
      </c>
      <c r="AV100" s="109" t="str">
        <f t="shared" si="23"/>
        <v>Disqualified</v>
      </c>
    </row>
    <row r="101" spans="1:48" ht="20" x14ac:dyDescent="0.35">
      <c r="A101" s="87"/>
      <c r="B101" s="79">
        <v>105257</v>
      </c>
      <c r="C101" s="80" t="s">
        <v>1926</v>
      </c>
      <c r="D101" s="80" t="s">
        <v>1114</v>
      </c>
      <c r="E101" s="80" t="s">
        <v>821</v>
      </c>
      <c r="F101" s="80" t="s">
        <v>146</v>
      </c>
      <c r="G101" s="80" t="s">
        <v>17</v>
      </c>
      <c r="H101" s="80" t="s">
        <v>1756</v>
      </c>
      <c r="I101" s="80" t="s">
        <v>1757</v>
      </c>
      <c r="J101" s="146">
        <v>45557</v>
      </c>
      <c r="K101" s="146" t="s">
        <v>1719</v>
      </c>
      <c r="L101" s="79"/>
      <c r="M101" s="79">
        <v>9</v>
      </c>
      <c r="N101" s="78">
        <v>89.169538278492183</v>
      </c>
      <c r="O101" s="78">
        <f>_xlfn.XLOOKUP($B101,[1]Sheet1!$A:$A,[1]Sheet1!$D:$D)</f>
        <v>89.169572522663088</v>
      </c>
      <c r="P101" s="78">
        <f t="shared" si="24"/>
        <v>-3.4244170905139981E-5</v>
      </c>
      <c r="Q101" s="78">
        <v>29.128440366972473</v>
      </c>
      <c r="R101" s="78">
        <v>129.17832004048512</v>
      </c>
      <c r="S101" s="78">
        <v>97.563422325552267</v>
      </c>
      <c r="T101" s="142">
        <v>2</v>
      </c>
      <c r="U101" s="68">
        <v>24.650016278312638</v>
      </c>
      <c r="V101" s="68">
        <v>0.73950048834937909</v>
      </c>
      <c r="W101" s="78">
        <v>63.126252505010015</v>
      </c>
      <c r="X101" s="78">
        <v>76.666666666666671</v>
      </c>
      <c r="Y101" s="78">
        <v>86.333333333333329</v>
      </c>
      <c r="Z101" s="73"/>
      <c r="AA101" s="74"/>
      <c r="AB101" s="75">
        <f>IF(N101="","",(IF(N101&gt;='Sales Ach'!B$3,'Sales Ach'!C$3,IF(N101&gt;='Sales Ach'!B$4,('Sales Ach'!C$4+((N101-'Sales Ach'!B$4)/('Sales Ach'!B$3-'Sales Ach'!B$4))*'Sales Ach'!D$4),IF(N101&gt;'Sales Ach'!B$5,('Sales Ach'!C$5+((N101-'Sales Ach'!B$5)/('Sales Ach'!B$4-'Sales Ach'!B$5))*'Sales Ach'!D$5),IF(N101&gt;='Sales Ach'!B$6,('Sales Ach'!C$6+((N101-'Sales Ach'!B$6)/('Sales Ach'!B$5-'Sales Ach'!B$6)*'Sales Ach'!D$6)),0))))*$AB$2/10))</f>
        <v>13.250861483547656</v>
      </c>
      <c r="AC101" s="76">
        <f>IF(Q101="","",(IF(Q101&gt;=UA!B$3,UA!C$3,IF(Q101&gt;=UA!B$4,(UA!C$4+((Q101-UA!B$4)/(UA!B$3-UA!B$4))*UA!D$4),IF(Q101&gt;UA!B$5,(UA!C$5+((Q101-UA!B$5)/(UA!B$4-UA!B$5))*UA!D$5),IF(Q101&gt;=UA!B$6,(UA!C$6+((Q101-UA!B$6)/(UA!B$5-UA!B$6)*UA!D$6)),0))))*$AC$2/10))</f>
        <v>0</v>
      </c>
      <c r="AD101" s="76">
        <f>IF(R101="","",(IF(R101&gt;='New Product'!B$3,'New Product'!C$3,IF(R101&gt;='New Product'!B$4,('New Product'!C$4+((R101-'New Product'!B$4)/('New Product'!B$3-'New Product'!B$4))*'New Product'!D$4),IF(R101&gt;'New Product'!B$5,('New Product'!C$5+((R101-'New Product'!B$5)/('New Product'!B$4-'New Product'!B$5))*'New Product'!D$5),IF(R101&gt;='New Product'!B$6,('New Product'!C$6+((R101-'New Product'!B$6)/('New Product'!B$5-'New Product'!B$6)*'New Product'!D$6)),0)))))*$AD$2/10)</f>
        <v>5</v>
      </c>
      <c r="AE101" s="76">
        <f>IF(S101="","",(IF(S101&gt;='Basket Brand'!B$3,'Basket Brand'!C$3,IF(S101&gt;='Basket Brand'!B$4,('Basket Brand'!C$4+((S101-'Basket Brand'!B$4)/('Basket Brand'!B$3-'Basket Brand'!B$4))*'Basket Brand'!D$4),IF(S101&gt;'Basket Brand'!B$5,('Basket Brand'!C$5+((S101-'Basket Brand'!B$5)/('Basket Brand'!B$4-'Basket Brand'!B$5))*'Basket Brand'!D$5),IF(S101&gt;='Basket Brand'!B$6,('Basket Brand'!C$6+((S101-'Basket Brand'!B$6)/('Basket Brand'!B$5-'Basket Brand'!B$6)*'Basket Brand'!D$6)),0))))*$AE$2/10))</f>
        <v>7.2304427162650882</v>
      </c>
      <c r="AF101" s="76">
        <f>IF(T101="","",(IF(T101&gt;='No of Month Ach.'!B$3,'No of Month Ach.'!C$3,IF(T101&gt;='No of Month Ach.'!B$4,('No of Month Ach.'!C$4+((T101-'No of Month Ach.'!B$4)/('No of Month Ach.'!B$3-'No of Month Ach.'!B$4))*'No of Month Ach.'!D$4),IF(T101&gt;'No of Month Ach.'!B$5,('No of Month Ach.'!C$5+((T101-'No of Month Ach.'!B$5)/('No of Month Ach.'!B$4-'No of Month Ach.'!B$5))*'No of Month Ach.'!D$5),IF(T101&gt;='No of Month Ach.'!B$6,('No of Month Ach.'!C$6+((T101-'No of Month Ach.'!B$6)/('No of Month Ach.'!B$5-'No of Month Ach.'!B$6)*'No of Month Ach.'!D$6)),0))))*$AF$2/10))</f>
        <v>0</v>
      </c>
      <c r="AG101" s="76">
        <f>IFERROR(IF(U101="","",IF(U101&gt;='Rx Share'!B$3,'Rx Share'!C$3,IF(U101&gt;='Rx Share'!B$4,('Rx Share'!C$4+((U101-'Rx Share'!B$4)/('Rx Share'!B$3-'Rx Share'!B$4))*'Rx Share'!D$4),IF(U101&gt;'Rx Share'!B$5,('Rx Share'!C$5+((U101-'Rx Share'!B$5)/('Rx Share'!B$4-'Rx Share'!B$5))*'Rx Share'!D$5),IF(U101&gt;='Rx Share'!B$6,('Rx Share'!C$6+((U101-'Rx Share'!B$6)/('Rx Share'!B$5-'Rx Share'!B$6)*'Rx Share'!D$6)),0)))))*$AG$2/10,"")</f>
        <v>0</v>
      </c>
      <c r="AH101" s="76">
        <f>IF(W101&gt;='Call Achv'!B$3,'Call Achv'!C$3,IF(W101&gt;='Call Achv'!B$4,('Call Achv'!C$4+((W101-'Call Achv'!B$4)/('Call Achv'!B$3-'Call Achv'!B$4))*'Call Achv'!D$4),IF(W101&gt;'Call Achv'!B$5,('Call Achv'!C$5+((W101-'Call Achv'!B$5)/('Call Achv'!B$4-'Call Achv'!B$5))*'Call Achv'!D$5),IF(W101&gt;='Call Achv'!B$6,('Call Achv'!C$6+((W101-'Call Achv'!B$6)/('Call Achv'!B$5-'Call Achv'!B$6)*'Call Achv'!D$6)),0))))*$AH$2/10</f>
        <v>0</v>
      </c>
      <c r="AI101" s="76">
        <f>IF(X101&gt;='FF-Written'!B$3,'FF-Written'!C$3,IF(X101&gt;='FF-Written'!B$4,('FF-Written'!C$4+((X101-'FF-Written'!B$4)/('FF-Written'!B$3-'FF-Written'!B$4))*'FF-Written'!D$4),IF(X101&gt;'FF-Written'!B$5,('FF-Written'!C$5+((X101-'FF-Written'!B$5)/('FF-Written'!B$4-'FF-Written'!B$5))*'FF-Written'!D$5),IF(X101&gt;='FF-Written'!B$6,('FF-Written'!C$6+((X101-'FF-Written'!B$6)/('FF-Written'!B$5-'FF-Written'!B$6)*'FF-Written'!D$6)),0))))*$AI$2/10</f>
        <v>5.2000000000000011</v>
      </c>
      <c r="AJ101" s="76">
        <f>IF(Y101&gt;='FF-Detailing'!B$3,'FF-Detailing'!C$3,IF(Y101&gt;='FF-Detailing'!B$4,('FF-Detailing'!C$4+((Y101-'FF-Detailing'!B$4)/('FF-Detailing'!B$3-'FF-Detailing'!B$4))*'FF-Detailing'!D$4),IF(Y101&gt;'FF-Detailing'!B$5,('FF-Detailing'!C$5+((Y101-'FF-Detailing'!B$5)/('FF-Detailing'!B$4-'FF-Detailing'!B$5))*'FF-Detailing'!D$5),IF(Y101&gt;='FF-Detailing'!B$6,('FF-Detailing'!C$6+((Y101-'FF-Detailing'!B$6)/('FF-Detailing'!B$5-'FF-Detailing'!B$6)*'FF-Detailing'!D$6)),0))))*$AJ$2/10</f>
        <v>2.4799999999999995</v>
      </c>
      <c r="AK101" s="100">
        <f t="shared" si="16"/>
        <v>41.451630249765927</v>
      </c>
      <c r="AL101" s="70">
        <f t="shared" si="25"/>
        <v>330</v>
      </c>
      <c r="AM101" s="2">
        <f t="shared" si="17"/>
        <v>36.845893555347487</v>
      </c>
      <c r="AN101">
        <f t="shared" si="18"/>
        <v>242</v>
      </c>
      <c r="AO101" s="110" t="str">
        <f t="shared" si="19"/>
        <v/>
      </c>
      <c r="AP101" s="110" t="str">
        <f t="shared" si="13"/>
        <v/>
      </c>
      <c r="AQ101" s="110" t="str">
        <f t="shared" si="14"/>
        <v/>
      </c>
      <c r="AR101" s="110" t="str">
        <f t="shared" si="15"/>
        <v/>
      </c>
      <c r="AS101" s="109" t="str">
        <f t="shared" si="20"/>
        <v>Disqualified</v>
      </c>
      <c r="AT101" s="109" t="str">
        <f t="shared" si="21"/>
        <v>Disqualified</v>
      </c>
      <c r="AU101" s="109" t="str">
        <f t="shared" si="22"/>
        <v>Disqualified</v>
      </c>
      <c r="AV101" s="109" t="str">
        <f t="shared" si="23"/>
        <v>Disqualified</v>
      </c>
    </row>
    <row r="102" spans="1:48" ht="20" x14ac:dyDescent="0.35">
      <c r="A102" s="87"/>
      <c r="B102" s="79">
        <v>105262</v>
      </c>
      <c r="C102" s="80" t="s">
        <v>1927</v>
      </c>
      <c r="D102" s="80" t="s">
        <v>1114</v>
      </c>
      <c r="E102" s="80" t="s">
        <v>1928</v>
      </c>
      <c r="F102" s="80" t="s">
        <v>1929</v>
      </c>
      <c r="G102" s="80" t="s">
        <v>34</v>
      </c>
      <c r="H102" s="80" t="s">
        <v>1760</v>
      </c>
      <c r="I102" s="80" t="s">
        <v>1757</v>
      </c>
      <c r="J102" s="146">
        <v>44621</v>
      </c>
      <c r="K102" s="146" t="s">
        <v>1719</v>
      </c>
      <c r="L102" s="79"/>
      <c r="M102" s="79">
        <v>9</v>
      </c>
      <c r="N102" s="78">
        <v>91.528541998875497</v>
      </c>
      <c r="O102" s="78">
        <f>_xlfn.XLOOKUP($B102,[1]Sheet1!$A:$A,[1]Sheet1!$D:$D)</f>
        <v>91.528551518068795</v>
      </c>
      <c r="P102" s="78">
        <f t="shared" si="24"/>
        <v>-9.5191932985017047E-6</v>
      </c>
      <c r="Q102" s="78">
        <v>33.21678321678322</v>
      </c>
      <c r="R102" s="78">
        <v>68.015809208019263</v>
      </c>
      <c r="S102" s="78">
        <v>116.98537243345228</v>
      </c>
      <c r="T102" s="142">
        <v>2</v>
      </c>
      <c r="U102" s="68">
        <v>14.590552617180375</v>
      </c>
      <c r="V102" s="68">
        <v>0.43771657851541124</v>
      </c>
      <c r="W102" s="78">
        <v>96.481351161154123</v>
      </c>
      <c r="X102" s="78">
        <v>88.8888888888889</v>
      </c>
      <c r="Y102" s="78">
        <v>88</v>
      </c>
      <c r="Z102" s="73"/>
      <c r="AA102" s="74"/>
      <c r="AB102" s="75">
        <f>IF(N102="","",(IF(N102&gt;='Sales Ach'!B$3,'Sales Ach'!C$3,IF(N102&gt;='Sales Ach'!B$4,('Sales Ach'!C$4+((N102-'Sales Ach'!B$4)/('Sales Ach'!B$3-'Sales Ach'!B$4))*'Sales Ach'!D$4),IF(N102&gt;'Sales Ach'!B$5,('Sales Ach'!C$5+((N102-'Sales Ach'!B$5)/('Sales Ach'!B$4-'Sales Ach'!B$5))*'Sales Ach'!D$5),IF(N102&gt;='Sales Ach'!B$6,('Sales Ach'!C$6+((N102-'Sales Ach'!B$6)/('Sales Ach'!B$5-'Sales Ach'!B$6)*'Sales Ach'!D$6)),0))))*$AB$2/10))</f>
        <v>13.958562599662651</v>
      </c>
      <c r="AC102" s="76">
        <f>IF(Q102="","",(IF(Q102&gt;=UA!B$3,UA!C$3,IF(Q102&gt;=UA!B$4,(UA!C$4+((Q102-UA!B$4)/(UA!B$3-UA!B$4))*UA!D$4),IF(Q102&gt;UA!B$5,(UA!C$5+((Q102-UA!B$5)/(UA!B$4-UA!B$5))*UA!D$5),IF(Q102&gt;=UA!B$6,(UA!C$6+((Q102-UA!B$6)/(UA!B$5-UA!B$6)*UA!D$6)),0))))*$AC$2/10))</f>
        <v>3.9650349650349659</v>
      </c>
      <c r="AD102" s="76">
        <f>IF(R102="","",(IF(R102&gt;='New Product'!B$3,'New Product'!C$3,IF(R102&gt;='New Product'!B$4,('New Product'!C$4+((R102-'New Product'!B$4)/('New Product'!B$3-'New Product'!B$4))*'New Product'!D$4),IF(R102&gt;'New Product'!B$5,('New Product'!C$5+((R102-'New Product'!B$5)/('New Product'!B$4-'New Product'!B$5))*'New Product'!D$5),IF(R102&gt;='New Product'!B$6,('New Product'!C$6+((R102-'New Product'!B$6)/('New Product'!B$5-'New Product'!B$6)*'New Product'!D$6)),0)))))*$AD$2/10)</f>
        <v>1.4756916528508428</v>
      </c>
      <c r="AE102" s="76">
        <f>IF(S102="","",(IF(S102&gt;='Basket Brand'!B$3,'Basket Brand'!C$3,IF(S102&gt;='Basket Brand'!B$4,('Basket Brand'!C$4+((S102-'Basket Brand'!B$4)/('Basket Brand'!B$3-'Basket Brand'!B$4))*'Basket Brand'!D$4),IF(S102&gt;'Basket Brand'!B$5,('Basket Brand'!C$5+((S102-'Basket Brand'!B$5)/('Basket Brand'!B$4-'Basket Brand'!B$5))*'Basket Brand'!D$5),IF(S102&gt;='Basket Brand'!B$6,('Basket Brand'!C$6+((S102-'Basket Brand'!B$6)/('Basket Brand'!B$5-'Basket Brand'!B$6)*'Basket Brand'!D$6)),0))))*$AE$2/10))</f>
        <v>11.638244692014274</v>
      </c>
      <c r="AF102" s="76">
        <f>IF(T102="","",(IF(T102&gt;='No of Month Ach.'!B$3,'No of Month Ach.'!C$3,IF(T102&gt;='No of Month Ach.'!B$4,('No of Month Ach.'!C$4+((T102-'No of Month Ach.'!B$4)/('No of Month Ach.'!B$3-'No of Month Ach.'!B$4))*'No of Month Ach.'!D$4),IF(T102&gt;'No of Month Ach.'!B$5,('No of Month Ach.'!C$5+((T102-'No of Month Ach.'!B$5)/('No of Month Ach.'!B$4-'No of Month Ach.'!B$5))*'No of Month Ach.'!D$5),IF(T102&gt;='No of Month Ach.'!B$6,('No of Month Ach.'!C$6+((T102-'No of Month Ach.'!B$6)/('No of Month Ach.'!B$5-'No of Month Ach.'!B$6)*'No of Month Ach.'!D$6)),0))))*$AF$2/10))</f>
        <v>0</v>
      </c>
      <c r="AG102" s="76">
        <f>IFERROR(IF(U102="","",IF(U102&gt;='Rx Share'!B$3,'Rx Share'!C$3,IF(U102&gt;='Rx Share'!B$4,('Rx Share'!C$4+((U102-'Rx Share'!B$4)/('Rx Share'!B$3-'Rx Share'!B$4))*'Rx Share'!D$4),IF(U102&gt;'Rx Share'!B$5,('Rx Share'!C$5+((U102-'Rx Share'!B$5)/('Rx Share'!B$4-'Rx Share'!B$5))*'Rx Share'!D$5),IF(U102&gt;='Rx Share'!B$6,('Rx Share'!C$6+((U102-'Rx Share'!B$6)/('Rx Share'!B$5-'Rx Share'!B$6)*'Rx Share'!D$6)),0)))))*$AG$2/10,"")</f>
        <v>0</v>
      </c>
      <c r="AH102" s="76">
        <f>IF(W102&gt;='Call Achv'!B$3,'Call Achv'!C$3,IF(W102&gt;='Call Achv'!B$4,('Call Achv'!C$4+((W102-'Call Achv'!B$4)/('Call Achv'!B$3-'Call Achv'!B$4))*'Call Achv'!D$4),IF(W102&gt;'Call Achv'!B$5,('Call Achv'!C$5+((W102-'Call Achv'!B$5)/('Call Achv'!B$4-'Call Achv'!B$5))*'Call Achv'!D$5),IF(W102&gt;='Call Achv'!B$6,('Call Achv'!C$6+((W102-'Call Achv'!B$6)/('Call Achv'!B$5-'Call Achv'!B$6)*'Call Achv'!D$6)),0))))*$AH$2/10</f>
        <v>3.9444053483462369</v>
      </c>
      <c r="AI102" s="76">
        <f>IF(X102&gt;='FF-Written'!B$3,'FF-Written'!C$3,IF(X102&gt;='FF-Written'!B$4,('FF-Written'!C$4+((X102-'FF-Written'!B$4)/('FF-Written'!B$3-'FF-Written'!B$4))*'FF-Written'!D$4),IF(X102&gt;'FF-Written'!B$5,('FF-Written'!C$5+((X102-'FF-Written'!B$5)/('FF-Written'!B$4-'FF-Written'!B$5))*'FF-Written'!D$5),IF(X102&gt;='FF-Written'!B$6,('FF-Written'!C$6+((X102-'FF-Written'!B$6)/('FF-Written'!B$5-'FF-Written'!B$6)*'FF-Written'!D$6)),0))))*$AI$2/10</f>
        <v>7.8222222222222246</v>
      </c>
      <c r="AJ102" s="76">
        <f>IF(Y102&gt;='FF-Detailing'!B$3,'FF-Detailing'!C$3,IF(Y102&gt;='FF-Detailing'!B$4,('FF-Detailing'!C$4+((Y102-'FF-Detailing'!B$4)/('FF-Detailing'!B$3-'FF-Detailing'!B$4))*'FF-Detailing'!D$4),IF(Y102&gt;'FF-Detailing'!B$5,('FF-Detailing'!C$5+((Y102-'FF-Detailing'!B$5)/('FF-Detailing'!B$4-'FF-Detailing'!B$5))*'FF-Detailing'!D$5),IF(Y102&gt;='FF-Detailing'!B$6,('FF-Detailing'!C$6+((Y102-'FF-Detailing'!B$6)/('FF-Detailing'!B$5-'FF-Detailing'!B$6)*'FF-Detailing'!D$6)),0))))*$AJ$2/10</f>
        <v>2.5799999999999996</v>
      </c>
      <c r="AK102" s="100">
        <f t="shared" si="16"/>
        <v>56.730201850163986</v>
      </c>
      <c r="AL102" s="70">
        <f t="shared" si="25"/>
        <v>181</v>
      </c>
      <c r="AM102" s="2">
        <f t="shared" si="17"/>
        <v>50.426846089034662</v>
      </c>
      <c r="AN102">
        <f t="shared" si="18"/>
        <v>135</v>
      </c>
      <c r="AO102" s="110" t="str">
        <f t="shared" si="19"/>
        <v/>
      </c>
      <c r="AP102" s="110" t="str">
        <f t="shared" si="13"/>
        <v/>
      </c>
      <c r="AQ102" s="110" t="str">
        <f t="shared" si="14"/>
        <v/>
      </c>
      <c r="AR102" s="110" t="str">
        <f t="shared" si="15"/>
        <v/>
      </c>
      <c r="AS102" s="109" t="str">
        <f t="shared" si="20"/>
        <v>Disqualified</v>
      </c>
      <c r="AT102" s="109" t="str">
        <f t="shared" si="21"/>
        <v>Disqualified</v>
      </c>
      <c r="AU102" s="109" t="str">
        <f t="shared" si="22"/>
        <v>Disqualified</v>
      </c>
      <c r="AV102" s="109" t="str">
        <f t="shared" si="23"/>
        <v>Disqualified</v>
      </c>
    </row>
    <row r="103" spans="1:48" ht="20" x14ac:dyDescent="0.35">
      <c r="A103" s="87"/>
      <c r="B103" s="79">
        <v>105264</v>
      </c>
      <c r="C103" s="80" t="s">
        <v>1930</v>
      </c>
      <c r="D103" s="80" t="s">
        <v>1114</v>
      </c>
      <c r="E103" s="80" t="s">
        <v>388</v>
      </c>
      <c r="F103" s="80" t="s">
        <v>95</v>
      </c>
      <c r="G103" s="80" t="s">
        <v>31</v>
      </c>
      <c r="H103" s="80" t="s">
        <v>1760</v>
      </c>
      <c r="I103" s="80" t="s">
        <v>1757</v>
      </c>
      <c r="J103" s="146">
        <v>44621</v>
      </c>
      <c r="K103" s="146" t="s">
        <v>1719</v>
      </c>
      <c r="L103" s="79"/>
      <c r="M103" s="79">
        <v>9</v>
      </c>
      <c r="N103" s="78">
        <v>83.531309532686038</v>
      </c>
      <c r="O103" s="78">
        <f>_xlfn.XLOOKUP($B103,[1]Sheet1!$A:$A,[1]Sheet1!$D:$D)</f>
        <v>83.531287099304336</v>
      </c>
      <c r="P103" s="78">
        <f t="shared" si="24"/>
        <v>2.2433381701603139E-5</v>
      </c>
      <c r="Q103" s="78">
        <v>34.782608695652172</v>
      </c>
      <c r="R103" s="78">
        <v>61.349571429145868</v>
      </c>
      <c r="S103" s="78">
        <v>80.490978370853199</v>
      </c>
      <c r="T103" s="142">
        <v>0</v>
      </c>
      <c r="U103" s="68">
        <v>15.476881408396206</v>
      </c>
      <c r="V103" s="68">
        <v>0.46430644225188622</v>
      </c>
      <c r="W103" s="78">
        <v>77.310924369747909</v>
      </c>
      <c r="X103" s="78">
        <v>77.777777777777786</v>
      </c>
      <c r="Y103" s="78">
        <v>88</v>
      </c>
      <c r="Z103" s="73"/>
      <c r="AA103" s="74"/>
      <c r="AB103" s="75">
        <f>IF(N103="","",(IF(N103&gt;='Sales Ach'!B$3,'Sales Ach'!C$3,IF(N103&gt;='Sales Ach'!B$4,('Sales Ach'!C$4+((N103-'Sales Ach'!B$4)/('Sales Ach'!B$3-'Sales Ach'!B$4))*'Sales Ach'!D$4),IF(N103&gt;'Sales Ach'!B$5,('Sales Ach'!C$5+((N103-'Sales Ach'!B$5)/('Sales Ach'!B$4-'Sales Ach'!B$5))*'Sales Ach'!D$5),IF(N103&gt;='Sales Ach'!B$6,('Sales Ach'!C$6+((N103-'Sales Ach'!B$6)/('Sales Ach'!B$5-'Sales Ach'!B$6)*'Sales Ach'!D$6)),0))))*$AB$2/10))</f>
        <v>11.559392859805811</v>
      </c>
      <c r="AC103" s="76">
        <f>IF(Q103="","",(IF(Q103&gt;=UA!B$3,UA!C$3,IF(Q103&gt;=UA!B$4,(UA!C$4+((Q103-UA!B$4)/(UA!B$3-UA!B$4))*UA!D$4),IF(Q103&gt;UA!B$5,(UA!C$5+((Q103-UA!B$5)/(UA!B$4-UA!B$5))*UA!D$5),IF(Q103&gt;=UA!B$6,(UA!C$6+((Q103-UA!B$6)/(UA!B$5-UA!B$6)*UA!D$6)),0))))*$AC$2/10))</f>
        <v>4.4347826086956514</v>
      </c>
      <c r="AD103" s="76">
        <f>IF(R103="","",(IF(R103&gt;='New Product'!B$3,'New Product'!C$3,IF(R103&gt;='New Product'!B$4,('New Product'!C$4+((R103-'New Product'!B$4)/('New Product'!B$3-'New Product'!B$4))*'New Product'!D$4),IF(R103&gt;'New Product'!B$5,('New Product'!C$5+((R103-'New Product'!B$5)/('New Product'!B$4-'New Product'!B$5))*'New Product'!D$5),IF(R103&gt;='New Product'!B$6,('New Product'!C$6+((R103-'New Product'!B$6)/('New Product'!B$5-'New Product'!B$6)*'New Product'!D$6)),0)))))*$AD$2/10)</f>
        <v>1.1840437500251317</v>
      </c>
      <c r="AE103" s="76">
        <f>IF(S103="","",(IF(S103&gt;='Basket Brand'!B$3,'Basket Brand'!C$3,IF(S103&gt;='Basket Brand'!B$4,('Basket Brand'!C$4+((S103-'Basket Brand'!B$4)/('Basket Brand'!B$3-'Basket Brand'!B$4))*'Basket Brand'!D$4),IF(S103&gt;'Basket Brand'!B$5,('Basket Brand'!C$5+((S103-'Basket Brand'!B$5)/('Basket Brand'!B$4-'Basket Brand'!B$5))*'Basket Brand'!D$5),IF(S103&gt;='Basket Brand'!B$6,('Basket Brand'!C$6+((S103-'Basket Brand'!B$6)/('Basket Brand'!B$5-'Basket Brand'!B$6)*'Basket Brand'!D$6)),0))))*$AE$2/10))</f>
        <v>4.2589174045023839</v>
      </c>
      <c r="AF103" s="76">
        <f>IF(T103="","",(IF(T103&gt;='No of Month Ach.'!B$3,'No of Month Ach.'!C$3,IF(T103&gt;='No of Month Ach.'!B$4,('No of Month Ach.'!C$4+((T103-'No of Month Ach.'!B$4)/('No of Month Ach.'!B$3-'No of Month Ach.'!B$4))*'No of Month Ach.'!D$4),IF(T103&gt;'No of Month Ach.'!B$5,('No of Month Ach.'!C$5+((T103-'No of Month Ach.'!B$5)/('No of Month Ach.'!B$4-'No of Month Ach.'!B$5))*'No of Month Ach.'!D$5),IF(T103&gt;='No of Month Ach.'!B$6,('No of Month Ach.'!C$6+((T103-'No of Month Ach.'!B$6)/('No of Month Ach.'!B$5-'No of Month Ach.'!B$6)*'No of Month Ach.'!D$6)),0))))*$AF$2/10))</f>
        <v>0</v>
      </c>
      <c r="AG103" s="76">
        <f>IFERROR(IF(U103="","",IF(U103&gt;='Rx Share'!B$3,'Rx Share'!C$3,IF(U103&gt;='Rx Share'!B$4,('Rx Share'!C$4+((U103-'Rx Share'!B$4)/('Rx Share'!B$3-'Rx Share'!B$4))*'Rx Share'!D$4),IF(U103&gt;'Rx Share'!B$5,('Rx Share'!C$5+((U103-'Rx Share'!B$5)/('Rx Share'!B$4-'Rx Share'!B$5))*'Rx Share'!D$5),IF(U103&gt;='Rx Share'!B$6,('Rx Share'!C$6+((U103-'Rx Share'!B$6)/('Rx Share'!B$5-'Rx Share'!B$6)*'Rx Share'!D$6)),0)))))*$AG$2/10,"")</f>
        <v>0</v>
      </c>
      <c r="AH103" s="76">
        <f>IF(W103&gt;='Call Achv'!B$3,'Call Achv'!C$3,IF(W103&gt;='Call Achv'!B$4,('Call Achv'!C$4+((W103-'Call Achv'!B$4)/('Call Achv'!B$3-'Call Achv'!B$4))*'Call Achv'!D$4),IF(W103&gt;'Call Achv'!B$5,('Call Achv'!C$5+((W103-'Call Achv'!B$5)/('Call Achv'!B$4-'Call Achv'!B$5))*'Call Achv'!D$5),IF(W103&gt;='Call Achv'!B$6,('Call Achv'!C$6+((W103-'Call Achv'!B$6)/('Call Achv'!B$5-'Call Achv'!B$6)*'Call Achv'!D$6)),0))))*$AH$2/10</f>
        <v>0</v>
      </c>
      <c r="AI103" s="76">
        <f>IF(X103&gt;='FF-Written'!B$3,'FF-Written'!C$3,IF(X103&gt;='FF-Written'!B$4,('FF-Written'!C$4+((X103-'FF-Written'!B$4)/('FF-Written'!B$3-'FF-Written'!B$4))*'FF-Written'!D$4),IF(X103&gt;'FF-Written'!B$5,('FF-Written'!C$5+((X103-'FF-Written'!B$5)/('FF-Written'!B$4-'FF-Written'!B$5))*'FF-Written'!D$5),IF(X103&gt;='FF-Written'!B$6,('FF-Written'!C$6+((X103-'FF-Written'!B$6)/('FF-Written'!B$5-'FF-Written'!B$6)*'FF-Written'!D$6)),0))))*$AI$2/10</f>
        <v>5.3333333333333339</v>
      </c>
      <c r="AJ103" s="76">
        <f>IF(Y103&gt;='FF-Detailing'!B$3,'FF-Detailing'!C$3,IF(Y103&gt;='FF-Detailing'!B$4,('FF-Detailing'!C$4+((Y103-'FF-Detailing'!B$4)/('FF-Detailing'!B$3-'FF-Detailing'!B$4))*'FF-Detailing'!D$4),IF(Y103&gt;'FF-Detailing'!B$5,('FF-Detailing'!C$5+((Y103-'FF-Detailing'!B$5)/('FF-Detailing'!B$4-'FF-Detailing'!B$5))*'FF-Detailing'!D$5),IF(Y103&gt;='FF-Detailing'!B$6,('FF-Detailing'!C$6+((Y103-'FF-Detailing'!B$6)/('FF-Detailing'!B$5-'FF-Detailing'!B$6)*'FF-Detailing'!D$6)),0))))*$AJ$2/10</f>
        <v>2.5799999999999996</v>
      </c>
      <c r="AK103" s="100">
        <f t="shared" si="16"/>
        <v>36.688087445452894</v>
      </c>
      <c r="AL103" s="70">
        <f t="shared" si="25"/>
        <v>388</v>
      </c>
      <c r="AM103" s="2">
        <f t="shared" si="17"/>
        <v>32.611633284847017</v>
      </c>
      <c r="AN103">
        <f t="shared" si="18"/>
        <v>281</v>
      </c>
      <c r="AO103" s="110" t="str">
        <f t="shared" si="19"/>
        <v/>
      </c>
      <c r="AP103" s="110" t="str">
        <f t="shared" si="13"/>
        <v/>
      </c>
      <c r="AQ103" s="110" t="str">
        <f t="shared" si="14"/>
        <v/>
      </c>
      <c r="AR103" s="110" t="str">
        <f t="shared" si="15"/>
        <v/>
      </c>
      <c r="AS103" s="109" t="str">
        <f t="shared" si="20"/>
        <v>Disqualified</v>
      </c>
      <c r="AT103" s="109" t="str">
        <f t="shared" si="21"/>
        <v>Disqualified</v>
      </c>
      <c r="AU103" s="109" t="str">
        <f t="shared" si="22"/>
        <v>Disqualified</v>
      </c>
      <c r="AV103" s="109" t="str">
        <f t="shared" si="23"/>
        <v>Disqualified</v>
      </c>
    </row>
    <row r="104" spans="1:48" ht="20" x14ac:dyDescent="0.35">
      <c r="A104" s="87"/>
      <c r="B104" s="79">
        <v>105266</v>
      </c>
      <c r="C104" s="80" t="s">
        <v>1931</v>
      </c>
      <c r="D104" s="80" t="s">
        <v>1201</v>
      </c>
      <c r="E104" s="80" t="s">
        <v>352</v>
      </c>
      <c r="F104" s="80" t="s">
        <v>149</v>
      </c>
      <c r="G104" s="80" t="s">
        <v>16</v>
      </c>
      <c r="H104" s="80" t="s">
        <v>1770</v>
      </c>
      <c r="I104" s="80" t="s">
        <v>1757</v>
      </c>
      <c r="J104" s="146">
        <v>44621</v>
      </c>
      <c r="K104" s="146" t="s">
        <v>1719</v>
      </c>
      <c r="L104" s="79"/>
      <c r="M104" s="79">
        <v>9</v>
      </c>
      <c r="N104" s="78">
        <v>102.48968427991724</v>
      </c>
      <c r="O104" s="78">
        <f>_xlfn.XLOOKUP($B104,[1]Sheet1!$A:$A,[1]Sheet1!$D:$D)</f>
        <v>102.48971666574036</v>
      </c>
      <c r="P104" s="78">
        <f t="shared" si="24"/>
        <v>-3.2385823118374901E-5</v>
      </c>
      <c r="Q104" s="78">
        <v>48.611111111111107</v>
      </c>
      <c r="R104" s="78">
        <v>59.063161160425025</v>
      </c>
      <c r="S104" s="78">
        <v>121.64892257221894</v>
      </c>
      <c r="T104" s="142">
        <v>6</v>
      </c>
      <c r="U104" s="68">
        <v>27.482487223567109</v>
      </c>
      <c r="V104" s="68">
        <v>0.82447461670701327</v>
      </c>
      <c r="W104" s="78">
        <v>118.95238095238095</v>
      </c>
      <c r="X104" s="78">
        <v>84.444444444444457</v>
      </c>
      <c r="Y104" s="78">
        <v>83</v>
      </c>
      <c r="Z104" s="73"/>
      <c r="AA104" s="74"/>
      <c r="AB104" s="75">
        <f>IF(N104="","",(IF(N104&gt;='Sales Ach'!B$3,'Sales Ach'!C$3,IF(N104&gt;='Sales Ach'!B$4,('Sales Ach'!C$4+((N104-'Sales Ach'!B$4)/('Sales Ach'!B$3-'Sales Ach'!B$4))*'Sales Ach'!D$4),IF(N104&gt;'Sales Ach'!B$5,('Sales Ach'!C$5+((N104-'Sales Ach'!B$5)/('Sales Ach'!B$4-'Sales Ach'!B$5))*'Sales Ach'!D$5),IF(N104&gt;='Sales Ach'!B$6,('Sales Ach'!C$6+((N104-'Sales Ach'!B$6)/('Sales Ach'!B$5-'Sales Ach'!B$6)*'Sales Ach'!D$6)),0))))*$AB$2/10))</f>
        <v>24.74690528397517</v>
      </c>
      <c r="AC104" s="76">
        <f>IF(Q104="","",(IF(Q104&gt;=UA!B$3,UA!C$3,IF(Q104&gt;=UA!B$4,(UA!C$4+((Q104-UA!B$4)/(UA!B$3-UA!B$4))*UA!D$4),IF(Q104&gt;UA!B$5,(UA!C$5+((Q104-UA!B$5)/(UA!B$4-UA!B$5))*UA!D$5),IF(Q104&gt;=UA!B$6,(UA!C$6+((Q104-UA!B$6)/(UA!B$5-UA!B$6)*UA!D$6)),0))))*$AC$2/10))</f>
        <v>9.4444444444444429</v>
      </c>
      <c r="AD104" s="76">
        <f>IF(R104="","",(IF(R104&gt;='New Product'!B$3,'New Product'!C$3,IF(R104&gt;='New Product'!B$4,('New Product'!C$4+((R104-'New Product'!B$4)/('New Product'!B$3-'New Product'!B$4))*'New Product'!D$4),IF(R104&gt;'New Product'!B$5,('New Product'!C$5+((R104-'New Product'!B$5)/('New Product'!B$4-'New Product'!B$5))*'New Product'!D$5),IF(R104&gt;='New Product'!B$6,('New Product'!C$6+((R104-'New Product'!B$6)/('New Product'!B$5-'New Product'!B$6)*'New Product'!D$6)),0)))))*$AD$2/10)</f>
        <v>1.084013300768595</v>
      </c>
      <c r="AE104" s="76">
        <f>IF(S104="","",(IF(S104&gt;='Basket Brand'!B$3,'Basket Brand'!C$3,IF(S104&gt;='Basket Brand'!B$4,('Basket Brand'!C$4+((S104-'Basket Brand'!B$4)/('Basket Brand'!B$3-'Basket Brand'!B$4))*'Basket Brand'!D$4),IF(S104&gt;'Basket Brand'!B$5,('Basket Brand'!C$5+((S104-'Basket Brand'!B$5)/('Basket Brand'!B$4-'Basket Brand'!B$5))*'Basket Brand'!D$5),IF(S104&gt;='Basket Brand'!B$6,('Basket Brand'!C$6+((S104-'Basket Brand'!B$6)/('Basket Brand'!B$5-'Basket Brand'!B$6)*'Basket Brand'!D$6)),0))))*$AE$2/10))</f>
        <v>12</v>
      </c>
      <c r="AF104" s="76">
        <f>IF(T104="","",(IF(T104&gt;='No of Month Ach.'!B$3,'No of Month Ach.'!C$3,IF(T104&gt;='No of Month Ach.'!B$4,('No of Month Ach.'!C$4+((T104-'No of Month Ach.'!B$4)/('No of Month Ach.'!B$3-'No of Month Ach.'!B$4))*'No of Month Ach.'!D$4),IF(T104&gt;'No of Month Ach.'!B$5,('No of Month Ach.'!C$5+((T104-'No of Month Ach.'!B$5)/('No of Month Ach.'!B$4-'No of Month Ach.'!B$5))*'No of Month Ach.'!D$5),IF(T104&gt;='No of Month Ach.'!B$6,('No of Month Ach.'!C$6+((T104-'No of Month Ach.'!B$6)/('No of Month Ach.'!B$5-'No of Month Ach.'!B$6)*'No of Month Ach.'!D$6)),0))))*$AF$2/10))</f>
        <v>1.575</v>
      </c>
      <c r="AG104" s="76">
        <f>IFERROR(IF(U104="","",IF(U104&gt;='Rx Share'!B$3,'Rx Share'!C$3,IF(U104&gt;='Rx Share'!B$4,('Rx Share'!C$4+((U104-'Rx Share'!B$4)/('Rx Share'!B$3-'Rx Share'!B$4))*'Rx Share'!D$4),IF(U104&gt;'Rx Share'!B$5,('Rx Share'!C$5+((U104-'Rx Share'!B$5)/('Rx Share'!B$4-'Rx Share'!B$5))*'Rx Share'!D$5),IF(U104&gt;='Rx Share'!B$6,('Rx Share'!C$6+((U104-'Rx Share'!B$6)/('Rx Share'!B$5-'Rx Share'!B$6)*'Rx Share'!D$6)),0)))))*$AG$2/10,"")</f>
        <v>0</v>
      </c>
      <c r="AH104" s="76">
        <f>IF(W104&gt;='Call Achv'!B$3,'Call Achv'!C$3,IF(W104&gt;='Call Achv'!B$4,('Call Achv'!C$4+((W104-'Call Achv'!B$4)/('Call Achv'!B$3-'Call Achv'!B$4))*'Call Achv'!D$4),IF(W104&gt;'Call Achv'!B$5,('Call Achv'!C$5+((W104-'Call Achv'!B$5)/('Call Achv'!B$4-'Call Achv'!B$5))*'Call Achv'!D$5),IF(W104&gt;='Call Achv'!B$6,('Call Achv'!C$6+((W104-'Call Achv'!B$6)/('Call Achv'!B$5-'Call Achv'!B$6)*'Call Achv'!D$6)),0))))*$AH$2/10</f>
        <v>5</v>
      </c>
      <c r="AI104" s="76">
        <f>IF(X104&gt;='FF-Written'!B$3,'FF-Written'!C$3,IF(X104&gt;='FF-Written'!B$4,('FF-Written'!C$4+((X104-'FF-Written'!B$4)/('FF-Written'!B$3-'FF-Written'!B$4))*'FF-Written'!D$4),IF(X104&gt;'FF-Written'!B$5,('FF-Written'!C$5+((X104-'FF-Written'!B$5)/('FF-Written'!B$4-'FF-Written'!B$5))*'FF-Written'!D$5),IF(X104&gt;='FF-Written'!B$6,('FF-Written'!C$6+((X104-'FF-Written'!B$6)/('FF-Written'!B$5-'FF-Written'!B$6)*'FF-Written'!D$6)),0))))*$AI$2/10</f>
        <v>7.1111111111111125</v>
      </c>
      <c r="AJ104" s="76">
        <f>IF(Y104&gt;='FF-Detailing'!B$3,'FF-Detailing'!C$3,IF(Y104&gt;='FF-Detailing'!B$4,('FF-Detailing'!C$4+((Y104-'FF-Detailing'!B$4)/('FF-Detailing'!B$3-'FF-Detailing'!B$4))*'FF-Detailing'!D$4),IF(Y104&gt;'FF-Detailing'!B$5,('FF-Detailing'!C$5+((Y104-'FF-Detailing'!B$5)/('FF-Detailing'!B$4-'FF-Detailing'!B$5))*'FF-Detailing'!D$5),IF(Y104&gt;='FF-Detailing'!B$6,('FF-Detailing'!C$6+((Y104-'FF-Detailing'!B$6)/('FF-Detailing'!B$5-'FF-Detailing'!B$6)*'FF-Detailing'!D$6)),0))))*$AJ$2/10</f>
        <v>2.2799999999999998</v>
      </c>
      <c r="AK104" s="100">
        <f t="shared" si="16"/>
        <v>79.051842675374161</v>
      </c>
      <c r="AL104" s="70">
        <f t="shared" si="25"/>
        <v>46</v>
      </c>
      <c r="AM104" s="2">
        <f t="shared" si="17"/>
        <v>70.268304600332584</v>
      </c>
      <c r="AN104">
        <f t="shared" si="18"/>
        <v>35</v>
      </c>
      <c r="AO104" s="110">
        <f t="shared" si="19"/>
        <v>27.482487223567109</v>
      </c>
      <c r="AP104" s="110">
        <f t="shared" si="13"/>
        <v>59.063161160425025</v>
      </c>
      <c r="AQ104" s="110">
        <f t="shared" si="14"/>
        <v>48.611111111111107</v>
      </c>
      <c r="AR104" s="110">
        <f t="shared" si="15"/>
        <v>84.444444444444457</v>
      </c>
      <c r="AS104" s="109">
        <f t="shared" si="20"/>
        <v>47</v>
      </c>
      <c r="AT104" s="109">
        <f t="shared" si="21"/>
        <v>90</v>
      </c>
      <c r="AU104" s="109">
        <f t="shared" si="22"/>
        <v>47</v>
      </c>
      <c r="AV104" s="109">
        <f t="shared" si="23"/>
        <v>61</v>
      </c>
    </row>
    <row r="105" spans="1:48" ht="20" x14ac:dyDescent="0.35">
      <c r="A105" s="87"/>
      <c r="B105" s="79">
        <v>105268</v>
      </c>
      <c r="C105" s="80" t="s">
        <v>1932</v>
      </c>
      <c r="D105" s="80" t="s">
        <v>1114</v>
      </c>
      <c r="E105" s="80" t="s">
        <v>1933</v>
      </c>
      <c r="F105" s="80" t="s">
        <v>142</v>
      </c>
      <c r="G105" s="80" t="s">
        <v>17</v>
      </c>
      <c r="H105" s="80" t="s">
        <v>1756</v>
      </c>
      <c r="I105" s="80" t="s">
        <v>1757</v>
      </c>
      <c r="J105" s="146">
        <v>44621</v>
      </c>
      <c r="K105" s="146" t="s">
        <v>1719</v>
      </c>
      <c r="L105" s="79"/>
      <c r="M105" s="79">
        <v>9</v>
      </c>
      <c r="N105" s="78">
        <v>96.463845755531764</v>
      </c>
      <c r="O105" s="78">
        <f>_xlfn.XLOOKUP($B105,[1]Sheet1!$A:$A,[1]Sheet1!$D:$D)</f>
        <v>96.463816226325378</v>
      </c>
      <c r="P105" s="78">
        <f t="shared" si="24"/>
        <v>2.9529206386769147E-5</v>
      </c>
      <c r="Q105" s="78">
        <v>40.677966101694921</v>
      </c>
      <c r="R105" s="78">
        <v>58.860685964590765</v>
      </c>
      <c r="S105" s="78">
        <v>98.525028798231915</v>
      </c>
      <c r="T105" s="142">
        <v>5</v>
      </c>
      <c r="U105" s="68">
        <v>94.398432629797853</v>
      </c>
      <c r="V105" s="68">
        <v>2.8319529788939355</v>
      </c>
      <c r="W105" s="78">
        <v>103.25255102040816</v>
      </c>
      <c r="X105" s="78">
        <v>76.666666666666671</v>
      </c>
      <c r="Y105" s="78">
        <v>85.166666666666671</v>
      </c>
      <c r="Z105" s="73"/>
      <c r="AA105" s="74"/>
      <c r="AB105" s="75">
        <f>IF(N105="","",(IF(N105&gt;='Sales Ach'!B$3,'Sales Ach'!C$3,IF(N105&gt;='Sales Ach'!B$4,('Sales Ach'!C$4+((N105-'Sales Ach'!B$4)/('Sales Ach'!B$3-'Sales Ach'!B$4))*'Sales Ach'!D$4),IF(N105&gt;'Sales Ach'!B$5,('Sales Ach'!C$5+((N105-'Sales Ach'!B$5)/('Sales Ach'!B$4-'Sales Ach'!B$5))*'Sales Ach'!D$5),IF(N105&gt;='Sales Ach'!B$6,('Sales Ach'!C$6+((N105-'Sales Ach'!B$6)/('Sales Ach'!B$5-'Sales Ach'!B$6)*'Sales Ach'!D$6)),0))))*$AB$2/10))</f>
        <v>16.756614906638116</v>
      </c>
      <c r="AC105" s="76">
        <f>IF(Q105="","",(IF(Q105&gt;=UA!B$3,UA!C$3,IF(Q105&gt;=UA!B$4,(UA!C$4+((Q105-UA!B$4)/(UA!B$3-UA!B$4))*UA!D$4),IF(Q105&gt;UA!B$5,(UA!C$5+((Q105-UA!B$5)/(UA!B$4-UA!B$5))*UA!D$5),IF(Q105&gt;=UA!B$6,(UA!C$6+((Q105-UA!B$6)/(UA!B$5-UA!B$6)*UA!D$6)),0))))*$AC$2/10))</f>
        <v>6.271186440677968</v>
      </c>
      <c r="AD105" s="76">
        <f>IF(R105="","",(IF(R105&gt;='New Product'!B$3,'New Product'!C$3,IF(R105&gt;='New Product'!B$4,('New Product'!C$4+((R105-'New Product'!B$4)/('New Product'!B$3-'New Product'!B$4))*'New Product'!D$4),IF(R105&gt;'New Product'!B$5,('New Product'!C$5+((R105-'New Product'!B$5)/('New Product'!B$4-'New Product'!B$5))*'New Product'!D$5),IF(R105&gt;='New Product'!B$6,('New Product'!C$6+((R105-'New Product'!B$6)/('New Product'!B$5-'New Product'!B$6)*'New Product'!D$6)),0)))))*$AD$2/10)</f>
        <v>1.0751550109508461</v>
      </c>
      <c r="AE105" s="76">
        <f>IF(S105="","",(IF(S105&gt;='Basket Brand'!B$3,'Basket Brand'!C$3,IF(S105&gt;='Basket Brand'!B$4,('Basket Brand'!C$4+((S105-'Basket Brand'!B$4)/('Basket Brand'!B$3-'Basket Brand'!B$4))*'Basket Brand'!D$4),IF(S105&gt;'Basket Brand'!B$5,('Basket Brand'!C$5+((S105-'Basket Brand'!B$5)/('Basket Brand'!B$4-'Basket Brand'!B$5))*'Basket Brand'!D$5),IF(S105&gt;='Basket Brand'!B$6,('Basket Brand'!C$6+((S105-'Basket Brand'!B$6)/('Basket Brand'!B$5-'Basket Brand'!B$6)*'Basket Brand'!D$6)),0))))*$AE$2/10))</f>
        <v>7.6920138231513189</v>
      </c>
      <c r="AF105" s="76">
        <f>IF(T105="","",(IF(T105&gt;='No of Month Ach.'!B$3,'No of Month Ach.'!C$3,IF(T105&gt;='No of Month Ach.'!B$4,('No of Month Ach.'!C$4+((T105-'No of Month Ach.'!B$4)/('No of Month Ach.'!B$3-'No of Month Ach.'!B$4))*'No of Month Ach.'!D$4),IF(T105&gt;'No of Month Ach.'!B$5,('No of Month Ach.'!C$5+((T105-'No of Month Ach.'!B$5)/('No of Month Ach.'!B$4-'No of Month Ach.'!B$5))*'No of Month Ach.'!D$5),IF(T105&gt;='No of Month Ach.'!B$6,('No of Month Ach.'!C$6+((T105-'No of Month Ach.'!B$6)/('No of Month Ach.'!B$5-'No of Month Ach.'!B$6)*'No of Month Ach.'!D$6)),0))))*$AF$2/10))</f>
        <v>0.35</v>
      </c>
      <c r="AG105" s="76">
        <f>IFERROR(IF(U105="","",IF(U105&gt;='Rx Share'!B$3,'Rx Share'!C$3,IF(U105&gt;='Rx Share'!B$4,('Rx Share'!C$4+((U105-'Rx Share'!B$4)/('Rx Share'!B$3-'Rx Share'!B$4))*'Rx Share'!D$4),IF(U105&gt;'Rx Share'!B$5,('Rx Share'!C$5+((U105-'Rx Share'!B$5)/('Rx Share'!B$4-'Rx Share'!B$5))*'Rx Share'!D$5),IF(U105&gt;='Rx Share'!B$6,('Rx Share'!C$6+((U105-'Rx Share'!B$6)/('Rx Share'!B$5-'Rx Share'!B$6)*'Rx Share'!D$6)),0)))))*$AG$2/10,"")</f>
        <v>7.2531243506397143</v>
      </c>
      <c r="AH105" s="76">
        <f>IF(W105&gt;='Call Achv'!B$3,'Call Achv'!C$3,IF(W105&gt;='Call Achv'!B$4,('Call Achv'!C$4+((W105-'Call Achv'!B$4)/('Call Achv'!B$3-'Call Achv'!B$4))*'Call Achv'!D$4),IF(W105&gt;'Call Achv'!B$5,('Call Achv'!C$5+((W105-'Call Achv'!B$5)/('Call Achv'!B$4-'Call Achv'!B$5))*'Call Achv'!D$5),IF(W105&gt;='Call Achv'!B$6,('Call Achv'!C$6+((W105-'Call Achv'!B$6)/('Call Achv'!B$5-'Call Achv'!B$6)*'Call Achv'!D$6)),0))))*$AH$2/10</f>
        <v>5</v>
      </c>
      <c r="AI105" s="76">
        <f>IF(X105&gt;='FF-Written'!B$3,'FF-Written'!C$3,IF(X105&gt;='FF-Written'!B$4,('FF-Written'!C$4+((X105-'FF-Written'!B$4)/('FF-Written'!B$3-'FF-Written'!B$4))*'FF-Written'!D$4),IF(X105&gt;'FF-Written'!B$5,('FF-Written'!C$5+((X105-'FF-Written'!B$5)/('FF-Written'!B$4-'FF-Written'!B$5))*'FF-Written'!D$5),IF(X105&gt;='FF-Written'!B$6,('FF-Written'!C$6+((X105-'FF-Written'!B$6)/('FF-Written'!B$5-'FF-Written'!B$6)*'FF-Written'!D$6)),0))))*$AI$2/10</f>
        <v>5.2000000000000011</v>
      </c>
      <c r="AJ105" s="76">
        <f>IF(Y105&gt;='FF-Detailing'!B$3,'FF-Detailing'!C$3,IF(Y105&gt;='FF-Detailing'!B$4,('FF-Detailing'!C$4+((Y105-'FF-Detailing'!B$4)/('FF-Detailing'!B$3-'FF-Detailing'!B$4))*'FF-Detailing'!D$4),IF(Y105&gt;'FF-Detailing'!B$5,('FF-Detailing'!C$5+((Y105-'FF-Detailing'!B$5)/('FF-Detailing'!B$4-'FF-Detailing'!B$5))*'FF-Detailing'!D$5),IF(Y105&gt;='FF-Detailing'!B$6,('FF-Detailing'!C$6+((Y105-'FF-Detailing'!B$6)/('FF-Detailing'!B$5-'FF-Detailing'!B$6)*'FF-Detailing'!D$6)),0))))*$AJ$2/10</f>
        <v>2.4100000000000006</v>
      </c>
      <c r="AK105" s="100">
        <f t="shared" si="16"/>
        <v>55.943712726772823</v>
      </c>
      <c r="AL105" s="70">
        <f t="shared" si="25"/>
        <v>187</v>
      </c>
      <c r="AM105" s="2">
        <f t="shared" si="17"/>
        <v>57.786771702286643</v>
      </c>
      <c r="AN105">
        <f t="shared" si="18"/>
        <v>103</v>
      </c>
      <c r="AO105" s="110" t="str">
        <f t="shared" si="19"/>
        <v/>
      </c>
      <c r="AP105" s="110" t="str">
        <f t="shared" si="13"/>
        <v/>
      </c>
      <c r="AQ105" s="110" t="str">
        <f t="shared" si="14"/>
        <v/>
      </c>
      <c r="AR105" s="110" t="str">
        <f t="shared" si="15"/>
        <v/>
      </c>
      <c r="AS105" s="109" t="str">
        <f t="shared" si="20"/>
        <v>Disqualified</v>
      </c>
      <c r="AT105" s="109" t="str">
        <f t="shared" si="21"/>
        <v>Disqualified</v>
      </c>
      <c r="AU105" s="109" t="str">
        <f t="shared" si="22"/>
        <v>Disqualified</v>
      </c>
      <c r="AV105" s="109" t="str">
        <f t="shared" si="23"/>
        <v>Disqualified</v>
      </c>
    </row>
    <row r="106" spans="1:48" ht="20" x14ac:dyDescent="0.35">
      <c r="A106" s="87"/>
      <c r="B106" s="79">
        <v>105270</v>
      </c>
      <c r="C106" s="80" t="s">
        <v>1934</v>
      </c>
      <c r="D106" s="80" t="s">
        <v>1114</v>
      </c>
      <c r="E106" s="80" t="s">
        <v>1935</v>
      </c>
      <c r="F106" s="80" t="s">
        <v>1880</v>
      </c>
      <c r="G106" s="80" t="s">
        <v>1881</v>
      </c>
      <c r="H106" s="80" t="s">
        <v>1822</v>
      </c>
      <c r="I106" s="80" t="s">
        <v>1757</v>
      </c>
      <c r="J106" s="146">
        <v>44616</v>
      </c>
      <c r="K106" s="146" t="s">
        <v>1719</v>
      </c>
      <c r="L106" s="79"/>
      <c r="M106" s="79">
        <v>9</v>
      </c>
      <c r="N106" s="78">
        <v>95.840667301790987</v>
      </c>
      <c r="O106" s="78">
        <f>_xlfn.XLOOKUP($B106,[1]Sheet1!$A:$A,[1]Sheet1!$D:$D)</f>
        <v>95.840731281371632</v>
      </c>
      <c r="P106" s="78">
        <f t="shared" si="24"/>
        <v>-6.3979580644968337E-5</v>
      </c>
      <c r="Q106" s="78">
        <v>25.291828793774318</v>
      </c>
      <c r="R106" s="78">
        <v>59.138131328526256</v>
      </c>
      <c r="S106" s="78">
        <v>105.36244798732291</v>
      </c>
      <c r="T106" s="142">
        <v>4</v>
      </c>
      <c r="U106" s="68">
        <v>21.05526485855448</v>
      </c>
      <c r="V106" s="68">
        <v>0.42110529717108963</v>
      </c>
      <c r="W106" s="78">
        <v>113.5925925925926</v>
      </c>
      <c r="X106" s="78">
        <v>65.555555555555557</v>
      </c>
      <c r="Y106" s="78">
        <v>80.666666666666671</v>
      </c>
      <c r="Z106" s="73"/>
      <c r="AA106" s="74"/>
      <c r="AB106" s="75">
        <f>IF(N106="","",(IF(N106&gt;='Sales Ach'!B$3,'Sales Ach'!C$3,IF(N106&gt;='Sales Ach'!B$4,('Sales Ach'!C$4+((N106-'Sales Ach'!B$4)/('Sales Ach'!B$3-'Sales Ach'!B$4))*'Sales Ach'!D$4),IF(N106&gt;'Sales Ach'!B$5,('Sales Ach'!C$5+((N106-'Sales Ach'!B$5)/('Sales Ach'!B$4-'Sales Ach'!B$5))*'Sales Ach'!D$5),IF(N106&gt;='Sales Ach'!B$6,('Sales Ach'!C$6+((N106-'Sales Ach'!B$6)/('Sales Ach'!B$5-'Sales Ach'!B$6)*'Sales Ach'!D$6)),0))))*$AB$2/10))</f>
        <v>16.008800762149185</v>
      </c>
      <c r="AC106" s="76">
        <f>IF(Q106="","",(IF(Q106&gt;=UA!B$3,UA!C$3,IF(Q106&gt;=UA!B$4,(UA!C$4+((Q106-UA!B$4)/(UA!B$3-UA!B$4))*UA!D$4),IF(Q106&gt;UA!B$5,(UA!C$5+((Q106-UA!B$5)/(UA!B$4-UA!B$5))*UA!D$5),IF(Q106&gt;=UA!B$6,(UA!C$6+((Q106-UA!B$6)/(UA!B$5-UA!B$6)*UA!D$6)),0))))*$AC$2/10))</f>
        <v>0</v>
      </c>
      <c r="AD106" s="76">
        <f>IF(R106="","",(IF(R106&gt;='New Product'!B$3,'New Product'!C$3,IF(R106&gt;='New Product'!B$4,('New Product'!C$4+((R106-'New Product'!B$4)/('New Product'!B$3-'New Product'!B$4))*'New Product'!D$4),IF(R106&gt;'New Product'!B$5,('New Product'!C$5+((R106-'New Product'!B$5)/('New Product'!B$4-'New Product'!B$5))*'New Product'!D$5),IF(R106&gt;='New Product'!B$6,('New Product'!C$6+((R106-'New Product'!B$6)/('New Product'!B$5-'New Product'!B$6)*'New Product'!D$6)),0)))))*$AD$2/10)</f>
        <v>1.0872932456230235</v>
      </c>
      <c r="AE106" s="76">
        <f>IF(S106="","",(IF(S106&gt;='Basket Brand'!B$3,'Basket Brand'!C$3,IF(S106&gt;='Basket Brand'!B$4,('Basket Brand'!C$4+((S106-'Basket Brand'!B$4)/('Basket Brand'!B$3-'Basket Brand'!B$4))*'Basket Brand'!D$4),IF(S106&gt;'Basket Brand'!B$5,('Basket Brand'!C$5+((S106-'Basket Brand'!B$5)/('Basket Brand'!B$4-'Basket Brand'!B$5))*'Basket Brand'!D$5),IF(S106&gt;='Basket Brand'!B$6,('Basket Brand'!C$6+((S106-'Basket Brand'!B$6)/('Basket Brand'!B$5-'Basket Brand'!B$6)*'Basket Brand'!D$6)),0))))*$AE$2/10))</f>
        <v>10.243493758478749</v>
      </c>
      <c r="AF106" s="76">
        <f>IF(T106="","",(IF(T106&gt;='No of Month Ach.'!B$3,'No of Month Ach.'!C$3,IF(T106&gt;='No of Month Ach.'!B$4,('No of Month Ach.'!C$4+((T106-'No of Month Ach.'!B$4)/('No of Month Ach.'!B$3-'No of Month Ach.'!B$4))*'No of Month Ach.'!D$4),IF(T106&gt;'No of Month Ach.'!B$5,('No of Month Ach.'!C$5+((T106-'No of Month Ach.'!B$5)/('No of Month Ach.'!B$4-'No of Month Ach.'!B$5))*'No of Month Ach.'!D$5),IF(T106&gt;='No of Month Ach.'!B$6,('No of Month Ach.'!C$6+((T106-'No of Month Ach.'!B$6)/('No of Month Ach.'!B$5-'No of Month Ach.'!B$6)*'No of Month Ach.'!D$6)),0))))*$AF$2/10))</f>
        <v>0</v>
      </c>
      <c r="AG106" s="76">
        <f>IFERROR(IF(U106="","",IF(U106&gt;='Rx Share'!B$3,'Rx Share'!C$3,IF(U106&gt;='Rx Share'!B$4,('Rx Share'!C$4+((U106-'Rx Share'!B$4)/('Rx Share'!B$3-'Rx Share'!B$4))*'Rx Share'!D$4),IF(U106&gt;'Rx Share'!B$5,('Rx Share'!C$5+((U106-'Rx Share'!B$5)/('Rx Share'!B$4-'Rx Share'!B$5))*'Rx Share'!D$5),IF(U106&gt;='Rx Share'!B$6,('Rx Share'!C$6+((U106-'Rx Share'!B$6)/('Rx Share'!B$5-'Rx Share'!B$6)*'Rx Share'!D$6)),0)))))*$AG$2/10,"")</f>
        <v>0</v>
      </c>
      <c r="AH106" s="76">
        <f>IF(W106&gt;='Call Achv'!B$3,'Call Achv'!C$3,IF(W106&gt;='Call Achv'!B$4,('Call Achv'!C$4+((W106-'Call Achv'!B$4)/('Call Achv'!B$3-'Call Achv'!B$4))*'Call Achv'!D$4),IF(W106&gt;'Call Achv'!B$5,('Call Achv'!C$5+((W106-'Call Achv'!B$5)/('Call Achv'!B$4-'Call Achv'!B$5))*'Call Achv'!D$5),IF(W106&gt;='Call Achv'!B$6,('Call Achv'!C$6+((W106-'Call Achv'!B$6)/('Call Achv'!B$5-'Call Achv'!B$6)*'Call Achv'!D$6)),0))))*$AH$2/10</f>
        <v>5</v>
      </c>
      <c r="AI106" s="76">
        <f>IF(X106&gt;='FF-Written'!B$3,'FF-Written'!C$3,IF(X106&gt;='FF-Written'!B$4,('FF-Written'!C$4+((X106-'FF-Written'!B$4)/('FF-Written'!B$3-'FF-Written'!B$4))*'FF-Written'!D$4),IF(X106&gt;'FF-Written'!B$5,('FF-Written'!C$5+((X106-'FF-Written'!B$5)/('FF-Written'!B$4-'FF-Written'!B$5))*'FF-Written'!D$5),IF(X106&gt;='FF-Written'!B$6,('FF-Written'!C$6+((X106-'FF-Written'!B$6)/('FF-Written'!B$5-'FF-Written'!B$6)*'FF-Written'!D$6)),0))))*$AI$2/10</f>
        <v>3.8666666666666671</v>
      </c>
      <c r="AJ106" s="76">
        <f>IF(Y106&gt;='FF-Detailing'!B$3,'FF-Detailing'!C$3,IF(Y106&gt;='FF-Detailing'!B$4,('FF-Detailing'!C$4+((Y106-'FF-Detailing'!B$4)/('FF-Detailing'!B$3-'FF-Detailing'!B$4))*'FF-Detailing'!D$4),IF(Y106&gt;'FF-Detailing'!B$5,('FF-Detailing'!C$5+((Y106-'FF-Detailing'!B$5)/('FF-Detailing'!B$4-'FF-Detailing'!B$5))*'FF-Detailing'!D$5),IF(Y106&gt;='FF-Detailing'!B$6,('FF-Detailing'!C$6+((Y106-'FF-Detailing'!B$6)/('FF-Detailing'!B$5-'FF-Detailing'!B$6)*'FF-Detailing'!D$6)),0))))*$AJ$2/10</f>
        <v>2.1400000000000006</v>
      </c>
      <c r="AK106" s="100">
        <f t="shared" si="16"/>
        <v>47.93281804114703</v>
      </c>
      <c r="AL106" s="70">
        <f t="shared" si="25"/>
        <v>261</v>
      </c>
      <c r="AM106" s="2">
        <f t="shared" si="17"/>
        <v>42.606949369908477</v>
      </c>
      <c r="AN106">
        <f t="shared" si="18"/>
        <v>196</v>
      </c>
      <c r="AO106" s="110" t="str">
        <f t="shared" si="19"/>
        <v/>
      </c>
      <c r="AP106" s="110" t="str">
        <f t="shared" si="13"/>
        <v/>
      </c>
      <c r="AQ106" s="110" t="str">
        <f t="shared" si="14"/>
        <v/>
      </c>
      <c r="AR106" s="110" t="str">
        <f t="shared" si="15"/>
        <v/>
      </c>
      <c r="AS106" s="109" t="str">
        <f t="shared" si="20"/>
        <v>Disqualified</v>
      </c>
      <c r="AT106" s="109" t="str">
        <f t="shared" si="21"/>
        <v>Disqualified</v>
      </c>
      <c r="AU106" s="109" t="str">
        <f t="shared" si="22"/>
        <v>Disqualified</v>
      </c>
      <c r="AV106" s="109" t="str">
        <f t="shared" si="23"/>
        <v>Disqualified</v>
      </c>
    </row>
    <row r="107" spans="1:48" ht="20" x14ac:dyDescent="0.35">
      <c r="A107" s="87"/>
      <c r="B107" s="79">
        <v>105271</v>
      </c>
      <c r="C107" s="80" t="s">
        <v>395</v>
      </c>
      <c r="D107" s="80" t="s">
        <v>1114</v>
      </c>
      <c r="E107" s="80" t="s">
        <v>1936</v>
      </c>
      <c r="F107" s="80" t="s">
        <v>1762</v>
      </c>
      <c r="G107" s="80" t="s">
        <v>22</v>
      </c>
      <c r="H107" s="80" t="s">
        <v>1756</v>
      </c>
      <c r="I107" s="80" t="s">
        <v>1757</v>
      </c>
      <c r="J107" s="146">
        <v>44621</v>
      </c>
      <c r="K107" s="146" t="s">
        <v>1719</v>
      </c>
      <c r="L107" s="79"/>
      <c r="M107" s="79">
        <v>9</v>
      </c>
      <c r="N107" s="78">
        <v>74.847027670285016</v>
      </c>
      <c r="O107" s="78">
        <f>_xlfn.XLOOKUP($B107,[1]Sheet1!$A:$A,[1]Sheet1!$D:$D)</f>
        <v>74.847027515956341</v>
      </c>
      <c r="P107" s="78">
        <f t="shared" si="24"/>
        <v>1.5432867428444297E-7</v>
      </c>
      <c r="Q107" s="78">
        <v>15.734265734265735</v>
      </c>
      <c r="R107" s="78">
        <v>30.897428829506236</v>
      </c>
      <c r="S107" s="78">
        <v>78.424835026853899</v>
      </c>
      <c r="T107" s="142">
        <v>0</v>
      </c>
      <c r="U107" s="68">
        <v>16.173378618793464</v>
      </c>
      <c r="V107" s="68">
        <v>0.48520135856380392</v>
      </c>
      <c r="W107" s="78">
        <v>93.269841269841265</v>
      </c>
      <c r="X107" s="78">
        <v>80</v>
      </c>
      <c r="Y107" s="78">
        <v>82.666666666666671</v>
      </c>
      <c r="Z107" s="73"/>
      <c r="AA107" s="74"/>
      <c r="AB107" s="75">
        <f>IF(N107="","",(IF(N107&gt;='Sales Ach'!B$3,'Sales Ach'!C$3,IF(N107&gt;='Sales Ach'!B$4,('Sales Ach'!C$4+((N107-'Sales Ach'!B$4)/('Sales Ach'!B$3-'Sales Ach'!B$4))*'Sales Ach'!D$4),IF(N107&gt;'Sales Ach'!B$5,('Sales Ach'!C$5+((N107-'Sales Ach'!B$5)/('Sales Ach'!B$4-'Sales Ach'!B$5))*'Sales Ach'!D$5),IF(N107&gt;='Sales Ach'!B$6,('Sales Ach'!C$6+((N107-'Sales Ach'!B$6)/('Sales Ach'!B$5-'Sales Ach'!B$6)*'Sales Ach'!D$6)),0))))*$AB$2/10))</f>
        <v>8.9541083010855047</v>
      </c>
      <c r="AC107" s="76">
        <f>IF(Q107="","",(IF(Q107&gt;=UA!B$3,UA!C$3,IF(Q107&gt;=UA!B$4,(UA!C$4+((Q107-UA!B$4)/(UA!B$3-UA!B$4))*UA!D$4),IF(Q107&gt;UA!B$5,(UA!C$5+((Q107-UA!B$5)/(UA!B$4-UA!B$5))*UA!D$5),IF(Q107&gt;=UA!B$6,(UA!C$6+((Q107-UA!B$6)/(UA!B$5-UA!B$6)*UA!D$6)),0))))*$AC$2/10))</f>
        <v>0</v>
      </c>
      <c r="AD107" s="76">
        <f>IF(R107="","",(IF(R107&gt;='New Product'!B$3,'New Product'!C$3,IF(R107&gt;='New Product'!B$4,('New Product'!C$4+((R107-'New Product'!B$4)/('New Product'!B$3-'New Product'!B$4))*'New Product'!D$4),IF(R107&gt;'New Product'!B$5,('New Product'!C$5+((R107-'New Product'!B$5)/('New Product'!B$4-'New Product'!B$5))*'New Product'!D$5),IF(R107&gt;='New Product'!B$6,('New Product'!C$6+((R107-'New Product'!B$6)/('New Product'!B$5-'New Product'!B$6)*'New Product'!D$6)),0)))))*$AD$2/10)</f>
        <v>0</v>
      </c>
      <c r="AE107" s="76">
        <f>IF(S107="","",(IF(S107&gt;='Basket Brand'!B$3,'Basket Brand'!C$3,IF(S107&gt;='Basket Brand'!B$4,('Basket Brand'!C$4+((S107-'Basket Brand'!B$4)/('Basket Brand'!B$3-'Basket Brand'!B$4))*'Basket Brand'!D$4),IF(S107&gt;'Basket Brand'!B$5,('Basket Brand'!C$5+((S107-'Basket Brand'!B$5)/('Basket Brand'!B$4-'Basket Brand'!B$5))*'Basket Brand'!D$5),IF(S107&gt;='Basket Brand'!B$6,('Basket Brand'!C$6+((S107-'Basket Brand'!B$6)/('Basket Brand'!B$5-'Basket Brand'!B$6)*'Basket Brand'!D$6)),0))))*$AE$2/10))</f>
        <v>4.0109802032224682</v>
      </c>
      <c r="AF107" s="76">
        <f>IF(T107="","",(IF(T107&gt;='No of Month Ach.'!B$3,'No of Month Ach.'!C$3,IF(T107&gt;='No of Month Ach.'!B$4,('No of Month Ach.'!C$4+((T107-'No of Month Ach.'!B$4)/('No of Month Ach.'!B$3-'No of Month Ach.'!B$4))*'No of Month Ach.'!D$4),IF(T107&gt;'No of Month Ach.'!B$5,('No of Month Ach.'!C$5+((T107-'No of Month Ach.'!B$5)/('No of Month Ach.'!B$4-'No of Month Ach.'!B$5))*'No of Month Ach.'!D$5),IF(T107&gt;='No of Month Ach.'!B$6,('No of Month Ach.'!C$6+((T107-'No of Month Ach.'!B$6)/('No of Month Ach.'!B$5-'No of Month Ach.'!B$6)*'No of Month Ach.'!D$6)),0))))*$AF$2/10))</f>
        <v>0</v>
      </c>
      <c r="AG107" s="76">
        <f>IFERROR(IF(U107="","",IF(U107&gt;='Rx Share'!B$3,'Rx Share'!C$3,IF(U107&gt;='Rx Share'!B$4,('Rx Share'!C$4+((U107-'Rx Share'!B$4)/('Rx Share'!B$3-'Rx Share'!B$4))*'Rx Share'!D$4),IF(U107&gt;'Rx Share'!B$5,('Rx Share'!C$5+((U107-'Rx Share'!B$5)/('Rx Share'!B$4-'Rx Share'!B$5))*'Rx Share'!D$5),IF(U107&gt;='Rx Share'!B$6,('Rx Share'!C$6+((U107-'Rx Share'!B$6)/('Rx Share'!B$5-'Rx Share'!B$6)*'Rx Share'!D$6)),0)))))*$AG$2/10,"")</f>
        <v>0</v>
      </c>
      <c r="AH107" s="76">
        <f>IF(W107&gt;='Call Achv'!B$3,'Call Achv'!C$3,IF(W107&gt;='Call Achv'!B$4,('Call Achv'!C$4+((W107-'Call Achv'!B$4)/('Call Achv'!B$3-'Call Achv'!B$4))*'Call Achv'!D$4),IF(W107&gt;'Call Achv'!B$5,('Call Achv'!C$5+((W107-'Call Achv'!B$5)/('Call Achv'!B$4-'Call Achv'!B$5))*'Call Achv'!D$5),IF(W107&gt;='Call Achv'!B$6,('Call Achv'!C$6+((W107-'Call Achv'!B$6)/('Call Achv'!B$5-'Call Achv'!B$6)*'Call Achv'!D$6)),0))))*$AH$2/10</f>
        <v>2.653968253968253</v>
      </c>
      <c r="AI107" s="76">
        <f>IF(X107&gt;='FF-Written'!B$3,'FF-Written'!C$3,IF(X107&gt;='FF-Written'!B$4,('FF-Written'!C$4+((X107-'FF-Written'!B$4)/('FF-Written'!B$3-'FF-Written'!B$4))*'FF-Written'!D$4),IF(X107&gt;'FF-Written'!B$5,('FF-Written'!C$5+((X107-'FF-Written'!B$5)/('FF-Written'!B$4-'FF-Written'!B$5))*'FF-Written'!D$5),IF(X107&gt;='FF-Written'!B$6,('FF-Written'!C$6+((X107-'FF-Written'!B$6)/('FF-Written'!B$5-'FF-Written'!B$6)*'FF-Written'!D$6)),0))))*$AI$2/10</f>
        <v>6.4</v>
      </c>
      <c r="AJ107" s="76">
        <f>IF(Y107&gt;='FF-Detailing'!B$3,'FF-Detailing'!C$3,IF(Y107&gt;='FF-Detailing'!B$4,('FF-Detailing'!C$4+((Y107-'FF-Detailing'!B$4)/('FF-Detailing'!B$3-'FF-Detailing'!B$4))*'FF-Detailing'!D$4),IF(Y107&gt;'FF-Detailing'!B$5,('FF-Detailing'!C$5+((Y107-'FF-Detailing'!B$5)/('FF-Detailing'!B$4-'FF-Detailing'!B$5))*'FF-Detailing'!D$5),IF(Y107&gt;='FF-Detailing'!B$6,('FF-Detailing'!C$6+((Y107-'FF-Detailing'!B$6)/('FF-Detailing'!B$5-'FF-Detailing'!B$6)*'FF-Detailing'!D$6)),0))))*$AJ$2/10</f>
        <v>2.2600000000000002</v>
      </c>
      <c r="AK107" s="100">
        <f t="shared" si="16"/>
        <v>30.348820947845287</v>
      </c>
      <c r="AL107" s="117">
        <f t="shared" si="25"/>
        <v>463</v>
      </c>
      <c r="AM107" s="2">
        <f t="shared" si="17"/>
        <v>26.976729731418036</v>
      </c>
      <c r="AN107">
        <f t="shared" si="18"/>
        <v>329</v>
      </c>
      <c r="AO107" s="110" t="str">
        <f t="shared" si="19"/>
        <v/>
      </c>
      <c r="AP107" s="110" t="str">
        <f t="shared" si="13"/>
        <v/>
      </c>
      <c r="AQ107" s="110" t="str">
        <f t="shared" si="14"/>
        <v/>
      </c>
      <c r="AR107" s="110" t="str">
        <f t="shared" si="15"/>
        <v/>
      </c>
      <c r="AS107" s="109" t="str">
        <f t="shared" si="20"/>
        <v>Disqualified</v>
      </c>
      <c r="AT107" s="109" t="str">
        <f t="shared" si="21"/>
        <v>Disqualified</v>
      </c>
      <c r="AU107" s="109" t="str">
        <f t="shared" si="22"/>
        <v>Disqualified</v>
      </c>
      <c r="AV107" s="109" t="str">
        <f t="shared" si="23"/>
        <v>Disqualified</v>
      </c>
    </row>
    <row r="108" spans="1:48" ht="20" x14ac:dyDescent="0.35">
      <c r="A108" s="87"/>
      <c r="B108" s="79">
        <v>105272</v>
      </c>
      <c r="C108" s="80" t="s">
        <v>1937</v>
      </c>
      <c r="D108" s="80" t="s">
        <v>1114</v>
      </c>
      <c r="E108" s="80" t="s">
        <v>392</v>
      </c>
      <c r="F108" s="80" t="s">
        <v>93</v>
      </c>
      <c r="G108" s="80" t="s">
        <v>22</v>
      </c>
      <c r="H108" s="80" t="s">
        <v>1756</v>
      </c>
      <c r="I108" s="80" t="s">
        <v>1757</v>
      </c>
      <c r="J108" s="146">
        <v>44621</v>
      </c>
      <c r="K108" s="146" t="s">
        <v>1719</v>
      </c>
      <c r="L108" s="79"/>
      <c r="M108" s="79">
        <v>9</v>
      </c>
      <c r="N108" s="78">
        <v>63.186447690647583</v>
      </c>
      <c r="O108" s="78">
        <f>_xlfn.XLOOKUP($B108,[1]Sheet1!$A:$A,[1]Sheet1!$D:$D)</f>
        <v>63.186464315502988</v>
      </c>
      <c r="P108" s="78">
        <f t="shared" si="24"/>
        <v>-1.6624855405211747E-5</v>
      </c>
      <c r="Q108" s="78">
        <v>14.748784440842789</v>
      </c>
      <c r="R108" s="78">
        <v>45.912866007627109</v>
      </c>
      <c r="S108" s="78">
        <v>57.003226391041238</v>
      </c>
      <c r="T108" s="142">
        <v>0</v>
      </c>
      <c r="U108" s="68">
        <v>16.764724489150375</v>
      </c>
      <c r="V108" s="68">
        <v>0.50294173467451131</v>
      </c>
      <c r="W108" s="78">
        <v>41.904761904761905</v>
      </c>
      <c r="X108" s="78">
        <v>78.8888888888889</v>
      </c>
      <c r="Y108" s="78">
        <v>87.333333333333329</v>
      </c>
      <c r="Z108" s="73"/>
      <c r="AA108" s="74"/>
      <c r="AB108" s="75">
        <f>IF(N108="","",(IF(N108&gt;='Sales Ach'!B$3,'Sales Ach'!C$3,IF(N108&gt;='Sales Ach'!B$4,('Sales Ach'!C$4+((N108-'Sales Ach'!B$4)/('Sales Ach'!B$3-'Sales Ach'!B$4))*'Sales Ach'!D$4),IF(N108&gt;'Sales Ach'!B$5,('Sales Ach'!C$5+((N108-'Sales Ach'!B$5)/('Sales Ach'!B$4-'Sales Ach'!B$5))*'Sales Ach'!D$5),IF(N108&gt;='Sales Ach'!B$6,('Sales Ach'!C$6+((N108-'Sales Ach'!B$6)/('Sales Ach'!B$5-'Sales Ach'!B$6)*'Sales Ach'!D$6)),0))))*$AB$2/10))</f>
        <v>5.4559343071942745</v>
      </c>
      <c r="AC108" s="76">
        <f>IF(Q108="","",(IF(Q108&gt;=UA!B$3,UA!C$3,IF(Q108&gt;=UA!B$4,(UA!C$4+((Q108-UA!B$4)/(UA!B$3-UA!B$4))*UA!D$4),IF(Q108&gt;UA!B$5,(UA!C$5+((Q108-UA!B$5)/(UA!B$4-UA!B$5))*UA!D$5),IF(Q108&gt;=UA!B$6,(UA!C$6+((Q108-UA!B$6)/(UA!B$5-UA!B$6)*UA!D$6)),0))))*$AC$2/10))</f>
        <v>0</v>
      </c>
      <c r="AD108" s="76">
        <f>IF(R108="","",(IF(R108&gt;='New Product'!B$3,'New Product'!C$3,IF(R108&gt;='New Product'!B$4,('New Product'!C$4+((R108-'New Product'!B$4)/('New Product'!B$3-'New Product'!B$4))*'New Product'!D$4),IF(R108&gt;'New Product'!B$5,('New Product'!C$5+((R108-'New Product'!B$5)/('New Product'!B$4-'New Product'!B$5))*'New Product'!D$5),IF(R108&gt;='New Product'!B$6,('New Product'!C$6+((R108-'New Product'!B$6)/('New Product'!B$5-'New Product'!B$6)*'New Product'!D$6)),0)))))*$AD$2/10)</f>
        <v>0.50868788783368601</v>
      </c>
      <c r="AE108" s="76">
        <f>IF(S108="","",(IF(S108&gt;='Basket Brand'!B$3,'Basket Brand'!C$3,IF(S108&gt;='Basket Brand'!B$4,('Basket Brand'!C$4+((S108-'Basket Brand'!B$4)/('Basket Brand'!B$3-'Basket Brand'!B$4))*'Basket Brand'!D$4),IF(S108&gt;'Basket Brand'!B$5,('Basket Brand'!C$5+((S108-'Basket Brand'!B$5)/('Basket Brand'!B$4-'Basket Brand'!B$5))*'Basket Brand'!D$5),IF(S108&gt;='Basket Brand'!B$6,('Basket Brand'!C$6+((S108-'Basket Brand'!B$6)/('Basket Brand'!B$5-'Basket Brand'!B$6)*'Basket Brand'!D$6)),0))))*$AE$2/10))</f>
        <v>1.4403871669249484</v>
      </c>
      <c r="AF108" s="76">
        <f>IF(T108="","",(IF(T108&gt;='No of Month Ach.'!B$3,'No of Month Ach.'!C$3,IF(T108&gt;='No of Month Ach.'!B$4,('No of Month Ach.'!C$4+((T108-'No of Month Ach.'!B$4)/('No of Month Ach.'!B$3-'No of Month Ach.'!B$4))*'No of Month Ach.'!D$4),IF(T108&gt;'No of Month Ach.'!B$5,('No of Month Ach.'!C$5+((T108-'No of Month Ach.'!B$5)/('No of Month Ach.'!B$4-'No of Month Ach.'!B$5))*'No of Month Ach.'!D$5),IF(T108&gt;='No of Month Ach.'!B$6,('No of Month Ach.'!C$6+((T108-'No of Month Ach.'!B$6)/('No of Month Ach.'!B$5-'No of Month Ach.'!B$6)*'No of Month Ach.'!D$6)),0))))*$AF$2/10))</f>
        <v>0</v>
      </c>
      <c r="AG108" s="76">
        <f>IFERROR(IF(U108="","",IF(U108&gt;='Rx Share'!B$3,'Rx Share'!C$3,IF(U108&gt;='Rx Share'!B$4,('Rx Share'!C$4+((U108-'Rx Share'!B$4)/('Rx Share'!B$3-'Rx Share'!B$4))*'Rx Share'!D$4),IF(U108&gt;'Rx Share'!B$5,('Rx Share'!C$5+((U108-'Rx Share'!B$5)/('Rx Share'!B$4-'Rx Share'!B$5))*'Rx Share'!D$5),IF(U108&gt;='Rx Share'!B$6,('Rx Share'!C$6+((U108-'Rx Share'!B$6)/('Rx Share'!B$5-'Rx Share'!B$6)*'Rx Share'!D$6)),0)))))*$AG$2/10,"")</f>
        <v>0</v>
      </c>
      <c r="AH108" s="76">
        <f>IF(W108&gt;='Call Achv'!B$3,'Call Achv'!C$3,IF(W108&gt;='Call Achv'!B$4,('Call Achv'!C$4+((W108-'Call Achv'!B$4)/('Call Achv'!B$3-'Call Achv'!B$4))*'Call Achv'!D$4),IF(W108&gt;'Call Achv'!B$5,('Call Achv'!C$5+((W108-'Call Achv'!B$5)/('Call Achv'!B$4-'Call Achv'!B$5))*'Call Achv'!D$5),IF(W108&gt;='Call Achv'!B$6,('Call Achv'!C$6+((W108-'Call Achv'!B$6)/('Call Achv'!B$5-'Call Achv'!B$6)*'Call Achv'!D$6)),0))))*$AH$2/10</f>
        <v>0</v>
      </c>
      <c r="AI108" s="76">
        <f>IF(X108&gt;='FF-Written'!B$3,'FF-Written'!C$3,IF(X108&gt;='FF-Written'!B$4,('FF-Written'!C$4+((X108-'FF-Written'!B$4)/('FF-Written'!B$3-'FF-Written'!B$4))*'FF-Written'!D$4),IF(X108&gt;'FF-Written'!B$5,('FF-Written'!C$5+((X108-'FF-Written'!B$5)/('FF-Written'!B$4-'FF-Written'!B$5))*'FF-Written'!D$5),IF(X108&gt;='FF-Written'!B$6,('FF-Written'!C$6+((X108-'FF-Written'!B$6)/('FF-Written'!B$5-'FF-Written'!B$6)*'FF-Written'!D$6)),0))))*$AI$2/10</f>
        <v>5.4666666666666677</v>
      </c>
      <c r="AJ108" s="76">
        <f>IF(Y108&gt;='FF-Detailing'!B$3,'FF-Detailing'!C$3,IF(Y108&gt;='FF-Detailing'!B$4,('FF-Detailing'!C$4+((Y108-'FF-Detailing'!B$4)/('FF-Detailing'!B$3-'FF-Detailing'!B$4))*'FF-Detailing'!D$4),IF(Y108&gt;'FF-Detailing'!B$5,('FF-Detailing'!C$5+((Y108-'FF-Detailing'!B$5)/('FF-Detailing'!B$4-'FF-Detailing'!B$5))*'FF-Detailing'!D$5),IF(Y108&gt;='FF-Detailing'!B$6,('FF-Detailing'!C$6+((Y108-'FF-Detailing'!B$6)/('FF-Detailing'!B$5-'FF-Detailing'!B$6)*'FF-Detailing'!D$6)),0))))*$AJ$2/10</f>
        <v>2.5399999999999996</v>
      </c>
      <c r="AK108" s="100">
        <f t="shared" si="16"/>
        <v>19.26459503577447</v>
      </c>
      <c r="AL108" s="70">
        <f t="shared" si="25"/>
        <v>553</v>
      </c>
      <c r="AM108" s="2">
        <f t="shared" si="17"/>
        <v>17.124084476243972</v>
      </c>
      <c r="AN108">
        <f t="shared" si="18"/>
        <v>387</v>
      </c>
      <c r="AO108" s="110" t="str">
        <f t="shared" si="19"/>
        <v/>
      </c>
      <c r="AP108" s="110" t="str">
        <f t="shared" si="13"/>
        <v/>
      </c>
      <c r="AQ108" s="110" t="str">
        <f t="shared" si="14"/>
        <v/>
      </c>
      <c r="AR108" s="110" t="str">
        <f t="shared" si="15"/>
        <v/>
      </c>
      <c r="AS108" s="109" t="str">
        <f t="shared" si="20"/>
        <v>Disqualified</v>
      </c>
      <c r="AT108" s="109" t="str">
        <f t="shared" si="21"/>
        <v>Disqualified</v>
      </c>
      <c r="AU108" s="109" t="str">
        <f t="shared" si="22"/>
        <v>Disqualified</v>
      </c>
      <c r="AV108" s="109" t="str">
        <f t="shared" si="23"/>
        <v>Disqualified</v>
      </c>
    </row>
    <row r="109" spans="1:48" ht="20" x14ac:dyDescent="0.35">
      <c r="A109" s="87"/>
      <c r="B109" s="79">
        <v>105275</v>
      </c>
      <c r="C109" s="80" t="s">
        <v>397</v>
      </c>
      <c r="D109" s="80" t="s">
        <v>1114</v>
      </c>
      <c r="E109" s="80" t="s">
        <v>1938</v>
      </c>
      <c r="F109" s="80" t="s">
        <v>1762</v>
      </c>
      <c r="G109" s="80" t="s">
        <v>22</v>
      </c>
      <c r="H109" s="80" t="s">
        <v>1756</v>
      </c>
      <c r="I109" s="80" t="s">
        <v>1757</v>
      </c>
      <c r="J109" s="146">
        <v>44621</v>
      </c>
      <c r="K109" s="146" t="s">
        <v>1719</v>
      </c>
      <c r="L109" s="79"/>
      <c r="M109" s="79">
        <v>9</v>
      </c>
      <c r="N109" s="78">
        <v>99.840796742778579</v>
      </c>
      <c r="O109" s="78">
        <f>_xlfn.XLOOKUP($B109,[1]Sheet1!$A:$A,[1]Sheet1!$D:$D)</f>
        <v>99.840816709524788</v>
      </c>
      <c r="P109" s="78">
        <f t="shared" si="24"/>
        <v>-1.9966746208410768E-5</v>
      </c>
      <c r="Q109" s="78">
        <v>29.931972789115648</v>
      </c>
      <c r="R109" s="78">
        <v>56.967169719613921</v>
      </c>
      <c r="S109" s="78">
        <v>91.399605222477547</v>
      </c>
      <c r="T109" s="142">
        <v>4</v>
      </c>
      <c r="U109" s="68">
        <v>21.07728337236534</v>
      </c>
      <c r="V109" s="68">
        <v>0.63231850117096022</v>
      </c>
      <c r="W109" s="78">
        <v>108.13953488372093</v>
      </c>
      <c r="X109" s="78">
        <v>83.333333333333329</v>
      </c>
      <c r="Y109" s="78">
        <v>87.666666666666671</v>
      </c>
      <c r="Z109" s="73"/>
      <c r="AA109" s="74"/>
      <c r="AB109" s="75">
        <f>IF(N109="","",(IF(N109&gt;='Sales Ach'!B$3,'Sales Ach'!C$3,IF(N109&gt;='Sales Ach'!B$4,('Sales Ach'!C$4+((N109-'Sales Ach'!B$4)/('Sales Ach'!B$3-'Sales Ach'!B$4))*'Sales Ach'!D$4),IF(N109&gt;'Sales Ach'!B$5,('Sales Ach'!C$5+((N109-'Sales Ach'!B$5)/('Sales Ach'!B$4-'Sales Ach'!B$5))*'Sales Ach'!D$5),IF(N109&gt;='Sales Ach'!B$6,('Sales Ach'!C$6+((N109-'Sales Ach'!B$6)/('Sales Ach'!B$5-'Sales Ach'!B$6)*'Sales Ach'!D$6)),0))))*$AB$2/10))</f>
        <v>20.808956091334295</v>
      </c>
      <c r="AC109" s="76">
        <f>IF(Q109="","",(IF(Q109&gt;=UA!B$3,UA!C$3,IF(Q109&gt;=UA!B$4,(UA!C$4+((Q109-UA!B$4)/(UA!B$3-UA!B$4))*UA!D$4),IF(Q109&gt;UA!B$5,(UA!C$5+((Q109-UA!B$5)/(UA!B$4-UA!B$5))*UA!D$5),IF(Q109&gt;=UA!B$6,(UA!C$6+((Q109-UA!B$6)/(UA!B$5-UA!B$6)*UA!D$6)),0))))*$AC$2/10))</f>
        <v>0</v>
      </c>
      <c r="AD109" s="76">
        <f>IF(R109="","",(IF(R109&gt;='New Product'!B$3,'New Product'!C$3,IF(R109&gt;='New Product'!B$4,('New Product'!C$4+((R109-'New Product'!B$4)/('New Product'!B$3-'New Product'!B$4))*'New Product'!D$4),IF(R109&gt;'New Product'!B$5,('New Product'!C$5+((R109-'New Product'!B$5)/('New Product'!B$4-'New Product'!B$5))*'New Product'!D$5),IF(R109&gt;='New Product'!B$6,('New Product'!C$6+((R109-'New Product'!B$6)/('New Product'!B$5-'New Product'!B$6)*'New Product'!D$6)),0)))))*$AD$2/10)</f>
        <v>0.99231367523310909</v>
      </c>
      <c r="AE109" s="76">
        <f>IF(S109="","",(IF(S109&gt;='Basket Brand'!B$3,'Basket Brand'!C$3,IF(S109&gt;='Basket Brand'!B$4,('Basket Brand'!C$4+((S109-'Basket Brand'!B$4)/('Basket Brand'!B$3-'Basket Brand'!B$4))*'Basket Brand'!D$4),IF(S109&gt;'Basket Brand'!B$5,('Basket Brand'!C$5+((S109-'Basket Brand'!B$5)/('Basket Brand'!B$4-'Basket Brand'!B$5))*'Basket Brand'!D$5),IF(S109&gt;='Basket Brand'!B$6,('Basket Brand'!C$6+((S109-'Basket Brand'!B$6)/('Basket Brand'!B$5-'Basket Brand'!B$6)*'Basket Brand'!D$6)),0))))*$AE$2/10))</f>
        <v>5.5679526266973056</v>
      </c>
      <c r="AF109" s="76">
        <f>IF(T109="","",(IF(T109&gt;='No of Month Ach.'!B$3,'No of Month Ach.'!C$3,IF(T109&gt;='No of Month Ach.'!B$4,('No of Month Ach.'!C$4+((T109-'No of Month Ach.'!B$4)/('No of Month Ach.'!B$3-'No of Month Ach.'!B$4))*'No of Month Ach.'!D$4),IF(T109&gt;'No of Month Ach.'!B$5,('No of Month Ach.'!C$5+((T109-'No of Month Ach.'!B$5)/('No of Month Ach.'!B$4-'No of Month Ach.'!B$5))*'No of Month Ach.'!D$5),IF(T109&gt;='No of Month Ach.'!B$6,('No of Month Ach.'!C$6+((T109-'No of Month Ach.'!B$6)/('No of Month Ach.'!B$5-'No of Month Ach.'!B$6)*'No of Month Ach.'!D$6)),0))))*$AF$2/10))</f>
        <v>0</v>
      </c>
      <c r="AG109" s="76">
        <f>IFERROR(IF(U109="","",IF(U109&gt;='Rx Share'!B$3,'Rx Share'!C$3,IF(U109&gt;='Rx Share'!B$4,('Rx Share'!C$4+((U109-'Rx Share'!B$4)/('Rx Share'!B$3-'Rx Share'!B$4))*'Rx Share'!D$4),IF(U109&gt;'Rx Share'!B$5,('Rx Share'!C$5+((U109-'Rx Share'!B$5)/('Rx Share'!B$4-'Rx Share'!B$5))*'Rx Share'!D$5),IF(U109&gt;='Rx Share'!B$6,('Rx Share'!C$6+((U109-'Rx Share'!B$6)/('Rx Share'!B$5-'Rx Share'!B$6)*'Rx Share'!D$6)),0)))))*$AG$2/10,"")</f>
        <v>0</v>
      </c>
      <c r="AH109" s="76">
        <f>IF(W109&gt;='Call Achv'!B$3,'Call Achv'!C$3,IF(W109&gt;='Call Achv'!B$4,('Call Achv'!C$4+((W109-'Call Achv'!B$4)/('Call Achv'!B$3-'Call Achv'!B$4))*'Call Achv'!D$4),IF(W109&gt;'Call Achv'!B$5,('Call Achv'!C$5+((W109-'Call Achv'!B$5)/('Call Achv'!B$4-'Call Achv'!B$5))*'Call Achv'!D$5),IF(W109&gt;='Call Achv'!B$6,('Call Achv'!C$6+((W109-'Call Achv'!B$6)/('Call Achv'!B$5-'Call Achv'!B$6)*'Call Achv'!D$6)),0))))*$AH$2/10</f>
        <v>5</v>
      </c>
      <c r="AI109" s="76">
        <f>IF(X109&gt;='FF-Written'!B$3,'FF-Written'!C$3,IF(X109&gt;='FF-Written'!B$4,('FF-Written'!C$4+((X109-'FF-Written'!B$4)/('FF-Written'!B$3-'FF-Written'!B$4))*'FF-Written'!D$4),IF(X109&gt;'FF-Written'!B$5,('FF-Written'!C$5+((X109-'FF-Written'!B$5)/('FF-Written'!B$4-'FF-Written'!B$5))*'FF-Written'!D$5),IF(X109&gt;='FF-Written'!B$6,('FF-Written'!C$6+((X109-'FF-Written'!B$6)/('FF-Written'!B$5-'FF-Written'!B$6)*'FF-Written'!D$6)),0))))*$AI$2/10</f>
        <v>6.9333333333333327</v>
      </c>
      <c r="AJ109" s="76">
        <f>IF(Y109&gt;='FF-Detailing'!B$3,'FF-Detailing'!C$3,IF(Y109&gt;='FF-Detailing'!B$4,('FF-Detailing'!C$4+((Y109-'FF-Detailing'!B$4)/('FF-Detailing'!B$3-'FF-Detailing'!B$4))*'FF-Detailing'!D$4),IF(Y109&gt;'FF-Detailing'!B$5,('FF-Detailing'!C$5+((Y109-'FF-Detailing'!B$5)/('FF-Detailing'!B$4-'FF-Detailing'!B$5))*'FF-Detailing'!D$5),IF(Y109&gt;='FF-Detailing'!B$6,('FF-Detailing'!C$6+((Y109-'FF-Detailing'!B$6)/('FF-Detailing'!B$5-'FF-Detailing'!B$6)*'FF-Detailing'!D$6)),0))))*$AJ$2/10</f>
        <v>2.5600000000000005</v>
      </c>
      <c r="AK109" s="100">
        <f t="shared" si="16"/>
        <v>52.328194658247547</v>
      </c>
      <c r="AL109" s="70">
        <f t="shared" si="25"/>
        <v>219</v>
      </c>
      <c r="AM109" s="2">
        <f t="shared" si="17"/>
        <v>46.513950807331156</v>
      </c>
      <c r="AN109">
        <f t="shared" si="18"/>
        <v>165</v>
      </c>
      <c r="AO109" s="110">
        <f t="shared" si="19"/>
        <v>21.07728337236534</v>
      </c>
      <c r="AP109" s="110">
        <f t="shared" si="13"/>
        <v>56.967169719613921</v>
      </c>
      <c r="AQ109" s="110">
        <f t="shared" si="14"/>
        <v>29.931972789115648</v>
      </c>
      <c r="AR109" s="110">
        <f t="shared" si="15"/>
        <v>83.333333333333329</v>
      </c>
      <c r="AS109" s="109">
        <f t="shared" si="20"/>
        <v>65</v>
      </c>
      <c r="AT109" s="109">
        <f t="shared" si="21"/>
        <v>95</v>
      </c>
      <c r="AU109" s="109">
        <f t="shared" si="22"/>
        <v>129</v>
      </c>
      <c r="AV109" s="109">
        <f t="shared" si="23"/>
        <v>67</v>
      </c>
    </row>
    <row r="110" spans="1:48" ht="20" x14ac:dyDescent="0.35">
      <c r="A110" s="87"/>
      <c r="B110" s="79">
        <v>105278</v>
      </c>
      <c r="C110" s="80" t="s">
        <v>1394</v>
      </c>
      <c r="D110" s="80"/>
      <c r="E110" s="80" t="s">
        <v>1939</v>
      </c>
      <c r="F110" s="80" t="s">
        <v>1940</v>
      </c>
      <c r="G110" s="80" t="s">
        <v>1941</v>
      </c>
      <c r="H110" s="80" t="s">
        <v>1912</v>
      </c>
      <c r="I110" s="80" t="s">
        <v>1786</v>
      </c>
      <c r="J110" s="146"/>
      <c r="K110" s="146" t="s">
        <v>1701</v>
      </c>
      <c r="L110" s="79"/>
      <c r="M110" s="79">
        <v>7</v>
      </c>
      <c r="N110" s="78">
        <v>82.113491508437747</v>
      </c>
      <c r="O110" s="78">
        <f>_xlfn.XLOOKUP($B110,[1]Sheet1!$A:$A,[1]Sheet1!$D:$D)</f>
        <v>82.113466121661276</v>
      </c>
      <c r="P110" s="78">
        <f t="shared" si="24"/>
        <v>2.5386776471236772E-5</v>
      </c>
      <c r="Q110" s="78">
        <v>27.27272727272727</v>
      </c>
      <c r="R110" s="78">
        <v>17.898300919765912</v>
      </c>
      <c r="S110" s="78">
        <v>84.502667662405656</v>
      </c>
      <c r="T110" s="142">
        <v>2</v>
      </c>
      <c r="U110" s="68">
        <v>37.037037037037038</v>
      </c>
      <c r="V110" s="68">
        <v>6.666666666666667</v>
      </c>
      <c r="W110" s="78">
        <v>98.476190476190467</v>
      </c>
      <c r="X110" s="78">
        <v>83.333333333333329</v>
      </c>
      <c r="Y110" s="78">
        <v>89</v>
      </c>
      <c r="Z110" s="73"/>
      <c r="AA110" s="74"/>
      <c r="AB110" s="75">
        <f>IF(N110="","",(IF(N110&gt;='Sales Ach'!B$3,'Sales Ach'!C$3,IF(N110&gt;='Sales Ach'!B$4,('Sales Ach'!C$4+((N110-'Sales Ach'!B$4)/('Sales Ach'!B$3-'Sales Ach'!B$4))*'Sales Ach'!D$4),IF(N110&gt;'Sales Ach'!B$5,('Sales Ach'!C$5+((N110-'Sales Ach'!B$5)/('Sales Ach'!B$4-'Sales Ach'!B$5))*'Sales Ach'!D$5),IF(N110&gt;='Sales Ach'!B$6,('Sales Ach'!C$6+((N110-'Sales Ach'!B$6)/('Sales Ach'!B$5-'Sales Ach'!B$6)*'Sales Ach'!D$6)),0))))*$AB$2/10))</f>
        <v>11.134047452531323</v>
      </c>
      <c r="AC110" s="76">
        <f>IF(Q110="","",(IF(Q110&gt;=UA!B$3,UA!C$3,IF(Q110&gt;=UA!B$4,(UA!C$4+((Q110-UA!B$4)/(UA!B$3-UA!B$4))*UA!D$4),IF(Q110&gt;UA!B$5,(UA!C$5+((Q110-UA!B$5)/(UA!B$4-UA!B$5))*UA!D$5),IF(Q110&gt;=UA!B$6,(UA!C$6+((Q110-UA!B$6)/(UA!B$5-UA!B$6)*UA!D$6)),0))))*$AC$2/10))</f>
        <v>0</v>
      </c>
      <c r="AD110" s="76">
        <f>IF(R110="","",(IF(R110&gt;='New Product'!B$3,'New Product'!C$3,IF(R110&gt;='New Product'!B$4,('New Product'!C$4+((R110-'New Product'!B$4)/('New Product'!B$3-'New Product'!B$4))*'New Product'!D$4),IF(R110&gt;'New Product'!B$5,('New Product'!C$5+((R110-'New Product'!B$5)/('New Product'!B$4-'New Product'!B$5))*'New Product'!D$5),IF(R110&gt;='New Product'!B$6,('New Product'!C$6+((R110-'New Product'!B$6)/('New Product'!B$5-'New Product'!B$6)*'New Product'!D$6)),0)))))*$AD$2/10)</f>
        <v>0</v>
      </c>
      <c r="AE110" s="76">
        <f>IF(S110="","",(IF(S110&gt;='Basket Brand'!B$3,'Basket Brand'!C$3,IF(S110&gt;='Basket Brand'!B$4,('Basket Brand'!C$4+((S110-'Basket Brand'!B$4)/('Basket Brand'!B$3-'Basket Brand'!B$4))*'Basket Brand'!D$4),IF(S110&gt;'Basket Brand'!B$5,('Basket Brand'!C$5+((S110-'Basket Brand'!B$5)/('Basket Brand'!B$4-'Basket Brand'!B$5))*'Basket Brand'!D$5),IF(S110&gt;='Basket Brand'!B$6,('Basket Brand'!C$6+((S110-'Basket Brand'!B$6)/('Basket Brand'!B$5-'Basket Brand'!B$6)*'Basket Brand'!D$6)),0))))*$AE$2/10))</f>
        <v>4.740320119488679</v>
      </c>
      <c r="AF110" s="76">
        <f>IF(T110="","",(IF(T110&gt;='No of Month Ach.'!B$3,'No of Month Ach.'!C$3,IF(T110&gt;='No of Month Ach.'!B$4,('No of Month Ach.'!C$4+((T110-'No of Month Ach.'!B$4)/('No of Month Ach.'!B$3-'No of Month Ach.'!B$4))*'No of Month Ach.'!D$4),IF(T110&gt;'No of Month Ach.'!B$5,('No of Month Ach.'!C$5+((T110-'No of Month Ach.'!B$5)/('No of Month Ach.'!B$4-'No of Month Ach.'!B$5))*'No of Month Ach.'!D$5),IF(T110&gt;='No of Month Ach.'!B$6,('No of Month Ach.'!C$6+((T110-'No of Month Ach.'!B$6)/('No of Month Ach.'!B$5-'No of Month Ach.'!B$6)*'No of Month Ach.'!D$6)),0))))*$AF$2/10))</f>
        <v>0</v>
      </c>
      <c r="AG110" s="76">
        <f>IFERROR(IF(U110="","",IF(U110&gt;='Rx Share'!B$3,'Rx Share'!C$3,IF(U110&gt;='Rx Share'!B$4,('Rx Share'!C$4+((U110-'Rx Share'!B$4)/('Rx Share'!B$3-'Rx Share'!B$4))*'Rx Share'!D$4),IF(U110&gt;'Rx Share'!B$5,('Rx Share'!C$5+((U110-'Rx Share'!B$5)/('Rx Share'!B$4-'Rx Share'!B$5))*'Rx Share'!D$5),IF(U110&gt;='Rx Share'!B$6,('Rx Share'!C$6+((U110-'Rx Share'!B$6)/('Rx Share'!B$5-'Rx Share'!B$6)*'Rx Share'!D$6)),0)))))*$AG$2/10,"")</f>
        <v>0</v>
      </c>
      <c r="AH110" s="76">
        <f>IF(W110&gt;='Call Achv'!B$3,'Call Achv'!C$3,IF(W110&gt;='Call Achv'!B$4,('Call Achv'!C$4+((W110-'Call Achv'!B$4)/('Call Achv'!B$3-'Call Achv'!B$4))*'Call Achv'!D$4),IF(W110&gt;'Call Achv'!B$5,('Call Achv'!C$5+((W110-'Call Achv'!B$5)/('Call Achv'!B$4-'Call Achv'!B$5))*'Call Achv'!D$5),IF(W110&gt;='Call Achv'!B$6,('Call Achv'!C$6+((W110-'Call Achv'!B$6)/('Call Achv'!B$5-'Call Achv'!B$6)*'Call Achv'!D$6)),0))))*$AH$2/10</f>
        <v>4.54285714285714</v>
      </c>
      <c r="AI110" s="76">
        <f>IF(X110&gt;='FF-Written'!B$3,'FF-Written'!C$3,IF(X110&gt;='FF-Written'!B$4,('FF-Written'!C$4+((X110-'FF-Written'!B$4)/('FF-Written'!B$3-'FF-Written'!B$4))*'FF-Written'!D$4),IF(X110&gt;'FF-Written'!B$5,('FF-Written'!C$5+((X110-'FF-Written'!B$5)/('FF-Written'!B$4-'FF-Written'!B$5))*'FF-Written'!D$5),IF(X110&gt;='FF-Written'!B$6,('FF-Written'!C$6+((X110-'FF-Written'!B$6)/('FF-Written'!B$5-'FF-Written'!B$6)*'FF-Written'!D$6)),0))))*$AI$2/10</f>
        <v>6.9333333333333327</v>
      </c>
      <c r="AJ110" s="76">
        <f>IF(Y110&gt;='FF-Detailing'!B$3,'FF-Detailing'!C$3,IF(Y110&gt;='FF-Detailing'!B$4,('FF-Detailing'!C$4+((Y110-'FF-Detailing'!B$4)/('FF-Detailing'!B$3-'FF-Detailing'!B$4))*'FF-Detailing'!D$4),IF(Y110&gt;'FF-Detailing'!B$5,('FF-Detailing'!C$5+((Y110-'FF-Detailing'!B$5)/('FF-Detailing'!B$4-'FF-Detailing'!B$5))*'FF-Detailing'!D$5),IF(Y110&gt;='FF-Detailing'!B$6,('FF-Detailing'!C$6+((Y110-'FF-Detailing'!B$6)/('FF-Detailing'!B$5-'FF-Detailing'!B$6)*'FF-Detailing'!D$6)),0))))*$AJ$2/10</f>
        <v>2.64</v>
      </c>
      <c r="AK110" s="100">
        <f t="shared" si="16"/>
        <v>37.488197560263096</v>
      </c>
      <c r="AL110" s="70">
        <f t="shared" si="25"/>
        <v>375</v>
      </c>
      <c r="AM110" s="2">
        <f t="shared" si="17"/>
        <v>33.322842275789419</v>
      </c>
      <c r="AN110">
        <f t="shared" si="18"/>
        <v>272</v>
      </c>
      <c r="AO110" s="110" t="str">
        <f t="shared" si="19"/>
        <v/>
      </c>
      <c r="AP110" s="110" t="str">
        <f t="shared" si="13"/>
        <v/>
      </c>
      <c r="AQ110" s="110" t="str">
        <f t="shared" si="14"/>
        <v/>
      </c>
      <c r="AR110" s="110" t="str">
        <f t="shared" si="15"/>
        <v/>
      </c>
      <c r="AS110" s="109" t="str">
        <f t="shared" si="20"/>
        <v>Disqualified</v>
      </c>
      <c r="AT110" s="109" t="str">
        <f t="shared" si="21"/>
        <v>Disqualified</v>
      </c>
      <c r="AU110" s="109" t="str">
        <f t="shared" si="22"/>
        <v>Disqualified</v>
      </c>
      <c r="AV110" s="109" t="str">
        <f t="shared" si="23"/>
        <v>Disqualified</v>
      </c>
    </row>
    <row r="111" spans="1:48" ht="30" x14ac:dyDescent="0.35">
      <c r="A111" s="87"/>
      <c r="B111" s="79">
        <v>105280</v>
      </c>
      <c r="C111" s="80" t="s">
        <v>1942</v>
      </c>
      <c r="D111" s="80" t="s">
        <v>1114</v>
      </c>
      <c r="E111" s="80" t="s">
        <v>1943</v>
      </c>
      <c r="F111" s="80" t="s">
        <v>1944</v>
      </c>
      <c r="G111" s="80" t="s">
        <v>1776</v>
      </c>
      <c r="H111" s="80" t="s">
        <v>1777</v>
      </c>
      <c r="I111" s="80" t="s">
        <v>1757</v>
      </c>
      <c r="J111" s="146">
        <v>44621</v>
      </c>
      <c r="K111" s="146" t="s">
        <v>1719</v>
      </c>
      <c r="L111" s="79"/>
      <c r="M111" s="79">
        <v>9</v>
      </c>
      <c r="N111" s="78">
        <v>91.314451649881818</v>
      </c>
      <c r="O111" s="78">
        <f>_xlfn.XLOOKUP($B111,[1]Sheet1!$A:$A,[1]Sheet1!$D:$D)</f>
        <v>91.314425247423756</v>
      </c>
      <c r="P111" s="78">
        <f t="shared" si="24"/>
        <v>2.6402458061625111E-5</v>
      </c>
      <c r="Q111" s="78">
        <v>26.865671641791046</v>
      </c>
      <c r="R111" s="78">
        <v>56.588366502773425</v>
      </c>
      <c r="S111" s="78">
        <v>136.77623589872189</v>
      </c>
      <c r="T111" s="142">
        <v>2</v>
      </c>
      <c r="U111" s="68">
        <v>36.903690369036909</v>
      </c>
      <c r="V111" s="68">
        <v>1.1071107110711071</v>
      </c>
      <c r="W111" s="78">
        <v>99.775784753363226</v>
      </c>
      <c r="X111" s="78">
        <v>86.666666666666671</v>
      </c>
      <c r="Y111" s="78">
        <v>91</v>
      </c>
      <c r="Z111" s="73"/>
      <c r="AA111" s="74"/>
      <c r="AB111" s="75">
        <f>IF(N111="","",(IF(N111&gt;='Sales Ach'!B$3,'Sales Ach'!C$3,IF(N111&gt;='Sales Ach'!B$4,('Sales Ach'!C$4+((N111-'Sales Ach'!B$4)/('Sales Ach'!B$3-'Sales Ach'!B$4))*'Sales Ach'!D$4),IF(N111&gt;'Sales Ach'!B$5,('Sales Ach'!C$5+((N111-'Sales Ach'!B$5)/('Sales Ach'!B$4-'Sales Ach'!B$5))*'Sales Ach'!D$5),IF(N111&gt;='Sales Ach'!B$6,('Sales Ach'!C$6+((N111-'Sales Ach'!B$6)/('Sales Ach'!B$5-'Sales Ach'!B$6)*'Sales Ach'!D$6)),0))))*$AB$2/10))</f>
        <v>13.894335494964546</v>
      </c>
      <c r="AC111" s="76">
        <f>IF(Q111="","",(IF(Q111&gt;=UA!B$3,UA!C$3,IF(Q111&gt;=UA!B$4,(UA!C$4+((Q111-UA!B$4)/(UA!B$3-UA!B$4))*UA!D$4),IF(Q111&gt;UA!B$5,(UA!C$5+((Q111-UA!B$5)/(UA!B$4-UA!B$5))*UA!D$5),IF(Q111&gt;=UA!B$6,(UA!C$6+((Q111-UA!B$6)/(UA!B$5-UA!B$6)*UA!D$6)),0))))*$AC$2/10))</f>
        <v>0</v>
      </c>
      <c r="AD111" s="76">
        <f>IF(R111="","",(IF(R111&gt;='New Product'!B$3,'New Product'!C$3,IF(R111&gt;='New Product'!B$4,('New Product'!C$4+((R111-'New Product'!B$4)/('New Product'!B$3-'New Product'!B$4))*'New Product'!D$4),IF(R111&gt;'New Product'!B$5,('New Product'!C$5+((R111-'New Product'!B$5)/('New Product'!B$4-'New Product'!B$5))*'New Product'!D$5),IF(R111&gt;='New Product'!B$6,('New Product'!C$6+((R111-'New Product'!B$6)/('New Product'!B$5-'New Product'!B$6)*'New Product'!D$6)),0)))))*$AD$2/10)</f>
        <v>0.97574103449633731</v>
      </c>
      <c r="AE111" s="76">
        <f>IF(S111="","",(IF(S111&gt;='Basket Brand'!B$3,'Basket Brand'!C$3,IF(S111&gt;='Basket Brand'!B$4,('Basket Brand'!C$4+((S111-'Basket Brand'!B$4)/('Basket Brand'!B$3-'Basket Brand'!B$4))*'Basket Brand'!D$4),IF(S111&gt;'Basket Brand'!B$5,('Basket Brand'!C$5+((S111-'Basket Brand'!B$5)/('Basket Brand'!B$4-'Basket Brand'!B$5))*'Basket Brand'!D$5),IF(S111&gt;='Basket Brand'!B$6,('Basket Brand'!C$6+((S111-'Basket Brand'!B$6)/('Basket Brand'!B$5-'Basket Brand'!B$6)*'Basket Brand'!D$6)),0))))*$AE$2/10))</f>
        <v>12</v>
      </c>
      <c r="AF111" s="76">
        <f>IF(T111="","",(IF(T111&gt;='No of Month Ach.'!B$3,'No of Month Ach.'!C$3,IF(T111&gt;='No of Month Ach.'!B$4,('No of Month Ach.'!C$4+((T111-'No of Month Ach.'!B$4)/('No of Month Ach.'!B$3-'No of Month Ach.'!B$4))*'No of Month Ach.'!D$4),IF(T111&gt;'No of Month Ach.'!B$5,('No of Month Ach.'!C$5+((T111-'No of Month Ach.'!B$5)/('No of Month Ach.'!B$4-'No of Month Ach.'!B$5))*'No of Month Ach.'!D$5),IF(T111&gt;='No of Month Ach.'!B$6,('No of Month Ach.'!C$6+((T111-'No of Month Ach.'!B$6)/('No of Month Ach.'!B$5-'No of Month Ach.'!B$6)*'No of Month Ach.'!D$6)),0))))*$AF$2/10))</f>
        <v>0</v>
      </c>
      <c r="AG111" s="76">
        <f>IFERROR(IF(U111="","",IF(U111&gt;='Rx Share'!B$3,'Rx Share'!C$3,IF(U111&gt;='Rx Share'!B$4,('Rx Share'!C$4+((U111-'Rx Share'!B$4)/('Rx Share'!B$3-'Rx Share'!B$4))*'Rx Share'!D$4),IF(U111&gt;'Rx Share'!B$5,('Rx Share'!C$5+((U111-'Rx Share'!B$5)/('Rx Share'!B$4-'Rx Share'!B$5))*'Rx Share'!D$5),IF(U111&gt;='Rx Share'!B$6,('Rx Share'!C$6+((U111-'Rx Share'!B$6)/('Rx Share'!B$5-'Rx Share'!B$6)*'Rx Share'!D$6)),0)))))*$AG$2/10,"")</f>
        <v>0</v>
      </c>
      <c r="AH111" s="76">
        <f>IF(W111&gt;='Call Achv'!B$3,'Call Achv'!C$3,IF(W111&gt;='Call Achv'!B$4,('Call Achv'!C$4+((W111-'Call Achv'!B$4)/('Call Achv'!B$3-'Call Achv'!B$4))*'Call Achv'!D$4),IF(W111&gt;'Call Achv'!B$5,('Call Achv'!C$5+((W111-'Call Achv'!B$5)/('Call Achv'!B$4-'Call Achv'!B$5))*'Call Achv'!D$5),IF(W111&gt;='Call Achv'!B$6,('Call Achv'!C$6+((W111-'Call Achv'!B$6)/('Call Achv'!B$5-'Call Achv'!B$6)*'Call Achv'!D$6)),0))))*$AH$2/10</f>
        <v>4.9327354260089677</v>
      </c>
      <c r="AI111" s="76">
        <f>IF(X111&gt;='FF-Written'!B$3,'FF-Written'!C$3,IF(X111&gt;='FF-Written'!B$4,('FF-Written'!C$4+((X111-'FF-Written'!B$4)/('FF-Written'!B$3-'FF-Written'!B$4))*'FF-Written'!D$4),IF(X111&gt;'FF-Written'!B$5,('FF-Written'!C$5+((X111-'FF-Written'!B$5)/('FF-Written'!B$4-'FF-Written'!B$5))*'FF-Written'!D$5),IF(X111&gt;='FF-Written'!B$6,('FF-Written'!C$6+((X111-'FF-Written'!B$6)/('FF-Written'!B$5-'FF-Written'!B$6)*'FF-Written'!D$6)),0))))*$AI$2/10</f>
        <v>7.4666666666666668</v>
      </c>
      <c r="AJ111" s="76">
        <f>IF(Y111&gt;='FF-Detailing'!B$3,'FF-Detailing'!C$3,IF(Y111&gt;='FF-Detailing'!B$4,('FF-Detailing'!C$4+((Y111-'FF-Detailing'!B$4)/('FF-Detailing'!B$3-'FF-Detailing'!B$4))*'FF-Detailing'!D$4),IF(Y111&gt;'FF-Detailing'!B$5,('FF-Detailing'!C$5+((Y111-'FF-Detailing'!B$5)/('FF-Detailing'!B$4-'FF-Detailing'!B$5))*'FF-Detailing'!D$5),IF(Y111&gt;='FF-Detailing'!B$6,('FF-Detailing'!C$6+((Y111-'FF-Detailing'!B$6)/('FF-Detailing'!B$5-'FF-Detailing'!B$6)*'FF-Detailing'!D$6)),0))))*$AJ$2/10</f>
        <v>2.76</v>
      </c>
      <c r="AK111" s="100">
        <f t="shared" si="16"/>
        <v>52.536848277670643</v>
      </c>
      <c r="AL111" s="70">
        <f t="shared" si="25"/>
        <v>218</v>
      </c>
      <c r="AM111" s="2">
        <f t="shared" si="17"/>
        <v>46.699420691262794</v>
      </c>
      <c r="AN111">
        <f t="shared" si="18"/>
        <v>164</v>
      </c>
      <c r="AO111" s="110" t="str">
        <f t="shared" si="19"/>
        <v/>
      </c>
      <c r="AP111" s="110" t="str">
        <f t="shared" si="13"/>
        <v/>
      </c>
      <c r="AQ111" s="110" t="str">
        <f t="shared" si="14"/>
        <v/>
      </c>
      <c r="AR111" s="110" t="str">
        <f t="shared" si="15"/>
        <v/>
      </c>
      <c r="AS111" s="109" t="str">
        <f t="shared" si="20"/>
        <v>Disqualified</v>
      </c>
      <c r="AT111" s="109" t="str">
        <f t="shared" si="21"/>
        <v>Disqualified</v>
      </c>
      <c r="AU111" s="109" t="str">
        <f t="shared" si="22"/>
        <v>Disqualified</v>
      </c>
      <c r="AV111" s="109" t="str">
        <f t="shared" si="23"/>
        <v>Disqualified</v>
      </c>
    </row>
    <row r="112" spans="1:48" ht="20" x14ac:dyDescent="0.35">
      <c r="A112" s="87"/>
      <c r="B112" s="79">
        <v>105281</v>
      </c>
      <c r="C112" s="80" t="s">
        <v>1945</v>
      </c>
      <c r="D112" s="80" t="s">
        <v>1114</v>
      </c>
      <c r="E112" s="80" t="s">
        <v>1946</v>
      </c>
      <c r="F112" s="80" t="s">
        <v>1947</v>
      </c>
      <c r="G112" s="80" t="s">
        <v>16</v>
      </c>
      <c r="H112" s="80" t="s">
        <v>1770</v>
      </c>
      <c r="I112" s="80" t="s">
        <v>1757</v>
      </c>
      <c r="J112" s="146">
        <v>44621</v>
      </c>
      <c r="K112" s="146" t="s">
        <v>1719</v>
      </c>
      <c r="L112" s="79"/>
      <c r="M112" s="79">
        <v>9</v>
      </c>
      <c r="N112" s="78">
        <v>79.730728405084051</v>
      </c>
      <c r="O112" s="78">
        <f>_xlfn.XLOOKUP($B112,[1]Sheet1!$A:$A,[1]Sheet1!$D:$D)</f>
        <v>79.730725103978116</v>
      </c>
      <c r="P112" s="78">
        <f t="shared" si="24"/>
        <v>3.3011059343834859E-6</v>
      </c>
      <c r="Q112" s="78">
        <v>24.637681159420293</v>
      </c>
      <c r="R112" s="78">
        <v>33.28262682890481</v>
      </c>
      <c r="S112" s="78">
        <v>85.287594976933761</v>
      </c>
      <c r="T112" s="142">
        <v>0</v>
      </c>
      <c r="U112" s="68">
        <v>24.896556560768634</v>
      </c>
      <c r="V112" s="68">
        <v>0.74689669682305904</v>
      </c>
      <c r="W112" s="78">
        <v>102.17321828060084</v>
      </c>
      <c r="X112" s="78">
        <v>85</v>
      </c>
      <c r="Y112" s="78">
        <v>86</v>
      </c>
      <c r="Z112" s="73"/>
      <c r="AA112" s="74"/>
      <c r="AB112" s="75">
        <f>IF(N112="","",(IF(N112&gt;='Sales Ach'!B$3,'Sales Ach'!C$3,IF(N112&gt;='Sales Ach'!B$4,('Sales Ach'!C$4+((N112-'Sales Ach'!B$4)/('Sales Ach'!B$3-'Sales Ach'!B$4))*'Sales Ach'!D$4),IF(N112&gt;'Sales Ach'!B$5,('Sales Ach'!C$5+((N112-'Sales Ach'!B$5)/('Sales Ach'!B$4-'Sales Ach'!B$5))*'Sales Ach'!D$5),IF(N112&gt;='Sales Ach'!B$6,('Sales Ach'!C$6+((N112-'Sales Ach'!B$6)/('Sales Ach'!B$5-'Sales Ach'!B$6)*'Sales Ach'!D$6)),0))))*$AB$2/10))</f>
        <v>10.419218521525215</v>
      </c>
      <c r="AC112" s="76">
        <f>IF(Q112="","",(IF(Q112&gt;=UA!B$3,UA!C$3,IF(Q112&gt;=UA!B$4,(UA!C$4+((Q112-UA!B$4)/(UA!B$3-UA!B$4))*UA!D$4),IF(Q112&gt;UA!B$5,(UA!C$5+((Q112-UA!B$5)/(UA!B$4-UA!B$5))*UA!D$5),IF(Q112&gt;=UA!B$6,(UA!C$6+((Q112-UA!B$6)/(UA!B$5-UA!B$6)*UA!D$6)),0))))*$AC$2/10))</f>
        <v>0</v>
      </c>
      <c r="AD112" s="76">
        <f>IF(R112="","",(IF(R112&gt;='New Product'!B$3,'New Product'!C$3,IF(R112&gt;='New Product'!B$4,('New Product'!C$4+((R112-'New Product'!B$4)/('New Product'!B$3-'New Product'!B$4))*'New Product'!D$4),IF(R112&gt;'New Product'!B$5,('New Product'!C$5+((R112-'New Product'!B$5)/('New Product'!B$4-'New Product'!B$5))*'New Product'!D$5),IF(R112&gt;='New Product'!B$6,('New Product'!C$6+((R112-'New Product'!B$6)/('New Product'!B$5-'New Product'!B$6)*'New Product'!D$6)),0)))))*$AD$2/10)</f>
        <v>0</v>
      </c>
      <c r="AE112" s="76">
        <f>IF(S112="","",(IF(S112&gt;='Basket Brand'!B$3,'Basket Brand'!C$3,IF(S112&gt;='Basket Brand'!B$4,('Basket Brand'!C$4+((S112-'Basket Brand'!B$4)/('Basket Brand'!B$3-'Basket Brand'!B$4))*'Basket Brand'!D$4),IF(S112&gt;'Basket Brand'!B$5,('Basket Brand'!C$5+((S112-'Basket Brand'!B$5)/('Basket Brand'!B$4-'Basket Brand'!B$5))*'Basket Brand'!D$5),IF(S112&gt;='Basket Brand'!B$6,('Basket Brand'!C$6+((S112-'Basket Brand'!B$6)/('Basket Brand'!B$5-'Basket Brand'!B$6)*'Basket Brand'!D$6)),0))))*$AE$2/10))</f>
        <v>4.8345113972320517</v>
      </c>
      <c r="AF112" s="76">
        <f>IF(T112="","",(IF(T112&gt;='No of Month Ach.'!B$3,'No of Month Ach.'!C$3,IF(T112&gt;='No of Month Ach.'!B$4,('No of Month Ach.'!C$4+((T112-'No of Month Ach.'!B$4)/('No of Month Ach.'!B$3-'No of Month Ach.'!B$4))*'No of Month Ach.'!D$4),IF(T112&gt;'No of Month Ach.'!B$5,('No of Month Ach.'!C$5+((T112-'No of Month Ach.'!B$5)/('No of Month Ach.'!B$4-'No of Month Ach.'!B$5))*'No of Month Ach.'!D$5),IF(T112&gt;='No of Month Ach.'!B$6,('No of Month Ach.'!C$6+((T112-'No of Month Ach.'!B$6)/('No of Month Ach.'!B$5-'No of Month Ach.'!B$6)*'No of Month Ach.'!D$6)),0))))*$AF$2/10))</f>
        <v>0</v>
      </c>
      <c r="AG112" s="76">
        <f>IFERROR(IF(U112="","",IF(U112&gt;='Rx Share'!B$3,'Rx Share'!C$3,IF(U112&gt;='Rx Share'!B$4,('Rx Share'!C$4+((U112-'Rx Share'!B$4)/('Rx Share'!B$3-'Rx Share'!B$4))*'Rx Share'!D$4),IF(U112&gt;'Rx Share'!B$5,('Rx Share'!C$5+((U112-'Rx Share'!B$5)/('Rx Share'!B$4-'Rx Share'!B$5))*'Rx Share'!D$5),IF(U112&gt;='Rx Share'!B$6,('Rx Share'!C$6+((U112-'Rx Share'!B$6)/('Rx Share'!B$5-'Rx Share'!B$6)*'Rx Share'!D$6)),0)))))*$AG$2/10,"")</f>
        <v>0</v>
      </c>
      <c r="AH112" s="76">
        <f>IF(W112&gt;='Call Achv'!B$3,'Call Achv'!C$3,IF(W112&gt;='Call Achv'!B$4,('Call Achv'!C$4+((W112-'Call Achv'!B$4)/('Call Achv'!B$3-'Call Achv'!B$4))*'Call Achv'!D$4),IF(W112&gt;'Call Achv'!B$5,('Call Achv'!C$5+((W112-'Call Achv'!B$5)/('Call Achv'!B$4-'Call Achv'!B$5))*'Call Achv'!D$5),IF(W112&gt;='Call Achv'!B$6,('Call Achv'!C$6+((W112-'Call Achv'!B$6)/('Call Achv'!B$5-'Call Achv'!B$6)*'Call Achv'!D$6)),0))))*$AH$2/10</f>
        <v>5</v>
      </c>
      <c r="AI112" s="76">
        <f>IF(X112&gt;='FF-Written'!B$3,'FF-Written'!C$3,IF(X112&gt;='FF-Written'!B$4,('FF-Written'!C$4+((X112-'FF-Written'!B$4)/('FF-Written'!B$3-'FF-Written'!B$4))*'FF-Written'!D$4),IF(X112&gt;'FF-Written'!B$5,('FF-Written'!C$5+((X112-'FF-Written'!B$5)/('FF-Written'!B$4-'FF-Written'!B$5))*'FF-Written'!D$5),IF(X112&gt;='FF-Written'!B$6,('FF-Written'!C$6+((X112-'FF-Written'!B$6)/('FF-Written'!B$5-'FF-Written'!B$6)*'FF-Written'!D$6)),0))))*$AI$2/10</f>
        <v>7.2</v>
      </c>
      <c r="AJ112" s="76">
        <f>IF(Y112&gt;='FF-Detailing'!B$3,'FF-Detailing'!C$3,IF(Y112&gt;='FF-Detailing'!B$4,('FF-Detailing'!C$4+((Y112-'FF-Detailing'!B$4)/('FF-Detailing'!B$3-'FF-Detailing'!B$4))*'FF-Detailing'!D$4),IF(Y112&gt;'FF-Detailing'!B$5,('FF-Detailing'!C$5+((Y112-'FF-Detailing'!B$5)/('FF-Detailing'!B$4-'FF-Detailing'!B$5))*'FF-Detailing'!D$5),IF(Y112&gt;='FF-Detailing'!B$6,('FF-Detailing'!C$6+((Y112-'FF-Detailing'!B$6)/('FF-Detailing'!B$5-'FF-Detailing'!B$6)*'FF-Detailing'!D$6)),0))))*$AJ$2/10</f>
        <v>2.46</v>
      </c>
      <c r="AK112" s="100">
        <f t="shared" si="16"/>
        <v>37.392162398446587</v>
      </c>
      <c r="AL112" s="70">
        <f t="shared" si="25"/>
        <v>376</v>
      </c>
      <c r="AM112" s="2">
        <f t="shared" si="17"/>
        <v>33.237477687508076</v>
      </c>
      <c r="AN112">
        <f t="shared" si="18"/>
        <v>273</v>
      </c>
      <c r="AO112" s="110" t="str">
        <f t="shared" si="19"/>
        <v/>
      </c>
      <c r="AP112" s="110" t="str">
        <f t="shared" si="13"/>
        <v/>
      </c>
      <c r="AQ112" s="110" t="str">
        <f t="shared" si="14"/>
        <v/>
      </c>
      <c r="AR112" s="110" t="str">
        <f t="shared" si="15"/>
        <v/>
      </c>
      <c r="AS112" s="109" t="str">
        <f t="shared" si="20"/>
        <v>Disqualified</v>
      </c>
      <c r="AT112" s="109" t="str">
        <f t="shared" si="21"/>
        <v>Disqualified</v>
      </c>
      <c r="AU112" s="109" t="str">
        <f t="shared" si="22"/>
        <v>Disqualified</v>
      </c>
      <c r="AV112" s="109" t="str">
        <f t="shared" si="23"/>
        <v>Disqualified</v>
      </c>
    </row>
    <row r="113" spans="1:48" ht="20" x14ac:dyDescent="0.35">
      <c r="A113" s="87"/>
      <c r="B113" s="79">
        <v>105282</v>
      </c>
      <c r="C113" s="80" t="s">
        <v>369</v>
      </c>
      <c r="D113" s="80" t="s">
        <v>1114</v>
      </c>
      <c r="E113" s="80" t="s">
        <v>1948</v>
      </c>
      <c r="F113" s="80" t="s">
        <v>1877</v>
      </c>
      <c r="G113" s="80" t="s">
        <v>1813</v>
      </c>
      <c r="H113" s="80" t="s">
        <v>1808</v>
      </c>
      <c r="I113" s="80" t="s">
        <v>1757</v>
      </c>
      <c r="J113" s="146">
        <v>44621</v>
      </c>
      <c r="K113" s="146" t="s">
        <v>1719</v>
      </c>
      <c r="L113" s="79"/>
      <c r="M113" s="79">
        <v>9</v>
      </c>
      <c r="N113" s="78">
        <v>100.86075679899287</v>
      </c>
      <c r="O113" s="78">
        <f>_xlfn.XLOOKUP($B113,[1]Sheet1!$A:$A,[1]Sheet1!$D:$D)</f>
        <v>100.86078525315212</v>
      </c>
      <c r="P113" s="78">
        <f t="shared" si="24"/>
        <v>-2.8454159249236E-5</v>
      </c>
      <c r="Q113" s="78">
        <v>45.205479452054789</v>
      </c>
      <c r="R113" s="78">
        <v>44.00995889561429</v>
      </c>
      <c r="S113" s="78">
        <v>101.97622886002695</v>
      </c>
      <c r="T113" s="142">
        <v>6</v>
      </c>
      <c r="U113" s="68">
        <v>2.5718038448467477</v>
      </c>
      <c r="V113" s="68">
        <v>0.4629246920724146</v>
      </c>
      <c r="W113" s="78">
        <v>131.88888888888891</v>
      </c>
      <c r="X113" s="78">
        <v>90.555555555555543</v>
      </c>
      <c r="Y113" s="78">
        <v>86</v>
      </c>
      <c r="Z113" s="73"/>
      <c r="AA113" s="74"/>
      <c r="AB113" s="75">
        <f>IF(N113="","",(IF(N113&gt;='Sales Ach'!B$3,'Sales Ach'!C$3,IF(N113&gt;='Sales Ach'!B$4,('Sales Ach'!C$4+((N113-'Sales Ach'!B$4)/('Sales Ach'!B$3-'Sales Ach'!B$4))*'Sales Ach'!D$4),IF(N113&gt;'Sales Ach'!B$5,('Sales Ach'!C$5+((N113-'Sales Ach'!B$5)/('Sales Ach'!B$4-'Sales Ach'!B$5))*'Sales Ach'!D$5),IF(N113&gt;='Sales Ach'!B$6,('Sales Ach'!C$6+((N113-'Sales Ach'!B$6)/('Sales Ach'!B$5-'Sales Ach'!B$6)*'Sales Ach'!D$6)),0))))*$AB$2/10))</f>
        <v>24.258227039697861</v>
      </c>
      <c r="AC113" s="76">
        <f>IF(Q113="","",(IF(Q113&gt;=UA!B$3,UA!C$3,IF(Q113&gt;=UA!B$4,(UA!C$4+((Q113-UA!B$4)/(UA!B$3-UA!B$4))*UA!D$4),IF(Q113&gt;UA!B$5,(UA!C$5+((Q113-UA!B$5)/(UA!B$4-UA!B$5))*UA!D$5),IF(Q113&gt;=UA!B$6,(UA!C$6+((Q113-UA!B$6)/(UA!B$5-UA!B$6)*UA!D$6)),0))))*$AC$2/10))</f>
        <v>8.0821917808219155</v>
      </c>
      <c r="AD113" s="76">
        <f>IF(R113="","",(IF(R113&gt;='New Product'!B$3,'New Product'!C$3,IF(R113&gt;='New Product'!B$4,('New Product'!C$4+((R113-'New Product'!B$4)/('New Product'!B$3-'New Product'!B$4))*'New Product'!D$4),IF(R113&gt;'New Product'!B$5,('New Product'!C$5+((R113-'New Product'!B$5)/('New Product'!B$4-'New Product'!B$5))*'New Product'!D$5),IF(R113&gt;='New Product'!B$6,('New Product'!C$6+((R113-'New Product'!B$6)/('New Product'!B$5-'New Product'!B$6)*'New Product'!D$6)),0)))))*$AD$2/10)</f>
        <v>0.42543570168312517</v>
      </c>
      <c r="AE113" s="76">
        <f>IF(S113="","",(IF(S113&gt;='Basket Brand'!B$3,'Basket Brand'!C$3,IF(S113&gt;='Basket Brand'!B$4,('Basket Brand'!C$4+((S113-'Basket Brand'!B$4)/('Basket Brand'!B$3-'Basket Brand'!B$4))*'Basket Brand'!D$4),IF(S113&gt;'Basket Brand'!B$5,('Basket Brand'!C$5+((S113-'Basket Brand'!B$5)/('Basket Brand'!B$4-'Basket Brand'!B$5))*'Basket Brand'!D$5),IF(S113&gt;='Basket Brand'!B$6,('Basket Brand'!C$6+((S113-'Basket Brand'!B$6)/('Basket Brand'!B$5-'Basket Brand'!B$6)*'Basket Brand'!D$6)),0))))*$AE$2/10))</f>
        <v>9.8371474632032339</v>
      </c>
      <c r="AF113" s="76">
        <f>IF(T113="","",(IF(T113&gt;='No of Month Ach.'!B$3,'No of Month Ach.'!C$3,IF(T113&gt;='No of Month Ach.'!B$4,('No of Month Ach.'!C$4+((T113-'No of Month Ach.'!B$4)/('No of Month Ach.'!B$3-'No of Month Ach.'!B$4))*'No of Month Ach.'!D$4),IF(T113&gt;'No of Month Ach.'!B$5,('No of Month Ach.'!C$5+((T113-'No of Month Ach.'!B$5)/('No of Month Ach.'!B$4-'No of Month Ach.'!B$5))*'No of Month Ach.'!D$5),IF(T113&gt;='No of Month Ach.'!B$6,('No of Month Ach.'!C$6+((T113-'No of Month Ach.'!B$6)/('No of Month Ach.'!B$5-'No of Month Ach.'!B$6)*'No of Month Ach.'!D$6)),0))))*$AF$2/10))</f>
        <v>1.575</v>
      </c>
      <c r="AG113" s="76">
        <f>IFERROR(IF(U113="","",IF(U113&gt;='Rx Share'!B$3,'Rx Share'!C$3,IF(U113&gt;='Rx Share'!B$4,('Rx Share'!C$4+((U113-'Rx Share'!B$4)/('Rx Share'!B$3-'Rx Share'!B$4))*'Rx Share'!D$4),IF(U113&gt;'Rx Share'!B$5,('Rx Share'!C$5+((U113-'Rx Share'!B$5)/('Rx Share'!B$4-'Rx Share'!B$5))*'Rx Share'!D$5),IF(U113&gt;='Rx Share'!B$6,('Rx Share'!C$6+((U113-'Rx Share'!B$6)/('Rx Share'!B$5-'Rx Share'!B$6)*'Rx Share'!D$6)),0)))))*$AG$2/10,"")</f>
        <v>0</v>
      </c>
      <c r="AH113" s="76">
        <f>IF(W113&gt;='Call Achv'!B$3,'Call Achv'!C$3,IF(W113&gt;='Call Achv'!B$4,('Call Achv'!C$4+((W113-'Call Achv'!B$4)/('Call Achv'!B$3-'Call Achv'!B$4))*'Call Achv'!D$4),IF(W113&gt;'Call Achv'!B$5,('Call Achv'!C$5+((W113-'Call Achv'!B$5)/('Call Achv'!B$4-'Call Achv'!B$5))*'Call Achv'!D$5),IF(W113&gt;='Call Achv'!B$6,('Call Achv'!C$6+((W113-'Call Achv'!B$6)/('Call Achv'!B$5-'Call Achv'!B$6)*'Call Achv'!D$6)),0))))*$AH$2/10</f>
        <v>5</v>
      </c>
      <c r="AI113" s="76">
        <f>IF(X113&gt;='FF-Written'!B$3,'FF-Written'!C$3,IF(X113&gt;='FF-Written'!B$4,('FF-Written'!C$4+((X113-'FF-Written'!B$4)/('FF-Written'!B$3-'FF-Written'!B$4))*'FF-Written'!D$4),IF(X113&gt;'FF-Written'!B$5,('FF-Written'!C$5+((X113-'FF-Written'!B$5)/('FF-Written'!B$4-'FF-Written'!B$5))*'FF-Written'!D$5),IF(X113&gt;='FF-Written'!B$6,('FF-Written'!C$6+((X113-'FF-Written'!B$6)/('FF-Written'!B$5-'FF-Written'!B$6)*'FF-Written'!D$6)),0))))*$AI$2/10</f>
        <v>8</v>
      </c>
      <c r="AJ113" s="76">
        <f>IF(Y113&gt;='FF-Detailing'!B$3,'FF-Detailing'!C$3,IF(Y113&gt;='FF-Detailing'!B$4,('FF-Detailing'!C$4+((Y113-'FF-Detailing'!B$4)/('FF-Detailing'!B$3-'FF-Detailing'!B$4))*'FF-Detailing'!D$4),IF(Y113&gt;'FF-Detailing'!B$5,('FF-Detailing'!C$5+((Y113-'FF-Detailing'!B$5)/('FF-Detailing'!B$4-'FF-Detailing'!B$5))*'FF-Detailing'!D$5),IF(Y113&gt;='FF-Detailing'!B$6,('FF-Detailing'!C$6+((Y113-'FF-Detailing'!B$6)/('FF-Detailing'!B$5-'FF-Detailing'!B$6)*'FF-Detailing'!D$6)),0))))*$AJ$2/10</f>
        <v>2.46</v>
      </c>
      <c r="AK113" s="100">
        <f t="shared" si="16"/>
        <v>74.547502481757675</v>
      </c>
      <c r="AL113" s="70">
        <f t="shared" si="25"/>
        <v>77</v>
      </c>
      <c r="AM113" s="2">
        <f t="shared" si="17"/>
        <v>66.264446650451276</v>
      </c>
      <c r="AN113">
        <f t="shared" si="18"/>
        <v>57</v>
      </c>
      <c r="AO113" s="110">
        <f t="shared" si="19"/>
        <v>2.5718038448467477</v>
      </c>
      <c r="AP113" s="110">
        <f t="shared" si="13"/>
        <v>44.00995889561429</v>
      </c>
      <c r="AQ113" s="110">
        <f t="shared" si="14"/>
        <v>45.205479452054789</v>
      </c>
      <c r="AR113" s="110">
        <f t="shared" si="15"/>
        <v>90.555555555555543</v>
      </c>
      <c r="AS113" s="109">
        <f t="shared" si="20"/>
        <v>117</v>
      </c>
      <c r="AT113" s="109">
        <f t="shared" si="21"/>
        <v>112</v>
      </c>
      <c r="AU113" s="109">
        <f t="shared" si="22"/>
        <v>61</v>
      </c>
      <c r="AV113" s="109">
        <f t="shared" si="23"/>
        <v>21</v>
      </c>
    </row>
    <row r="114" spans="1:48" ht="30" x14ac:dyDescent="0.35">
      <c r="A114" s="87"/>
      <c r="B114" s="79">
        <v>105283</v>
      </c>
      <c r="C114" s="80" t="s">
        <v>374</v>
      </c>
      <c r="D114" s="80" t="s">
        <v>1114</v>
      </c>
      <c r="E114" s="80" t="s">
        <v>375</v>
      </c>
      <c r="F114" s="80" t="s">
        <v>71</v>
      </c>
      <c r="G114" s="80" t="s">
        <v>1798</v>
      </c>
      <c r="H114" s="80" t="s">
        <v>1777</v>
      </c>
      <c r="I114" s="80" t="s">
        <v>1757</v>
      </c>
      <c r="J114" s="146">
        <v>44621</v>
      </c>
      <c r="K114" s="146" t="s">
        <v>1719</v>
      </c>
      <c r="L114" s="79"/>
      <c r="M114" s="79">
        <v>9</v>
      </c>
      <c r="N114" s="78">
        <v>93.263796604832066</v>
      </c>
      <c r="O114" s="78">
        <f>_xlfn.XLOOKUP($B114,[1]Sheet1!$A:$A,[1]Sheet1!$D:$D)</f>
        <v>93.263815706959747</v>
      </c>
      <c r="P114" s="78">
        <f t="shared" si="24"/>
        <v>-1.9102127680525882E-5</v>
      </c>
      <c r="Q114" s="78">
        <v>33.333333333333329</v>
      </c>
      <c r="R114" s="78">
        <v>63.348671694683937</v>
      </c>
      <c r="S114" s="78">
        <v>119.12005238061943</v>
      </c>
      <c r="T114" s="142">
        <v>1</v>
      </c>
      <c r="U114" s="68">
        <v>32.088122605363985</v>
      </c>
      <c r="V114" s="68">
        <v>0.96264367816091956</v>
      </c>
      <c r="W114" s="78">
        <v>92.349206349206341</v>
      </c>
      <c r="X114" s="78">
        <v>81.1111111111111</v>
      </c>
      <c r="Y114" s="78">
        <v>89.666666666666671</v>
      </c>
      <c r="Z114" s="73"/>
      <c r="AA114" s="74"/>
      <c r="AB114" s="75">
        <f>IF(N114="","",(IF(N114&gt;='Sales Ach'!B$3,'Sales Ach'!C$3,IF(N114&gt;='Sales Ach'!B$4,('Sales Ach'!C$4+((N114-'Sales Ach'!B$4)/('Sales Ach'!B$3-'Sales Ach'!B$4))*'Sales Ach'!D$4),IF(N114&gt;'Sales Ach'!B$5,('Sales Ach'!C$5+((N114-'Sales Ach'!B$5)/('Sales Ach'!B$4-'Sales Ach'!B$5))*'Sales Ach'!D$5),IF(N114&gt;='Sales Ach'!B$6,('Sales Ach'!C$6+((N114-'Sales Ach'!B$6)/('Sales Ach'!B$5-'Sales Ach'!B$6)*'Sales Ach'!D$6)),0))))*$AB$2/10))</f>
        <v>14.479138981449617</v>
      </c>
      <c r="AC114" s="76">
        <f>IF(Q114="","",(IF(Q114&gt;=UA!B$3,UA!C$3,IF(Q114&gt;=UA!B$4,(UA!C$4+((Q114-UA!B$4)/(UA!B$3-UA!B$4))*UA!D$4),IF(Q114&gt;UA!B$5,(UA!C$5+((Q114-UA!B$5)/(UA!B$4-UA!B$5))*UA!D$5),IF(Q114&gt;=UA!B$6,(UA!C$6+((Q114-UA!B$6)/(UA!B$5-UA!B$6)*UA!D$6)),0))))*$AC$2/10))</f>
        <v>3.9999999999999987</v>
      </c>
      <c r="AD114" s="76">
        <f>IF(R114="","",(IF(R114&gt;='New Product'!B$3,'New Product'!C$3,IF(R114&gt;='New Product'!B$4,('New Product'!C$4+((R114-'New Product'!B$4)/('New Product'!B$3-'New Product'!B$4))*'New Product'!D$4),IF(R114&gt;'New Product'!B$5,('New Product'!C$5+((R114-'New Product'!B$5)/('New Product'!B$4-'New Product'!B$5))*'New Product'!D$5),IF(R114&gt;='New Product'!B$6,('New Product'!C$6+((R114-'New Product'!B$6)/('New Product'!B$5-'New Product'!B$6)*'New Product'!D$6)),0)))))*$AD$2/10)</f>
        <v>1.2715043866424223</v>
      </c>
      <c r="AE114" s="76">
        <f>IF(S114="","",(IF(S114&gt;='Basket Brand'!B$3,'Basket Brand'!C$3,IF(S114&gt;='Basket Brand'!B$4,('Basket Brand'!C$4+((S114-'Basket Brand'!B$4)/('Basket Brand'!B$3-'Basket Brand'!B$4))*'Basket Brand'!D$4),IF(S114&gt;'Basket Brand'!B$5,('Basket Brand'!C$5+((S114-'Basket Brand'!B$5)/('Basket Brand'!B$4-'Basket Brand'!B$5))*'Basket Brand'!D$5),IF(S114&gt;='Basket Brand'!B$6,('Basket Brand'!C$6+((S114-'Basket Brand'!B$6)/('Basket Brand'!B$5-'Basket Brand'!B$6)*'Basket Brand'!D$6)),0))))*$AE$2/10))</f>
        <v>11.89440628567433</v>
      </c>
      <c r="AF114" s="76">
        <f>IF(T114="","",(IF(T114&gt;='No of Month Ach.'!B$3,'No of Month Ach.'!C$3,IF(T114&gt;='No of Month Ach.'!B$4,('No of Month Ach.'!C$4+((T114-'No of Month Ach.'!B$4)/('No of Month Ach.'!B$3-'No of Month Ach.'!B$4))*'No of Month Ach.'!D$4),IF(T114&gt;'No of Month Ach.'!B$5,('No of Month Ach.'!C$5+((T114-'No of Month Ach.'!B$5)/('No of Month Ach.'!B$4-'No of Month Ach.'!B$5))*'No of Month Ach.'!D$5),IF(T114&gt;='No of Month Ach.'!B$6,('No of Month Ach.'!C$6+((T114-'No of Month Ach.'!B$6)/('No of Month Ach.'!B$5-'No of Month Ach.'!B$6)*'No of Month Ach.'!D$6)),0))))*$AF$2/10))</f>
        <v>0</v>
      </c>
      <c r="AG114" s="76">
        <f>IFERROR(IF(U114="","",IF(U114&gt;='Rx Share'!B$3,'Rx Share'!C$3,IF(U114&gt;='Rx Share'!B$4,('Rx Share'!C$4+((U114-'Rx Share'!B$4)/('Rx Share'!B$3-'Rx Share'!B$4))*'Rx Share'!D$4),IF(U114&gt;'Rx Share'!B$5,('Rx Share'!C$5+((U114-'Rx Share'!B$5)/('Rx Share'!B$4-'Rx Share'!B$5))*'Rx Share'!D$5),IF(U114&gt;='Rx Share'!B$6,('Rx Share'!C$6+((U114-'Rx Share'!B$6)/('Rx Share'!B$5-'Rx Share'!B$6)*'Rx Share'!D$6)),0)))))*$AG$2/10,"")</f>
        <v>0</v>
      </c>
      <c r="AH114" s="76">
        <f>IF(W114&gt;='Call Achv'!B$3,'Call Achv'!C$3,IF(W114&gt;='Call Achv'!B$4,('Call Achv'!C$4+((W114-'Call Achv'!B$4)/('Call Achv'!B$3-'Call Achv'!B$4))*'Call Achv'!D$4),IF(W114&gt;'Call Achv'!B$5,('Call Achv'!C$5+((W114-'Call Achv'!B$5)/('Call Achv'!B$4-'Call Achv'!B$5))*'Call Achv'!D$5),IF(W114&gt;='Call Achv'!B$6,('Call Achv'!C$6+((W114-'Call Achv'!B$6)/('Call Achv'!B$5-'Call Achv'!B$6)*'Call Achv'!D$6)),0))))*$AH$2/10</f>
        <v>2.4698412698412682</v>
      </c>
      <c r="AI114" s="76">
        <f>IF(X114&gt;='FF-Written'!B$3,'FF-Written'!C$3,IF(X114&gt;='FF-Written'!B$4,('FF-Written'!C$4+((X114-'FF-Written'!B$4)/('FF-Written'!B$3-'FF-Written'!B$4))*'FF-Written'!D$4),IF(X114&gt;'FF-Written'!B$5,('FF-Written'!C$5+((X114-'FF-Written'!B$5)/('FF-Written'!B$4-'FF-Written'!B$5))*'FF-Written'!D$5),IF(X114&gt;='FF-Written'!B$6,('FF-Written'!C$6+((X114-'FF-Written'!B$6)/('FF-Written'!B$5-'FF-Written'!B$6)*'FF-Written'!D$6)),0))))*$AI$2/10</f>
        <v>6.5777777777777757</v>
      </c>
      <c r="AJ114" s="76">
        <f>IF(Y114&gt;='FF-Detailing'!B$3,'FF-Detailing'!C$3,IF(Y114&gt;='FF-Detailing'!B$4,('FF-Detailing'!C$4+((Y114-'FF-Detailing'!B$4)/('FF-Detailing'!B$3-'FF-Detailing'!B$4))*'FF-Detailing'!D$4),IF(Y114&gt;'FF-Detailing'!B$5,('FF-Detailing'!C$5+((Y114-'FF-Detailing'!B$5)/('FF-Detailing'!B$4-'FF-Detailing'!B$5))*'FF-Detailing'!D$5),IF(Y114&gt;='FF-Detailing'!B$6,('FF-Detailing'!C$6+((Y114-'FF-Detailing'!B$6)/('FF-Detailing'!B$5-'FF-Detailing'!B$6)*'FF-Detailing'!D$6)),0))))*$AJ$2/10</f>
        <v>2.68</v>
      </c>
      <c r="AK114" s="100">
        <f t="shared" si="16"/>
        <v>54.215835876731774</v>
      </c>
      <c r="AL114" s="70">
        <f t="shared" si="25"/>
        <v>207</v>
      </c>
      <c r="AM114" s="2">
        <f t="shared" si="17"/>
        <v>48.191854112650461</v>
      </c>
      <c r="AN114">
        <f t="shared" si="18"/>
        <v>157</v>
      </c>
      <c r="AO114" s="110" t="str">
        <f t="shared" si="19"/>
        <v/>
      </c>
      <c r="AP114" s="110" t="str">
        <f t="shared" si="13"/>
        <v/>
      </c>
      <c r="AQ114" s="110" t="str">
        <f t="shared" si="14"/>
        <v/>
      </c>
      <c r="AR114" s="110" t="str">
        <f t="shared" si="15"/>
        <v/>
      </c>
      <c r="AS114" s="109" t="str">
        <f t="shared" si="20"/>
        <v>Disqualified</v>
      </c>
      <c r="AT114" s="109" t="str">
        <f t="shared" si="21"/>
        <v>Disqualified</v>
      </c>
      <c r="AU114" s="109" t="str">
        <f t="shared" si="22"/>
        <v>Disqualified</v>
      </c>
      <c r="AV114" s="109" t="str">
        <f t="shared" si="23"/>
        <v>Disqualified</v>
      </c>
    </row>
    <row r="115" spans="1:48" ht="20" x14ac:dyDescent="0.35">
      <c r="A115" s="87"/>
      <c r="B115" s="79">
        <v>105284</v>
      </c>
      <c r="C115" s="80" t="s">
        <v>1949</v>
      </c>
      <c r="D115" s="80" t="s">
        <v>1201</v>
      </c>
      <c r="E115" s="80" t="s">
        <v>385</v>
      </c>
      <c r="F115" s="80" t="s">
        <v>190</v>
      </c>
      <c r="G115" s="80" t="s">
        <v>10</v>
      </c>
      <c r="H115" s="80" t="s">
        <v>1770</v>
      </c>
      <c r="I115" s="80" t="s">
        <v>1757</v>
      </c>
      <c r="J115" s="146">
        <v>44621</v>
      </c>
      <c r="K115" s="146" t="s">
        <v>1719</v>
      </c>
      <c r="L115" s="79"/>
      <c r="M115" s="79">
        <v>9</v>
      </c>
      <c r="N115" s="78">
        <v>105.77658898467135</v>
      </c>
      <c r="O115" s="78">
        <f>_xlfn.XLOOKUP($B115,[1]Sheet1!$A:$A,[1]Sheet1!$D:$D)</f>
        <v>105.77669202562932</v>
      </c>
      <c r="P115" s="78">
        <f t="shared" si="24"/>
        <v>-1.0304095796698221E-4</v>
      </c>
      <c r="Q115" s="78">
        <v>38.805970149253731</v>
      </c>
      <c r="R115" s="78">
        <v>73.903489224886059</v>
      </c>
      <c r="S115" s="78">
        <v>119.17896681348799</v>
      </c>
      <c r="T115" s="142">
        <v>5</v>
      </c>
      <c r="U115" s="68">
        <v>18.32451682052346</v>
      </c>
      <c r="V115" s="68">
        <v>0.54973550461570375</v>
      </c>
      <c r="W115" s="78">
        <v>109.4170403587444</v>
      </c>
      <c r="X115" s="78">
        <v>87.222222222222229</v>
      </c>
      <c r="Y115" s="78">
        <v>85.666666666666671</v>
      </c>
      <c r="Z115" s="73"/>
      <c r="AA115" s="74"/>
      <c r="AB115" s="75">
        <f>IF(N115="","",(IF(N115&gt;='Sales Ach'!B$3,'Sales Ach'!C$3,IF(N115&gt;='Sales Ach'!B$4,('Sales Ach'!C$4+((N115-'Sales Ach'!B$4)/('Sales Ach'!B$3-'Sales Ach'!B$4))*'Sales Ach'!D$4),IF(N115&gt;'Sales Ach'!B$5,('Sales Ach'!C$5+((N115-'Sales Ach'!B$5)/('Sales Ach'!B$4-'Sales Ach'!B$5))*'Sales Ach'!D$5),IF(N115&gt;='Sales Ach'!B$6,('Sales Ach'!C$6+((N115-'Sales Ach'!B$6)/('Sales Ach'!B$5-'Sales Ach'!B$6)*'Sales Ach'!D$6)),0))))*$AB$2/10))</f>
        <v>25.732976695401408</v>
      </c>
      <c r="AC115" s="76">
        <f>IF(Q115="","",(IF(Q115&gt;=UA!B$3,UA!C$3,IF(Q115&gt;=UA!B$4,(UA!C$4+((Q115-UA!B$4)/(UA!B$3-UA!B$4))*UA!D$4),IF(Q115&gt;UA!B$5,(UA!C$5+((Q115-UA!B$5)/(UA!B$4-UA!B$5))*UA!D$5),IF(Q115&gt;=UA!B$6,(UA!C$6+((Q115-UA!B$6)/(UA!B$5-UA!B$6)*UA!D$6)),0))))*$AC$2/10))</f>
        <v>5.6417910447761193</v>
      </c>
      <c r="AD115" s="76">
        <f>IF(R115="","",(IF(R115&gt;='New Product'!B$3,'New Product'!C$3,IF(R115&gt;='New Product'!B$4,('New Product'!C$4+((R115-'New Product'!B$4)/('New Product'!B$3-'New Product'!B$4))*'New Product'!D$4),IF(R115&gt;'New Product'!B$5,('New Product'!C$5+((R115-'New Product'!B$5)/('New Product'!B$4-'New Product'!B$5))*'New Product'!D$5),IF(R115&gt;='New Product'!B$6,('New Product'!C$6+((R115-'New Product'!B$6)/('New Product'!B$5-'New Product'!B$6)*'New Product'!D$6)),0)))))*$AD$2/10)</f>
        <v>1.7332776535887651</v>
      </c>
      <c r="AE115" s="76">
        <f>IF(S115="","",(IF(S115&gt;='Basket Brand'!B$3,'Basket Brand'!C$3,IF(S115&gt;='Basket Brand'!B$4,('Basket Brand'!C$4+((S115-'Basket Brand'!B$4)/('Basket Brand'!B$3-'Basket Brand'!B$4))*'Basket Brand'!D$4),IF(S115&gt;'Basket Brand'!B$5,('Basket Brand'!C$5+((S115-'Basket Brand'!B$5)/('Basket Brand'!B$4-'Basket Brand'!B$5))*'Basket Brand'!D$5),IF(S115&gt;='Basket Brand'!B$6,('Basket Brand'!C$6+((S115-'Basket Brand'!B$6)/('Basket Brand'!B$5-'Basket Brand'!B$6)*'Basket Brand'!D$6)),0))))*$AE$2/10))</f>
        <v>11.901476017618558</v>
      </c>
      <c r="AF115" s="76">
        <f>IF(T115="","",(IF(T115&gt;='No of Month Ach.'!B$3,'No of Month Ach.'!C$3,IF(T115&gt;='No of Month Ach.'!B$4,('No of Month Ach.'!C$4+((T115-'No of Month Ach.'!B$4)/('No of Month Ach.'!B$3-'No of Month Ach.'!B$4))*'No of Month Ach.'!D$4),IF(T115&gt;'No of Month Ach.'!B$5,('No of Month Ach.'!C$5+((T115-'No of Month Ach.'!B$5)/('No of Month Ach.'!B$4-'No of Month Ach.'!B$5))*'No of Month Ach.'!D$5),IF(T115&gt;='No of Month Ach.'!B$6,('No of Month Ach.'!C$6+((T115-'No of Month Ach.'!B$6)/('No of Month Ach.'!B$5-'No of Month Ach.'!B$6)*'No of Month Ach.'!D$6)),0))))*$AF$2/10))</f>
        <v>0.35</v>
      </c>
      <c r="AG115" s="76">
        <f>IFERROR(IF(U115="","",IF(U115&gt;='Rx Share'!B$3,'Rx Share'!C$3,IF(U115&gt;='Rx Share'!B$4,('Rx Share'!C$4+((U115-'Rx Share'!B$4)/('Rx Share'!B$3-'Rx Share'!B$4))*'Rx Share'!D$4),IF(U115&gt;'Rx Share'!B$5,('Rx Share'!C$5+((U115-'Rx Share'!B$5)/('Rx Share'!B$4-'Rx Share'!B$5))*'Rx Share'!D$5),IF(U115&gt;='Rx Share'!B$6,('Rx Share'!C$6+((U115-'Rx Share'!B$6)/('Rx Share'!B$5-'Rx Share'!B$6)*'Rx Share'!D$6)),0)))))*$AG$2/10,"")</f>
        <v>0</v>
      </c>
      <c r="AH115" s="76">
        <f>IF(W115&gt;='Call Achv'!B$3,'Call Achv'!C$3,IF(W115&gt;='Call Achv'!B$4,('Call Achv'!C$4+((W115-'Call Achv'!B$4)/('Call Achv'!B$3-'Call Achv'!B$4))*'Call Achv'!D$4),IF(W115&gt;'Call Achv'!B$5,('Call Achv'!C$5+((W115-'Call Achv'!B$5)/('Call Achv'!B$4-'Call Achv'!B$5))*'Call Achv'!D$5),IF(W115&gt;='Call Achv'!B$6,('Call Achv'!C$6+((W115-'Call Achv'!B$6)/('Call Achv'!B$5-'Call Achv'!B$6)*'Call Achv'!D$6)),0))))*$AH$2/10</f>
        <v>5</v>
      </c>
      <c r="AI115" s="76">
        <f>IF(X115&gt;='FF-Written'!B$3,'FF-Written'!C$3,IF(X115&gt;='FF-Written'!B$4,('FF-Written'!C$4+((X115-'FF-Written'!B$4)/('FF-Written'!B$3-'FF-Written'!B$4))*'FF-Written'!D$4),IF(X115&gt;'FF-Written'!B$5,('FF-Written'!C$5+((X115-'FF-Written'!B$5)/('FF-Written'!B$4-'FF-Written'!B$5))*'FF-Written'!D$5),IF(X115&gt;='FF-Written'!B$6,('FF-Written'!C$6+((X115-'FF-Written'!B$6)/('FF-Written'!B$5-'FF-Written'!B$6)*'FF-Written'!D$6)),0))))*$AI$2/10</f>
        <v>7.5555555555555571</v>
      </c>
      <c r="AJ115" s="76">
        <f>IF(Y115&gt;='FF-Detailing'!B$3,'FF-Detailing'!C$3,IF(Y115&gt;='FF-Detailing'!B$4,('FF-Detailing'!C$4+((Y115-'FF-Detailing'!B$4)/('FF-Detailing'!B$3-'FF-Detailing'!B$4))*'FF-Detailing'!D$4),IF(Y115&gt;'FF-Detailing'!B$5,('FF-Detailing'!C$5+((Y115-'FF-Detailing'!B$5)/('FF-Detailing'!B$4-'FF-Detailing'!B$5))*'FF-Detailing'!D$5),IF(Y115&gt;='FF-Detailing'!B$6,('FF-Detailing'!C$6+((Y115-'FF-Detailing'!B$6)/('FF-Detailing'!B$5-'FF-Detailing'!B$6)*'FF-Detailing'!D$6)),0))))*$AJ$2/10</f>
        <v>2.4400000000000004</v>
      </c>
      <c r="AK115" s="100">
        <f t="shared" si="16"/>
        <v>75.44384620867551</v>
      </c>
      <c r="AL115" s="70">
        <f t="shared" si="25"/>
        <v>70</v>
      </c>
      <c r="AM115" s="2">
        <f t="shared" si="17"/>
        <v>67.061196629933789</v>
      </c>
      <c r="AN115">
        <f t="shared" si="18"/>
        <v>50</v>
      </c>
      <c r="AO115" s="110">
        <f t="shared" si="19"/>
        <v>18.32451682052346</v>
      </c>
      <c r="AP115" s="110">
        <f t="shared" si="13"/>
        <v>73.903489224886059</v>
      </c>
      <c r="AQ115" s="110">
        <f t="shared" si="14"/>
        <v>38.805970149253731</v>
      </c>
      <c r="AR115" s="110">
        <f t="shared" si="15"/>
        <v>87.222222222222229</v>
      </c>
      <c r="AS115" s="109">
        <f t="shared" si="20"/>
        <v>68</v>
      </c>
      <c r="AT115" s="109">
        <f t="shared" si="21"/>
        <v>69</v>
      </c>
      <c r="AU115" s="109">
        <f t="shared" si="22"/>
        <v>99</v>
      </c>
      <c r="AV115" s="109">
        <f t="shared" si="23"/>
        <v>43</v>
      </c>
    </row>
    <row r="116" spans="1:48" ht="20" x14ac:dyDescent="0.35">
      <c r="A116" s="87"/>
      <c r="B116" s="79">
        <v>105285</v>
      </c>
      <c r="C116" s="80" t="s">
        <v>376</v>
      </c>
      <c r="D116" s="80" t="s">
        <v>1114</v>
      </c>
      <c r="E116" s="80" t="s">
        <v>1950</v>
      </c>
      <c r="F116" s="80" t="s">
        <v>1951</v>
      </c>
      <c r="G116" s="80" t="s">
        <v>14</v>
      </c>
      <c r="H116" s="80" t="s">
        <v>1770</v>
      </c>
      <c r="I116" s="80" t="s">
        <v>1757</v>
      </c>
      <c r="J116" s="146">
        <v>44621</v>
      </c>
      <c r="K116" s="146" t="s">
        <v>1719</v>
      </c>
      <c r="L116" s="79"/>
      <c r="M116" s="79">
        <v>9</v>
      </c>
      <c r="N116" s="78">
        <v>80.988631730700462</v>
      </c>
      <c r="O116" s="78">
        <f>_xlfn.XLOOKUP($B116,[1]Sheet1!$A:$A,[1]Sheet1!$D:$D)</f>
        <v>80.988596554622561</v>
      </c>
      <c r="P116" s="78">
        <f t="shared" si="24"/>
        <v>3.5176077901155622E-5</v>
      </c>
      <c r="Q116" s="78">
        <v>14.079422382671481</v>
      </c>
      <c r="R116" s="78">
        <v>42.110231415716406</v>
      </c>
      <c r="S116" s="78">
        <v>102.34305289094219</v>
      </c>
      <c r="T116" s="142">
        <v>0</v>
      </c>
      <c r="U116" s="68">
        <v>24.350649350649348</v>
      </c>
      <c r="V116" s="68">
        <v>0.73051948051948046</v>
      </c>
      <c r="W116" s="78">
        <v>80.012812299807806</v>
      </c>
      <c r="X116" s="78">
        <v>42.222222222222221</v>
      </c>
      <c r="Y116" s="78">
        <v>56.333333333333336</v>
      </c>
      <c r="Z116" s="73"/>
      <c r="AA116" s="74"/>
      <c r="AB116" s="75">
        <f>IF(N116="","",(IF(N116&gt;='Sales Ach'!B$3,'Sales Ach'!C$3,IF(N116&gt;='Sales Ach'!B$4,('Sales Ach'!C$4+((N116-'Sales Ach'!B$4)/('Sales Ach'!B$3-'Sales Ach'!B$4))*'Sales Ach'!D$4),IF(N116&gt;'Sales Ach'!B$5,('Sales Ach'!C$5+((N116-'Sales Ach'!B$5)/('Sales Ach'!B$4-'Sales Ach'!B$5))*'Sales Ach'!D$5),IF(N116&gt;='Sales Ach'!B$6,('Sales Ach'!C$6+((N116-'Sales Ach'!B$6)/('Sales Ach'!B$5-'Sales Ach'!B$6)*'Sales Ach'!D$6)),0))))*$AB$2/10))</f>
        <v>10.796589519210139</v>
      </c>
      <c r="AC116" s="76">
        <f>IF(Q116="","",(IF(Q116&gt;=UA!B$3,UA!C$3,IF(Q116&gt;=UA!B$4,(UA!C$4+((Q116-UA!B$4)/(UA!B$3-UA!B$4))*UA!D$4),IF(Q116&gt;UA!B$5,(UA!C$5+((Q116-UA!B$5)/(UA!B$4-UA!B$5))*UA!D$5),IF(Q116&gt;=UA!B$6,(UA!C$6+((Q116-UA!B$6)/(UA!B$5-UA!B$6)*UA!D$6)),0))))*$AC$2/10))</f>
        <v>0</v>
      </c>
      <c r="AD116" s="76">
        <f>IF(R116="","",(IF(R116&gt;='New Product'!B$3,'New Product'!C$3,IF(R116&gt;='New Product'!B$4,('New Product'!C$4+((R116-'New Product'!B$4)/('New Product'!B$3-'New Product'!B$4))*'New Product'!D$4),IF(R116&gt;'New Product'!B$5,('New Product'!C$5+((R116-'New Product'!B$5)/('New Product'!B$4-'New Product'!B$5))*'New Product'!D$5),IF(R116&gt;='New Product'!B$6,('New Product'!C$6+((R116-'New Product'!B$6)/('New Product'!B$5-'New Product'!B$6)*'New Product'!D$6)),0)))))*$AD$2/10)</f>
        <v>0.34232262443759276</v>
      </c>
      <c r="AE116" s="76">
        <f>IF(S116="","",(IF(S116&gt;='Basket Brand'!B$3,'Basket Brand'!C$3,IF(S116&gt;='Basket Brand'!B$4,('Basket Brand'!C$4+((S116-'Basket Brand'!B$4)/('Basket Brand'!B$3-'Basket Brand'!B$4))*'Basket Brand'!D$4),IF(S116&gt;'Basket Brand'!B$5,('Basket Brand'!C$5+((S116-'Basket Brand'!B$5)/('Basket Brand'!B$4-'Basket Brand'!B$5))*'Basket Brand'!D$5),IF(S116&gt;='Basket Brand'!B$6,('Basket Brand'!C$6+((S116-'Basket Brand'!B$6)/('Basket Brand'!B$5-'Basket Brand'!B$6)*'Basket Brand'!D$6)),0))))*$AE$2/10))</f>
        <v>9.8811663469130639</v>
      </c>
      <c r="AF116" s="76">
        <f>IF(T116="","",(IF(T116&gt;='No of Month Ach.'!B$3,'No of Month Ach.'!C$3,IF(T116&gt;='No of Month Ach.'!B$4,('No of Month Ach.'!C$4+((T116-'No of Month Ach.'!B$4)/('No of Month Ach.'!B$3-'No of Month Ach.'!B$4))*'No of Month Ach.'!D$4),IF(T116&gt;'No of Month Ach.'!B$5,('No of Month Ach.'!C$5+((T116-'No of Month Ach.'!B$5)/('No of Month Ach.'!B$4-'No of Month Ach.'!B$5))*'No of Month Ach.'!D$5),IF(T116&gt;='No of Month Ach.'!B$6,('No of Month Ach.'!C$6+((T116-'No of Month Ach.'!B$6)/('No of Month Ach.'!B$5-'No of Month Ach.'!B$6)*'No of Month Ach.'!D$6)),0))))*$AF$2/10))</f>
        <v>0</v>
      </c>
      <c r="AG116" s="76">
        <f>IFERROR(IF(U116="","",IF(U116&gt;='Rx Share'!B$3,'Rx Share'!C$3,IF(U116&gt;='Rx Share'!B$4,('Rx Share'!C$4+((U116-'Rx Share'!B$4)/('Rx Share'!B$3-'Rx Share'!B$4))*'Rx Share'!D$4),IF(U116&gt;'Rx Share'!B$5,('Rx Share'!C$5+((U116-'Rx Share'!B$5)/('Rx Share'!B$4-'Rx Share'!B$5))*'Rx Share'!D$5),IF(U116&gt;='Rx Share'!B$6,('Rx Share'!C$6+((U116-'Rx Share'!B$6)/('Rx Share'!B$5-'Rx Share'!B$6)*'Rx Share'!D$6)),0)))))*$AG$2/10,"")</f>
        <v>0</v>
      </c>
      <c r="AH116" s="76">
        <f>IF(W116&gt;='Call Achv'!B$3,'Call Achv'!C$3,IF(W116&gt;='Call Achv'!B$4,('Call Achv'!C$4+((W116-'Call Achv'!B$4)/('Call Achv'!B$3-'Call Achv'!B$4))*'Call Achv'!D$4),IF(W116&gt;'Call Achv'!B$5,('Call Achv'!C$5+((W116-'Call Achv'!B$5)/('Call Achv'!B$4-'Call Achv'!B$5))*'Call Achv'!D$5),IF(W116&gt;='Call Achv'!B$6,('Call Achv'!C$6+((W116-'Call Achv'!B$6)/('Call Achv'!B$5-'Call Achv'!B$6)*'Call Achv'!D$6)),0))))*$AH$2/10</f>
        <v>0.25224215246636594</v>
      </c>
      <c r="AI116" s="76">
        <f>IF(X116&gt;='FF-Written'!B$3,'FF-Written'!C$3,IF(X116&gt;='FF-Written'!B$4,('FF-Written'!C$4+((X116-'FF-Written'!B$4)/('FF-Written'!B$3-'FF-Written'!B$4))*'FF-Written'!D$4),IF(X116&gt;'FF-Written'!B$5,('FF-Written'!C$5+((X116-'FF-Written'!B$5)/('FF-Written'!B$4-'FF-Written'!B$5))*'FF-Written'!D$5),IF(X116&gt;='FF-Written'!B$6,('FF-Written'!C$6+((X116-'FF-Written'!B$6)/('FF-Written'!B$5-'FF-Written'!B$6)*'FF-Written'!D$6)),0))))*$AI$2/10</f>
        <v>0</v>
      </c>
      <c r="AJ116" s="76">
        <f>IF(Y116&gt;='FF-Detailing'!B$3,'FF-Detailing'!C$3,IF(Y116&gt;='FF-Detailing'!B$4,('FF-Detailing'!C$4+((Y116-'FF-Detailing'!B$4)/('FF-Detailing'!B$3-'FF-Detailing'!B$4))*'FF-Detailing'!D$4),IF(Y116&gt;'FF-Detailing'!B$5,('FF-Detailing'!C$5+((Y116-'FF-Detailing'!B$5)/('FF-Detailing'!B$4-'FF-Detailing'!B$5))*'FF-Detailing'!D$5),IF(Y116&gt;='FF-Detailing'!B$6,('FF-Detailing'!C$6+((Y116-'FF-Detailing'!B$6)/('FF-Detailing'!B$5-'FF-Detailing'!B$6)*'FF-Detailing'!D$6)),0))))*$AJ$2/10</f>
        <v>0</v>
      </c>
      <c r="AK116" s="100">
        <f t="shared" si="16"/>
        <v>26.59040080378395</v>
      </c>
      <c r="AL116" s="70">
        <f t="shared" si="25"/>
        <v>507</v>
      </c>
      <c r="AM116" s="2">
        <f t="shared" si="17"/>
        <v>23.635911825585737</v>
      </c>
      <c r="AN116">
        <f t="shared" si="18"/>
        <v>360</v>
      </c>
      <c r="AO116" s="110" t="str">
        <f t="shared" si="19"/>
        <v/>
      </c>
      <c r="AP116" s="110" t="str">
        <f t="shared" si="13"/>
        <v/>
      </c>
      <c r="AQ116" s="110" t="str">
        <f t="shared" si="14"/>
        <v/>
      </c>
      <c r="AR116" s="110" t="str">
        <f t="shared" si="15"/>
        <v/>
      </c>
      <c r="AS116" s="109" t="str">
        <f t="shared" si="20"/>
        <v>Disqualified</v>
      </c>
      <c r="AT116" s="109" t="str">
        <f t="shared" si="21"/>
        <v>Disqualified</v>
      </c>
      <c r="AU116" s="109" t="str">
        <f t="shared" si="22"/>
        <v>Disqualified</v>
      </c>
      <c r="AV116" s="109" t="str">
        <f t="shared" si="23"/>
        <v>Disqualified</v>
      </c>
    </row>
    <row r="117" spans="1:48" ht="20" x14ac:dyDescent="0.35">
      <c r="A117" s="87"/>
      <c r="B117" s="79">
        <v>105286</v>
      </c>
      <c r="C117" s="80" t="s">
        <v>360</v>
      </c>
      <c r="D117" s="80" t="s">
        <v>1201</v>
      </c>
      <c r="E117" s="80" t="s">
        <v>361</v>
      </c>
      <c r="F117" s="80" t="s">
        <v>204</v>
      </c>
      <c r="G117" s="80" t="s">
        <v>20</v>
      </c>
      <c r="H117" s="80" t="s">
        <v>1756</v>
      </c>
      <c r="I117" s="80" t="s">
        <v>1757</v>
      </c>
      <c r="J117" s="146">
        <v>44621</v>
      </c>
      <c r="K117" s="146" t="s">
        <v>1719</v>
      </c>
      <c r="L117" s="79"/>
      <c r="M117" s="79">
        <v>9</v>
      </c>
      <c r="N117" s="78">
        <v>98.841481174518691</v>
      </c>
      <c r="O117" s="78">
        <f>_xlfn.XLOOKUP($B117,[1]Sheet1!$A:$A,[1]Sheet1!$D:$D)</f>
        <v>98.841452146881821</v>
      </c>
      <c r="P117" s="78">
        <f t="shared" si="24"/>
        <v>2.9027636870182505E-5</v>
      </c>
      <c r="Q117" s="78">
        <v>38.379204892966364</v>
      </c>
      <c r="R117" s="78">
        <v>28.868704713533162</v>
      </c>
      <c r="S117" s="78">
        <v>100.18464268079876</v>
      </c>
      <c r="T117" s="142">
        <v>6</v>
      </c>
      <c r="U117" s="68">
        <v>13.271017252322428</v>
      </c>
      <c r="V117" s="68">
        <v>0.39813051756967283</v>
      </c>
      <c r="W117" s="78">
        <v>108.56496444731738</v>
      </c>
      <c r="X117" s="78">
        <v>92.222222222222214</v>
      </c>
      <c r="Y117" s="78">
        <v>82.833333333333329</v>
      </c>
      <c r="Z117" s="73"/>
      <c r="AA117" s="74"/>
      <c r="AB117" s="75">
        <f>IF(N117="","",(IF(N117&gt;='Sales Ach'!B$3,'Sales Ach'!C$3,IF(N117&gt;='Sales Ach'!B$4,('Sales Ach'!C$4+((N117-'Sales Ach'!B$4)/('Sales Ach'!B$3-'Sales Ach'!B$4))*'Sales Ach'!D$4),IF(N117&gt;'Sales Ach'!B$5,('Sales Ach'!C$5+((N117-'Sales Ach'!B$5)/('Sales Ach'!B$4-'Sales Ach'!B$5))*'Sales Ach'!D$5),IF(N117&gt;='Sales Ach'!B$6,('Sales Ach'!C$6+((N117-'Sales Ach'!B$6)/('Sales Ach'!B$5-'Sales Ach'!B$6)*'Sales Ach'!D$6)),0))))*$AB$2/10))</f>
        <v>19.609777409422428</v>
      </c>
      <c r="AC117" s="76">
        <f>IF(Q117="","",(IF(Q117&gt;=UA!B$3,UA!C$3,IF(Q117&gt;=UA!B$4,(UA!C$4+((Q117-UA!B$4)/(UA!B$3-UA!B$4))*UA!D$4),IF(Q117&gt;UA!B$5,(UA!C$5+((Q117-UA!B$5)/(UA!B$4-UA!B$5))*UA!D$5),IF(Q117&gt;=UA!B$6,(UA!C$6+((Q117-UA!B$6)/(UA!B$5-UA!B$6)*UA!D$6)),0))))*$AC$2/10))</f>
        <v>5.5137614678899087</v>
      </c>
      <c r="AD117" s="76">
        <f>IF(R117="","",(IF(R117&gt;='New Product'!B$3,'New Product'!C$3,IF(R117&gt;='New Product'!B$4,('New Product'!C$4+((R117-'New Product'!B$4)/('New Product'!B$3-'New Product'!B$4))*'New Product'!D$4),IF(R117&gt;'New Product'!B$5,('New Product'!C$5+((R117-'New Product'!B$5)/('New Product'!B$4-'New Product'!B$5))*'New Product'!D$5),IF(R117&gt;='New Product'!B$6,('New Product'!C$6+((R117-'New Product'!B$6)/('New Product'!B$5-'New Product'!B$6)*'New Product'!D$6)),0)))))*$AD$2/10)</f>
        <v>0</v>
      </c>
      <c r="AE117" s="76">
        <f>IF(S117="","",(IF(S117&gt;='Basket Brand'!B$3,'Basket Brand'!C$3,IF(S117&gt;='Basket Brand'!B$4,('Basket Brand'!C$4+((S117-'Basket Brand'!B$4)/('Basket Brand'!B$3-'Basket Brand'!B$4))*'Basket Brand'!D$4),IF(S117&gt;'Basket Brand'!B$5,('Basket Brand'!C$5+((S117-'Basket Brand'!B$5)/('Basket Brand'!B$4-'Basket Brand'!B$5))*'Basket Brand'!D$5),IF(S117&gt;='Basket Brand'!B$6,('Basket Brand'!C$6+((S117-'Basket Brand'!B$6)/('Basket Brand'!B$5-'Basket Brand'!B$6)*'Basket Brand'!D$6)),0))))*$AE$2/10))</f>
        <v>9.622157121695853</v>
      </c>
      <c r="AF117" s="76">
        <f>IF(T117="","",(IF(T117&gt;='No of Month Ach.'!B$3,'No of Month Ach.'!C$3,IF(T117&gt;='No of Month Ach.'!B$4,('No of Month Ach.'!C$4+((T117-'No of Month Ach.'!B$4)/('No of Month Ach.'!B$3-'No of Month Ach.'!B$4))*'No of Month Ach.'!D$4),IF(T117&gt;'No of Month Ach.'!B$5,('No of Month Ach.'!C$5+((T117-'No of Month Ach.'!B$5)/('No of Month Ach.'!B$4-'No of Month Ach.'!B$5))*'No of Month Ach.'!D$5),IF(T117&gt;='No of Month Ach.'!B$6,('No of Month Ach.'!C$6+((T117-'No of Month Ach.'!B$6)/('No of Month Ach.'!B$5-'No of Month Ach.'!B$6)*'No of Month Ach.'!D$6)),0))))*$AF$2/10))</f>
        <v>1.575</v>
      </c>
      <c r="AG117" s="76">
        <f>IFERROR(IF(U117="","",IF(U117&gt;='Rx Share'!B$3,'Rx Share'!C$3,IF(U117&gt;='Rx Share'!B$4,('Rx Share'!C$4+((U117-'Rx Share'!B$4)/('Rx Share'!B$3-'Rx Share'!B$4))*'Rx Share'!D$4),IF(U117&gt;'Rx Share'!B$5,('Rx Share'!C$5+((U117-'Rx Share'!B$5)/('Rx Share'!B$4-'Rx Share'!B$5))*'Rx Share'!D$5),IF(U117&gt;='Rx Share'!B$6,('Rx Share'!C$6+((U117-'Rx Share'!B$6)/('Rx Share'!B$5-'Rx Share'!B$6)*'Rx Share'!D$6)),0)))))*$AG$2/10,"")</f>
        <v>0</v>
      </c>
      <c r="AH117" s="76">
        <f>IF(W117&gt;='Call Achv'!B$3,'Call Achv'!C$3,IF(W117&gt;='Call Achv'!B$4,('Call Achv'!C$4+((W117-'Call Achv'!B$4)/('Call Achv'!B$3-'Call Achv'!B$4))*'Call Achv'!D$4),IF(W117&gt;'Call Achv'!B$5,('Call Achv'!C$5+((W117-'Call Achv'!B$5)/('Call Achv'!B$4-'Call Achv'!B$5))*'Call Achv'!D$5),IF(W117&gt;='Call Achv'!B$6,('Call Achv'!C$6+((W117-'Call Achv'!B$6)/('Call Achv'!B$5-'Call Achv'!B$6)*'Call Achv'!D$6)),0))))*$AH$2/10</f>
        <v>5</v>
      </c>
      <c r="AI117" s="76">
        <f>IF(X117&gt;='FF-Written'!B$3,'FF-Written'!C$3,IF(X117&gt;='FF-Written'!B$4,('FF-Written'!C$4+((X117-'FF-Written'!B$4)/('FF-Written'!B$3-'FF-Written'!B$4))*'FF-Written'!D$4),IF(X117&gt;'FF-Written'!B$5,('FF-Written'!C$5+((X117-'FF-Written'!B$5)/('FF-Written'!B$4-'FF-Written'!B$5))*'FF-Written'!D$5),IF(X117&gt;='FF-Written'!B$6,('FF-Written'!C$6+((X117-'FF-Written'!B$6)/('FF-Written'!B$5-'FF-Written'!B$6)*'FF-Written'!D$6)),0))))*$AI$2/10</f>
        <v>8</v>
      </c>
      <c r="AJ117" s="76">
        <f>IF(Y117&gt;='FF-Detailing'!B$3,'FF-Detailing'!C$3,IF(Y117&gt;='FF-Detailing'!B$4,('FF-Detailing'!C$4+((Y117-'FF-Detailing'!B$4)/('FF-Detailing'!B$3-'FF-Detailing'!B$4))*'FF-Detailing'!D$4),IF(Y117&gt;'FF-Detailing'!B$5,('FF-Detailing'!C$5+((Y117-'FF-Detailing'!B$5)/('FF-Detailing'!B$4-'FF-Detailing'!B$5))*'FF-Detailing'!D$5),IF(Y117&gt;='FF-Detailing'!B$6,('FF-Detailing'!C$6+((Y117-'FF-Detailing'!B$6)/('FF-Detailing'!B$5-'FF-Detailing'!B$6)*'FF-Detailing'!D$6)),0))))*$AJ$2/10</f>
        <v>2.2699999999999996</v>
      </c>
      <c r="AK117" s="100">
        <f t="shared" si="16"/>
        <v>64.488369998760248</v>
      </c>
      <c r="AL117" s="117">
        <f t="shared" si="25"/>
        <v>136</v>
      </c>
      <c r="AM117" s="2">
        <f t="shared" si="17"/>
        <v>57.322995554453549</v>
      </c>
      <c r="AN117">
        <f t="shared" si="18"/>
        <v>106</v>
      </c>
      <c r="AO117" s="110" t="str">
        <f t="shared" si="19"/>
        <v/>
      </c>
      <c r="AP117" s="110" t="str">
        <f t="shared" si="13"/>
        <v/>
      </c>
      <c r="AQ117" s="110" t="str">
        <f t="shared" si="14"/>
        <v/>
      </c>
      <c r="AR117" s="110" t="str">
        <f t="shared" si="15"/>
        <v/>
      </c>
      <c r="AS117" s="109" t="str">
        <f t="shared" si="20"/>
        <v>Disqualified</v>
      </c>
      <c r="AT117" s="109" t="str">
        <f t="shared" si="21"/>
        <v>Disqualified</v>
      </c>
      <c r="AU117" s="109" t="str">
        <f t="shared" si="22"/>
        <v>Disqualified</v>
      </c>
      <c r="AV117" s="109" t="str">
        <f t="shared" si="23"/>
        <v>Disqualified</v>
      </c>
    </row>
    <row r="118" spans="1:48" ht="20" x14ac:dyDescent="0.35">
      <c r="A118" s="87"/>
      <c r="B118" s="79">
        <v>105287</v>
      </c>
      <c r="C118" s="80" t="s">
        <v>1259</v>
      </c>
      <c r="D118" s="80" t="s">
        <v>1114</v>
      </c>
      <c r="E118" s="80" t="s">
        <v>379</v>
      </c>
      <c r="F118" s="80" t="s">
        <v>144</v>
      </c>
      <c r="G118" s="80" t="s">
        <v>29</v>
      </c>
      <c r="H118" s="80" t="s">
        <v>1756</v>
      </c>
      <c r="I118" s="80" t="s">
        <v>1757</v>
      </c>
      <c r="J118" s="146">
        <v>44621</v>
      </c>
      <c r="K118" s="146" t="s">
        <v>1719</v>
      </c>
      <c r="L118" s="79"/>
      <c r="M118" s="79">
        <v>9</v>
      </c>
      <c r="N118" s="78">
        <v>77.783742260659693</v>
      </c>
      <c r="O118" s="78">
        <f>_xlfn.XLOOKUP($B118,[1]Sheet1!$A:$A,[1]Sheet1!$D:$D)</f>
        <v>77.783854187158951</v>
      </c>
      <c r="P118" s="78">
        <f t="shared" si="24"/>
        <v>-1.1192649925817477E-4</v>
      </c>
      <c r="Q118" s="78">
        <v>18.827708703374778</v>
      </c>
      <c r="R118" s="78">
        <v>54.286448246607179</v>
      </c>
      <c r="S118" s="78">
        <v>76.14260838161502</v>
      </c>
      <c r="T118" s="142">
        <v>1</v>
      </c>
      <c r="U118" s="68">
        <v>12.862372613040465</v>
      </c>
      <c r="V118" s="68">
        <v>0.38587117839121399</v>
      </c>
      <c r="W118" s="78">
        <v>69.523809523809518</v>
      </c>
      <c r="X118" s="78">
        <v>75.555555555555557</v>
      </c>
      <c r="Y118" s="78">
        <v>88</v>
      </c>
      <c r="Z118" s="73"/>
      <c r="AA118" s="74"/>
      <c r="AB118" s="75">
        <f>IF(N118="","",(IF(N118&gt;='Sales Ach'!B$3,'Sales Ach'!C$3,IF(N118&gt;='Sales Ach'!B$4,('Sales Ach'!C$4+((N118-'Sales Ach'!B$4)/('Sales Ach'!B$3-'Sales Ach'!B$4))*'Sales Ach'!D$4),IF(N118&gt;'Sales Ach'!B$5,('Sales Ach'!C$5+((N118-'Sales Ach'!B$5)/('Sales Ach'!B$4-'Sales Ach'!B$5))*'Sales Ach'!D$5),IF(N118&gt;='Sales Ach'!B$6,('Sales Ach'!C$6+((N118-'Sales Ach'!B$6)/('Sales Ach'!B$5-'Sales Ach'!B$6)*'Sales Ach'!D$6)),0))))*$AB$2/10))</f>
        <v>9.8351226781979086</v>
      </c>
      <c r="AC118" s="76">
        <f>IF(Q118="","",(IF(Q118&gt;=UA!B$3,UA!C$3,IF(Q118&gt;=UA!B$4,(UA!C$4+((Q118-UA!B$4)/(UA!B$3-UA!B$4))*UA!D$4),IF(Q118&gt;UA!B$5,(UA!C$5+((Q118-UA!B$5)/(UA!B$4-UA!B$5))*UA!D$5),IF(Q118&gt;=UA!B$6,(UA!C$6+((Q118-UA!B$6)/(UA!B$5-UA!B$6)*UA!D$6)),0))))*$AC$2/10))</f>
        <v>0</v>
      </c>
      <c r="AD118" s="76">
        <f>IF(R118="","",(IF(R118&gt;='New Product'!B$3,'New Product'!C$3,IF(R118&gt;='New Product'!B$4,('New Product'!C$4+((R118-'New Product'!B$4)/('New Product'!B$3-'New Product'!B$4))*'New Product'!D$4),IF(R118&gt;'New Product'!B$5,('New Product'!C$5+((R118-'New Product'!B$5)/('New Product'!B$4-'New Product'!B$5))*'New Product'!D$5),IF(R118&gt;='New Product'!B$6,('New Product'!C$6+((R118-'New Product'!B$6)/('New Product'!B$5-'New Product'!B$6)*'New Product'!D$6)),0)))))*$AD$2/10)</f>
        <v>0.87503211078906395</v>
      </c>
      <c r="AE118" s="76">
        <f>IF(S118="","",(IF(S118&gt;='Basket Brand'!B$3,'Basket Brand'!C$3,IF(S118&gt;='Basket Brand'!B$4,('Basket Brand'!C$4+((S118-'Basket Brand'!B$4)/('Basket Brand'!B$3-'Basket Brand'!B$4))*'Basket Brand'!D$4),IF(S118&gt;'Basket Brand'!B$5,('Basket Brand'!C$5+((S118-'Basket Brand'!B$5)/('Basket Brand'!B$4-'Basket Brand'!B$5))*'Basket Brand'!D$5),IF(S118&gt;='Basket Brand'!B$6,('Basket Brand'!C$6+((S118-'Basket Brand'!B$6)/('Basket Brand'!B$5-'Basket Brand'!B$6)*'Basket Brand'!D$6)),0))))*$AE$2/10))</f>
        <v>3.7371130057938018</v>
      </c>
      <c r="AF118" s="76">
        <f>IF(T118="","",(IF(T118&gt;='No of Month Ach.'!B$3,'No of Month Ach.'!C$3,IF(T118&gt;='No of Month Ach.'!B$4,('No of Month Ach.'!C$4+((T118-'No of Month Ach.'!B$4)/('No of Month Ach.'!B$3-'No of Month Ach.'!B$4))*'No of Month Ach.'!D$4),IF(T118&gt;'No of Month Ach.'!B$5,('No of Month Ach.'!C$5+((T118-'No of Month Ach.'!B$5)/('No of Month Ach.'!B$4-'No of Month Ach.'!B$5))*'No of Month Ach.'!D$5),IF(T118&gt;='No of Month Ach.'!B$6,('No of Month Ach.'!C$6+((T118-'No of Month Ach.'!B$6)/('No of Month Ach.'!B$5-'No of Month Ach.'!B$6)*'No of Month Ach.'!D$6)),0))))*$AF$2/10))</f>
        <v>0</v>
      </c>
      <c r="AG118" s="76">
        <f>IFERROR(IF(U118="","",IF(U118&gt;='Rx Share'!B$3,'Rx Share'!C$3,IF(U118&gt;='Rx Share'!B$4,('Rx Share'!C$4+((U118-'Rx Share'!B$4)/('Rx Share'!B$3-'Rx Share'!B$4))*'Rx Share'!D$4),IF(U118&gt;'Rx Share'!B$5,('Rx Share'!C$5+((U118-'Rx Share'!B$5)/('Rx Share'!B$4-'Rx Share'!B$5))*'Rx Share'!D$5),IF(U118&gt;='Rx Share'!B$6,('Rx Share'!C$6+((U118-'Rx Share'!B$6)/('Rx Share'!B$5-'Rx Share'!B$6)*'Rx Share'!D$6)),0)))))*$AG$2/10,"")</f>
        <v>0</v>
      </c>
      <c r="AH118" s="76">
        <f>IF(W118&gt;='Call Achv'!B$3,'Call Achv'!C$3,IF(W118&gt;='Call Achv'!B$4,('Call Achv'!C$4+((W118-'Call Achv'!B$4)/('Call Achv'!B$3-'Call Achv'!B$4))*'Call Achv'!D$4),IF(W118&gt;'Call Achv'!B$5,('Call Achv'!C$5+((W118-'Call Achv'!B$5)/('Call Achv'!B$4-'Call Achv'!B$5))*'Call Achv'!D$5),IF(W118&gt;='Call Achv'!B$6,('Call Achv'!C$6+((W118-'Call Achv'!B$6)/('Call Achv'!B$5-'Call Achv'!B$6)*'Call Achv'!D$6)),0))))*$AH$2/10</f>
        <v>0</v>
      </c>
      <c r="AI118" s="76">
        <f>IF(X118&gt;='FF-Written'!B$3,'FF-Written'!C$3,IF(X118&gt;='FF-Written'!B$4,('FF-Written'!C$4+((X118-'FF-Written'!B$4)/('FF-Written'!B$3-'FF-Written'!B$4))*'FF-Written'!D$4),IF(X118&gt;'FF-Written'!B$5,('FF-Written'!C$5+((X118-'FF-Written'!B$5)/('FF-Written'!B$4-'FF-Written'!B$5))*'FF-Written'!D$5),IF(X118&gt;='FF-Written'!B$6,('FF-Written'!C$6+((X118-'FF-Written'!B$6)/('FF-Written'!B$5-'FF-Written'!B$6)*'FF-Written'!D$6)),0))))*$AI$2/10</f>
        <v>5.0666666666666673</v>
      </c>
      <c r="AJ118" s="76">
        <f>IF(Y118&gt;='FF-Detailing'!B$3,'FF-Detailing'!C$3,IF(Y118&gt;='FF-Detailing'!B$4,('FF-Detailing'!C$4+((Y118-'FF-Detailing'!B$4)/('FF-Detailing'!B$3-'FF-Detailing'!B$4))*'FF-Detailing'!D$4),IF(Y118&gt;'FF-Detailing'!B$5,('FF-Detailing'!C$5+((Y118-'FF-Detailing'!B$5)/('FF-Detailing'!B$4-'FF-Detailing'!B$5))*'FF-Detailing'!D$5),IF(Y118&gt;='FF-Detailing'!B$6,('FF-Detailing'!C$6+((Y118-'FF-Detailing'!B$6)/('FF-Detailing'!B$5-'FF-Detailing'!B$6)*'FF-Detailing'!D$6)),0))))*$AJ$2/10</f>
        <v>2.5799999999999996</v>
      </c>
      <c r="AK118" s="100">
        <f t="shared" si="16"/>
        <v>27.617418076809297</v>
      </c>
      <c r="AL118" s="70">
        <f t="shared" si="25"/>
        <v>501</v>
      </c>
      <c r="AM118" s="2">
        <f t="shared" si="17"/>
        <v>24.548816068274935</v>
      </c>
      <c r="AN118">
        <f t="shared" si="18"/>
        <v>358</v>
      </c>
      <c r="AO118" s="110" t="str">
        <f t="shared" si="19"/>
        <v/>
      </c>
      <c r="AP118" s="110" t="str">
        <f t="shared" si="13"/>
        <v/>
      </c>
      <c r="AQ118" s="110" t="str">
        <f t="shared" si="14"/>
        <v/>
      </c>
      <c r="AR118" s="110" t="str">
        <f t="shared" si="15"/>
        <v/>
      </c>
      <c r="AS118" s="109" t="str">
        <f t="shared" si="20"/>
        <v>Disqualified</v>
      </c>
      <c r="AT118" s="109" t="str">
        <f t="shared" si="21"/>
        <v>Disqualified</v>
      </c>
      <c r="AU118" s="109" t="str">
        <f t="shared" si="22"/>
        <v>Disqualified</v>
      </c>
      <c r="AV118" s="109" t="str">
        <f t="shared" si="23"/>
        <v>Disqualified</v>
      </c>
    </row>
    <row r="119" spans="1:48" ht="20" x14ac:dyDescent="0.35">
      <c r="A119" s="87"/>
      <c r="B119" s="79">
        <v>105293</v>
      </c>
      <c r="C119" s="80" t="s">
        <v>1952</v>
      </c>
      <c r="D119" s="80" t="s">
        <v>1201</v>
      </c>
      <c r="E119" s="80" t="s">
        <v>365</v>
      </c>
      <c r="F119" s="80" t="s">
        <v>170</v>
      </c>
      <c r="G119" s="80" t="s">
        <v>24</v>
      </c>
      <c r="H119" s="80" t="s">
        <v>1760</v>
      </c>
      <c r="I119" s="80" t="s">
        <v>1757</v>
      </c>
      <c r="J119" s="146">
        <v>44621</v>
      </c>
      <c r="K119" s="146" t="s">
        <v>1719</v>
      </c>
      <c r="L119" s="79"/>
      <c r="M119" s="79">
        <v>9</v>
      </c>
      <c r="N119" s="78">
        <v>91.49889428364385</v>
      </c>
      <c r="O119" s="78">
        <f>_xlfn.XLOOKUP($B119,[1]Sheet1!$A:$A,[1]Sheet1!$D:$D)</f>
        <v>91.498877043831612</v>
      </c>
      <c r="P119" s="78">
        <f t="shared" si="24"/>
        <v>1.7239812237335173E-5</v>
      </c>
      <c r="Q119" s="78">
        <v>45.588235294117645</v>
      </c>
      <c r="R119" s="78">
        <v>81.815759921052063</v>
      </c>
      <c r="S119" s="78">
        <v>91.357572273736892</v>
      </c>
      <c r="T119" s="142">
        <v>3</v>
      </c>
      <c r="U119" s="68">
        <v>19.78093836848128</v>
      </c>
      <c r="V119" s="68">
        <v>0.59342815105443836</v>
      </c>
      <c r="W119" s="78">
        <v>82.230744646852031</v>
      </c>
      <c r="X119" s="78">
        <v>89.444444444444457</v>
      </c>
      <c r="Y119" s="78">
        <v>88</v>
      </c>
      <c r="Z119" s="73"/>
      <c r="AA119" s="74"/>
      <c r="AB119" s="75">
        <f>IF(N119="","",(IF(N119&gt;='Sales Ach'!B$3,'Sales Ach'!C$3,IF(N119&gt;='Sales Ach'!B$4,('Sales Ach'!C$4+((N119-'Sales Ach'!B$4)/('Sales Ach'!B$3-'Sales Ach'!B$4))*'Sales Ach'!D$4),IF(N119&gt;'Sales Ach'!B$5,('Sales Ach'!C$5+((N119-'Sales Ach'!B$5)/('Sales Ach'!B$4-'Sales Ach'!B$5))*'Sales Ach'!D$5),IF(N119&gt;='Sales Ach'!B$6,('Sales Ach'!C$6+((N119-'Sales Ach'!B$6)/('Sales Ach'!B$5-'Sales Ach'!B$6)*'Sales Ach'!D$6)),0))))*$AB$2/10))</f>
        <v>13.949668285093153</v>
      </c>
      <c r="AC119" s="76">
        <f>IF(Q119="","",(IF(Q119&gt;=UA!B$3,UA!C$3,IF(Q119&gt;=UA!B$4,(UA!C$4+((Q119-UA!B$4)/(UA!B$3-UA!B$4))*UA!D$4),IF(Q119&gt;UA!B$5,(UA!C$5+((Q119-UA!B$5)/(UA!B$4-UA!B$5))*UA!D$5),IF(Q119&gt;=UA!B$6,(UA!C$6+((Q119-UA!B$6)/(UA!B$5-UA!B$6)*UA!D$6)),0))))*$AC$2/10))</f>
        <v>8.235294117647058</v>
      </c>
      <c r="AD119" s="76">
        <f>IF(R119="","",(IF(R119&gt;='New Product'!B$3,'New Product'!C$3,IF(R119&gt;='New Product'!B$4,('New Product'!C$4+((R119-'New Product'!B$4)/('New Product'!B$3-'New Product'!B$4))*'New Product'!D$4),IF(R119&gt;'New Product'!B$5,('New Product'!C$5+((R119-'New Product'!B$5)/('New Product'!B$4-'New Product'!B$5))*'New Product'!D$5),IF(R119&gt;='New Product'!B$6,('New Product'!C$6+((R119-'New Product'!B$6)/('New Product'!B$5-'New Product'!B$6)*'New Product'!D$6)),0)))))*$AD$2/10)</f>
        <v>2.1815759921052065</v>
      </c>
      <c r="AE119" s="76">
        <f>IF(S119="","",(IF(S119&gt;='Basket Brand'!B$3,'Basket Brand'!C$3,IF(S119&gt;='Basket Brand'!B$4,('Basket Brand'!C$4+((S119-'Basket Brand'!B$4)/('Basket Brand'!B$3-'Basket Brand'!B$4))*'Basket Brand'!D$4),IF(S119&gt;'Basket Brand'!B$5,('Basket Brand'!C$5+((S119-'Basket Brand'!B$5)/('Basket Brand'!B$4-'Basket Brand'!B$5))*'Basket Brand'!D$5),IF(S119&gt;='Basket Brand'!B$6,('Basket Brand'!C$6+((S119-'Basket Brand'!B$6)/('Basket Brand'!B$5-'Basket Brand'!B$6)*'Basket Brand'!D$6)),0))))*$AE$2/10))</f>
        <v>5.5629086728484278</v>
      </c>
      <c r="AF119" s="76">
        <f>IF(T119="","",(IF(T119&gt;='No of Month Ach.'!B$3,'No of Month Ach.'!C$3,IF(T119&gt;='No of Month Ach.'!B$4,('No of Month Ach.'!C$4+((T119-'No of Month Ach.'!B$4)/('No of Month Ach.'!B$3-'No of Month Ach.'!B$4))*'No of Month Ach.'!D$4),IF(T119&gt;'No of Month Ach.'!B$5,('No of Month Ach.'!C$5+((T119-'No of Month Ach.'!B$5)/('No of Month Ach.'!B$4-'No of Month Ach.'!B$5))*'No of Month Ach.'!D$5),IF(T119&gt;='No of Month Ach.'!B$6,('No of Month Ach.'!C$6+((T119-'No of Month Ach.'!B$6)/('No of Month Ach.'!B$5-'No of Month Ach.'!B$6)*'No of Month Ach.'!D$6)),0))))*$AF$2/10))</f>
        <v>0</v>
      </c>
      <c r="AG119" s="76">
        <f>IFERROR(IF(U119="","",IF(U119&gt;='Rx Share'!B$3,'Rx Share'!C$3,IF(U119&gt;='Rx Share'!B$4,('Rx Share'!C$4+((U119-'Rx Share'!B$4)/('Rx Share'!B$3-'Rx Share'!B$4))*'Rx Share'!D$4),IF(U119&gt;'Rx Share'!B$5,('Rx Share'!C$5+((U119-'Rx Share'!B$5)/('Rx Share'!B$4-'Rx Share'!B$5))*'Rx Share'!D$5),IF(U119&gt;='Rx Share'!B$6,('Rx Share'!C$6+((U119-'Rx Share'!B$6)/('Rx Share'!B$5-'Rx Share'!B$6)*'Rx Share'!D$6)),0)))))*$AG$2/10,"")</f>
        <v>0</v>
      </c>
      <c r="AH119" s="76">
        <f>IF(W119&gt;='Call Achv'!B$3,'Call Achv'!C$3,IF(W119&gt;='Call Achv'!B$4,('Call Achv'!C$4+((W119-'Call Achv'!B$4)/('Call Achv'!B$3-'Call Achv'!B$4))*'Call Achv'!D$4),IF(W119&gt;'Call Achv'!B$5,('Call Achv'!C$5+((W119-'Call Achv'!B$5)/('Call Achv'!B$4-'Call Achv'!B$5))*'Call Achv'!D$5),IF(W119&gt;='Call Achv'!B$6,('Call Achv'!C$6+((W119-'Call Achv'!B$6)/('Call Achv'!B$5-'Call Achv'!B$6)*'Call Achv'!D$6)),0))))*$AH$2/10</f>
        <v>0.64038031319910549</v>
      </c>
      <c r="AI119" s="76">
        <f>IF(X119&gt;='FF-Written'!B$3,'FF-Written'!C$3,IF(X119&gt;='FF-Written'!B$4,('FF-Written'!C$4+((X119-'FF-Written'!B$4)/('FF-Written'!B$3-'FF-Written'!B$4))*'FF-Written'!D$4),IF(X119&gt;'FF-Written'!B$5,('FF-Written'!C$5+((X119-'FF-Written'!B$5)/('FF-Written'!B$4-'FF-Written'!B$5))*'FF-Written'!D$5),IF(X119&gt;='FF-Written'!B$6,('FF-Written'!C$6+((X119-'FF-Written'!B$6)/('FF-Written'!B$5-'FF-Written'!B$6)*'FF-Written'!D$6)),0))))*$AI$2/10</f>
        <v>7.9111111111111132</v>
      </c>
      <c r="AJ119" s="76">
        <f>IF(Y119&gt;='FF-Detailing'!B$3,'FF-Detailing'!C$3,IF(Y119&gt;='FF-Detailing'!B$4,('FF-Detailing'!C$4+((Y119-'FF-Detailing'!B$4)/('FF-Detailing'!B$3-'FF-Detailing'!B$4))*'FF-Detailing'!D$4),IF(Y119&gt;'FF-Detailing'!B$5,('FF-Detailing'!C$5+((Y119-'FF-Detailing'!B$5)/('FF-Detailing'!B$4-'FF-Detailing'!B$5))*'FF-Detailing'!D$5),IF(Y119&gt;='FF-Detailing'!B$6,('FF-Detailing'!C$6+((Y119-'FF-Detailing'!B$6)/('FF-Detailing'!B$5-'FF-Detailing'!B$6)*'FF-Detailing'!D$6)),0))))*$AJ$2/10</f>
        <v>2.5799999999999996</v>
      </c>
      <c r="AK119" s="100">
        <f t="shared" si="16"/>
        <v>51.326173115005076</v>
      </c>
      <c r="AL119" s="70">
        <f t="shared" si="25"/>
        <v>227</v>
      </c>
      <c r="AM119" s="2">
        <f t="shared" si="17"/>
        <v>45.623264991115626</v>
      </c>
      <c r="AN119">
        <f t="shared" si="18"/>
        <v>170</v>
      </c>
      <c r="AO119" s="110" t="str">
        <f t="shared" si="19"/>
        <v/>
      </c>
      <c r="AP119" s="110" t="str">
        <f t="shared" si="13"/>
        <v/>
      </c>
      <c r="AQ119" s="110" t="str">
        <f t="shared" si="14"/>
        <v/>
      </c>
      <c r="AR119" s="110" t="str">
        <f t="shared" si="15"/>
        <v/>
      </c>
      <c r="AS119" s="109" t="str">
        <f t="shared" si="20"/>
        <v>Disqualified</v>
      </c>
      <c r="AT119" s="109" t="str">
        <f t="shared" si="21"/>
        <v>Disqualified</v>
      </c>
      <c r="AU119" s="109" t="str">
        <f t="shared" si="22"/>
        <v>Disqualified</v>
      </c>
      <c r="AV119" s="109" t="str">
        <f t="shared" si="23"/>
        <v>Disqualified</v>
      </c>
    </row>
    <row r="120" spans="1:48" ht="20" x14ac:dyDescent="0.35">
      <c r="A120" s="87"/>
      <c r="B120" s="79">
        <v>105294</v>
      </c>
      <c r="C120" s="80" t="s">
        <v>1953</v>
      </c>
      <c r="D120" s="80" t="s">
        <v>1114</v>
      </c>
      <c r="E120" s="80" t="s">
        <v>351</v>
      </c>
      <c r="F120" s="80" t="s">
        <v>163</v>
      </c>
      <c r="G120" s="80" t="s">
        <v>31</v>
      </c>
      <c r="H120" s="80" t="s">
        <v>1760</v>
      </c>
      <c r="I120" s="80" t="s">
        <v>1757</v>
      </c>
      <c r="J120" s="146">
        <v>44621</v>
      </c>
      <c r="K120" s="146" t="s">
        <v>1719</v>
      </c>
      <c r="L120" s="79"/>
      <c r="M120" s="79">
        <v>9</v>
      </c>
      <c r="N120" s="78">
        <v>96.373753273739069</v>
      </c>
      <c r="O120" s="78">
        <f>_xlfn.XLOOKUP($B120,[1]Sheet1!$A:$A,[1]Sheet1!$D:$D)</f>
        <v>96.373722649620959</v>
      </c>
      <c r="P120" s="78">
        <f t="shared" si="24"/>
        <v>3.062411811072252E-5</v>
      </c>
      <c r="Q120" s="78">
        <v>33.846153846153847</v>
      </c>
      <c r="R120" s="78">
        <v>70.149608472804132</v>
      </c>
      <c r="S120" s="78">
        <v>99.952398493382034</v>
      </c>
      <c r="T120" s="142">
        <v>3</v>
      </c>
      <c r="U120" s="68">
        <v>23.289431416639896</v>
      </c>
      <c r="V120" s="68">
        <v>0.69868294249919694</v>
      </c>
      <c r="W120" s="78">
        <v>104.63492063492063</v>
      </c>
      <c r="X120" s="78">
        <v>80.555555555555557</v>
      </c>
      <c r="Y120" s="78">
        <v>84.666666666666671</v>
      </c>
      <c r="Z120" s="73"/>
      <c r="AA120" s="74"/>
      <c r="AB120" s="75">
        <f>IF(N120="","",(IF(N120&gt;='Sales Ach'!B$3,'Sales Ach'!C$3,IF(N120&gt;='Sales Ach'!B$4,('Sales Ach'!C$4+((N120-'Sales Ach'!B$4)/('Sales Ach'!B$3-'Sales Ach'!B$4))*'Sales Ach'!D$4),IF(N120&gt;'Sales Ach'!B$5,('Sales Ach'!C$5+((N120-'Sales Ach'!B$5)/('Sales Ach'!B$4-'Sales Ach'!B$5))*'Sales Ach'!D$5),IF(N120&gt;='Sales Ach'!B$6,('Sales Ach'!C$6+((N120-'Sales Ach'!B$6)/('Sales Ach'!B$5-'Sales Ach'!B$6)*'Sales Ach'!D$6)),0))))*$AB$2/10))</f>
        <v>16.648503928486882</v>
      </c>
      <c r="AC120" s="76">
        <f>IF(Q120="","",(IF(Q120&gt;=UA!B$3,UA!C$3,IF(Q120&gt;=UA!B$4,(UA!C$4+((Q120-UA!B$4)/(UA!B$3-UA!B$4))*UA!D$4),IF(Q120&gt;UA!B$5,(UA!C$5+((Q120-UA!B$5)/(UA!B$4-UA!B$5))*UA!D$5),IF(Q120&gt;=UA!B$6,(UA!C$6+((Q120-UA!B$6)/(UA!B$5-UA!B$6)*UA!D$6)),0))))*$AC$2/10))</f>
        <v>4.1538461538461542</v>
      </c>
      <c r="AD120" s="76">
        <f>IF(R120="","",(IF(R120&gt;='New Product'!B$3,'New Product'!C$3,IF(R120&gt;='New Product'!B$4,('New Product'!C$4+((R120-'New Product'!B$4)/('New Product'!B$3-'New Product'!B$4))*'New Product'!D$4),IF(R120&gt;'New Product'!B$5,('New Product'!C$5+((R120-'New Product'!B$5)/('New Product'!B$4-'New Product'!B$5))*'New Product'!D$5),IF(R120&gt;='New Product'!B$6,('New Product'!C$6+((R120-'New Product'!B$6)/('New Product'!B$5-'New Product'!B$6)*'New Product'!D$6)),0)))))*$AD$2/10)</f>
        <v>1.5690453706851808</v>
      </c>
      <c r="AE120" s="76">
        <f>IF(S120="","",(IF(S120&gt;='Basket Brand'!B$3,'Basket Brand'!C$3,IF(S120&gt;='Basket Brand'!B$4,('Basket Brand'!C$4+((S120-'Basket Brand'!B$4)/('Basket Brand'!B$3-'Basket Brand'!B$4))*'Basket Brand'!D$4),IF(S120&gt;'Basket Brand'!B$5,('Basket Brand'!C$5+((S120-'Basket Brand'!B$5)/('Basket Brand'!B$4-'Basket Brand'!B$5))*'Basket Brand'!D$5),IF(S120&gt;='Basket Brand'!B$6,('Basket Brand'!C$6+((S120-'Basket Brand'!B$6)/('Basket Brand'!B$5-'Basket Brand'!B$6)*'Basket Brand'!D$6)),0))))*$AE$2/10))</f>
        <v>8.377151276823378</v>
      </c>
      <c r="AF120" s="76">
        <f>IF(T120="","",(IF(T120&gt;='No of Month Ach.'!B$3,'No of Month Ach.'!C$3,IF(T120&gt;='No of Month Ach.'!B$4,('No of Month Ach.'!C$4+((T120-'No of Month Ach.'!B$4)/('No of Month Ach.'!B$3-'No of Month Ach.'!B$4))*'No of Month Ach.'!D$4),IF(T120&gt;'No of Month Ach.'!B$5,('No of Month Ach.'!C$5+((T120-'No of Month Ach.'!B$5)/('No of Month Ach.'!B$4-'No of Month Ach.'!B$5))*'No of Month Ach.'!D$5),IF(T120&gt;='No of Month Ach.'!B$6,('No of Month Ach.'!C$6+((T120-'No of Month Ach.'!B$6)/('No of Month Ach.'!B$5-'No of Month Ach.'!B$6)*'No of Month Ach.'!D$6)),0))))*$AF$2/10))</f>
        <v>0</v>
      </c>
      <c r="AG120" s="76">
        <f>IFERROR(IF(U120="","",IF(U120&gt;='Rx Share'!B$3,'Rx Share'!C$3,IF(U120&gt;='Rx Share'!B$4,('Rx Share'!C$4+((U120-'Rx Share'!B$4)/('Rx Share'!B$3-'Rx Share'!B$4))*'Rx Share'!D$4),IF(U120&gt;'Rx Share'!B$5,('Rx Share'!C$5+((U120-'Rx Share'!B$5)/('Rx Share'!B$4-'Rx Share'!B$5))*'Rx Share'!D$5),IF(U120&gt;='Rx Share'!B$6,('Rx Share'!C$6+((U120-'Rx Share'!B$6)/('Rx Share'!B$5-'Rx Share'!B$6)*'Rx Share'!D$6)),0)))))*$AG$2/10,"")</f>
        <v>0</v>
      </c>
      <c r="AH120" s="76">
        <f>IF(W120&gt;='Call Achv'!B$3,'Call Achv'!C$3,IF(W120&gt;='Call Achv'!B$4,('Call Achv'!C$4+((W120-'Call Achv'!B$4)/('Call Achv'!B$3-'Call Achv'!B$4))*'Call Achv'!D$4),IF(W120&gt;'Call Achv'!B$5,('Call Achv'!C$5+((W120-'Call Achv'!B$5)/('Call Achv'!B$4-'Call Achv'!B$5))*'Call Achv'!D$5),IF(W120&gt;='Call Achv'!B$6,('Call Achv'!C$6+((W120-'Call Achv'!B$6)/('Call Achv'!B$5-'Call Achv'!B$6)*'Call Achv'!D$6)),0))))*$AH$2/10</f>
        <v>5</v>
      </c>
      <c r="AI120" s="76">
        <f>IF(X120&gt;='FF-Written'!B$3,'FF-Written'!C$3,IF(X120&gt;='FF-Written'!B$4,('FF-Written'!C$4+((X120-'FF-Written'!B$4)/('FF-Written'!B$3-'FF-Written'!B$4))*'FF-Written'!D$4),IF(X120&gt;'FF-Written'!B$5,('FF-Written'!C$5+((X120-'FF-Written'!B$5)/('FF-Written'!B$4-'FF-Written'!B$5))*'FF-Written'!D$5),IF(X120&gt;='FF-Written'!B$6,('FF-Written'!C$6+((X120-'FF-Written'!B$6)/('FF-Written'!B$5-'FF-Written'!B$6)*'FF-Written'!D$6)),0))))*$AI$2/10</f>
        <v>6.4888888888888889</v>
      </c>
      <c r="AJ120" s="76">
        <f>IF(Y120&gt;='FF-Detailing'!B$3,'FF-Detailing'!C$3,IF(Y120&gt;='FF-Detailing'!B$4,('FF-Detailing'!C$4+((Y120-'FF-Detailing'!B$4)/('FF-Detailing'!B$3-'FF-Detailing'!B$4))*'FF-Detailing'!D$4),IF(Y120&gt;'FF-Detailing'!B$5,('FF-Detailing'!C$5+((Y120-'FF-Detailing'!B$5)/('FF-Detailing'!B$4-'FF-Detailing'!B$5))*'FF-Detailing'!D$5),IF(Y120&gt;='FF-Detailing'!B$6,('FF-Detailing'!C$6+((Y120-'FF-Detailing'!B$6)/('FF-Detailing'!B$5-'FF-Detailing'!B$6)*'FF-Detailing'!D$6)),0))))*$AJ$2/10</f>
        <v>2.3800000000000003</v>
      </c>
      <c r="AK120" s="100">
        <f t="shared" si="16"/>
        <v>55.771794523413099</v>
      </c>
      <c r="AL120" s="70">
        <f t="shared" si="25"/>
        <v>188</v>
      </c>
      <c r="AM120" s="2">
        <f t="shared" si="17"/>
        <v>49.574928465256093</v>
      </c>
      <c r="AN120">
        <f t="shared" si="18"/>
        <v>140</v>
      </c>
      <c r="AO120" s="110" t="str">
        <f t="shared" si="19"/>
        <v/>
      </c>
      <c r="AP120" s="110" t="str">
        <f t="shared" si="13"/>
        <v/>
      </c>
      <c r="AQ120" s="110" t="str">
        <f t="shared" si="14"/>
        <v/>
      </c>
      <c r="AR120" s="110" t="str">
        <f t="shared" si="15"/>
        <v/>
      </c>
      <c r="AS120" s="109" t="str">
        <f t="shared" si="20"/>
        <v>Disqualified</v>
      </c>
      <c r="AT120" s="109" t="str">
        <f t="shared" si="21"/>
        <v>Disqualified</v>
      </c>
      <c r="AU120" s="109" t="str">
        <f t="shared" si="22"/>
        <v>Disqualified</v>
      </c>
      <c r="AV120" s="109" t="str">
        <f t="shared" si="23"/>
        <v>Disqualified</v>
      </c>
    </row>
    <row r="121" spans="1:48" ht="20" x14ac:dyDescent="0.35">
      <c r="A121" s="87"/>
      <c r="B121" s="79">
        <v>105300</v>
      </c>
      <c r="C121" s="80" t="s">
        <v>1954</v>
      </c>
      <c r="D121" s="80" t="s">
        <v>1114</v>
      </c>
      <c r="E121" s="80" t="s">
        <v>456</v>
      </c>
      <c r="F121" s="80" t="s">
        <v>95</v>
      </c>
      <c r="G121" s="80" t="s">
        <v>31</v>
      </c>
      <c r="H121" s="80" t="s">
        <v>1760</v>
      </c>
      <c r="I121" s="80" t="s">
        <v>1757</v>
      </c>
      <c r="J121" s="146">
        <v>44653</v>
      </c>
      <c r="K121" s="146" t="s">
        <v>1719</v>
      </c>
      <c r="L121" s="79"/>
      <c r="M121" s="79">
        <v>9</v>
      </c>
      <c r="N121" s="78">
        <v>81.258393582111054</v>
      </c>
      <c r="O121" s="78">
        <f>_xlfn.XLOOKUP($B121,[1]Sheet1!$A:$A,[1]Sheet1!$D:$D)</f>
        <v>81.25838378091575</v>
      </c>
      <c r="P121" s="78">
        <f t="shared" si="24"/>
        <v>9.8011953042487221E-6</v>
      </c>
      <c r="Q121" s="78">
        <v>16.203703703703702</v>
      </c>
      <c r="R121" s="78">
        <v>96.773382627824276</v>
      </c>
      <c r="S121" s="78">
        <v>75.919273770661661</v>
      </c>
      <c r="T121" s="142">
        <v>0</v>
      </c>
      <c r="U121" s="68">
        <v>11.6730309521592</v>
      </c>
      <c r="V121" s="68">
        <v>0.58365154760796001</v>
      </c>
      <c r="W121" s="78">
        <v>85.885885885885884</v>
      </c>
      <c r="X121" s="78">
        <v>67.777777777777786</v>
      </c>
      <c r="Y121" s="78">
        <v>86.666666666666671</v>
      </c>
      <c r="Z121" s="73"/>
      <c r="AA121" s="74"/>
      <c r="AB121" s="75">
        <f>IF(N121="","",(IF(N121&gt;='Sales Ach'!B$3,'Sales Ach'!C$3,IF(N121&gt;='Sales Ach'!B$4,('Sales Ach'!C$4+((N121-'Sales Ach'!B$4)/('Sales Ach'!B$3-'Sales Ach'!B$4))*'Sales Ach'!D$4),IF(N121&gt;'Sales Ach'!B$5,('Sales Ach'!C$5+((N121-'Sales Ach'!B$5)/('Sales Ach'!B$4-'Sales Ach'!B$5))*'Sales Ach'!D$5),IF(N121&gt;='Sales Ach'!B$6,('Sales Ach'!C$6+((N121-'Sales Ach'!B$6)/('Sales Ach'!B$5-'Sales Ach'!B$6)*'Sales Ach'!D$6)),0))))*$AB$2/10))</f>
        <v>10.877518074633317</v>
      </c>
      <c r="AC121" s="76">
        <f>IF(Q121="","",(IF(Q121&gt;=UA!B$3,UA!C$3,IF(Q121&gt;=UA!B$4,(UA!C$4+((Q121-UA!B$4)/(UA!B$3-UA!B$4))*UA!D$4),IF(Q121&gt;UA!B$5,(UA!C$5+((Q121-UA!B$5)/(UA!B$4-UA!B$5))*UA!D$5),IF(Q121&gt;=UA!B$6,(UA!C$6+((Q121-UA!B$6)/(UA!B$5-UA!B$6)*UA!D$6)),0))))*$AC$2/10))</f>
        <v>0</v>
      </c>
      <c r="AD121" s="76">
        <f>IF(R121="","",(IF(R121&gt;='New Product'!B$3,'New Product'!C$3,IF(R121&gt;='New Product'!B$4,('New Product'!C$4+((R121-'New Product'!B$4)/('New Product'!B$3-'New Product'!B$4))*'New Product'!D$4),IF(R121&gt;'New Product'!B$5,('New Product'!C$5+((R121-'New Product'!B$5)/('New Product'!B$4-'New Product'!B$5))*'New Product'!D$5),IF(R121&gt;='New Product'!B$6,('New Product'!C$6+((R121-'New Product'!B$6)/('New Product'!B$5-'New Product'!B$6)*'New Product'!D$6)),0)))))*$AD$2/10)</f>
        <v>4.5160073941736414</v>
      </c>
      <c r="AE121" s="76">
        <f>IF(S121="","",(IF(S121&gt;='Basket Brand'!B$3,'Basket Brand'!C$3,IF(S121&gt;='Basket Brand'!B$4,('Basket Brand'!C$4+((S121-'Basket Brand'!B$4)/('Basket Brand'!B$3-'Basket Brand'!B$4))*'Basket Brand'!D$4),IF(S121&gt;'Basket Brand'!B$5,('Basket Brand'!C$5+((S121-'Basket Brand'!B$5)/('Basket Brand'!B$4-'Basket Brand'!B$5))*'Basket Brand'!D$5),IF(S121&gt;='Basket Brand'!B$6,('Basket Brand'!C$6+((S121-'Basket Brand'!B$6)/('Basket Brand'!B$5-'Basket Brand'!B$6)*'Basket Brand'!D$6)),0))))*$AE$2/10))</f>
        <v>3.7103128524793996</v>
      </c>
      <c r="AF121" s="76">
        <f>IF(T121="","",(IF(T121&gt;='No of Month Ach.'!B$3,'No of Month Ach.'!C$3,IF(T121&gt;='No of Month Ach.'!B$4,('No of Month Ach.'!C$4+((T121-'No of Month Ach.'!B$4)/('No of Month Ach.'!B$3-'No of Month Ach.'!B$4))*'No of Month Ach.'!D$4),IF(T121&gt;'No of Month Ach.'!B$5,('No of Month Ach.'!C$5+((T121-'No of Month Ach.'!B$5)/('No of Month Ach.'!B$4-'No of Month Ach.'!B$5))*'No of Month Ach.'!D$5),IF(T121&gt;='No of Month Ach.'!B$6,('No of Month Ach.'!C$6+((T121-'No of Month Ach.'!B$6)/('No of Month Ach.'!B$5-'No of Month Ach.'!B$6)*'No of Month Ach.'!D$6)),0))))*$AF$2/10))</f>
        <v>0</v>
      </c>
      <c r="AG121" s="76">
        <f>IFERROR(IF(U121="","",IF(U121&gt;='Rx Share'!B$3,'Rx Share'!C$3,IF(U121&gt;='Rx Share'!B$4,('Rx Share'!C$4+((U121-'Rx Share'!B$4)/('Rx Share'!B$3-'Rx Share'!B$4))*'Rx Share'!D$4),IF(U121&gt;'Rx Share'!B$5,('Rx Share'!C$5+((U121-'Rx Share'!B$5)/('Rx Share'!B$4-'Rx Share'!B$5))*'Rx Share'!D$5),IF(U121&gt;='Rx Share'!B$6,('Rx Share'!C$6+((U121-'Rx Share'!B$6)/('Rx Share'!B$5-'Rx Share'!B$6)*'Rx Share'!D$6)),0)))))*$AG$2/10,"")</f>
        <v>0</v>
      </c>
      <c r="AH121" s="76">
        <f>IF(W121&gt;='Call Achv'!B$3,'Call Achv'!C$3,IF(W121&gt;='Call Achv'!B$4,('Call Achv'!C$4+((W121-'Call Achv'!B$4)/('Call Achv'!B$3-'Call Achv'!B$4))*'Call Achv'!D$4),IF(W121&gt;'Call Achv'!B$5,('Call Achv'!C$5+((W121-'Call Achv'!B$5)/('Call Achv'!B$4-'Call Achv'!B$5))*'Call Achv'!D$5),IF(W121&gt;='Call Achv'!B$6,('Call Achv'!C$6+((W121-'Call Achv'!B$6)/('Call Achv'!B$5-'Call Achv'!B$6)*'Call Achv'!D$6)),0))))*$AH$2/10</f>
        <v>1.2800300300300298</v>
      </c>
      <c r="AI121" s="76">
        <f>IF(X121&gt;='FF-Written'!B$3,'FF-Written'!C$3,IF(X121&gt;='FF-Written'!B$4,('FF-Written'!C$4+((X121-'FF-Written'!B$4)/('FF-Written'!B$3-'FF-Written'!B$4))*'FF-Written'!D$4),IF(X121&gt;'FF-Written'!B$5,('FF-Written'!C$5+((X121-'FF-Written'!B$5)/('FF-Written'!B$4-'FF-Written'!B$5))*'FF-Written'!D$5),IF(X121&gt;='FF-Written'!B$6,('FF-Written'!C$6+((X121-'FF-Written'!B$6)/('FF-Written'!B$5-'FF-Written'!B$6)*'FF-Written'!D$6)),0))))*$AI$2/10</f>
        <v>4.1333333333333346</v>
      </c>
      <c r="AJ121" s="76">
        <f>IF(Y121&gt;='FF-Detailing'!B$3,'FF-Detailing'!C$3,IF(Y121&gt;='FF-Detailing'!B$4,('FF-Detailing'!C$4+((Y121-'FF-Detailing'!B$4)/('FF-Detailing'!B$3-'FF-Detailing'!B$4))*'FF-Detailing'!D$4),IF(Y121&gt;'FF-Detailing'!B$5,('FF-Detailing'!C$5+((Y121-'FF-Detailing'!B$5)/('FF-Detailing'!B$4-'FF-Detailing'!B$5))*'FF-Detailing'!D$5),IF(Y121&gt;='FF-Detailing'!B$6,('FF-Detailing'!C$6+((Y121-'FF-Detailing'!B$6)/('FF-Detailing'!B$5-'FF-Detailing'!B$6)*'FF-Detailing'!D$6)),0))))*$AJ$2/10</f>
        <v>2.5</v>
      </c>
      <c r="AK121" s="100">
        <f t="shared" si="16"/>
        <v>33.771502105812154</v>
      </c>
      <c r="AL121" s="70">
        <f t="shared" si="25"/>
        <v>429</v>
      </c>
      <c r="AM121" s="2">
        <f t="shared" si="17"/>
        <v>30.019112982944133</v>
      </c>
      <c r="AN121">
        <f t="shared" si="18"/>
        <v>305</v>
      </c>
      <c r="AO121" s="110" t="str">
        <f t="shared" si="19"/>
        <v/>
      </c>
      <c r="AP121" s="110" t="str">
        <f t="shared" si="13"/>
        <v/>
      </c>
      <c r="AQ121" s="110" t="str">
        <f t="shared" si="14"/>
        <v/>
      </c>
      <c r="AR121" s="110" t="str">
        <f t="shared" si="15"/>
        <v/>
      </c>
      <c r="AS121" s="109" t="str">
        <f t="shared" si="20"/>
        <v>Disqualified</v>
      </c>
      <c r="AT121" s="109" t="str">
        <f t="shared" si="21"/>
        <v>Disqualified</v>
      </c>
      <c r="AU121" s="109" t="str">
        <f t="shared" si="22"/>
        <v>Disqualified</v>
      </c>
      <c r="AV121" s="109" t="str">
        <f t="shared" si="23"/>
        <v>Disqualified</v>
      </c>
    </row>
    <row r="122" spans="1:48" ht="20" x14ac:dyDescent="0.35">
      <c r="A122" s="87"/>
      <c r="B122" s="79">
        <v>105302</v>
      </c>
      <c r="C122" s="80" t="s">
        <v>1955</v>
      </c>
      <c r="D122" s="80" t="s">
        <v>1114</v>
      </c>
      <c r="E122" s="80" t="s">
        <v>415</v>
      </c>
      <c r="F122" s="80" t="s">
        <v>99</v>
      </c>
      <c r="G122" s="80" t="s">
        <v>16</v>
      </c>
      <c r="H122" s="80" t="s">
        <v>1770</v>
      </c>
      <c r="I122" s="80" t="s">
        <v>1757</v>
      </c>
      <c r="J122" s="146">
        <v>44653</v>
      </c>
      <c r="K122" s="146" t="s">
        <v>1719</v>
      </c>
      <c r="L122" s="79"/>
      <c r="M122" s="79">
        <v>9</v>
      </c>
      <c r="N122" s="78">
        <v>80.190971480004151</v>
      </c>
      <c r="O122" s="78">
        <f>_xlfn.XLOOKUP($B122,[1]Sheet1!$A:$A,[1]Sheet1!$D:$D)</f>
        <v>80.1909117921426</v>
      </c>
      <c r="P122" s="78">
        <f t="shared" si="24"/>
        <v>5.9687861551083188E-5</v>
      </c>
      <c r="Q122" s="78">
        <v>25</v>
      </c>
      <c r="R122" s="78">
        <v>45.746223099345897</v>
      </c>
      <c r="S122" s="78">
        <v>82.36912628784647</v>
      </c>
      <c r="T122" s="142">
        <v>1</v>
      </c>
      <c r="U122" s="68">
        <v>7.9519988433456215</v>
      </c>
      <c r="V122" s="68">
        <v>0.23855996530036866</v>
      </c>
      <c r="W122" s="78">
        <v>101.80952380952381</v>
      </c>
      <c r="X122" s="78">
        <v>73.8888888888889</v>
      </c>
      <c r="Y122" s="78">
        <v>85</v>
      </c>
      <c r="Z122" s="73"/>
      <c r="AA122" s="74"/>
      <c r="AB122" s="75">
        <f>IF(N122="","",(IF(N122&gt;='Sales Ach'!B$3,'Sales Ach'!C$3,IF(N122&gt;='Sales Ach'!B$4,('Sales Ach'!C$4+((N122-'Sales Ach'!B$4)/('Sales Ach'!B$3-'Sales Ach'!B$4))*'Sales Ach'!D$4),IF(N122&gt;'Sales Ach'!B$5,('Sales Ach'!C$5+((N122-'Sales Ach'!B$5)/('Sales Ach'!B$4-'Sales Ach'!B$5))*'Sales Ach'!D$5),IF(N122&gt;='Sales Ach'!B$6,('Sales Ach'!C$6+((N122-'Sales Ach'!B$6)/('Sales Ach'!B$5-'Sales Ach'!B$6)*'Sales Ach'!D$6)),0))))*$AB$2/10))</f>
        <v>10.557291444001246</v>
      </c>
      <c r="AC122" s="76">
        <f>IF(Q122="","",(IF(Q122&gt;=UA!B$3,UA!C$3,IF(Q122&gt;=UA!B$4,(UA!C$4+((Q122-UA!B$4)/(UA!B$3-UA!B$4))*UA!D$4),IF(Q122&gt;UA!B$5,(UA!C$5+((Q122-UA!B$5)/(UA!B$4-UA!B$5))*UA!D$5),IF(Q122&gt;=UA!B$6,(UA!C$6+((Q122-UA!B$6)/(UA!B$5-UA!B$6)*UA!D$6)),0))))*$AC$2/10))</f>
        <v>0</v>
      </c>
      <c r="AD122" s="76">
        <f>IF(R122="","",(IF(R122&gt;='New Product'!B$3,'New Product'!C$3,IF(R122&gt;='New Product'!B$4,('New Product'!C$4+((R122-'New Product'!B$4)/('New Product'!B$3-'New Product'!B$4))*'New Product'!D$4),IF(R122&gt;'New Product'!B$5,('New Product'!C$5+((R122-'New Product'!B$5)/('New Product'!B$4-'New Product'!B$5))*'New Product'!D$5),IF(R122&gt;='New Product'!B$6,('New Product'!C$6+((R122-'New Product'!B$6)/('New Product'!B$5-'New Product'!B$6)*'New Product'!D$6)),0)))))*$AD$2/10)</f>
        <v>0.50139726059638301</v>
      </c>
      <c r="AE122" s="76">
        <f>IF(S122="","",(IF(S122&gt;='Basket Brand'!B$3,'Basket Brand'!C$3,IF(S122&gt;='Basket Brand'!B$4,('Basket Brand'!C$4+((S122-'Basket Brand'!B$4)/('Basket Brand'!B$3-'Basket Brand'!B$4))*'Basket Brand'!D$4),IF(S122&gt;'Basket Brand'!B$5,('Basket Brand'!C$5+((S122-'Basket Brand'!B$5)/('Basket Brand'!B$4-'Basket Brand'!B$5))*'Basket Brand'!D$5),IF(S122&gt;='Basket Brand'!B$6,('Basket Brand'!C$6+((S122-'Basket Brand'!B$6)/('Basket Brand'!B$5-'Basket Brand'!B$6)*'Basket Brand'!D$6)),0))))*$AE$2/10))</f>
        <v>4.4842951545415763</v>
      </c>
      <c r="AF122" s="76">
        <f>IF(T122="","",(IF(T122&gt;='No of Month Ach.'!B$3,'No of Month Ach.'!C$3,IF(T122&gt;='No of Month Ach.'!B$4,('No of Month Ach.'!C$4+((T122-'No of Month Ach.'!B$4)/('No of Month Ach.'!B$3-'No of Month Ach.'!B$4))*'No of Month Ach.'!D$4),IF(T122&gt;'No of Month Ach.'!B$5,('No of Month Ach.'!C$5+((T122-'No of Month Ach.'!B$5)/('No of Month Ach.'!B$4-'No of Month Ach.'!B$5))*'No of Month Ach.'!D$5),IF(T122&gt;='No of Month Ach.'!B$6,('No of Month Ach.'!C$6+((T122-'No of Month Ach.'!B$6)/('No of Month Ach.'!B$5-'No of Month Ach.'!B$6)*'No of Month Ach.'!D$6)),0))))*$AF$2/10))</f>
        <v>0</v>
      </c>
      <c r="AG122" s="76">
        <f>IFERROR(IF(U122="","",IF(U122&gt;='Rx Share'!B$3,'Rx Share'!C$3,IF(U122&gt;='Rx Share'!B$4,('Rx Share'!C$4+((U122-'Rx Share'!B$4)/('Rx Share'!B$3-'Rx Share'!B$4))*'Rx Share'!D$4),IF(U122&gt;'Rx Share'!B$5,('Rx Share'!C$5+((U122-'Rx Share'!B$5)/('Rx Share'!B$4-'Rx Share'!B$5))*'Rx Share'!D$5),IF(U122&gt;='Rx Share'!B$6,('Rx Share'!C$6+((U122-'Rx Share'!B$6)/('Rx Share'!B$5-'Rx Share'!B$6)*'Rx Share'!D$6)),0)))))*$AG$2/10,"")</f>
        <v>0</v>
      </c>
      <c r="AH122" s="76">
        <f>IF(W122&gt;='Call Achv'!B$3,'Call Achv'!C$3,IF(W122&gt;='Call Achv'!B$4,('Call Achv'!C$4+((W122-'Call Achv'!B$4)/('Call Achv'!B$3-'Call Achv'!B$4))*'Call Achv'!D$4),IF(W122&gt;'Call Achv'!B$5,('Call Achv'!C$5+((W122-'Call Achv'!B$5)/('Call Achv'!B$4-'Call Achv'!B$5))*'Call Achv'!D$5),IF(W122&gt;='Call Achv'!B$6,('Call Achv'!C$6+((W122-'Call Achv'!B$6)/('Call Achv'!B$5-'Call Achv'!B$6)*'Call Achv'!D$6)),0))))*$AH$2/10</f>
        <v>5</v>
      </c>
      <c r="AI122" s="76">
        <f>IF(X122&gt;='FF-Written'!B$3,'FF-Written'!C$3,IF(X122&gt;='FF-Written'!B$4,('FF-Written'!C$4+((X122-'FF-Written'!B$4)/('FF-Written'!B$3-'FF-Written'!B$4))*'FF-Written'!D$4),IF(X122&gt;'FF-Written'!B$5,('FF-Written'!C$5+((X122-'FF-Written'!B$5)/('FF-Written'!B$4-'FF-Written'!B$5))*'FF-Written'!D$5),IF(X122&gt;='FF-Written'!B$6,('FF-Written'!C$6+((X122-'FF-Written'!B$6)/('FF-Written'!B$5-'FF-Written'!B$6)*'FF-Written'!D$6)),0))))*$AI$2/10</f>
        <v>4.866666666666668</v>
      </c>
      <c r="AJ122" s="76">
        <f>IF(Y122&gt;='FF-Detailing'!B$3,'FF-Detailing'!C$3,IF(Y122&gt;='FF-Detailing'!B$4,('FF-Detailing'!C$4+((Y122-'FF-Detailing'!B$4)/('FF-Detailing'!B$3-'FF-Detailing'!B$4))*'FF-Detailing'!D$4),IF(Y122&gt;'FF-Detailing'!B$5,('FF-Detailing'!C$5+((Y122-'FF-Detailing'!B$5)/('FF-Detailing'!B$4-'FF-Detailing'!B$5))*'FF-Detailing'!D$5),IF(Y122&gt;='FF-Detailing'!B$6,('FF-Detailing'!C$6+((Y122-'FF-Detailing'!B$6)/('FF-Detailing'!B$5-'FF-Detailing'!B$6)*'FF-Detailing'!D$6)),0))))*$AJ$2/10</f>
        <v>2.4</v>
      </c>
      <c r="AK122" s="100">
        <f t="shared" si="16"/>
        <v>34.762063157257344</v>
      </c>
      <c r="AL122" s="70">
        <f t="shared" si="25"/>
        <v>413</v>
      </c>
      <c r="AM122" s="2">
        <f t="shared" si="17"/>
        <v>30.899611695339857</v>
      </c>
      <c r="AN122">
        <f t="shared" si="18"/>
        <v>294</v>
      </c>
      <c r="AO122" s="110" t="str">
        <f t="shared" si="19"/>
        <v/>
      </c>
      <c r="AP122" s="110" t="str">
        <f t="shared" si="13"/>
        <v/>
      </c>
      <c r="AQ122" s="110" t="str">
        <f t="shared" si="14"/>
        <v/>
      </c>
      <c r="AR122" s="110" t="str">
        <f t="shared" si="15"/>
        <v/>
      </c>
      <c r="AS122" s="109" t="str">
        <f t="shared" si="20"/>
        <v>Disqualified</v>
      </c>
      <c r="AT122" s="109" t="str">
        <f t="shared" si="21"/>
        <v>Disqualified</v>
      </c>
      <c r="AU122" s="109" t="str">
        <f t="shared" si="22"/>
        <v>Disqualified</v>
      </c>
      <c r="AV122" s="109" t="str">
        <f t="shared" si="23"/>
        <v>Disqualified</v>
      </c>
    </row>
    <row r="123" spans="1:48" ht="20" x14ac:dyDescent="0.35">
      <c r="A123" s="87"/>
      <c r="B123" s="79">
        <v>105303</v>
      </c>
      <c r="C123" s="80" t="s">
        <v>1956</v>
      </c>
      <c r="D123" s="80" t="s">
        <v>1114</v>
      </c>
      <c r="E123" s="80" t="s">
        <v>414</v>
      </c>
      <c r="F123" s="80" t="s">
        <v>68</v>
      </c>
      <c r="G123" s="80" t="s">
        <v>34</v>
      </c>
      <c r="H123" s="80" t="s">
        <v>1760</v>
      </c>
      <c r="I123" s="80" t="s">
        <v>1757</v>
      </c>
      <c r="J123" s="146">
        <v>44653</v>
      </c>
      <c r="K123" s="146" t="s">
        <v>1719</v>
      </c>
      <c r="L123" s="79"/>
      <c r="M123" s="79">
        <v>9</v>
      </c>
      <c r="N123" s="78">
        <v>88.8760967072337</v>
      </c>
      <c r="O123" s="78">
        <f>_xlfn.XLOOKUP($B123,[1]Sheet1!$A:$A,[1]Sheet1!$D:$D)</f>
        <v>88.876069816970343</v>
      </c>
      <c r="P123" s="78">
        <f t="shared" si="24"/>
        <v>2.6890263356449395E-5</v>
      </c>
      <c r="Q123" s="78">
        <v>35.185185185185183</v>
      </c>
      <c r="R123" s="78">
        <v>102.87157828552797</v>
      </c>
      <c r="S123" s="78">
        <v>85.472969165086823</v>
      </c>
      <c r="T123" s="142">
        <v>2</v>
      </c>
      <c r="U123" s="68">
        <v>10.667508284677291</v>
      </c>
      <c r="V123" s="68">
        <v>0.53337541423386459</v>
      </c>
      <c r="W123" s="78">
        <v>111.14814814814815</v>
      </c>
      <c r="X123" s="78">
        <v>62.222222222222229</v>
      </c>
      <c r="Y123" s="78">
        <v>61.666666666666664</v>
      </c>
      <c r="Z123" s="73"/>
      <c r="AA123" s="74"/>
      <c r="AB123" s="75">
        <f>IF(N123="","",(IF(N123&gt;='Sales Ach'!B$3,'Sales Ach'!C$3,IF(N123&gt;='Sales Ach'!B$4,('Sales Ach'!C$4+((N123-'Sales Ach'!B$4)/('Sales Ach'!B$3-'Sales Ach'!B$4))*'Sales Ach'!D$4),IF(N123&gt;'Sales Ach'!B$5,('Sales Ach'!C$5+((N123-'Sales Ach'!B$5)/('Sales Ach'!B$4-'Sales Ach'!B$5))*'Sales Ach'!D$5),IF(N123&gt;='Sales Ach'!B$6,('Sales Ach'!C$6+((N123-'Sales Ach'!B$6)/('Sales Ach'!B$5-'Sales Ach'!B$6)*'Sales Ach'!D$6)),0))))*$AB$2/10))</f>
        <v>13.162829012170111</v>
      </c>
      <c r="AC123" s="76">
        <f>IF(Q123="","",(IF(Q123&gt;=UA!B$3,UA!C$3,IF(Q123&gt;=UA!B$4,(UA!C$4+((Q123-UA!B$4)/(UA!B$3-UA!B$4))*UA!D$4),IF(Q123&gt;UA!B$5,(UA!C$5+((Q123-UA!B$5)/(UA!B$4-UA!B$5))*UA!D$5),IF(Q123&gt;=UA!B$6,(UA!C$6+((Q123-UA!B$6)/(UA!B$5-UA!B$6)*UA!D$6)),0))))*$AC$2/10))</f>
        <v>4.5555555555555554</v>
      </c>
      <c r="AD123" s="76">
        <f>IF(R123="","",(IF(R123&gt;='New Product'!B$3,'New Product'!C$3,IF(R123&gt;='New Product'!B$4,('New Product'!C$4+((R123-'New Product'!B$4)/('New Product'!B$3-'New Product'!B$4))*'New Product'!D$4),IF(R123&gt;'New Product'!B$5,('New Product'!C$5+((R123-'New Product'!B$5)/('New Product'!B$4-'New Product'!B$5))*'New Product'!D$5),IF(R123&gt;='New Product'!B$6,('New Product'!C$6+((R123-'New Product'!B$6)/('New Product'!B$5-'New Product'!B$6)*'New Product'!D$6)),0)))))*$AD$2/10)</f>
        <v>5</v>
      </c>
      <c r="AE123" s="76">
        <f>IF(S123="","",(IF(S123&gt;='Basket Brand'!B$3,'Basket Brand'!C$3,IF(S123&gt;='Basket Brand'!B$4,('Basket Brand'!C$4+((S123-'Basket Brand'!B$4)/('Basket Brand'!B$3-'Basket Brand'!B$4))*'Basket Brand'!D$4),IF(S123&gt;'Basket Brand'!B$5,('Basket Brand'!C$5+((S123-'Basket Brand'!B$5)/('Basket Brand'!B$4-'Basket Brand'!B$5))*'Basket Brand'!D$5),IF(S123&gt;='Basket Brand'!B$6,('Basket Brand'!C$6+((S123-'Basket Brand'!B$6)/('Basket Brand'!B$5-'Basket Brand'!B$6)*'Basket Brand'!D$6)),0))))*$AE$2/10))</f>
        <v>4.856756299810419</v>
      </c>
      <c r="AF123" s="76">
        <f>IF(T123="","",(IF(T123&gt;='No of Month Ach.'!B$3,'No of Month Ach.'!C$3,IF(T123&gt;='No of Month Ach.'!B$4,('No of Month Ach.'!C$4+((T123-'No of Month Ach.'!B$4)/('No of Month Ach.'!B$3-'No of Month Ach.'!B$4))*'No of Month Ach.'!D$4),IF(T123&gt;'No of Month Ach.'!B$5,('No of Month Ach.'!C$5+((T123-'No of Month Ach.'!B$5)/('No of Month Ach.'!B$4-'No of Month Ach.'!B$5))*'No of Month Ach.'!D$5),IF(T123&gt;='No of Month Ach.'!B$6,('No of Month Ach.'!C$6+((T123-'No of Month Ach.'!B$6)/('No of Month Ach.'!B$5-'No of Month Ach.'!B$6)*'No of Month Ach.'!D$6)),0))))*$AF$2/10))</f>
        <v>0</v>
      </c>
      <c r="AG123" s="76">
        <f>IFERROR(IF(U123="","",IF(U123&gt;='Rx Share'!B$3,'Rx Share'!C$3,IF(U123&gt;='Rx Share'!B$4,('Rx Share'!C$4+((U123-'Rx Share'!B$4)/('Rx Share'!B$3-'Rx Share'!B$4))*'Rx Share'!D$4),IF(U123&gt;'Rx Share'!B$5,('Rx Share'!C$5+((U123-'Rx Share'!B$5)/('Rx Share'!B$4-'Rx Share'!B$5))*'Rx Share'!D$5),IF(U123&gt;='Rx Share'!B$6,('Rx Share'!C$6+((U123-'Rx Share'!B$6)/('Rx Share'!B$5-'Rx Share'!B$6)*'Rx Share'!D$6)),0)))))*$AG$2/10,"")</f>
        <v>0</v>
      </c>
      <c r="AH123" s="76">
        <f>IF(W123&gt;='Call Achv'!B$3,'Call Achv'!C$3,IF(W123&gt;='Call Achv'!B$4,('Call Achv'!C$4+((W123-'Call Achv'!B$4)/('Call Achv'!B$3-'Call Achv'!B$4))*'Call Achv'!D$4),IF(W123&gt;'Call Achv'!B$5,('Call Achv'!C$5+((W123-'Call Achv'!B$5)/('Call Achv'!B$4-'Call Achv'!B$5))*'Call Achv'!D$5),IF(W123&gt;='Call Achv'!B$6,('Call Achv'!C$6+((W123-'Call Achv'!B$6)/('Call Achv'!B$5-'Call Achv'!B$6)*'Call Achv'!D$6)),0))))*$AH$2/10</f>
        <v>5</v>
      </c>
      <c r="AI123" s="76">
        <f>IF(X123&gt;='FF-Written'!B$3,'FF-Written'!C$3,IF(X123&gt;='FF-Written'!B$4,('FF-Written'!C$4+((X123-'FF-Written'!B$4)/('FF-Written'!B$3-'FF-Written'!B$4))*'FF-Written'!D$4),IF(X123&gt;'FF-Written'!B$5,('FF-Written'!C$5+((X123-'FF-Written'!B$5)/('FF-Written'!B$4-'FF-Written'!B$5))*'FF-Written'!D$5),IF(X123&gt;='FF-Written'!B$6,('FF-Written'!C$6+((X123-'FF-Written'!B$6)/('FF-Written'!B$5-'FF-Written'!B$6)*'FF-Written'!D$6)),0))))*$AI$2/10</f>
        <v>3.4666666666666672</v>
      </c>
      <c r="AJ123" s="76">
        <f>IF(Y123&gt;='FF-Detailing'!B$3,'FF-Detailing'!C$3,IF(Y123&gt;='FF-Detailing'!B$4,('FF-Detailing'!C$4+((Y123-'FF-Detailing'!B$4)/('FF-Detailing'!B$3-'FF-Detailing'!B$4))*'FF-Detailing'!D$4),IF(Y123&gt;'FF-Detailing'!B$5,('FF-Detailing'!C$5+((Y123-'FF-Detailing'!B$5)/('FF-Detailing'!B$4-'FF-Detailing'!B$5))*'FF-Detailing'!D$5),IF(Y123&gt;='FF-Detailing'!B$6,('FF-Detailing'!C$6+((Y123-'FF-Detailing'!B$6)/('FF-Detailing'!B$5-'FF-Detailing'!B$6)*'FF-Detailing'!D$6)),0))))*$AJ$2/10</f>
        <v>0.32499999999999979</v>
      </c>
      <c r="AK123" s="100">
        <f t="shared" si="16"/>
        <v>45.458509417753447</v>
      </c>
      <c r="AL123" s="70">
        <f t="shared" si="25"/>
        <v>281</v>
      </c>
      <c r="AM123" s="2">
        <f t="shared" si="17"/>
        <v>40.407563926891953</v>
      </c>
      <c r="AN123">
        <f t="shared" si="18"/>
        <v>207</v>
      </c>
      <c r="AO123" s="110" t="str">
        <f t="shared" si="19"/>
        <v/>
      </c>
      <c r="AP123" s="110" t="str">
        <f t="shared" si="13"/>
        <v/>
      </c>
      <c r="AQ123" s="110" t="str">
        <f t="shared" si="14"/>
        <v/>
      </c>
      <c r="AR123" s="110" t="str">
        <f t="shared" si="15"/>
        <v/>
      </c>
      <c r="AS123" s="109" t="str">
        <f t="shared" si="20"/>
        <v>Disqualified</v>
      </c>
      <c r="AT123" s="109" t="str">
        <f t="shared" si="21"/>
        <v>Disqualified</v>
      </c>
      <c r="AU123" s="109" t="str">
        <f t="shared" si="22"/>
        <v>Disqualified</v>
      </c>
      <c r="AV123" s="109" t="str">
        <f t="shared" si="23"/>
        <v>Disqualified</v>
      </c>
    </row>
    <row r="124" spans="1:48" ht="20" x14ac:dyDescent="0.35">
      <c r="A124" s="87"/>
      <c r="B124" s="79">
        <v>105304</v>
      </c>
      <c r="C124" s="80" t="s">
        <v>1957</v>
      </c>
      <c r="D124" s="80"/>
      <c r="E124" s="80" t="s">
        <v>1800</v>
      </c>
      <c r="F124" s="80" t="s">
        <v>170</v>
      </c>
      <c r="G124" s="80" t="s">
        <v>1958</v>
      </c>
      <c r="H124" s="80" t="s">
        <v>1959</v>
      </c>
      <c r="I124" s="80" t="s">
        <v>1786</v>
      </c>
      <c r="J124" s="146"/>
      <c r="K124" s="146" t="s">
        <v>1701</v>
      </c>
      <c r="L124" s="79"/>
      <c r="M124" s="79">
        <v>2</v>
      </c>
      <c r="N124" s="78">
        <v>92.564091974582524</v>
      </c>
      <c r="O124" s="78">
        <f>_xlfn.XLOOKUP($B124,[1]Sheet1!$A:$A,[1]Sheet1!$D:$D)</f>
        <v>92.564091974582524</v>
      </c>
      <c r="P124" s="78">
        <f t="shared" si="24"/>
        <v>0</v>
      </c>
      <c r="Q124" s="78">
        <v>47.107438016528924</v>
      </c>
      <c r="R124" s="78">
        <v>69.107661380388649</v>
      </c>
      <c r="S124" s="78">
        <v>89.974256209226809</v>
      </c>
      <c r="T124" s="142">
        <v>0</v>
      </c>
      <c r="U124" s="68" t="s">
        <v>1093</v>
      </c>
      <c r="V124" s="68" t="s">
        <v>1093</v>
      </c>
      <c r="W124" s="78">
        <v>92.307692307692307</v>
      </c>
      <c r="X124" s="78">
        <v>76.666666666666671</v>
      </c>
      <c r="Y124" s="78">
        <v>83</v>
      </c>
      <c r="Z124" s="73"/>
      <c r="AA124" s="74"/>
      <c r="AB124" s="75">
        <f>IF(N124="","",(IF(N124&gt;='Sales Ach'!B$3,'Sales Ach'!C$3,IF(N124&gt;='Sales Ach'!B$4,('Sales Ach'!C$4+((N124-'Sales Ach'!B$4)/('Sales Ach'!B$3-'Sales Ach'!B$4))*'Sales Ach'!D$4),IF(N124&gt;'Sales Ach'!B$5,('Sales Ach'!C$5+((N124-'Sales Ach'!B$5)/('Sales Ach'!B$4-'Sales Ach'!B$5))*'Sales Ach'!D$5),IF(N124&gt;='Sales Ach'!B$6,('Sales Ach'!C$6+((N124-'Sales Ach'!B$6)/('Sales Ach'!B$5-'Sales Ach'!B$6)*'Sales Ach'!D$6)),0))))*$AB$2/10))</f>
        <v>14.269227592374756</v>
      </c>
      <c r="AC124" s="76">
        <f>IF(Q124="","",(IF(Q124&gt;=UA!B$3,UA!C$3,IF(Q124&gt;=UA!B$4,(UA!C$4+((Q124-UA!B$4)/(UA!B$3-UA!B$4))*UA!D$4),IF(Q124&gt;UA!B$5,(UA!C$5+((Q124-UA!B$5)/(UA!B$4-UA!B$5))*UA!D$5),IF(Q124&gt;=UA!B$6,(UA!C$6+((Q124-UA!B$6)/(UA!B$5-UA!B$6)*UA!D$6)),0))))*$AC$2/10))</f>
        <v>8.8429752066115697</v>
      </c>
      <c r="AD124" s="76">
        <f>IF(R124="","",(IF(R124&gt;='New Product'!B$3,'New Product'!C$3,IF(R124&gt;='New Product'!B$4,('New Product'!C$4+((R124-'New Product'!B$4)/('New Product'!B$3-'New Product'!B$4))*'New Product'!D$4),IF(R124&gt;'New Product'!B$5,('New Product'!C$5+((R124-'New Product'!B$5)/('New Product'!B$4-'New Product'!B$5))*'New Product'!D$5),IF(R124&gt;='New Product'!B$6,('New Product'!C$6+((R124-'New Product'!B$6)/('New Product'!B$5-'New Product'!B$6)*'New Product'!D$6)),0)))))*$AD$2/10)</f>
        <v>1.5234601853920033</v>
      </c>
      <c r="AE124" s="76">
        <f>IF(S124="","",(IF(S124&gt;='Basket Brand'!B$3,'Basket Brand'!C$3,IF(S124&gt;='Basket Brand'!B$4,('Basket Brand'!C$4+((S124-'Basket Brand'!B$4)/('Basket Brand'!B$3-'Basket Brand'!B$4))*'Basket Brand'!D$4),IF(S124&gt;'Basket Brand'!B$5,('Basket Brand'!C$5+((S124-'Basket Brand'!B$5)/('Basket Brand'!B$4-'Basket Brand'!B$5))*'Basket Brand'!D$5),IF(S124&gt;='Basket Brand'!B$6,('Basket Brand'!C$6+((S124-'Basket Brand'!B$6)/('Basket Brand'!B$5-'Basket Brand'!B$6)*'Basket Brand'!D$6)),0))))*$AE$2/10))</f>
        <v>5.396910745107216</v>
      </c>
      <c r="AF124" s="76">
        <f>IF(T124="","",(IF(T124&gt;='No of Month Ach.'!B$3,'No of Month Ach.'!C$3,IF(T124&gt;='No of Month Ach.'!B$4,('No of Month Ach.'!C$4+((T124-'No of Month Ach.'!B$4)/('No of Month Ach.'!B$3-'No of Month Ach.'!B$4))*'No of Month Ach.'!D$4),IF(T124&gt;'No of Month Ach.'!B$5,('No of Month Ach.'!C$5+((T124-'No of Month Ach.'!B$5)/('No of Month Ach.'!B$4-'No of Month Ach.'!B$5))*'No of Month Ach.'!D$5),IF(T124&gt;='No of Month Ach.'!B$6,('No of Month Ach.'!C$6+((T124-'No of Month Ach.'!B$6)/('No of Month Ach.'!B$5-'No of Month Ach.'!B$6)*'No of Month Ach.'!D$6)),0))))*$AF$2/10))</f>
        <v>0</v>
      </c>
      <c r="AG124" s="76" t="str">
        <f>IFERROR(IF(U124="","",IF(U124&gt;='Rx Share'!B$3,'Rx Share'!C$3,IF(U124&gt;='Rx Share'!B$4,('Rx Share'!C$4+((U124-'Rx Share'!B$4)/('Rx Share'!B$3-'Rx Share'!B$4))*'Rx Share'!D$4),IF(U124&gt;'Rx Share'!B$5,('Rx Share'!C$5+((U124-'Rx Share'!B$5)/('Rx Share'!B$4-'Rx Share'!B$5))*'Rx Share'!D$5),IF(U124&gt;='Rx Share'!B$6,('Rx Share'!C$6+((U124-'Rx Share'!B$6)/('Rx Share'!B$5-'Rx Share'!B$6)*'Rx Share'!D$6)),0)))))*$AG$2/10,"")</f>
        <v/>
      </c>
      <c r="AH124" s="76">
        <f>IF(W124&gt;='Call Achv'!B$3,'Call Achv'!C$3,IF(W124&gt;='Call Achv'!B$4,('Call Achv'!C$4+((W124-'Call Achv'!B$4)/('Call Achv'!B$3-'Call Achv'!B$4))*'Call Achv'!D$4),IF(W124&gt;'Call Achv'!B$5,('Call Achv'!C$5+((W124-'Call Achv'!B$5)/('Call Achv'!B$4-'Call Achv'!B$5))*'Call Achv'!D$5),IF(W124&gt;='Call Achv'!B$6,('Call Achv'!C$6+((W124-'Call Achv'!B$6)/('Call Achv'!B$5-'Call Achv'!B$6)*'Call Achv'!D$6)),0))))*$AH$2/10</f>
        <v>2.4615384615384612</v>
      </c>
      <c r="AI124" s="76">
        <f>IF(X124&gt;='FF-Written'!B$3,'FF-Written'!C$3,IF(X124&gt;='FF-Written'!B$4,('FF-Written'!C$4+((X124-'FF-Written'!B$4)/('FF-Written'!B$3-'FF-Written'!B$4))*'FF-Written'!D$4),IF(X124&gt;'FF-Written'!B$5,('FF-Written'!C$5+((X124-'FF-Written'!B$5)/('FF-Written'!B$4-'FF-Written'!B$5))*'FF-Written'!D$5),IF(X124&gt;='FF-Written'!B$6,('FF-Written'!C$6+((X124-'FF-Written'!B$6)/('FF-Written'!B$5-'FF-Written'!B$6)*'FF-Written'!D$6)),0))))*$AI$2/10</f>
        <v>5.2000000000000011</v>
      </c>
      <c r="AJ124" s="76">
        <f>IF(Y124&gt;='FF-Detailing'!B$3,'FF-Detailing'!C$3,IF(Y124&gt;='FF-Detailing'!B$4,('FF-Detailing'!C$4+((Y124-'FF-Detailing'!B$4)/('FF-Detailing'!B$3-'FF-Detailing'!B$4))*'FF-Detailing'!D$4),IF(Y124&gt;'FF-Detailing'!B$5,('FF-Detailing'!C$5+((Y124-'FF-Detailing'!B$5)/('FF-Detailing'!B$4-'FF-Detailing'!B$5))*'FF-Detailing'!D$5),IF(Y124&gt;='FF-Detailing'!B$6,('FF-Detailing'!C$6+((Y124-'FF-Detailing'!B$6)/('FF-Detailing'!B$5-'FF-Detailing'!B$6)*'FF-Detailing'!D$6)),0))))*$AJ$2/10</f>
        <v>2.2799999999999998</v>
      </c>
      <c r="AK124" s="100">
        <f t="shared" si="16"/>
        <v>49.967640238780021</v>
      </c>
      <c r="AL124" s="70">
        <f t="shared" si="25"/>
        <v>236</v>
      </c>
      <c r="AM124" s="2">
        <f t="shared" si="17"/>
        <v>44.415680212248901</v>
      </c>
      <c r="AN124">
        <f t="shared" si="18"/>
        <v>177</v>
      </c>
      <c r="AO124" s="110" t="str">
        <f t="shared" si="19"/>
        <v/>
      </c>
      <c r="AP124" s="110" t="str">
        <f t="shared" si="13"/>
        <v/>
      </c>
      <c r="AQ124" s="110" t="str">
        <f t="shared" si="14"/>
        <v/>
      </c>
      <c r="AR124" s="110" t="str">
        <f t="shared" si="15"/>
        <v/>
      </c>
      <c r="AS124" s="109" t="str">
        <f t="shared" si="20"/>
        <v>Disqualified</v>
      </c>
      <c r="AT124" s="109" t="str">
        <f t="shared" si="21"/>
        <v>Disqualified</v>
      </c>
      <c r="AU124" s="109" t="str">
        <f t="shared" si="22"/>
        <v>Disqualified</v>
      </c>
      <c r="AV124" s="109" t="str">
        <f t="shared" si="23"/>
        <v>Disqualified</v>
      </c>
    </row>
    <row r="125" spans="1:48" ht="20" x14ac:dyDescent="0.35">
      <c r="A125" s="87"/>
      <c r="B125" s="79">
        <v>105305</v>
      </c>
      <c r="C125" s="80" t="s">
        <v>1960</v>
      </c>
      <c r="D125" s="80" t="s">
        <v>1201</v>
      </c>
      <c r="E125" s="80" t="s">
        <v>405</v>
      </c>
      <c r="F125" s="80" t="s">
        <v>77</v>
      </c>
      <c r="G125" s="80" t="s">
        <v>16</v>
      </c>
      <c r="H125" s="80" t="s">
        <v>1770</v>
      </c>
      <c r="I125" s="80" t="s">
        <v>1757</v>
      </c>
      <c r="J125" s="146">
        <v>44653</v>
      </c>
      <c r="K125" s="146" t="s">
        <v>1719</v>
      </c>
      <c r="L125" s="79"/>
      <c r="M125" s="79">
        <v>9</v>
      </c>
      <c r="N125" s="78">
        <v>92.890789549774738</v>
      </c>
      <c r="O125" s="78">
        <f>_xlfn.XLOOKUP($B125,[1]Sheet1!$A:$A,[1]Sheet1!$D:$D)</f>
        <v>92.890825074181762</v>
      </c>
      <c r="P125" s="78">
        <f t="shared" si="24"/>
        <v>-3.5524407024922766E-5</v>
      </c>
      <c r="Q125" s="78">
        <v>28.241563055062169</v>
      </c>
      <c r="R125" s="78">
        <v>54.883924713074769</v>
      </c>
      <c r="S125" s="78">
        <v>92.018306076773243</v>
      </c>
      <c r="T125" s="142">
        <v>2</v>
      </c>
      <c r="U125" s="68">
        <v>11.734028683181226</v>
      </c>
      <c r="V125" s="68">
        <v>0.35202086049543679</v>
      </c>
      <c r="W125" s="78">
        <v>98.622677770659834</v>
      </c>
      <c r="X125" s="78">
        <v>81.666666666666671</v>
      </c>
      <c r="Y125" s="78">
        <v>86.666666666666671</v>
      </c>
      <c r="Z125" s="73"/>
      <c r="AA125" s="74"/>
      <c r="AB125" s="75">
        <f>IF(N125="","",(IF(N125&gt;='Sales Ach'!B$3,'Sales Ach'!C$3,IF(N125&gt;='Sales Ach'!B$4,('Sales Ach'!C$4+((N125-'Sales Ach'!B$4)/('Sales Ach'!B$3-'Sales Ach'!B$4))*'Sales Ach'!D$4),IF(N125&gt;'Sales Ach'!B$5,('Sales Ach'!C$5+((N125-'Sales Ach'!B$5)/('Sales Ach'!B$4-'Sales Ach'!B$5))*'Sales Ach'!D$5),IF(N125&gt;='Sales Ach'!B$6,('Sales Ach'!C$6+((N125-'Sales Ach'!B$6)/('Sales Ach'!B$5-'Sales Ach'!B$6)*'Sales Ach'!D$6)),0))))*$AB$2/10))</f>
        <v>14.367236864932423</v>
      </c>
      <c r="AC125" s="76">
        <f>IF(Q125="","",(IF(Q125&gt;=UA!B$3,UA!C$3,IF(Q125&gt;=UA!B$4,(UA!C$4+((Q125-UA!B$4)/(UA!B$3-UA!B$4))*UA!D$4),IF(Q125&gt;UA!B$5,(UA!C$5+((Q125-UA!B$5)/(UA!B$4-UA!B$5))*UA!D$5),IF(Q125&gt;=UA!B$6,(UA!C$6+((Q125-UA!B$6)/(UA!B$5-UA!B$6)*UA!D$6)),0))))*$AC$2/10))</f>
        <v>0</v>
      </c>
      <c r="AD125" s="76">
        <f>IF(R125="","",(IF(R125&gt;='New Product'!B$3,'New Product'!C$3,IF(R125&gt;='New Product'!B$4,('New Product'!C$4+((R125-'New Product'!B$4)/('New Product'!B$3-'New Product'!B$4))*'New Product'!D$4),IF(R125&gt;'New Product'!B$5,('New Product'!C$5+((R125-'New Product'!B$5)/('New Product'!B$4-'New Product'!B$5))*'New Product'!D$5),IF(R125&gt;='New Product'!B$6,('New Product'!C$6+((R125-'New Product'!B$6)/('New Product'!B$5-'New Product'!B$6)*'New Product'!D$6)),0)))))*$AD$2/10)</f>
        <v>0.90117170619702114</v>
      </c>
      <c r="AE125" s="76">
        <f>IF(S125="","",(IF(S125&gt;='Basket Brand'!B$3,'Basket Brand'!C$3,IF(S125&gt;='Basket Brand'!B$4,('Basket Brand'!C$4+((S125-'Basket Brand'!B$4)/('Basket Brand'!B$3-'Basket Brand'!B$4))*'Basket Brand'!D$4),IF(S125&gt;'Basket Brand'!B$5,('Basket Brand'!C$5+((S125-'Basket Brand'!B$5)/('Basket Brand'!B$4-'Basket Brand'!B$5))*'Basket Brand'!D$5),IF(S125&gt;='Basket Brand'!B$6,('Basket Brand'!C$6+((S125-'Basket Brand'!B$6)/('Basket Brand'!B$5-'Basket Brand'!B$6)*'Basket Brand'!D$6)),0))))*$AE$2/10))</f>
        <v>5.6421967292127899</v>
      </c>
      <c r="AF125" s="76">
        <f>IF(T125="","",(IF(T125&gt;='No of Month Ach.'!B$3,'No of Month Ach.'!C$3,IF(T125&gt;='No of Month Ach.'!B$4,('No of Month Ach.'!C$4+((T125-'No of Month Ach.'!B$4)/('No of Month Ach.'!B$3-'No of Month Ach.'!B$4))*'No of Month Ach.'!D$4),IF(T125&gt;'No of Month Ach.'!B$5,('No of Month Ach.'!C$5+((T125-'No of Month Ach.'!B$5)/('No of Month Ach.'!B$4-'No of Month Ach.'!B$5))*'No of Month Ach.'!D$5),IF(T125&gt;='No of Month Ach.'!B$6,('No of Month Ach.'!C$6+((T125-'No of Month Ach.'!B$6)/('No of Month Ach.'!B$5-'No of Month Ach.'!B$6)*'No of Month Ach.'!D$6)),0))))*$AF$2/10))</f>
        <v>0</v>
      </c>
      <c r="AG125" s="76">
        <f>IFERROR(IF(U125="","",IF(U125&gt;='Rx Share'!B$3,'Rx Share'!C$3,IF(U125&gt;='Rx Share'!B$4,('Rx Share'!C$4+((U125-'Rx Share'!B$4)/('Rx Share'!B$3-'Rx Share'!B$4))*'Rx Share'!D$4),IF(U125&gt;'Rx Share'!B$5,('Rx Share'!C$5+((U125-'Rx Share'!B$5)/('Rx Share'!B$4-'Rx Share'!B$5))*'Rx Share'!D$5),IF(U125&gt;='Rx Share'!B$6,('Rx Share'!C$6+((U125-'Rx Share'!B$6)/('Rx Share'!B$5-'Rx Share'!B$6)*'Rx Share'!D$6)),0)))))*$AG$2/10,"")</f>
        <v>0</v>
      </c>
      <c r="AH125" s="76">
        <f>IF(W125&gt;='Call Achv'!B$3,'Call Achv'!C$3,IF(W125&gt;='Call Achv'!B$4,('Call Achv'!C$4+((W125-'Call Achv'!B$4)/('Call Achv'!B$3-'Call Achv'!B$4))*'Call Achv'!D$4),IF(W125&gt;'Call Achv'!B$5,('Call Achv'!C$5+((W125-'Call Achv'!B$5)/('Call Achv'!B$4-'Call Achv'!B$5))*'Call Achv'!D$5),IF(W125&gt;='Call Achv'!B$6,('Call Achv'!C$6+((W125-'Call Achv'!B$6)/('Call Achv'!B$5-'Call Achv'!B$6)*'Call Achv'!D$6)),0))))*$AH$2/10</f>
        <v>4.5868033311979506</v>
      </c>
      <c r="AI125" s="76">
        <f>IF(X125&gt;='FF-Written'!B$3,'FF-Written'!C$3,IF(X125&gt;='FF-Written'!B$4,('FF-Written'!C$4+((X125-'FF-Written'!B$4)/('FF-Written'!B$3-'FF-Written'!B$4))*'FF-Written'!D$4),IF(X125&gt;'FF-Written'!B$5,('FF-Written'!C$5+((X125-'FF-Written'!B$5)/('FF-Written'!B$4-'FF-Written'!B$5))*'FF-Written'!D$5),IF(X125&gt;='FF-Written'!B$6,('FF-Written'!C$6+((X125-'FF-Written'!B$6)/('FF-Written'!B$5-'FF-Written'!B$6)*'FF-Written'!D$6)),0))))*$AI$2/10</f>
        <v>6.666666666666667</v>
      </c>
      <c r="AJ125" s="76">
        <f>IF(Y125&gt;='FF-Detailing'!B$3,'FF-Detailing'!C$3,IF(Y125&gt;='FF-Detailing'!B$4,('FF-Detailing'!C$4+((Y125-'FF-Detailing'!B$4)/('FF-Detailing'!B$3-'FF-Detailing'!B$4))*'FF-Detailing'!D$4),IF(Y125&gt;'FF-Detailing'!B$5,('FF-Detailing'!C$5+((Y125-'FF-Detailing'!B$5)/('FF-Detailing'!B$4-'FF-Detailing'!B$5))*'FF-Detailing'!D$5),IF(Y125&gt;='FF-Detailing'!B$6,('FF-Detailing'!C$6+((Y125-'FF-Detailing'!B$6)/('FF-Detailing'!B$5-'FF-Detailing'!B$6)*'FF-Detailing'!D$6)),0))))*$AJ$2/10</f>
        <v>2.5</v>
      </c>
      <c r="AK125" s="100">
        <f t="shared" si="16"/>
        <v>43.330094122758553</v>
      </c>
      <c r="AL125" s="70">
        <f t="shared" si="25"/>
        <v>307</v>
      </c>
      <c r="AM125" s="2">
        <f t="shared" si="17"/>
        <v>38.515639220229829</v>
      </c>
      <c r="AN125">
        <f t="shared" si="18"/>
        <v>223</v>
      </c>
      <c r="AO125" s="110" t="str">
        <f t="shared" si="19"/>
        <v/>
      </c>
      <c r="AP125" s="110" t="str">
        <f t="shared" si="13"/>
        <v/>
      </c>
      <c r="AQ125" s="110" t="str">
        <f t="shared" si="14"/>
        <v/>
      </c>
      <c r="AR125" s="110" t="str">
        <f t="shared" si="15"/>
        <v/>
      </c>
      <c r="AS125" s="109" t="str">
        <f t="shared" si="20"/>
        <v>Disqualified</v>
      </c>
      <c r="AT125" s="109" t="str">
        <f t="shared" si="21"/>
        <v>Disqualified</v>
      </c>
      <c r="AU125" s="109" t="str">
        <f t="shared" si="22"/>
        <v>Disqualified</v>
      </c>
      <c r="AV125" s="109" t="str">
        <f t="shared" si="23"/>
        <v>Disqualified</v>
      </c>
    </row>
    <row r="126" spans="1:48" ht="20" x14ac:dyDescent="0.35">
      <c r="A126" s="87"/>
      <c r="B126" s="79">
        <v>105306</v>
      </c>
      <c r="C126" s="80" t="s">
        <v>1961</v>
      </c>
      <c r="D126" s="80" t="s">
        <v>1114</v>
      </c>
      <c r="E126" s="80" t="s">
        <v>1962</v>
      </c>
      <c r="F126" s="80" t="s">
        <v>1963</v>
      </c>
      <c r="G126" s="80" t="s">
        <v>33</v>
      </c>
      <c r="H126" s="80" t="s">
        <v>1760</v>
      </c>
      <c r="I126" s="80" t="s">
        <v>1757</v>
      </c>
      <c r="J126" s="146">
        <v>44653</v>
      </c>
      <c r="K126" s="146" t="s">
        <v>1719</v>
      </c>
      <c r="L126" s="79"/>
      <c r="M126" s="79">
        <v>9</v>
      </c>
      <c r="N126" s="78">
        <v>85.841847830506055</v>
      </c>
      <c r="O126" s="78">
        <f>_xlfn.XLOOKUP($B126,[1]Sheet1!$A:$A,[1]Sheet1!$D:$D)</f>
        <v>85.841782201719596</v>
      </c>
      <c r="P126" s="78">
        <f t="shared" si="24"/>
        <v>6.5628786458660215E-5</v>
      </c>
      <c r="Q126" s="78">
        <v>38.461538461538467</v>
      </c>
      <c r="R126" s="78">
        <v>77.153142024966286</v>
      </c>
      <c r="S126" s="78">
        <v>74.081791693343874</v>
      </c>
      <c r="T126" s="142">
        <v>0</v>
      </c>
      <c r="U126" s="68">
        <v>21.972340700529923</v>
      </c>
      <c r="V126" s="68">
        <v>0.65917022101589762</v>
      </c>
      <c r="W126" s="78">
        <v>66.952380952380949</v>
      </c>
      <c r="X126" s="78">
        <v>88.888888888888872</v>
      </c>
      <c r="Y126" s="78">
        <v>86.666666666666671</v>
      </c>
      <c r="Z126" s="73"/>
      <c r="AA126" s="74"/>
      <c r="AB126" s="75">
        <f>IF(N126="","",(IF(N126&gt;='Sales Ach'!B$3,'Sales Ach'!C$3,IF(N126&gt;='Sales Ach'!B$4,('Sales Ach'!C$4+((N126-'Sales Ach'!B$4)/('Sales Ach'!B$3-'Sales Ach'!B$4))*'Sales Ach'!D$4),IF(N126&gt;'Sales Ach'!B$5,('Sales Ach'!C$5+((N126-'Sales Ach'!B$5)/('Sales Ach'!B$4-'Sales Ach'!B$5))*'Sales Ach'!D$5),IF(N126&gt;='Sales Ach'!B$6,('Sales Ach'!C$6+((N126-'Sales Ach'!B$6)/('Sales Ach'!B$5-'Sales Ach'!B$6)*'Sales Ach'!D$6)),0))))*$AB$2/10))</f>
        <v>12.252554349151819</v>
      </c>
      <c r="AC126" s="76">
        <f>IF(Q126="","",(IF(Q126&gt;=UA!B$3,UA!C$3,IF(Q126&gt;=UA!B$4,(UA!C$4+((Q126-UA!B$4)/(UA!B$3-UA!B$4))*UA!D$4),IF(Q126&gt;UA!B$5,(UA!C$5+((Q126-UA!B$5)/(UA!B$4-UA!B$5))*UA!D$5),IF(Q126&gt;=UA!B$6,(UA!C$6+((Q126-UA!B$6)/(UA!B$5-UA!B$6)*UA!D$6)),0))))*$AC$2/10))</f>
        <v>5.5384615384615401</v>
      </c>
      <c r="AD126" s="76">
        <f>IF(R126="","",(IF(R126&gt;='New Product'!B$3,'New Product'!C$3,IF(R126&gt;='New Product'!B$4,('New Product'!C$4+((R126-'New Product'!B$4)/('New Product'!B$3-'New Product'!B$4))*'New Product'!D$4),IF(R126&gt;'New Product'!B$5,('New Product'!C$5+((R126-'New Product'!B$5)/('New Product'!B$4-'New Product'!B$5))*'New Product'!D$5),IF(R126&gt;='New Product'!B$6,('New Product'!C$6+((R126-'New Product'!B$6)/('New Product'!B$5-'New Product'!B$6)*'New Product'!D$6)),0)))))*$AD$2/10)</f>
        <v>1.8754499635922748</v>
      </c>
      <c r="AE126" s="76">
        <f>IF(S126="","",(IF(S126&gt;='Basket Brand'!B$3,'Basket Brand'!C$3,IF(S126&gt;='Basket Brand'!B$4,('Basket Brand'!C$4+((S126-'Basket Brand'!B$4)/('Basket Brand'!B$3-'Basket Brand'!B$4))*'Basket Brand'!D$4),IF(S126&gt;'Basket Brand'!B$5,('Basket Brand'!C$5+((S126-'Basket Brand'!B$5)/('Basket Brand'!B$4-'Basket Brand'!B$5))*'Basket Brand'!D$5),IF(S126&gt;='Basket Brand'!B$6,('Basket Brand'!C$6+((S126-'Basket Brand'!B$6)/('Basket Brand'!B$5-'Basket Brand'!B$6)*'Basket Brand'!D$6)),0))))*$AE$2/10))</f>
        <v>3.4898150032012651</v>
      </c>
      <c r="AF126" s="76">
        <f>IF(T126="","",(IF(T126&gt;='No of Month Ach.'!B$3,'No of Month Ach.'!C$3,IF(T126&gt;='No of Month Ach.'!B$4,('No of Month Ach.'!C$4+((T126-'No of Month Ach.'!B$4)/('No of Month Ach.'!B$3-'No of Month Ach.'!B$4))*'No of Month Ach.'!D$4),IF(T126&gt;'No of Month Ach.'!B$5,('No of Month Ach.'!C$5+((T126-'No of Month Ach.'!B$5)/('No of Month Ach.'!B$4-'No of Month Ach.'!B$5))*'No of Month Ach.'!D$5),IF(T126&gt;='No of Month Ach.'!B$6,('No of Month Ach.'!C$6+((T126-'No of Month Ach.'!B$6)/('No of Month Ach.'!B$5-'No of Month Ach.'!B$6)*'No of Month Ach.'!D$6)),0))))*$AF$2/10))</f>
        <v>0</v>
      </c>
      <c r="AG126" s="76">
        <f>IFERROR(IF(U126="","",IF(U126&gt;='Rx Share'!B$3,'Rx Share'!C$3,IF(U126&gt;='Rx Share'!B$4,('Rx Share'!C$4+((U126-'Rx Share'!B$4)/('Rx Share'!B$3-'Rx Share'!B$4))*'Rx Share'!D$4),IF(U126&gt;'Rx Share'!B$5,('Rx Share'!C$5+((U126-'Rx Share'!B$5)/('Rx Share'!B$4-'Rx Share'!B$5))*'Rx Share'!D$5),IF(U126&gt;='Rx Share'!B$6,('Rx Share'!C$6+((U126-'Rx Share'!B$6)/('Rx Share'!B$5-'Rx Share'!B$6)*'Rx Share'!D$6)),0)))))*$AG$2/10,"")</f>
        <v>0</v>
      </c>
      <c r="AH126" s="76">
        <f>IF(W126&gt;='Call Achv'!B$3,'Call Achv'!C$3,IF(W126&gt;='Call Achv'!B$4,('Call Achv'!C$4+((W126-'Call Achv'!B$4)/('Call Achv'!B$3-'Call Achv'!B$4))*'Call Achv'!D$4),IF(W126&gt;'Call Achv'!B$5,('Call Achv'!C$5+((W126-'Call Achv'!B$5)/('Call Achv'!B$4-'Call Achv'!B$5))*'Call Achv'!D$5),IF(W126&gt;='Call Achv'!B$6,('Call Achv'!C$6+((W126-'Call Achv'!B$6)/('Call Achv'!B$5-'Call Achv'!B$6)*'Call Achv'!D$6)),0))))*$AH$2/10</f>
        <v>0</v>
      </c>
      <c r="AI126" s="76">
        <f>IF(X126&gt;='FF-Written'!B$3,'FF-Written'!C$3,IF(X126&gt;='FF-Written'!B$4,('FF-Written'!C$4+((X126-'FF-Written'!B$4)/('FF-Written'!B$3-'FF-Written'!B$4))*'FF-Written'!D$4),IF(X126&gt;'FF-Written'!B$5,('FF-Written'!C$5+((X126-'FF-Written'!B$5)/('FF-Written'!B$4-'FF-Written'!B$5))*'FF-Written'!D$5),IF(X126&gt;='FF-Written'!B$6,('FF-Written'!C$6+((X126-'FF-Written'!B$6)/('FF-Written'!B$5-'FF-Written'!B$6)*'FF-Written'!D$6)),0))))*$AI$2/10</f>
        <v>7.8222222222222202</v>
      </c>
      <c r="AJ126" s="76">
        <f>IF(Y126&gt;='FF-Detailing'!B$3,'FF-Detailing'!C$3,IF(Y126&gt;='FF-Detailing'!B$4,('FF-Detailing'!C$4+((Y126-'FF-Detailing'!B$4)/('FF-Detailing'!B$3-'FF-Detailing'!B$4))*'FF-Detailing'!D$4),IF(Y126&gt;'FF-Detailing'!B$5,('FF-Detailing'!C$5+((Y126-'FF-Detailing'!B$5)/('FF-Detailing'!B$4-'FF-Detailing'!B$5))*'FF-Detailing'!D$5),IF(Y126&gt;='FF-Detailing'!B$6,('FF-Detailing'!C$6+((Y126-'FF-Detailing'!B$6)/('FF-Detailing'!B$5-'FF-Detailing'!B$6)*'FF-Detailing'!D$6)),0))))*$AJ$2/10</f>
        <v>2.5</v>
      </c>
      <c r="AK126" s="100">
        <f t="shared" si="16"/>
        <v>41.848128845786398</v>
      </c>
      <c r="AL126" s="70">
        <f t="shared" si="25"/>
        <v>324</v>
      </c>
      <c r="AM126" s="2">
        <f t="shared" si="17"/>
        <v>37.198336751810132</v>
      </c>
      <c r="AN126">
        <f t="shared" si="18"/>
        <v>235</v>
      </c>
      <c r="AO126" s="110" t="str">
        <f t="shared" si="19"/>
        <v/>
      </c>
      <c r="AP126" s="110" t="str">
        <f t="shared" si="13"/>
        <v/>
      </c>
      <c r="AQ126" s="110" t="str">
        <f t="shared" si="14"/>
        <v/>
      </c>
      <c r="AR126" s="110" t="str">
        <f t="shared" si="15"/>
        <v/>
      </c>
      <c r="AS126" s="109" t="str">
        <f t="shared" si="20"/>
        <v>Disqualified</v>
      </c>
      <c r="AT126" s="109" t="str">
        <f t="shared" si="21"/>
        <v>Disqualified</v>
      </c>
      <c r="AU126" s="109" t="str">
        <f t="shared" si="22"/>
        <v>Disqualified</v>
      </c>
      <c r="AV126" s="109" t="str">
        <f t="shared" si="23"/>
        <v>Disqualified</v>
      </c>
    </row>
    <row r="127" spans="1:48" ht="20" x14ac:dyDescent="0.35">
      <c r="A127" s="87"/>
      <c r="B127" s="79">
        <v>105307</v>
      </c>
      <c r="C127" s="80" t="s">
        <v>1964</v>
      </c>
      <c r="D127" s="80" t="s">
        <v>1114</v>
      </c>
      <c r="E127" s="80" t="s">
        <v>1965</v>
      </c>
      <c r="F127" s="80" t="s">
        <v>1963</v>
      </c>
      <c r="G127" s="80" t="s">
        <v>33</v>
      </c>
      <c r="H127" s="80" t="s">
        <v>1760</v>
      </c>
      <c r="I127" s="80" t="s">
        <v>1757</v>
      </c>
      <c r="J127" s="146">
        <v>44653</v>
      </c>
      <c r="K127" s="146" t="s">
        <v>1719</v>
      </c>
      <c r="L127" s="79"/>
      <c r="M127" s="79">
        <v>9</v>
      </c>
      <c r="N127" s="78">
        <v>61.245772838475567</v>
      </c>
      <c r="O127" s="78">
        <f>_xlfn.XLOOKUP($B127,[1]Sheet1!$A:$A,[1]Sheet1!$D:$D)</f>
        <v>61.245755968621495</v>
      </c>
      <c r="P127" s="78">
        <f t="shared" si="24"/>
        <v>1.6869854071899226E-5</v>
      </c>
      <c r="Q127" s="78">
        <v>13.846153846153847</v>
      </c>
      <c r="R127" s="78">
        <v>37.09153439485074</v>
      </c>
      <c r="S127" s="78">
        <v>58.736291741772916</v>
      </c>
      <c r="T127" s="142">
        <v>0</v>
      </c>
      <c r="U127" s="68">
        <v>7.9066089949304681</v>
      </c>
      <c r="V127" s="68">
        <v>0.23719826984791403</v>
      </c>
      <c r="W127" s="78">
        <v>55.541319666880206</v>
      </c>
      <c r="X127" s="78">
        <v>56.666666666666664</v>
      </c>
      <c r="Y127" s="78">
        <v>56.666666666666664</v>
      </c>
      <c r="Z127" s="73"/>
      <c r="AA127" s="74"/>
      <c r="AB127" s="75">
        <f>IF(N127="","",(IF(N127&gt;='Sales Ach'!B$3,'Sales Ach'!C$3,IF(N127&gt;='Sales Ach'!B$4,('Sales Ach'!C$4+((N127-'Sales Ach'!B$4)/('Sales Ach'!B$3-'Sales Ach'!B$4))*'Sales Ach'!D$4),IF(N127&gt;'Sales Ach'!B$5,('Sales Ach'!C$5+((N127-'Sales Ach'!B$5)/('Sales Ach'!B$4-'Sales Ach'!B$5))*'Sales Ach'!D$5),IF(N127&gt;='Sales Ach'!B$6,('Sales Ach'!C$6+((N127-'Sales Ach'!B$6)/('Sales Ach'!B$5-'Sales Ach'!B$6)*'Sales Ach'!D$6)),0))))*$AB$2/10))</f>
        <v>4.8737318515426704</v>
      </c>
      <c r="AC127" s="76">
        <f>IF(Q127="","",(IF(Q127&gt;=UA!B$3,UA!C$3,IF(Q127&gt;=UA!B$4,(UA!C$4+((Q127-UA!B$4)/(UA!B$3-UA!B$4))*UA!D$4),IF(Q127&gt;UA!B$5,(UA!C$5+((Q127-UA!B$5)/(UA!B$4-UA!B$5))*UA!D$5),IF(Q127&gt;=UA!B$6,(UA!C$6+((Q127-UA!B$6)/(UA!B$5-UA!B$6)*UA!D$6)),0))))*$AC$2/10))</f>
        <v>0</v>
      </c>
      <c r="AD127" s="76">
        <f>IF(R127="","",(IF(R127&gt;='New Product'!B$3,'New Product'!C$3,IF(R127&gt;='New Product'!B$4,('New Product'!C$4+((R127-'New Product'!B$4)/('New Product'!B$3-'New Product'!B$4))*'New Product'!D$4),IF(R127&gt;'New Product'!B$5,('New Product'!C$5+((R127-'New Product'!B$5)/('New Product'!B$4-'New Product'!B$5))*'New Product'!D$5),IF(R127&gt;='New Product'!B$6,('New Product'!C$6+((R127-'New Product'!B$6)/('New Product'!B$5-'New Product'!B$6)*'New Product'!D$6)),0)))))*$AD$2/10)</f>
        <v>0</v>
      </c>
      <c r="AE127" s="76">
        <f>IF(S127="","",(IF(S127&gt;='Basket Brand'!B$3,'Basket Brand'!C$3,IF(S127&gt;='Basket Brand'!B$4,('Basket Brand'!C$4+((S127-'Basket Brand'!B$4)/('Basket Brand'!B$3-'Basket Brand'!B$4))*'Basket Brand'!D$4),IF(S127&gt;'Basket Brand'!B$5,('Basket Brand'!C$5+((S127-'Basket Brand'!B$5)/('Basket Brand'!B$4-'Basket Brand'!B$5))*'Basket Brand'!D$5),IF(S127&gt;='Basket Brand'!B$6,('Basket Brand'!C$6+((S127-'Basket Brand'!B$6)/('Basket Brand'!B$5-'Basket Brand'!B$6)*'Basket Brand'!D$6)),0))))*$AE$2/10))</f>
        <v>1.6483550090127501</v>
      </c>
      <c r="AF127" s="76">
        <f>IF(T127="","",(IF(T127&gt;='No of Month Ach.'!B$3,'No of Month Ach.'!C$3,IF(T127&gt;='No of Month Ach.'!B$4,('No of Month Ach.'!C$4+((T127-'No of Month Ach.'!B$4)/('No of Month Ach.'!B$3-'No of Month Ach.'!B$4))*'No of Month Ach.'!D$4),IF(T127&gt;'No of Month Ach.'!B$5,('No of Month Ach.'!C$5+((T127-'No of Month Ach.'!B$5)/('No of Month Ach.'!B$4-'No of Month Ach.'!B$5))*'No of Month Ach.'!D$5),IF(T127&gt;='No of Month Ach.'!B$6,('No of Month Ach.'!C$6+((T127-'No of Month Ach.'!B$6)/('No of Month Ach.'!B$5-'No of Month Ach.'!B$6)*'No of Month Ach.'!D$6)),0))))*$AF$2/10))</f>
        <v>0</v>
      </c>
      <c r="AG127" s="76">
        <f>IFERROR(IF(U127="","",IF(U127&gt;='Rx Share'!B$3,'Rx Share'!C$3,IF(U127&gt;='Rx Share'!B$4,('Rx Share'!C$4+((U127-'Rx Share'!B$4)/('Rx Share'!B$3-'Rx Share'!B$4))*'Rx Share'!D$4),IF(U127&gt;'Rx Share'!B$5,('Rx Share'!C$5+((U127-'Rx Share'!B$5)/('Rx Share'!B$4-'Rx Share'!B$5))*'Rx Share'!D$5),IF(U127&gt;='Rx Share'!B$6,('Rx Share'!C$6+((U127-'Rx Share'!B$6)/('Rx Share'!B$5-'Rx Share'!B$6)*'Rx Share'!D$6)),0)))))*$AG$2/10,"")</f>
        <v>0</v>
      </c>
      <c r="AH127" s="76">
        <f>IF(W127&gt;='Call Achv'!B$3,'Call Achv'!C$3,IF(W127&gt;='Call Achv'!B$4,('Call Achv'!C$4+((W127-'Call Achv'!B$4)/('Call Achv'!B$3-'Call Achv'!B$4))*'Call Achv'!D$4),IF(W127&gt;'Call Achv'!B$5,('Call Achv'!C$5+((W127-'Call Achv'!B$5)/('Call Achv'!B$4-'Call Achv'!B$5))*'Call Achv'!D$5),IF(W127&gt;='Call Achv'!B$6,('Call Achv'!C$6+((W127-'Call Achv'!B$6)/('Call Achv'!B$5-'Call Achv'!B$6)*'Call Achv'!D$6)),0))))*$AH$2/10</f>
        <v>0</v>
      </c>
      <c r="AI127" s="76">
        <f>IF(X127&gt;='FF-Written'!B$3,'FF-Written'!C$3,IF(X127&gt;='FF-Written'!B$4,('FF-Written'!C$4+((X127-'FF-Written'!B$4)/('FF-Written'!B$3-'FF-Written'!B$4))*'FF-Written'!D$4),IF(X127&gt;'FF-Written'!B$5,('FF-Written'!C$5+((X127-'FF-Written'!B$5)/('FF-Written'!B$4-'FF-Written'!B$5))*'FF-Written'!D$5),IF(X127&gt;='FF-Written'!B$6,('FF-Written'!C$6+((X127-'FF-Written'!B$6)/('FF-Written'!B$5-'FF-Written'!B$6)*'FF-Written'!D$6)),0))))*$AI$2/10</f>
        <v>2.2666666666666662</v>
      </c>
      <c r="AJ127" s="76">
        <f>IF(Y127&gt;='FF-Detailing'!B$3,'FF-Detailing'!C$3,IF(Y127&gt;='FF-Detailing'!B$4,('FF-Detailing'!C$4+((Y127-'FF-Detailing'!B$4)/('FF-Detailing'!B$3-'FF-Detailing'!B$4))*'FF-Detailing'!D$4),IF(Y127&gt;'FF-Detailing'!B$5,('FF-Detailing'!C$5+((Y127-'FF-Detailing'!B$5)/('FF-Detailing'!B$4-'FF-Detailing'!B$5))*'FF-Detailing'!D$5),IF(Y127&gt;='FF-Detailing'!B$6,('FF-Detailing'!C$6+((Y127-'FF-Detailing'!B$6)/('FF-Detailing'!B$5-'FF-Detailing'!B$6)*'FF-Detailing'!D$6)),0))))*$AJ$2/10</f>
        <v>0</v>
      </c>
      <c r="AK127" s="100">
        <f t="shared" si="16"/>
        <v>10.985941909027607</v>
      </c>
      <c r="AL127" s="70">
        <f t="shared" si="25"/>
        <v>571</v>
      </c>
      <c r="AM127" s="2">
        <f t="shared" si="17"/>
        <v>9.76528169691343</v>
      </c>
      <c r="AN127">
        <f t="shared" si="18"/>
        <v>396</v>
      </c>
      <c r="AO127" s="110" t="str">
        <f t="shared" si="19"/>
        <v/>
      </c>
      <c r="AP127" s="110" t="str">
        <f t="shared" si="13"/>
        <v/>
      </c>
      <c r="AQ127" s="110" t="str">
        <f t="shared" si="14"/>
        <v/>
      </c>
      <c r="AR127" s="110" t="str">
        <f t="shared" si="15"/>
        <v/>
      </c>
      <c r="AS127" s="109" t="str">
        <f t="shared" si="20"/>
        <v>Disqualified</v>
      </c>
      <c r="AT127" s="109" t="str">
        <f t="shared" si="21"/>
        <v>Disqualified</v>
      </c>
      <c r="AU127" s="109" t="str">
        <f t="shared" si="22"/>
        <v>Disqualified</v>
      </c>
      <c r="AV127" s="109" t="str">
        <f t="shared" si="23"/>
        <v>Disqualified</v>
      </c>
    </row>
    <row r="128" spans="1:48" ht="20" x14ac:dyDescent="0.35">
      <c r="A128" s="87"/>
      <c r="B128" s="79">
        <v>105308</v>
      </c>
      <c r="C128" s="80" t="s">
        <v>449</v>
      </c>
      <c r="D128" s="80" t="s">
        <v>1114</v>
      </c>
      <c r="E128" s="80" t="s">
        <v>383</v>
      </c>
      <c r="F128" s="80" t="s">
        <v>142</v>
      </c>
      <c r="G128" s="80" t="s">
        <v>17</v>
      </c>
      <c r="H128" s="80" t="s">
        <v>1756</v>
      </c>
      <c r="I128" s="80" t="s">
        <v>1757</v>
      </c>
      <c r="J128" s="146">
        <v>44524</v>
      </c>
      <c r="K128" s="146" t="s">
        <v>1719</v>
      </c>
      <c r="L128" s="79"/>
      <c r="M128" s="79">
        <v>9</v>
      </c>
      <c r="N128" s="78">
        <v>80.319581413850884</v>
      </c>
      <c r="O128" s="78">
        <f>_xlfn.XLOOKUP($B128,[1]Sheet1!$A:$A,[1]Sheet1!$D:$D)</f>
        <v>80.319551008680918</v>
      </c>
      <c r="P128" s="78">
        <f t="shared" si="24"/>
        <v>3.0405169965774803E-5</v>
      </c>
      <c r="Q128" s="78">
        <v>24.872231686541738</v>
      </c>
      <c r="R128" s="78">
        <v>45.665367175997375</v>
      </c>
      <c r="S128" s="78">
        <v>81.921124244644034</v>
      </c>
      <c r="T128" s="142">
        <v>1</v>
      </c>
      <c r="U128" s="68">
        <v>14.466546112115733</v>
      </c>
      <c r="V128" s="68">
        <v>0.43399638336347202</v>
      </c>
      <c r="W128" s="78">
        <v>102.1045918367347</v>
      </c>
      <c r="X128" s="78">
        <v>87.777777777777786</v>
      </c>
      <c r="Y128" s="78">
        <v>89.333333333333329</v>
      </c>
      <c r="Z128" s="73"/>
      <c r="AA128" s="74"/>
      <c r="AB128" s="75">
        <f>IF(N128="","",(IF(N128&gt;='Sales Ach'!B$3,'Sales Ach'!C$3,IF(N128&gt;='Sales Ach'!B$4,('Sales Ach'!C$4+((N128-'Sales Ach'!B$4)/('Sales Ach'!B$3-'Sales Ach'!B$4))*'Sales Ach'!D$4),IF(N128&gt;'Sales Ach'!B$5,('Sales Ach'!C$5+((N128-'Sales Ach'!B$5)/('Sales Ach'!B$4-'Sales Ach'!B$5))*'Sales Ach'!D$5),IF(N128&gt;='Sales Ach'!B$6,('Sales Ach'!C$6+((N128-'Sales Ach'!B$6)/('Sales Ach'!B$5-'Sales Ach'!B$6)*'Sales Ach'!D$6)),0))))*$AB$2/10))</f>
        <v>10.595874424155266</v>
      </c>
      <c r="AC128" s="76">
        <f>IF(Q128="","",(IF(Q128&gt;=UA!B$3,UA!C$3,IF(Q128&gt;=UA!B$4,(UA!C$4+((Q128-UA!B$4)/(UA!B$3-UA!B$4))*UA!D$4),IF(Q128&gt;UA!B$5,(UA!C$5+((Q128-UA!B$5)/(UA!B$4-UA!B$5))*UA!D$5),IF(Q128&gt;=UA!B$6,(UA!C$6+((Q128-UA!B$6)/(UA!B$5-UA!B$6)*UA!D$6)),0))))*$AC$2/10))</f>
        <v>0</v>
      </c>
      <c r="AD128" s="76">
        <f>IF(R128="","",(IF(R128&gt;='New Product'!B$3,'New Product'!C$3,IF(R128&gt;='New Product'!B$4,('New Product'!C$4+((R128-'New Product'!B$4)/('New Product'!B$3-'New Product'!B$4))*'New Product'!D$4),IF(R128&gt;'New Product'!B$5,('New Product'!C$5+((R128-'New Product'!B$5)/('New Product'!B$4-'New Product'!B$5))*'New Product'!D$5),IF(R128&gt;='New Product'!B$6,('New Product'!C$6+((R128-'New Product'!B$6)/('New Product'!B$5-'New Product'!B$6)*'New Product'!D$6)),0)))))*$AD$2/10)</f>
        <v>0.49785981394988515</v>
      </c>
      <c r="AE128" s="76">
        <f>IF(S128="","",(IF(S128&gt;='Basket Brand'!B$3,'Basket Brand'!C$3,IF(S128&gt;='Basket Brand'!B$4,('Basket Brand'!C$4+((S128-'Basket Brand'!B$4)/('Basket Brand'!B$3-'Basket Brand'!B$4))*'Basket Brand'!D$4),IF(S128&gt;'Basket Brand'!B$5,('Basket Brand'!C$5+((S128-'Basket Brand'!B$5)/('Basket Brand'!B$4-'Basket Brand'!B$5))*'Basket Brand'!D$5),IF(S128&gt;='Basket Brand'!B$6,('Basket Brand'!C$6+((S128-'Basket Brand'!B$6)/('Basket Brand'!B$5-'Basket Brand'!B$6)*'Basket Brand'!D$6)),0))))*$AE$2/10))</f>
        <v>4.4305349093572834</v>
      </c>
      <c r="AF128" s="76">
        <f>IF(T128="","",(IF(T128&gt;='No of Month Ach.'!B$3,'No of Month Ach.'!C$3,IF(T128&gt;='No of Month Ach.'!B$4,('No of Month Ach.'!C$4+((T128-'No of Month Ach.'!B$4)/('No of Month Ach.'!B$3-'No of Month Ach.'!B$4))*'No of Month Ach.'!D$4),IF(T128&gt;'No of Month Ach.'!B$5,('No of Month Ach.'!C$5+((T128-'No of Month Ach.'!B$5)/('No of Month Ach.'!B$4-'No of Month Ach.'!B$5))*'No of Month Ach.'!D$5),IF(T128&gt;='No of Month Ach.'!B$6,('No of Month Ach.'!C$6+((T128-'No of Month Ach.'!B$6)/('No of Month Ach.'!B$5-'No of Month Ach.'!B$6)*'No of Month Ach.'!D$6)),0))))*$AF$2/10))</f>
        <v>0</v>
      </c>
      <c r="AG128" s="76">
        <f>IFERROR(IF(U128="","",IF(U128&gt;='Rx Share'!B$3,'Rx Share'!C$3,IF(U128&gt;='Rx Share'!B$4,('Rx Share'!C$4+((U128-'Rx Share'!B$4)/('Rx Share'!B$3-'Rx Share'!B$4))*'Rx Share'!D$4),IF(U128&gt;'Rx Share'!B$5,('Rx Share'!C$5+((U128-'Rx Share'!B$5)/('Rx Share'!B$4-'Rx Share'!B$5))*'Rx Share'!D$5),IF(U128&gt;='Rx Share'!B$6,('Rx Share'!C$6+((U128-'Rx Share'!B$6)/('Rx Share'!B$5-'Rx Share'!B$6)*'Rx Share'!D$6)),0)))))*$AG$2/10,"")</f>
        <v>0</v>
      </c>
      <c r="AH128" s="76">
        <f>IF(W128&gt;='Call Achv'!B$3,'Call Achv'!C$3,IF(W128&gt;='Call Achv'!B$4,('Call Achv'!C$4+((W128-'Call Achv'!B$4)/('Call Achv'!B$3-'Call Achv'!B$4))*'Call Achv'!D$4),IF(W128&gt;'Call Achv'!B$5,('Call Achv'!C$5+((W128-'Call Achv'!B$5)/('Call Achv'!B$4-'Call Achv'!B$5))*'Call Achv'!D$5),IF(W128&gt;='Call Achv'!B$6,('Call Achv'!C$6+((W128-'Call Achv'!B$6)/('Call Achv'!B$5-'Call Achv'!B$6)*'Call Achv'!D$6)),0))))*$AH$2/10</f>
        <v>5</v>
      </c>
      <c r="AI128" s="76">
        <f>IF(X128&gt;='FF-Written'!B$3,'FF-Written'!C$3,IF(X128&gt;='FF-Written'!B$4,('FF-Written'!C$4+((X128-'FF-Written'!B$4)/('FF-Written'!B$3-'FF-Written'!B$4))*'FF-Written'!D$4),IF(X128&gt;'FF-Written'!B$5,('FF-Written'!C$5+((X128-'FF-Written'!B$5)/('FF-Written'!B$4-'FF-Written'!B$5))*'FF-Written'!D$5),IF(X128&gt;='FF-Written'!B$6,('FF-Written'!C$6+((X128-'FF-Written'!B$6)/('FF-Written'!B$5-'FF-Written'!B$6)*'FF-Written'!D$6)),0))))*$AI$2/10</f>
        <v>7.6444444444444457</v>
      </c>
      <c r="AJ128" s="76">
        <f>IF(Y128&gt;='FF-Detailing'!B$3,'FF-Detailing'!C$3,IF(Y128&gt;='FF-Detailing'!B$4,('FF-Detailing'!C$4+((Y128-'FF-Detailing'!B$4)/('FF-Detailing'!B$3-'FF-Detailing'!B$4))*'FF-Detailing'!D$4),IF(Y128&gt;'FF-Detailing'!B$5,('FF-Detailing'!C$5+((Y128-'FF-Detailing'!B$5)/('FF-Detailing'!B$4-'FF-Detailing'!B$5))*'FF-Detailing'!D$5),IF(Y128&gt;='FF-Detailing'!B$6,('FF-Detailing'!C$6+((Y128-'FF-Detailing'!B$6)/('FF-Detailing'!B$5-'FF-Detailing'!B$6)*'FF-Detailing'!D$6)),0))))*$AJ$2/10</f>
        <v>2.6599999999999993</v>
      </c>
      <c r="AK128" s="100">
        <f t="shared" si="16"/>
        <v>38.535891989883602</v>
      </c>
      <c r="AL128" s="70">
        <f t="shared" si="25"/>
        <v>360</v>
      </c>
      <c r="AM128" s="2">
        <f t="shared" si="17"/>
        <v>34.254126213229867</v>
      </c>
      <c r="AN128">
        <f t="shared" si="18"/>
        <v>262</v>
      </c>
      <c r="AO128" s="110" t="str">
        <f t="shared" si="19"/>
        <v/>
      </c>
      <c r="AP128" s="110" t="str">
        <f t="shared" si="13"/>
        <v/>
      </c>
      <c r="AQ128" s="110" t="str">
        <f t="shared" si="14"/>
        <v/>
      </c>
      <c r="AR128" s="110" t="str">
        <f t="shared" si="15"/>
        <v/>
      </c>
      <c r="AS128" s="109" t="str">
        <f t="shared" si="20"/>
        <v>Disqualified</v>
      </c>
      <c r="AT128" s="109" t="str">
        <f t="shared" si="21"/>
        <v>Disqualified</v>
      </c>
      <c r="AU128" s="109" t="str">
        <f t="shared" si="22"/>
        <v>Disqualified</v>
      </c>
      <c r="AV128" s="109" t="str">
        <f t="shared" si="23"/>
        <v>Disqualified</v>
      </c>
    </row>
    <row r="129" spans="1:48" ht="20" x14ac:dyDescent="0.35">
      <c r="A129" s="87"/>
      <c r="B129" s="79">
        <v>105309</v>
      </c>
      <c r="C129" s="80" t="s">
        <v>409</v>
      </c>
      <c r="D129" s="80" t="s">
        <v>1201</v>
      </c>
      <c r="E129" s="80" t="s">
        <v>410</v>
      </c>
      <c r="F129" s="80" t="s">
        <v>196</v>
      </c>
      <c r="G129" s="80" t="s">
        <v>26</v>
      </c>
      <c r="H129" s="80" t="s">
        <v>1756</v>
      </c>
      <c r="I129" s="80" t="s">
        <v>1757</v>
      </c>
      <c r="J129" s="146">
        <v>44653</v>
      </c>
      <c r="K129" s="146" t="s">
        <v>1719</v>
      </c>
      <c r="L129" s="79"/>
      <c r="M129" s="79">
        <v>9</v>
      </c>
      <c r="N129" s="78">
        <v>97.129868885244008</v>
      </c>
      <c r="O129" s="78">
        <f>_xlfn.XLOOKUP($B129,[1]Sheet1!$A:$A,[1]Sheet1!$D:$D)</f>
        <v>97.129917981290674</v>
      </c>
      <c r="P129" s="78">
        <f t="shared" si="24"/>
        <v>-4.9096046666363691E-5</v>
      </c>
      <c r="Q129" s="78">
        <v>39.35018050541516</v>
      </c>
      <c r="R129" s="78">
        <v>82.03269838776346</v>
      </c>
      <c r="S129" s="78">
        <v>97.03317323283585</v>
      </c>
      <c r="T129" s="142">
        <v>6</v>
      </c>
      <c r="U129" s="68">
        <v>73.817762399077267</v>
      </c>
      <c r="V129" s="68">
        <v>2.2145328719723181</v>
      </c>
      <c r="W129" s="78">
        <v>108.78378378378379</v>
      </c>
      <c r="X129" s="78">
        <v>90</v>
      </c>
      <c r="Y129" s="78">
        <v>85.666666666666671</v>
      </c>
      <c r="Z129" s="73"/>
      <c r="AA129" s="74"/>
      <c r="AB129" s="75">
        <f>IF(N129="","",(IF(N129&gt;='Sales Ach'!B$3,'Sales Ach'!C$3,IF(N129&gt;='Sales Ach'!B$4,('Sales Ach'!C$4+((N129-'Sales Ach'!B$4)/('Sales Ach'!B$3-'Sales Ach'!B$4))*'Sales Ach'!D$4),IF(N129&gt;'Sales Ach'!B$5,('Sales Ach'!C$5+((N129-'Sales Ach'!B$5)/('Sales Ach'!B$4-'Sales Ach'!B$5))*'Sales Ach'!D$5),IF(N129&gt;='Sales Ach'!B$6,('Sales Ach'!C$6+((N129-'Sales Ach'!B$6)/('Sales Ach'!B$5-'Sales Ach'!B$6)*'Sales Ach'!D$6)),0))))*$AB$2/10))</f>
        <v>17.555842662292811</v>
      </c>
      <c r="AC129" s="76">
        <f>IF(Q129="","",(IF(Q129&gt;=UA!B$3,UA!C$3,IF(Q129&gt;=UA!B$4,(UA!C$4+((Q129-UA!B$4)/(UA!B$3-UA!B$4))*UA!D$4),IF(Q129&gt;UA!B$5,(UA!C$5+((Q129-UA!B$5)/(UA!B$4-UA!B$5))*UA!D$5),IF(Q129&gt;=UA!B$6,(UA!C$6+((Q129-UA!B$6)/(UA!B$5-UA!B$6)*UA!D$6)),0))))*$AC$2/10))</f>
        <v>5.8050541516245477</v>
      </c>
      <c r="AD129" s="76">
        <f>IF(R129="","",(IF(R129&gt;='New Product'!B$3,'New Product'!C$3,IF(R129&gt;='New Product'!B$4,('New Product'!C$4+((R129-'New Product'!B$4)/('New Product'!B$3-'New Product'!B$4))*'New Product'!D$4),IF(R129&gt;'New Product'!B$5,('New Product'!C$5+((R129-'New Product'!B$5)/('New Product'!B$4-'New Product'!B$5))*'New Product'!D$5),IF(R129&gt;='New Product'!B$6,('New Product'!C$6+((R129-'New Product'!B$6)/('New Product'!B$5-'New Product'!B$6)*'New Product'!D$6)),0)))))*$AD$2/10)</f>
        <v>2.2032698387763459</v>
      </c>
      <c r="AE129" s="76">
        <f>IF(S129="","",(IF(S129&gt;='Basket Brand'!B$3,'Basket Brand'!C$3,IF(S129&gt;='Basket Brand'!B$4,('Basket Brand'!C$4+((S129-'Basket Brand'!B$4)/('Basket Brand'!B$3-'Basket Brand'!B$4))*'Basket Brand'!D$4),IF(S129&gt;'Basket Brand'!B$5,('Basket Brand'!C$5+((S129-'Basket Brand'!B$5)/('Basket Brand'!B$4-'Basket Brand'!B$5))*'Basket Brand'!D$5),IF(S129&gt;='Basket Brand'!B$6,('Basket Brand'!C$6+((S129-'Basket Brand'!B$6)/('Basket Brand'!B$5-'Basket Brand'!B$6)*'Basket Brand'!D$6)),0))))*$AE$2/10))</f>
        <v>6.9759231517612079</v>
      </c>
      <c r="AF129" s="76">
        <f>IF(T129="","",(IF(T129&gt;='No of Month Ach.'!B$3,'No of Month Ach.'!C$3,IF(T129&gt;='No of Month Ach.'!B$4,('No of Month Ach.'!C$4+((T129-'No of Month Ach.'!B$4)/('No of Month Ach.'!B$3-'No of Month Ach.'!B$4))*'No of Month Ach.'!D$4),IF(T129&gt;'No of Month Ach.'!B$5,('No of Month Ach.'!C$5+((T129-'No of Month Ach.'!B$5)/('No of Month Ach.'!B$4-'No of Month Ach.'!B$5))*'No of Month Ach.'!D$5),IF(T129&gt;='No of Month Ach.'!B$6,('No of Month Ach.'!C$6+((T129-'No of Month Ach.'!B$6)/('No of Month Ach.'!B$5-'No of Month Ach.'!B$6)*'No of Month Ach.'!D$6)),0))))*$AF$2/10))</f>
        <v>1.575</v>
      </c>
      <c r="AG129" s="76">
        <f>IFERROR(IF(U129="","",IF(U129&gt;='Rx Share'!B$3,'Rx Share'!C$3,IF(U129&gt;='Rx Share'!B$4,('Rx Share'!C$4+((U129-'Rx Share'!B$4)/('Rx Share'!B$3-'Rx Share'!B$4))*'Rx Share'!D$4),IF(U129&gt;'Rx Share'!B$5,('Rx Share'!C$5+((U129-'Rx Share'!B$5)/('Rx Share'!B$4-'Rx Share'!B$5))*'Rx Share'!D$5),IF(U129&gt;='Rx Share'!B$6,('Rx Share'!C$6+((U129-'Rx Share'!B$6)/('Rx Share'!B$5-'Rx Share'!B$6)*'Rx Share'!D$6)),0)))))*$AG$2/10,"")</f>
        <v>4.5090349865436359</v>
      </c>
      <c r="AH129" s="76">
        <f>IF(W129&gt;='Call Achv'!B$3,'Call Achv'!C$3,IF(W129&gt;='Call Achv'!B$4,('Call Achv'!C$4+((W129-'Call Achv'!B$4)/('Call Achv'!B$3-'Call Achv'!B$4))*'Call Achv'!D$4),IF(W129&gt;'Call Achv'!B$5,('Call Achv'!C$5+((W129-'Call Achv'!B$5)/('Call Achv'!B$4-'Call Achv'!B$5))*'Call Achv'!D$5),IF(W129&gt;='Call Achv'!B$6,('Call Achv'!C$6+((W129-'Call Achv'!B$6)/('Call Achv'!B$5-'Call Achv'!B$6)*'Call Achv'!D$6)),0))))*$AH$2/10</f>
        <v>5</v>
      </c>
      <c r="AI129" s="76">
        <f>IF(X129&gt;='FF-Written'!B$3,'FF-Written'!C$3,IF(X129&gt;='FF-Written'!B$4,('FF-Written'!C$4+((X129-'FF-Written'!B$4)/('FF-Written'!B$3-'FF-Written'!B$4))*'FF-Written'!D$4),IF(X129&gt;'FF-Written'!B$5,('FF-Written'!C$5+((X129-'FF-Written'!B$5)/('FF-Written'!B$4-'FF-Written'!B$5))*'FF-Written'!D$5),IF(X129&gt;='FF-Written'!B$6,('FF-Written'!C$6+((X129-'FF-Written'!B$6)/('FF-Written'!B$5-'FF-Written'!B$6)*'FF-Written'!D$6)),0))))*$AI$2/10</f>
        <v>8</v>
      </c>
      <c r="AJ129" s="76">
        <f>IF(Y129&gt;='FF-Detailing'!B$3,'FF-Detailing'!C$3,IF(Y129&gt;='FF-Detailing'!B$4,('FF-Detailing'!C$4+((Y129-'FF-Detailing'!B$4)/('FF-Detailing'!B$3-'FF-Detailing'!B$4))*'FF-Detailing'!D$4),IF(Y129&gt;'FF-Detailing'!B$5,('FF-Detailing'!C$5+((Y129-'FF-Detailing'!B$5)/('FF-Detailing'!B$4-'FF-Detailing'!B$5))*'FF-Detailing'!D$5),IF(Y129&gt;='FF-Detailing'!B$6,('FF-Detailing'!C$6+((Y129-'FF-Detailing'!B$6)/('FF-Detailing'!B$5-'FF-Detailing'!B$6)*'FF-Detailing'!D$6)),0))))*$AJ$2/10</f>
        <v>2.4400000000000004</v>
      </c>
      <c r="AK129" s="100">
        <f t="shared" si="16"/>
        <v>61.943862255568639</v>
      </c>
      <c r="AL129" s="70">
        <f t="shared" si="25"/>
        <v>148</v>
      </c>
      <c r="AM129" s="2">
        <f t="shared" si="17"/>
        <v>60.071249767776166</v>
      </c>
      <c r="AN129">
        <f t="shared" si="18"/>
        <v>95</v>
      </c>
      <c r="AO129" s="110" t="str">
        <f t="shared" si="19"/>
        <v/>
      </c>
      <c r="AP129" s="110" t="str">
        <f t="shared" si="13"/>
        <v/>
      </c>
      <c r="AQ129" s="110" t="str">
        <f t="shared" si="14"/>
        <v/>
      </c>
      <c r="AR129" s="110" t="str">
        <f t="shared" si="15"/>
        <v/>
      </c>
      <c r="AS129" s="109" t="str">
        <f t="shared" si="20"/>
        <v>Disqualified</v>
      </c>
      <c r="AT129" s="109" t="str">
        <f t="shared" si="21"/>
        <v>Disqualified</v>
      </c>
      <c r="AU129" s="109" t="str">
        <f t="shared" si="22"/>
        <v>Disqualified</v>
      </c>
      <c r="AV129" s="109" t="str">
        <f t="shared" si="23"/>
        <v>Disqualified</v>
      </c>
    </row>
    <row r="130" spans="1:48" ht="20" x14ac:dyDescent="0.35">
      <c r="A130" s="87"/>
      <c r="B130" s="79">
        <v>105311</v>
      </c>
      <c r="C130" s="80" t="s">
        <v>1966</v>
      </c>
      <c r="D130" s="80" t="s">
        <v>1114</v>
      </c>
      <c r="E130" s="80" t="s">
        <v>417</v>
      </c>
      <c r="F130" s="80" t="s">
        <v>165</v>
      </c>
      <c r="G130" s="80" t="s">
        <v>31</v>
      </c>
      <c r="H130" s="80" t="s">
        <v>1760</v>
      </c>
      <c r="I130" s="80" t="s">
        <v>1757</v>
      </c>
      <c r="J130" s="146">
        <v>44653</v>
      </c>
      <c r="K130" s="146" t="s">
        <v>1719</v>
      </c>
      <c r="L130" s="79"/>
      <c r="M130" s="79">
        <v>9</v>
      </c>
      <c r="N130" s="78">
        <v>96.358894075090433</v>
      </c>
      <c r="O130" s="78">
        <f>_xlfn.XLOOKUP($B130,[1]Sheet1!$A:$A,[1]Sheet1!$D:$D)</f>
        <v>96.35890270566928</v>
      </c>
      <c r="P130" s="78">
        <f t="shared" si="24"/>
        <v>-8.6305788471463529E-6</v>
      </c>
      <c r="Q130" s="78">
        <v>38.461538461538467</v>
      </c>
      <c r="R130" s="78">
        <v>66.002817291468091</v>
      </c>
      <c r="S130" s="78">
        <v>106.42872494701625</v>
      </c>
      <c r="T130" s="142">
        <v>5</v>
      </c>
      <c r="U130" s="68">
        <v>8.5812055804158991</v>
      </c>
      <c r="V130" s="68">
        <v>0.42906027902079497</v>
      </c>
      <c r="W130" s="78">
        <v>116.62962962962963</v>
      </c>
      <c r="X130" s="78">
        <v>78.888888888888886</v>
      </c>
      <c r="Y130" s="78">
        <v>89.333333333333329</v>
      </c>
      <c r="Z130" s="73"/>
      <c r="AA130" s="74"/>
      <c r="AB130" s="75">
        <f>IF(N130="","",(IF(N130&gt;='Sales Ach'!B$3,'Sales Ach'!C$3,IF(N130&gt;='Sales Ach'!B$4,('Sales Ach'!C$4+((N130-'Sales Ach'!B$4)/('Sales Ach'!B$3-'Sales Ach'!B$4))*'Sales Ach'!D$4),IF(N130&gt;'Sales Ach'!B$5,('Sales Ach'!C$5+((N130-'Sales Ach'!B$5)/('Sales Ach'!B$4-'Sales Ach'!B$5))*'Sales Ach'!D$5),IF(N130&gt;='Sales Ach'!B$6,('Sales Ach'!C$6+((N130-'Sales Ach'!B$6)/('Sales Ach'!B$5-'Sales Ach'!B$6)*'Sales Ach'!D$6)),0))))*$AB$2/10))</f>
        <v>16.630672890108521</v>
      </c>
      <c r="AC130" s="76">
        <f>IF(Q130="","",(IF(Q130&gt;=UA!B$3,UA!C$3,IF(Q130&gt;=UA!B$4,(UA!C$4+((Q130-UA!B$4)/(UA!B$3-UA!B$4))*UA!D$4),IF(Q130&gt;UA!B$5,(UA!C$5+((Q130-UA!B$5)/(UA!B$4-UA!B$5))*UA!D$5),IF(Q130&gt;=UA!B$6,(UA!C$6+((Q130-UA!B$6)/(UA!B$5-UA!B$6)*UA!D$6)),0))))*$AC$2/10))</f>
        <v>5.5384615384615401</v>
      </c>
      <c r="AD130" s="76">
        <f>IF(R130="","",(IF(R130&gt;='New Product'!B$3,'New Product'!C$3,IF(R130&gt;='New Product'!B$4,('New Product'!C$4+((R130-'New Product'!B$4)/('New Product'!B$3-'New Product'!B$4))*'New Product'!D$4),IF(R130&gt;'New Product'!B$5,('New Product'!C$5+((R130-'New Product'!B$5)/('New Product'!B$4-'New Product'!B$5))*'New Product'!D$5),IF(R130&gt;='New Product'!B$6,('New Product'!C$6+((R130-'New Product'!B$6)/('New Product'!B$5-'New Product'!B$6)*'New Product'!D$6)),0)))))*$AD$2/10)</f>
        <v>1.387623256501729</v>
      </c>
      <c r="AE130" s="76">
        <f>IF(S130="","",(IF(S130&gt;='Basket Brand'!B$3,'Basket Brand'!C$3,IF(S130&gt;='Basket Brand'!B$4,('Basket Brand'!C$4+((S130-'Basket Brand'!B$4)/('Basket Brand'!B$3-'Basket Brand'!B$4))*'Basket Brand'!D$4),IF(S130&gt;'Basket Brand'!B$5,('Basket Brand'!C$5+((S130-'Basket Brand'!B$5)/('Basket Brand'!B$4-'Basket Brand'!B$5))*'Basket Brand'!D$5),IF(S130&gt;='Basket Brand'!B$6,('Basket Brand'!C$6+((S130-'Basket Brand'!B$6)/('Basket Brand'!B$5-'Basket Brand'!B$6)*'Basket Brand'!D$6)),0))))*$AE$2/10))</f>
        <v>10.37144699364195</v>
      </c>
      <c r="AF130" s="76">
        <f>IF(T130="","",(IF(T130&gt;='No of Month Ach.'!B$3,'No of Month Ach.'!C$3,IF(T130&gt;='No of Month Ach.'!B$4,('No of Month Ach.'!C$4+((T130-'No of Month Ach.'!B$4)/('No of Month Ach.'!B$3-'No of Month Ach.'!B$4))*'No of Month Ach.'!D$4),IF(T130&gt;'No of Month Ach.'!B$5,('No of Month Ach.'!C$5+((T130-'No of Month Ach.'!B$5)/('No of Month Ach.'!B$4-'No of Month Ach.'!B$5))*'No of Month Ach.'!D$5),IF(T130&gt;='No of Month Ach.'!B$6,('No of Month Ach.'!C$6+((T130-'No of Month Ach.'!B$6)/('No of Month Ach.'!B$5-'No of Month Ach.'!B$6)*'No of Month Ach.'!D$6)),0))))*$AF$2/10))</f>
        <v>0.35</v>
      </c>
      <c r="AG130" s="76">
        <f>IFERROR(IF(U130="","",IF(U130&gt;='Rx Share'!B$3,'Rx Share'!C$3,IF(U130&gt;='Rx Share'!B$4,('Rx Share'!C$4+((U130-'Rx Share'!B$4)/('Rx Share'!B$3-'Rx Share'!B$4))*'Rx Share'!D$4),IF(U130&gt;'Rx Share'!B$5,('Rx Share'!C$5+((U130-'Rx Share'!B$5)/('Rx Share'!B$4-'Rx Share'!B$5))*'Rx Share'!D$5),IF(U130&gt;='Rx Share'!B$6,('Rx Share'!C$6+((U130-'Rx Share'!B$6)/('Rx Share'!B$5-'Rx Share'!B$6)*'Rx Share'!D$6)),0)))))*$AG$2/10,"")</f>
        <v>0</v>
      </c>
      <c r="AH130" s="76">
        <f>IF(W130&gt;='Call Achv'!B$3,'Call Achv'!C$3,IF(W130&gt;='Call Achv'!B$4,('Call Achv'!C$4+((W130-'Call Achv'!B$4)/('Call Achv'!B$3-'Call Achv'!B$4))*'Call Achv'!D$4),IF(W130&gt;'Call Achv'!B$5,('Call Achv'!C$5+((W130-'Call Achv'!B$5)/('Call Achv'!B$4-'Call Achv'!B$5))*'Call Achv'!D$5),IF(W130&gt;='Call Achv'!B$6,('Call Achv'!C$6+((W130-'Call Achv'!B$6)/('Call Achv'!B$5-'Call Achv'!B$6)*'Call Achv'!D$6)),0))))*$AH$2/10</f>
        <v>5</v>
      </c>
      <c r="AI130" s="76">
        <f>IF(X130&gt;='FF-Written'!B$3,'FF-Written'!C$3,IF(X130&gt;='FF-Written'!B$4,('FF-Written'!C$4+((X130-'FF-Written'!B$4)/('FF-Written'!B$3-'FF-Written'!B$4))*'FF-Written'!D$4),IF(X130&gt;'FF-Written'!B$5,('FF-Written'!C$5+((X130-'FF-Written'!B$5)/('FF-Written'!B$4-'FF-Written'!B$5))*'FF-Written'!D$5),IF(X130&gt;='FF-Written'!B$6,('FF-Written'!C$6+((X130-'FF-Written'!B$6)/('FF-Written'!B$5-'FF-Written'!B$6)*'FF-Written'!D$6)),0))))*$AI$2/10</f>
        <v>5.4666666666666668</v>
      </c>
      <c r="AJ130" s="76">
        <f>IF(Y130&gt;='FF-Detailing'!B$3,'FF-Detailing'!C$3,IF(Y130&gt;='FF-Detailing'!B$4,('FF-Detailing'!C$4+((Y130-'FF-Detailing'!B$4)/('FF-Detailing'!B$3-'FF-Detailing'!B$4))*'FF-Detailing'!D$4),IF(Y130&gt;'FF-Detailing'!B$5,('FF-Detailing'!C$5+((Y130-'FF-Detailing'!B$5)/('FF-Detailing'!B$4-'FF-Detailing'!B$5))*'FF-Detailing'!D$5),IF(Y130&gt;='FF-Detailing'!B$6,('FF-Detailing'!C$6+((Y130-'FF-Detailing'!B$6)/('FF-Detailing'!B$5-'FF-Detailing'!B$6)*'FF-Detailing'!D$6)),0))))*$AJ$2/10</f>
        <v>2.6599999999999993</v>
      </c>
      <c r="AK130" s="100">
        <f t="shared" si="16"/>
        <v>59.256089181725507</v>
      </c>
      <c r="AL130" s="70">
        <f t="shared" si="25"/>
        <v>164</v>
      </c>
      <c r="AM130" s="2">
        <f t="shared" si="17"/>
        <v>52.672079272644901</v>
      </c>
      <c r="AN130">
        <f t="shared" si="18"/>
        <v>124</v>
      </c>
      <c r="AO130" s="110" t="str">
        <f t="shared" si="19"/>
        <v/>
      </c>
      <c r="AP130" s="110" t="str">
        <f t="shared" ref="AP130:AP191" si="26">IFERROR(IF($N130&gt;=99.5,R130,""),"")</f>
        <v/>
      </c>
      <c r="AQ130" s="110" t="str">
        <f t="shared" ref="AQ130:AQ191" si="27">IFERROR(IF($N130&gt;=99.5,Q130,""),"")</f>
        <v/>
      </c>
      <c r="AR130" s="110" t="str">
        <f t="shared" ref="AR130:AR191" si="28">IFERROR(IF($N130&gt;=99.5,X130,""),"")</f>
        <v/>
      </c>
      <c r="AS130" s="109" t="str">
        <f t="shared" si="20"/>
        <v>Disqualified</v>
      </c>
      <c r="AT130" s="109" t="str">
        <f t="shared" si="21"/>
        <v>Disqualified</v>
      </c>
      <c r="AU130" s="109" t="str">
        <f t="shared" si="22"/>
        <v>Disqualified</v>
      </c>
      <c r="AV130" s="109" t="str">
        <f t="shared" si="23"/>
        <v>Disqualified</v>
      </c>
    </row>
    <row r="131" spans="1:48" ht="20" x14ac:dyDescent="0.35">
      <c r="A131" s="87"/>
      <c r="B131" s="79">
        <v>105313</v>
      </c>
      <c r="C131" s="80" t="s">
        <v>1967</v>
      </c>
      <c r="D131" s="80" t="s">
        <v>1114</v>
      </c>
      <c r="E131" s="80" t="s">
        <v>1968</v>
      </c>
      <c r="F131" s="80" t="s">
        <v>114</v>
      </c>
      <c r="G131" s="80" t="s">
        <v>31</v>
      </c>
      <c r="H131" s="80" t="s">
        <v>1760</v>
      </c>
      <c r="I131" s="80" t="s">
        <v>1757</v>
      </c>
      <c r="J131" s="146">
        <v>44653</v>
      </c>
      <c r="K131" s="146" t="s">
        <v>1719</v>
      </c>
      <c r="L131" s="79"/>
      <c r="M131" s="79">
        <v>9</v>
      </c>
      <c r="N131" s="78">
        <v>93.151897990876449</v>
      </c>
      <c r="O131" s="78">
        <f>_xlfn.XLOOKUP($B131,[1]Sheet1!$A:$A,[1]Sheet1!$D:$D)</f>
        <v>93.151950977756599</v>
      </c>
      <c r="P131" s="78">
        <f t="shared" si="24"/>
        <v>-5.2986880149319404E-5</v>
      </c>
      <c r="Q131" s="78">
        <v>37.347294938917976</v>
      </c>
      <c r="R131" s="78">
        <v>102.46405078084429</v>
      </c>
      <c r="S131" s="78">
        <v>87.88257755431431</v>
      </c>
      <c r="T131" s="142">
        <v>2</v>
      </c>
      <c r="U131" s="68">
        <v>25.565563780136152</v>
      </c>
      <c r="V131" s="68">
        <v>0.76696691340408463</v>
      </c>
      <c r="W131" s="78">
        <v>104.76190476190477</v>
      </c>
      <c r="X131" s="78">
        <v>81.111111111111128</v>
      </c>
      <c r="Y131" s="78">
        <v>92</v>
      </c>
      <c r="Z131" s="73"/>
      <c r="AA131" s="74"/>
      <c r="AB131" s="75">
        <f>IF(N131="","",(IF(N131&gt;='Sales Ach'!B$3,'Sales Ach'!C$3,IF(N131&gt;='Sales Ach'!B$4,('Sales Ach'!C$4+((N131-'Sales Ach'!B$4)/('Sales Ach'!B$3-'Sales Ach'!B$4))*'Sales Ach'!D$4),IF(N131&gt;'Sales Ach'!B$5,('Sales Ach'!C$5+((N131-'Sales Ach'!B$5)/('Sales Ach'!B$4-'Sales Ach'!B$5))*'Sales Ach'!D$5),IF(N131&gt;='Sales Ach'!B$6,('Sales Ach'!C$6+((N131-'Sales Ach'!B$6)/('Sales Ach'!B$5-'Sales Ach'!B$6)*'Sales Ach'!D$6)),0))))*$AB$2/10))</f>
        <v>14.445569397262934</v>
      </c>
      <c r="AC131" s="76">
        <f>IF(Q131="","",(IF(Q131&gt;=UA!B$3,UA!C$3,IF(Q131&gt;=UA!B$4,(UA!C$4+((Q131-UA!B$4)/(UA!B$3-UA!B$4))*UA!D$4),IF(Q131&gt;UA!B$5,(UA!C$5+((Q131-UA!B$5)/(UA!B$4-UA!B$5))*UA!D$5),IF(Q131&gt;=UA!B$6,(UA!C$6+((Q131-UA!B$6)/(UA!B$5-UA!B$6)*UA!D$6)),0))))*$AC$2/10))</f>
        <v>5.2041884816753932</v>
      </c>
      <c r="AD131" s="76">
        <f>IF(R131="","",(IF(R131&gt;='New Product'!B$3,'New Product'!C$3,IF(R131&gt;='New Product'!B$4,('New Product'!C$4+((R131-'New Product'!B$4)/('New Product'!B$3-'New Product'!B$4))*'New Product'!D$4),IF(R131&gt;'New Product'!B$5,('New Product'!C$5+((R131-'New Product'!B$5)/('New Product'!B$4-'New Product'!B$5))*'New Product'!D$5),IF(R131&gt;='New Product'!B$6,('New Product'!C$6+((R131-'New Product'!B$6)/('New Product'!B$5-'New Product'!B$6)*'New Product'!D$6)),0)))))*$AD$2/10)</f>
        <v>5</v>
      </c>
      <c r="AE131" s="76">
        <f>IF(S131="","",(IF(S131&gt;='Basket Brand'!B$3,'Basket Brand'!C$3,IF(S131&gt;='Basket Brand'!B$4,('Basket Brand'!C$4+((S131-'Basket Brand'!B$4)/('Basket Brand'!B$3-'Basket Brand'!B$4))*'Basket Brand'!D$4),IF(S131&gt;'Basket Brand'!B$5,('Basket Brand'!C$5+((S131-'Basket Brand'!B$5)/('Basket Brand'!B$4-'Basket Brand'!B$5))*'Basket Brand'!D$5),IF(S131&gt;='Basket Brand'!B$6,('Basket Brand'!C$6+((S131-'Basket Brand'!B$6)/('Basket Brand'!B$5-'Basket Brand'!B$6)*'Basket Brand'!D$6)),0))))*$AE$2/10))</f>
        <v>5.1459093065177175</v>
      </c>
      <c r="AF131" s="76">
        <f>IF(T131="","",(IF(T131&gt;='No of Month Ach.'!B$3,'No of Month Ach.'!C$3,IF(T131&gt;='No of Month Ach.'!B$4,('No of Month Ach.'!C$4+((T131-'No of Month Ach.'!B$4)/('No of Month Ach.'!B$3-'No of Month Ach.'!B$4))*'No of Month Ach.'!D$4),IF(T131&gt;'No of Month Ach.'!B$5,('No of Month Ach.'!C$5+((T131-'No of Month Ach.'!B$5)/('No of Month Ach.'!B$4-'No of Month Ach.'!B$5))*'No of Month Ach.'!D$5),IF(T131&gt;='No of Month Ach.'!B$6,('No of Month Ach.'!C$6+((T131-'No of Month Ach.'!B$6)/('No of Month Ach.'!B$5-'No of Month Ach.'!B$6)*'No of Month Ach.'!D$6)),0))))*$AF$2/10))</f>
        <v>0</v>
      </c>
      <c r="AG131" s="76">
        <f>IFERROR(IF(U131="","",IF(U131&gt;='Rx Share'!B$3,'Rx Share'!C$3,IF(U131&gt;='Rx Share'!B$4,('Rx Share'!C$4+((U131-'Rx Share'!B$4)/('Rx Share'!B$3-'Rx Share'!B$4))*'Rx Share'!D$4),IF(U131&gt;'Rx Share'!B$5,('Rx Share'!C$5+((U131-'Rx Share'!B$5)/('Rx Share'!B$4-'Rx Share'!B$5))*'Rx Share'!D$5),IF(U131&gt;='Rx Share'!B$6,('Rx Share'!C$6+((U131-'Rx Share'!B$6)/('Rx Share'!B$5-'Rx Share'!B$6)*'Rx Share'!D$6)),0)))))*$AG$2/10,"")</f>
        <v>0</v>
      </c>
      <c r="AH131" s="76">
        <f>IF(W131&gt;='Call Achv'!B$3,'Call Achv'!C$3,IF(W131&gt;='Call Achv'!B$4,('Call Achv'!C$4+((W131-'Call Achv'!B$4)/('Call Achv'!B$3-'Call Achv'!B$4))*'Call Achv'!D$4),IF(W131&gt;'Call Achv'!B$5,('Call Achv'!C$5+((W131-'Call Achv'!B$5)/('Call Achv'!B$4-'Call Achv'!B$5))*'Call Achv'!D$5),IF(W131&gt;='Call Achv'!B$6,('Call Achv'!C$6+((W131-'Call Achv'!B$6)/('Call Achv'!B$5-'Call Achv'!B$6)*'Call Achv'!D$6)),0))))*$AH$2/10</f>
        <v>5</v>
      </c>
      <c r="AI131" s="76">
        <f>IF(X131&gt;='FF-Written'!B$3,'FF-Written'!C$3,IF(X131&gt;='FF-Written'!B$4,('FF-Written'!C$4+((X131-'FF-Written'!B$4)/('FF-Written'!B$3-'FF-Written'!B$4))*'FF-Written'!D$4),IF(X131&gt;'FF-Written'!B$5,('FF-Written'!C$5+((X131-'FF-Written'!B$5)/('FF-Written'!B$4-'FF-Written'!B$5))*'FF-Written'!D$5),IF(X131&gt;='FF-Written'!B$6,('FF-Written'!C$6+((X131-'FF-Written'!B$6)/('FF-Written'!B$5-'FF-Written'!B$6)*'FF-Written'!D$6)),0))))*$AI$2/10</f>
        <v>6.5777777777777802</v>
      </c>
      <c r="AJ131" s="76">
        <f>IF(Y131&gt;='FF-Detailing'!B$3,'FF-Detailing'!C$3,IF(Y131&gt;='FF-Detailing'!B$4,('FF-Detailing'!C$4+((Y131-'FF-Detailing'!B$4)/('FF-Detailing'!B$3-'FF-Detailing'!B$4))*'FF-Detailing'!D$4),IF(Y131&gt;'FF-Detailing'!B$5,('FF-Detailing'!C$5+((Y131-'FF-Detailing'!B$5)/('FF-Detailing'!B$4-'FF-Detailing'!B$5))*'FF-Detailing'!D$5),IF(Y131&gt;='FF-Detailing'!B$6,('FF-Detailing'!C$6+((Y131-'FF-Detailing'!B$6)/('FF-Detailing'!B$5-'FF-Detailing'!B$6)*'FF-Detailing'!D$6)),0))))*$AJ$2/10</f>
        <v>2.8200000000000003</v>
      </c>
      <c r="AK131" s="100">
        <f t="shared" si="16"/>
        <v>55.241806204042291</v>
      </c>
      <c r="AL131" s="70">
        <f t="shared" si="25"/>
        <v>195</v>
      </c>
      <c r="AM131" s="2">
        <f t="shared" si="17"/>
        <v>49.103827736926483</v>
      </c>
      <c r="AN131">
        <f t="shared" si="18"/>
        <v>146</v>
      </c>
      <c r="AO131" s="110" t="str">
        <f t="shared" si="19"/>
        <v/>
      </c>
      <c r="AP131" s="110" t="str">
        <f t="shared" si="26"/>
        <v/>
      </c>
      <c r="AQ131" s="110" t="str">
        <f t="shared" si="27"/>
        <v/>
      </c>
      <c r="AR131" s="110" t="str">
        <f t="shared" si="28"/>
        <v/>
      </c>
      <c r="AS131" s="109" t="str">
        <f t="shared" si="20"/>
        <v>Disqualified</v>
      </c>
      <c r="AT131" s="109" t="str">
        <f t="shared" si="21"/>
        <v>Disqualified</v>
      </c>
      <c r="AU131" s="109" t="str">
        <f t="shared" si="22"/>
        <v>Disqualified</v>
      </c>
      <c r="AV131" s="109" t="str">
        <f t="shared" si="23"/>
        <v>Disqualified</v>
      </c>
    </row>
    <row r="132" spans="1:48" ht="20" x14ac:dyDescent="0.35">
      <c r="A132" s="87"/>
      <c r="B132" s="79">
        <v>105314</v>
      </c>
      <c r="C132" s="80" t="s">
        <v>401</v>
      </c>
      <c r="D132" s="80" t="s">
        <v>1114</v>
      </c>
      <c r="E132" s="80" t="s">
        <v>402</v>
      </c>
      <c r="F132" s="80" t="s">
        <v>163</v>
      </c>
      <c r="G132" s="80" t="s">
        <v>31</v>
      </c>
      <c r="H132" s="80" t="s">
        <v>1760</v>
      </c>
      <c r="I132" s="80" t="s">
        <v>1757</v>
      </c>
      <c r="J132" s="146">
        <v>44653</v>
      </c>
      <c r="K132" s="146" t="s">
        <v>1719</v>
      </c>
      <c r="L132" s="79"/>
      <c r="M132" s="79">
        <v>9</v>
      </c>
      <c r="N132" s="78">
        <v>86.680428024886311</v>
      </c>
      <c r="O132" s="78">
        <f>_xlfn.XLOOKUP($B132,[1]Sheet1!$A:$A,[1]Sheet1!$D:$D)</f>
        <v>86.680267355704444</v>
      </c>
      <c r="P132" s="78">
        <f t="shared" si="24"/>
        <v>1.6066918186652401E-4</v>
      </c>
      <c r="Q132" s="78">
        <v>34.615384615384613</v>
      </c>
      <c r="R132" s="78">
        <v>39.853530119588932</v>
      </c>
      <c r="S132" s="78">
        <v>94.370324915137076</v>
      </c>
      <c r="T132" s="142">
        <v>0</v>
      </c>
      <c r="U132" s="68">
        <v>9.7191175041306259</v>
      </c>
      <c r="V132" s="68">
        <v>0.48595587520653127</v>
      </c>
      <c r="W132" s="78">
        <v>113.5185185185185</v>
      </c>
      <c r="X132" s="78">
        <v>80</v>
      </c>
      <c r="Y132" s="78">
        <v>90.333333333333329</v>
      </c>
      <c r="Z132" s="73"/>
      <c r="AA132" s="74"/>
      <c r="AB132" s="75">
        <f>IF(N132="","",(IF(N132&gt;='Sales Ach'!B$3,'Sales Ach'!C$3,IF(N132&gt;='Sales Ach'!B$4,('Sales Ach'!C$4+((N132-'Sales Ach'!B$4)/('Sales Ach'!B$3-'Sales Ach'!B$4))*'Sales Ach'!D$4),IF(N132&gt;'Sales Ach'!B$5,('Sales Ach'!C$5+((N132-'Sales Ach'!B$5)/('Sales Ach'!B$4-'Sales Ach'!B$5))*'Sales Ach'!D$5),IF(N132&gt;='Sales Ach'!B$6,('Sales Ach'!C$6+((N132-'Sales Ach'!B$6)/('Sales Ach'!B$5-'Sales Ach'!B$6)*'Sales Ach'!D$6)),0))))*$AB$2/10))</f>
        <v>12.504128407465894</v>
      </c>
      <c r="AC132" s="76">
        <f>IF(Q132="","",(IF(Q132&gt;=UA!B$3,UA!C$3,IF(Q132&gt;=UA!B$4,(UA!C$4+((Q132-UA!B$4)/(UA!B$3-UA!B$4))*UA!D$4),IF(Q132&gt;UA!B$5,(UA!C$5+((Q132-UA!B$5)/(UA!B$4-UA!B$5))*UA!D$5),IF(Q132&gt;=UA!B$6,(UA!C$6+((Q132-UA!B$6)/(UA!B$5-UA!B$6)*UA!D$6)),0))))*$AC$2/10))</f>
        <v>4.3846153846153841</v>
      </c>
      <c r="AD132" s="76">
        <f>IF(R132="","",(IF(R132&gt;='New Product'!B$3,'New Product'!C$3,IF(R132&gt;='New Product'!B$4,('New Product'!C$4+((R132-'New Product'!B$4)/('New Product'!B$3-'New Product'!B$4))*'New Product'!D$4),IF(R132&gt;'New Product'!B$5,('New Product'!C$5+((R132-'New Product'!B$5)/('New Product'!B$4-'New Product'!B$5))*'New Product'!D$5),IF(R132&gt;='New Product'!B$6,('New Product'!C$6+((R132-'New Product'!B$6)/('New Product'!B$5-'New Product'!B$6)*'New Product'!D$6)),0)))))*$AD$2/10)</f>
        <v>0</v>
      </c>
      <c r="AE132" s="76">
        <f>IF(S132="","",(IF(S132&gt;='Basket Brand'!B$3,'Basket Brand'!C$3,IF(S132&gt;='Basket Brand'!B$4,('Basket Brand'!C$4+((S132-'Basket Brand'!B$4)/('Basket Brand'!B$3-'Basket Brand'!B$4))*'Basket Brand'!D$4),IF(S132&gt;'Basket Brand'!B$5,('Basket Brand'!C$5+((S132-'Basket Brand'!B$5)/('Basket Brand'!B$4-'Basket Brand'!B$5))*'Basket Brand'!D$5),IF(S132&gt;='Basket Brand'!B$6,('Basket Brand'!C$6+((S132-'Basket Brand'!B$6)/('Basket Brand'!B$5-'Basket Brand'!B$6)*'Basket Brand'!D$6)),0))))*$AE$2/10))</f>
        <v>5.9244389898164487</v>
      </c>
      <c r="AF132" s="76">
        <f>IF(T132="","",(IF(T132&gt;='No of Month Ach.'!B$3,'No of Month Ach.'!C$3,IF(T132&gt;='No of Month Ach.'!B$4,('No of Month Ach.'!C$4+((T132-'No of Month Ach.'!B$4)/('No of Month Ach.'!B$3-'No of Month Ach.'!B$4))*'No of Month Ach.'!D$4),IF(T132&gt;'No of Month Ach.'!B$5,('No of Month Ach.'!C$5+((T132-'No of Month Ach.'!B$5)/('No of Month Ach.'!B$4-'No of Month Ach.'!B$5))*'No of Month Ach.'!D$5),IF(T132&gt;='No of Month Ach.'!B$6,('No of Month Ach.'!C$6+((T132-'No of Month Ach.'!B$6)/('No of Month Ach.'!B$5-'No of Month Ach.'!B$6)*'No of Month Ach.'!D$6)),0))))*$AF$2/10))</f>
        <v>0</v>
      </c>
      <c r="AG132" s="76">
        <f>IFERROR(IF(U132="","",IF(U132&gt;='Rx Share'!B$3,'Rx Share'!C$3,IF(U132&gt;='Rx Share'!B$4,('Rx Share'!C$4+((U132-'Rx Share'!B$4)/('Rx Share'!B$3-'Rx Share'!B$4))*'Rx Share'!D$4),IF(U132&gt;'Rx Share'!B$5,('Rx Share'!C$5+((U132-'Rx Share'!B$5)/('Rx Share'!B$4-'Rx Share'!B$5))*'Rx Share'!D$5),IF(U132&gt;='Rx Share'!B$6,('Rx Share'!C$6+((U132-'Rx Share'!B$6)/('Rx Share'!B$5-'Rx Share'!B$6)*'Rx Share'!D$6)),0)))))*$AG$2/10,"")</f>
        <v>0</v>
      </c>
      <c r="AH132" s="76">
        <f>IF(W132&gt;='Call Achv'!B$3,'Call Achv'!C$3,IF(W132&gt;='Call Achv'!B$4,('Call Achv'!C$4+((W132-'Call Achv'!B$4)/('Call Achv'!B$3-'Call Achv'!B$4))*'Call Achv'!D$4),IF(W132&gt;'Call Achv'!B$5,('Call Achv'!C$5+((W132-'Call Achv'!B$5)/('Call Achv'!B$4-'Call Achv'!B$5))*'Call Achv'!D$5),IF(W132&gt;='Call Achv'!B$6,('Call Achv'!C$6+((W132-'Call Achv'!B$6)/('Call Achv'!B$5-'Call Achv'!B$6)*'Call Achv'!D$6)),0))))*$AH$2/10</f>
        <v>5</v>
      </c>
      <c r="AI132" s="76">
        <f>IF(X132&gt;='FF-Written'!B$3,'FF-Written'!C$3,IF(X132&gt;='FF-Written'!B$4,('FF-Written'!C$4+((X132-'FF-Written'!B$4)/('FF-Written'!B$3-'FF-Written'!B$4))*'FF-Written'!D$4),IF(X132&gt;'FF-Written'!B$5,('FF-Written'!C$5+((X132-'FF-Written'!B$5)/('FF-Written'!B$4-'FF-Written'!B$5))*'FF-Written'!D$5),IF(X132&gt;='FF-Written'!B$6,('FF-Written'!C$6+((X132-'FF-Written'!B$6)/('FF-Written'!B$5-'FF-Written'!B$6)*'FF-Written'!D$6)),0))))*$AI$2/10</f>
        <v>6.4</v>
      </c>
      <c r="AJ132" s="76">
        <f>IF(Y132&gt;='FF-Detailing'!B$3,'FF-Detailing'!C$3,IF(Y132&gt;='FF-Detailing'!B$4,('FF-Detailing'!C$4+((Y132-'FF-Detailing'!B$4)/('FF-Detailing'!B$3-'FF-Detailing'!B$4))*'FF-Detailing'!D$4),IF(Y132&gt;'FF-Detailing'!B$5,('FF-Detailing'!C$5+((Y132-'FF-Detailing'!B$5)/('FF-Detailing'!B$4-'FF-Detailing'!B$5))*'FF-Detailing'!D$5),IF(Y132&gt;='FF-Detailing'!B$6,('FF-Detailing'!C$6+((Y132-'FF-Detailing'!B$6)/('FF-Detailing'!B$5-'FF-Detailing'!B$6)*'FF-Detailing'!D$6)),0))))*$AJ$2/10</f>
        <v>2.7199999999999998</v>
      </c>
      <c r="AK132" s="100">
        <f t="shared" ref="AK132:AK195" si="29">(IF($L132="Not Applicable",SUM(AB132:AJ132)*100/90,SUM(AB132:AF132,AH132:AJ132)*100/(90-$V$2)))</f>
        <v>46.166478477372159</v>
      </c>
      <c r="AL132" s="70">
        <f t="shared" si="25"/>
        <v>274</v>
      </c>
      <c r="AM132" s="2">
        <f t="shared" ref="AM132:AM195" si="30">IF($L132="Consider",SUM(AB132:AJ132),SUM(AB132:AJ132)*(100/(100-$V$2)))</f>
        <v>41.036869757664142</v>
      </c>
      <c r="AN132">
        <f t="shared" ref="AN132:AN195" si="31">_xlfn.RANK.EQ(AM132,$AM$4:$AM$401)</f>
        <v>204</v>
      </c>
      <c r="AO132" s="110" t="str">
        <f t="shared" ref="AO132:AO195" si="32">IFERROR(IF(N132&gt;=99.5,U132,""),"")</f>
        <v/>
      </c>
      <c r="AP132" s="110" t="str">
        <f t="shared" si="26"/>
        <v/>
      </c>
      <c r="AQ132" s="110" t="str">
        <f t="shared" si="27"/>
        <v/>
      </c>
      <c r="AR132" s="110" t="str">
        <f t="shared" si="28"/>
        <v/>
      </c>
      <c r="AS132" s="109" t="str">
        <f t="shared" ref="AS132:AS195" si="33">IFERROR(IF($N132&gt;=99.5,_xlfn.RANK.EQ(AO132,AO$4:AO$578),"Disqualified"),"Not eligible")</f>
        <v>Disqualified</v>
      </c>
      <c r="AT132" s="109" t="str">
        <f t="shared" ref="AT132:AT195" si="34">IFERROR(IF($N132&gt;=99.5,_xlfn.RANK.EQ(AP132,AP$4:AP$578),"Disqualified"),"Not eligible")</f>
        <v>Disqualified</v>
      </c>
      <c r="AU132" s="109" t="str">
        <f t="shared" ref="AU132:AU195" si="35">IFERROR(IF($N132&gt;=99.5,_xlfn.RANK.EQ(AQ132,AQ$4:AQ$578),"Disqualified"),"Not eligible")</f>
        <v>Disqualified</v>
      </c>
      <c r="AV132" s="109" t="str">
        <f t="shared" ref="AV132:AV195" si="36">IFERROR(IF($N132&gt;=99.5,_xlfn.RANK.EQ(AR132,AR$4:AR$578),"Disqualified"),"Not eligible")</f>
        <v>Disqualified</v>
      </c>
    </row>
    <row r="133" spans="1:48" ht="30" x14ac:dyDescent="0.35">
      <c r="A133" s="87"/>
      <c r="B133" s="79">
        <v>105322</v>
      </c>
      <c r="C133" s="80" t="s">
        <v>1969</v>
      </c>
      <c r="D133" s="80" t="s">
        <v>1114</v>
      </c>
      <c r="E133" s="80" t="s">
        <v>1970</v>
      </c>
      <c r="F133" s="80" t="s">
        <v>1797</v>
      </c>
      <c r="G133" s="80" t="s">
        <v>1798</v>
      </c>
      <c r="H133" s="80" t="s">
        <v>1777</v>
      </c>
      <c r="I133" s="80" t="s">
        <v>1757</v>
      </c>
      <c r="J133" s="146">
        <v>44653</v>
      </c>
      <c r="K133" s="146" t="s">
        <v>1719</v>
      </c>
      <c r="L133" s="79"/>
      <c r="M133" s="79">
        <v>9</v>
      </c>
      <c r="N133" s="78">
        <v>87.94762574378899</v>
      </c>
      <c r="O133" s="78">
        <f>_xlfn.XLOOKUP($B133,[1]Sheet1!$A:$A,[1]Sheet1!$D:$D)</f>
        <v>87.947578797310314</v>
      </c>
      <c r="P133" s="78">
        <f t="shared" ref="P133:P196" si="37">N133-O133</f>
        <v>4.6946478676090919E-5</v>
      </c>
      <c r="Q133" s="78">
        <v>34.395973154362416</v>
      </c>
      <c r="R133" s="78">
        <v>74.862180157417782</v>
      </c>
      <c r="S133" s="78">
        <v>83.161419307048646</v>
      </c>
      <c r="T133" s="142">
        <v>1</v>
      </c>
      <c r="U133" s="68">
        <v>16.93889897156685</v>
      </c>
      <c r="V133" s="68">
        <v>0.50816696914700543</v>
      </c>
      <c r="W133" s="78">
        <v>62.793650793650791</v>
      </c>
      <c r="X133" s="78">
        <v>72.777777777777771</v>
      </c>
      <c r="Y133" s="78">
        <v>84</v>
      </c>
      <c r="Z133" s="73"/>
      <c r="AA133" s="74"/>
      <c r="AB133" s="75">
        <f>IF(N133="","",(IF(N133&gt;='Sales Ach'!B$3,'Sales Ach'!C$3,IF(N133&gt;='Sales Ach'!B$4,('Sales Ach'!C$4+((N133-'Sales Ach'!B$4)/('Sales Ach'!B$3-'Sales Ach'!B$4))*'Sales Ach'!D$4),IF(N133&gt;'Sales Ach'!B$5,('Sales Ach'!C$5+((N133-'Sales Ach'!B$5)/('Sales Ach'!B$4-'Sales Ach'!B$5))*'Sales Ach'!D$5),IF(N133&gt;='Sales Ach'!B$6,('Sales Ach'!C$6+((N133-'Sales Ach'!B$6)/('Sales Ach'!B$5-'Sales Ach'!B$6)*'Sales Ach'!D$6)),0))))*$AB$2/10))</f>
        <v>12.884287723136698</v>
      </c>
      <c r="AC133" s="76">
        <f>IF(Q133="","",(IF(Q133&gt;=UA!B$3,UA!C$3,IF(Q133&gt;=UA!B$4,(UA!C$4+((Q133-UA!B$4)/(UA!B$3-UA!B$4))*UA!D$4),IF(Q133&gt;UA!B$5,(UA!C$5+((Q133-UA!B$5)/(UA!B$4-UA!B$5))*UA!D$5),IF(Q133&gt;=UA!B$6,(UA!C$6+((Q133-UA!B$6)/(UA!B$5-UA!B$6)*UA!D$6)),0))))*$AC$2/10))</f>
        <v>4.3187919463087248</v>
      </c>
      <c r="AD133" s="76">
        <f>IF(R133="","",(IF(R133&gt;='New Product'!B$3,'New Product'!C$3,IF(R133&gt;='New Product'!B$4,('New Product'!C$4+((R133-'New Product'!B$4)/('New Product'!B$3-'New Product'!B$4))*'New Product'!D$4),IF(R133&gt;'New Product'!B$5,('New Product'!C$5+((R133-'New Product'!B$5)/('New Product'!B$4-'New Product'!B$5))*'New Product'!D$5),IF(R133&gt;='New Product'!B$6,('New Product'!C$6+((R133-'New Product'!B$6)/('New Product'!B$5-'New Product'!B$6)*'New Product'!D$6)),0)))))*$AD$2/10)</f>
        <v>1.7752203818870282</v>
      </c>
      <c r="AE133" s="76">
        <f>IF(S133="","",(IF(S133&gt;='Basket Brand'!B$3,'Basket Brand'!C$3,IF(S133&gt;='Basket Brand'!B$4,('Basket Brand'!C$4+((S133-'Basket Brand'!B$4)/('Basket Brand'!B$3-'Basket Brand'!B$4))*'Basket Brand'!D$4),IF(S133&gt;'Basket Brand'!B$5,('Basket Brand'!C$5+((S133-'Basket Brand'!B$5)/('Basket Brand'!B$4-'Basket Brand'!B$5))*'Basket Brand'!D$5),IF(S133&gt;='Basket Brand'!B$6,('Basket Brand'!C$6+((S133-'Basket Brand'!B$6)/('Basket Brand'!B$5-'Basket Brand'!B$6)*'Basket Brand'!D$6)),0))))*$AE$2/10))</f>
        <v>4.5793703168458375</v>
      </c>
      <c r="AF133" s="76">
        <f>IF(T133="","",(IF(T133&gt;='No of Month Ach.'!B$3,'No of Month Ach.'!C$3,IF(T133&gt;='No of Month Ach.'!B$4,('No of Month Ach.'!C$4+((T133-'No of Month Ach.'!B$4)/('No of Month Ach.'!B$3-'No of Month Ach.'!B$4))*'No of Month Ach.'!D$4),IF(T133&gt;'No of Month Ach.'!B$5,('No of Month Ach.'!C$5+((T133-'No of Month Ach.'!B$5)/('No of Month Ach.'!B$4-'No of Month Ach.'!B$5))*'No of Month Ach.'!D$5),IF(T133&gt;='No of Month Ach.'!B$6,('No of Month Ach.'!C$6+((T133-'No of Month Ach.'!B$6)/('No of Month Ach.'!B$5-'No of Month Ach.'!B$6)*'No of Month Ach.'!D$6)),0))))*$AF$2/10))</f>
        <v>0</v>
      </c>
      <c r="AG133" s="76">
        <f>IFERROR(IF(U133="","",IF(U133&gt;='Rx Share'!B$3,'Rx Share'!C$3,IF(U133&gt;='Rx Share'!B$4,('Rx Share'!C$4+((U133-'Rx Share'!B$4)/('Rx Share'!B$3-'Rx Share'!B$4))*'Rx Share'!D$4),IF(U133&gt;'Rx Share'!B$5,('Rx Share'!C$5+((U133-'Rx Share'!B$5)/('Rx Share'!B$4-'Rx Share'!B$5))*'Rx Share'!D$5),IF(U133&gt;='Rx Share'!B$6,('Rx Share'!C$6+((U133-'Rx Share'!B$6)/('Rx Share'!B$5-'Rx Share'!B$6)*'Rx Share'!D$6)),0)))))*$AG$2/10,"")</f>
        <v>0</v>
      </c>
      <c r="AH133" s="76">
        <f>IF(W133&gt;='Call Achv'!B$3,'Call Achv'!C$3,IF(W133&gt;='Call Achv'!B$4,('Call Achv'!C$4+((W133-'Call Achv'!B$4)/('Call Achv'!B$3-'Call Achv'!B$4))*'Call Achv'!D$4),IF(W133&gt;'Call Achv'!B$5,('Call Achv'!C$5+((W133-'Call Achv'!B$5)/('Call Achv'!B$4-'Call Achv'!B$5))*'Call Achv'!D$5),IF(W133&gt;='Call Achv'!B$6,('Call Achv'!C$6+((W133-'Call Achv'!B$6)/('Call Achv'!B$5-'Call Achv'!B$6)*'Call Achv'!D$6)),0))))*$AH$2/10</f>
        <v>0</v>
      </c>
      <c r="AI133" s="76">
        <f>IF(X133&gt;='FF-Written'!B$3,'FF-Written'!C$3,IF(X133&gt;='FF-Written'!B$4,('FF-Written'!C$4+((X133-'FF-Written'!B$4)/('FF-Written'!B$3-'FF-Written'!B$4))*'FF-Written'!D$4),IF(X133&gt;'FF-Written'!B$5,('FF-Written'!C$5+((X133-'FF-Written'!B$5)/('FF-Written'!B$4-'FF-Written'!B$5))*'FF-Written'!D$5),IF(X133&gt;='FF-Written'!B$6,('FF-Written'!C$6+((X133-'FF-Written'!B$6)/('FF-Written'!B$5-'FF-Written'!B$6)*'FF-Written'!D$6)),0))))*$AI$2/10</f>
        <v>4.7333333333333325</v>
      </c>
      <c r="AJ133" s="76">
        <f>IF(Y133&gt;='FF-Detailing'!B$3,'FF-Detailing'!C$3,IF(Y133&gt;='FF-Detailing'!B$4,('FF-Detailing'!C$4+((Y133-'FF-Detailing'!B$4)/('FF-Detailing'!B$3-'FF-Detailing'!B$4))*'FF-Detailing'!D$4),IF(Y133&gt;'FF-Detailing'!B$5,('FF-Detailing'!C$5+((Y133-'FF-Detailing'!B$5)/('FF-Detailing'!B$4-'FF-Detailing'!B$5))*'FF-Detailing'!D$5),IF(Y133&gt;='FF-Detailing'!B$6,('FF-Detailing'!C$6+((Y133-'FF-Detailing'!B$6)/('FF-Detailing'!B$5-'FF-Detailing'!B$6)*'FF-Detailing'!D$6)),0))))*$AJ$2/10</f>
        <v>2.34</v>
      </c>
      <c r="AK133" s="100">
        <f t="shared" si="29"/>
        <v>38.288754626889528</v>
      </c>
      <c r="AL133" s="70">
        <f t="shared" ref="AL133:AL196" si="38">_xlfn.RANK.EQ(AK133,$AK$4:$AK$578)</f>
        <v>363</v>
      </c>
      <c r="AM133" s="2">
        <f t="shared" si="30"/>
        <v>34.034448557235137</v>
      </c>
      <c r="AN133">
        <f t="shared" si="31"/>
        <v>265</v>
      </c>
      <c r="AO133" s="110" t="str">
        <f t="shared" si="32"/>
        <v/>
      </c>
      <c r="AP133" s="110" t="str">
        <f t="shared" si="26"/>
        <v/>
      </c>
      <c r="AQ133" s="110" t="str">
        <f t="shared" si="27"/>
        <v/>
      </c>
      <c r="AR133" s="110" t="str">
        <f t="shared" si="28"/>
        <v/>
      </c>
      <c r="AS133" s="109" t="str">
        <f t="shared" si="33"/>
        <v>Disqualified</v>
      </c>
      <c r="AT133" s="109" t="str">
        <f t="shared" si="34"/>
        <v>Disqualified</v>
      </c>
      <c r="AU133" s="109" t="str">
        <f t="shared" si="35"/>
        <v>Disqualified</v>
      </c>
      <c r="AV133" s="109" t="str">
        <f t="shared" si="36"/>
        <v>Disqualified</v>
      </c>
    </row>
    <row r="134" spans="1:48" ht="20" x14ac:dyDescent="0.35">
      <c r="A134" s="87"/>
      <c r="B134" s="79">
        <v>105324</v>
      </c>
      <c r="C134" s="80" t="s">
        <v>435</v>
      </c>
      <c r="D134" s="80"/>
      <c r="E134" s="80" t="s">
        <v>1971</v>
      </c>
      <c r="F134" s="80" t="s">
        <v>1972</v>
      </c>
      <c r="G134" s="80" t="s">
        <v>1973</v>
      </c>
      <c r="H134" s="80" t="s">
        <v>1794</v>
      </c>
      <c r="I134" s="80" t="s">
        <v>1786</v>
      </c>
      <c r="J134" s="146"/>
      <c r="K134" s="146" t="s">
        <v>1701</v>
      </c>
      <c r="L134" s="79"/>
      <c r="M134" s="79">
        <v>1</v>
      </c>
      <c r="N134" s="78">
        <v>76.362189909525128</v>
      </c>
      <c r="O134" s="78">
        <f>_xlfn.XLOOKUP($B134,[1]Sheet1!$A:$A,[1]Sheet1!$D:$D)</f>
        <v>76.362189909525128</v>
      </c>
      <c r="P134" s="78">
        <f t="shared" si="37"/>
        <v>0</v>
      </c>
      <c r="Q134" s="78">
        <v>10.714285714285714</v>
      </c>
      <c r="R134" s="78">
        <v>66.081401422315082</v>
      </c>
      <c r="S134" s="78">
        <v>86.221049429777949</v>
      </c>
      <c r="T134" s="142">
        <v>0</v>
      </c>
      <c r="U134" s="68" t="s">
        <v>1093</v>
      </c>
      <c r="V134" s="68" t="s">
        <v>1093</v>
      </c>
      <c r="W134" s="78">
        <v>2.5641025641025639</v>
      </c>
      <c r="X134" s="78">
        <v>58.333333333333336</v>
      </c>
      <c r="Y134" s="78">
        <v>80</v>
      </c>
      <c r="Z134" s="73"/>
      <c r="AA134" s="74"/>
      <c r="AB134" s="75">
        <f>IF(N134="","",(IF(N134&gt;='Sales Ach'!B$3,'Sales Ach'!C$3,IF(N134&gt;='Sales Ach'!B$4,('Sales Ach'!C$4+((N134-'Sales Ach'!B$4)/('Sales Ach'!B$3-'Sales Ach'!B$4))*'Sales Ach'!D$4),IF(N134&gt;'Sales Ach'!B$5,('Sales Ach'!C$5+((N134-'Sales Ach'!B$5)/('Sales Ach'!B$4-'Sales Ach'!B$5))*'Sales Ach'!D$5),IF(N134&gt;='Sales Ach'!B$6,('Sales Ach'!C$6+((N134-'Sales Ach'!B$6)/('Sales Ach'!B$5-'Sales Ach'!B$6)*'Sales Ach'!D$6)),0))))*$AB$2/10))</f>
        <v>9.4086569728575373</v>
      </c>
      <c r="AC134" s="76">
        <f>IF(Q134="","",(IF(Q134&gt;=UA!B$3,UA!C$3,IF(Q134&gt;=UA!B$4,(UA!C$4+((Q134-UA!B$4)/(UA!B$3-UA!B$4))*UA!D$4),IF(Q134&gt;UA!B$5,(UA!C$5+((Q134-UA!B$5)/(UA!B$4-UA!B$5))*UA!D$5),IF(Q134&gt;=UA!B$6,(UA!C$6+((Q134-UA!B$6)/(UA!B$5-UA!B$6)*UA!D$6)),0))))*$AC$2/10))</f>
        <v>0</v>
      </c>
      <c r="AD134" s="76">
        <f>IF(R134="","",(IF(R134&gt;='New Product'!B$3,'New Product'!C$3,IF(R134&gt;='New Product'!B$4,('New Product'!C$4+((R134-'New Product'!B$4)/('New Product'!B$3-'New Product'!B$4))*'New Product'!D$4),IF(R134&gt;'New Product'!B$5,('New Product'!C$5+((R134-'New Product'!B$5)/('New Product'!B$4-'New Product'!B$5))*'New Product'!D$5),IF(R134&gt;='New Product'!B$6,('New Product'!C$6+((R134-'New Product'!B$6)/('New Product'!B$5-'New Product'!B$6)*'New Product'!D$6)),0)))))*$AD$2/10)</f>
        <v>1.3910613122262847</v>
      </c>
      <c r="AE134" s="76">
        <f>IF(S134="","",(IF(S134&gt;='Basket Brand'!B$3,'Basket Brand'!C$3,IF(S134&gt;='Basket Brand'!B$4,('Basket Brand'!C$4+((S134-'Basket Brand'!B$4)/('Basket Brand'!B$3-'Basket Brand'!B$4))*'Basket Brand'!D$4),IF(S134&gt;'Basket Brand'!B$5,('Basket Brand'!C$5+((S134-'Basket Brand'!B$5)/('Basket Brand'!B$4-'Basket Brand'!B$5))*'Basket Brand'!D$5),IF(S134&gt;='Basket Brand'!B$6,('Basket Brand'!C$6+((S134-'Basket Brand'!B$6)/('Basket Brand'!B$5-'Basket Brand'!B$6)*'Basket Brand'!D$6)),0))))*$AE$2/10))</f>
        <v>4.946525931573353</v>
      </c>
      <c r="AF134" s="76">
        <f>IF(T134="","",(IF(T134&gt;='No of Month Ach.'!B$3,'No of Month Ach.'!C$3,IF(T134&gt;='No of Month Ach.'!B$4,('No of Month Ach.'!C$4+((T134-'No of Month Ach.'!B$4)/('No of Month Ach.'!B$3-'No of Month Ach.'!B$4))*'No of Month Ach.'!D$4),IF(T134&gt;'No of Month Ach.'!B$5,('No of Month Ach.'!C$5+((T134-'No of Month Ach.'!B$5)/('No of Month Ach.'!B$4-'No of Month Ach.'!B$5))*'No of Month Ach.'!D$5),IF(T134&gt;='No of Month Ach.'!B$6,('No of Month Ach.'!C$6+((T134-'No of Month Ach.'!B$6)/('No of Month Ach.'!B$5-'No of Month Ach.'!B$6)*'No of Month Ach.'!D$6)),0))))*$AF$2/10))</f>
        <v>0</v>
      </c>
      <c r="AG134" s="76" t="str">
        <f>IFERROR(IF(U134="","",IF(U134&gt;='Rx Share'!B$3,'Rx Share'!C$3,IF(U134&gt;='Rx Share'!B$4,('Rx Share'!C$4+((U134-'Rx Share'!B$4)/('Rx Share'!B$3-'Rx Share'!B$4))*'Rx Share'!D$4),IF(U134&gt;'Rx Share'!B$5,('Rx Share'!C$5+((U134-'Rx Share'!B$5)/('Rx Share'!B$4-'Rx Share'!B$5))*'Rx Share'!D$5),IF(U134&gt;='Rx Share'!B$6,('Rx Share'!C$6+((U134-'Rx Share'!B$6)/('Rx Share'!B$5-'Rx Share'!B$6)*'Rx Share'!D$6)),0)))))*$AG$2/10,"")</f>
        <v/>
      </c>
      <c r="AH134" s="76">
        <f>IF(W134&gt;='Call Achv'!B$3,'Call Achv'!C$3,IF(W134&gt;='Call Achv'!B$4,('Call Achv'!C$4+((W134-'Call Achv'!B$4)/('Call Achv'!B$3-'Call Achv'!B$4))*'Call Achv'!D$4),IF(W134&gt;'Call Achv'!B$5,('Call Achv'!C$5+((W134-'Call Achv'!B$5)/('Call Achv'!B$4-'Call Achv'!B$5))*'Call Achv'!D$5),IF(W134&gt;='Call Achv'!B$6,('Call Achv'!C$6+((W134-'Call Achv'!B$6)/('Call Achv'!B$5-'Call Achv'!B$6)*'Call Achv'!D$6)),0))))*$AH$2/10</f>
        <v>0</v>
      </c>
      <c r="AI134" s="76">
        <f>IF(X134&gt;='FF-Written'!B$3,'FF-Written'!C$3,IF(X134&gt;='FF-Written'!B$4,('FF-Written'!C$4+((X134-'FF-Written'!B$4)/('FF-Written'!B$3-'FF-Written'!B$4))*'FF-Written'!D$4),IF(X134&gt;'FF-Written'!B$5,('FF-Written'!C$5+((X134-'FF-Written'!B$5)/('FF-Written'!B$4-'FF-Written'!B$5))*'FF-Written'!D$5),IF(X134&gt;='FF-Written'!B$6,('FF-Written'!C$6+((X134-'FF-Written'!B$6)/('FF-Written'!B$5-'FF-Written'!B$6)*'FF-Written'!D$6)),0))))*$AI$2/10</f>
        <v>2.7333333333333338</v>
      </c>
      <c r="AJ134" s="76">
        <f>IF(Y134&gt;='FF-Detailing'!B$3,'FF-Detailing'!C$3,IF(Y134&gt;='FF-Detailing'!B$4,('FF-Detailing'!C$4+((Y134-'FF-Detailing'!B$4)/('FF-Detailing'!B$3-'FF-Detailing'!B$4))*'FF-Detailing'!D$4),IF(Y134&gt;'FF-Detailing'!B$5,('FF-Detailing'!C$5+((Y134-'FF-Detailing'!B$5)/('FF-Detailing'!B$4-'FF-Detailing'!B$5))*'FF-Detailing'!D$5),IF(Y134&gt;='FF-Detailing'!B$6,('FF-Detailing'!C$6+((Y134-'FF-Detailing'!B$6)/('FF-Detailing'!B$5-'FF-Detailing'!B$6)*'FF-Detailing'!D$6)),0))))*$AJ$2/10</f>
        <v>2.1</v>
      </c>
      <c r="AK134" s="100">
        <f t="shared" si="29"/>
        <v>25.724471937488136</v>
      </c>
      <c r="AL134" s="70">
        <f t="shared" si="38"/>
        <v>513</v>
      </c>
      <c r="AM134" s="2">
        <f t="shared" si="30"/>
        <v>22.866197277767235</v>
      </c>
      <c r="AN134">
        <f t="shared" si="31"/>
        <v>364</v>
      </c>
      <c r="AO134" s="110" t="str">
        <f t="shared" si="32"/>
        <v/>
      </c>
      <c r="AP134" s="110" t="str">
        <f t="shared" si="26"/>
        <v/>
      </c>
      <c r="AQ134" s="110" t="str">
        <f t="shared" si="27"/>
        <v/>
      </c>
      <c r="AR134" s="110" t="str">
        <f t="shared" si="28"/>
        <v/>
      </c>
      <c r="AS134" s="109" t="str">
        <f t="shared" si="33"/>
        <v>Disqualified</v>
      </c>
      <c r="AT134" s="109" t="str">
        <f t="shared" si="34"/>
        <v>Disqualified</v>
      </c>
      <c r="AU134" s="109" t="str">
        <f t="shared" si="35"/>
        <v>Disqualified</v>
      </c>
      <c r="AV134" s="109" t="str">
        <f t="shared" si="36"/>
        <v>Disqualified</v>
      </c>
    </row>
    <row r="135" spans="1:48" ht="20" x14ac:dyDescent="0.35">
      <c r="A135" s="87"/>
      <c r="B135" s="79">
        <v>105326</v>
      </c>
      <c r="C135" s="80" t="s">
        <v>1974</v>
      </c>
      <c r="D135" s="80" t="s">
        <v>1201</v>
      </c>
      <c r="E135" s="80" t="s">
        <v>452</v>
      </c>
      <c r="F135" s="80" t="s">
        <v>173</v>
      </c>
      <c r="G135" s="80" t="s">
        <v>24</v>
      </c>
      <c r="H135" s="80" t="s">
        <v>1760</v>
      </c>
      <c r="I135" s="80" t="s">
        <v>1757</v>
      </c>
      <c r="J135" s="146">
        <v>44653</v>
      </c>
      <c r="K135" s="146" t="s">
        <v>1719</v>
      </c>
      <c r="L135" s="79"/>
      <c r="M135" s="79">
        <v>9</v>
      </c>
      <c r="N135" s="78">
        <v>84.021371130305923</v>
      </c>
      <c r="O135" s="78">
        <f>_xlfn.XLOOKUP($B135,[1]Sheet1!$A:$A,[1]Sheet1!$D:$D)</f>
        <v>84.021382828165187</v>
      </c>
      <c r="P135" s="78">
        <f t="shared" si="37"/>
        <v>-1.1697859264359067E-5</v>
      </c>
      <c r="Q135" s="78">
        <v>26.865671641791046</v>
      </c>
      <c r="R135" s="78">
        <v>53.798255737684762</v>
      </c>
      <c r="S135" s="78">
        <v>98.029564188995238</v>
      </c>
      <c r="T135" s="142">
        <v>0</v>
      </c>
      <c r="U135" s="68">
        <v>26.652684930309782</v>
      </c>
      <c r="V135" s="68">
        <v>0.79958054790929356</v>
      </c>
      <c r="W135" s="78">
        <v>38.679846938775512</v>
      </c>
      <c r="X135" s="78">
        <v>85</v>
      </c>
      <c r="Y135" s="78">
        <v>85</v>
      </c>
      <c r="Z135" s="73"/>
      <c r="AA135" s="74"/>
      <c r="AB135" s="75">
        <f>IF(N135="","",(IF(N135&gt;='Sales Ach'!B$3,'Sales Ach'!C$3,IF(N135&gt;='Sales Ach'!B$4,('Sales Ach'!C$4+((N135-'Sales Ach'!B$4)/('Sales Ach'!B$3-'Sales Ach'!B$4))*'Sales Ach'!D$4),IF(N135&gt;'Sales Ach'!B$5,('Sales Ach'!C$5+((N135-'Sales Ach'!B$5)/('Sales Ach'!B$4-'Sales Ach'!B$5))*'Sales Ach'!D$5),IF(N135&gt;='Sales Ach'!B$6,('Sales Ach'!C$6+((N135-'Sales Ach'!B$6)/('Sales Ach'!B$5-'Sales Ach'!B$6)*'Sales Ach'!D$6)),0))))*$AB$2/10))</f>
        <v>11.706411339091778</v>
      </c>
      <c r="AC135" s="76">
        <f>IF(Q135="","",(IF(Q135&gt;=UA!B$3,UA!C$3,IF(Q135&gt;=UA!B$4,(UA!C$4+((Q135-UA!B$4)/(UA!B$3-UA!B$4))*UA!D$4),IF(Q135&gt;UA!B$5,(UA!C$5+((Q135-UA!B$5)/(UA!B$4-UA!B$5))*UA!D$5),IF(Q135&gt;=UA!B$6,(UA!C$6+((Q135-UA!B$6)/(UA!B$5-UA!B$6)*UA!D$6)),0))))*$AC$2/10))</f>
        <v>0</v>
      </c>
      <c r="AD135" s="76">
        <f>IF(R135="","",(IF(R135&gt;='New Product'!B$3,'New Product'!C$3,IF(R135&gt;='New Product'!B$4,('New Product'!C$4+((R135-'New Product'!B$4)/('New Product'!B$3-'New Product'!B$4))*'New Product'!D$4),IF(R135&gt;'New Product'!B$5,('New Product'!C$5+((R135-'New Product'!B$5)/('New Product'!B$4-'New Product'!B$5))*'New Product'!D$5),IF(R135&gt;='New Product'!B$6,('New Product'!C$6+((R135-'New Product'!B$6)/('New Product'!B$5-'New Product'!B$6)*'New Product'!D$6)),0)))))*$AD$2/10)</f>
        <v>0.85367368852370829</v>
      </c>
      <c r="AE135" s="76">
        <f>IF(S135="","",(IF(S135&gt;='Basket Brand'!B$3,'Basket Brand'!C$3,IF(S135&gt;='Basket Brand'!B$4,('Basket Brand'!C$4+((S135-'Basket Brand'!B$4)/('Basket Brand'!B$3-'Basket Brand'!B$4))*'Basket Brand'!D$4),IF(S135&gt;'Basket Brand'!B$5,('Basket Brand'!C$5+((S135-'Basket Brand'!B$5)/('Basket Brand'!B$4-'Basket Brand'!B$5))*'Basket Brand'!D$5),IF(S135&gt;='Basket Brand'!B$6,('Basket Brand'!C$6+((S135-'Basket Brand'!B$6)/('Basket Brand'!B$5-'Basket Brand'!B$6)*'Basket Brand'!D$6)),0))))*$AE$2/10))</f>
        <v>7.4541908107177139</v>
      </c>
      <c r="AF135" s="76">
        <f>IF(T135="","",(IF(T135&gt;='No of Month Ach.'!B$3,'No of Month Ach.'!C$3,IF(T135&gt;='No of Month Ach.'!B$4,('No of Month Ach.'!C$4+((T135-'No of Month Ach.'!B$4)/('No of Month Ach.'!B$3-'No of Month Ach.'!B$4))*'No of Month Ach.'!D$4),IF(T135&gt;'No of Month Ach.'!B$5,('No of Month Ach.'!C$5+((T135-'No of Month Ach.'!B$5)/('No of Month Ach.'!B$4-'No of Month Ach.'!B$5))*'No of Month Ach.'!D$5),IF(T135&gt;='No of Month Ach.'!B$6,('No of Month Ach.'!C$6+((T135-'No of Month Ach.'!B$6)/('No of Month Ach.'!B$5-'No of Month Ach.'!B$6)*'No of Month Ach.'!D$6)),0))))*$AF$2/10))</f>
        <v>0</v>
      </c>
      <c r="AG135" s="76">
        <f>IFERROR(IF(U135="","",IF(U135&gt;='Rx Share'!B$3,'Rx Share'!C$3,IF(U135&gt;='Rx Share'!B$4,('Rx Share'!C$4+((U135-'Rx Share'!B$4)/('Rx Share'!B$3-'Rx Share'!B$4))*'Rx Share'!D$4),IF(U135&gt;'Rx Share'!B$5,('Rx Share'!C$5+((U135-'Rx Share'!B$5)/('Rx Share'!B$4-'Rx Share'!B$5))*'Rx Share'!D$5),IF(U135&gt;='Rx Share'!B$6,('Rx Share'!C$6+((U135-'Rx Share'!B$6)/('Rx Share'!B$5-'Rx Share'!B$6)*'Rx Share'!D$6)),0)))))*$AG$2/10,"")</f>
        <v>0</v>
      </c>
      <c r="AH135" s="76">
        <f>IF(W135&gt;='Call Achv'!B$3,'Call Achv'!C$3,IF(W135&gt;='Call Achv'!B$4,('Call Achv'!C$4+((W135-'Call Achv'!B$4)/('Call Achv'!B$3-'Call Achv'!B$4))*'Call Achv'!D$4),IF(W135&gt;'Call Achv'!B$5,('Call Achv'!C$5+((W135-'Call Achv'!B$5)/('Call Achv'!B$4-'Call Achv'!B$5))*'Call Achv'!D$5),IF(W135&gt;='Call Achv'!B$6,('Call Achv'!C$6+((W135-'Call Achv'!B$6)/('Call Achv'!B$5-'Call Achv'!B$6)*'Call Achv'!D$6)),0))))*$AH$2/10</f>
        <v>0</v>
      </c>
      <c r="AI135" s="76">
        <f>IF(X135&gt;='FF-Written'!B$3,'FF-Written'!C$3,IF(X135&gt;='FF-Written'!B$4,('FF-Written'!C$4+((X135-'FF-Written'!B$4)/('FF-Written'!B$3-'FF-Written'!B$4))*'FF-Written'!D$4),IF(X135&gt;'FF-Written'!B$5,('FF-Written'!C$5+((X135-'FF-Written'!B$5)/('FF-Written'!B$4-'FF-Written'!B$5))*'FF-Written'!D$5),IF(X135&gt;='FF-Written'!B$6,('FF-Written'!C$6+((X135-'FF-Written'!B$6)/('FF-Written'!B$5-'FF-Written'!B$6)*'FF-Written'!D$6)),0))))*$AI$2/10</f>
        <v>7.2</v>
      </c>
      <c r="AJ135" s="76">
        <f>IF(Y135&gt;='FF-Detailing'!B$3,'FF-Detailing'!C$3,IF(Y135&gt;='FF-Detailing'!B$4,('FF-Detailing'!C$4+((Y135-'FF-Detailing'!B$4)/('FF-Detailing'!B$3-'FF-Detailing'!B$4))*'FF-Detailing'!D$4),IF(Y135&gt;'FF-Detailing'!B$5,('FF-Detailing'!C$5+((Y135-'FF-Detailing'!B$5)/('FF-Detailing'!B$4-'FF-Detailing'!B$5))*'FF-Detailing'!D$5),IF(Y135&gt;='FF-Detailing'!B$6,('FF-Detailing'!C$6+((Y135-'FF-Detailing'!B$6)/('FF-Detailing'!B$5-'FF-Detailing'!B$6)*'FF-Detailing'!D$6)),0))))*$AJ$2/10</f>
        <v>2.4</v>
      </c>
      <c r="AK135" s="100">
        <f t="shared" si="29"/>
        <v>37.017844797916496</v>
      </c>
      <c r="AL135" s="70">
        <f t="shared" si="38"/>
        <v>379</v>
      </c>
      <c r="AM135" s="2">
        <f t="shared" si="30"/>
        <v>32.904750931481331</v>
      </c>
      <c r="AN135">
        <f t="shared" si="31"/>
        <v>276</v>
      </c>
      <c r="AO135" s="110" t="str">
        <f t="shared" si="32"/>
        <v/>
      </c>
      <c r="AP135" s="110" t="str">
        <f t="shared" si="26"/>
        <v/>
      </c>
      <c r="AQ135" s="110" t="str">
        <f t="shared" si="27"/>
        <v/>
      </c>
      <c r="AR135" s="110" t="str">
        <f t="shared" si="28"/>
        <v/>
      </c>
      <c r="AS135" s="109" t="str">
        <f t="shared" si="33"/>
        <v>Disqualified</v>
      </c>
      <c r="AT135" s="109" t="str">
        <f t="shared" si="34"/>
        <v>Disqualified</v>
      </c>
      <c r="AU135" s="109" t="str">
        <f t="shared" si="35"/>
        <v>Disqualified</v>
      </c>
      <c r="AV135" s="109" t="str">
        <f t="shared" si="36"/>
        <v>Disqualified</v>
      </c>
    </row>
    <row r="136" spans="1:48" ht="20" x14ac:dyDescent="0.35">
      <c r="A136" s="87"/>
      <c r="B136" s="79">
        <v>105329</v>
      </c>
      <c r="C136" s="80" t="s">
        <v>1153</v>
      </c>
      <c r="D136" s="80" t="s">
        <v>1114</v>
      </c>
      <c r="E136" s="80" t="s">
        <v>432</v>
      </c>
      <c r="F136" s="80" t="s">
        <v>110</v>
      </c>
      <c r="G136" s="80" t="s">
        <v>12</v>
      </c>
      <c r="H136" s="80" t="s">
        <v>1770</v>
      </c>
      <c r="I136" s="80" t="s">
        <v>1757</v>
      </c>
      <c r="J136" s="146">
        <v>44653</v>
      </c>
      <c r="K136" s="146" t="s">
        <v>1719</v>
      </c>
      <c r="L136" s="79"/>
      <c r="M136" s="79">
        <v>9</v>
      </c>
      <c r="N136" s="78">
        <v>84.934857524637451</v>
      </c>
      <c r="O136" s="78">
        <f>_xlfn.XLOOKUP($B136,[1]Sheet1!$A:$A,[1]Sheet1!$D:$D)</f>
        <v>84.934787262613582</v>
      </c>
      <c r="P136" s="78">
        <f t="shared" si="37"/>
        <v>7.0262023868394863E-5</v>
      </c>
      <c r="Q136" s="78">
        <v>24.909747292418771</v>
      </c>
      <c r="R136" s="78">
        <v>67.891171078315452</v>
      </c>
      <c r="S136" s="78">
        <v>86.328097320313404</v>
      </c>
      <c r="T136" s="142">
        <v>2</v>
      </c>
      <c r="U136" s="68">
        <v>16.995685710550397</v>
      </c>
      <c r="V136" s="68">
        <v>0.50987057131651192</v>
      </c>
      <c r="W136" s="78">
        <v>99.61904761904762</v>
      </c>
      <c r="X136" s="78">
        <v>88.333333333333329</v>
      </c>
      <c r="Y136" s="78">
        <v>86.666666666666671</v>
      </c>
      <c r="Z136" s="73"/>
      <c r="AA136" s="74"/>
      <c r="AB136" s="75">
        <f>IF(N136="","",(IF(N136&gt;='Sales Ach'!B$3,'Sales Ach'!C$3,IF(N136&gt;='Sales Ach'!B$4,('Sales Ach'!C$4+((N136-'Sales Ach'!B$4)/('Sales Ach'!B$3-'Sales Ach'!B$4))*'Sales Ach'!D$4),IF(N136&gt;'Sales Ach'!B$5,('Sales Ach'!C$5+((N136-'Sales Ach'!B$5)/('Sales Ach'!B$4-'Sales Ach'!B$5))*'Sales Ach'!D$5),IF(N136&gt;='Sales Ach'!B$6,('Sales Ach'!C$6+((N136-'Sales Ach'!B$6)/('Sales Ach'!B$5-'Sales Ach'!B$6)*'Sales Ach'!D$6)),0))))*$AB$2/10))</f>
        <v>11.980457257391235</v>
      </c>
      <c r="AC136" s="76">
        <f>IF(Q136="","",(IF(Q136&gt;=UA!B$3,UA!C$3,IF(Q136&gt;=UA!B$4,(UA!C$4+((Q136-UA!B$4)/(UA!B$3-UA!B$4))*UA!D$4),IF(Q136&gt;UA!B$5,(UA!C$5+((Q136-UA!B$5)/(UA!B$4-UA!B$5))*UA!D$5),IF(Q136&gt;=UA!B$6,(UA!C$6+((Q136-UA!B$6)/(UA!B$5-UA!B$6)*UA!D$6)),0))))*$AC$2/10))</f>
        <v>0</v>
      </c>
      <c r="AD136" s="76">
        <f>IF(R136="","",(IF(R136&gt;='New Product'!B$3,'New Product'!C$3,IF(R136&gt;='New Product'!B$4,('New Product'!C$4+((R136-'New Product'!B$4)/('New Product'!B$3-'New Product'!B$4))*'New Product'!D$4),IF(R136&gt;'New Product'!B$5,('New Product'!C$5+((R136-'New Product'!B$5)/('New Product'!B$4-'New Product'!B$5))*'New Product'!D$5),IF(R136&gt;='New Product'!B$6,('New Product'!C$6+((R136-'New Product'!B$6)/('New Product'!B$5-'New Product'!B$6)*'New Product'!D$6)),0)))))*$AD$2/10)</f>
        <v>1.4702387346763011</v>
      </c>
      <c r="AE136" s="76">
        <f>IF(S136="","",(IF(S136&gt;='Basket Brand'!B$3,'Basket Brand'!C$3,IF(S136&gt;='Basket Brand'!B$4,('Basket Brand'!C$4+((S136-'Basket Brand'!B$4)/('Basket Brand'!B$3-'Basket Brand'!B$4))*'Basket Brand'!D$4),IF(S136&gt;'Basket Brand'!B$5,('Basket Brand'!C$5+((S136-'Basket Brand'!B$5)/('Basket Brand'!B$4-'Basket Brand'!B$5))*'Basket Brand'!D$5),IF(S136&gt;='Basket Brand'!B$6,('Basket Brand'!C$6+((S136-'Basket Brand'!B$6)/('Basket Brand'!B$5-'Basket Brand'!B$6)*'Basket Brand'!D$6)),0))))*$AE$2/10))</f>
        <v>4.9593716784376083</v>
      </c>
      <c r="AF136" s="76">
        <f>IF(T136="","",(IF(T136&gt;='No of Month Ach.'!B$3,'No of Month Ach.'!C$3,IF(T136&gt;='No of Month Ach.'!B$4,('No of Month Ach.'!C$4+((T136-'No of Month Ach.'!B$4)/('No of Month Ach.'!B$3-'No of Month Ach.'!B$4))*'No of Month Ach.'!D$4),IF(T136&gt;'No of Month Ach.'!B$5,('No of Month Ach.'!C$5+((T136-'No of Month Ach.'!B$5)/('No of Month Ach.'!B$4-'No of Month Ach.'!B$5))*'No of Month Ach.'!D$5),IF(T136&gt;='No of Month Ach.'!B$6,('No of Month Ach.'!C$6+((T136-'No of Month Ach.'!B$6)/('No of Month Ach.'!B$5-'No of Month Ach.'!B$6)*'No of Month Ach.'!D$6)),0))))*$AF$2/10))</f>
        <v>0</v>
      </c>
      <c r="AG136" s="76">
        <f>IFERROR(IF(U136="","",IF(U136&gt;='Rx Share'!B$3,'Rx Share'!C$3,IF(U136&gt;='Rx Share'!B$4,('Rx Share'!C$4+((U136-'Rx Share'!B$4)/('Rx Share'!B$3-'Rx Share'!B$4))*'Rx Share'!D$4),IF(U136&gt;'Rx Share'!B$5,('Rx Share'!C$5+((U136-'Rx Share'!B$5)/('Rx Share'!B$4-'Rx Share'!B$5))*'Rx Share'!D$5),IF(U136&gt;='Rx Share'!B$6,('Rx Share'!C$6+((U136-'Rx Share'!B$6)/('Rx Share'!B$5-'Rx Share'!B$6)*'Rx Share'!D$6)),0)))))*$AG$2/10,"")</f>
        <v>0</v>
      </c>
      <c r="AH136" s="76">
        <f>IF(W136&gt;='Call Achv'!B$3,'Call Achv'!C$3,IF(W136&gt;='Call Achv'!B$4,('Call Achv'!C$4+((W136-'Call Achv'!B$4)/('Call Achv'!B$3-'Call Achv'!B$4))*'Call Achv'!D$4),IF(W136&gt;'Call Achv'!B$5,('Call Achv'!C$5+((W136-'Call Achv'!B$5)/('Call Achv'!B$4-'Call Achv'!B$5))*'Call Achv'!D$5),IF(W136&gt;='Call Achv'!B$6,('Call Achv'!C$6+((W136-'Call Achv'!B$6)/('Call Achv'!B$5-'Call Achv'!B$6)*'Call Achv'!D$6)),0))))*$AH$2/10</f>
        <v>4.8857142857142861</v>
      </c>
      <c r="AI136" s="76">
        <f>IF(X136&gt;='FF-Written'!B$3,'FF-Written'!C$3,IF(X136&gt;='FF-Written'!B$4,('FF-Written'!C$4+((X136-'FF-Written'!B$4)/('FF-Written'!B$3-'FF-Written'!B$4))*'FF-Written'!D$4),IF(X136&gt;'FF-Written'!B$5,('FF-Written'!C$5+((X136-'FF-Written'!B$5)/('FF-Written'!B$4-'FF-Written'!B$5))*'FF-Written'!D$5),IF(X136&gt;='FF-Written'!B$6,('FF-Written'!C$6+((X136-'FF-Written'!B$6)/('FF-Written'!B$5-'FF-Written'!B$6)*'FF-Written'!D$6)),0))))*$AI$2/10</f>
        <v>7.7333333333333325</v>
      </c>
      <c r="AJ136" s="76">
        <f>IF(Y136&gt;='FF-Detailing'!B$3,'FF-Detailing'!C$3,IF(Y136&gt;='FF-Detailing'!B$4,('FF-Detailing'!C$4+((Y136-'FF-Detailing'!B$4)/('FF-Detailing'!B$3-'FF-Detailing'!B$4))*'FF-Detailing'!D$4),IF(Y136&gt;'FF-Detailing'!B$5,('FF-Detailing'!C$5+((Y136-'FF-Detailing'!B$5)/('FF-Detailing'!B$4-'FF-Detailing'!B$5))*'FF-Detailing'!D$5),IF(Y136&gt;='FF-Detailing'!B$6,('FF-Detailing'!C$6+((Y136-'FF-Detailing'!B$6)/('FF-Detailing'!B$5-'FF-Detailing'!B$6)*'FF-Detailing'!D$6)),0))))*$AJ$2/10</f>
        <v>2.5</v>
      </c>
      <c r="AK136" s="100">
        <f t="shared" si="29"/>
        <v>41.911394111940957</v>
      </c>
      <c r="AL136" s="70">
        <f t="shared" si="38"/>
        <v>323</v>
      </c>
      <c r="AM136" s="2">
        <f t="shared" si="30"/>
        <v>37.254572543947518</v>
      </c>
      <c r="AN136">
        <f t="shared" si="31"/>
        <v>234</v>
      </c>
      <c r="AO136" s="110" t="str">
        <f t="shared" si="32"/>
        <v/>
      </c>
      <c r="AP136" s="110" t="str">
        <f t="shared" si="26"/>
        <v/>
      </c>
      <c r="AQ136" s="110" t="str">
        <f t="shared" si="27"/>
        <v/>
      </c>
      <c r="AR136" s="110" t="str">
        <f t="shared" si="28"/>
        <v/>
      </c>
      <c r="AS136" s="109" t="str">
        <f t="shared" si="33"/>
        <v>Disqualified</v>
      </c>
      <c r="AT136" s="109" t="str">
        <f t="shared" si="34"/>
        <v>Disqualified</v>
      </c>
      <c r="AU136" s="109" t="str">
        <f t="shared" si="35"/>
        <v>Disqualified</v>
      </c>
      <c r="AV136" s="109" t="str">
        <f t="shared" si="36"/>
        <v>Disqualified</v>
      </c>
    </row>
    <row r="137" spans="1:48" ht="20" x14ac:dyDescent="0.35">
      <c r="A137" s="87"/>
      <c r="B137" s="79">
        <v>105331</v>
      </c>
      <c r="C137" s="80" t="s">
        <v>1975</v>
      </c>
      <c r="D137" s="80" t="s">
        <v>1114</v>
      </c>
      <c r="E137" s="80" t="s">
        <v>460</v>
      </c>
      <c r="F137" s="80" t="s">
        <v>102</v>
      </c>
      <c r="G137" s="80" t="s">
        <v>22</v>
      </c>
      <c r="H137" s="80" t="s">
        <v>1756</v>
      </c>
      <c r="I137" s="80" t="s">
        <v>1757</v>
      </c>
      <c r="J137" s="146">
        <v>44653</v>
      </c>
      <c r="K137" s="146" t="s">
        <v>1719</v>
      </c>
      <c r="L137" s="79"/>
      <c r="M137" s="79">
        <v>9</v>
      </c>
      <c r="N137" s="78">
        <v>63.259259919747215</v>
      </c>
      <c r="O137" s="78">
        <f>_xlfn.XLOOKUP($B137,[1]Sheet1!$A:$A,[1]Sheet1!$D:$D)</f>
        <v>63.25927465660093</v>
      </c>
      <c r="P137" s="78">
        <f t="shared" si="37"/>
        <v>-1.4736853714225617E-5</v>
      </c>
      <c r="Q137" s="78">
        <v>4.1666666666666661</v>
      </c>
      <c r="R137" s="78">
        <v>81.619588529596541</v>
      </c>
      <c r="S137" s="78">
        <v>61.967104719507418</v>
      </c>
      <c r="T137" s="142">
        <v>0</v>
      </c>
      <c r="U137" s="68">
        <v>10.285335102853351</v>
      </c>
      <c r="V137" s="68">
        <v>0.51426675514266751</v>
      </c>
      <c r="W137" s="78">
        <v>111.00000000000001</v>
      </c>
      <c r="X137" s="78">
        <v>81.1111111111111</v>
      </c>
      <c r="Y137" s="78">
        <v>87.333333333333329</v>
      </c>
      <c r="Z137" s="73"/>
      <c r="AA137" s="74"/>
      <c r="AB137" s="75">
        <f>IF(N137="","",(IF(N137&gt;='Sales Ach'!B$3,'Sales Ach'!C$3,IF(N137&gt;='Sales Ach'!B$4,('Sales Ach'!C$4+((N137-'Sales Ach'!B$4)/('Sales Ach'!B$3-'Sales Ach'!B$4))*'Sales Ach'!D$4),IF(N137&gt;'Sales Ach'!B$5,('Sales Ach'!C$5+((N137-'Sales Ach'!B$5)/('Sales Ach'!B$4-'Sales Ach'!B$5))*'Sales Ach'!D$5),IF(N137&gt;='Sales Ach'!B$6,('Sales Ach'!C$6+((N137-'Sales Ach'!B$6)/('Sales Ach'!B$5-'Sales Ach'!B$6)*'Sales Ach'!D$6)),0))))*$AB$2/10))</f>
        <v>5.4777779759241643</v>
      </c>
      <c r="AC137" s="76">
        <f>IF(Q137="","",(IF(Q137&gt;=UA!B$3,UA!C$3,IF(Q137&gt;=UA!B$4,(UA!C$4+((Q137-UA!B$4)/(UA!B$3-UA!B$4))*UA!D$4),IF(Q137&gt;UA!B$5,(UA!C$5+((Q137-UA!B$5)/(UA!B$4-UA!B$5))*UA!D$5),IF(Q137&gt;=UA!B$6,(UA!C$6+((Q137-UA!B$6)/(UA!B$5-UA!B$6)*UA!D$6)),0))))*$AC$2/10))</f>
        <v>0</v>
      </c>
      <c r="AD137" s="76">
        <f>IF(R137="","",(IF(R137&gt;='New Product'!B$3,'New Product'!C$3,IF(R137&gt;='New Product'!B$4,('New Product'!C$4+((R137-'New Product'!B$4)/('New Product'!B$3-'New Product'!B$4))*'New Product'!D$4),IF(R137&gt;'New Product'!B$5,('New Product'!C$5+((R137-'New Product'!B$5)/('New Product'!B$4-'New Product'!B$5))*'New Product'!D$5),IF(R137&gt;='New Product'!B$6,('New Product'!C$6+((R137-'New Product'!B$6)/('New Product'!B$5-'New Product'!B$6)*'New Product'!D$6)),0)))))*$AD$2/10)</f>
        <v>2.1619588529596543</v>
      </c>
      <c r="AE137" s="76">
        <f>IF(S137="","",(IF(S137&gt;='Basket Brand'!B$3,'Basket Brand'!C$3,IF(S137&gt;='Basket Brand'!B$4,('Basket Brand'!C$4+((S137-'Basket Brand'!B$4)/('Basket Brand'!B$3-'Basket Brand'!B$4))*'Basket Brand'!D$4),IF(S137&gt;'Basket Brand'!B$5,('Basket Brand'!C$5+((S137-'Basket Brand'!B$5)/('Basket Brand'!B$4-'Basket Brand'!B$5))*'Basket Brand'!D$5),IF(S137&gt;='Basket Brand'!B$6,('Basket Brand'!C$6+((S137-'Basket Brand'!B$6)/('Basket Brand'!B$5-'Basket Brand'!B$6)*'Basket Brand'!D$6)),0))))*$AE$2/10))</f>
        <v>2.0360525663408904</v>
      </c>
      <c r="AF137" s="76">
        <f>IF(T137="","",(IF(T137&gt;='No of Month Ach.'!B$3,'No of Month Ach.'!C$3,IF(T137&gt;='No of Month Ach.'!B$4,('No of Month Ach.'!C$4+((T137-'No of Month Ach.'!B$4)/('No of Month Ach.'!B$3-'No of Month Ach.'!B$4))*'No of Month Ach.'!D$4),IF(T137&gt;'No of Month Ach.'!B$5,('No of Month Ach.'!C$5+((T137-'No of Month Ach.'!B$5)/('No of Month Ach.'!B$4-'No of Month Ach.'!B$5))*'No of Month Ach.'!D$5),IF(T137&gt;='No of Month Ach.'!B$6,('No of Month Ach.'!C$6+((T137-'No of Month Ach.'!B$6)/('No of Month Ach.'!B$5-'No of Month Ach.'!B$6)*'No of Month Ach.'!D$6)),0))))*$AF$2/10))</f>
        <v>0</v>
      </c>
      <c r="AG137" s="76">
        <f>IFERROR(IF(U137="","",IF(U137&gt;='Rx Share'!B$3,'Rx Share'!C$3,IF(U137&gt;='Rx Share'!B$4,('Rx Share'!C$4+((U137-'Rx Share'!B$4)/('Rx Share'!B$3-'Rx Share'!B$4))*'Rx Share'!D$4),IF(U137&gt;'Rx Share'!B$5,('Rx Share'!C$5+((U137-'Rx Share'!B$5)/('Rx Share'!B$4-'Rx Share'!B$5))*'Rx Share'!D$5),IF(U137&gt;='Rx Share'!B$6,('Rx Share'!C$6+((U137-'Rx Share'!B$6)/('Rx Share'!B$5-'Rx Share'!B$6)*'Rx Share'!D$6)),0)))))*$AG$2/10,"")</f>
        <v>0</v>
      </c>
      <c r="AH137" s="76">
        <f>IF(W137&gt;='Call Achv'!B$3,'Call Achv'!C$3,IF(W137&gt;='Call Achv'!B$4,('Call Achv'!C$4+((W137-'Call Achv'!B$4)/('Call Achv'!B$3-'Call Achv'!B$4))*'Call Achv'!D$4),IF(W137&gt;'Call Achv'!B$5,('Call Achv'!C$5+((W137-'Call Achv'!B$5)/('Call Achv'!B$4-'Call Achv'!B$5))*'Call Achv'!D$5),IF(W137&gt;='Call Achv'!B$6,('Call Achv'!C$6+((W137-'Call Achv'!B$6)/('Call Achv'!B$5-'Call Achv'!B$6)*'Call Achv'!D$6)),0))))*$AH$2/10</f>
        <v>5</v>
      </c>
      <c r="AI137" s="76">
        <f>IF(X137&gt;='FF-Written'!B$3,'FF-Written'!C$3,IF(X137&gt;='FF-Written'!B$4,('FF-Written'!C$4+((X137-'FF-Written'!B$4)/('FF-Written'!B$3-'FF-Written'!B$4))*'FF-Written'!D$4),IF(X137&gt;'FF-Written'!B$5,('FF-Written'!C$5+((X137-'FF-Written'!B$5)/('FF-Written'!B$4-'FF-Written'!B$5))*'FF-Written'!D$5),IF(X137&gt;='FF-Written'!B$6,('FF-Written'!C$6+((X137-'FF-Written'!B$6)/('FF-Written'!B$5-'FF-Written'!B$6)*'FF-Written'!D$6)),0))))*$AI$2/10</f>
        <v>6.5777777777777757</v>
      </c>
      <c r="AJ137" s="76">
        <f>IF(Y137&gt;='FF-Detailing'!B$3,'FF-Detailing'!C$3,IF(Y137&gt;='FF-Detailing'!B$4,('FF-Detailing'!C$4+((Y137-'FF-Detailing'!B$4)/('FF-Detailing'!B$3-'FF-Detailing'!B$4))*'FF-Detailing'!D$4),IF(Y137&gt;'FF-Detailing'!B$5,('FF-Detailing'!C$5+((Y137-'FF-Detailing'!B$5)/('FF-Detailing'!B$4-'FF-Detailing'!B$5))*'FF-Detailing'!D$5),IF(Y137&gt;='FF-Detailing'!B$6,('FF-Detailing'!C$6+((Y137-'FF-Detailing'!B$6)/('FF-Detailing'!B$5-'FF-Detailing'!B$6)*'FF-Detailing'!D$6)),0))))*$AJ$2/10</f>
        <v>2.5399999999999996</v>
      </c>
      <c r="AK137" s="100">
        <f t="shared" si="29"/>
        <v>29.741958966253105</v>
      </c>
      <c r="AL137" s="70">
        <f t="shared" si="38"/>
        <v>472</v>
      </c>
      <c r="AM137" s="2">
        <f t="shared" si="30"/>
        <v>26.437296858891649</v>
      </c>
      <c r="AN137">
        <f t="shared" si="31"/>
        <v>335</v>
      </c>
      <c r="AO137" s="110" t="str">
        <f t="shared" si="32"/>
        <v/>
      </c>
      <c r="AP137" s="110" t="str">
        <f t="shared" si="26"/>
        <v/>
      </c>
      <c r="AQ137" s="110" t="str">
        <f t="shared" si="27"/>
        <v/>
      </c>
      <c r="AR137" s="110" t="str">
        <f t="shared" si="28"/>
        <v/>
      </c>
      <c r="AS137" s="109" t="str">
        <f t="shared" si="33"/>
        <v>Disqualified</v>
      </c>
      <c r="AT137" s="109" t="str">
        <f t="shared" si="34"/>
        <v>Disqualified</v>
      </c>
      <c r="AU137" s="109" t="str">
        <f t="shared" si="35"/>
        <v>Disqualified</v>
      </c>
      <c r="AV137" s="109" t="str">
        <f t="shared" si="36"/>
        <v>Disqualified</v>
      </c>
    </row>
    <row r="138" spans="1:48" ht="30" x14ac:dyDescent="0.35">
      <c r="A138" s="87"/>
      <c r="B138" s="79">
        <v>105333</v>
      </c>
      <c r="C138" s="80" t="s">
        <v>1179</v>
      </c>
      <c r="D138" s="80" t="s">
        <v>1114</v>
      </c>
      <c r="E138" s="80" t="s">
        <v>423</v>
      </c>
      <c r="F138" s="80" t="s">
        <v>87</v>
      </c>
      <c r="G138" s="80" t="s">
        <v>1776</v>
      </c>
      <c r="H138" s="80" t="s">
        <v>1777</v>
      </c>
      <c r="I138" s="80" t="s">
        <v>1757</v>
      </c>
      <c r="J138" s="146">
        <v>44653</v>
      </c>
      <c r="K138" s="146" t="s">
        <v>1719</v>
      </c>
      <c r="L138" s="79"/>
      <c r="M138" s="79">
        <v>9</v>
      </c>
      <c r="N138" s="78">
        <v>82.57920716984863</v>
      </c>
      <c r="O138" s="78">
        <f>_xlfn.XLOOKUP($B138,[1]Sheet1!$A:$A,[1]Sheet1!$D:$D)</f>
        <v>82.57918032662009</v>
      </c>
      <c r="P138" s="78">
        <f t="shared" si="37"/>
        <v>2.6843228539519259E-5</v>
      </c>
      <c r="Q138" s="78">
        <v>32.432432432432435</v>
      </c>
      <c r="R138" s="78">
        <v>53.221205067483993</v>
      </c>
      <c r="S138" s="78">
        <v>78.924156161503049</v>
      </c>
      <c r="T138" s="142">
        <v>1</v>
      </c>
      <c r="U138" s="68">
        <v>21.544043800822887</v>
      </c>
      <c r="V138" s="68">
        <v>0.64632131402468662</v>
      </c>
      <c r="W138" s="78">
        <v>106.60317460317461</v>
      </c>
      <c r="X138" s="78">
        <v>71.666666666666671</v>
      </c>
      <c r="Y138" s="78">
        <v>91.666666666666671</v>
      </c>
      <c r="Z138" s="73"/>
      <c r="AA138" s="74"/>
      <c r="AB138" s="75">
        <f>IF(N138="","",(IF(N138&gt;='Sales Ach'!B$3,'Sales Ach'!C$3,IF(N138&gt;='Sales Ach'!B$4,('Sales Ach'!C$4+((N138-'Sales Ach'!B$4)/('Sales Ach'!B$3-'Sales Ach'!B$4))*'Sales Ach'!D$4),IF(N138&gt;'Sales Ach'!B$5,('Sales Ach'!C$5+((N138-'Sales Ach'!B$5)/('Sales Ach'!B$4-'Sales Ach'!B$5))*'Sales Ach'!D$5),IF(N138&gt;='Sales Ach'!B$6,('Sales Ach'!C$6+((N138-'Sales Ach'!B$6)/('Sales Ach'!B$5-'Sales Ach'!B$6)*'Sales Ach'!D$6)),0))))*$AB$2/10))</f>
        <v>11.273762150954589</v>
      </c>
      <c r="AC138" s="76">
        <f>IF(Q138="","",(IF(Q138&gt;=UA!B$3,UA!C$3,IF(Q138&gt;=UA!B$4,(UA!C$4+((Q138-UA!B$4)/(UA!B$3-UA!B$4))*UA!D$4),IF(Q138&gt;UA!B$5,(UA!C$5+((Q138-UA!B$5)/(UA!B$4-UA!B$5))*UA!D$5),IF(Q138&gt;=UA!B$6,(UA!C$6+((Q138-UA!B$6)/(UA!B$5-UA!B$6)*UA!D$6)),0))))*$AC$2/10))</f>
        <v>3.7297297297297307</v>
      </c>
      <c r="AD138" s="76">
        <f>IF(R138="","",(IF(R138&gt;='New Product'!B$3,'New Product'!C$3,IF(R138&gt;='New Product'!B$4,('New Product'!C$4+((R138-'New Product'!B$4)/('New Product'!B$3-'New Product'!B$4))*'New Product'!D$4),IF(R138&gt;'New Product'!B$5,('New Product'!C$5+((R138-'New Product'!B$5)/('New Product'!B$4-'New Product'!B$5))*'New Product'!D$5),IF(R138&gt;='New Product'!B$6,('New Product'!C$6+((R138-'New Product'!B$6)/('New Product'!B$5-'New Product'!B$6)*'New Product'!D$6)),0)))))*$AD$2/10)</f>
        <v>0.82842772170242474</v>
      </c>
      <c r="AE138" s="76">
        <f>IF(S138="","",(IF(S138&gt;='Basket Brand'!B$3,'Basket Brand'!C$3,IF(S138&gt;='Basket Brand'!B$4,('Basket Brand'!C$4+((S138-'Basket Brand'!B$4)/('Basket Brand'!B$3-'Basket Brand'!B$4))*'Basket Brand'!D$4),IF(S138&gt;'Basket Brand'!B$5,('Basket Brand'!C$5+((S138-'Basket Brand'!B$5)/('Basket Brand'!B$4-'Basket Brand'!B$5))*'Basket Brand'!D$5),IF(S138&gt;='Basket Brand'!B$6,('Basket Brand'!C$6+((S138-'Basket Brand'!B$6)/('Basket Brand'!B$5-'Basket Brand'!B$6)*'Basket Brand'!D$6)),0))))*$AE$2/10))</f>
        <v>4.0708987393803655</v>
      </c>
      <c r="AF138" s="76">
        <f>IF(T138="","",(IF(T138&gt;='No of Month Ach.'!B$3,'No of Month Ach.'!C$3,IF(T138&gt;='No of Month Ach.'!B$4,('No of Month Ach.'!C$4+((T138-'No of Month Ach.'!B$4)/('No of Month Ach.'!B$3-'No of Month Ach.'!B$4))*'No of Month Ach.'!D$4),IF(T138&gt;'No of Month Ach.'!B$5,('No of Month Ach.'!C$5+((T138-'No of Month Ach.'!B$5)/('No of Month Ach.'!B$4-'No of Month Ach.'!B$5))*'No of Month Ach.'!D$5),IF(T138&gt;='No of Month Ach.'!B$6,('No of Month Ach.'!C$6+((T138-'No of Month Ach.'!B$6)/('No of Month Ach.'!B$5-'No of Month Ach.'!B$6)*'No of Month Ach.'!D$6)),0))))*$AF$2/10))</f>
        <v>0</v>
      </c>
      <c r="AG138" s="76">
        <f>IFERROR(IF(U138="","",IF(U138&gt;='Rx Share'!B$3,'Rx Share'!C$3,IF(U138&gt;='Rx Share'!B$4,('Rx Share'!C$4+((U138-'Rx Share'!B$4)/('Rx Share'!B$3-'Rx Share'!B$4))*'Rx Share'!D$4),IF(U138&gt;'Rx Share'!B$5,('Rx Share'!C$5+((U138-'Rx Share'!B$5)/('Rx Share'!B$4-'Rx Share'!B$5))*'Rx Share'!D$5),IF(U138&gt;='Rx Share'!B$6,('Rx Share'!C$6+((U138-'Rx Share'!B$6)/('Rx Share'!B$5-'Rx Share'!B$6)*'Rx Share'!D$6)),0)))))*$AG$2/10,"")</f>
        <v>0</v>
      </c>
      <c r="AH138" s="76">
        <f>IF(W138&gt;='Call Achv'!B$3,'Call Achv'!C$3,IF(W138&gt;='Call Achv'!B$4,('Call Achv'!C$4+((W138-'Call Achv'!B$4)/('Call Achv'!B$3-'Call Achv'!B$4))*'Call Achv'!D$4),IF(W138&gt;'Call Achv'!B$5,('Call Achv'!C$5+((W138-'Call Achv'!B$5)/('Call Achv'!B$4-'Call Achv'!B$5))*'Call Achv'!D$5),IF(W138&gt;='Call Achv'!B$6,('Call Achv'!C$6+((W138-'Call Achv'!B$6)/('Call Achv'!B$5-'Call Achv'!B$6)*'Call Achv'!D$6)),0))))*$AH$2/10</f>
        <v>5</v>
      </c>
      <c r="AI138" s="76">
        <f>IF(X138&gt;='FF-Written'!B$3,'FF-Written'!C$3,IF(X138&gt;='FF-Written'!B$4,('FF-Written'!C$4+((X138-'FF-Written'!B$4)/('FF-Written'!B$3-'FF-Written'!B$4))*'FF-Written'!D$4),IF(X138&gt;'FF-Written'!B$5,('FF-Written'!C$5+((X138-'FF-Written'!B$5)/('FF-Written'!B$4-'FF-Written'!B$5))*'FF-Written'!D$5),IF(X138&gt;='FF-Written'!B$6,('FF-Written'!C$6+((X138-'FF-Written'!B$6)/('FF-Written'!B$5-'FF-Written'!B$6)*'FF-Written'!D$6)),0))))*$AI$2/10</f>
        <v>4.6000000000000005</v>
      </c>
      <c r="AJ138" s="76">
        <f>IF(Y138&gt;='FF-Detailing'!B$3,'FF-Detailing'!C$3,IF(Y138&gt;='FF-Detailing'!B$4,('FF-Detailing'!C$4+((Y138-'FF-Detailing'!B$4)/('FF-Detailing'!B$3-'FF-Detailing'!B$4))*'FF-Detailing'!D$4),IF(Y138&gt;'FF-Detailing'!B$5,('FF-Detailing'!C$5+((Y138-'FF-Detailing'!B$5)/('FF-Detailing'!B$4-'FF-Detailing'!B$5))*'FF-Detailing'!D$5),IF(Y138&gt;='FF-Detailing'!B$6,('FF-Detailing'!C$6+((Y138-'FF-Detailing'!B$6)/('FF-Detailing'!B$5-'FF-Detailing'!B$6)*'FF-Detailing'!D$6)),0))))*$AJ$2/10</f>
        <v>2.8</v>
      </c>
      <c r="AK138" s="100">
        <f t="shared" si="29"/>
        <v>40.378522927208884</v>
      </c>
      <c r="AL138" s="70">
        <f t="shared" si="38"/>
        <v>338</v>
      </c>
      <c r="AM138" s="2">
        <f t="shared" si="30"/>
        <v>35.892020379741233</v>
      </c>
      <c r="AN138">
        <f t="shared" si="31"/>
        <v>247</v>
      </c>
      <c r="AO138" s="110" t="str">
        <f t="shared" si="32"/>
        <v/>
      </c>
      <c r="AP138" s="110" t="str">
        <f t="shared" si="26"/>
        <v/>
      </c>
      <c r="AQ138" s="110" t="str">
        <f t="shared" si="27"/>
        <v/>
      </c>
      <c r="AR138" s="110" t="str">
        <f t="shared" si="28"/>
        <v/>
      </c>
      <c r="AS138" s="109" t="str">
        <f t="shared" si="33"/>
        <v>Disqualified</v>
      </c>
      <c r="AT138" s="109" t="str">
        <f t="shared" si="34"/>
        <v>Disqualified</v>
      </c>
      <c r="AU138" s="109" t="str">
        <f t="shared" si="35"/>
        <v>Disqualified</v>
      </c>
      <c r="AV138" s="109" t="str">
        <f t="shared" si="36"/>
        <v>Disqualified</v>
      </c>
    </row>
    <row r="139" spans="1:48" ht="20" x14ac:dyDescent="0.35">
      <c r="A139" s="87"/>
      <c r="B139" s="79">
        <v>105336</v>
      </c>
      <c r="C139" s="80" t="s">
        <v>1976</v>
      </c>
      <c r="D139" s="80" t="s">
        <v>1114</v>
      </c>
      <c r="E139" s="80" t="s">
        <v>455</v>
      </c>
      <c r="F139" s="80" t="s">
        <v>95</v>
      </c>
      <c r="G139" s="80" t="s">
        <v>31</v>
      </c>
      <c r="H139" s="80" t="s">
        <v>1760</v>
      </c>
      <c r="I139" s="80" t="s">
        <v>1757</v>
      </c>
      <c r="J139" s="146">
        <v>44653</v>
      </c>
      <c r="K139" s="146" t="s">
        <v>1719</v>
      </c>
      <c r="L139" s="79"/>
      <c r="M139" s="79">
        <v>9</v>
      </c>
      <c r="N139" s="78">
        <v>94.925918037663919</v>
      </c>
      <c r="O139" s="78">
        <f>_xlfn.XLOOKUP($B139,[1]Sheet1!$A:$A,[1]Sheet1!$D:$D)</f>
        <v>94.925872270121118</v>
      </c>
      <c r="P139" s="78">
        <f t="shared" si="37"/>
        <v>4.5767542800945193E-5</v>
      </c>
      <c r="Q139" s="78">
        <v>34.920634920634917</v>
      </c>
      <c r="R139" s="78">
        <v>78.838230401561248</v>
      </c>
      <c r="S139" s="78">
        <v>98.921780199871137</v>
      </c>
      <c r="T139" s="142">
        <v>2</v>
      </c>
      <c r="U139" s="68">
        <v>14.553596417576268</v>
      </c>
      <c r="V139" s="68">
        <v>0.43660789252728799</v>
      </c>
      <c r="W139" s="78">
        <v>101.02751077229036</v>
      </c>
      <c r="X139" s="78">
        <v>84.444444444444443</v>
      </c>
      <c r="Y139" s="78">
        <v>85</v>
      </c>
      <c r="Z139" s="73"/>
      <c r="AA139" s="74"/>
      <c r="AB139" s="75">
        <f>IF(N139="","",(IF(N139&gt;='Sales Ach'!B$3,'Sales Ach'!C$3,IF(N139&gt;='Sales Ach'!B$4,('Sales Ach'!C$4+((N139-'Sales Ach'!B$4)/('Sales Ach'!B$3-'Sales Ach'!B$4))*'Sales Ach'!D$4),IF(N139&gt;'Sales Ach'!B$5,('Sales Ach'!C$5+((N139-'Sales Ach'!B$5)/('Sales Ach'!B$4-'Sales Ach'!B$5))*'Sales Ach'!D$5),IF(N139&gt;='Sales Ach'!B$6,('Sales Ach'!C$6+((N139-'Sales Ach'!B$6)/('Sales Ach'!B$5-'Sales Ach'!B$6)*'Sales Ach'!D$6)),0))))*$AB$2/10))</f>
        <v>14.977775411299177</v>
      </c>
      <c r="AC139" s="76">
        <f>IF(Q139="","",(IF(Q139&gt;=UA!B$3,UA!C$3,IF(Q139&gt;=UA!B$4,(UA!C$4+((Q139-UA!B$4)/(UA!B$3-UA!B$4))*UA!D$4),IF(Q139&gt;UA!B$5,(UA!C$5+((Q139-UA!B$5)/(UA!B$4-UA!B$5))*UA!D$5),IF(Q139&gt;=UA!B$6,(UA!C$6+((Q139-UA!B$6)/(UA!B$5-UA!B$6)*UA!D$6)),0))))*$AC$2/10))</f>
        <v>4.4761904761904754</v>
      </c>
      <c r="AD139" s="76">
        <f>IF(R139="","",(IF(R139&gt;='New Product'!B$3,'New Product'!C$3,IF(R139&gt;='New Product'!B$4,('New Product'!C$4+((R139-'New Product'!B$4)/('New Product'!B$3-'New Product'!B$4))*'New Product'!D$4),IF(R139&gt;'New Product'!B$5,('New Product'!C$5+((R139-'New Product'!B$5)/('New Product'!B$4-'New Product'!B$5))*'New Product'!D$5),IF(R139&gt;='New Product'!B$6,('New Product'!C$6+((R139-'New Product'!B$6)/('New Product'!B$5-'New Product'!B$6)*'New Product'!D$6)),0)))))*$AD$2/10)</f>
        <v>1.9491725800683046</v>
      </c>
      <c r="AE139" s="76">
        <f>IF(S139="","",(IF(S139&gt;='Basket Brand'!B$3,'Basket Brand'!C$3,IF(S139&gt;='Basket Brand'!B$4,('Basket Brand'!C$4+((S139-'Basket Brand'!B$4)/('Basket Brand'!B$3-'Basket Brand'!B$4))*'Basket Brand'!D$4),IF(S139&gt;'Basket Brand'!B$5,('Basket Brand'!C$5+((S139-'Basket Brand'!B$5)/('Basket Brand'!B$4-'Basket Brand'!B$5))*'Basket Brand'!D$5),IF(S139&gt;='Basket Brand'!B$6,('Basket Brand'!C$6+((S139-'Basket Brand'!B$6)/('Basket Brand'!B$5-'Basket Brand'!B$6)*'Basket Brand'!D$6)),0))))*$AE$2/10))</f>
        <v>7.8824544959381457</v>
      </c>
      <c r="AF139" s="76">
        <f>IF(T139="","",(IF(T139&gt;='No of Month Ach.'!B$3,'No of Month Ach.'!C$3,IF(T139&gt;='No of Month Ach.'!B$4,('No of Month Ach.'!C$4+((T139-'No of Month Ach.'!B$4)/('No of Month Ach.'!B$3-'No of Month Ach.'!B$4))*'No of Month Ach.'!D$4),IF(T139&gt;'No of Month Ach.'!B$5,('No of Month Ach.'!C$5+((T139-'No of Month Ach.'!B$5)/('No of Month Ach.'!B$4-'No of Month Ach.'!B$5))*'No of Month Ach.'!D$5),IF(T139&gt;='No of Month Ach.'!B$6,('No of Month Ach.'!C$6+((T139-'No of Month Ach.'!B$6)/('No of Month Ach.'!B$5-'No of Month Ach.'!B$6)*'No of Month Ach.'!D$6)),0))))*$AF$2/10))</f>
        <v>0</v>
      </c>
      <c r="AG139" s="76">
        <f>IFERROR(IF(U139="","",IF(U139&gt;='Rx Share'!B$3,'Rx Share'!C$3,IF(U139&gt;='Rx Share'!B$4,('Rx Share'!C$4+((U139-'Rx Share'!B$4)/('Rx Share'!B$3-'Rx Share'!B$4))*'Rx Share'!D$4),IF(U139&gt;'Rx Share'!B$5,('Rx Share'!C$5+((U139-'Rx Share'!B$5)/('Rx Share'!B$4-'Rx Share'!B$5))*'Rx Share'!D$5),IF(U139&gt;='Rx Share'!B$6,('Rx Share'!C$6+((U139-'Rx Share'!B$6)/('Rx Share'!B$5-'Rx Share'!B$6)*'Rx Share'!D$6)),0)))))*$AG$2/10,"")</f>
        <v>0</v>
      </c>
      <c r="AH139" s="76">
        <f>IF(W139&gt;='Call Achv'!B$3,'Call Achv'!C$3,IF(W139&gt;='Call Achv'!B$4,('Call Achv'!C$4+((W139-'Call Achv'!B$4)/('Call Achv'!B$3-'Call Achv'!B$4))*'Call Achv'!D$4),IF(W139&gt;'Call Achv'!B$5,('Call Achv'!C$5+((W139-'Call Achv'!B$5)/('Call Achv'!B$4-'Call Achv'!B$5))*'Call Achv'!D$5),IF(W139&gt;='Call Achv'!B$6,('Call Achv'!C$6+((W139-'Call Achv'!B$6)/('Call Achv'!B$5-'Call Achv'!B$6)*'Call Achv'!D$6)),0))))*$AH$2/10</f>
        <v>5</v>
      </c>
      <c r="AI139" s="76">
        <f>IF(X139&gt;='FF-Written'!B$3,'FF-Written'!C$3,IF(X139&gt;='FF-Written'!B$4,('FF-Written'!C$4+((X139-'FF-Written'!B$4)/('FF-Written'!B$3-'FF-Written'!B$4))*'FF-Written'!D$4),IF(X139&gt;'FF-Written'!B$5,('FF-Written'!C$5+((X139-'FF-Written'!B$5)/('FF-Written'!B$4-'FF-Written'!B$5))*'FF-Written'!D$5),IF(X139&gt;='FF-Written'!B$6,('FF-Written'!C$6+((X139-'FF-Written'!B$6)/('FF-Written'!B$5-'FF-Written'!B$6)*'FF-Written'!D$6)),0))))*$AI$2/10</f>
        <v>7.1111111111111116</v>
      </c>
      <c r="AJ139" s="76">
        <f>IF(Y139&gt;='FF-Detailing'!B$3,'FF-Detailing'!C$3,IF(Y139&gt;='FF-Detailing'!B$4,('FF-Detailing'!C$4+((Y139-'FF-Detailing'!B$4)/('FF-Detailing'!B$3-'FF-Detailing'!B$4))*'FF-Detailing'!D$4),IF(Y139&gt;'FF-Detailing'!B$5,('FF-Detailing'!C$5+((Y139-'FF-Detailing'!B$5)/('FF-Detailing'!B$4-'FF-Detailing'!B$5))*'FF-Detailing'!D$5),IF(Y139&gt;='FF-Detailing'!B$6,('FF-Detailing'!C$6+((Y139-'FF-Detailing'!B$6)/('FF-Detailing'!B$5-'FF-Detailing'!B$6)*'FF-Detailing'!D$6)),0))))*$AJ$2/10</f>
        <v>2.4</v>
      </c>
      <c r="AK139" s="100">
        <f t="shared" si="29"/>
        <v>54.745880093259018</v>
      </c>
      <c r="AL139" s="70">
        <f t="shared" si="38"/>
        <v>202</v>
      </c>
      <c r="AM139" s="2">
        <f t="shared" si="30"/>
        <v>48.66300452734135</v>
      </c>
      <c r="AN139">
        <f t="shared" si="31"/>
        <v>152</v>
      </c>
      <c r="AO139" s="110" t="str">
        <f t="shared" si="32"/>
        <v/>
      </c>
      <c r="AP139" s="110" t="str">
        <f t="shared" si="26"/>
        <v/>
      </c>
      <c r="AQ139" s="110" t="str">
        <f t="shared" si="27"/>
        <v/>
      </c>
      <c r="AR139" s="110" t="str">
        <f t="shared" si="28"/>
        <v/>
      </c>
      <c r="AS139" s="109" t="str">
        <f t="shared" si="33"/>
        <v>Disqualified</v>
      </c>
      <c r="AT139" s="109" t="str">
        <f t="shared" si="34"/>
        <v>Disqualified</v>
      </c>
      <c r="AU139" s="109" t="str">
        <f t="shared" si="35"/>
        <v>Disqualified</v>
      </c>
      <c r="AV139" s="109" t="str">
        <f t="shared" si="36"/>
        <v>Disqualified</v>
      </c>
    </row>
    <row r="140" spans="1:48" ht="20" x14ac:dyDescent="0.35">
      <c r="A140" s="87"/>
      <c r="B140" s="79">
        <v>105337</v>
      </c>
      <c r="C140" s="80" t="s">
        <v>1977</v>
      </c>
      <c r="D140" s="80" t="s">
        <v>1114</v>
      </c>
      <c r="E140" s="80" t="s">
        <v>458</v>
      </c>
      <c r="F140" s="80" t="s">
        <v>134</v>
      </c>
      <c r="G140" s="80" t="s">
        <v>34</v>
      </c>
      <c r="H140" s="80" t="s">
        <v>1760</v>
      </c>
      <c r="I140" s="80" t="s">
        <v>1757</v>
      </c>
      <c r="J140" s="146">
        <v>44653</v>
      </c>
      <c r="K140" s="146" t="s">
        <v>1719</v>
      </c>
      <c r="L140" s="79"/>
      <c r="M140" s="79">
        <v>9</v>
      </c>
      <c r="N140" s="78">
        <v>103.4453128550725</v>
      </c>
      <c r="O140" s="78">
        <f>_xlfn.XLOOKUP($B140,[1]Sheet1!$A:$A,[1]Sheet1!$D:$D)</f>
        <v>103.4453380379462</v>
      </c>
      <c r="P140" s="78">
        <f t="shared" si="37"/>
        <v>-2.5182873699236552E-5</v>
      </c>
      <c r="Q140" s="78">
        <v>42.465753424657535</v>
      </c>
      <c r="R140" s="78">
        <v>58.738638318207215</v>
      </c>
      <c r="S140" s="78">
        <v>107.76505133041961</v>
      </c>
      <c r="T140" s="142">
        <v>7</v>
      </c>
      <c r="U140" s="68">
        <v>34.038414782397282</v>
      </c>
      <c r="V140" s="68">
        <v>1.0211524434719184</v>
      </c>
      <c r="W140" s="78">
        <v>105.1249199231262</v>
      </c>
      <c r="X140" s="78">
        <v>78.8888888888889</v>
      </c>
      <c r="Y140" s="78">
        <v>88.333333333333329</v>
      </c>
      <c r="Z140" s="73"/>
      <c r="AA140" s="74"/>
      <c r="AB140" s="75">
        <f>IF(N140="","",(IF(N140&gt;='Sales Ach'!B$3,'Sales Ach'!C$3,IF(N140&gt;='Sales Ach'!B$4,('Sales Ach'!C$4+((N140-'Sales Ach'!B$4)/('Sales Ach'!B$3-'Sales Ach'!B$4))*'Sales Ach'!D$4),IF(N140&gt;'Sales Ach'!B$5,('Sales Ach'!C$5+((N140-'Sales Ach'!B$5)/('Sales Ach'!B$4-'Sales Ach'!B$5))*'Sales Ach'!D$5),IF(N140&gt;='Sales Ach'!B$6,('Sales Ach'!C$6+((N140-'Sales Ach'!B$6)/('Sales Ach'!B$5-'Sales Ach'!B$6)*'Sales Ach'!D$6)),0))))*$AB$2/10))</f>
        <v>25.033593856521751</v>
      </c>
      <c r="AC140" s="76">
        <f>IF(Q140="","",(IF(Q140&gt;=UA!B$3,UA!C$3,IF(Q140&gt;=UA!B$4,(UA!C$4+((Q140-UA!B$4)/(UA!B$3-UA!B$4))*UA!D$4),IF(Q140&gt;UA!B$5,(UA!C$5+((Q140-UA!B$5)/(UA!B$4-UA!B$5))*UA!D$5),IF(Q140&gt;=UA!B$6,(UA!C$6+((Q140-UA!B$6)/(UA!B$5-UA!B$6)*UA!D$6)),0))))*$AC$2/10))</f>
        <v>6.9863013698630141</v>
      </c>
      <c r="AD140" s="76">
        <f>IF(R140="","",(IF(R140&gt;='New Product'!B$3,'New Product'!C$3,IF(R140&gt;='New Product'!B$4,('New Product'!C$4+((R140-'New Product'!B$4)/('New Product'!B$3-'New Product'!B$4))*'New Product'!D$4),IF(R140&gt;'New Product'!B$5,('New Product'!C$5+((R140-'New Product'!B$5)/('New Product'!B$4-'New Product'!B$5))*'New Product'!D$5),IF(R140&gt;='New Product'!B$6,('New Product'!C$6+((R140-'New Product'!B$6)/('New Product'!B$5-'New Product'!B$6)*'New Product'!D$6)),0)))))*$AD$2/10)</f>
        <v>1.0698154264215658</v>
      </c>
      <c r="AE140" s="76">
        <f>IF(S140="","",(IF(S140&gt;='Basket Brand'!B$3,'Basket Brand'!C$3,IF(S140&gt;='Basket Brand'!B$4,('Basket Brand'!C$4+((S140-'Basket Brand'!B$4)/('Basket Brand'!B$3-'Basket Brand'!B$4))*'Basket Brand'!D$4),IF(S140&gt;'Basket Brand'!B$5,('Basket Brand'!C$5+((S140-'Basket Brand'!B$5)/('Basket Brand'!B$4-'Basket Brand'!B$5))*'Basket Brand'!D$5),IF(S140&gt;='Basket Brand'!B$6,('Basket Brand'!C$6+((S140-'Basket Brand'!B$6)/('Basket Brand'!B$5-'Basket Brand'!B$6)*'Basket Brand'!D$6)),0))))*$AE$2/10))</f>
        <v>10.531806159650355</v>
      </c>
      <c r="AF140" s="76">
        <f>IF(T140="","",(IF(T140&gt;='No of Month Ach.'!B$3,'No of Month Ach.'!C$3,IF(T140&gt;='No of Month Ach.'!B$4,('No of Month Ach.'!C$4+((T140-'No of Month Ach.'!B$4)/('No of Month Ach.'!B$3-'No of Month Ach.'!B$4))*'No of Month Ach.'!D$4),IF(T140&gt;'No of Month Ach.'!B$5,('No of Month Ach.'!C$5+((T140-'No of Month Ach.'!B$5)/('No of Month Ach.'!B$4-'No of Month Ach.'!B$5))*'No of Month Ach.'!D$5),IF(T140&gt;='No of Month Ach.'!B$6,('No of Month Ach.'!C$6+((T140-'No of Month Ach.'!B$6)/('No of Month Ach.'!B$5-'No of Month Ach.'!B$6)*'No of Month Ach.'!D$6)),0))))*$AF$2/10))</f>
        <v>2.8</v>
      </c>
      <c r="AG140" s="76">
        <f>IFERROR(IF(U140="","",IF(U140&gt;='Rx Share'!B$3,'Rx Share'!C$3,IF(U140&gt;='Rx Share'!B$4,('Rx Share'!C$4+((U140-'Rx Share'!B$4)/('Rx Share'!B$3-'Rx Share'!B$4))*'Rx Share'!D$4),IF(U140&gt;'Rx Share'!B$5,('Rx Share'!C$5+((U140-'Rx Share'!B$5)/('Rx Share'!B$4-'Rx Share'!B$5))*'Rx Share'!D$5),IF(U140&gt;='Rx Share'!B$6,('Rx Share'!C$6+((U140-'Rx Share'!B$6)/('Rx Share'!B$5-'Rx Share'!B$6)*'Rx Share'!D$6)),0)))))*$AG$2/10,"")</f>
        <v>0</v>
      </c>
      <c r="AH140" s="76">
        <f>IF(W140&gt;='Call Achv'!B$3,'Call Achv'!C$3,IF(W140&gt;='Call Achv'!B$4,('Call Achv'!C$4+((W140-'Call Achv'!B$4)/('Call Achv'!B$3-'Call Achv'!B$4))*'Call Achv'!D$4),IF(W140&gt;'Call Achv'!B$5,('Call Achv'!C$5+((W140-'Call Achv'!B$5)/('Call Achv'!B$4-'Call Achv'!B$5))*'Call Achv'!D$5),IF(W140&gt;='Call Achv'!B$6,('Call Achv'!C$6+((W140-'Call Achv'!B$6)/('Call Achv'!B$5-'Call Achv'!B$6)*'Call Achv'!D$6)),0))))*$AH$2/10</f>
        <v>5</v>
      </c>
      <c r="AI140" s="76">
        <f>IF(X140&gt;='FF-Written'!B$3,'FF-Written'!C$3,IF(X140&gt;='FF-Written'!B$4,('FF-Written'!C$4+((X140-'FF-Written'!B$4)/('FF-Written'!B$3-'FF-Written'!B$4))*'FF-Written'!D$4),IF(X140&gt;'FF-Written'!B$5,('FF-Written'!C$5+((X140-'FF-Written'!B$5)/('FF-Written'!B$4-'FF-Written'!B$5))*'FF-Written'!D$5),IF(X140&gt;='FF-Written'!B$6,('FF-Written'!C$6+((X140-'FF-Written'!B$6)/('FF-Written'!B$5-'FF-Written'!B$6)*'FF-Written'!D$6)),0))))*$AI$2/10</f>
        <v>5.4666666666666677</v>
      </c>
      <c r="AJ140" s="76">
        <f>IF(Y140&gt;='FF-Detailing'!B$3,'FF-Detailing'!C$3,IF(Y140&gt;='FF-Detailing'!B$4,('FF-Detailing'!C$4+((Y140-'FF-Detailing'!B$4)/('FF-Detailing'!B$3-'FF-Detailing'!B$4))*'FF-Detailing'!D$4),IF(Y140&gt;'FF-Detailing'!B$5,('FF-Detailing'!C$5+((Y140-'FF-Detailing'!B$5)/('FF-Detailing'!B$4-'FF-Detailing'!B$5))*'FF-Detailing'!D$5),IF(Y140&gt;='FF-Detailing'!B$6,('FF-Detailing'!C$6+((Y140-'FF-Detailing'!B$6)/('FF-Detailing'!B$5-'FF-Detailing'!B$6)*'FF-Detailing'!D$6)),0))))*$AJ$2/10</f>
        <v>2.6</v>
      </c>
      <c r="AK140" s="100">
        <f t="shared" si="29"/>
        <v>74.360229348904184</v>
      </c>
      <c r="AL140" s="70">
        <f t="shared" si="38"/>
        <v>79</v>
      </c>
      <c r="AM140" s="2">
        <f t="shared" si="30"/>
        <v>66.097981643470391</v>
      </c>
      <c r="AN140">
        <f t="shared" si="31"/>
        <v>59</v>
      </c>
      <c r="AO140" s="110">
        <f t="shared" si="32"/>
        <v>34.038414782397282</v>
      </c>
      <c r="AP140" s="110">
        <f t="shared" si="26"/>
        <v>58.738638318207215</v>
      </c>
      <c r="AQ140" s="110">
        <f t="shared" si="27"/>
        <v>42.465753424657535</v>
      </c>
      <c r="AR140" s="110">
        <f t="shared" si="28"/>
        <v>78.8888888888889</v>
      </c>
      <c r="AS140" s="109">
        <f t="shared" si="33"/>
        <v>28</v>
      </c>
      <c r="AT140" s="109">
        <f t="shared" si="34"/>
        <v>91</v>
      </c>
      <c r="AU140" s="109">
        <f t="shared" si="35"/>
        <v>74</v>
      </c>
      <c r="AV140" s="109">
        <f t="shared" si="36"/>
        <v>89</v>
      </c>
    </row>
    <row r="141" spans="1:48" ht="20" x14ac:dyDescent="0.35">
      <c r="A141" s="87"/>
      <c r="B141" s="79">
        <v>105339</v>
      </c>
      <c r="C141" s="80" t="s">
        <v>342</v>
      </c>
      <c r="D141" s="80" t="s">
        <v>1201</v>
      </c>
      <c r="E141" s="80" t="s">
        <v>437</v>
      </c>
      <c r="F141" s="80" t="s">
        <v>112</v>
      </c>
      <c r="G141" s="80" t="s">
        <v>26</v>
      </c>
      <c r="H141" s="80" t="s">
        <v>1756</v>
      </c>
      <c r="I141" s="80" t="s">
        <v>1757</v>
      </c>
      <c r="J141" s="146">
        <v>44653</v>
      </c>
      <c r="K141" s="146" t="s">
        <v>1719</v>
      </c>
      <c r="L141" s="79"/>
      <c r="M141" s="79">
        <v>9</v>
      </c>
      <c r="N141" s="78">
        <v>110.93995883620056</v>
      </c>
      <c r="O141" s="78">
        <f>_xlfn.XLOOKUP($B141,[1]Sheet1!$A:$A,[1]Sheet1!$D:$D)</f>
        <v>110.9399812861208</v>
      </c>
      <c r="P141" s="78">
        <f t="shared" si="37"/>
        <v>-2.2449920237477272E-5</v>
      </c>
      <c r="Q141" s="78">
        <v>37.024221453287197</v>
      </c>
      <c r="R141" s="78">
        <v>84.963158240255979</v>
      </c>
      <c r="S141" s="78">
        <v>124.60851351106584</v>
      </c>
      <c r="T141" s="142">
        <v>9</v>
      </c>
      <c r="U141" s="68">
        <v>28.820816864295125</v>
      </c>
      <c r="V141" s="68">
        <v>0.86462450592885376</v>
      </c>
      <c r="W141" s="78">
        <v>118.87125220458555</v>
      </c>
      <c r="X141" s="78">
        <v>78.888888888888872</v>
      </c>
      <c r="Y141" s="78">
        <v>87</v>
      </c>
      <c r="Z141" s="73"/>
      <c r="AA141" s="74"/>
      <c r="AB141" s="75">
        <f>IF(N141="","",(IF(N141&gt;='Sales Ach'!B$3,'Sales Ach'!C$3,IF(N141&gt;='Sales Ach'!B$4,('Sales Ach'!C$4+((N141-'Sales Ach'!B$4)/('Sales Ach'!B$3-'Sales Ach'!B$4))*'Sales Ach'!D$4),IF(N141&gt;'Sales Ach'!B$5,('Sales Ach'!C$5+((N141-'Sales Ach'!B$5)/('Sales Ach'!B$4-'Sales Ach'!B$5))*'Sales Ach'!D$5),IF(N141&gt;='Sales Ach'!B$6,('Sales Ach'!C$6+((N141-'Sales Ach'!B$6)/('Sales Ach'!B$5-'Sales Ach'!B$6)*'Sales Ach'!D$6)),0))))*$AB$2/10))</f>
        <v>27.281987650860167</v>
      </c>
      <c r="AC141" s="76">
        <f>IF(Q141="","",(IF(Q141&gt;=UA!B$3,UA!C$3,IF(Q141&gt;=UA!B$4,(UA!C$4+((Q141-UA!B$4)/(UA!B$3-UA!B$4))*UA!D$4),IF(Q141&gt;UA!B$5,(UA!C$5+((Q141-UA!B$5)/(UA!B$4-UA!B$5))*UA!D$5),IF(Q141&gt;=UA!B$6,(UA!C$6+((Q141-UA!B$6)/(UA!B$5-UA!B$6)*UA!D$6)),0))))*$AC$2/10))</f>
        <v>5.1072664359861593</v>
      </c>
      <c r="AD141" s="76">
        <f>IF(R141="","",(IF(R141&gt;='New Product'!B$3,'New Product'!C$3,IF(R141&gt;='New Product'!B$4,('New Product'!C$4+((R141-'New Product'!B$4)/('New Product'!B$3-'New Product'!B$4))*'New Product'!D$4),IF(R141&gt;'New Product'!B$5,('New Product'!C$5+((R141-'New Product'!B$5)/('New Product'!B$4-'New Product'!B$5))*'New Product'!D$5),IF(R141&gt;='New Product'!B$6,('New Product'!C$6+((R141-'New Product'!B$6)/('New Product'!B$5-'New Product'!B$6)*'New Product'!D$6)),0)))))*$AD$2/10)</f>
        <v>2.496315824025598</v>
      </c>
      <c r="AE141" s="76">
        <f>IF(S141="","",(IF(S141&gt;='Basket Brand'!B$3,'Basket Brand'!C$3,IF(S141&gt;='Basket Brand'!B$4,('Basket Brand'!C$4+((S141-'Basket Brand'!B$4)/('Basket Brand'!B$3-'Basket Brand'!B$4))*'Basket Brand'!D$4),IF(S141&gt;'Basket Brand'!B$5,('Basket Brand'!C$5+((S141-'Basket Brand'!B$5)/('Basket Brand'!B$4-'Basket Brand'!B$5))*'Basket Brand'!D$5),IF(S141&gt;='Basket Brand'!B$6,('Basket Brand'!C$6+((S141-'Basket Brand'!B$6)/('Basket Brand'!B$5-'Basket Brand'!B$6)*'Basket Brand'!D$6)),0))))*$AE$2/10))</f>
        <v>12</v>
      </c>
      <c r="AF141" s="76">
        <f>IF(T141="","",(IF(T141&gt;='No of Month Ach.'!B$3,'No of Month Ach.'!C$3,IF(T141&gt;='No of Month Ach.'!B$4,('No of Month Ach.'!C$4+((T141-'No of Month Ach.'!B$4)/('No of Month Ach.'!B$3-'No of Month Ach.'!B$4))*'No of Month Ach.'!D$4),IF(T141&gt;'No of Month Ach.'!B$5,('No of Month Ach.'!C$5+((T141-'No of Month Ach.'!B$5)/('No of Month Ach.'!B$4-'No of Month Ach.'!B$5))*'No of Month Ach.'!D$5),IF(T141&gt;='No of Month Ach.'!B$6,('No of Month Ach.'!C$6+((T141-'No of Month Ach.'!B$6)/('No of Month Ach.'!B$5-'No of Month Ach.'!B$6)*'No of Month Ach.'!D$6)),0))))*$AF$2/10))</f>
        <v>4.9000000000000004</v>
      </c>
      <c r="AG141" s="76">
        <f>IFERROR(IF(U141="","",IF(U141&gt;='Rx Share'!B$3,'Rx Share'!C$3,IF(U141&gt;='Rx Share'!B$4,('Rx Share'!C$4+((U141-'Rx Share'!B$4)/('Rx Share'!B$3-'Rx Share'!B$4))*'Rx Share'!D$4),IF(U141&gt;'Rx Share'!B$5,('Rx Share'!C$5+((U141-'Rx Share'!B$5)/('Rx Share'!B$4-'Rx Share'!B$5))*'Rx Share'!D$5),IF(U141&gt;='Rx Share'!B$6,('Rx Share'!C$6+((U141-'Rx Share'!B$6)/('Rx Share'!B$5-'Rx Share'!B$6)*'Rx Share'!D$6)),0)))))*$AG$2/10,"")</f>
        <v>0</v>
      </c>
      <c r="AH141" s="76">
        <f>IF(W141&gt;='Call Achv'!B$3,'Call Achv'!C$3,IF(W141&gt;='Call Achv'!B$4,('Call Achv'!C$4+((W141-'Call Achv'!B$4)/('Call Achv'!B$3-'Call Achv'!B$4))*'Call Achv'!D$4),IF(W141&gt;'Call Achv'!B$5,('Call Achv'!C$5+((W141-'Call Achv'!B$5)/('Call Achv'!B$4-'Call Achv'!B$5))*'Call Achv'!D$5),IF(W141&gt;='Call Achv'!B$6,('Call Achv'!C$6+((W141-'Call Achv'!B$6)/('Call Achv'!B$5-'Call Achv'!B$6)*'Call Achv'!D$6)),0))))*$AH$2/10</f>
        <v>5</v>
      </c>
      <c r="AI141" s="76">
        <f>IF(X141&gt;='FF-Written'!B$3,'FF-Written'!C$3,IF(X141&gt;='FF-Written'!B$4,('FF-Written'!C$4+((X141-'FF-Written'!B$4)/('FF-Written'!B$3-'FF-Written'!B$4))*'FF-Written'!D$4),IF(X141&gt;'FF-Written'!B$5,('FF-Written'!C$5+((X141-'FF-Written'!B$5)/('FF-Written'!B$4-'FF-Written'!B$5))*'FF-Written'!D$5),IF(X141&gt;='FF-Written'!B$6,('FF-Written'!C$6+((X141-'FF-Written'!B$6)/('FF-Written'!B$5-'FF-Written'!B$6)*'FF-Written'!D$6)),0))))*$AI$2/10</f>
        <v>5.4666666666666641</v>
      </c>
      <c r="AJ141" s="76">
        <f>IF(Y141&gt;='FF-Detailing'!B$3,'FF-Detailing'!C$3,IF(Y141&gt;='FF-Detailing'!B$4,('FF-Detailing'!C$4+((Y141-'FF-Detailing'!B$4)/('FF-Detailing'!B$3-'FF-Detailing'!B$4))*'FF-Detailing'!D$4),IF(Y141&gt;'FF-Detailing'!B$5,('FF-Detailing'!C$5+((Y141-'FF-Detailing'!B$5)/('FF-Detailing'!B$4-'FF-Detailing'!B$5))*'FF-Detailing'!D$5),IF(Y141&gt;='FF-Detailing'!B$6,('FF-Detailing'!C$6+((Y141-'FF-Detailing'!B$6)/('FF-Detailing'!B$5-'FF-Detailing'!B$6)*'FF-Detailing'!D$6)),0))))*$AJ$2/10</f>
        <v>2.5200000000000005</v>
      </c>
      <c r="AK141" s="100">
        <f t="shared" si="29"/>
        <v>80.965295721923241</v>
      </c>
      <c r="AL141" s="70">
        <f t="shared" si="38"/>
        <v>35</v>
      </c>
      <c r="AM141" s="2">
        <f t="shared" si="30"/>
        <v>71.969151752820665</v>
      </c>
      <c r="AN141">
        <f t="shared" si="31"/>
        <v>27</v>
      </c>
      <c r="AO141" s="110">
        <f t="shared" si="32"/>
        <v>28.820816864295125</v>
      </c>
      <c r="AP141" s="110">
        <f t="shared" si="26"/>
        <v>84.963158240255979</v>
      </c>
      <c r="AQ141" s="110">
        <f t="shared" si="27"/>
        <v>37.024221453287197</v>
      </c>
      <c r="AR141" s="110">
        <f t="shared" si="28"/>
        <v>78.888888888888872</v>
      </c>
      <c r="AS141" s="109">
        <f t="shared" si="33"/>
        <v>44</v>
      </c>
      <c r="AT141" s="109">
        <f t="shared" si="34"/>
        <v>55</v>
      </c>
      <c r="AU141" s="109">
        <f t="shared" si="35"/>
        <v>105</v>
      </c>
      <c r="AV141" s="109">
        <f t="shared" si="36"/>
        <v>94</v>
      </c>
    </row>
    <row r="142" spans="1:48" ht="20" x14ac:dyDescent="0.35">
      <c r="A142" s="87"/>
      <c r="B142" s="79">
        <v>105340</v>
      </c>
      <c r="C142" s="80" t="s">
        <v>438</v>
      </c>
      <c r="D142" s="80" t="s">
        <v>1201</v>
      </c>
      <c r="E142" s="80" t="s">
        <v>1978</v>
      </c>
      <c r="F142" s="80" t="s">
        <v>1972</v>
      </c>
      <c r="G142" s="80" t="s">
        <v>1881</v>
      </c>
      <c r="H142" s="80" t="s">
        <v>1822</v>
      </c>
      <c r="I142" s="80" t="s">
        <v>1757</v>
      </c>
      <c r="J142" s="146">
        <v>44653</v>
      </c>
      <c r="K142" s="146" t="s">
        <v>1719</v>
      </c>
      <c r="L142" s="79"/>
      <c r="M142" s="79">
        <v>9</v>
      </c>
      <c r="N142" s="78">
        <v>90.544478035693814</v>
      </c>
      <c r="O142" s="78">
        <f>_xlfn.XLOOKUP($B142,[1]Sheet1!$A:$A,[1]Sheet1!$D:$D)</f>
        <v>90.544480764585614</v>
      </c>
      <c r="P142" s="78">
        <f t="shared" si="37"/>
        <v>-2.7288918005297091E-6</v>
      </c>
      <c r="Q142" s="78">
        <v>21.804511278195488</v>
      </c>
      <c r="R142" s="78">
        <v>66.061436835334817</v>
      </c>
      <c r="S142" s="78">
        <v>100.63287934540426</v>
      </c>
      <c r="T142" s="142">
        <v>2</v>
      </c>
      <c r="U142" s="68">
        <v>29.155040423552979</v>
      </c>
      <c r="V142" s="68">
        <v>0.58310080847105961</v>
      </c>
      <c r="W142" s="78">
        <v>99.663677130044846</v>
      </c>
      <c r="X142" s="78">
        <v>67.777777777777771</v>
      </c>
      <c r="Y142" s="78">
        <v>84</v>
      </c>
      <c r="Z142" s="73"/>
      <c r="AA142" s="74"/>
      <c r="AB142" s="75">
        <f>IF(N142="","",(IF(N142&gt;='Sales Ach'!B$3,'Sales Ach'!C$3,IF(N142&gt;='Sales Ach'!B$4,('Sales Ach'!C$4+((N142-'Sales Ach'!B$4)/('Sales Ach'!B$3-'Sales Ach'!B$4))*'Sales Ach'!D$4),IF(N142&gt;'Sales Ach'!B$5,('Sales Ach'!C$5+((N142-'Sales Ach'!B$5)/('Sales Ach'!B$4-'Sales Ach'!B$5))*'Sales Ach'!D$5),IF(N142&gt;='Sales Ach'!B$6,('Sales Ach'!C$6+((N142-'Sales Ach'!B$6)/('Sales Ach'!B$5-'Sales Ach'!B$6)*'Sales Ach'!D$6)),0))))*$AB$2/10))</f>
        <v>13.663343410708142</v>
      </c>
      <c r="AC142" s="76">
        <f>IF(Q142="","",(IF(Q142&gt;=UA!B$3,UA!C$3,IF(Q142&gt;=UA!B$4,(UA!C$4+((Q142-UA!B$4)/(UA!B$3-UA!B$4))*UA!D$4),IF(Q142&gt;UA!B$5,(UA!C$5+((Q142-UA!B$5)/(UA!B$4-UA!B$5))*UA!D$5),IF(Q142&gt;=UA!B$6,(UA!C$6+((Q142-UA!B$6)/(UA!B$5-UA!B$6)*UA!D$6)),0))))*$AC$2/10))</f>
        <v>0</v>
      </c>
      <c r="AD142" s="76">
        <f>IF(R142="","",(IF(R142&gt;='New Product'!B$3,'New Product'!C$3,IF(R142&gt;='New Product'!B$4,('New Product'!C$4+((R142-'New Product'!B$4)/('New Product'!B$3-'New Product'!B$4))*'New Product'!D$4),IF(R142&gt;'New Product'!B$5,('New Product'!C$5+((R142-'New Product'!B$5)/('New Product'!B$4-'New Product'!B$5))*'New Product'!D$5),IF(R142&gt;='New Product'!B$6,('New Product'!C$6+((R142-'New Product'!B$6)/('New Product'!B$5-'New Product'!B$6)*'New Product'!D$6)),0)))))*$AD$2/10)</f>
        <v>1.3901878615458982</v>
      </c>
      <c r="AE142" s="76">
        <f>IF(S142="","",(IF(S142&gt;='Basket Brand'!B$3,'Basket Brand'!C$3,IF(S142&gt;='Basket Brand'!B$4,('Basket Brand'!C$4+((S142-'Basket Brand'!B$4)/('Basket Brand'!B$3-'Basket Brand'!B$4))*'Basket Brand'!D$4),IF(S142&gt;'Basket Brand'!B$5,('Basket Brand'!C$5+((S142-'Basket Brand'!B$5)/('Basket Brand'!B$4-'Basket Brand'!B$5))*'Basket Brand'!D$5),IF(S142&gt;='Basket Brand'!B$6,('Basket Brand'!C$6+((S142-'Basket Brand'!B$6)/('Basket Brand'!B$5-'Basket Brand'!B$6)*'Basket Brand'!D$6)),0))))*$AE$2/10))</f>
        <v>9.6759455214485115</v>
      </c>
      <c r="AF142" s="76">
        <f>IF(T142="","",(IF(T142&gt;='No of Month Ach.'!B$3,'No of Month Ach.'!C$3,IF(T142&gt;='No of Month Ach.'!B$4,('No of Month Ach.'!C$4+((T142-'No of Month Ach.'!B$4)/('No of Month Ach.'!B$3-'No of Month Ach.'!B$4))*'No of Month Ach.'!D$4),IF(T142&gt;'No of Month Ach.'!B$5,('No of Month Ach.'!C$5+((T142-'No of Month Ach.'!B$5)/('No of Month Ach.'!B$4-'No of Month Ach.'!B$5))*'No of Month Ach.'!D$5),IF(T142&gt;='No of Month Ach.'!B$6,('No of Month Ach.'!C$6+((T142-'No of Month Ach.'!B$6)/('No of Month Ach.'!B$5-'No of Month Ach.'!B$6)*'No of Month Ach.'!D$6)),0))))*$AF$2/10))</f>
        <v>0</v>
      </c>
      <c r="AG142" s="76">
        <f>IFERROR(IF(U142="","",IF(U142&gt;='Rx Share'!B$3,'Rx Share'!C$3,IF(U142&gt;='Rx Share'!B$4,('Rx Share'!C$4+((U142-'Rx Share'!B$4)/('Rx Share'!B$3-'Rx Share'!B$4))*'Rx Share'!D$4),IF(U142&gt;'Rx Share'!B$5,('Rx Share'!C$5+((U142-'Rx Share'!B$5)/('Rx Share'!B$4-'Rx Share'!B$5))*'Rx Share'!D$5),IF(U142&gt;='Rx Share'!B$6,('Rx Share'!C$6+((U142-'Rx Share'!B$6)/('Rx Share'!B$5-'Rx Share'!B$6)*'Rx Share'!D$6)),0)))))*$AG$2/10,"")</f>
        <v>0</v>
      </c>
      <c r="AH142" s="76">
        <f>IF(W142&gt;='Call Achv'!B$3,'Call Achv'!C$3,IF(W142&gt;='Call Achv'!B$4,('Call Achv'!C$4+((W142-'Call Achv'!B$4)/('Call Achv'!B$3-'Call Achv'!B$4))*'Call Achv'!D$4),IF(W142&gt;'Call Achv'!B$5,('Call Achv'!C$5+((W142-'Call Achv'!B$5)/('Call Achv'!B$4-'Call Achv'!B$5))*'Call Achv'!D$5),IF(W142&gt;='Call Achv'!B$6,('Call Achv'!C$6+((W142-'Call Achv'!B$6)/('Call Achv'!B$5-'Call Achv'!B$6)*'Call Achv'!D$6)),0))))*$AH$2/10</f>
        <v>4.8991031390134534</v>
      </c>
      <c r="AI142" s="76">
        <f>IF(X142&gt;='FF-Written'!B$3,'FF-Written'!C$3,IF(X142&gt;='FF-Written'!B$4,('FF-Written'!C$4+((X142-'FF-Written'!B$4)/('FF-Written'!B$3-'FF-Written'!B$4))*'FF-Written'!D$4),IF(X142&gt;'FF-Written'!B$5,('FF-Written'!C$5+((X142-'FF-Written'!B$5)/('FF-Written'!B$4-'FF-Written'!B$5))*'FF-Written'!D$5),IF(X142&gt;='FF-Written'!B$6,('FF-Written'!C$6+((X142-'FF-Written'!B$6)/('FF-Written'!B$5-'FF-Written'!B$6)*'FF-Written'!D$6)),0))))*$AI$2/10</f>
        <v>4.1333333333333329</v>
      </c>
      <c r="AJ142" s="76">
        <f>IF(Y142&gt;='FF-Detailing'!B$3,'FF-Detailing'!C$3,IF(Y142&gt;='FF-Detailing'!B$4,('FF-Detailing'!C$4+((Y142-'FF-Detailing'!B$4)/('FF-Detailing'!B$3-'FF-Detailing'!B$4))*'FF-Detailing'!D$4),IF(Y142&gt;'FF-Detailing'!B$5,('FF-Detailing'!C$5+((Y142-'FF-Detailing'!B$5)/('FF-Detailing'!B$4-'FF-Detailing'!B$5))*'FF-Detailing'!D$5),IF(Y142&gt;='FF-Detailing'!B$6,('FF-Detailing'!C$6+((Y142-'FF-Detailing'!B$6)/('FF-Detailing'!B$5-'FF-Detailing'!B$6)*'FF-Detailing'!D$6)),0))))*$AJ$2/10</f>
        <v>2.34</v>
      </c>
      <c r="AK142" s="100">
        <f t="shared" si="29"/>
        <v>45.127391582561671</v>
      </c>
      <c r="AL142" s="117">
        <f t="shared" si="38"/>
        <v>287</v>
      </c>
      <c r="AM142" s="2">
        <f t="shared" si="30"/>
        <v>40.113236962277043</v>
      </c>
      <c r="AN142">
        <f t="shared" si="31"/>
        <v>211</v>
      </c>
      <c r="AO142" s="110" t="str">
        <f t="shared" si="32"/>
        <v/>
      </c>
      <c r="AP142" s="110" t="str">
        <f t="shared" si="26"/>
        <v/>
      </c>
      <c r="AQ142" s="110" t="str">
        <f t="shared" si="27"/>
        <v/>
      </c>
      <c r="AR142" s="110" t="str">
        <f t="shared" si="28"/>
        <v/>
      </c>
      <c r="AS142" s="109" t="str">
        <f t="shared" si="33"/>
        <v>Disqualified</v>
      </c>
      <c r="AT142" s="109" t="str">
        <f t="shared" si="34"/>
        <v>Disqualified</v>
      </c>
      <c r="AU142" s="109" t="str">
        <f t="shared" si="35"/>
        <v>Disqualified</v>
      </c>
      <c r="AV142" s="109" t="str">
        <f t="shared" si="36"/>
        <v>Disqualified</v>
      </c>
    </row>
    <row r="143" spans="1:48" ht="20" x14ac:dyDescent="0.35">
      <c r="A143" s="87"/>
      <c r="B143" s="79">
        <v>105341</v>
      </c>
      <c r="C143" s="80" t="s">
        <v>441</v>
      </c>
      <c r="D143" s="80" t="s">
        <v>1201</v>
      </c>
      <c r="E143" s="80" t="s">
        <v>442</v>
      </c>
      <c r="F143" s="80" t="s">
        <v>142</v>
      </c>
      <c r="G143" s="80" t="s">
        <v>17</v>
      </c>
      <c r="H143" s="80" t="s">
        <v>1756</v>
      </c>
      <c r="I143" s="80" t="s">
        <v>1757</v>
      </c>
      <c r="J143" s="146">
        <v>44653</v>
      </c>
      <c r="K143" s="146" t="s">
        <v>1719</v>
      </c>
      <c r="L143" s="79"/>
      <c r="M143" s="79">
        <v>9</v>
      </c>
      <c r="N143" s="78">
        <v>96.421730350705531</v>
      </c>
      <c r="O143" s="78">
        <f>_xlfn.XLOOKUP($B143,[1]Sheet1!$A:$A,[1]Sheet1!$D:$D)</f>
        <v>96.42172876426946</v>
      </c>
      <c r="P143" s="78">
        <f t="shared" si="37"/>
        <v>1.5864360705108993E-6</v>
      </c>
      <c r="Q143" s="78">
        <v>50</v>
      </c>
      <c r="R143" s="78">
        <v>78.129610243409459</v>
      </c>
      <c r="S143" s="78">
        <v>96.86523700756095</v>
      </c>
      <c r="T143" s="142">
        <v>3</v>
      </c>
      <c r="U143" s="68">
        <v>12.518714937677004</v>
      </c>
      <c r="V143" s="68">
        <v>0.62593574688385012</v>
      </c>
      <c r="W143" s="78">
        <v>101.03703703703704</v>
      </c>
      <c r="X143" s="78">
        <v>82.222222222222229</v>
      </c>
      <c r="Y143" s="78">
        <v>88.166666666666671</v>
      </c>
      <c r="Z143" s="73"/>
      <c r="AA143" s="74"/>
      <c r="AB143" s="75">
        <f>IF(N143="","",(IF(N143&gt;='Sales Ach'!B$3,'Sales Ach'!C$3,IF(N143&gt;='Sales Ach'!B$4,('Sales Ach'!C$4+((N143-'Sales Ach'!B$4)/('Sales Ach'!B$3-'Sales Ach'!B$4))*'Sales Ach'!D$4),IF(N143&gt;'Sales Ach'!B$5,('Sales Ach'!C$5+((N143-'Sales Ach'!B$5)/('Sales Ach'!B$4-'Sales Ach'!B$5))*'Sales Ach'!D$5),IF(N143&gt;='Sales Ach'!B$6,('Sales Ach'!C$6+((N143-'Sales Ach'!B$6)/('Sales Ach'!B$5-'Sales Ach'!B$6)*'Sales Ach'!D$6)),0))))*$AB$2/10))</f>
        <v>16.706076420846635</v>
      </c>
      <c r="AC143" s="76">
        <f>IF(Q143="","",(IF(Q143&gt;=UA!B$3,UA!C$3,IF(Q143&gt;=UA!B$4,(UA!C$4+((Q143-UA!B$4)/(UA!B$3-UA!B$4))*UA!D$4),IF(Q143&gt;UA!B$5,(UA!C$5+((Q143-UA!B$5)/(UA!B$4-UA!B$5))*UA!D$5),IF(Q143&gt;=UA!B$6,(UA!C$6+((Q143-UA!B$6)/(UA!B$5-UA!B$6)*UA!D$6)),0))))*$AC$2/10))</f>
        <v>10</v>
      </c>
      <c r="AD143" s="76">
        <f>IF(R143="","",(IF(R143&gt;='New Product'!B$3,'New Product'!C$3,IF(R143&gt;='New Product'!B$4,('New Product'!C$4+((R143-'New Product'!B$4)/('New Product'!B$3-'New Product'!B$4))*'New Product'!D$4),IF(R143&gt;'New Product'!B$5,('New Product'!C$5+((R143-'New Product'!B$5)/('New Product'!B$4-'New Product'!B$5))*'New Product'!D$5),IF(R143&gt;='New Product'!B$6,('New Product'!C$6+((R143-'New Product'!B$6)/('New Product'!B$5-'New Product'!B$6)*'New Product'!D$6)),0)))))*$AD$2/10)</f>
        <v>1.9181704481491635</v>
      </c>
      <c r="AE143" s="76">
        <f>IF(S143="","",(IF(S143&gt;='Basket Brand'!B$3,'Basket Brand'!C$3,IF(S143&gt;='Basket Brand'!B$4,('Basket Brand'!C$4+((S143-'Basket Brand'!B$4)/('Basket Brand'!B$3-'Basket Brand'!B$4))*'Basket Brand'!D$4),IF(S143&gt;'Basket Brand'!B$5,('Basket Brand'!C$5+((S143-'Basket Brand'!B$5)/('Basket Brand'!B$4-'Basket Brand'!B$5))*'Basket Brand'!D$5),IF(S143&gt;='Basket Brand'!B$6,('Basket Brand'!C$6+((S143-'Basket Brand'!B$6)/('Basket Brand'!B$5-'Basket Brand'!B$6)*'Basket Brand'!D$6)),0))))*$AE$2/10))</f>
        <v>6.8953137636292556</v>
      </c>
      <c r="AF143" s="76">
        <f>IF(T143="","",(IF(T143&gt;='No of Month Ach.'!B$3,'No of Month Ach.'!C$3,IF(T143&gt;='No of Month Ach.'!B$4,('No of Month Ach.'!C$4+((T143-'No of Month Ach.'!B$4)/('No of Month Ach.'!B$3-'No of Month Ach.'!B$4))*'No of Month Ach.'!D$4),IF(T143&gt;'No of Month Ach.'!B$5,('No of Month Ach.'!C$5+((T143-'No of Month Ach.'!B$5)/('No of Month Ach.'!B$4-'No of Month Ach.'!B$5))*'No of Month Ach.'!D$5),IF(T143&gt;='No of Month Ach.'!B$6,('No of Month Ach.'!C$6+((T143-'No of Month Ach.'!B$6)/('No of Month Ach.'!B$5-'No of Month Ach.'!B$6)*'No of Month Ach.'!D$6)),0))))*$AF$2/10))</f>
        <v>0</v>
      </c>
      <c r="AG143" s="76">
        <f>IFERROR(IF(U143="","",IF(U143&gt;='Rx Share'!B$3,'Rx Share'!C$3,IF(U143&gt;='Rx Share'!B$4,('Rx Share'!C$4+((U143-'Rx Share'!B$4)/('Rx Share'!B$3-'Rx Share'!B$4))*'Rx Share'!D$4),IF(U143&gt;'Rx Share'!B$5,('Rx Share'!C$5+((U143-'Rx Share'!B$5)/('Rx Share'!B$4-'Rx Share'!B$5))*'Rx Share'!D$5),IF(U143&gt;='Rx Share'!B$6,('Rx Share'!C$6+((U143-'Rx Share'!B$6)/('Rx Share'!B$5-'Rx Share'!B$6)*'Rx Share'!D$6)),0)))))*$AG$2/10,"")</f>
        <v>0</v>
      </c>
      <c r="AH143" s="76">
        <f>IF(W143&gt;='Call Achv'!B$3,'Call Achv'!C$3,IF(W143&gt;='Call Achv'!B$4,('Call Achv'!C$4+((W143-'Call Achv'!B$4)/('Call Achv'!B$3-'Call Achv'!B$4))*'Call Achv'!D$4),IF(W143&gt;'Call Achv'!B$5,('Call Achv'!C$5+((W143-'Call Achv'!B$5)/('Call Achv'!B$4-'Call Achv'!B$5))*'Call Achv'!D$5),IF(W143&gt;='Call Achv'!B$6,('Call Achv'!C$6+((W143-'Call Achv'!B$6)/('Call Achv'!B$5-'Call Achv'!B$6)*'Call Achv'!D$6)),0))))*$AH$2/10</f>
        <v>5</v>
      </c>
      <c r="AI143" s="76">
        <f>IF(X143&gt;='FF-Written'!B$3,'FF-Written'!C$3,IF(X143&gt;='FF-Written'!B$4,('FF-Written'!C$4+((X143-'FF-Written'!B$4)/('FF-Written'!B$3-'FF-Written'!B$4))*'FF-Written'!D$4),IF(X143&gt;'FF-Written'!B$5,('FF-Written'!C$5+((X143-'FF-Written'!B$5)/('FF-Written'!B$4-'FF-Written'!B$5))*'FF-Written'!D$5),IF(X143&gt;='FF-Written'!B$6,('FF-Written'!C$6+((X143-'FF-Written'!B$6)/('FF-Written'!B$5-'FF-Written'!B$6)*'FF-Written'!D$6)),0))))*$AI$2/10</f>
        <v>6.7555555555555573</v>
      </c>
      <c r="AJ143" s="76">
        <f>IF(Y143&gt;='FF-Detailing'!B$3,'FF-Detailing'!C$3,IF(Y143&gt;='FF-Detailing'!B$4,('FF-Detailing'!C$4+((Y143-'FF-Detailing'!B$4)/('FF-Detailing'!B$3-'FF-Detailing'!B$4))*'FF-Detailing'!D$4),IF(Y143&gt;'FF-Detailing'!B$5,('FF-Detailing'!C$5+((Y143-'FF-Detailing'!B$5)/('FF-Detailing'!B$4-'FF-Detailing'!B$5))*'FF-Detailing'!D$5),IF(Y143&gt;='FF-Detailing'!B$6,('FF-Detailing'!C$6+((Y143-'FF-Detailing'!B$6)/('FF-Detailing'!B$5-'FF-Detailing'!B$6)*'FF-Detailing'!D$6)),0))))*$AJ$2/10</f>
        <v>2.5900000000000007</v>
      </c>
      <c r="AK143" s="100">
        <f t="shared" si="29"/>
        <v>62.33139523522577</v>
      </c>
      <c r="AL143" s="70">
        <f t="shared" si="38"/>
        <v>145</v>
      </c>
      <c r="AM143" s="2">
        <f t="shared" si="30"/>
        <v>55.405684653534017</v>
      </c>
      <c r="AN143">
        <f t="shared" si="31"/>
        <v>115</v>
      </c>
      <c r="AO143" s="110" t="str">
        <f t="shared" si="32"/>
        <v/>
      </c>
      <c r="AP143" s="110" t="str">
        <f t="shared" si="26"/>
        <v/>
      </c>
      <c r="AQ143" s="110" t="str">
        <f t="shared" si="27"/>
        <v/>
      </c>
      <c r="AR143" s="110" t="str">
        <f t="shared" si="28"/>
        <v/>
      </c>
      <c r="AS143" s="109" t="str">
        <f t="shared" si="33"/>
        <v>Disqualified</v>
      </c>
      <c r="AT143" s="109" t="str">
        <f t="shared" si="34"/>
        <v>Disqualified</v>
      </c>
      <c r="AU143" s="109" t="str">
        <f t="shared" si="35"/>
        <v>Disqualified</v>
      </c>
      <c r="AV143" s="109" t="str">
        <f t="shared" si="36"/>
        <v>Disqualified</v>
      </c>
    </row>
    <row r="144" spans="1:48" ht="20" x14ac:dyDescent="0.35">
      <c r="A144" s="87"/>
      <c r="B144" s="79">
        <v>105342</v>
      </c>
      <c r="C144" s="80" t="s">
        <v>1979</v>
      </c>
      <c r="D144" s="80" t="s">
        <v>1114</v>
      </c>
      <c r="E144" s="80" t="s">
        <v>433</v>
      </c>
      <c r="F144" s="80" t="s">
        <v>76</v>
      </c>
      <c r="G144" s="80" t="s">
        <v>21</v>
      </c>
      <c r="H144" s="80" t="s">
        <v>1760</v>
      </c>
      <c r="I144" s="80" t="s">
        <v>1757</v>
      </c>
      <c r="J144" s="146">
        <v>44653</v>
      </c>
      <c r="K144" s="146" t="s">
        <v>1719</v>
      </c>
      <c r="L144" s="79"/>
      <c r="M144" s="79">
        <v>9</v>
      </c>
      <c r="N144" s="78">
        <v>67.837227241706813</v>
      </c>
      <c r="O144" s="78">
        <f>_xlfn.XLOOKUP($B144,[1]Sheet1!$A:$A,[1]Sheet1!$D:$D)</f>
        <v>67.837223673164672</v>
      </c>
      <c r="P144" s="78">
        <f t="shared" si="37"/>
        <v>3.5685421408970797E-6</v>
      </c>
      <c r="Q144" s="78">
        <v>23.924268502581754</v>
      </c>
      <c r="R144" s="78">
        <v>40.039707259446303</v>
      </c>
      <c r="S144" s="78">
        <v>60.047952039193561</v>
      </c>
      <c r="T144" s="142">
        <v>0</v>
      </c>
      <c r="U144" s="68">
        <v>14.795088030773783</v>
      </c>
      <c r="V144" s="68">
        <v>0.44385264092321353</v>
      </c>
      <c r="W144" s="78">
        <v>87.301587301587304</v>
      </c>
      <c r="X144" s="78">
        <v>68.888888888888886</v>
      </c>
      <c r="Y144" s="78">
        <v>89.333333333333329</v>
      </c>
      <c r="Z144" s="73"/>
      <c r="AA144" s="74"/>
      <c r="AB144" s="75">
        <f>IF(N144="","",(IF(N144&gt;='Sales Ach'!B$3,'Sales Ach'!C$3,IF(N144&gt;='Sales Ach'!B$4,('Sales Ach'!C$4+((N144-'Sales Ach'!B$4)/('Sales Ach'!B$3-'Sales Ach'!B$4))*'Sales Ach'!D$4),IF(N144&gt;'Sales Ach'!B$5,('Sales Ach'!C$5+((N144-'Sales Ach'!B$5)/('Sales Ach'!B$4-'Sales Ach'!B$5))*'Sales Ach'!D$5),IF(N144&gt;='Sales Ach'!B$6,('Sales Ach'!C$6+((N144-'Sales Ach'!B$6)/('Sales Ach'!B$5-'Sales Ach'!B$6)*'Sales Ach'!D$6)),0))))*$AB$2/10))</f>
        <v>6.851168172512045</v>
      </c>
      <c r="AC144" s="76">
        <f>IF(Q144="","",(IF(Q144&gt;=UA!B$3,UA!C$3,IF(Q144&gt;=UA!B$4,(UA!C$4+((Q144-UA!B$4)/(UA!B$3-UA!B$4))*UA!D$4),IF(Q144&gt;UA!B$5,(UA!C$5+((Q144-UA!B$5)/(UA!B$4-UA!B$5))*UA!D$5),IF(Q144&gt;=UA!B$6,(UA!C$6+((Q144-UA!B$6)/(UA!B$5-UA!B$6)*UA!D$6)),0))))*$AC$2/10))</f>
        <v>0</v>
      </c>
      <c r="AD144" s="76">
        <f>IF(R144="","",(IF(R144&gt;='New Product'!B$3,'New Product'!C$3,IF(R144&gt;='New Product'!B$4,('New Product'!C$4+((R144-'New Product'!B$4)/('New Product'!B$3-'New Product'!B$4))*'New Product'!D$4),IF(R144&gt;'New Product'!B$5,('New Product'!C$5+((R144-'New Product'!B$5)/('New Product'!B$4-'New Product'!B$5))*'New Product'!D$5),IF(R144&gt;='New Product'!B$6,('New Product'!C$6+((R144-'New Product'!B$6)/('New Product'!B$5-'New Product'!B$6)*'New Product'!D$6)),0)))))*$AD$2/10)</f>
        <v>0.25173719260077576</v>
      </c>
      <c r="AE144" s="76">
        <f>IF(S144="","",(IF(S144&gt;='Basket Brand'!B$3,'Basket Brand'!C$3,IF(S144&gt;='Basket Brand'!B$4,('Basket Brand'!C$4+((S144-'Basket Brand'!B$4)/('Basket Brand'!B$3-'Basket Brand'!B$4))*'Basket Brand'!D$4),IF(S144&gt;'Basket Brand'!B$5,('Basket Brand'!C$5+((S144-'Basket Brand'!B$5)/('Basket Brand'!B$4-'Basket Brand'!B$5))*'Basket Brand'!D$5),IF(S144&gt;='Basket Brand'!B$6,('Basket Brand'!C$6+((S144-'Basket Brand'!B$6)/('Basket Brand'!B$5-'Basket Brand'!B$6)*'Basket Brand'!D$6)),0))))*$AE$2/10))</f>
        <v>1.8057542447032273</v>
      </c>
      <c r="AF144" s="76">
        <f>IF(T144="","",(IF(T144&gt;='No of Month Ach.'!B$3,'No of Month Ach.'!C$3,IF(T144&gt;='No of Month Ach.'!B$4,('No of Month Ach.'!C$4+((T144-'No of Month Ach.'!B$4)/('No of Month Ach.'!B$3-'No of Month Ach.'!B$4))*'No of Month Ach.'!D$4),IF(T144&gt;'No of Month Ach.'!B$5,('No of Month Ach.'!C$5+((T144-'No of Month Ach.'!B$5)/('No of Month Ach.'!B$4-'No of Month Ach.'!B$5))*'No of Month Ach.'!D$5),IF(T144&gt;='No of Month Ach.'!B$6,('No of Month Ach.'!C$6+((T144-'No of Month Ach.'!B$6)/('No of Month Ach.'!B$5-'No of Month Ach.'!B$6)*'No of Month Ach.'!D$6)),0))))*$AF$2/10))</f>
        <v>0</v>
      </c>
      <c r="AG144" s="76">
        <f>IFERROR(IF(U144="","",IF(U144&gt;='Rx Share'!B$3,'Rx Share'!C$3,IF(U144&gt;='Rx Share'!B$4,('Rx Share'!C$4+((U144-'Rx Share'!B$4)/('Rx Share'!B$3-'Rx Share'!B$4))*'Rx Share'!D$4),IF(U144&gt;'Rx Share'!B$5,('Rx Share'!C$5+((U144-'Rx Share'!B$5)/('Rx Share'!B$4-'Rx Share'!B$5))*'Rx Share'!D$5),IF(U144&gt;='Rx Share'!B$6,('Rx Share'!C$6+((U144-'Rx Share'!B$6)/('Rx Share'!B$5-'Rx Share'!B$6)*'Rx Share'!D$6)),0)))))*$AG$2/10,"")</f>
        <v>0</v>
      </c>
      <c r="AH144" s="76">
        <f>IF(W144&gt;='Call Achv'!B$3,'Call Achv'!C$3,IF(W144&gt;='Call Achv'!B$4,('Call Achv'!C$4+((W144-'Call Achv'!B$4)/('Call Achv'!B$3-'Call Achv'!B$4))*'Call Achv'!D$4),IF(W144&gt;'Call Achv'!B$5,('Call Achv'!C$5+((W144-'Call Achv'!B$5)/('Call Achv'!B$4-'Call Achv'!B$5))*'Call Achv'!D$5),IF(W144&gt;='Call Achv'!B$6,('Call Achv'!C$6+((W144-'Call Achv'!B$6)/('Call Achv'!B$5-'Call Achv'!B$6)*'Call Achv'!D$6)),0))))*$AH$2/10</f>
        <v>1.5277777777777783</v>
      </c>
      <c r="AI144" s="76">
        <f>IF(X144&gt;='FF-Written'!B$3,'FF-Written'!C$3,IF(X144&gt;='FF-Written'!B$4,('FF-Written'!C$4+((X144-'FF-Written'!B$4)/('FF-Written'!B$3-'FF-Written'!B$4))*'FF-Written'!D$4),IF(X144&gt;'FF-Written'!B$5,('FF-Written'!C$5+((X144-'FF-Written'!B$5)/('FF-Written'!B$4-'FF-Written'!B$5))*'FF-Written'!D$5),IF(X144&gt;='FF-Written'!B$6,('FF-Written'!C$6+((X144-'FF-Written'!B$6)/('FF-Written'!B$5-'FF-Written'!B$6)*'FF-Written'!D$6)),0))))*$AI$2/10</f>
        <v>4.2666666666666666</v>
      </c>
      <c r="AJ144" s="76">
        <f>IF(Y144&gt;='FF-Detailing'!B$3,'FF-Detailing'!C$3,IF(Y144&gt;='FF-Detailing'!B$4,('FF-Detailing'!C$4+((Y144-'FF-Detailing'!B$4)/('FF-Detailing'!B$3-'FF-Detailing'!B$4))*'FF-Detailing'!D$4),IF(Y144&gt;'FF-Detailing'!B$5,('FF-Detailing'!C$5+((Y144-'FF-Detailing'!B$5)/('FF-Detailing'!B$4-'FF-Detailing'!B$5))*'FF-Detailing'!D$5),IF(Y144&gt;='FF-Detailing'!B$6,('FF-Detailing'!C$6+((Y144-'FF-Detailing'!B$6)/('FF-Detailing'!B$5-'FF-Detailing'!B$6)*'FF-Detailing'!D$6)),0))))*$AJ$2/10</f>
        <v>2.6599999999999993</v>
      </c>
      <c r="AK144" s="100">
        <f t="shared" si="29"/>
        <v>21.703880067825615</v>
      </c>
      <c r="AL144" s="70">
        <f t="shared" si="38"/>
        <v>539</v>
      </c>
      <c r="AM144" s="2">
        <f t="shared" si="30"/>
        <v>19.292337838067215</v>
      </c>
      <c r="AN144">
        <f t="shared" si="31"/>
        <v>379</v>
      </c>
      <c r="AO144" s="110" t="str">
        <f t="shared" si="32"/>
        <v/>
      </c>
      <c r="AP144" s="110" t="str">
        <f t="shared" si="26"/>
        <v/>
      </c>
      <c r="AQ144" s="110" t="str">
        <f t="shared" si="27"/>
        <v/>
      </c>
      <c r="AR144" s="110" t="str">
        <f t="shared" si="28"/>
        <v/>
      </c>
      <c r="AS144" s="109" t="str">
        <f t="shared" si="33"/>
        <v>Disqualified</v>
      </c>
      <c r="AT144" s="109" t="str">
        <f t="shared" si="34"/>
        <v>Disqualified</v>
      </c>
      <c r="AU144" s="109" t="str">
        <f t="shared" si="35"/>
        <v>Disqualified</v>
      </c>
      <c r="AV144" s="109" t="str">
        <f t="shared" si="36"/>
        <v>Disqualified</v>
      </c>
    </row>
    <row r="145" spans="1:48" ht="20" x14ac:dyDescent="0.35">
      <c r="A145" s="87"/>
      <c r="B145" s="79">
        <v>105347</v>
      </c>
      <c r="C145" s="80" t="s">
        <v>1427</v>
      </c>
      <c r="D145" s="80" t="s">
        <v>1201</v>
      </c>
      <c r="E145" s="80" t="s">
        <v>431</v>
      </c>
      <c r="F145" s="80" t="s">
        <v>192</v>
      </c>
      <c r="G145" s="80" t="s">
        <v>10</v>
      </c>
      <c r="H145" s="80" t="s">
        <v>1770</v>
      </c>
      <c r="I145" s="80" t="s">
        <v>1757</v>
      </c>
      <c r="J145" s="146">
        <v>44653</v>
      </c>
      <c r="K145" s="146" t="s">
        <v>1719</v>
      </c>
      <c r="L145" s="79"/>
      <c r="M145" s="79">
        <v>9</v>
      </c>
      <c r="N145" s="78">
        <v>97.423966888616008</v>
      </c>
      <c r="O145" s="78">
        <f>_xlfn.XLOOKUP($B145,[1]Sheet1!$A:$A,[1]Sheet1!$D:$D)</f>
        <v>97.423993167054391</v>
      </c>
      <c r="P145" s="78">
        <f t="shared" si="37"/>
        <v>-2.627843838354238E-5</v>
      </c>
      <c r="Q145" s="78">
        <v>33.333333333333329</v>
      </c>
      <c r="R145" s="78">
        <v>65.661110185034985</v>
      </c>
      <c r="S145" s="78">
        <v>115.97097293360032</v>
      </c>
      <c r="T145" s="142">
        <v>3</v>
      </c>
      <c r="U145" s="68">
        <v>16.157800860350434</v>
      </c>
      <c r="V145" s="68">
        <v>0.48473402581051306</v>
      </c>
      <c r="W145" s="78">
        <v>100.45871559633028</v>
      </c>
      <c r="X145" s="78">
        <v>84.444444444444457</v>
      </c>
      <c r="Y145" s="78">
        <v>87.666666666666671</v>
      </c>
      <c r="Z145" s="73"/>
      <c r="AA145" s="74"/>
      <c r="AB145" s="75">
        <f>IF(N145="","",(IF(N145&gt;='Sales Ach'!B$3,'Sales Ach'!C$3,IF(N145&gt;='Sales Ach'!B$4,('Sales Ach'!C$4+((N145-'Sales Ach'!B$4)/('Sales Ach'!B$3-'Sales Ach'!B$4))*'Sales Ach'!D$4),IF(N145&gt;'Sales Ach'!B$5,('Sales Ach'!C$5+((N145-'Sales Ach'!B$5)/('Sales Ach'!B$4-'Sales Ach'!B$5))*'Sales Ach'!D$5),IF(N145&gt;='Sales Ach'!B$6,('Sales Ach'!C$6+((N145-'Sales Ach'!B$6)/('Sales Ach'!B$5-'Sales Ach'!B$6)*'Sales Ach'!D$6)),0))))*$AB$2/10))</f>
        <v>17.908760266339208</v>
      </c>
      <c r="AC145" s="76">
        <f>IF(Q145="","",(IF(Q145&gt;=UA!B$3,UA!C$3,IF(Q145&gt;=UA!B$4,(UA!C$4+((Q145-UA!B$4)/(UA!B$3-UA!B$4))*UA!D$4),IF(Q145&gt;UA!B$5,(UA!C$5+((Q145-UA!B$5)/(UA!B$4-UA!B$5))*UA!D$5),IF(Q145&gt;=UA!B$6,(UA!C$6+((Q145-UA!B$6)/(UA!B$5-UA!B$6)*UA!D$6)),0))))*$AC$2/10))</f>
        <v>3.9999999999999987</v>
      </c>
      <c r="AD145" s="76">
        <f>IF(R145="","",(IF(R145&gt;='New Product'!B$3,'New Product'!C$3,IF(R145&gt;='New Product'!B$4,('New Product'!C$4+((R145-'New Product'!B$4)/('New Product'!B$3-'New Product'!B$4))*'New Product'!D$4),IF(R145&gt;'New Product'!B$5,('New Product'!C$5+((R145-'New Product'!B$5)/('New Product'!B$4-'New Product'!B$5))*'New Product'!D$5),IF(R145&gt;='New Product'!B$6,('New Product'!C$6+((R145-'New Product'!B$6)/('New Product'!B$5-'New Product'!B$6)*'New Product'!D$6)),0)))))*$AD$2/10)</f>
        <v>1.3726735705952806</v>
      </c>
      <c r="AE145" s="76">
        <f>IF(S145="","",(IF(S145&gt;='Basket Brand'!B$3,'Basket Brand'!C$3,IF(S145&gt;='Basket Brand'!B$4,('Basket Brand'!C$4+((S145-'Basket Brand'!B$4)/('Basket Brand'!B$3-'Basket Brand'!B$4))*'Basket Brand'!D$4),IF(S145&gt;'Basket Brand'!B$5,('Basket Brand'!C$5+((S145-'Basket Brand'!B$5)/('Basket Brand'!B$4-'Basket Brand'!B$5))*'Basket Brand'!D$5),IF(S145&gt;='Basket Brand'!B$6,('Basket Brand'!C$6+((S145-'Basket Brand'!B$6)/('Basket Brand'!B$5-'Basket Brand'!B$6)*'Basket Brand'!D$6)),0))))*$AE$2/10))</f>
        <v>11.51651675203204</v>
      </c>
      <c r="AF145" s="76">
        <f>IF(T145="","",(IF(T145&gt;='No of Month Ach.'!B$3,'No of Month Ach.'!C$3,IF(T145&gt;='No of Month Ach.'!B$4,('No of Month Ach.'!C$4+((T145-'No of Month Ach.'!B$4)/('No of Month Ach.'!B$3-'No of Month Ach.'!B$4))*'No of Month Ach.'!D$4),IF(T145&gt;'No of Month Ach.'!B$5,('No of Month Ach.'!C$5+((T145-'No of Month Ach.'!B$5)/('No of Month Ach.'!B$4-'No of Month Ach.'!B$5))*'No of Month Ach.'!D$5),IF(T145&gt;='No of Month Ach.'!B$6,('No of Month Ach.'!C$6+((T145-'No of Month Ach.'!B$6)/('No of Month Ach.'!B$5-'No of Month Ach.'!B$6)*'No of Month Ach.'!D$6)),0))))*$AF$2/10))</f>
        <v>0</v>
      </c>
      <c r="AG145" s="76">
        <f>IFERROR(IF(U145="","",IF(U145&gt;='Rx Share'!B$3,'Rx Share'!C$3,IF(U145&gt;='Rx Share'!B$4,('Rx Share'!C$4+((U145-'Rx Share'!B$4)/('Rx Share'!B$3-'Rx Share'!B$4))*'Rx Share'!D$4),IF(U145&gt;'Rx Share'!B$5,('Rx Share'!C$5+((U145-'Rx Share'!B$5)/('Rx Share'!B$4-'Rx Share'!B$5))*'Rx Share'!D$5),IF(U145&gt;='Rx Share'!B$6,('Rx Share'!C$6+((U145-'Rx Share'!B$6)/('Rx Share'!B$5-'Rx Share'!B$6)*'Rx Share'!D$6)),0)))))*$AG$2/10,"")</f>
        <v>0</v>
      </c>
      <c r="AH145" s="76">
        <f>IF(W145&gt;='Call Achv'!B$3,'Call Achv'!C$3,IF(W145&gt;='Call Achv'!B$4,('Call Achv'!C$4+((W145-'Call Achv'!B$4)/('Call Achv'!B$3-'Call Achv'!B$4))*'Call Achv'!D$4),IF(W145&gt;'Call Achv'!B$5,('Call Achv'!C$5+((W145-'Call Achv'!B$5)/('Call Achv'!B$4-'Call Achv'!B$5))*'Call Achv'!D$5),IF(W145&gt;='Call Achv'!B$6,('Call Achv'!C$6+((W145-'Call Achv'!B$6)/('Call Achv'!B$5-'Call Achv'!B$6)*'Call Achv'!D$6)),0))))*$AH$2/10</f>
        <v>5</v>
      </c>
      <c r="AI145" s="76">
        <f>IF(X145&gt;='FF-Written'!B$3,'FF-Written'!C$3,IF(X145&gt;='FF-Written'!B$4,('FF-Written'!C$4+((X145-'FF-Written'!B$4)/('FF-Written'!B$3-'FF-Written'!B$4))*'FF-Written'!D$4),IF(X145&gt;'FF-Written'!B$5,('FF-Written'!C$5+((X145-'FF-Written'!B$5)/('FF-Written'!B$4-'FF-Written'!B$5))*'FF-Written'!D$5),IF(X145&gt;='FF-Written'!B$6,('FF-Written'!C$6+((X145-'FF-Written'!B$6)/('FF-Written'!B$5-'FF-Written'!B$6)*'FF-Written'!D$6)),0))))*$AI$2/10</f>
        <v>7.1111111111111125</v>
      </c>
      <c r="AJ145" s="76">
        <f>IF(Y145&gt;='FF-Detailing'!B$3,'FF-Detailing'!C$3,IF(Y145&gt;='FF-Detailing'!B$4,('FF-Detailing'!C$4+((Y145-'FF-Detailing'!B$4)/('FF-Detailing'!B$3-'FF-Detailing'!B$4))*'FF-Detailing'!D$4),IF(Y145&gt;'FF-Detailing'!B$5,('FF-Detailing'!C$5+((Y145-'FF-Detailing'!B$5)/('FF-Detailing'!B$4-'FF-Detailing'!B$5))*'FF-Detailing'!D$5),IF(Y145&gt;='FF-Detailing'!B$6,('FF-Detailing'!C$6+((Y145-'FF-Detailing'!B$6)/('FF-Detailing'!B$5-'FF-Detailing'!B$6)*'FF-Detailing'!D$6)),0))))*$AJ$2/10</f>
        <v>2.5600000000000005</v>
      </c>
      <c r="AK145" s="100">
        <f t="shared" si="29"/>
        <v>61.836327125097057</v>
      </c>
      <c r="AL145" s="70">
        <f t="shared" si="38"/>
        <v>150</v>
      </c>
      <c r="AM145" s="2">
        <f t="shared" si="30"/>
        <v>54.965624111197386</v>
      </c>
      <c r="AN145">
        <f t="shared" si="31"/>
        <v>118</v>
      </c>
      <c r="AO145" s="110" t="str">
        <f t="shared" si="32"/>
        <v/>
      </c>
      <c r="AP145" s="110" t="str">
        <f t="shared" si="26"/>
        <v/>
      </c>
      <c r="AQ145" s="110" t="str">
        <f t="shared" si="27"/>
        <v/>
      </c>
      <c r="AR145" s="110" t="str">
        <f t="shared" si="28"/>
        <v/>
      </c>
      <c r="AS145" s="109" t="str">
        <f t="shared" si="33"/>
        <v>Disqualified</v>
      </c>
      <c r="AT145" s="109" t="str">
        <f t="shared" si="34"/>
        <v>Disqualified</v>
      </c>
      <c r="AU145" s="109" t="str">
        <f t="shared" si="35"/>
        <v>Disqualified</v>
      </c>
      <c r="AV145" s="109" t="str">
        <f t="shared" si="36"/>
        <v>Disqualified</v>
      </c>
    </row>
    <row r="146" spans="1:48" ht="20" x14ac:dyDescent="0.35">
      <c r="A146" s="87"/>
      <c r="B146" s="79">
        <v>105350</v>
      </c>
      <c r="C146" s="80" t="s">
        <v>317</v>
      </c>
      <c r="D146" s="80" t="s">
        <v>1114</v>
      </c>
      <c r="E146" s="80" t="s">
        <v>1980</v>
      </c>
      <c r="F146" s="80" t="s">
        <v>190</v>
      </c>
      <c r="G146" s="80" t="s">
        <v>10</v>
      </c>
      <c r="H146" s="80" t="s">
        <v>1770</v>
      </c>
      <c r="I146" s="80" t="s">
        <v>1757</v>
      </c>
      <c r="J146" s="146">
        <v>44653</v>
      </c>
      <c r="K146" s="146" t="s">
        <v>1719</v>
      </c>
      <c r="L146" s="79"/>
      <c r="M146" s="79">
        <v>9</v>
      </c>
      <c r="N146" s="78">
        <v>99.03681060420891</v>
      </c>
      <c r="O146" s="78">
        <f>_xlfn.XLOOKUP($B146,[1]Sheet1!$A:$A,[1]Sheet1!$D:$D)</f>
        <v>99.036746906133416</v>
      </c>
      <c r="P146" s="78">
        <f t="shared" si="37"/>
        <v>6.3698075493334727E-5</v>
      </c>
      <c r="Q146" s="78">
        <v>38.348623853211009</v>
      </c>
      <c r="R146" s="78">
        <v>45.958186167223559</v>
      </c>
      <c r="S146" s="78">
        <v>84.417735300103942</v>
      </c>
      <c r="T146" s="142">
        <v>4</v>
      </c>
      <c r="U146" s="68">
        <v>5.8558558558558564</v>
      </c>
      <c r="V146" s="68">
        <v>0.17567567567567569</v>
      </c>
      <c r="W146" s="78">
        <v>92.923280423280417</v>
      </c>
      <c r="X146" s="78">
        <v>83.333333333333329</v>
      </c>
      <c r="Y146" s="78">
        <v>85.666666666666671</v>
      </c>
      <c r="Z146" s="73"/>
      <c r="AA146" s="74"/>
      <c r="AB146" s="75">
        <f>IF(N146="","",(IF(N146&gt;='Sales Ach'!B$3,'Sales Ach'!C$3,IF(N146&gt;='Sales Ach'!B$4,('Sales Ach'!C$4+((N146-'Sales Ach'!B$4)/('Sales Ach'!B$3-'Sales Ach'!B$4))*'Sales Ach'!D$4),IF(N146&gt;'Sales Ach'!B$5,('Sales Ach'!C$5+((N146-'Sales Ach'!B$5)/('Sales Ach'!B$4-'Sales Ach'!B$5))*'Sales Ach'!D$5),IF(N146&gt;='Sales Ach'!B$6,('Sales Ach'!C$6+((N146-'Sales Ach'!B$6)/('Sales Ach'!B$5-'Sales Ach'!B$6)*'Sales Ach'!D$6)),0))))*$AB$2/10))</f>
        <v>19.84417272505069</v>
      </c>
      <c r="AC146" s="76">
        <f>IF(Q146="","",(IF(Q146&gt;=UA!B$3,UA!C$3,IF(Q146&gt;=UA!B$4,(UA!C$4+((Q146-UA!B$4)/(UA!B$3-UA!B$4))*UA!D$4),IF(Q146&gt;UA!B$5,(UA!C$5+((Q146-UA!B$5)/(UA!B$4-UA!B$5))*UA!D$5),IF(Q146&gt;=UA!B$6,(UA!C$6+((Q146-UA!B$6)/(UA!B$5-UA!B$6)*UA!D$6)),0))))*$AC$2/10))</f>
        <v>5.5045871559633026</v>
      </c>
      <c r="AD146" s="76">
        <f>IF(R146="","",(IF(R146&gt;='New Product'!B$3,'New Product'!C$3,IF(R146&gt;='New Product'!B$4,('New Product'!C$4+((R146-'New Product'!B$4)/('New Product'!B$3-'New Product'!B$4))*'New Product'!D$4),IF(R146&gt;'New Product'!B$5,('New Product'!C$5+((R146-'New Product'!B$5)/('New Product'!B$4-'New Product'!B$5))*'New Product'!D$5),IF(R146&gt;='New Product'!B$6,('New Product'!C$6+((R146-'New Product'!B$6)/('New Product'!B$5-'New Product'!B$6)*'New Product'!D$6)),0)))))*$AD$2/10)</f>
        <v>0.51067064481603075</v>
      </c>
      <c r="AE146" s="76">
        <f>IF(S146="","",(IF(S146&gt;='Basket Brand'!B$3,'Basket Brand'!C$3,IF(S146&gt;='Basket Brand'!B$4,('Basket Brand'!C$4+((S146-'Basket Brand'!B$4)/('Basket Brand'!B$3-'Basket Brand'!B$4))*'Basket Brand'!D$4),IF(S146&gt;'Basket Brand'!B$5,('Basket Brand'!C$5+((S146-'Basket Brand'!B$5)/('Basket Brand'!B$4-'Basket Brand'!B$5))*'Basket Brand'!D$5),IF(S146&gt;='Basket Brand'!B$6,('Basket Brand'!C$6+((S146-'Basket Brand'!B$6)/('Basket Brand'!B$5-'Basket Brand'!B$6)*'Basket Brand'!D$6)),0))))*$AE$2/10))</f>
        <v>4.7301282360124732</v>
      </c>
      <c r="AF146" s="76">
        <f>IF(T146="","",(IF(T146&gt;='No of Month Ach.'!B$3,'No of Month Ach.'!C$3,IF(T146&gt;='No of Month Ach.'!B$4,('No of Month Ach.'!C$4+((T146-'No of Month Ach.'!B$4)/('No of Month Ach.'!B$3-'No of Month Ach.'!B$4))*'No of Month Ach.'!D$4),IF(T146&gt;'No of Month Ach.'!B$5,('No of Month Ach.'!C$5+((T146-'No of Month Ach.'!B$5)/('No of Month Ach.'!B$4-'No of Month Ach.'!B$5))*'No of Month Ach.'!D$5),IF(T146&gt;='No of Month Ach.'!B$6,('No of Month Ach.'!C$6+((T146-'No of Month Ach.'!B$6)/('No of Month Ach.'!B$5-'No of Month Ach.'!B$6)*'No of Month Ach.'!D$6)),0))))*$AF$2/10))</f>
        <v>0</v>
      </c>
      <c r="AG146" s="76">
        <f>IFERROR(IF(U146="","",IF(U146&gt;='Rx Share'!B$3,'Rx Share'!C$3,IF(U146&gt;='Rx Share'!B$4,('Rx Share'!C$4+((U146-'Rx Share'!B$4)/('Rx Share'!B$3-'Rx Share'!B$4))*'Rx Share'!D$4),IF(U146&gt;'Rx Share'!B$5,('Rx Share'!C$5+((U146-'Rx Share'!B$5)/('Rx Share'!B$4-'Rx Share'!B$5))*'Rx Share'!D$5),IF(U146&gt;='Rx Share'!B$6,('Rx Share'!C$6+((U146-'Rx Share'!B$6)/('Rx Share'!B$5-'Rx Share'!B$6)*'Rx Share'!D$6)),0)))))*$AG$2/10,"")</f>
        <v>0</v>
      </c>
      <c r="AH146" s="76">
        <f>IF(W146&gt;='Call Achv'!B$3,'Call Achv'!C$3,IF(W146&gt;='Call Achv'!B$4,('Call Achv'!C$4+((W146-'Call Achv'!B$4)/('Call Achv'!B$3-'Call Achv'!B$4))*'Call Achv'!D$4),IF(W146&gt;'Call Achv'!B$5,('Call Achv'!C$5+((W146-'Call Achv'!B$5)/('Call Achv'!B$4-'Call Achv'!B$5))*'Call Achv'!D$5),IF(W146&gt;='Call Achv'!B$6,('Call Achv'!C$6+((W146-'Call Achv'!B$6)/('Call Achv'!B$5-'Call Achv'!B$6)*'Call Achv'!D$6)),0))))*$AH$2/10</f>
        <v>2.5846560846560833</v>
      </c>
      <c r="AI146" s="76">
        <f>IF(X146&gt;='FF-Written'!B$3,'FF-Written'!C$3,IF(X146&gt;='FF-Written'!B$4,('FF-Written'!C$4+((X146-'FF-Written'!B$4)/('FF-Written'!B$3-'FF-Written'!B$4))*'FF-Written'!D$4),IF(X146&gt;'FF-Written'!B$5,('FF-Written'!C$5+((X146-'FF-Written'!B$5)/('FF-Written'!B$4-'FF-Written'!B$5))*'FF-Written'!D$5),IF(X146&gt;='FF-Written'!B$6,('FF-Written'!C$6+((X146-'FF-Written'!B$6)/('FF-Written'!B$5-'FF-Written'!B$6)*'FF-Written'!D$6)),0))))*$AI$2/10</f>
        <v>6.9333333333333327</v>
      </c>
      <c r="AJ146" s="76">
        <f>IF(Y146&gt;='FF-Detailing'!B$3,'FF-Detailing'!C$3,IF(Y146&gt;='FF-Detailing'!B$4,('FF-Detailing'!C$4+((Y146-'FF-Detailing'!B$4)/('FF-Detailing'!B$3-'FF-Detailing'!B$4))*'FF-Detailing'!D$4),IF(Y146&gt;'FF-Detailing'!B$5,('FF-Detailing'!C$5+((Y146-'FF-Detailing'!B$5)/('FF-Detailing'!B$4-'FF-Detailing'!B$5))*'FF-Detailing'!D$5),IF(Y146&gt;='FF-Detailing'!B$6,('FF-Detailing'!C$6+((Y146-'FF-Detailing'!B$6)/('FF-Detailing'!B$5-'FF-Detailing'!B$6)*'FF-Detailing'!D$6)),0))))*$AJ$2/10</f>
        <v>2.4400000000000004</v>
      </c>
      <c r="AK146" s="100">
        <f t="shared" si="29"/>
        <v>53.184435224789887</v>
      </c>
      <c r="AL146" s="70">
        <f t="shared" si="38"/>
        <v>215</v>
      </c>
      <c r="AM146" s="2">
        <f t="shared" si="30"/>
        <v>47.275053533146568</v>
      </c>
      <c r="AN146">
        <f t="shared" si="31"/>
        <v>162</v>
      </c>
      <c r="AO146" s="110" t="str">
        <f t="shared" si="32"/>
        <v/>
      </c>
      <c r="AP146" s="110" t="str">
        <f t="shared" si="26"/>
        <v/>
      </c>
      <c r="AQ146" s="110" t="str">
        <f t="shared" si="27"/>
        <v/>
      </c>
      <c r="AR146" s="110" t="str">
        <f t="shared" si="28"/>
        <v/>
      </c>
      <c r="AS146" s="109" t="str">
        <f t="shared" si="33"/>
        <v>Disqualified</v>
      </c>
      <c r="AT146" s="109" t="str">
        <f t="shared" si="34"/>
        <v>Disqualified</v>
      </c>
      <c r="AU146" s="109" t="str">
        <f t="shared" si="35"/>
        <v>Disqualified</v>
      </c>
      <c r="AV146" s="109" t="str">
        <f t="shared" si="36"/>
        <v>Disqualified</v>
      </c>
    </row>
    <row r="147" spans="1:48" ht="30" x14ac:dyDescent="0.35">
      <c r="A147" s="87"/>
      <c r="B147" s="79">
        <v>105351</v>
      </c>
      <c r="C147" s="80" t="s">
        <v>1981</v>
      </c>
      <c r="D147" s="80"/>
      <c r="E147" s="80" t="s">
        <v>1982</v>
      </c>
      <c r="F147" s="80" t="s">
        <v>1983</v>
      </c>
      <c r="G147" s="80" t="s">
        <v>1793</v>
      </c>
      <c r="H147" s="80" t="s">
        <v>1794</v>
      </c>
      <c r="I147" s="80" t="s">
        <v>1786</v>
      </c>
      <c r="J147" s="146"/>
      <c r="K147" s="146" t="s">
        <v>1701</v>
      </c>
      <c r="L147" s="79"/>
      <c r="M147" s="79">
        <v>3</v>
      </c>
      <c r="N147" s="78">
        <v>105.36689400839758</v>
      </c>
      <c r="O147" s="78">
        <f>_xlfn.XLOOKUP($B147,[1]Sheet1!$A:$A,[1]Sheet1!$D:$D)</f>
        <v>105.36689400839758</v>
      </c>
      <c r="P147" s="78">
        <f t="shared" si="37"/>
        <v>0</v>
      </c>
      <c r="Q147" s="78">
        <v>24.137931034482758</v>
      </c>
      <c r="R147" s="78">
        <v>61.346706191346556</v>
      </c>
      <c r="S147" s="78">
        <v>117.15214773644931</v>
      </c>
      <c r="T147" s="142">
        <v>2</v>
      </c>
      <c r="U147" s="68" t="s">
        <v>1093</v>
      </c>
      <c r="V147" s="68" t="s">
        <v>1093</v>
      </c>
      <c r="W147" s="78">
        <v>72.69736842105263</v>
      </c>
      <c r="X147" s="78">
        <v>60</v>
      </c>
      <c r="Y147" s="78">
        <v>81</v>
      </c>
      <c r="Z147" s="73"/>
      <c r="AA147" s="74"/>
      <c r="AB147" s="75">
        <f>IF(N147="","",(IF(N147&gt;='Sales Ach'!B$3,'Sales Ach'!C$3,IF(N147&gt;='Sales Ach'!B$4,('Sales Ach'!C$4+((N147-'Sales Ach'!B$4)/('Sales Ach'!B$3-'Sales Ach'!B$4))*'Sales Ach'!D$4),IF(N147&gt;'Sales Ach'!B$5,('Sales Ach'!C$5+((N147-'Sales Ach'!B$5)/('Sales Ach'!B$4-'Sales Ach'!B$5))*'Sales Ach'!D$5),IF(N147&gt;='Sales Ach'!B$6,('Sales Ach'!C$6+((N147-'Sales Ach'!B$6)/('Sales Ach'!B$5-'Sales Ach'!B$6)*'Sales Ach'!D$6)),0))))*$AB$2/10))</f>
        <v>25.61006820251928</v>
      </c>
      <c r="AC147" s="76">
        <f>IF(Q147="","",(IF(Q147&gt;=UA!B$3,UA!C$3,IF(Q147&gt;=UA!B$4,(UA!C$4+((Q147-UA!B$4)/(UA!B$3-UA!B$4))*UA!D$4),IF(Q147&gt;UA!B$5,(UA!C$5+((Q147-UA!B$5)/(UA!B$4-UA!B$5))*UA!D$5),IF(Q147&gt;=UA!B$6,(UA!C$6+((Q147-UA!B$6)/(UA!B$5-UA!B$6)*UA!D$6)),0))))*$AC$2/10))</f>
        <v>0</v>
      </c>
      <c r="AD147" s="76">
        <f>IF(R147="","",(IF(R147&gt;='New Product'!B$3,'New Product'!C$3,IF(R147&gt;='New Product'!B$4,('New Product'!C$4+((R147-'New Product'!B$4)/('New Product'!B$3-'New Product'!B$4))*'New Product'!D$4),IF(R147&gt;'New Product'!B$5,('New Product'!C$5+((R147-'New Product'!B$5)/('New Product'!B$4-'New Product'!B$5))*'New Product'!D$5),IF(R147&gt;='New Product'!B$6,('New Product'!C$6+((R147-'New Product'!B$6)/('New Product'!B$5-'New Product'!B$6)*'New Product'!D$6)),0)))))*$AD$2/10)</f>
        <v>1.1839183958714117</v>
      </c>
      <c r="AE147" s="76">
        <f>IF(S147="","",(IF(S147&gt;='Basket Brand'!B$3,'Basket Brand'!C$3,IF(S147&gt;='Basket Brand'!B$4,('Basket Brand'!C$4+((S147-'Basket Brand'!B$4)/('Basket Brand'!B$3-'Basket Brand'!B$4))*'Basket Brand'!D$4),IF(S147&gt;'Basket Brand'!B$5,('Basket Brand'!C$5+((S147-'Basket Brand'!B$5)/('Basket Brand'!B$4-'Basket Brand'!B$5))*'Basket Brand'!D$5),IF(S147&gt;='Basket Brand'!B$6,('Basket Brand'!C$6+((S147-'Basket Brand'!B$6)/('Basket Brand'!B$5-'Basket Brand'!B$6)*'Basket Brand'!D$6)),0))))*$AE$2/10))</f>
        <v>11.658257728373917</v>
      </c>
      <c r="AF147" s="76">
        <f>IF(T147="","",(IF(T147&gt;='No of Month Ach.'!B$3,'No of Month Ach.'!C$3,IF(T147&gt;='No of Month Ach.'!B$4,('No of Month Ach.'!C$4+((T147-'No of Month Ach.'!B$4)/('No of Month Ach.'!B$3-'No of Month Ach.'!B$4))*'No of Month Ach.'!D$4),IF(T147&gt;'No of Month Ach.'!B$5,('No of Month Ach.'!C$5+((T147-'No of Month Ach.'!B$5)/('No of Month Ach.'!B$4-'No of Month Ach.'!B$5))*'No of Month Ach.'!D$5),IF(T147&gt;='No of Month Ach.'!B$6,('No of Month Ach.'!C$6+((T147-'No of Month Ach.'!B$6)/('No of Month Ach.'!B$5-'No of Month Ach.'!B$6)*'No of Month Ach.'!D$6)),0))))*$AF$2/10))</f>
        <v>0</v>
      </c>
      <c r="AG147" s="76" t="str">
        <f>IFERROR(IF(U147="","",IF(U147&gt;='Rx Share'!B$3,'Rx Share'!C$3,IF(U147&gt;='Rx Share'!B$4,('Rx Share'!C$4+((U147-'Rx Share'!B$4)/('Rx Share'!B$3-'Rx Share'!B$4))*'Rx Share'!D$4),IF(U147&gt;'Rx Share'!B$5,('Rx Share'!C$5+((U147-'Rx Share'!B$5)/('Rx Share'!B$4-'Rx Share'!B$5))*'Rx Share'!D$5),IF(U147&gt;='Rx Share'!B$6,('Rx Share'!C$6+((U147-'Rx Share'!B$6)/('Rx Share'!B$5-'Rx Share'!B$6)*'Rx Share'!D$6)),0)))))*$AG$2/10,"")</f>
        <v/>
      </c>
      <c r="AH147" s="76">
        <f>IF(W147&gt;='Call Achv'!B$3,'Call Achv'!C$3,IF(W147&gt;='Call Achv'!B$4,('Call Achv'!C$4+((W147-'Call Achv'!B$4)/('Call Achv'!B$3-'Call Achv'!B$4))*'Call Achv'!D$4),IF(W147&gt;'Call Achv'!B$5,('Call Achv'!C$5+((W147-'Call Achv'!B$5)/('Call Achv'!B$4-'Call Achv'!B$5))*'Call Achv'!D$5),IF(W147&gt;='Call Achv'!B$6,('Call Achv'!C$6+((W147-'Call Achv'!B$6)/('Call Achv'!B$5-'Call Achv'!B$6)*'Call Achv'!D$6)),0))))*$AH$2/10</f>
        <v>0</v>
      </c>
      <c r="AI147" s="76">
        <f>IF(X147&gt;='FF-Written'!B$3,'FF-Written'!C$3,IF(X147&gt;='FF-Written'!B$4,('FF-Written'!C$4+((X147-'FF-Written'!B$4)/('FF-Written'!B$3-'FF-Written'!B$4))*'FF-Written'!D$4),IF(X147&gt;'FF-Written'!B$5,('FF-Written'!C$5+((X147-'FF-Written'!B$5)/('FF-Written'!B$4-'FF-Written'!B$5))*'FF-Written'!D$5),IF(X147&gt;='FF-Written'!B$6,('FF-Written'!C$6+((X147-'FF-Written'!B$6)/('FF-Written'!B$5-'FF-Written'!B$6)*'FF-Written'!D$6)),0))))*$AI$2/10</f>
        <v>3.2</v>
      </c>
      <c r="AJ147" s="76">
        <f>IF(Y147&gt;='FF-Detailing'!B$3,'FF-Detailing'!C$3,IF(Y147&gt;='FF-Detailing'!B$4,('FF-Detailing'!C$4+((Y147-'FF-Detailing'!B$4)/('FF-Detailing'!B$3-'FF-Detailing'!B$4))*'FF-Detailing'!D$4),IF(Y147&gt;'FF-Detailing'!B$5,('FF-Detailing'!C$5+((Y147-'FF-Detailing'!B$5)/('FF-Detailing'!B$4-'FF-Detailing'!B$5))*'FF-Detailing'!D$5),IF(Y147&gt;='FF-Detailing'!B$6,('FF-Detailing'!C$6+((Y147-'FF-Detailing'!B$6)/('FF-Detailing'!B$5-'FF-Detailing'!B$6)*'FF-Detailing'!D$6)),0))))*$AJ$2/10</f>
        <v>2.16</v>
      </c>
      <c r="AK147" s="100">
        <f t="shared" si="29"/>
        <v>54.765305408455767</v>
      </c>
      <c r="AL147" s="70">
        <f t="shared" si="38"/>
        <v>201</v>
      </c>
      <c r="AM147" s="2">
        <f t="shared" si="30"/>
        <v>48.680271474182909</v>
      </c>
      <c r="AN147">
        <f t="shared" si="31"/>
        <v>151</v>
      </c>
      <c r="AO147" s="110" t="str">
        <f t="shared" si="32"/>
        <v/>
      </c>
      <c r="AP147" s="110">
        <f t="shared" si="26"/>
        <v>61.346706191346556</v>
      </c>
      <c r="AQ147" s="110">
        <f t="shared" si="27"/>
        <v>24.137931034482758</v>
      </c>
      <c r="AR147" s="110">
        <f t="shared" si="28"/>
        <v>60</v>
      </c>
      <c r="AS147" s="109" t="str">
        <f t="shared" si="33"/>
        <v>Not eligible</v>
      </c>
      <c r="AT147" s="109">
        <f t="shared" si="34"/>
        <v>84</v>
      </c>
      <c r="AU147" s="109">
        <f t="shared" si="35"/>
        <v>143</v>
      </c>
      <c r="AV147" s="109">
        <f t="shared" si="36"/>
        <v>121</v>
      </c>
    </row>
    <row r="148" spans="1:48" ht="20" x14ac:dyDescent="0.35">
      <c r="A148" s="87"/>
      <c r="B148" s="79">
        <v>105352</v>
      </c>
      <c r="C148" s="80" t="s">
        <v>1984</v>
      </c>
      <c r="D148" s="80" t="s">
        <v>1201</v>
      </c>
      <c r="E148" s="80" t="s">
        <v>1985</v>
      </c>
      <c r="F148" s="80" t="s">
        <v>1929</v>
      </c>
      <c r="G148" s="80" t="s">
        <v>34</v>
      </c>
      <c r="H148" s="80" t="s">
        <v>1760</v>
      </c>
      <c r="I148" s="80" t="s">
        <v>1757</v>
      </c>
      <c r="J148" s="146">
        <v>44653</v>
      </c>
      <c r="K148" s="146" t="s">
        <v>1719</v>
      </c>
      <c r="L148" s="79"/>
      <c r="M148" s="79">
        <v>9</v>
      </c>
      <c r="N148" s="78">
        <v>113.6486280898533</v>
      </c>
      <c r="O148" s="78">
        <f>_xlfn.XLOOKUP($B148,[1]Sheet1!$A:$A,[1]Sheet1!$D:$D)</f>
        <v>113.64867481593608</v>
      </c>
      <c r="P148" s="78">
        <f t="shared" si="37"/>
        <v>-4.6726082771897381E-5</v>
      </c>
      <c r="Q148" s="78">
        <v>52.112676056338024</v>
      </c>
      <c r="R148" s="78">
        <v>127.73442440825403</v>
      </c>
      <c r="S148" s="78">
        <v>131.89960277098197</v>
      </c>
      <c r="T148" s="142">
        <v>9</v>
      </c>
      <c r="U148" s="68">
        <v>21.184303439927369</v>
      </c>
      <c r="V148" s="68">
        <v>0.63552910319782108</v>
      </c>
      <c r="W148" s="78">
        <v>117.28316326530613</v>
      </c>
      <c r="X148" s="78">
        <v>88.8888888888889</v>
      </c>
      <c r="Y148" s="78">
        <v>89.666666666666671</v>
      </c>
      <c r="Z148" s="73"/>
      <c r="AA148" s="74"/>
      <c r="AB148" s="75">
        <f>IF(N148="","",(IF(N148&gt;='Sales Ach'!B$3,'Sales Ach'!C$3,IF(N148&gt;='Sales Ach'!B$4,('Sales Ach'!C$4+((N148-'Sales Ach'!B$4)/('Sales Ach'!B$3-'Sales Ach'!B$4))*'Sales Ach'!D$4),IF(N148&gt;'Sales Ach'!B$5,('Sales Ach'!C$5+((N148-'Sales Ach'!B$5)/('Sales Ach'!B$4-'Sales Ach'!B$5))*'Sales Ach'!D$5),IF(N148&gt;='Sales Ach'!B$6,('Sales Ach'!C$6+((N148-'Sales Ach'!B$6)/('Sales Ach'!B$5-'Sales Ach'!B$6)*'Sales Ach'!D$6)),0))))*$AB$2/10))</f>
        <v>28.094588426955994</v>
      </c>
      <c r="AC148" s="76">
        <f>IF(Q148="","",(IF(Q148&gt;=UA!B$3,UA!C$3,IF(Q148&gt;=UA!B$4,(UA!C$4+((Q148-UA!B$4)/(UA!B$3-UA!B$4))*UA!D$4),IF(Q148&gt;UA!B$5,(UA!C$5+((Q148-UA!B$5)/(UA!B$4-UA!B$5))*UA!D$5),IF(Q148&gt;=UA!B$6,(UA!C$6+((Q148-UA!B$6)/(UA!B$5-UA!B$6)*UA!D$6)),0))))*$AC$2/10))</f>
        <v>10</v>
      </c>
      <c r="AD148" s="76">
        <f>IF(R148="","",(IF(R148&gt;='New Product'!B$3,'New Product'!C$3,IF(R148&gt;='New Product'!B$4,('New Product'!C$4+((R148-'New Product'!B$4)/('New Product'!B$3-'New Product'!B$4))*'New Product'!D$4),IF(R148&gt;'New Product'!B$5,('New Product'!C$5+((R148-'New Product'!B$5)/('New Product'!B$4-'New Product'!B$5))*'New Product'!D$5),IF(R148&gt;='New Product'!B$6,('New Product'!C$6+((R148-'New Product'!B$6)/('New Product'!B$5-'New Product'!B$6)*'New Product'!D$6)),0)))))*$AD$2/10)</f>
        <v>5</v>
      </c>
      <c r="AE148" s="76">
        <f>IF(S148="","",(IF(S148&gt;='Basket Brand'!B$3,'Basket Brand'!C$3,IF(S148&gt;='Basket Brand'!B$4,('Basket Brand'!C$4+((S148-'Basket Brand'!B$4)/('Basket Brand'!B$3-'Basket Brand'!B$4))*'Basket Brand'!D$4),IF(S148&gt;'Basket Brand'!B$5,('Basket Brand'!C$5+((S148-'Basket Brand'!B$5)/('Basket Brand'!B$4-'Basket Brand'!B$5))*'Basket Brand'!D$5),IF(S148&gt;='Basket Brand'!B$6,('Basket Brand'!C$6+((S148-'Basket Brand'!B$6)/('Basket Brand'!B$5-'Basket Brand'!B$6)*'Basket Brand'!D$6)),0))))*$AE$2/10))</f>
        <v>12</v>
      </c>
      <c r="AF148" s="76">
        <f>IF(T148="","",(IF(T148&gt;='No of Month Ach.'!B$3,'No of Month Ach.'!C$3,IF(T148&gt;='No of Month Ach.'!B$4,('No of Month Ach.'!C$4+((T148-'No of Month Ach.'!B$4)/('No of Month Ach.'!B$3-'No of Month Ach.'!B$4))*'No of Month Ach.'!D$4),IF(T148&gt;'No of Month Ach.'!B$5,('No of Month Ach.'!C$5+((T148-'No of Month Ach.'!B$5)/('No of Month Ach.'!B$4-'No of Month Ach.'!B$5))*'No of Month Ach.'!D$5),IF(T148&gt;='No of Month Ach.'!B$6,('No of Month Ach.'!C$6+((T148-'No of Month Ach.'!B$6)/('No of Month Ach.'!B$5-'No of Month Ach.'!B$6)*'No of Month Ach.'!D$6)),0))))*$AF$2/10))</f>
        <v>4.9000000000000004</v>
      </c>
      <c r="AG148" s="76">
        <f>IFERROR(IF(U148="","",IF(U148&gt;='Rx Share'!B$3,'Rx Share'!C$3,IF(U148&gt;='Rx Share'!B$4,('Rx Share'!C$4+((U148-'Rx Share'!B$4)/('Rx Share'!B$3-'Rx Share'!B$4))*'Rx Share'!D$4),IF(U148&gt;'Rx Share'!B$5,('Rx Share'!C$5+((U148-'Rx Share'!B$5)/('Rx Share'!B$4-'Rx Share'!B$5))*'Rx Share'!D$5),IF(U148&gt;='Rx Share'!B$6,('Rx Share'!C$6+((U148-'Rx Share'!B$6)/('Rx Share'!B$5-'Rx Share'!B$6)*'Rx Share'!D$6)),0)))))*$AG$2/10,"")</f>
        <v>0</v>
      </c>
      <c r="AH148" s="76">
        <f>IF(W148&gt;='Call Achv'!B$3,'Call Achv'!C$3,IF(W148&gt;='Call Achv'!B$4,('Call Achv'!C$4+((W148-'Call Achv'!B$4)/('Call Achv'!B$3-'Call Achv'!B$4))*'Call Achv'!D$4),IF(W148&gt;'Call Achv'!B$5,('Call Achv'!C$5+((W148-'Call Achv'!B$5)/('Call Achv'!B$4-'Call Achv'!B$5))*'Call Achv'!D$5),IF(W148&gt;='Call Achv'!B$6,('Call Achv'!C$6+((W148-'Call Achv'!B$6)/('Call Achv'!B$5-'Call Achv'!B$6)*'Call Achv'!D$6)),0))))*$AH$2/10</f>
        <v>5</v>
      </c>
      <c r="AI148" s="76">
        <f>IF(X148&gt;='FF-Written'!B$3,'FF-Written'!C$3,IF(X148&gt;='FF-Written'!B$4,('FF-Written'!C$4+((X148-'FF-Written'!B$4)/('FF-Written'!B$3-'FF-Written'!B$4))*'FF-Written'!D$4),IF(X148&gt;'FF-Written'!B$5,('FF-Written'!C$5+((X148-'FF-Written'!B$5)/('FF-Written'!B$4-'FF-Written'!B$5))*'FF-Written'!D$5),IF(X148&gt;='FF-Written'!B$6,('FF-Written'!C$6+((X148-'FF-Written'!B$6)/('FF-Written'!B$5-'FF-Written'!B$6)*'FF-Written'!D$6)),0))))*$AI$2/10</f>
        <v>7.8222222222222246</v>
      </c>
      <c r="AJ148" s="76">
        <f>IF(Y148&gt;='FF-Detailing'!B$3,'FF-Detailing'!C$3,IF(Y148&gt;='FF-Detailing'!B$4,('FF-Detailing'!C$4+((Y148-'FF-Detailing'!B$4)/('FF-Detailing'!B$3-'FF-Detailing'!B$4))*'FF-Detailing'!D$4),IF(Y148&gt;'FF-Detailing'!B$5,('FF-Detailing'!C$5+((Y148-'FF-Detailing'!B$5)/('FF-Detailing'!B$4-'FF-Detailing'!B$5))*'FF-Detailing'!D$5),IF(Y148&gt;='FF-Detailing'!B$6,('FF-Detailing'!C$6+((Y148-'FF-Detailing'!B$6)/('FF-Detailing'!B$5-'FF-Detailing'!B$6)*'FF-Detailing'!D$6)),0))))*$AJ$2/10</f>
        <v>2.68</v>
      </c>
      <c r="AK148" s="100">
        <f t="shared" si="29"/>
        <v>94.371013311472794</v>
      </c>
      <c r="AL148" s="70">
        <f t="shared" si="38"/>
        <v>6</v>
      </c>
      <c r="AM148" s="2">
        <f t="shared" si="30"/>
        <v>83.885345165753591</v>
      </c>
      <c r="AN148">
        <f t="shared" si="31"/>
        <v>8</v>
      </c>
      <c r="AO148" s="110">
        <f t="shared" si="32"/>
        <v>21.184303439927369</v>
      </c>
      <c r="AP148" s="110">
        <f t="shared" si="26"/>
        <v>127.73442440825403</v>
      </c>
      <c r="AQ148" s="110">
        <f t="shared" si="27"/>
        <v>52.112676056338024</v>
      </c>
      <c r="AR148" s="110">
        <f t="shared" si="28"/>
        <v>88.8888888888889</v>
      </c>
      <c r="AS148" s="109">
        <f t="shared" si="33"/>
        <v>64</v>
      </c>
      <c r="AT148" s="109">
        <f t="shared" si="34"/>
        <v>16</v>
      </c>
      <c r="AU148" s="109">
        <f t="shared" si="35"/>
        <v>37</v>
      </c>
      <c r="AV148" s="109">
        <f t="shared" si="36"/>
        <v>30</v>
      </c>
    </row>
    <row r="149" spans="1:48" ht="20" x14ac:dyDescent="0.35">
      <c r="A149" s="87"/>
      <c r="B149" s="79">
        <v>105356</v>
      </c>
      <c r="C149" s="80" t="s">
        <v>429</v>
      </c>
      <c r="D149" s="80" t="s">
        <v>1114</v>
      </c>
      <c r="E149" s="80" t="s">
        <v>430</v>
      </c>
      <c r="F149" s="80" t="s">
        <v>77</v>
      </c>
      <c r="G149" s="80" t="s">
        <v>16</v>
      </c>
      <c r="H149" s="80" t="s">
        <v>1770</v>
      </c>
      <c r="I149" s="80" t="s">
        <v>1757</v>
      </c>
      <c r="J149" s="146">
        <v>44653</v>
      </c>
      <c r="K149" s="146" t="s">
        <v>1719</v>
      </c>
      <c r="L149" s="79"/>
      <c r="M149" s="79">
        <v>9</v>
      </c>
      <c r="N149" s="78">
        <v>97.254877089758608</v>
      </c>
      <c r="O149" s="78">
        <f>_xlfn.XLOOKUP($B149,[1]Sheet1!$A:$A,[1]Sheet1!$D:$D)</f>
        <v>97.254871269175496</v>
      </c>
      <c r="P149" s="78">
        <f t="shared" si="37"/>
        <v>5.8205831123814278E-6</v>
      </c>
      <c r="Q149" s="78">
        <v>34.848484848484851</v>
      </c>
      <c r="R149" s="78">
        <v>30.675416639305318</v>
      </c>
      <c r="S149" s="78">
        <v>107.58407515798815</v>
      </c>
      <c r="T149" s="142">
        <v>4</v>
      </c>
      <c r="U149" s="68">
        <v>34.178809138334223</v>
      </c>
      <c r="V149" s="68">
        <v>1.0253642741500268</v>
      </c>
      <c r="W149" s="78">
        <v>106.62805662805664</v>
      </c>
      <c r="X149" s="78">
        <v>83.333333333333343</v>
      </c>
      <c r="Y149" s="78">
        <v>83.333333333333329</v>
      </c>
      <c r="Z149" s="73"/>
      <c r="AA149" s="74"/>
      <c r="AB149" s="75">
        <f>IF(N149="","",(IF(N149&gt;='Sales Ach'!B$3,'Sales Ach'!C$3,IF(N149&gt;='Sales Ach'!B$4,('Sales Ach'!C$4+((N149-'Sales Ach'!B$4)/('Sales Ach'!B$3-'Sales Ach'!B$4))*'Sales Ach'!D$4),IF(N149&gt;'Sales Ach'!B$5,('Sales Ach'!C$5+((N149-'Sales Ach'!B$5)/('Sales Ach'!B$4-'Sales Ach'!B$5))*'Sales Ach'!D$5),IF(N149&gt;='Sales Ach'!B$6,('Sales Ach'!C$6+((N149-'Sales Ach'!B$6)/('Sales Ach'!B$5-'Sales Ach'!B$6)*'Sales Ach'!D$6)),0))))*$AB$2/10))</f>
        <v>17.705852507710329</v>
      </c>
      <c r="AC149" s="76">
        <f>IF(Q149="","",(IF(Q149&gt;=UA!B$3,UA!C$3,IF(Q149&gt;=UA!B$4,(UA!C$4+((Q149-UA!B$4)/(UA!B$3-UA!B$4))*UA!D$4),IF(Q149&gt;UA!B$5,(UA!C$5+((Q149-UA!B$5)/(UA!B$4-UA!B$5))*UA!D$5),IF(Q149&gt;=UA!B$6,(UA!C$6+((Q149-UA!B$6)/(UA!B$5-UA!B$6)*UA!D$6)),0))))*$AC$2/10))</f>
        <v>4.454545454545455</v>
      </c>
      <c r="AD149" s="76">
        <f>IF(R149="","",(IF(R149&gt;='New Product'!B$3,'New Product'!C$3,IF(R149&gt;='New Product'!B$4,('New Product'!C$4+((R149-'New Product'!B$4)/('New Product'!B$3-'New Product'!B$4))*'New Product'!D$4),IF(R149&gt;'New Product'!B$5,('New Product'!C$5+((R149-'New Product'!B$5)/('New Product'!B$4-'New Product'!B$5))*'New Product'!D$5),IF(R149&gt;='New Product'!B$6,('New Product'!C$6+((R149-'New Product'!B$6)/('New Product'!B$5-'New Product'!B$6)*'New Product'!D$6)),0)))))*$AD$2/10)</f>
        <v>0</v>
      </c>
      <c r="AE149" s="76">
        <f>IF(S149="","",(IF(S149&gt;='Basket Brand'!B$3,'Basket Brand'!C$3,IF(S149&gt;='Basket Brand'!B$4,('Basket Brand'!C$4+((S149-'Basket Brand'!B$4)/('Basket Brand'!B$3-'Basket Brand'!B$4))*'Basket Brand'!D$4),IF(S149&gt;'Basket Brand'!B$5,('Basket Brand'!C$5+((S149-'Basket Brand'!B$5)/('Basket Brand'!B$4-'Basket Brand'!B$5))*'Basket Brand'!D$5),IF(S149&gt;='Basket Brand'!B$6,('Basket Brand'!C$6+((S149-'Basket Brand'!B$6)/('Basket Brand'!B$5-'Basket Brand'!B$6)*'Basket Brand'!D$6)),0))))*$AE$2/10))</f>
        <v>10.510089018958578</v>
      </c>
      <c r="AF149" s="76">
        <f>IF(T149="","",(IF(T149&gt;='No of Month Ach.'!B$3,'No of Month Ach.'!C$3,IF(T149&gt;='No of Month Ach.'!B$4,('No of Month Ach.'!C$4+((T149-'No of Month Ach.'!B$4)/('No of Month Ach.'!B$3-'No of Month Ach.'!B$4))*'No of Month Ach.'!D$4),IF(T149&gt;'No of Month Ach.'!B$5,('No of Month Ach.'!C$5+((T149-'No of Month Ach.'!B$5)/('No of Month Ach.'!B$4-'No of Month Ach.'!B$5))*'No of Month Ach.'!D$5),IF(T149&gt;='No of Month Ach.'!B$6,('No of Month Ach.'!C$6+((T149-'No of Month Ach.'!B$6)/('No of Month Ach.'!B$5-'No of Month Ach.'!B$6)*'No of Month Ach.'!D$6)),0))))*$AF$2/10))</f>
        <v>0</v>
      </c>
      <c r="AG149" s="76">
        <f>IFERROR(IF(U149="","",IF(U149&gt;='Rx Share'!B$3,'Rx Share'!C$3,IF(U149&gt;='Rx Share'!B$4,('Rx Share'!C$4+((U149-'Rx Share'!B$4)/('Rx Share'!B$3-'Rx Share'!B$4))*'Rx Share'!D$4),IF(U149&gt;'Rx Share'!B$5,('Rx Share'!C$5+((U149-'Rx Share'!B$5)/('Rx Share'!B$4-'Rx Share'!B$5))*'Rx Share'!D$5),IF(U149&gt;='Rx Share'!B$6,('Rx Share'!C$6+((U149-'Rx Share'!B$6)/('Rx Share'!B$5-'Rx Share'!B$6)*'Rx Share'!D$6)),0)))))*$AG$2/10,"")</f>
        <v>0</v>
      </c>
      <c r="AH149" s="76">
        <f>IF(W149&gt;='Call Achv'!B$3,'Call Achv'!C$3,IF(W149&gt;='Call Achv'!B$4,('Call Achv'!C$4+((W149-'Call Achv'!B$4)/('Call Achv'!B$3-'Call Achv'!B$4))*'Call Achv'!D$4),IF(W149&gt;'Call Achv'!B$5,('Call Achv'!C$5+((W149-'Call Achv'!B$5)/('Call Achv'!B$4-'Call Achv'!B$5))*'Call Achv'!D$5),IF(W149&gt;='Call Achv'!B$6,('Call Achv'!C$6+((W149-'Call Achv'!B$6)/('Call Achv'!B$5-'Call Achv'!B$6)*'Call Achv'!D$6)),0))))*$AH$2/10</f>
        <v>5</v>
      </c>
      <c r="AI149" s="76">
        <f>IF(X149&gt;='FF-Written'!B$3,'FF-Written'!C$3,IF(X149&gt;='FF-Written'!B$4,('FF-Written'!C$4+((X149-'FF-Written'!B$4)/('FF-Written'!B$3-'FF-Written'!B$4))*'FF-Written'!D$4),IF(X149&gt;'FF-Written'!B$5,('FF-Written'!C$5+((X149-'FF-Written'!B$5)/('FF-Written'!B$4-'FF-Written'!B$5))*'FF-Written'!D$5),IF(X149&gt;='FF-Written'!B$6,('FF-Written'!C$6+((X149-'FF-Written'!B$6)/('FF-Written'!B$5-'FF-Written'!B$6)*'FF-Written'!D$6)),0))))*$AI$2/10</f>
        <v>6.9333333333333345</v>
      </c>
      <c r="AJ149" s="76">
        <f>IF(Y149&gt;='FF-Detailing'!B$3,'FF-Detailing'!C$3,IF(Y149&gt;='FF-Detailing'!B$4,('FF-Detailing'!C$4+((Y149-'FF-Detailing'!B$4)/('FF-Detailing'!B$3-'FF-Detailing'!B$4))*'FF-Detailing'!D$4),IF(Y149&gt;'FF-Detailing'!B$5,('FF-Detailing'!C$5+((Y149-'FF-Detailing'!B$5)/('FF-Detailing'!B$4-'FF-Detailing'!B$5))*'FF-Detailing'!D$5),IF(Y149&gt;='FF-Detailing'!B$6,('FF-Detailing'!C$6+((Y149-'FF-Detailing'!B$6)/('FF-Detailing'!B$5-'FF-Detailing'!B$6)*'FF-Detailing'!D$6)),0))))*$AJ$2/10</f>
        <v>2.2999999999999998</v>
      </c>
      <c r="AK149" s="100">
        <f t="shared" si="29"/>
        <v>58.62977539318463</v>
      </c>
      <c r="AL149" s="70">
        <f t="shared" si="38"/>
        <v>170</v>
      </c>
      <c r="AM149" s="2">
        <f t="shared" si="30"/>
        <v>52.115355905053001</v>
      </c>
      <c r="AN149">
        <f t="shared" si="31"/>
        <v>128</v>
      </c>
      <c r="AO149" s="110" t="str">
        <f t="shared" si="32"/>
        <v/>
      </c>
      <c r="AP149" s="110" t="str">
        <f t="shared" si="26"/>
        <v/>
      </c>
      <c r="AQ149" s="110" t="str">
        <f t="shared" si="27"/>
        <v/>
      </c>
      <c r="AR149" s="110" t="str">
        <f t="shared" si="28"/>
        <v/>
      </c>
      <c r="AS149" s="109" t="str">
        <f t="shared" si="33"/>
        <v>Disqualified</v>
      </c>
      <c r="AT149" s="109" t="str">
        <f t="shared" si="34"/>
        <v>Disqualified</v>
      </c>
      <c r="AU149" s="109" t="str">
        <f t="shared" si="35"/>
        <v>Disqualified</v>
      </c>
      <c r="AV149" s="109" t="str">
        <f t="shared" si="36"/>
        <v>Disqualified</v>
      </c>
    </row>
    <row r="150" spans="1:48" ht="20" x14ac:dyDescent="0.35">
      <c r="A150" s="87"/>
      <c r="B150" s="79">
        <v>105358</v>
      </c>
      <c r="C150" s="80" t="s">
        <v>1986</v>
      </c>
      <c r="D150" s="80" t="s">
        <v>1114</v>
      </c>
      <c r="E150" s="80" t="s">
        <v>1987</v>
      </c>
      <c r="F150" s="80" t="s">
        <v>1875</v>
      </c>
      <c r="G150" s="80" t="s">
        <v>31</v>
      </c>
      <c r="H150" s="80" t="s">
        <v>1760</v>
      </c>
      <c r="I150" s="80" t="s">
        <v>1757</v>
      </c>
      <c r="J150" s="146">
        <v>44653</v>
      </c>
      <c r="K150" s="146" t="s">
        <v>1719</v>
      </c>
      <c r="L150" s="79"/>
      <c r="M150" s="79">
        <v>9</v>
      </c>
      <c r="N150" s="78">
        <v>82.412193400812043</v>
      </c>
      <c r="O150" s="78">
        <f>_xlfn.XLOOKUP($B150,[1]Sheet1!$A:$A,[1]Sheet1!$D:$D)</f>
        <v>82.41223063321452</v>
      </c>
      <c r="P150" s="78">
        <f t="shared" si="37"/>
        <v>-3.7232402476661264E-5</v>
      </c>
      <c r="Q150" s="78">
        <v>18.006993006993007</v>
      </c>
      <c r="R150" s="78">
        <v>27.713817879591229</v>
      </c>
      <c r="S150" s="78">
        <v>64.367371803257129</v>
      </c>
      <c r="T150" s="142">
        <v>1</v>
      </c>
      <c r="U150" s="68">
        <v>13.878180416345412</v>
      </c>
      <c r="V150" s="68">
        <v>0.41634541249036233</v>
      </c>
      <c r="W150" s="78">
        <v>76.571428571428569</v>
      </c>
      <c r="X150" s="78">
        <v>90</v>
      </c>
      <c r="Y150" s="78">
        <v>85.666666666666671</v>
      </c>
      <c r="Z150" s="73"/>
      <c r="AA150" s="74"/>
      <c r="AB150" s="75">
        <f>IF(N150="","",(IF(N150&gt;='Sales Ach'!B$3,'Sales Ach'!C$3,IF(N150&gt;='Sales Ach'!B$4,('Sales Ach'!C$4+((N150-'Sales Ach'!B$4)/('Sales Ach'!B$3-'Sales Ach'!B$4))*'Sales Ach'!D$4),IF(N150&gt;'Sales Ach'!B$5,('Sales Ach'!C$5+((N150-'Sales Ach'!B$5)/('Sales Ach'!B$4-'Sales Ach'!B$5))*'Sales Ach'!D$5),IF(N150&gt;='Sales Ach'!B$6,('Sales Ach'!C$6+((N150-'Sales Ach'!B$6)/('Sales Ach'!B$5-'Sales Ach'!B$6)*'Sales Ach'!D$6)),0))))*$AB$2/10))</f>
        <v>11.223658020243613</v>
      </c>
      <c r="AC150" s="76">
        <f>IF(Q150="","",(IF(Q150&gt;=UA!B$3,UA!C$3,IF(Q150&gt;=UA!B$4,(UA!C$4+((Q150-UA!B$4)/(UA!B$3-UA!B$4))*UA!D$4),IF(Q150&gt;UA!B$5,(UA!C$5+((Q150-UA!B$5)/(UA!B$4-UA!B$5))*UA!D$5),IF(Q150&gt;=UA!B$6,(UA!C$6+((Q150-UA!B$6)/(UA!B$5-UA!B$6)*UA!D$6)),0))))*$AC$2/10))</f>
        <v>0</v>
      </c>
      <c r="AD150" s="76">
        <f>IF(R150="","",(IF(R150&gt;='New Product'!B$3,'New Product'!C$3,IF(R150&gt;='New Product'!B$4,('New Product'!C$4+((R150-'New Product'!B$4)/('New Product'!B$3-'New Product'!B$4))*'New Product'!D$4),IF(R150&gt;'New Product'!B$5,('New Product'!C$5+((R150-'New Product'!B$5)/('New Product'!B$4-'New Product'!B$5))*'New Product'!D$5),IF(R150&gt;='New Product'!B$6,('New Product'!C$6+((R150-'New Product'!B$6)/('New Product'!B$5-'New Product'!B$6)*'New Product'!D$6)),0)))))*$AD$2/10)</f>
        <v>0</v>
      </c>
      <c r="AE150" s="76">
        <f>IF(S150="","",(IF(S150&gt;='Basket Brand'!B$3,'Basket Brand'!C$3,IF(S150&gt;='Basket Brand'!B$4,('Basket Brand'!C$4+((S150-'Basket Brand'!B$4)/('Basket Brand'!B$3-'Basket Brand'!B$4))*'Basket Brand'!D$4),IF(S150&gt;'Basket Brand'!B$5,('Basket Brand'!C$5+((S150-'Basket Brand'!B$5)/('Basket Brand'!B$4-'Basket Brand'!B$5))*'Basket Brand'!D$5),IF(S150&gt;='Basket Brand'!B$6,('Basket Brand'!C$6+((S150-'Basket Brand'!B$6)/('Basket Brand'!B$5-'Basket Brand'!B$6)*'Basket Brand'!D$6)),0))))*$AE$2/10))</f>
        <v>2.3240846163908557</v>
      </c>
      <c r="AF150" s="76">
        <f>IF(T150="","",(IF(T150&gt;='No of Month Ach.'!B$3,'No of Month Ach.'!C$3,IF(T150&gt;='No of Month Ach.'!B$4,('No of Month Ach.'!C$4+((T150-'No of Month Ach.'!B$4)/('No of Month Ach.'!B$3-'No of Month Ach.'!B$4))*'No of Month Ach.'!D$4),IF(T150&gt;'No of Month Ach.'!B$5,('No of Month Ach.'!C$5+((T150-'No of Month Ach.'!B$5)/('No of Month Ach.'!B$4-'No of Month Ach.'!B$5))*'No of Month Ach.'!D$5),IF(T150&gt;='No of Month Ach.'!B$6,('No of Month Ach.'!C$6+((T150-'No of Month Ach.'!B$6)/('No of Month Ach.'!B$5-'No of Month Ach.'!B$6)*'No of Month Ach.'!D$6)),0))))*$AF$2/10))</f>
        <v>0</v>
      </c>
      <c r="AG150" s="76">
        <f>IFERROR(IF(U150="","",IF(U150&gt;='Rx Share'!B$3,'Rx Share'!C$3,IF(U150&gt;='Rx Share'!B$4,('Rx Share'!C$4+((U150-'Rx Share'!B$4)/('Rx Share'!B$3-'Rx Share'!B$4))*'Rx Share'!D$4),IF(U150&gt;'Rx Share'!B$5,('Rx Share'!C$5+((U150-'Rx Share'!B$5)/('Rx Share'!B$4-'Rx Share'!B$5))*'Rx Share'!D$5),IF(U150&gt;='Rx Share'!B$6,('Rx Share'!C$6+((U150-'Rx Share'!B$6)/('Rx Share'!B$5-'Rx Share'!B$6)*'Rx Share'!D$6)),0)))))*$AG$2/10,"")</f>
        <v>0</v>
      </c>
      <c r="AH150" s="76">
        <f>IF(W150&gt;='Call Achv'!B$3,'Call Achv'!C$3,IF(W150&gt;='Call Achv'!B$4,('Call Achv'!C$4+((W150-'Call Achv'!B$4)/('Call Achv'!B$3-'Call Achv'!B$4))*'Call Achv'!D$4),IF(W150&gt;'Call Achv'!B$5,('Call Achv'!C$5+((W150-'Call Achv'!B$5)/('Call Achv'!B$4-'Call Achv'!B$5))*'Call Achv'!D$5),IF(W150&gt;='Call Achv'!B$6,('Call Achv'!C$6+((W150-'Call Achv'!B$6)/('Call Achv'!B$5-'Call Achv'!B$6)*'Call Achv'!D$6)),0))))*$AH$2/10</f>
        <v>0</v>
      </c>
      <c r="AI150" s="76">
        <f>IF(X150&gt;='FF-Written'!B$3,'FF-Written'!C$3,IF(X150&gt;='FF-Written'!B$4,('FF-Written'!C$4+((X150-'FF-Written'!B$4)/('FF-Written'!B$3-'FF-Written'!B$4))*'FF-Written'!D$4),IF(X150&gt;'FF-Written'!B$5,('FF-Written'!C$5+((X150-'FF-Written'!B$5)/('FF-Written'!B$4-'FF-Written'!B$5))*'FF-Written'!D$5),IF(X150&gt;='FF-Written'!B$6,('FF-Written'!C$6+((X150-'FF-Written'!B$6)/('FF-Written'!B$5-'FF-Written'!B$6)*'FF-Written'!D$6)),0))))*$AI$2/10</f>
        <v>8</v>
      </c>
      <c r="AJ150" s="76">
        <f>IF(Y150&gt;='FF-Detailing'!B$3,'FF-Detailing'!C$3,IF(Y150&gt;='FF-Detailing'!B$4,('FF-Detailing'!C$4+((Y150-'FF-Detailing'!B$4)/('FF-Detailing'!B$3-'FF-Detailing'!B$4))*'FF-Detailing'!D$4),IF(Y150&gt;'FF-Detailing'!B$5,('FF-Detailing'!C$5+((Y150-'FF-Detailing'!B$5)/('FF-Detailing'!B$4-'FF-Detailing'!B$5))*'FF-Detailing'!D$5),IF(Y150&gt;='FF-Detailing'!B$6,('FF-Detailing'!C$6+((Y150-'FF-Detailing'!B$6)/('FF-Detailing'!B$5-'FF-Detailing'!B$6)*'FF-Detailing'!D$6)),0))))*$AJ$2/10</f>
        <v>2.4400000000000004</v>
      </c>
      <c r="AK150" s="100">
        <f t="shared" si="29"/>
        <v>29.984678295793088</v>
      </c>
      <c r="AL150" s="70">
        <f t="shared" si="38"/>
        <v>466</v>
      </c>
      <c r="AM150" s="2">
        <f t="shared" si="30"/>
        <v>26.653047374038298</v>
      </c>
      <c r="AN150">
        <f t="shared" si="31"/>
        <v>331</v>
      </c>
      <c r="AO150" s="110" t="str">
        <f t="shared" si="32"/>
        <v/>
      </c>
      <c r="AP150" s="110" t="str">
        <f t="shared" si="26"/>
        <v/>
      </c>
      <c r="AQ150" s="110" t="str">
        <f t="shared" si="27"/>
        <v/>
      </c>
      <c r="AR150" s="110" t="str">
        <f t="shared" si="28"/>
        <v/>
      </c>
      <c r="AS150" s="109" t="str">
        <f t="shared" si="33"/>
        <v>Disqualified</v>
      </c>
      <c r="AT150" s="109" t="str">
        <f t="shared" si="34"/>
        <v>Disqualified</v>
      </c>
      <c r="AU150" s="109" t="str">
        <f t="shared" si="35"/>
        <v>Disqualified</v>
      </c>
      <c r="AV150" s="109" t="str">
        <f t="shared" si="36"/>
        <v>Disqualified</v>
      </c>
    </row>
    <row r="151" spans="1:48" ht="20" x14ac:dyDescent="0.35">
      <c r="A151" s="87"/>
      <c r="B151" s="79">
        <v>105370</v>
      </c>
      <c r="C151" s="80" t="s">
        <v>1988</v>
      </c>
      <c r="D151" s="80" t="s">
        <v>1114</v>
      </c>
      <c r="E151" s="80" t="s">
        <v>1989</v>
      </c>
      <c r="F151" s="80" t="s">
        <v>1877</v>
      </c>
      <c r="G151" s="80" t="s">
        <v>1813</v>
      </c>
      <c r="H151" s="80" t="s">
        <v>1808</v>
      </c>
      <c r="I151" s="80" t="s">
        <v>1757</v>
      </c>
      <c r="J151" s="146">
        <v>44688</v>
      </c>
      <c r="K151" s="146" t="s">
        <v>1719</v>
      </c>
      <c r="L151" s="79"/>
      <c r="M151" s="79">
        <v>9</v>
      </c>
      <c r="N151" s="78">
        <v>97.265182082671387</v>
      </c>
      <c r="O151" s="78">
        <f>_xlfn.XLOOKUP($B151,[1]Sheet1!$A:$A,[1]Sheet1!$D:$D)</f>
        <v>97.265184041803479</v>
      </c>
      <c r="P151" s="78">
        <f t="shared" si="37"/>
        <v>-1.959132092110849E-6</v>
      </c>
      <c r="Q151" s="78">
        <v>44.444444444444443</v>
      </c>
      <c r="R151" s="78">
        <v>71.222385826579512</v>
      </c>
      <c r="S151" s="78">
        <v>97.695222480927413</v>
      </c>
      <c r="T151" s="142">
        <v>6</v>
      </c>
      <c r="U151" s="68">
        <v>2.0831513987133583</v>
      </c>
      <c r="V151" s="68">
        <v>0.37496725176840451</v>
      </c>
      <c r="W151" s="78">
        <v>110.97378277153558</v>
      </c>
      <c r="X151" s="78">
        <v>95.555555555555557</v>
      </c>
      <c r="Y151" s="78">
        <v>82.666666666666671</v>
      </c>
      <c r="Z151" s="73"/>
      <c r="AA151" s="74"/>
      <c r="AB151" s="75">
        <f>IF(N151="","",(IF(N151&gt;='Sales Ach'!B$3,'Sales Ach'!C$3,IF(N151&gt;='Sales Ach'!B$4,('Sales Ach'!C$4+((N151-'Sales Ach'!B$4)/('Sales Ach'!B$3-'Sales Ach'!B$4))*'Sales Ach'!D$4),IF(N151&gt;'Sales Ach'!B$5,('Sales Ach'!C$5+((N151-'Sales Ach'!B$5)/('Sales Ach'!B$4-'Sales Ach'!B$5))*'Sales Ach'!D$5),IF(N151&gt;='Sales Ach'!B$6,('Sales Ach'!C$6+((N151-'Sales Ach'!B$6)/('Sales Ach'!B$5-'Sales Ach'!B$6)*'Sales Ach'!D$6)),0))))*$AB$2/10))</f>
        <v>17.718218499205665</v>
      </c>
      <c r="AC151" s="76">
        <f>IF(Q151="","",(IF(Q151&gt;=UA!B$3,UA!C$3,IF(Q151&gt;=UA!B$4,(UA!C$4+((Q151-UA!B$4)/(UA!B$3-UA!B$4))*UA!D$4),IF(Q151&gt;UA!B$5,(UA!C$5+((Q151-UA!B$5)/(UA!B$4-UA!B$5))*UA!D$5),IF(Q151&gt;=UA!B$6,(UA!C$6+((Q151-UA!B$6)/(UA!B$5-UA!B$6)*UA!D$6)),0))))*$AC$2/10))</f>
        <v>7.7777777777777768</v>
      </c>
      <c r="AD151" s="76">
        <f>IF(R151="","",(IF(R151&gt;='New Product'!B$3,'New Product'!C$3,IF(R151&gt;='New Product'!B$4,('New Product'!C$4+((R151-'New Product'!B$4)/('New Product'!B$3-'New Product'!B$4))*'New Product'!D$4),IF(R151&gt;'New Product'!B$5,('New Product'!C$5+((R151-'New Product'!B$5)/('New Product'!B$4-'New Product'!B$5))*'New Product'!D$5),IF(R151&gt;='New Product'!B$6,('New Product'!C$6+((R151-'New Product'!B$6)/('New Product'!B$5-'New Product'!B$6)*'New Product'!D$6)),0)))))*$AD$2/10)</f>
        <v>1.6159793799128537</v>
      </c>
      <c r="AE151" s="76">
        <f>IF(S151="","",(IF(S151&gt;='Basket Brand'!B$3,'Basket Brand'!C$3,IF(S151&gt;='Basket Brand'!B$4,('Basket Brand'!C$4+((S151-'Basket Brand'!B$4)/('Basket Brand'!B$3-'Basket Brand'!B$4))*'Basket Brand'!D$4),IF(S151&gt;'Basket Brand'!B$5,('Basket Brand'!C$5+((S151-'Basket Brand'!B$5)/('Basket Brand'!B$4-'Basket Brand'!B$5))*'Basket Brand'!D$5),IF(S151&gt;='Basket Brand'!B$6,('Basket Brand'!C$6+((S151-'Basket Brand'!B$6)/('Basket Brand'!B$5-'Basket Brand'!B$6)*'Basket Brand'!D$6)),0))))*$AE$2/10))</f>
        <v>7.2937067908451585</v>
      </c>
      <c r="AF151" s="76">
        <f>IF(T151="","",(IF(T151&gt;='No of Month Ach.'!B$3,'No of Month Ach.'!C$3,IF(T151&gt;='No of Month Ach.'!B$4,('No of Month Ach.'!C$4+((T151-'No of Month Ach.'!B$4)/('No of Month Ach.'!B$3-'No of Month Ach.'!B$4))*'No of Month Ach.'!D$4),IF(T151&gt;'No of Month Ach.'!B$5,('No of Month Ach.'!C$5+((T151-'No of Month Ach.'!B$5)/('No of Month Ach.'!B$4-'No of Month Ach.'!B$5))*'No of Month Ach.'!D$5),IF(T151&gt;='No of Month Ach.'!B$6,('No of Month Ach.'!C$6+((T151-'No of Month Ach.'!B$6)/('No of Month Ach.'!B$5-'No of Month Ach.'!B$6)*'No of Month Ach.'!D$6)),0))))*$AF$2/10))</f>
        <v>1.575</v>
      </c>
      <c r="AG151" s="76">
        <f>IFERROR(IF(U151="","",IF(U151&gt;='Rx Share'!B$3,'Rx Share'!C$3,IF(U151&gt;='Rx Share'!B$4,('Rx Share'!C$4+((U151-'Rx Share'!B$4)/('Rx Share'!B$3-'Rx Share'!B$4))*'Rx Share'!D$4),IF(U151&gt;'Rx Share'!B$5,('Rx Share'!C$5+((U151-'Rx Share'!B$5)/('Rx Share'!B$4-'Rx Share'!B$5))*'Rx Share'!D$5),IF(U151&gt;='Rx Share'!B$6,('Rx Share'!C$6+((U151-'Rx Share'!B$6)/('Rx Share'!B$5-'Rx Share'!B$6)*'Rx Share'!D$6)),0)))))*$AG$2/10,"")</f>
        <v>0</v>
      </c>
      <c r="AH151" s="76">
        <f>IF(W151&gt;='Call Achv'!B$3,'Call Achv'!C$3,IF(W151&gt;='Call Achv'!B$4,('Call Achv'!C$4+((W151-'Call Achv'!B$4)/('Call Achv'!B$3-'Call Achv'!B$4))*'Call Achv'!D$4),IF(W151&gt;'Call Achv'!B$5,('Call Achv'!C$5+((W151-'Call Achv'!B$5)/('Call Achv'!B$4-'Call Achv'!B$5))*'Call Achv'!D$5),IF(W151&gt;='Call Achv'!B$6,('Call Achv'!C$6+((W151-'Call Achv'!B$6)/('Call Achv'!B$5-'Call Achv'!B$6)*'Call Achv'!D$6)),0))))*$AH$2/10</f>
        <v>5</v>
      </c>
      <c r="AI151" s="76">
        <f>IF(X151&gt;='FF-Written'!B$3,'FF-Written'!C$3,IF(X151&gt;='FF-Written'!B$4,('FF-Written'!C$4+((X151-'FF-Written'!B$4)/('FF-Written'!B$3-'FF-Written'!B$4))*'FF-Written'!D$4),IF(X151&gt;'FF-Written'!B$5,('FF-Written'!C$5+((X151-'FF-Written'!B$5)/('FF-Written'!B$4-'FF-Written'!B$5))*'FF-Written'!D$5),IF(X151&gt;='FF-Written'!B$6,('FF-Written'!C$6+((X151-'FF-Written'!B$6)/('FF-Written'!B$5-'FF-Written'!B$6)*'FF-Written'!D$6)),0))))*$AI$2/10</f>
        <v>8</v>
      </c>
      <c r="AJ151" s="76">
        <f>IF(Y151&gt;='FF-Detailing'!B$3,'FF-Detailing'!C$3,IF(Y151&gt;='FF-Detailing'!B$4,('FF-Detailing'!C$4+((Y151-'FF-Detailing'!B$4)/('FF-Detailing'!B$3-'FF-Detailing'!B$4))*'FF-Detailing'!D$4),IF(Y151&gt;'FF-Detailing'!B$5,('FF-Detailing'!C$5+((Y151-'FF-Detailing'!B$5)/('FF-Detailing'!B$4-'FF-Detailing'!B$5))*'FF-Detailing'!D$5),IF(Y151&gt;='FF-Detailing'!B$6,('FF-Detailing'!C$6+((Y151-'FF-Detailing'!B$6)/('FF-Detailing'!B$5-'FF-Detailing'!B$6)*'FF-Detailing'!D$6)),0))))*$AJ$2/10</f>
        <v>2.2600000000000002</v>
      </c>
      <c r="AK151" s="100">
        <f t="shared" si="29"/>
        <v>64.050853059676825</v>
      </c>
      <c r="AL151" s="70">
        <f t="shared" si="38"/>
        <v>137</v>
      </c>
      <c r="AM151" s="2">
        <f t="shared" si="30"/>
        <v>56.934091608601619</v>
      </c>
      <c r="AN151">
        <f t="shared" si="31"/>
        <v>107</v>
      </c>
      <c r="AO151" s="110" t="str">
        <f t="shared" si="32"/>
        <v/>
      </c>
      <c r="AP151" s="110" t="str">
        <f t="shared" si="26"/>
        <v/>
      </c>
      <c r="AQ151" s="110" t="str">
        <f t="shared" si="27"/>
        <v/>
      </c>
      <c r="AR151" s="110" t="str">
        <f t="shared" si="28"/>
        <v/>
      </c>
      <c r="AS151" s="109" t="str">
        <f t="shared" si="33"/>
        <v>Disqualified</v>
      </c>
      <c r="AT151" s="109" t="str">
        <f t="shared" si="34"/>
        <v>Disqualified</v>
      </c>
      <c r="AU151" s="109" t="str">
        <f t="shared" si="35"/>
        <v>Disqualified</v>
      </c>
      <c r="AV151" s="109" t="str">
        <f t="shared" si="36"/>
        <v>Disqualified</v>
      </c>
    </row>
    <row r="152" spans="1:48" ht="20" x14ac:dyDescent="0.35">
      <c r="A152" s="87"/>
      <c r="B152" s="79">
        <v>105372</v>
      </c>
      <c r="C152" s="80" t="s">
        <v>1990</v>
      </c>
      <c r="D152" s="80"/>
      <c r="E152" s="80" t="s">
        <v>467</v>
      </c>
      <c r="F152" s="80" t="s">
        <v>39</v>
      </c>
      <c r="G152" s="80" t="s">
        <v>1991</v>
      </c>
      <c r="H152" s="80" t="s">
        <v>1992</v>
      </c>
      <c r="I152" s="80" t="s">
        <v>1786</v>
      </c>
      <c r="J152" s="146"/>
      <c r="K152" s="146" t="s">
        <v>1701</v>
      </c>
      <c r="L152" s="79"/>
      <c r="M152" s="79">
        <v>6</v>
      </c>
      <c r="N152" s="78">
        <v>75.338212889432583</v>
      </c>
      <c r="O152" s="78">
        <f>_xlfn.XLOOKUP($B152,[1]Sheet1!$A:$A,[1]Sheet1!$D:$D)</f>
        <v>75.338209703417803</v>
      </c>
      <c r="P152" s="78">
        <f t="shared" si="37"/>
        <v>3.1860147799989136E-6</v>
      </c>
      <c r="Q152" s="78">
        <v>27.688172043010752</v>
      </c>
      <c r="R152" s="78">
        <v>24.11922235429385</v>
      </c>
      <c r="S152" s="78">
        <v>81.213362258266599</v>
      </c>
      <c r="T152" s="142">
        <v>0</v>
      </c>
      <c r="U152" s="68">
        <v>277.77777777777771</v>
      </c>
      <c r="V152" s="68">
        <v>8.3333333333333321</v>
      </c>
      <c r="W152" s="78">
        <v>89.953917050691246</v>
      </c>
      <c r="X152" s="78">
        <v>70</v>
      </c>
      <c r="Y152" s="78">
        <v>77</v>
      </c>
      <c r="Z152" s="73"/>
      <c r="AA152" s="74"/>
      <c r="AB152" s="75">
        <f>IF(N152="","",(IF(N152&gt;='Sales Ach'!B$3,'Sales Ach'!C$3,IF(N152&gt;='Sales Ach'!B$4,('Sales Ach'!C$4+((N152-'Sales Ach'!B$4)/('Sales Ach'!B$3-'Sales Ach'!B$4))*'Sales Ach'!D$4),IF(N152&gt;'Sales Ach'!B$5,('Sales Ach'!C$5+((N152-'Sales Ach'!B$5)/('Sales Ach'!B$4-'Sales Ach'!B$5))*'Sales Ach'!D$5),IF(N152&gt;='Sales Ach'!B$6,('Sales Ach'!C$6+((N152-'Sales Ach'!B$6)/('Sales Ach'!B$5-'Sales Ach'!B$6)*'Sales Ach'!D$6)),0))))*$AB$2/10))</f>
        <v>9.1014638668297749</v>
      </c>
      <c r="AC152" s="76">
        <f>IF(Q152="","",(IF(Q152&gt;=UA!B$3,UA!C$3,IF(Q152&gt;=UA!B$4,(UA!C$4+((Q152-UA!B$4)/(UA!B$3-UA!B$4))*UA!D$4),IF(Q152&gt;UA!B$5,(UA!C$5+((Q152-UA!B$5)/(UA!B$4-UA!B$5))*UA!D$5),IF(Q152&gt;=UA!B$6,(UA!C$6+((Q152-UA!B$6)/(UA!B$5-UA!B$6)*UA!D$6)),0))))*$AC$2/10))</f>
        <v>0</v>
      </c>
      <c r="AD152" s="76">
        <f>IF(R152="","",(IF(R152&gt;='New Product'!B$3,'New Product'!C$3,IF(R152&gt;='New Product'!B$4,('New Product'!C$4+((R152-'New Product'!B$4)/('New Product'!B$3-'New Product'!B$4))*'New Product'!D$4),IF(R152&gt;'New Product'!B$5,('New Product'!C$5+((R152-'New Product'!B$5)/('New Product'!B$4-'New Product'!B$5))*'New Product'!D$5),IF(R152&gt;='New Product'!B$6,('New Product'!C$6+((R152-'New Product'!B$6)/('New Product'!B$5-'New Product'!B$6)*'New Product'!D$6)),0)))))*$AD$2/10)</f>
        <v>0</v>
      </c>
      <c r="AE152" s="76">
        <f>IF(S152="","",(IF(S152&gt;='Basket Brand'!B$3,'Basket Brand'!C$3,IF(S152&gt;='Basket Brand'!B$4,('Basket Brand'!C$4+((S152-'Basket Brand'!B$4)/('Basket Brand'!B$3-'Basket Brand'!B$4))*'Basket Brand'!D$4),IF(S152&gt;'Basket Brand'!B$5,('Basket Brand'!C$5+((S152-'Basket Brand'!B$5)/('Basket Brand'!B$4-'Basket Brand'!B$5))*'Basket Brand'!D$5),IF(S152&gt;='Basket Brand'!B$6,('Basket Brand'!C$6+((S152-'Basket Brand'!B$6)/('Basket Brand'!B$5-'Basket Brand'!B$6)*'Basket Brand'!D$6)),0))))*$AE$2/10))</f>
        <v>4.3456034709919917</v>
      </c>
      <c r="AF152" s="76">
        <f>IF(T152="","",(IF(T152&gt;='No of Month Ach.'!B$3,'No of Month Ach.'!C$3,IF(T152&gt;='No of Month Ach.'!B$4,('No of Month Ach.'!C$4+((T152-'No of Month Ach.'!B$4)/('No of Month Ach.'!B$3-'No of Month Ach.'!B$4))*'No of Month Ach.'!D$4),IF(T152&gt;'No of Month Ach.'!B$5,('No of Month Ach.'!C$5+((T152-'No of Month Ach.'!B$5)/('No of Month Ach.'!B$4-'No of Month Ach.'!B$5))*'No of Month Ach.'!D$5),IF(T152&gt;='No of Month Ach.'!B$6,('No of Month Ach.'!C$6+((T152-'No of Month Ach.'!B$6)/('No of Month Ach.'!B$5-'No of Month Ach.'!B$6)*'No of Month Ach.'!D$6)),0))))*$AF$2/10))</f>
        <v>0</v>
      </c>
      <c r="AG152" s="76">
        <f>IFERROR(IF(U152="","",IF(U152&gt;='Rx Share'!B$3,'Rx Share'!C$3,IF(U152&gt;='Rx Share'!B$4,('Rx Share'!C$4+((U152-'Rx Share'!B$4)/('Rx Share'!B$3-'Rx Share'!B$4))*'Rx Share'!D$4),IF(U152&gt;'Rx Share'!B$5,('Rx Share'!C$5+((U152-'Rx Share'!B$5)/('Rx Share'!B$4-'Rx Share'!B$5))*'Rx Share'!D$5),IF(U152&gt;='Rx Share'!B$6,('Rx Share'!C$6+((U152-'Rx Share'!B$6)/('Rx Share'!B$5-'Rx Share'!B$6)*'Rx Share'!D$6)),0)))))*$AG$2/10,"")</f>
        <v>10</v>
      </c>
      <c r="AH152" s="76">
        <f>IF(W152&gt;='Call Achv'!B$3,'Call Achv'!C$3,IF(W152&gt;='Call Achv'!B$4,('Call Achv'!C$4+((W152-'Call Achv'!B$4)/('Call Achv'!B$3-'Call Achv'!B$4))*'Call Achv'!D$4),IF(W152&gt;'Call Achv'!B$5,('Call Achv'!C$5+((W152-'Call Achv'!B$5)/('Call Achv'!B$4-'Call Achv'!B$5))*'Call Achv'!D$5),IF(W152&gt;='Call Achv'!B$6,('Call Achv'!C$6+((W152-'Call Achv'!B$6)/('Call Achv'!B$5-'Call Achv'!B$6)*'Call Achv'!D$6)),0))))*$AH$2/10</f>
        <v>1.991935483870968</v>
      </c>
      <c r="AI152" s="76">
        <f>IF(X152&gt;='FF-Written'!B$3,'FF-Written'!C$3,IF(X152&gt;='FF-Written'!B$4,('FF-Written'!C$4+((X152-'FF-Written'!B$4)/('FF-Written'!B$3-'FF-Written'!B$4))*'FF-Written'!D$4),IF(X152&gt;'FF-Written'!B$5,('FF-Written'!C$5+((X152-'FF-Written'!B$5)/('FF-Written'!B$4-'FF-Written'!B$5))*'FF-Written'!D$5),IF(X152&gt;='FF-Written'!B$6,('FF-Written'!C$6+((X152-'FF-Written'!B$6)/('FF-Written'!B$5-'FF-Written'!B$6)*'FF-Written'!D$6)),0))))*$AI$2/10</f>
        <v>4.4000000000000004</v>
      </c>
      <c r="AJ152" s="76">
        <f>IF(Y152&gt;='FF-Detailing'!B$3,'FF-Detailing'!C$3,IF(Y152&gt;='FF-Detailing'!B$4,('FF-Detailing'!C$4+((Y152-'FF-Detailing'!B$4)/('FF-Detailing'!B$3-'FF-Detailing'!B$4))*'FF-Detailing'!D$4),IF(Y152&gt;'FF-Detailing'!B$5,('FF-Detailing'!C$5+((Y152-'FF-Detailing'!B$5)/('FF-Detailing'!B$4-'FF-Detailing'!B$5))*'FF-Detailing'!D$5),IF(Y152&gt;='FF-Detailing'!B$6,('FF-Detailing'!C$6+((Y152-'FF-Detailing'!B$6)/('FF-Detailing'!B$5-'FF-Detailing'!B$6)*'FF-Detailing'!D$6)),0))))*$AJ$2/10</f>
        <v>1.8299999999999996</v>
      </c>
      <c r="AK152" s="100">
        <f t="shared" si="29"/>
        <v>27.086253527115918</v>
      </c>
      <c r="AL152" s="70">
        <f t="shared" si="38"/>
        <v>505</v>
      </c>
      <c r="AM152" s="2">
        <f t="shared" si="30"/>
        <v>35.187780912991933</v>
      </c>
      <c r="AN152">
        <f t="shared" si="31"/>
        <v>253</v>
      </c>
      <c r="AO152" s="110" t="str">
        <f t="shared" si="32"/>
        <v/>
      </c>
      <c r="AP152" s="110" t="str">
        <f t="shared" si="26"/>
        <v/>
      </c>
      <c r="AQ152" s="110" t="str">
        <f t="shared" si="27"/>
        <v/>
      </c>
      <c r="AR152" s="110" t="str">
        <f t="shared" si="28"/>
        <v/>
      </c>
      <c r="AS152" s="109" t="str">
        <f t="shared" si="33"/>
        <v>Disqualified</v>
      </c>
      <c r="AT152" s="109" t="str">
        <f t="shared" si="34"/>
        <v>Disqualified</v>
      </c>
      <c r="AU152" s="109" t="str">
        <f t="shared" si="35"/>
        <v>Disqualified</v>
      </c>
      <c r="AV152" s="109" t="str">
        <f t="shared" si="36"/>
        <v>Disqualified</v>
      </c>
    </row>
    <row r="153" spans="1:48" ht="20" x14ac:dyDescent="0.35">
      <c r="A153" s="87"/>
      <c r="B153" s="79">
        <v>105374</v>
      </c>
      <c r="C153" s="80" t="s">
        <v>1993</v>
      </c>
      <c r="D153" s="80" t="s">
        <v>1114</v>
      </c>
      <c r="E153" s="80" t="s">
        <v>1994</v>
      </c>
      <c r="F153" s="80" t="s">
        <v>125</v>
      </c>
      <c r="G153" s="80" t="s">
        <v>33</v>
      </c>
      <c r="H153" s="80" t="s">
        <v>1760</v>
      </c>
      <c r="I153" s="80" t="s">
        <v>1757</v>
      </c>
      <c r="J153" s="146">
        <v>44688</v>
      </c>
      <c r="K153" s="146" t="s">
        <v>1719</v>
      </c>
      <c r="L153" s="79"/>
      <c r="M153" s="79">
        <v>9</v>
      </c>
      <c r="N153" s="78">
        <v>72.00485754998958</v>
      </c>
      <c r="O153" s="78">
        <f>_xlfn.XLOOKUP($B153,[1]Sheet1!$A:$A,[1]Sheet1!$D:$D)</f>
        <v>72.005037561469095</v>
      </c>
      <c r="P153" s="78">
        <f t="shared" si="37"/>
        <v>-1.8001147951451912E-4</v>
      </c>
      <c r="Q153" s="78">
        <v>23.551401869158877</v>
      </c>
      <c r="R153" s="78">
        <v>26.558735430646667</v>
      </c>
      <c r="S153" s="78">
        <v>60.456062823230141</v>
      </c>
      <c r="T153" s="142">
        <v>0</v>
      </c>
      <c r="U153" s="68">
        <v>13.745704467353953</v>
      </c>
      <c r="V153" s="68">
        <v>0.41237113402061859</v>
      </c>
      <c r="W153" s="78">
        <v>104.44444444444446</v>
      </c>
      <c r="X153" s="78">
        <v>81.111111111111128</v>
      </c>
      <c r="Y153" s="78">
        <v>84.666666666666671</v>
      </c>
      <c r="Z153" s="73"/>
      <c r="AA153" s="74"/>
      <c r="AB153" s="75">
        <f>IF(N153="","",(IF(N153&gt;='Sales Ach'!B$3,'Sales Ach'!C$3,IF(N153&gt;='Sales Ach'!B$4,('Sales Ach'!C$4+((N153-'Sales Ach'!B$4)/('Sales Ach'!B$3-'Sales Ach'!B$4))*'Sales Ach'!D$4),IF(N153&gt;'Sales Ach'!B$5,('Sales Ach'!C$5+((N153-'Sales Ach'!B$5)/('Sales Ach'!B$4-'Sales Ach'!B$5))*'Sales Ach'!D$5),IF(N153&gt;='Sales Ach'!B$6,('Sales Ach'!C$6+((N153-'Sales Ach'!B$6)/('Sales Ach'!B$5-'Sales Ach'!B$6)*'Sales Ach'!D$6)),0))))*$AB$2/10))</f>
        <v>8.1014572649968741</v>
      </c>
      <c r="AC153" s="76">
        <f>IF(Q153="","",(IF(Q153&gt;=UA!B$3,UA!C$3,IF(Q153&gt;=UA!B$4,(UA!C$4+((Q153-UA!B$4)/(UA!B$3-UA!B$4))*UA!D$4),IF(Q153&gt;UA!B$5,(UA!C$5+((Q153-UA!B$5)/(UA!B$4-UA!B$5))*UA!D$5),IF(Q153&gt;=UA!B$6,(UA!C$6+((Q153-UA!B$6)/(UA!B$5-UA!B$6)*UA!D$6)),0))))*$AC$2/10))</f>
        <v>0</v>
      </c>
      <c r="AD153" s="76">
        <f>IF(R153="","",(IF(R153&gt;='New Product'!B$3,'New Product'!C$3,IF(R153&gt;='New Product'!B$4,('New Product'!C$4+((R153-'New Product'!B$4)/('New Product'!B$3-'New Product'!B$4))*'New Product'!D$4),IF(R153&gt;'New Product'!B$5,('New Product'!C$5+((R153-'New Product'!B$5)/('New Product'!B$4-'New Product'!B$5))*'New Product'!D$5),IF(R153&gt;='New Product'!B$6,('New Product'!C$6+((R153-'New Product'!B$6)/('New Product'!B$5-'New Product'!B$6)*'New Product'!D$6)),0)))))*$AD$2/10)</f>
        <v>0</v>
      </c>
      <c r="AE153" s="76">
        <f>IF(S153="","",(IF(S153&gt;='Basket Brand'!B$3,'Basket Brand'!C$3,IF(S153&gt;='Basket Brand'!B$4,('Basket Brand'!C$4+((S153-'Basket Brand'!B$4)/('Basket Brand'!B$3-'Basket Brand'!B$4))*'Basket Brand'!D$4),IF(S153&gt;'Basket Brand'!B$5,('Basket Brand'!C$5+((S153-'Basket Brand'!B$5)/('Basket Brand'!B$4-'Basket Brand'!B$5))*'Basket Brand'!D$5),IF(S153&gt;='Basket Brand'!B$6,('Basket Brand'!C$6+((S153-'Basket Brand'!B$6)/('Basket Brand'!B$5-'Basket Brand'!B$6)*'Basket Brand'!D$6)),0))))*$AE$2/10))</f>
        <v>1.854727538787617</v>
      </c>
      <c r="AF153" s="76">
        <f>IF(T153="","",(IF(T153&gt;='No of Month Ach.'!B$3,'No of Month Ach.'!C$3,IF(T153&gt;='No of Month Ach.'!B$4,('No of Month Ach.'!C$4+((T153-'No of Month Ach.'!B$4)/('No of Month Ach.'!B$3-'No of Month Ach.'!B$4))*'No of Month Ach.'!D$4),IF(T153&gt;'No of Month Ach.'!B$5,('No of Month Ach.'!C$5+((T153-'No of Month Ach.'!B$5)/('No of Month Ach.'!B$4-'No of Month Ach.'!B$5))*'No of Month Ach.'!D$5),IF(T153&gt;='No of Month Ach.'!B$6,('No of Month Ach.'!C$6+((T153-'No of Month Ach.'!B$6)/('No of Month Ach.'!B$5-'No of Month Ach.'!B$6)*'No of Month Ach.'!D$6)),0))))*$AF$2/10))</f>
        <v>0</v>
      </c>
      <c r="AG153" s="76">
        <f>IFERROR(IF(U153="","",IF(U153&gt;='Rx Share'!B$3,'Rx Share'!C$3,IF(U153&gt;='Rx Share'!B$4,('Rx Share'!C$4+((U153-'Rx Share'!B$4)/('Rx Share'!B$3-'Rx Share'!B$4))*'Rx Share'!D$4),IF(U153&gt;'Rx Share'!B$5,('Rx Share'!C$5+((U153-'Rx Share'!B$5)/('Rx Share'!B$4-'Rx Share'!B$5))*'Rx Share'!D$5),IF(U153&gt;='Rx Share'!B$6,('Rx Share'!C$6+((U153-'Rx Share'!B$6)/('Rx Share'!B$5-'Rx Share'!B$6)*'Rx Share'!D$6)),0)))))*$AG$2/10,"")</f>
        <v>0</v>
      </c>
      <c r="AH153" s="76">
        <f>IF(W153&gt;='Call Achv'!B$3,'Call Achv'!C$3,IF(W153&gt;='Call Achv'!B$4,('Call Achv'!C$4+((W153-'Call Achv'!B$4)/('Call Achv'!B$3-'Call Achv'!B$4))*'Call Achv'!D$4),IF(W153&gt;'Call Achv'!B$5,('Call Achv'!C$5+((W153-'Call Achv'!B$5)/('Call Achv'!B$4-'Call Achv'!B$5))*'Call Achv'!D$5),IF(W153&gt;='Call Achv'!B$6,('Call Achv'!C$6+((W153-'Call Achv'!B$6)/('Call Achv'!B$5-'Call Achv'!B$6)*'Call Achv'!D$6)),0))))*$AH$2/10</f>
        <v>5</v>
      </c>
      <c r="AI153" s="76">
        <f>IF(X153&gt;='FF-Written'!B$3,'FF-Written'!C$3,IF(X153&gt;='FF-Written'!B$4,('FF-Written'!C$4+((X153-'FF-Written'!B$4)/('FF-Written'!B$3-'FF-Written'!B$4))*'FF-Written'!D$4),IF(X153&gt;'FF-Written'!B$5,('FF-Written'!C$5+((X153-'FF-Written'!B$5)/('FF-Written'!B$4-'FF-Written'!B$5))*'FF-Written'!D$5),IF(X153&gt;='FF-Written'!B$6,('FF-Written'!C$6+((X153-'FF-Written'!B$6)/('FF-Written'!B$5-'FF-Written'!B$6)*'FF-Written'!D$6)),0))))*$AI$2/10</f>
        <v>6.5777777777777802</v>
      </c>
      <c r="AJ153" s="76">
        <f>IF(Y153&gt;='FF-Detailing'!B$3,'FF-Detailing'!C$3,IF(Y153&gt;='FF-Detailing'!B$4,('FF-Detailing'!C$4+((Y153-'FF-Detailing'!B$4)/('FF-Detailing'!B$3-'FF-Detailing'!B$4))*'FF-Detailing'!D$4),IF(Y153&gt;'FF-Detailing'!B$5,('FF-Detailing'!C$5+((Y153-'FF-Detailing'!B$5)/('FF-Detailing'!B$4-'FF-Detailing'!B$5))*'FF-Detailing'!D$5),IF(Y153&gt;='FF-Detailing'!B$6,('FF-Detailing'!C$6+((Y153-'FF-Detailing'!B$6)/('FF-Detailing'!B$5-'FF-Detailing'!B$6)*'FF-Detailing'!D$6)),0))))*$AJ$2/10</f>
        <v>2.3800000000000003</v>
      </c>
      <c r="AK153" s="100">
        <f t="shared" si="29"/>
        <v>29.892453226952835</v>
      </c>
      <c r="AL153" s="70">
        <f t="shared" si="38"/>
        <v>468</v>
      </c>
      <c r="AM153" s="2">
        <f t="shared" si="30"/>
        <v>26.571069535069189</v>
      </c>
      <c r="AN153">
        <f t="shared" si="31"/>
        <v>333</v>
      </c>
      <c r="AO153" s="110" t="str">
        <f t="shared" si="32"/>
        <v/>
      </c>
      <c r="AP153" s="110" t="str">
        <f t="shared" si="26"/>
        <v/>
      </c>
      <c r="AQ153" s="110" t="str">
        <f t="shared" si="27"/>
        <v/>
      </c>
      <c r="AR153" s="110" t="str">
        <f t="shared" si="28"/>
        <v/>
      </c>
      <c r="AS153" s="109" t="str">
        <f t="shared" si="33"/>
        <v>Disqualified</v>
      </c>
      <c r="AT153" s="109" t="str">
        <f t="shared" si="34"/>
        <v>Disqualified</v>
      </c>
      <c r="AU153" s="109" t="str">
        <f t="shared" si="35"/>
        <v>Disqualified</v>
      </c>
      <c r="AV153" s="109" t="str">
        <f t="shared" si="36"/>
        <v>Disqualified</v>
      </c>
    </row>
    <row r="154" spans="1:48" ht="20" x14ac:dyDescent="0.35">
      <c r="A154" s="87"/>
      <c r="B154" s="79">
        <v>105377</v>
      </c>
      <c r="C154" s="80" t="s">
        <v>1995</v>
      </c>
      <c r="D154" s="80" t="s">
        <v>1114</v>
      </c>
      <c r="E154" s="80" t="s">
        <v>475</v>
      </c>
      <c r="F154" s="80" t="s">
        <v>74</v>
      </c>
      <c r="G154" s="80" t="s">
        <v>33</v>
      </c>
      <c r="H154" s="80" t="s">
        <v>1760</v>
      </c>
      <c r="I154" s="80" t="s">
        <v>1757</v>
      </c>
      <c r="J154" s="146">
        <v>44688</v>
      </c>
      <c r="K154" s="146" t="s">
        <v>1719</v>
      </c>
      <c r="L154" s="79"/>
      <c r="M154" s="79">
        <v>9</v>
      </c>
      <c r="N154" s="78">
        <v>87.76938982184339</v>
      </c>
      <c r="O154" s="78">
        <f>_xlfn.XLOOKUP($B154,[1]Sheet1!$A:$A,[1]Sheet1!$D:$D)</f>
        <v>87.76938165329031</v>
      </c>
      <c r="P154" s="78">
        <f t="shared" si="37"/>
        <v>8.1685530801678397E-6</v>
      </c>
      <c r="Q154" s="78">
        <v>39.931153184165233</v>
      </c>
      <c r="R154" s="78">
        <v>118.76197923333802</v>
      </c>
      <c r="S154" s="78">
        <v>67.267869268105258</v>
      </c>
      <c r="T154" s="142">
        <v>3</v>
      </c>
      <c r="U154" s="68">
        <v>17.492073904012244</v>
      </c>
      <c r="V154" s="68">
        <v>0.5247622171203673</v>
      </c>
      <c r="W154" s="78">
        <v>109.46031746031746</v>
      </c>
      <c r="X154" s="78">
        <v>84.444444444444443</v>
      </c>
      <c r="Y154" s="78">
        <v>86.666666666666671</v>
      </c>
      <c r="Z154" s="73"/>
      <c r="AA154" s="74"/>
      <c r="AB154" s="75">
        <f>IF(N154="","",(IF(N154&gt;='Sales Ach'!B$3,'Sales Ach'!C$3,IF(N154&gt;='Sales Ach'!B$4,('Sales Ach'!C$4+((N154-'Sales Ach'!B$4)/('Sales Ach'!B$3-'Sales Ach'!B$4))*'Sales Ach'!D$4),IF(N154&gt;'Sales Ach'!B$5,('Sales Ach'!C$5+((N154-'Sales Ach'!B$5)/('Sales Ach'!B$4-'Sales Ach'!B$5))*'Sales Ach'!D$5),IF(N154&gt;='Sales Ach'!B$6,('Sales Ach'!C$6+((N154-'Sales Ach'!B$6)/('Sales Ach'!B$5-'Sales Ach'!B$6)*'Sales Ach'!D$6)),0))))*$AB$2/10))</f>
        <v>12.830816946553018</v>
      </c>
      <c r="AC154" s="76">
        <f>IF(Q154="","",(IF(Q154&gt;=UA!B$3,UA!C$3,IF(Q154&gt;=UA!B$4,(UA!C$4+((Q154-UA!B$4)/(UA!B$3-UA!B$4))*UA!D$4),IF(Q154&gt;UA!B$5,(UA!C$5+((Q154-UA!B$5)/(UA!B$4-UA!B$5))*UA!D$5),IF(Q154&gt;=UA!B$6,(UA!C$6+((Q154-UA!B$6)/(UA!B$5-UA!B$6)*UA!D$6)),0))))*$AC$2/10))</f>
        <v>5.9793459552495696</v>
      </c>
      <c r="AD154" s="76">
        <f>IF(R154="","",(IF(R154&gt;='New Product'!B$3,'New Product'!C$3,IF(R154&gt;='New Product'!B$4,('New Product'!C$4+((R154-'New Product'!B$4)/('New Product'!B$3-'New Product'!B$4))*'New Product'!D$4),IF(R154&gt;'New Product'!B$5,('New Product'!C$5+((R154-'New Product'!B$5)/('New Product'!B$4-'New Product'!B$5))*'New Product'!D$5),IF(R154&gt;='New Product'!B$6,('New Product'!C$6+((R154-'New Product'!B$6)/('New Product'!B$5-'New Product'!B$6)*'New Product'!D$6)),0)))))*$AD$2/10)</f>
        <v>5</v>
      </c>
      <c r="AE154" s="76">
        <f>IF(S154="","",(IF(S154&gt;='Basket Brand'!B$3,'Basket Brand'!C$3,IF(S154&gt;='Basket Brand'!B$4,('Basket Brand'!C$4+((S154-'Basket Brand'!B$4)/('Basket Brand'!B$3-'Basket Brand'!B$4))*'Basket Brand'!D$4),IF(S154&gt;'Basket Brand'!B$5,('Basket Brand'!C$5+((S154-'Basket Brand'!B$5)/('Basket Brand'!B$4-'Basket Brand'!B$5))*'Basket Brand'!D$5),IF(S154&gt;='Basket Brand'!B$6,('Basket Brand'!C$6+((S154-'Basket Brand'!B$6)/('Basket Brand'!B$5-'Basket Brand'!B$6)*'Basket Brand'!D$6)),0))))*$AE$2/10))</f>
        <v>2.6721443121726312</v>
      </c>
      <c r="AF154" s="76">
        <f>IF(T154="","",(IF(T154&gt;='No of Month Ach.'!B$3,'No of Month Ach.'!C$3,IF(T154&gt;='No of Month Ach.'!B$4,('No of Month Ach.'!C$4+((T154-'No of Month Ach.'!B$4)/('No of Month Ach.'!B$3-'No of Month Ach.'!B$4))*'No of Month Ach.'!D$4),IF(T154&gt;'No of Month Ach.'!B$5,('No of Month Ach.'!C$5+((T154-'No of Month Ach.'!B$5)/('No of Month Ach.'!B$4-'No of Month Ach.'!B$5))*'No of Month Ach.'!D$5),IF(T154&gt;='No of Month Ach.'!B$6,('No of Month Ach.'!C$6+((T154-'No of Month Ach.'!B$6)/('No of Month Ach.'!B$5-'No of Month Ach.'!B$6)*'No of Month Ach.'!D$6)),0))))*$AF$2/10))</f>
        <v>0</v>
      </c>
      <c r="AG154" s="76">
        <f>IFERROR(IF(U154="","",IF(U154&gt;='Rx Share'!B$3,'Rx Share'!C$3,IF(U154&gt;='Rx Share'!B$4,('Rx Share'!C$4+((U154-'Rx Share'!B$4)/('Rx Share'!B$3-'Rx Share'!B$4))*'Rx Share'!D$4),IF(U154&gt;'Rx Share'!B$5,('Rx Share'!C$5+((U154-'Rx Share'!B$5)/('Rx Share'!B$4-'Rx Share'!B$5))*'Rx Share'!D$5),IF(U154&gt;='Rx Share'!B$6,('Rx Share'!C$6+((U154-'Rx Share'!B$6)/('Rx Share'!B$5-'Rx Share'!B$6)*'Rx Share'!D$6)),0)))))*$AG$2/10,"")</f>
        <v>0</v>
      </c>
      <c r="AH154" s="76">
        <f>IF(W154&gt;='Call Achv'!B$3,'Call Achv'!C$3,IF(W154&gt;='Call Achv'!B$4,('Call Achv'!C$4+((W154-'Call Achv'!B$4)/('Call Achv'!B$3-'Call Achv'!B$4))*'Call Achv'!D$4),IF(W154&gt;'Call Achv'!B$5,('Call Achv'!C$5+((W154-'Call Achv'!B$5)/('Call Achv'!B$4-'Call Achv'!B$5))*'Call Achv'!D$5),IF(W154&gt;='Call Achv'!B$6,('Call Achv'!C$6+((W154-'Call Achv'!B$6)/('Call Achv'!B$5-'Call Achv'!B$6)*'Call Achv'!D$6)),0))))*$AH$2/10</f>
        <v>5</v>
      </c>
      <c r="AI154" s="76">
        <f>IF(X154&gt;='FF-Written'!B$3,'FF-Written'!C$3,IF(X154&gt;='FF-Written'!B$4,('FF-Written'!C$4+((X154-'FF-Written'!B$4)/('FF-Written'!B$3-'FF-Written'!B$4))*'FF-Written'!D$4),IF(X154&gt;'FF-Written'!B$5,('FF-Written'!C$5+((X154-'FF-Written'!B$5)/('FF-Written'!B$4-'FF-Written'!B$5))*'FF-Written'!D$5),IF(X154&gt;='FF-Written'!B$6,('FF-Written'!C$6+((X154-'FF-Written'!B$6)/('FF-Written'!B$5-'FF-Written'!B$6)*'FF-Written'!D$6)),0))))*$AI$2/10</f>
        <v>7.1111111111111116</v>
      </c>
      <c r="AJ154" s="76">
        <f>IF(Y154&gt;='FF-Detailing'!B$3,'FF-Detailing'!C$3,IF(Y154&gt;='FF-Detailing'!B$4,('FF-Detailing'!C$4+((Y154-'FF-Detailing'!B$4)/('FF-Detailing'!B$3-'FF-Detailing'!B$4))*'FF-Detailing'!D$4),IF(Y154&gt;'FF-Detailing'!B$5,('FF-Detailing'!C$5+((Y154-'FF-Detailing'!B$5)/('FF-Detailing'!B$4-'FF-Detailing'!B$5))*'FF-Detailing'!D$5),IF(Y154&gt;='FF-Detailing'!B$6,('FF-Detailing'!C$6+((Y154-'FF-Detailing'!B$6)/('FF-Detailing'!B$5-'FF-Detailing'!B$6)*'FF-Detailing'!D$6)),0))))*$AJ$2/10</f>
        <v>2.5</v>
      </c>
      <c r="AK154" s="100">
        <f t="shared" si="29"/>
        <v>51.366772906357916</v>
      </c>
      <c r="AL154" s="70">
        <f t="shared" si="38"/>
        <v>226</v>
      </c>
      <c r="AM154" s="2">
        <f t="shared" si="30"/>
        <v>45.659353694540371</v>
      </c>
      <c r="AN154">
        <f t="shared" si="31"/>
        <v>169</v>
      </c>
      <c r="AO154" s="110" t="str">
        <f t="shared" si="32"/>
        <v/>
      </c>
      <c r="AP154" s="110" t="str">
        <f t="shared" si="26"/>
        <v/>
      </c>
      <c r="AQ154" s="110" t="str">
        <f t="shared" si="27"/>
        <v/>
      </c>
      <c r="AR154" s="110" t="str">
        <f t="shared" si="28"/>
        <v/>
      </c>
      <c r="AS154" s="109" t="str">
        <f t="shared" si="33"/>
        <v>Disqualified</v>
      </c>
      <c r="AT154" s="109" t="str">
        <f t="shared" si="34"/>
        <v>Disqualified</v>
      </c>
      <c r="AU154" s="109" t="str">
        <f t="shared" si="35"/>
        <v>Disqualified</v>
      </c>
      <c r="AV154" s="109" t="str">
        <f t="shared" si="36"/>
        <v>Disqualified</v>
      </c>
    </row>
    <row r="155" spans="1:48" ht="20" x14ac:dyDescent="0.35">
      <c r="A155" s="87"/>
      <c r="B155" s="79">
        <v>105378</v>
      </c>
      <c r="C155" s="80" t="s">
        <v>1996</v>
      </c>
      <c r="D155" s="80" t="s">
        <v>1114</v>
      </c>
      <c r="E155" s="80" t="s">
        <v>472</v>
      </c>
      <c r="F155" s="80" t="s">
        <v>165</v>
      </c>
      <c r="G155" s="80" t="s">
        <v>31</v>
      </c>
      <c r="H155" s="80" t="s">
        <v>1760</v>
      </c>
      <c r="I155" s="80" t="s">
        <v>1757</v>
      </c>
      <c r="J155" s="146">
        <v>44688</v>
      </c>
      <c r="K155" s="146" t="s">
        <v>1719</v>
      </c>
      <c r="L155" s="79"/>
      <c r="M155" s="79">
        <v>9</v>
      </c>
      <c r="N155" s="78">
        <v>103.25593936315242</v>
      </c>
      <c r="O155" s="78">
        <f>_xlfn.XLOOKUP($B155,[1]Sheet1!$A:$A,[1]Sheet1!$D:$D)</f>
        <v>103.25599586614489</v>
      </c>
      <c r="P155" s="78">
        <f t="shared" si="37"/>
        <v>-5.6502992464402269E-5</v>
      </c>
      <c r="Q155" s="78">
        <v>30.985915492957744</v>
      </c>
      <c r="R155" s="78">
        <v>47.887287523855278</v>
      </c>
      <c r="S155" s="78">
        <v>102.34482058845498</v>
      </c>
      <c r="T155" s="142">
        <v>6</v>
      </c>
      <c r="U155" s="68">
        <v>13.94978078915903</v>
      </c>
      <c r="V155" s="68">
        <v>0.41849342367477088</v>
      </c>
      <c r="W155" s="78">
        <v>98.063492063492063</v>
      </c>
      <c r="X155" s="78">
        <v>88.8888888888889</v>
      </c>
      <c r="Y155" s="78">
        <v>86</v>
      </c>
      <c r="Z155" s="73"/>
      <c r="AA155" s="74"/>
      <c r="AB155" s="75">
        <f>IF(N155="","",(IF(N155&gt;='Sales Ach'!B$3,'Sales Ach'!C$3,IF(N155&gt;='Sales Ach'!B$4,('Sales Ach'!C$4+((N155-'Sales Ach'!B$4)/('Sales Ach'!B$3-'Sales Ach'!B$4))*'Sales Ach'!D$4),IF(N155&gt;'Sales Ach'!B$5,('Sales Ach'!C$5+((N155-'Sales Ach'!B$5)/('Sales Ach'!B$4-'Sales Ach'!B$5))*'Sales Ach'!D$5),IF(N155&gt;='Sales Ach'!B$6,('Sales Ach'!C$6+((N155-'Sales Ach'!B$6)/('Sales Ach'!B$5-'Sales Ach'!B$6)*'Sales Ach'!D$6)),0))))*$AB$2/10))</f>
        <v>24.976781808945724</v>
      </c>
      <c r="AC155" s="76">
        <f>IF(Q155="","",(IF(Q155&gt;=UA!B$3,UA!C$3,IF(Q155&gt;=UA!B$4,(UA!C$4+((Q155-UA!B$4)/(UA!B$3-UA!B$4))*UA!D$4),IF(Q155&gt;UA!B$5,(UA!C$5+((Q155-UA!B$5)/(UA!B$4-UA!B$5))*UA!D$5),IF(Q155&gt;=UA!B$6,(UA!C$6+((Q155-UA!B$6)/(UA!B$5-UA!B$6)*UA!D$6)),0))))*$AC$2/10))</f>
        <v>3.2957746478873231</v>
      </c>
      <c r="AD155" s="76">
        <f>IF(R155="","",(IF(R155&gt;='New Product'!B$3,'New Product'!C$3,IF(R155&gt;='New Product'!B$4,('New Product'!C$4+((R155-'New Product'!B$4)/('New Product'!B$3-'New Product'!B$4))*'New Product'!D$4),IF(R155&gt;'New Product'!B$5,('New Product'!C$5+((R155-'New Product'!B$5)/('New Product'!B$4-'New Product'!B$5))*'New Product'!D$5),IF(R155&gt;='New Product'!B$6,('New Product'!C$6+((R155-'New Product'!B$6)/('New Product'!B$5-'New Product'!B$6)*'New Product'!D$6)),0)))))*$AD$2/10)</f>
        <v>0.59506882916866832</v>
      </c>
      <c r="AE155" s="76">
        <f>IF(S155="","",(IF(S155&gt;='Basket Brand'!B$3,'Basket Brand'!C$3,IF(S155&gt;='Basket Brand'!B$4,('Basket Brand'!C$4+((S155-'Basket Brand'!B$4)/('Basket Brand'!B$3-'Basket Brand'!B$4))*'Basket Brand'!D$4),IF(S155&gt;'Basket Brand'!B$5,('Basket Brand'!C$5+((S155-'Basket Brand'!B$5)/('Basket Brand'!B$4-'Basket Brand'!B$5))*'Basket Brand'!D$5),IF(S155&gt;='Basket Brand'!B$6,('Basket Brand'!C$6+((S155-'Basket Brand'!B$6)/('Basket Brand'!B$5-'Basket Brand'!B$6)*'Basket Brand'!D$6)),0))))*$AE$2/10))</f>
        <v>9.881378470614596</v>
      </c>
      <c r="AF155" s="76">
        <f>IF(T155="","",(IF(T155&gt;='No of Month Ach.'!B$3,'No of Month Ach.'!C$3,IF(T155&gt;='No of Month Ach.'!B$4,('No of Month Ach.'!C$4+((T155-'No of Month Ach.'!B$4)/('No of Month Ach.'!B$3-'No of Month Ach.'!B$4))*'No of Month Ach.'!D$4),IF(T155&gt;'No of Month Ach.'!B$5,('No of Month Ach.'!C$5+((T155-'No of Month Ach.'!B$5)/('No of Month Ach.'!B$4-'No of Month Ach.'!B$5))*'No of Month Ach.'!D$5),IF(T155&gt;='No of Month Ach.'!B$6,('No of Month Ach.'!C$6+((T155-'No of Month Ach.'!B$6)/('No of Month Ach.'!B$5-'No of Month Ach.'!B$6)*'No of Month Ach.'!D$6)),0))))*$AF$2/10))</f>
        <v>1.575</v>
      </c>
      <c r="AG155" s="76">
        <f>IFERROR(IF(U155="","",IF(U155&gt;='Rx Share'!B$3,'Rx Share'!C$3,IF(U155&gt;='Rx Share'!B$4,('Rx Share'!C$4+((U155-'Rx Share'!B$4)/('Rx Share'!B$3-'Rx Share'!B$4))*'Rx Share'!D$4),IF(U155&gt;'Rx Share'!B$5,('Rx Share'!C$5+((U155-'Rx Share'!B$5)/('Rx Share'!B$4-'Rx Share'!B$5))*'Rx Share'!D$5),IF(U155&gt;='Rx Share'!B$6,('Rx Share'!C$6+((U155-'Rx Share'!B$6)/('Rx Share'!B$5-'Rx Share'!B$6)*'Rx Share'!D$6)),0)))))*$AG$2/10,"")</f>
        <v>0</v>
      </c>
      <c r="AH155" s="76">
        <f>IF(W155&gt;='Call Achv'!B$3,'Call Achv'!C$3,IF(W155&gt;='Call Achv'!B$4,('Call Achv'!C$4+((W155-'Call Achv'!B$4)/('Call Achv'!B$3-'Call Achv'!B$4))*'Call Achv'!D$4),IF(W155&gt;'Call Achv'!B$5,('Call Achv'!C$5+((W155-'Call Achv'!B$5)/('Call Achv'!B$4-'Call Achv'!B$5))*'Call Achv'!D$5),IF(W155&gt;='Call Achv'!B$6,('Call Achv'!C$6+((W155-'Call Achv'!B$6)/('Call Achv'!B$5-'Call Achv'!B$6)*'Call Achv'!D$6)),0))))*$AH$2/10</f>
        <v>4.4190476190476193</v>
      </c>
      <c r="AI155" s="76">
        <f>IF(X155&gt;='FF-Written'!B$3,'FF-Written'!C$3,IF(X155&gt;='FF-Written'!B$4,('FF-Written'!C$4+((X155-'FF-Written'!B$4)/('FF-Written'!B$3-'FF-Written'!B$4))*'FF-Written'!D$4),IF(X155&gt;'FF-Written'!B$5,('FF-Written'!C$5+((X155-'FF-Written'!B$5)/('FF-Written'!B$4-'FF-Written'!B$5))*'FF-Written'!D$5),IF(X155&gt;='FF-Written'!B$6,('FF-Written'!C$6+((X155-'FF-Written'!B$6)/('FF-Written'!B$5-'FF-Written'!B$6)*'FF-Written'!D$6)),0))))*$AI$2/10</f>
        <v>7.8222222222222246</v>
      </c>
      <c r="AJ155" s="76">
        <f>IF(Y155&gt;='FF-Detailing'!B$3,'FF-Detailing'!C$3,IF(Y155&gt;='FF-Detailing'!B$4,('FF-Detailing'!C$4+((Y155-'FF-Detailing'!B$4)/('FF-Detailing'!B$3-'FF-Detailing'!B$4))*'FF-Detailing'!D$4),IF(Y155&gt;'FF-Detailing'!B$5,('FF-Detailing'!C$5+((Y155-'FF-Detailing'!B$5)/('FF-Detailing'!B$4-'FF-Detailing'!B$5))*'FF-Detailing'!D$5),IF(Y155&gt;='FF-Detailing'!B$6,('FF-Detailing'!C$6+((Y155-'FF-Detailing'!B$6)/('FF-Detailing'!B$5-'FF-Detailing'!B$6)*'FF-Detailing'!D$6)),0))))*$AJ$2/10</f>
        <v>2.46</v>
      </c>
      <c r="AK155" s="100">
        <f t="shared" si="29"/>
        <v>68.781591997357694</v>
      </c>
      <c r="AL155" s="70">
        <f t="shared" si="38"/>
        <v>116</v>
      </c>
      <c r="AM155" s="2">
        <f t="shared" si="30"/>
        <v>61.139192886540172</v>
      </c>
      <c r="AN155">
        <f t="shared" si="31"/>
        <v>87</v>
      </c>
      <c r="AO155" s="110">
        <f t="shared" si="32"/>
        <v>13.94978078915903</v>
      </c>
      <c r="AP155" s="110">
        <f t="shared" si="26"/>
        <v>47.887287523855278</v>
      </c>
      <c r="AQ155" s="110">
        <f t="shared" si="27"/>
        <v>30.985915492957744</v>
      </c>
      <c r="AR155" s="110">
        <f t="shared" si="28"/>
        <v>88.8888888888889</v>
      </c>
      <c r="AS155" s="109">
        <f t="shared" si="33"/>
        <v>81</v>
      </c>
      <c r="AT155" s="109">
        <f t="shared" si="34"/>
        <v>104</v>
      </c>
      <c r="AU155" s="109">
        <f t="shared" si="35"/>
        <v>126</v>
      </c>
      <c r="AV155" s="109">
        <f t="shared" si="36"/>
        <v>30</v>
      </c>
    </row>
    <row r="156" spans="1:48" ht="20" x14ac:dyDescent="0.35">
      <c r="A156" s="87"/>
      <c r="B156" s="79">
        <v>105379</v>
      </c>
      <c r="C156" s="80" t="s">
        <v>1997</v>
      </c>
      <c r="D156" s="80" t="s">
        <v>1114</v>
      </c>
      <c r="E156" s="80" t="s">
        <v>478</v>
      </c>
      <c r="F156" s="80" t="s">
        <v>76</v>
      </c>
      <c r="G156" s="80" t="s">
        <v>21</v>
      </c>
      <c r="H156" s="80" t="s">
        <v>1760</v>
      </c>
      <c r="I156" s="80" t="s">
        <v>1757</v>
      </c>
      <c r="J156" s="146">
        <v>44688</v>
      </c>
      <c r="K156" s="146" t="s">
        <v>1719</v>
      </c>
      <c r="L156" s="79"/>
      <c r="M156" s="79">
        <v>9</v>
      </c>
      <c r="N156" s="78">
        <v>83.054024404171614</v>
      </c>
      <c r="O156" s="78">
        <f>_xlfn.XLOOKUP($B156,[1]Sheet1!$A:$A,[1]Sheet1!$D:$D)</f>
        <v>83.05399551352906</v>
      </c>
      <c r="P156" s="78">
        <f t="shared" si="37"/>
        <v>2.8890642553847101E-5</v>
      </c>
      <c r="Q156" s="78">
        <v>26.24113475177305</v>
      </c>
      <c r="R156" s="78">
        <v>40.024378758694503</v>
      </c>
      <c r="S156" s="78">
        <v>85.8017584513222</v>
      </c>
      <c r="T156" s="142">
        <v>1</v>
      </c>
      <c r="U156" s="68">
        <v>6.9005175388154107</v>
      </c>
      <c r="V156" s="68">
        <v>0.20701552616446234</v>
      </c>
      <c r="W156" s="78">
        <v>74.864778873687555</v>
      </c>
      <c r="X156" s="78">
        <v>73.8888888888889</v>
      </c>
      <c r="Y156" s="78">
        <v>91</v>
      </c>
      <c r="Z156" s="73"/>
      <c r="AA156" s="74"/>
      <c r="AB156" s="75">
        <f>IF(N156="","",(IF(N156&gt;='Sales Ach'!B$3,'Sales Ach'!C$3,IF(N156&gt;='Sales Ach'!B$4,('Sales Ach'!C$4+((N156-'Sales Ach'!B$4)/('Sales Ach'!B$3-'Sales Ach'!B$4))*'Sales Ach'!D$4),IF(N156&gt;'Sales Ach'!B$5,('Sales Ach'!C$5+((N156-'Sales Ach'!B$5)/('Sales Ach'!B$4-'Sales Ach'!B$5))*'Sales Ach'!D$5),IF(N156&gt;='Sales Ach'!B$6,('Sales Ach'!C$6+((N156-'Sales Ach'!B$6)/('Sales Ach'!B$5-'Sales Ach'!B$6)*'Sales Ach'!D$6)),0))))*$AB$2/10))</f>
        <v>11.416207321251484</v>
      </c>
      <c r="AC156" s="76">
        <f>IF(Q156="","",(IF(Q156&gt;=UA!B$3,UA!C$3,IF(Q156&gt;=UA!B$4,(UA!C$4+((Q156-UA!B$4)/(UA!B$3-UA!B$4))*UA!D$4),IF(Q156&gt;UA!B$5,(UA!C$5+((Q156-UA!B$5)/(UA!B$4-UA!B$5))*UA!D$5),IF(Q156&gt;=UA!B$6,(UA!C$6+((Q156-UA!B$6)/(UA!B$5-UA!B$6)*UA!D$6)),0))))*$AC$2/10))</f>
        <v>0</v>
      </c>
      <c r="AD156" s="76">
        <f>IF(R156="","",(IF(R156&gt;='New Product'!B$3,'New Product'!C$3,IF(R156&gt;='New Product'!B$4,('New Product'!C$4+((R156-'New Product'!B$4)/('New Product'!B$3-'New Product'!B$4))*'New Product'!D$4),IF(R156&gt;'New Product'!B$5,('New Product'!C$5+((R156-'New Product'!B$5)/('New Product'!B$4-'New Product'!B$5))*'New Product'!D$5),IF(R156&gt;='New Product'!B$6,('New Product'!C$6+((R156-'New Product'!B$6)/('New Product'!B$5-'New Product'!B$6)*'New Product'!D$6)),0)))))*$AD$2/10)</f>
        <v>0.25106657069288452</v>
      </c>
      <c r="AE156" s="76">
        <f>IF(S156="","",(IF(S156&gt;='Basket Brand'!B$3,'Basket Brand'!C$3,IF(S156&gt;='Basket Brand'!B$4,('Basket Brand'!C$4+((S156-'Basket Brand'!B$4)/('Basket Brand'!B$3-'Basket Brand'!B$4))*'Basket Brand'!D$4),IF(S156&gt;'Basket Brand'!B$5,('Basket Brand'!C$5+((S156-'Basket Brand'!B$5)/('Basket Brand'!B$4-'Basket Brand'!B$5))*'Basket Brand'!D$5),IF(S156&gt;='Basket Brand'!B$6,('Basket Brand'!C$6+((S156-'Basket Brand'!B$6)/('Basket Brand'!B$5-'Basket Brand'!B$6)*'Basket Brand'!D$6)),0))))*$AE$2/10))</f>
        <v>4.8962110141586637</v>
      </c>
      <c r="AF156" s="76">
        <f>IF(T156="","",(IF(T156&gt;='No of Month Ach.'!B$3,'No of Month Ach.'!C$3,IF(T156&gt;='No of Month Ach.'!B$4,('No of Month Ach.'!C$4+((T156-'No of Month Ach.'!B$4)/('No of Month Ach.'!B$3-'No of Month Ach.'!B$4))*'No of Month Ach.'!D$4),IF(T156&gt;'No of Month Ach.'!B$5,('No of Month Ach.'!C$5+((T156-'No of Month Ach.'!B$5)/('No of Month Ach.'!B$4-'No of Month Ach.'!B$5))*'No of Month Ach.'!D$5),IF(T156&gt;='No of Month Ach.'!B$6,('No of Month Ach.'!C$6+((T156-'No of Month Ach.'!B$6)/('No of Month Ach.'!B$5-'No of Month Ach.'!B$6)*'No of Month Ach.'!D$6)),0))))*$AF$2/10))</f>
        <v>0</v>
      </c>
      <c r="AG156" s="76">
        <f>IFERROR(IF(U156="","",IF(U156&gt;='Rx Share'!B$3,'Rx Share'!C$3,IF(U156&gt;='Rx Share'!B$4,('Rx Share'!C$4+((U156-'Rx Share'!B$4)/('Rx Share'!B$3-'Rx Share'!B$4))*'Rx Share'!D$4),IF(U156&gt;'Rx Share'!B$5,('Rx Share'!C$5+((U156-'Rx Share'!B$5)/('Rx Share'!B$4-'Rx Share'!B$5))*'Rx Share'!D$5),IF(U156&gt;='Rx Share'!B$6,('Rx Share'!C$6+((U156-'Rx Share'!B$6)/('Rx Share'!B$5-'Rx Share'!B$6)*'Rx Share'!D$6)),0)))))*$AG$2/10,"")</f>
        <v>0</v>
      </c>
      <c r="AH156" s="76">
        <f>IF(W156&gt;='Call Achv'!B$3,'Call Achv'!C$3,IF(W156&gt;='Call Achv'!B$4,('Call Achv'!C$4+((W156-'Call Achv'!B$4)/('Call Achv'!B$3-'Call Achv'!B$4))*'Call Achv'!D$4),IF(W156&gt;'Call Achv'!B$5,('Call Achv'!C$5+((W156-'Call Achv'!B$5)/('Call Achv'!B$4-'Call Achv'!B$5))*'Call Achv'!D$5),IF(W156&gt;='Call Achv'!B$6,('Call Achv'!C$6+((W156-'Call Achv'!B$6)/('Call Achv'!B$5-'Call Achv'!B$6)*'Call Achv'!D$6)),0))))*$AH$2/10</f>
        <v>0</v>
      </c>
      <c r="AI156" s="76">
        <f>IF(X156&gt;='FF-Written'!B$3,'FF-Written'!C$3,IF(X156&gt;='FF-Written'!B$4,('FF-Written'!C$4+((X156-'FF-Written'!B$4)/('FF-Written'!B$3-'FF-Written'!B$4))*'FF-Written'!D$4),IF(X156&gt;'FF-Written'!B$5,('FF-Written'!C$5+((X156-'FF-Written'!B$5)/('FF-Written'!B$4-'FF-Written'!B$5))*'FF-Written'!D$5),IF(X156&gt;='FF-Written'!B$6,('FF-Written'!C$6+((X156-'FF-Written'!B$6)/('FF-Written'!B$5-'FF-Written'!B$6)*'FF-Written'!D$6)),0))))*$AI$2/10</f>
        <v>4.866666666666668</v>
      </c>
      <c r="AJ156" s="76">
        <f>IF(Y156&gt;='FF-Detailing'!B$3,'FF-Detailing'!C$3,IF(Y156&gt;='FF-Detailing'!B$4,('FF-Detailing'!C$4+((Y156-'FF-Detailing'!B$4)/('FF-Detailing'!B$3-'FF-Detailing'!B$4))*'FF-Detailing'!D$4),IF(Y156&gt;'FF-Detailing'!B$5,('FF-Detailing'!C$5+((Y156-'FF-Detailing'!B$5)/('FF-Detailing'!B$4-'FF-Detailing'!B$5))*'FF-Detailing'!D$5),IF(Y156&gt;='FF-Detailing'!B$6,('FF-Detailing'!C$6+((Y156-'FF-Detailing'!B$6)/('FF-Detailing'!B$5-'FF-Detailing'!B$6)*'FF-Detailing'!D$6)),0))))*$AJ$2/10</f>
        <v>2.76</v>
      </c>
      <c r="AK156" s="100">
        <f t="shared" si="29"/>
        <v>30.237689465962127</v>
      </c>
      <c r="AL156" s="70">
        <f t="shared" si="38"/>
        <v>465</v>
      </c>
      <c r="AM156" s="2">
        <f t="shared" si="30"/>
        <v>26.877946191966334</v>
      </c>
      <c r="AN156">
        <f t="shared" si="31"/>
        <v>330</v>
      </c>
      <c r="AO156" s="110" t="str">
        <f t="shared" si="32"/>
        <v/>
      </c>
      <c r="AP156" s="110" t="str">
        <f t="shared" si="26"/>
        <v/>
      </c>
      <c r="AQ156" s="110" t="str">
        <f t="shared" si="27"/>
        <v/>
      </c>
      <c r="AR156" s="110" t="str">
        <f t="shared" si="28"/>
        <v/>
      </c>
      <c r="AS156" s="109" t="str">
        <f t="shared" si="33"/>
        <v>Disqualified</v>
      </c>
      <c r="AT156" s="109" t="str">
        <f t="shared" si="34"/>
        <v>Disqualified</v>
      </c>
      <c r="AU156" s="109" t="str">
        <f t="shared" si="35"/>
        <v>Disqualified</v>
      </c>
      <c r="AV156" s="109" t="str">
        <f t="shared" si="36"/>
        <v>Disqualified</v>
      </c>
    </row>
    <row r="157" spans="1:48" ht="20" x14ac:dyDescent="0.35">
      <c r="A157" s="87"/>
      <c r="B157" s="79">
        <v>105381</v>
      </c>
      <c r="C157" s="80" t="s">
        <v>1998</v>
      </c>
      <c r="D157" s="80"/>
      <c r="E157" s="80" t="s">
        <v>1999</v>
      </c>
      <c r="F157" s="80" t="s">
        <v>1887</v>
      </c>
      <c r="G157" s="80" t="s">
        <v>2000</v>
      </c>
      <c r="H157" s="80" t="s">
        <v>1912</v>
      </c>
      <c r="I157" s="80" t="s">
        <v>1786</v>
      </c>
      <c r="J157" s="146"/>
      <c r="K157" s="146" t="s">
        <v>1701</v>
      </c>
      <c r="L157" s="79"/>
      <c r="M157" s="79">
        <v>5</v>
      </c>
      <c r="N157" s="78">
        <v>83.341199350748013</v>
      </c>
      <c r="O157" s="78">
        <f>_xlfn.XLOOKUP($B157,[1]Sheet1!$A:$A,[1]Sheet1!$D:$D)</f>
        <v>83.341199350748013</v>
      </c>
      <c r="P157" s="78">
        <f t="shared" si="37"/>
        <v>0</v>
      </c>
      <c r="Q157" s="78">
        <v>35.135135135135137</v>
      </c>
      <c r="R157" s="78">
        <v>7.8963258305624811</v>
      </c>
      <c r="S157" s="78">
        <v>84.37427752904938</v>
      </c>
      <c r="T157" s="142">
        <v>0</v>
      </c>
      <c r="U157" s="68">
        <v>83.333333333333343</v>
      </c>
      <c r="V157" s="68">
        <v>15</v>
      </c>
      <c r="W157" s="78">
        <v>99.348958333333343</v>
      </c>
      <c r="X157" s="78">
        <v>86.666666666666671</v>
      </c>
      <c r="Y157" s="78">
        <v>77</v>
      </c>
      <c r="Z157" s="73"/>
      <c r="AA157" s="74"/>
      <c r="AB157" s="75">
        <f>IF(N157="","",(IF(N157&gt;='Sales Ach'!B$3,'Sales Ach'!C$3,IF(N157&gt;='Sales Ach'!B$4,('Sales Ach'!C$4+((N157-'Sales Ach'!B$4)/('Sales Ach'!B$3-'Sales Ach'!B$4))*'Sales Ach'!D$4),IF(N157&gt;'Sales Ach'!B$5,('Sales Ach'!C$5+((N157-'Sales Ach'!B$5)/('Sales Ach'!B$4-'Sales Ach'!B$5))*'Sales Ach'!D$5),IF(N157&gt;='Sales Ach'!B$6,('Sales Ach'!C$6+((N157-'Sales Ach'!B$6)/('Sales Ach'!B$5-'Sales Ach'!B$6)*'Sales Ach'!D$6)),0))))*$AB$2/10))</f>
        <v>11.502359805224405</v>
      </c>
      <c r="AC157" s="76">
        <f>IF(Q157="","",(IF(Q157&gt;=UA!B$3,UA!C$3,IF(Q157&gt;=UA!B$4,(UA!C$4+((Q157-UA!B$4)/(UA!B$3-UA!B$4))*UA!D$4),IF(Q157&gt;UA!B$5,(UA!C$5+((Q157-UA!B$5)/(UA!B$4-UA!B$5))*UA!D$5),IF(Q157&gt;=UA!B$6,(UA!C$6+((Q157-UA!B$6)/(UA!B$5-UA!B$6)*UA!D$6)),0))))*$AC$2/10))</f>
        <v>4.5405405405405412</v>
      </c>
      <c r="AD157" s="76">
        <f>IF(R157="","",(IF(R157&gt;='New Product'!B$3,'New Product'!C$3,IF(R157&gt;='New Product'!B$4,('New Product'!C$4+((R157-'New Product'!B$4)/('New Product'!B$3-'New Product'!B$4))*'New Product'!D$4),IF(R157&gt;'New Product'!B$5,('New Product'!C$5+((R157-'New Product'!B$5)/('New Product'!B$4-'New Product'!B$5))*'New Product'!D$5),IF(R157&gt;='New Product'!B$6,('New Product'!C$6+((R157-'New Product'!B$6)/('New Product'!B$5-'New Product'!B$6)*'New Product'!D$6)),0)))))*$AD$2/10)</f>
        <v>0</v>
      </c>
      <c r="AE157" s="76">
        <f>IF(S157="","",(IF(S157&gt;='Basket Brand'!B$3,'Basket Brand'!C$3,IF(S157&gt;='Basket Brand'!B$4,('Basket Brand'!C$4+((S157-'Basket Brand'!B$4)/('Basket Brand'!B$3-'Basket Brand'!B$4))*'Basket Brand'!D$4),IF(S157&gt;'Basket Brand'!B$5,('Basket Brand'!C$5+((S157-'Basket Brand'!B$5)/('Basket Brand'!B$4-'Basket Brand'!B$5))*'Basket Brand'!D$5),IF(S157&gt;='Basket Brand'!B$6,('Basket Brand'!C$6+((S157-'Basket Brand'!B$6)/('Basket Brand'!B$5-'Basket Brand'!B$6)*'Basket Brand'!D$6)),0))))*$AE$2/10))</f>
        <v>4.7249133034859252</v>
      </c>
      <c r="AF157" s="76">
        <f>IF(T157="","",(IF(T157&gt;='No of Month Ach.'!B$3,'No of Month Ach.'!C$3,IF(T157&gt;='No of Month Ach.'!B$4,('No of Month Ach.'!C$4+((T157-'No of Month Ach.'!B$4)/('No of Month Ach.'!B$3-'No of Month Ach.'!B$4))*'No of Month Ach.'!D$4),IF(T157&gt;'No of Month Ach.'!B$5,('No of Month Ach.'!C$5+((T157-'No of Month Ach.'!B$5)/('No of Month Ach.'!B$4-'No of Month Ach.'!B$5))*'No of Month Ach.'!D$5),IF(T157&gt;='No of Month Ach.'!B$6,('No of Month Ach.'!C$6+((T157-'No of Month Ach.'!B$6)/('No of Month Ach.'!B$5-'No of Month Ach.'!B$6)*'No of Month Ach.'!D$6)),0))))*$AF$2/10))</f>
        <v>0</v>
      </c>
      <c r="AG157" s="76">
        <f>IFERROR(IF(U157="","",IF(U157&gt;='Rx Share'!B$3,'Rx Share'!C$3,IF(U157&gt;='Rx Share'!B$4,('Rx Share'!C$4+((U157-'Rx Share'!B$4)/('Rx Share'!B$3-'Rx Share'!B$4))*'Rx Share'!D$4),IF(U157&gt;'Rx Share'!B$5,('Rx Share'!C$5+((U157-'Rx Share'!B$5)/('Rx Share'!B$4-'Rx Share'!B$5))*'Rx Share'!D$5),IF(U157&gt;='Rx Share'!B$6,('Rx Share'!C$6+((U157-'Rx Share'!B$6)/('Rx Share'!B$5-'Rx Share'!B$6)*'Rx Share'!D$6)),0)))))*$AG$2/10,"")</f>
        <v>5.7777777777777786</v>
      </c>
      <c r="AH157" s="76">
        <f>IF(W157&gt;='Call Achv'!B$3,'Call Achv'!C$3,IF(W157&gt;='Call Achv'!B$4,('Call Achv'!C$4+((W157-'Call Achv'!B$4)/('Call Achv'!B$3-'Call Achv'!B$4))*'Call Achv'!D$4),IF(W157&gt;'Call Achv'!B$5,('Call Achv'!C$5+((W157-'Call Achv'!B$5)/('Call Achv'!B$4-'Call Achv'!B$5))*'Call Achv'!D$5),IF(W157&gt;='Call Achv'!B$6,('Call Achv'!C$6+((W157-'Call Achv'!B$6)/('Call Achv'!B$5-'Call Achv'!B$6)*'Call Achv'!D$6)),0))))*$AH$2/10</f>
        <v>4.8046875000000027</v>
      </c>
      <c r="AI157" s="76">
        <f>IF(X157&gt;='FF-Written'!B$3,'FF-Written'!C$3,IF(X157&gt;='FF-Written'!B$4,('FF-Written'!C$4+((X157-'FF-Written'!B$4)/('FF-Written'!B$3-'FF-Written'!B$4))*'FF-Written'!D$4),IF(X157&gt;'FF-Written'!B$5,('FF-Written'!C$5+((X157-'FF-Written'!B$5)/('FF-Written'!B$4-'FF-Written'!B$5))*'FF-Written'!D$5),IF(X157&gt;='FF-Written'!B$6,('FF-Written'!C$6+((X157-'FF-Written'!B$6)/('FF-Written'!B$5-'FF-Written'!B$6)*'FF-Written'!D$6)),0))))*$AI$2/10</f>
        <v>7.4666666666666668</v>
      </c>
      <c r="AJ157" s="76">
        <f>IF(Y157&gt;='FF-Detailing'!B$3,'FF-Detailing'!C$3,IF(Y157&gt;='FF-Detailing'!B$4,('FF-Detailing'!C$4+((Y157-'FF-Detailing'!B$4)/('FF-Detailing'!B$3-'FF-Detailing'!B$4))*'FF-Detailing'!D$4),IF(Y157&gt;'FF-Detailing'!B$5,('FF-Detailing'!C$5+((Y157-'FF-Detailing'!B$5)/('FF-Detailing'!B$4-'FF-Detailing'!B$5))*'FF-Detailing'!D$5),IF(Y157&gt;='FF-Detailing'!B$6,('FF-Detailing'!C$6+((Y157-'FF-Detailing'!B$6)/('FF-Detailing'!B$5-'FF-Detailing'!B$6)*'FF-Detailing'!D$6)),0))))*$AJ$2/10</f>
        <v>1.8299999999999996</v>
      </c>
      <c r="AK157" s="100">
        <f t="shared" si="29"/>
        <v>43.586459769896919</v>
      </c>
      <c r="AL157" s="70">
        <f t="shared" si="38"/>
        <v>303</v>
      </c>
      <c r="AM157" s="2">
        <f t="shared" si="30"/>
        <v>45.163272881883685</v>
      </c>
      <c r="AN157">
        <f t="shared" si="31"/>
        <v>176</v>
      </c>
      <c r="AO157" s="110" t="str">
        <f t="shared" si="32"/>
        <v/>
      </c>
      <c r="AP157" s="110" t="str">
        <f t="shared" si="26"/>
        <v/>
      </c>
      <c r="AQ157" s="110" t="str">
        <f t="shared" si="27"/>
        <v/>
      </c>
      <c r="AR157" s="110" t="str">
        <f t="shared" si="28"/>
        <v/>
      </c>
      <c r="AS157" s="109" t="str">
        <f t="shared" si="33"/>
        <v>Disqualified</v>
      </c>
      <c r="AT157" s="109" t="str">
        <f t="shared" si="34"/>
        <v>Disqualified</v>
      </c>
      <c r="AU157" s="109" t="str">
        <f t="shared" si="35"/>
        <v>Disqualified</v>
      </c>
      <c r="AV157" s="109" t="str">
        <f t="shared" si="36"/>
        <v>Disqualified</v>
      </c>
    </row>
    <row r="158" spans="1:48" ht="20" x14ac:dyDescent="0.35">
      <c r="A158" s="87"/>
      <c r="B158" s="79">
        <v>105382</v>
      </c>
      <c r="C158" s="80" t="s">
        <v>2001</v>
      </c>
      <c r="D158" s="80" t="s">
        <v>1201</v>
      </c>
      <c r="E158" s="80" t="s">
        <v>2002</v>
      </c>
      <c r="F158" s="80" t="s">
        <v>1765</v>
      </c>
      <c r="G158" s="80" t="s">
        <v>1766</v>
      </c>
      <c r="H158" s="80" t="s">
        <v>1545</v>
      </c>
      <c r="I158" s="80" t="s">
        <v>1545</v>
      </c>
      <c r="J158" s="146">
        <v>44688</v>
      </c>
      <c r="K158" s="146" t="s">
        <v>1719</v>
      </c>
      <c r="L158" s="79"/>
      <c r="M158" s="79">
        <v>9</v>
      </c>
      <c r="N158" s="78">
        <v>103.31224277893909</v>
      </c>
      <c r="O158" s="78">
        <f>_xlfn.XLOOKUP($B158,[1]Sheet1!$A:$A,[1]Sheet1!$D:$D)</f>
        <v>103.3122467982727</v>
      </c>
      <c r="P158" s="78">
        <f t="shared" si="37"/>
        <v>-4.0193336019456183E-6</v>
      </c>
      <c r="Q158" s="78">
        <v>50</v>
      </c>
      <c r="R158" s="78" t="s">
        <v>1093</v>
      </c>
      <c r="S158" s="78">
        <v>103.29022553308597</v>
      </c>
      <c r="T158" s="142">
        <v>5</v>
      </c>
      <c r="U158" s="68" t="s">
        <v>1093</v>
      </c>
      <c r="V158" s="68" t="s">
        <v>1093</v>
      </c>
      <c r="W158" s="78">
        <v>124.6606334841629</v>
      </c>
      <c r="X158" s="78">
        <v>57.777777777777779</v>
      </c>
      <c r="Y158" s="78">
        <v>30</v>
      </c>
      <c r="Z158" s="73"/>
      <c r="AA158" s="74"/>
      <c r="AB158" s="75">
        <f>IF(N158="","",(IF(N158&gt;='Sales Ach'!B$3,'Sales Ach'!C$3,IF(N158&gt;='Sales Ach'!B$4,('Sales Ach'!C$4+((N158-'Sales Ach'!B$4)/('Sales Ach'!B$3-'Sales Ach'!B$4))*'Sales Ach'!D$4),IF(N158&gt;'Sales Ach'!B$5,('Sales Ach'!C$5+((N158-'Sales Ach'!B$5)/('Sales Ach'!B$4-'Sales Ach'!B$5))*'Sales Ach'!D$5),IF(N158&gt;='Sales Ach'!B$6,('Sales Ach'!C$6+((N158-'Sales Ach'!B$6)/('Sales Ach'!B$5-'Sales Ach'!B$6)*'Sales Ach'!D$6)),0))))*$AB$2/10))</f>
        <v>24.993672833681728</v>
      </c>
      <c r="AC158" s="76">
        <f>IF(Q158="","",(IF(Q158&gt;=UA!B$3,UA!C$3,IF(Q158&gt;=UA!B$4,(UA!C$4+((Q158-UA!B$4)/(UA!B$3-UA!B$4))*UA!D$4),IF(Q158&gt;UA!B$5,(UA!C$5+((Q158-UA!B$5)/(UA!B$4-UA!B$5))*UA!D$5),IF(Q158&gt;=UA!B$6,(UA!C$6+((Q158-UA!B$6)/(UA!B$5-UA!B$6)*UA!D$6)),0))))*$AC$2/10))</f>
        <v>10</v>
      </c>
      <c r="AD158" s="76" t="str">
        <f>IF(R158="","",(IF(R158&gt;='New Product'!B$3,'New Product'!C$3,IF(R158&gt;='New Product'!B$4,('New Product'!C$4+((R158-'New Product'!B$4)/('New Product'!B$3-'New Product'!B$4))*'New Product'!D$4),IF(R158&gt;'New Product'!B$5,('New Product'!C$5+((R158-'New Product'!B$5)/('New Product'!B$4-'New Product'!B$5))*'New Product'!D$5),IF(R158&gt;='New Product'!B$6,('New Product'!C$6+((R158-'New Product'!B$6)/('New Product'!B$5-'New Product'!B$6)*'New Product'!D$6)),0)))))*$AD$2/10)</f>
        <v/>
      </c>
      <c r="AE158" s="76">
        <f>IF(S158="","",(IF(S158&gt;='Basket Brand'!B$3,'Basket Brand'!C$3,IF(S158&gt;='Basket Brand'!B$4,('Basket Brand'!C$4+((S158-'Basket Brand'!B$4)/('Basket Brand'!B$3-'Basket Brand'!B$4))*'Basket Brand'!D$4),IF(S158&gt;'Basket Brand'!B$5,('Basket Brand'!C$5+((S158-'Basket Brand'!B$5)/('Basket Brand'!B$4-'Basket Brand'!B$5))*'Basket Brand'!D$5),IF(S158&gt;='Basket Brand'!B$6,('Basket Brand'!C$6+((S158-'Basket Brand'!B$6)/('Basket Brand'!B$5-'Basket Brand'!B$6)*'Basket Brand'!D$6)),0))))*$AE$2/10))</f>
        <v>9.9948270639703161</v>
      </c>
      <c r="AF158" s="76">
        <f>IF(T158="","",(IF(T158&gt;='No of Month Ach.'!B$3,'No of Month Ach.'!C$3,IF(T158&gt;='No of Month Ach.'!B$4,('No of Month Ach.'!C$4+((T158-'No of Month Ach.'!B$4)/('No of Month Ach.'!B$3-'No of Month Ach.'!B$4))*'No of Month Ach.'!D$4),IF(T158&gt;'No of Month Ach.'!B$5,('No of Month Ach.'!C$5+((T158-'No of Month Ach.'!B$5)/('No of Month Ach.'!B$4-'No of Month Ach.'!B$5))*'No of Month Ach.'!D$5),IF(T158&gt;='No of Month Ach.'!B$6,('No of Month Ach.'!C$6+((T158-'No of Month Ach.'!B$6)/('No of Month Ach.'!B$5-'No of Month Ach.'!B$6)*'No of Month Ach.'!D$6)),0))))*$AF$2/10))</f>
        <v>0.35</v>
      </c>
      <c r="AG158" s="76" t="str">
        <f>IFERROR(IF(U158="","",IF(U158&gt;='Rx Share'!B$3,'Rx Share'!C$3,IF(U158&gt;='Rx Share'!B$4,('Rx Share'!C$4+((U158-'Rx Share'!B$4)/('Rx Share'!B$3-'Rx Share'!B$4))*'Rx Share'!D$4),IF(U158&gt;'Rx Share'!B$5,('Rx Share'!C$5+((U158-'Rx Share'!B$5)/('Rx Share'!B$4-'Rx Share'!B$5))*'Rx Share'!D$5),IF(U158&gt;='Rx Share'!B$6,('Rx Share'!C$6+((U158-'Rx Share'!B$6)/('Rx Share'!B$5-'Rx Share'!B$6)*'Rx Share'!D$6)),0)))))*$AG$2/10,"")</f>
        <v/>
      </c>
      <c r="AH158" s="76">
        <f>IF(W158&gt;='Call Achv'!B$3,'Call Achv'!C$3,IF(W158&gt;='Call Achv'!B$4,('Call Achv'!C$4+((W158-'Call Achv'!B$4)/('Call Achv'!B$3-'Call Achv'!B$4))*'Call Achv'!D$4),IF(W158&gt;'Call Achv'!B$5,('Call Achv'!C$5+((W158-'Call Achv'!B$5)/('Call Achv'!B$4-'Call Achv'!B$5))*'Call Achv'!D$5),IF(W158&gt;='Call Achv'!B$6,('Call Achv'!C$6+((W158-'Call Achv'!B$6)/('Call Achv'!B$5-'Call Achv'!B$6)*'Call Achv'!D$6)),0))))*$AH$2/10</f>
        <v>5</v>
      </c>
      <c r="AI158" s="76">
        <f>IF(X158&gt;='FF-Written'!B$3,'FF-Written'!C$3,IF(X158&gt;='FF-Written'!B$4,('FF-Written'!C$4+((X158-'FF-Written'!B$4)/('FF-Written'!B$3-'FF-Written'!B$4))*'FF-Written'!D$4),IF(X158&gt;'FF-Written'!B$5,('FF-Written'!C$5+((X158-'FF-Written'!B$5)/('FF-Written'!B$4-'FF-Written'!B$5))*'FF-Written'!D$5),IF(X158&gt;='FF-Written'!B$6,('FF-Written'!C$6+((X158-'FF-Written'!B$6)/('FF-Written'!B$5-'FF-Written'!B$6)*'FF-Written'!D$6)),0))))*$AI$2/10</f>
        <v>2.5777777777777784</v>
      </c>
      <c r="AJ158" s="76">
        <f>IF(Y158&gt;='FF-Detailing'!B$3,'FF-Detailing'!C$3,IF(Y158&gt;='FF-Detailing'!B$4,('FF-Detailing'!C$4+((Y158-'FF-Detailing'!B$4)/('FF-Detailing'!B$3-'FF-Detailing'!B$4))*'FF-Detailing'!D$4),IF(Y158&gt;'FF-Detailing'!B$5,('FF-Detailing'!C$5+((Y158-'FF-Detailing'!B$5)/('FF-Detailing'!B$4-'FF-Detailing'!B$5))*'FF-Detailing'!D$5),IF(Y158&gt;='FF-Detailing'!B$6,('FF-Detailing'!C$6+((Y158-'FF-Detailing'!B$6)/('FF-Detailing'!B$5-'FF-Detailing'!B$6)*'FF-Detailing'!D$6)),0))))*$AJ$2/10</f>
        <v>0</v>
      </c>
      <c r="AK158" s="100">
        <f t="shared" si="29"/>
        <v>66.145347094287288</v>
      </c>
      <c r="AL158" s="70">
        <f t="shared" si="38"/>
        <v>131</v>
      </c>
      <c r="AM158" s="2">
        <f t="shared" si="30"/>
        <v>58.795864083810919</v>
      </c>
      <c r="AN158">
        <f t="shared" si="31"/>
        <v>101</v>
      </c>
      <c r="AO158" s="110" t="str">
        <f t="shared" si="32"/>
        <v/>
      </c>
      <c r="AP158" s="110" t="str">
        <f t="shared" si="26"/>
        <v/>
      </c>
      <c r="AQ158" s="110">
        <f t="shared" si="27"/>
        <v>50</v>
      </c>
      <c r="AR158" s="110">
        <f t="shared" si="28"/>
        <v>57.777777777777779</v>
      </c>
      <c r="AS158" s="109" t="str">
        <f t="shared" si="33"/>
        <v>Not eligible</v>
      </c>
      <c r="AT158" s="109" t="str">
        <f t="shared" si="34"/>
        <v>Not eligible</v>
      </c>
      <c r="AU158" s="109">
        <f t="shared" si="35"/>
        <v>41</v>
      </c>
      <c r="AV158" s="109">
        <f t="shared" si="36"/>
        <v>130</v>
      </c>
    </row>
    <row r="159" spans="1:48" ht="20" x14ac:dyDescent="0.35">
      <c r="A159" s="87"/>
      <c r="B159" s="79">
        <v>105383</v>
      </c>
      <c r="C159" s="80" t="s">
        <v>2003</v>
      </c>
      <c r="D159" s="80" t="s">
        <v>1114</v>
      </c>
      <c r="E159" s="80" t="s">
        <v>2004</v>
      </c>
      <c r="F159" s="80" t="s">
        <v>2005</v>
      </c>
      <c r="G159" s="80" t="s">
        <v>17</v>
      </c>
      <c r="H159" s="80" t="s">
        <v>1756</v>
      </c>
      <c r="I159" s="80" t="s">
        <v>1757</v>
      </c>
      <c r="J159" s="146">
        <v>44688</v>
      </c>
      <c r="K159" s="146" t="s">
        <v>1719</v>
      </c>
      <c r="L159" s="79"/>
      <c r="M159" s="79">
        <v>9</v>
      </c>
      <c r="N159" s="78">
        <v>82.907223847402221</v>
      </c>
      <c r="O159" s="78">
        <f>_xlfn.XLOOKUP($B159,[1]Sheet1!$A:$A,[1]Sheet1!$D:$D)</f>
        <v>82.907138712423489</v>
      </c>
      <c r="P159" s="78">
        <f t="shared" si="37"/>
        <v>8.5134978732526179E-5</v>
      </c>
      <c r="Q159" s="78">
        <v>33.873873873873869</v>
      </c>
      <c r="R159" s="78">
        <v>34.733335138873414</v>
      </c>
      <c r="S159" s="78">
        <v>83.421829983667777</v>
      </c>
      <c r="T159" s="142">
        <v>1</v>
      </c>
      <c r="U159" s="68">
        <v>23.877745940783189</v>
      </c>
      <c r="V159" s="68">
        <v>0.71633237822349571</v>
      </c>
      <c r="W159" s="78">
        <v>97.746031746031747</v>
      </c>
      <c r="X159" s="78">
        <v>77.777777777777771</v>
      </c>
      <c r="Y159" s="78">
        <v>84.166666666666671</v>
      </c>
      <c r="Z159" s="73"/>
      <c r="AA159" s="74"/>
      <c r="AB159" s="75">
        <f>IF(N159="","",(IF(N159&gt;='Sales Ach'!B$3,'Sales Ach'!C$3,IF(N159&gt;='Sales Ach'!B$4,('Sales Ach'!C$4+((N159-'Sales Ach'!B$4)/('Sales Ach'!B$3-'Sales Ach'!B$4))*'Sales Ach'!D$4),IF(N159&gt;'Sales Ach'!B$5,('Sales Ach'!C$5+((N159-'Sales Ach'!B$5)/('Sales Ach'!B$4-'Sales Ach'!B$5))*'Sales Ach'!D$5),IF(N159&gt;='Sales Ach'!B$6,('Sales Ach'!C$6+((N159-'Sales Ach'!B$6)/('Sales Ach'!B$5-'Sales Ach'!B$6)*'Sales Ach'!D$6)),0))))*$AB$2/10))</f>
        <v>11.372167154220666</v>
      </c>
      <c r="AC159" s="76">
        <f>IF(Q159="","",(IF(Q159&gt;=UA!B$3,UA!C$3,IF(Q159&gt;=UA!B$4,(UA!C$4+((Q159-UA!B$4)/(UA!B$3-UA!B$4))*UA!D$4),IF(Q159&gt;UA!B$5,(UA!C$5+((Q159-UA!B$5)/(UA!B$4-UA!B$5))*UA!D$5),IF(Q159&gt;=UA!B$6,(UA!C$6+((Q159-UA!B$6)/(UA!B$5-UA!B$6)*UA!D$6)),0))))*$AC$2/10))</f>
        <v>4.1621621621621605</v>
      </c>
      <c r="AD159" s="76">
        <f>IF(R159="","",(IF(R159&gt;='New Product'!B$3,'New Product'!C$3,IF(R159&gt;='New Product'!B$4,('New Product'!C$4+((R159-'New Product'!B$4)/('New Product'!B$3-'New Product'!B$4))*'New Product'!D$4),IF(R159&gt;'New Product'!B$5,('New Product'!C$5+((R159-'New Product'!B$5)/('New Product'!B$4-'New Product'!B$5))*'New Product'!D$5),IF(R159&gt;='New Product'!B$6,('New Product'!C$6+((R159-'New Product'!B$6)/('New Product'!B$5-'New Product'!B$6)*'New Product'!D$6)),0)))))*$AD$2/10)</f>
        <v>0</v>
      </c>
      <c r="AE159" s="76">
        <f>IF(S159="","",(IF(S159&gt;='Basket Brand'!B$3,'Basket Brand'!C$3,IF(S159&gt;='Basket Brand'!B$4,('Basket Brand'!C$4+((S159-'Basket Brand'!B$4)/('Basket Brand'!B$3-'Basket Brand'!B$4))*'Basket Brand'!D$4),IF(S159&gt;'Basket Brand'!B$5,('Basket Brand'!C$5+((S159-'Basket Brand'!B$5)/('Basket Brand'!B$4-'Basket Brand'!B$5))*'Basket Brand'!D$5),IF(S159&gt;='Basket Brand'!B$6,('Basket Brand'!C$6+((S159-'Basket Brand'!B$6)/('Basket Brand'!B$5-'Basket Brand'!B$6)*'Basket Brand'!D$6)),0))))*$AE$2/10))</f>
        <v>4.6106195980401337</v>
      </c>
      <c r="AF159" s="76">
        <f>IF(T159="","",(IF(T159&gt;='No of Month Ach.'!B$3,'No of Month Ach.'!C$3,IF(T159&gt;='No of Month Ach.'!B$4,('No of Month Ach.'!C$4+((T159-'No of Month Ach.'!B$4)/('No of Month Ach.'!B$3-'No of Month Ach.'!B$4))*'No of Month Ach.'!D$4),IF(T159&gt;'No of Month Ach.'!B$5,('No of Month Ach.'!C$5+((T159-'No of Month Ach.'!B$5)/('No of Month Ach.'!B$4-'No of Month Ach.'!B$5))*'No of Month Ach.'!D$5),IF(T159&gt;='No of Month Ach.'!B$6,('No of Month Ach.'!C$6+((T159-'No of Month Ach.'!B$6)/('No of Month Ach.'!B$5-'No of Month Ach.'!B$6)*'No of Month Ach.'!D$6)),0))))*$AF$2/10))</f>
        <v>0</v>
      </c>
      <c r="AG159" s="76">
        <f>IFERROR(IF(U159="","",IF(U159&gt;='Rx Share'!B$3,'Rx Share'!C$3,IF(U159&gt;='Rx Share'!B$4,('Rx Share'!C$4+((U159-'Rx Share'!B$4)/('Rx Share'!B$3-'Rx Share'!B$4))*'Rx Share'!D$4),IF(U159&gt;'Rx Share'!B$5,('Rx Share'!C$5+((U159-'Rx Share'!B$5)/('Rx Share'!B$4-'Rx Share'!B$5))*'Rx Share'!D$5),IF(U159&gt;='Rx Share'!B$6,('Rx Share'!C$6+((U159-'Rx Share'!B$6)/('Rx Share'!B$5-'Rx Share'!B$6)*'Rx Share'!D$6)),0)))))*$AG$2/10,"")</f>
        <v>0</v>
      </c>
      <c r="AH159" s="76">
        <f>IF(W159&gt;='Call Achv'!B$3,'Call Achv'!C$3,IF(W159&gt;='Call Achv'!B$4,('Call Achv'!C$4+((W159-'Call Achv'!B$4)/('Call Achv'!B$3-'Call Achv'!B$4))*'Call Achv'!D$4),IF(W159&gt;'Call Achv'!B$5,('Call Achv'!C$5+((W159-'Call Achv'!B$5)/('Call Achv'!B$4-'Call Achv'!B$5))*'Call Achv'!D$5),IF(W159&gt;='Call Achv'!B$6,('Call Achv'!C$6+((W159-'Call Achv'!B$6)/('Call Achv'!B$5-'Call Achv'!B$6)*'Call Achv'!D$6)),0))))*$AH$2/10</f>
        <v>4.3238095238095244</v>
      </c>
      <c r="AI159" s="76">
        <f>IF(X159&gt;='FF-Written'!B$3,'FF-Written'!C$3,IF(X159&gt;='FF-Written'!B$4,('FF-Written'!C$4+((X159-'FF-Written'!B$4)/('FF-Written'!B$3-'FF-Written'!B$4))*'FF-Written'!D$4),IF(X159&gt;'FF-Written'!B$5,('FF-Written'!C$5+((X159-'FF-Written'!B$5)/('FF-Written'!B$4-'FF-Written'!B$5))*'FF-Written'!D$5),IF(X159&gt;='FF-Written'!B$6,('FF-Written'!C$6+((X159-'FF-Written'!B$6)/('FF-Written'!B$5-'FF-Written'!B$6)*'FF-Written'!D$6)),0))))*$AI$2/10</f>
        <v>5.333333333333333</v>
      </c>
      <c r="AJ159" s="76">
        <f>IF(Y159&gt;='FF-Detailing'!B$3,'FF-Detailing'!C$3,IF(Y159&gt;='FF-Detailing'!B$4,('FF-Detailing'!C$4+((Y159-'FF-Detailing'!B$4)/('FF-Detailing'!B$3-'FF-Detailing'!B$4))*'FF-Detailing'!D$4),IF(Y159&gt;'FF-Detailing'!B$5,('FF-Detailing'!C$5+((Y159-'FF-Detailing'!B$5)/('FF-Detailing'!B$4-'FF-Detailing'!B$5))*'FF-Detailing'!D$5),IF(Y159&gt;='FF-Detailing'!B$6,('FF-Detailing'!C$6+((Y159-'FF-Detailing'!B$6)/('FF-Detailing'!B$5-'FF-Detailing'!B$6)*'FF-Detailing'!D$6)),0))))*$AJ$2/10</f>
        <v>2.35</v>
      </c>
      <c r="AK159" s="100">
        <f t="shared" si="29"/>
        <v>40.190114714457266</v>
      </c>
      <c r="AL159" s="70">
        <f t="shared" si="38"/>
        <v>340</v>
      </c>
      <c r="AM159" s="2">
        <f t="shared" si="30"/>
        <v>35.724546412850906</v>
      </c>
      <c r="AN159">
        <f t="shared" si="31"/>
        <v>248</v>
      </c>
      <c r="AO159" s="110" t="str">
        <f t="shared" si="32"/>
        <v/>
      </c>
      <c r="AP159" s="110" t="str">
        <f t="shared" si="26"/>
        <v/>
      </c>
      <c r="AQ159" s="110" t="str">
        <f t="shared" si="27"/>
        <v/>
      </c>
      <c r="AR159" s="110" t="str">
        <f t="shared" si="28"/>
        <v/>
      </c>
      <c r="AS159" s="109" t="str">
        <f t="shared" si="33"/>
        <v>Disqualified</v>
      </c>
      <c r="AT159" s="109" t="str">
        <f t="shared" si="34"/>
        <v>Disqualified</v>
      </c>
      <c r="AU159" s="109" t="str">
        <f t="shared" si="35"/>
        <v>Disqualified</v>
      </c>
      <c r="AV159" s="109" t="str">
        <f t="shared" si="36"/>
        <v>Disqualified</v>
      </c>
    </row>
    <row r="160" spans="1:48" ht="20" x14ac:dyDescent="0.35">
      <c r="A160" s="87"/>
      <c r="B160" s="79">
        <v>105385</v>
      </c>
      <c r="C160" s="80" t="s">
        <v>481</v>
      </c>
      <c r="D160" s="80" t="s">
        <v>1201</v>
      </c>
      <c r="E160" s="80" t="s">
        <v>2006</v>
      </c>
      <c r="F160" s="80" t="s">
        <v>108</v>
      </c>
      <c r="G160" s="80" t="s">
        <v>17</v>
      </c>
      <c r="H160" s="80" t="s">
        <v>1756</v>
      </c>
      <c r="I160" s="80" t="s">
        <v>1757</v>
      </c>
      <c r="J160" s="146">
        <v>44721</v>
      </c>
      <c r="K160" s="146" t="s">
        <v>1719</v>
      </c>
      <c r="L160" s="79"/>
      <c r="M160" s="79">
        <v>9</v>
      </c>
      <c r="N160" s="78">
        <v>87.934710673712146</v>
      </c>
      <c r="O160" s="78">
        <f>_xlfn.XLOOKUP($B160,[1]Sheet1!$A:$A,[1]Sheet1!$D:$D)</f>
        <v>87.934748562787462</v>
      </c>
      <c r="P160" s="78">
        <f t="shared" si="37"/>
        <v>-3.7889075315433729E-5</v>
      </c>
      <c r="Q160" s="78">
        <v>32.835820895522389</v>
      </c>
      <c r="R160" s="78">
        <v>27.472440529715104</v>
      </c>
      <c r="S160" s="78">
        <v>62.22082571979314</v>
      </c>
      <c r="T160" s="142">
        <v>2</v>
      </c>
      <c r="U160" s="68">
        <v>17.474879860200961</v>
      </c>
      <c r="V160" s="68">
        <v>0.52424639580602883</v>
      </c>
      <c r="W160" s="78">
        <v>39.936507936507937</v>
      </c>
      <c r="X160" s="78">
        <v>30.555555555555554</v>
      </c>
      <c r="Y160" s="78">
        <v>27.666666666666668</v>
      </c>
      <c r="Z160" s="73"/>
      <c r="AA160" s="74"/>
      <c r="AB160" s="75">
        <f>IF(N160="","",(IF(N160&gt;='Sales Ach'!B$3,'Sales Ach'!C$3,IF(N160&gt;='Sales Ach'!B$4,('Sales Ach'!C$4+((N160-'Sales Ach'!B$4)/('Sales Ach'!B$3-'Sales Ach'!B$4))*'Sales Ach'!D$4),IF(N160&gt;'Sales Ach'!B$5,('Sales Ach'!C$5+((N160-'Sales Ach'!B$5)/('Sales Ach'!B$4-'Sales Ach'!B$5))*'Sales Ach'!D$5),IF(N160&gt;='Sales Ach'!B$6,('Sales Ach'!C$6+((N160-'Sales Ach'!B$6)/('Sales Ach'!B$5-'Sales Ach'!B$6)*'Sales Ach'!D$6)),0))))*$AB$2/10))</f>
        <v>12.880413202113644</v>
      </c>
      <c r="AC160" s="76">
        <f>IF(Q160="","",(IF(Q160&gt;=UA!B$3,UA!C$3,IF(Q160&gt;=UA!B$4,(UA!C$4+((Q160-UA!B$4)/(UA!B$3-UA!B$4))*UA!D$4),IF(Q160&gt;UA!B$5,(UA!C$5+((Q160-UA!B$5)/(UA!B$4-UA!B$5))*UA!D$5),IF(Q160&gt;=UA!B$6,(UA!C$6+((Q160-UA!B$6)/(UA!B$5-UA!B$6)*UA!D$6)),0))))*$AC$2/10))</f>
        <v>3.8507462686567164</v>
      </c>
      <c r="AD160" s="76">
        <f>IF(R160="","",(IF(R160&gt;='New Product'!B$3,'New Product'!C$3,IF(R160&gt;='New Product'!B$4,('New Product'!C$4+((R160-'New Product'!B$4)/('New Product'!B$3-'New Product'!B$4))*'New Product'!D$4),IF(R160&gt;'New Product'!B$5,('New Product'!C$5+((R160-'New Product'!B$5)/('New Product'!B$4-'New Product'!B$5))*'New Product'!D$5),IF(R160&gt;='New Product'!B$6,('New Product'!C$6+((R160-'New Product'!B$6)/('New Product'!B$5-'New Product'!B$6)*'New Product'!D$6)),0)))))*$AD$2/10)</f>
        <v>0</v>
      </c>
      <c r="AE160" s="76">
        <f>IF(S160="","",(IF(S160&gt;='Basket Brand'!B$3,'Basket Brand'!C$3,IF(S160&gt;='Basket Brand'!B$4,('Basket Brand'!C$4+((S160-'Basket Brand'!B$4)/('Basket Brand'!B$3-'Basket Brand'!B$4))*'Basket Brand'!D$4),IF(S160&gt;'Basket Brand'!B$5,('Basket Brand'!C$5+((S160-'Basket Brand'!B$5)/('Basket Brand'!B$4-'Basket Brand'!B$5))*'Basket Brand'!D$5),IF(S160&gt;='Basket Brand'!B$6,('Basket Brand'!C$6+((S160-'Basket Brand'!B$6)/('Basket Brand'!B$5-'Basket Brand'!B$6)*'Basket Brand'!D$6)),0))))*$AE$2/10))</f>
        <v>2.0664990863751767</v>
      </c>
      <c r="AF160" s="76">
        <f>IF(T160="","",(IF(T160&gt;='No of Month Ach.'!B$3,'No of Month Ach.'!C$3,IF(T160&gt;='No of Month Ach.'!B$4,('No of Month Ach.'!C$4+((T160-'No of Month Ach.'!B$4)/('No of Month Ach.'!B$3-'No of Month Ach.'!B$4))*'No of Month Ach.'!D$4),IF(T160&gt;'No of Month Ach.'!B$5,('No of Month Ach.'!C$5+((T160-'No of Month Ach.'!B$5)/('No of Month Ach.'!B$4-'No of Month Ach.'!B$5))*'No of Month Ach.'!D$5),IF(T160&gt;='No of Month Ach.'!B$6,('No of Month Ach.'!C$6+((T160-'No of Month Ach.'!B$6)/('No of Month Ach.'!B$5-'No of Month Ach.'!B$6)*'No of Month Ach.'!D$6)),0))))*$AF$2/10))</f>
        <v>0</v>
      </c>
      <c r="AG160" s="76">
        <f>IFERROR(IF(U160="","",IF(U160&gt;='Rx Share'!B$3,'Rx Share'!C$3,IF(U160&gt;='Rx Share'!B$4,('Rx Share'!C$4+((U160-'Rx Share'!B$4)/('Rx Share'!B$3-'Rx Share'!B$4))*'Rx Share'!D$4),IF(U160&gt;'Rx Share'!B$5,('Rx Share'!C$5+((U160-'Rx Share'!B$5)/('Rx Share'!B$4-'Rx Share'!B$5))*'Rx Share'!D$5),IF(U160&gt;='Rx Share'!B$6,('Rx Share'!C$6+((U160-'Rx Share'!B$6)/('Rx Share'!B$5-'Rx Share'!B$6)*'Rx Share'!D$6)),0)))))*$AG$2/10,"")</f>
        <v>0</v>
      </c>
      <c r="AH160" s="76">
        <f>IF(W160&gt;='Call Achv'!B$3,'Call Achv'!C$3,IF(W160&gt;='Call Achv'!B$4,('Call Achv'!C$4+((W160-'Call Achv'!B$4)/('Call Achv'!B$3-'Call Achv'!B$4))*'Call Achv'!D$4),IF(W160&gt;'Call Achv'!B$5,('Call Achv'!C$5+((W160-'Call Achv'!B$5)/('Call Achv'!B$4-'Call Achv'!B$5))*'Call Achv'!D$5),IF(W160&gt;='Call Achv'!B$6,('Call Achv'!C$6+((W160-'Call Achv'!B$6)/('Call Achv'!B$5-'Call Achv'!B$6)*'Call Achv'!D$6)),0))))*$AH$2/10</f>
        <v>0</v>
      </c>
      <c r="AI160" s="76">
        <f>IF(X160&gt;='FF-Written'!B$3,'FF-Written'!C$3,IF(X160&gt;='FF-Written'!B$4,('FF-Written'!C$4+((X160-'FF-Written'!B$4)/('FF-Written'!B$3-'FF-Written'!B$4))*'FF-Written'!D$4),IF(X160&gt;'FF-Written'!B$5,('FF-Written'!C$5+((X160-'FF-Written'!B$5)/('FF-Written'!B$4-'FF-Written'!B$5))*'FF-Written'!D$5),IF(X160&gt;='FF-Written'!B$6,('FF-Written'!C$6+((X160-'FF-Written'!B$6)/('FF-Written'!B$5-'FF-Written'!B$6)*'FF-Written'!D$6)),0))))*$AI$2/10</f>
        <v>0</v>
      </c>
      <c r="AJ160" s="76">
        <f>IF(Y160&gt;='FF-Detailing'!B$3,'FF-Detailing'!C$3,IF(Y160&gt;='FF-Detailing'!B$4,('FF-Detailing'!C$4+((Y160-'FF-Detailing'!B$4)/('FF-Detailing'!B$3-'FF-Detailing'!B$4))*'FF-Detailing'!D$4),IF(Y160&gt;'FF-Detailing'!B$5,('FF-Detailing'!C$5+((Y160-'FF-Detailing'!B$5)/('FF-Detailing'!B$4-'FF-Detailing'!B$5))*'FF-Detailing'!D$5),IF(Y160&gt;='FF-Detailing'!B$6,('FF-Detailing'!C$6+((Y160-'FF-Detailing'!B$6)/('FF-Detailing'!B$5-'FF-Detailing'!B$6)*'FF-Detailing'!D$6)),0))))*$AJ$2/10</f>
        <v>0</v>
      </c>
      <c r="AK160" s="100">
        <f t="shared" si="29"/>
        <v>23.497073196431923</v>
      </c>
      <c r="AL160" s="70">
        <f t="shared" si="38"/>
        <v>530</v>
      </c>
      <c r="AM160" s="2">
        <f t="shared" si="30"/>
        <v>20.886287285717266</v>
      </c>
      <c r="AN160">
        <f t="shared" si="31"/>
        <v>376</v>
      </c>
      <c r="AO160" s="110" t="str">
        <f t="shared" si="32"/>
        <v/>
      </c>
      <c r="AP160" s="110" t="str">
        <f t="shared" si="26"/>
        <v/>
      </c>
      <c r="AQ160" s="110" t="str">
        <f t="shared" si="27"/>
        <v/>
      </c>
      <c r="AR160" s="110" t="str">
        <f t="shared" si="28"/>
        <v/>
      </c>
      <c r="AS160" s="109" t="str">
        <f t="shared" si="33"/>
        <v>Disqualified</v>
      </c>
      <c r="AT160" s="109" t="str">
        <f t="shared" si="34"/>
        <v>Disqualified</v>
      </c>
      <c r="AU160" s="109" t="str">
        <f t="shared" si="35"/>
        <v>Disqualified</v>
      </c>
      <c r="AV160" s="109" t="str">
        <f t="shared" si="36"/>
        <v>Disqualified</v>
      </c>
    </row>
    <row r="161" spans="1:48" ht="20" x14ac:dyDescent="0.35">
      <c r="A161" s="87"/>
      <c r="B161" s="79">
        <v>105390</v>
      </c>
      <c r="C161" s="80" t="s">
        <v>2007</v>
      </c>
      <c r="D161" s="80" t="s">
        <v>1114</v>
      </c>
      <c r="E161" s="80" t="s">
        <v>2008</v>
      </c>
      <c r="F161" s="80" t="s">
        <v>125</v>
      </c>
      <c r="G161" s="80" t="s">
        <v>33</v>
      </c>
      <c r="H161" s="80" t="s">
        <v>1760</v>
      </c>
      <c r="I161" s="80" t="s">
        <v>1757</v>
      </c>
      <c r="J161" s="146">
        <v>44721</v>
      </c>
      <c r="K161" s="146" t="s">
        <v>1719</v>
      </c>
      <c r="L161" s="79"/>
      <c r="M161" s="79">
        <v>9</v>
      </c>
      <c r="N161" s="78">
        <v>70.71905463447645</v>
      </c>
      <c r="O161" s="78">
        <f>_xlfn.XLOOKUP($B161,[1]Sheet1!$A:$A,[1]Sheet1!$D:$D)</f>
        <v>70.719023742358388</v>
      </c>
      <c r="P161" s="78">
        <f t="shared" si="37"/>
        <v>3.0892118061842666E-5</v>
      </c>
      <c r="Q161" s="78">
        <v>14.925373134328357</v>
      </c>
      <c r="R161" s="78">
        <v>23.877372199442991</v>
      </c>
      <c r="S161" s="78">
        <v>82.438734677496385</v>
      </c>
      <c r="T161" s="142">
        <v>0</v>
      </c>
      <c r="U161" s="68">
        <v>10.511931041732366</v>
      </c>
      <c r="V161" s="68">
        <v>0.31535793125197098</v>
      </c>
      <c r="W161" s="78">
        <v>79.174603174603178</v>
      </c>
      <c r="X161" s="78">
        <v>47.222222222222229</v>
      </c>
      <c r="Y161" s="78">
        <v>56</v>
      </c>
      <c r="Z161" s="73"/>
      <c r="AA161" s="74"/>
      <c r="AB161" s="75">
        <f>IF(N161="","",(IF(N161&gt;='Sales Ach'!B$3,'Sales Ach'!C$3,IF(N161&gt;='Sales Ach'!B$4,('Sales Ach'!C$4+((N161-'Sales Ach'!B$4)/('Sales Ach'!B$3-'Sales Ach'!B$4))*'Sales Ach'!D$4),IF(N161&gt;'Sales Ach'!B$5,('Sales Ach'!C$5+((N161-'Sales Ach'!B$5)/('Sales Ach'!B$4-'Sales Ach'!B$5))*'Sales Ach'!D$5),IF(N161&gt;='Sales Ach'!B$6,('Sales Ach'!C$6+((N161-'Sales Ach'!B$6)/('Sales Ach'!B$5-'Sales Ach'!B$6)*'Sales Ach'!D$6)),0))))*$AB$2/10))</f>
        <v>7.7157163903429362</v>
      </c>
      <c r="AC161" s="76">
        <f>IF(Q161="","",(IF(Q161&gt;=UA!B$3,UA!C$3,IF(Q161&gt;=UA!B$4,(UA!C$4+((Q161-UA!B$4)/(UA!B$3-UA!B$4))*UA!D$4),IF(Q161&gt;UA!B$5,(UA!C$5+((Q161-UA!B$5)/(UA!B$4-UA!B$5))*UA!D$5),IF(Q161&gt;=UA!B$6,(UA!C$6+((Q161-UA!B$6)/(UA!B$5-UA!B$6)*UA!D$6)),0))))*$AC$2/10))</f>
        <v>0</v>
      </c>
      <c r="AD161" s="76">
        <f>IF(R161="","",(IF(R161&gt;='New Product'!B$3,'New Product'!C$3,IF(R161&gt;='New Product'!B$4,('New Product'!C$4+((R161-'New Product'!B$4)/('New Product'!B$3-'New Product'!B$4))*'New Product'!D$4),IF(R161&gt;'New Product'!B$5,('New Product'!C$5+((R161-'New Product'!B$5)/('New Product'!B$4-'New Product'!B$5))*'New Product'!D$5),IF(R161&gt;='New Product'!B$6,('New Product'!C$6+((R161-'New Product'!B$6)/('New Product'!B$5-'New Product'!B$6)*'New Product'!D$6)),0)))))*$AD$2/10)</f>
        <v>0</v>
      </c>
      <c r="AE161" s="76">
        <f>IF(S161="","",(IF(S161&gt;='Basket Brand'!B$3,'Basket Brand'!C$3,IF(S161&gt;='Basket Brand'!B$4,('Basket Brand'!C$4+((S161-'Basket Brand'!B$4)/('Basket Brand'!B$3-'Basket Brand'!B$4))*'Basket Brand'!D$4),IF(S161&gt;'Basket Brand'!B$5,('Basket Brand'!C$5+((S161-'Basket Brand'!B$5)/('Basket Brand'!B$4-'Basket Brand'!B$5))*'Basket Brand'!D$5),IF(S161&gt;='Basket Brand'!B$6,('Basket Brand'!C$6+((S161-'Basket Brand'!B$6)/('Basket Brand'!B$5-'Basket Brand'!B$6)*'Basket Brand'!D$6)),0))))*$AE$2/10))</f>
        <v>4.4926481612995666</v>
      </c>
      <c r="AF161" s="76">
        <f>IF(T161="","",(IF(T161&gt;='No of Month Ach.'!B$3,'No of Month Ach.'!C$3,IF(T161&gt;='No of Month Ach.'!B$4,('No of Month Ach.'!C$4+((T161-'No of Month Ach.'!B$4)/('No of Month Ach.'!B$3-'No of Month Ach.'!B$4))*'No of Month Ach.'!D$4),IF(T161&gt;'No of Month Ach.'!B$5,('No of Month Ach.'!C$5+((T161-'No of Month Ach.'!B$5)/('No of Month Ach.'!B$4-'No of Month Ach.'!B$5))*'No of Month Ach.'!D$5),IF(T161&gt;='No of Month Ach.'!B$6,('No of Month Ach.'!C$6+((T161-'No of Month Ach.'!B$6)/('No of Month Ach.'!B$5-'No of Month Ach.'!B$6)*'No of Month Ach.'!D$6)),0))))*$AF$2/10))</f>
        <v>0</v>
      </c>
      <c r="AG161" s="76">
        <f>IFERROR(IF(U161="","",IF(U161&gt;='Rx Share'!B$3,'Rx Share'!C$3,IF(U161&gt;='Rx Share'!B$4,('Rx Share'!C$4+((U161-'Rx Share'!B$4)/('Rx Share'!B$3-'Rx Share'!B$4))*'Rx Share'!D$4),IF(U161&gt;'Rx Share'!B$5,('Rx Share'!C$5+((U161-'Rx Share'!B$5)/('Rx Share'!B$4-'Rx Share'!B$5))*'Rx Share'!D$5),IF(U161&gt;='Rx Share'!B$6,('Rx Share'!C$6+((U161-'Rx Share'!B$6)/('Rx Share'!B$5-'Rx Share'!B$6)*'Rx Share'!D$6)),0)))))*$AG$2/10,"")</f>
        <v>0</v>
      </c>
      <c r="AH161" s="76">
        <f>IF(W161&gt;='Call Achv'!B$3,'Call Achv'!C$3,IF(W161&gt;='Call Achv'!B$4,('Call Achv'!C$4+((W161-'Call Achv'!B$4)/('Call Achv'!B$3-'Call Achv'!B$4))*'Call Achv'!D$4),IF(W161&gt;'Call Achv'!B$5,('Call Achv'!C$5+((W161-'Call Achv'!B$5)/('Call Achv'!B$4-'Call Achv'!B$5))*'Call Achv'!D$5),IF(W161&gt;='Call Achv'!B$6,('Call Achv'!C$6+((W161-'Call Achv'!B$6)/('Call Achv'!B$5-'Call Achv'!B$6)*'Call Achv'!D$6)),0))))*$AH$2/10</f>
        <v>0</v>
      </c>
      <c r="AI161" s="76">
        <f>IF(X161&gt;='FF-Written'!B$3,'FF-Written'!C$3,IF(X161&gt;='FF-Written'!B$4,('FF-Written'!C$4+((X161-'FF-Written'!B$4)/('FF-Written'!B$3-'FF-Written'!B$4))*'FF-Written'!D$4),IF(X161&gt;'FF-Written'!B$5,('FF-Written'!C$5+((X161-'FF-Written'!B$5)/('FF-Written'!B$4-'FF-Written'!B$5))*'FF-Written'!D$5),IF(X161&gt;='FF-Written'!B$6,('FF-Written'!C$6+((X161-'FF-Written'!B$6)/('FF-Written'!B$5-'FF-Written'!B$6)*'FF-Written'!D$6)),0))))*$AI$2/10</f>
        <v>0</v>
      </c>
      <c r="AJ161" s="76">
        <f>IF(Y161&gt;='FF-Detailing'!B$3,'FF-Detailing'!C$3,IF(Y161&gt;='FF-Detailing'!B$4,('FF-Detailing'!C$4+((Y161-'FF-Detailing'!B$4)/('FF-Detailing'!B$3-'FF-Detailing'!B$4))*'FF-Detailing'!D$4),IF(Y161&gt;'FF-Detailing'!B$5,('FF-Detailing'!C$5+((Y161-'FF-Detailing'!B$5)/('FF-Detailing'!B$4-'FF-Detailing'!B$5))*'FF-Detailing'!D$5),IF(Y161&gt;='FF-Detailing'!B$6,('FF-Detailing'!C$6+((Y161-'FF-Detailing'!B$6)/('FF-Detailing'!B$5-'FF-Detailing'!B$6)*'FF-Detailing'!D$6)),0))))*$AJ$2/10</f>
        <v>0</v>
      </c>
      <c r="AK161" s="100">
        <f t="shared" si="29"/>
        <v>15.26045568955313</v>
      </c>
      <c r="AL161" s="70">
        <f t="shared" si="38"/>
        <v>568</v>
      </c>
      <c r="AM161" s="2">
        <f t="shared" si="30"/>
        <v>13.564849501825005</v>
      </c>
      <c r="AN161">
        <f t="shared" si="31"/>
        <v>394</v>
      </c>
      <c r="AO161" s="110" t="str">
        <f t="shared" si="32"/>
        <v/>
      </c>
      <c r="AP161" s="110" t="str">
        <f t="shared" si="26"/>
        <v/>
      </c>
      <c r="AQ161" s="110" t="str">
        <f t="shared" si="27"/>
        <v/>
      </c>
      <c r="AR161" s="110" t="str">
        <f t="shared" si="28"/>
        <v/>
      </c>
      <c r="AS161" s="109" t="str">
        <f t="shared" si="33"/>
        <v>Disqualified</v>
      </c>
      <c r="AT161" s="109" t="str">
        <f t="shared" si="34"/>
        <v>Disqualified</v>
      </c>
      <c r="AU161" s="109" t="str">
        <f t="shared" si="35"/>
        <v>Disqualified</v>
      </c>
      <c r="AV161" s="109" t="str">
        <f t="shared" si="36"/>
        <v>Disqualified</v>
      </c>
    </row>
    <row r="162" spans="1:48" ht="20" x14ac:dyDescent="0.35">
      <c r="A162" s="87"/>
      <c r="B162" s="79">
        <v>105392</v>
      </c>
      <c r="C162" s="80" t="s">
        <v>479</v>
      </c>
      <c r="D162" s="80"/>
      <c r="E162" s="80" t="s">
        <v>2009</v>
      </c>
      <c r="F162" s="80" t="s">
        <v>1820</v>
      </c>
      <c r="G162" s="80" t="s">
        <v>2010</v>
      </c>
      <c r="H162" s="80" t="s">
        <v>1794</v>
      </c>
      <c r="I162" s="80" t="s">
        <v>1786</v>
      </c>
      <c r="J162" s="146"/>
      <c r="K162" s="146" t="s">
        <v>1701</v>
      </c>
      <c r="L162" s="79"/>
      <c r="M162" s="79">
        <v>9</v>
      </c>
      <c r="N162" s="78">
        <v>95.157426415093269</v>
      </c>
      <c r="O162" s="78">
        <f>_xlfn.XLOOKUP($B162,[1]Sheet1!$A:$A,[1]Sheet1!$D:$D)</f>
        <v>95.157408343084455</v>
      </c>
      <c r="P162" s="78">
        <f t="shared" si="37"/>
        <v>1.8072008813874163E-5</v>
      </c>
      <c r="Q162" s="78">
        <v>24</v>
      </c>
      <c r="R162" s="78">
        <v>83.756632342739294</v>
      </c>
      <c r="S162" s="78">
        <v>103.97043811585374</v>
      </c>
      <c r="T162" s="142">
        <v>4</v>
      </c>
      <c r="U162" s="68">
        <v>22.084390564796543</v>
      </c>
      <c r="V162" s="68">
        <v>0.44168781129593088</v>
      </c>
      <c r="W162" s="78">
        <v>112.16517857142858</v>
      </c>
      <c r="X162" s="78">
        <v>71.666666666666671</v>
      </c>
      <c r="Y162" s="78">
        <v>87</v>
      </c>
      <c r="Z162" s="73"/>
      <c r="AA162" s="74"/>
      <c r="AB162" s="75">
        <f>IF(N162="","",(IF(N162&gt;='Sales Ach'!B$3,'Sales Ach'!C$3,IF(N162&gt;='Sales Ach'!B$4,('Sales Ach'!C$4+((N162-'Sales Ach'!B$4)/('Sales Ach'!B$3-'Sales Ach'!B$4))*'Sales Ach'!D$4),IF(N162&gt;'Sales Ach'!B$5,('Sales Ach'!C$5+((N162-'Sales Ach'!B$5)/('Sales Ach'!B$4-'Sales Ach'!B$5))*'Sales Ach'!D$5),IF(N162&gt;='Sales Ach'!B$6,('Sales Ach'!C$6+((N162-'Sales Ach'!B$6)/('Sales Ach'!B$5-'Sales Ach'!B$6)*'Sales Ach'!D$6)),0))))*$AB$2/10))</f>
        <v>15.188911698111923</v>
      </c>
      <c r="AC162" s="76">
        <f>IF(Q162="","",(IF(Q162&gt;=UA!B$3,UA!C$3,IF(Q162&gt;=UA!B$4,(UA!C$4+((Q162-UA!B$4)/(UA!B$3-UA!B$4))*UA!D$4),IF(Q162&gt;UA!B$5,(UA!C$5+((Q162-UA!B$5)/(UA!B$4-UA!B$5))*UA!D$5),IF(Q162&gt;=UA!B$6,(UA!C$6+((Q162-UA!B$6)/(UA!B$5-UA!B$6)*UA!D$6)),0))))*$AC$2/10))</f>
        <v>0</v>
      </c>
      <c r="AD162" s="76">
        <f>IF(R162="","",(IF(R162&gt;='New Product'!B$3,'New Product'!C$3,IF(R162&gt;='New Product'!B$4,('New Product'!C$4+((R162-'New Product'!B$4)/('New Product'!B$3-'New Product'!B$4))*'New Product'!D$4),IF(R162&gt;'New Product'!B$5,('New Product'!C$5+((R162-'New Product'!B$5)/('New Product'!B$4-'New Product'!B$5))*'New Product'!D$5),IF(R162&gt;='New Product'!B$6,('New Product'!C$6+((R162-'New Product'!B$6)/('New Product'!B$5-'New Product'!B$6)*'New Product'!D$6)),0)))))*$AD$2/10)</f>
        <v>2.3756632342739294</v>
      </c>
      <c r="AE162" s="76">
        <f>IF(S162="","",(IF(S162&gt;='Basket Brand'!B$3,'Basket Brand'!C$3,IF(S162&gt;='Basket Brand'!B$4,('Basket Brand'!C$4+((S162-'Basket Brand'!B$4)/('Basket Brand'!B$3-'Basket Brand'!B$4))*'Basket Brand'!D$4),IF(S162&gt;'Basket Brand'!B$5,('Basket Brand'!C$5+((S162-'Basket Brand'!B$5)/('Basket Brand'!B$4-'Basket Brand'!B$5))*'Basket Brand'!D$5),IF(S162&gt;='Basket Brand'!B$6,('Basket Brand'!C$6+((S162-'Basket Brand'!B$6)/('Basket Brand'!B$5-'Basket Brand'!B$6)*'Basket Brand'!D$6)),0))))*$AE$2/10))</f>
        <v>10.076452573902447</v>
      </c>
      <c r="AF162" s="76">
        <f>IF(T162="","",(IF(T162&gt;='No of Month Ach.'!B$3,'No of Month Ach.'!C$3,IF(T162&gt;='No of Month Ach.'!B$4,('No of Month Ach.'!C$4+((T162-'No of Month Ach.'!B$4)/('No of Month Ach.'!B$3-'No of Month Ach.'!B$4))*'No of Month Ach.'!D$4),IF(T162&gt;'No of Month Ach.'!B$5,('No of Month Ach.'!C$5+((T162-'No of Month Ach.'!B$5)/('No of Month Ach.'!B$4-'No of Month Ach.'!B$5))*'No of Month Ach.'!D$5),IF(T162&gt;='No of Month Ach.'!B$6,('No of Month Ach.'!C$6+((T162-'No of Month Ach.'!B$6)/('No of Month Ach.'!B$5-'No of Month Ach.'!B$6)*'No of Month Ach.'!D$6)),0))))*$AF$2/10))</f>
        <v>0</v>
      </c>
      <c r="AG162" s="76">
        <f>IFERROR(IF(U162="","",IF(U162&gt;='Rx Share'!B$3,'Rx Share'!C$3,IF(U162&gt;='Rx Share'!B$4,('Rx Share'!C$4+((U162-'Rx Share'!B$4)/('Rx Share'!B$3-'Rx Share'!B$4))*'Rx Share'!D$4),IF(U162&gt;'Rx Share'!B$5,('Rx Share'!C$5+((U162-'Rx Share'!B$5)/('Rx Share'!B$4-'Rx Share'!B$5))*'Rx Share'!D$5),IF(U162&gt;='Rx Share'!B$6,('Rx Share'!C$6+((U162-'Rx Share'!B$6)/('Rx Share'!B$5-'Rx Share'!B$6)*'Rx Share'!D$6)),0)))))*$AG$2/10,"")</f>
        <v>0</v>
      </c>
      <c r="AH162" s="76">
        <f>IF(W162&gt;='Call Achv'!B$3,'Call Achv'!C$3,IF(W162&gt;='Call Achv'!B$4,('Call Achv'!C$4+((W162-'Call Achv'!B$4)/('Call Achv'!B$3-'Call Achv'!B$4))*'Call Achv'!D$4),IF(W162&gt;'Call Achv'!B$5,('Call Achv'!C$5+((W162-'Call Achv'!B$5)/('Call Achv'!B$4-'Call Achv'!B$5))*'Call Achv'!D$5),IF(W162&gt;='Call Achv'!B$6,('Call Achv'!C$6+((W162-'Call Achv'!B$6)/('Call Achv'!B$5-'Call Achv'!B$6)*'Call Achv'!D$6)),0))))*$AH$2/10</f>
        <v>5</v>
      </c>
      <c r="AI162" s="76">
        <f>IF(X162&gt;='FF-Written'!B$3,'FF-Written'!C$3,IF(X162&gt;='FF-Written'!B$4,('FF-Written'!C$4+((X162-'FF-Written'!B$4)/('FF-Written'!B$3-'FF-Written'!B$4))*'FF-Written'!D$4),IF(X162&gt;'FF-Written'!B$5,('FF-Written'!C$5+((X162-'FF-Written'!B$5)/('FF-Written'!B$4-'FF-Written'!B$5))*'FF-Written'!D$5),IF(X162&gt;='FF-Written'!B$6,('FF-Written'!C$6+((X162-'FF-Written'!B$6)/('FF-Written'!B$5-'FF-Written'!B$6)*'FF-Written'!D$6)),0))))*$AI$2/10</f>
        <v>4.6000000000000005</v>
      </c>
      <c r="AJ162" s="76">
        <f>IF(Y162&gt;='FF-Detailing'!B$3,'FF-Detailing'!C$3,IF(Y162&gt;='FF-Detailing'!B$4,('FF-Detailing'!C$4+((Y162-'FF-Detailing'!B$4)/('FF-Detailing'!B$3-'FF-Detailing'!B$4))*'FF-Detailing'!D$4),IF(Y162&gt;'FF-Detailing'!B$5,('FF-Detailing'!C$5+((Y162-'FF-Detailing'!B$5)/('FF-Detailing'!B$4-'FF-Detailing'!B$5))*'FF-Detailing'!D$5),IF(Y162&gt;='FF-Detailing'!B$6,('FF-Detailing'!C$6+((Y162-'FF-Detailing'!B$6)/('FF-Detailing'!B$5-'FF-Detailing'!B$6)*'FF-Detailing'!D$6)),0))))*$AJ$2/10</f>
        <v>2.5200000000000005</v>
      </c>
      <c r="AK162" s="100">
        <f t="shared" si="29"/>
        <v>49.701284382860379</v>
      </c>
      <c r="AL162" s="70">
        <f t="shared" si="38"/>
        <v>238</v>
      </c>
      <c r="AM162" s="2">
        <f t="shared" si="30"/>
        <v>44.178919451431447</v>
      </c>
      <c r="AN162">
        <f t="shared" si="31"/>
        <v>180</v>
      </c>
      <c r="AO162" s="110" t="str">
        <f t="shared" si="32"/>
        <v/>
      </c>
      <c r="AP162" s="110" t="str">
        <f t="shared" si="26"/>
        <v/>
      </c>
      <c r="AQ162" s="110" t="str">
        <f t="shared" si="27"/>
        <v/>
      </c>
      <c r="AR162" s="110" t="str">
        <f t="shared" si="28"/>
        <v/>
      </c>
      <c r="AS162" s="109" t="str">
        <f t="shared" si="33"/>
        <v>Disqualified</v>
      </c>
      <c r="AT162" s="109" t="str">
        <f t="shared" si="34"/>
        <v>Disqualified</v>
      </c>
      <c r="AU162" s="109" t="str">
        <f t="shared" si="35"/>
        <v>Disqualified</v>
      </c>
      <c r="AV162" s="109" t="str">
        <f t="shared" si="36"/>
        <v>Disqualified</v>
      </c>
    </row>
    <row r="163" spans="1:48" ht="20" x14ac:dyDescent="0.35">
      <c r="A163" s="87"/>
      <c r="B163" s="79">
        <v>105394</v>
      </c>
      <c r="C163" s="80" t="s">
        <v>485</v>
      </c>
      <c r="D163" s="80" t="s">
        <v>1114</v>
      </c>
      <c r="E163" s="80" t="s">
        <v>2011</v>
      </c>
      <c r="F163" s="80" t="s">
        <v>2012</v>
      </c>
      <c r="G163" s="80" t="s">
        <v>1881</v>
      </c>
      <c r="H163" s="80" t="s">
        <v>1822</v>
      </c>
      <c r="I163" s="80" t="s">
        <v>1757</v>
      </c>
      <c r="J163" s="146">
        <v>44721</v>
      </c>
      <c r="K163" s="146" t="s">
        <v>1719</v>
      </c>
      <c r="L163" s="79"/>
      <c r="M163" s="79">
        <v>9</v>
      </c>
      <c r="N163" s="78">
        <v>67.674722661168204</v>
      </c>
      <c r="O163" s="78">
        <f>_xlfn.XLOOKUP($B163,[1]Sheet1!$A:$A,[1]Sheet1!$D:$D)</f>
        <v>67.674719093755854</v>
      </c>
      <c r="P163" s="78">
        <f t="shared" si="37"/>
        <v>3.5674123495255117E-6</v>
      </c>
      <c r="Q163" s="78">
        <v>10.909090909090908</v>
      </c>
      <c r="R163" s="78">
        <v>43.439664807680032</v>
      </c>
      <c r="S163" s="78">
        <v>66.416046253047284</v>
      </c>
      <c r="T163" s="142">
        <v>0</v>
      </c>
      <c r="U163" s="68">
        <v>19.386378961564397</v>
      </c>
      <c r="V163" s="68">
        <v>0.38772757923128792</v>
      </c>
      <c r="W163" s="78">
        <v>103.80116959064327</v>
      </c>
      <c r="X163" s="78">
        <v>68.333333333333343</v>
      </c>
      <c r="Y163" s="78">
        <v>80.333333333333329</v>
      </c>
      <c r="Z163" s="73"/>
      <c r="AA163" s="74"/>
      <c r="AB163" s="75">
        <f>IF(N163="","",(IF(N163&gt;='Sales Ach'!B$3,'Sales Ach'!C$3,IF(N163&gt;='Sales Ach'!B$4,('Sales Ach'!C$4+((N163-'Sales Ach'!B$4)/('Sales Ach'!B$3-'Sales Ach'!B$4))*'Sales Ach'!D$4),IF(N163&gt;'Sales Ach'!B$5,('Sales Ach'!C$5+((N163-'Sales Ach'!B$5)/('Sales Ach'!B$4-'Sales Ach'!B$5))*'Sales Ach'!D$5),IF(N163&gt;='Sales Ach'!B$6,('Sales Ach'!C$6+((N163-'Sales Ach'!B$6)/('Sales Ach'!B$5-'Sales Ach'!B$6)*'Sales Ach'!D$6)),0))))*$AB$2/10))</f>
        <v>6.8024167983504613</v>
      </c>
      <c r="AC163" s="76">
        <f>IF(Q163="","",(IF(Q163&gt;=UA!B$3,UA!C$3,IF(Q163&gt;=UA!B$4,(UA!C$4+((Q163-UA!B$4)/(UA!B$3-UA!B$4))*UA!D$4),IF(Q163&gt;UA!B$5,(UA!C$5+((Q163-UA!B$5)/(UA!B$4-UA!B$5))*UA!D$5),IF(Q163&gt;=UA!B$6,(UA!C$6+((Q163-UA!B$6)/(UA!B$5-UA!B$6)*UA!D$6)),0))))*$AC$2/10))</f>
        <v>0</v>
      </c>
      <c r="AD163" s="76">
        <f>IF(R163="","",(IF(R163&gt;='New Product'!B$3,'New Product'!C$3,IF(R163&gt;='New Product'!B$4,('New Product'!C$4+((R163-'New Product'!B$4)/('New Product'!B$3-'New Product'!B$4))*'New Product'!D$4),IF(R163&gt;'New Product'!B$5,('New Product'!C$5+((R163-'New Product'!B$5)/('New Product'!B$4-'New Product'!B$5))*'New Product'!D$5),IF(R163&gt;='New Product'!B$6,('New Product'!C$6+((R163-'New Product'!B$6)/('New Product'!B$5-'New Product'!B$6)*'New Product'!D$6)),0)))))*$AD$2/10)</f>
        <v>0.40048533533600139</v>
      </c>
      <c r="AE163" s="76">
        <f>IF(S163="","",(IF(S163&gt;='Basket Brand'!B$3,'Basket Brand'!C$3,IF(S163&gt;='Basket Brand'!B$4,('Basket Brand'!C$4+((S163-'Basket Brand'!B$4)/('Basket Brand'!B$3-'Basket Brand'!B$4))*'Basket Brand'!D$4),IF(S163&gt;'Basket Brand'!B$5,('Basket Brand'!C$5+((S163-'Basket Brand'!B$5)/('Basket Brand'!B$4-'Basket Brand'!B$5))*'Basket Brand'!D$5),IF(S163&gt;='Basket Brand'!B$6,('Basket Brand'!C$6+((S163-'Basket Brand'!B$6)/('Basket Brand'!B$5-'Basket Brand'!B$6)*'Basket Brand'!D$6)),0))))*$AE$2/10))</f>
        <v>2.5699255503656744</v>
      </c>
      <c r="AF163" s="76">
        <f>IF(T163="","",(IF(T163&gt;='No of Month Ach.'!B$3,'No of Month Ach.'!C$3,IF(T163&gt;='No of Month Ach.'!B$4,('No of Month Ach.'!C$4+((T163-'No of Month Ach.'!B$4)/('No of Month Ach.'!B$3-'No of Month Ach.'!B$4))*'No of Month Ach.'!D$4),IF(T163&gt;'No of Month Ach.'!B$5,('No of Month Ach.'!C$5+((T163-'No of Month Ach.'!B$5)/('No of Month Ach.'!B$4-'No of Month Ach.'!B$5))*'No of Month Ach.'!D$5),IF(T163&gt;='No of Month Ach.'!B$6,('No of Month Ach.'!C$6+((T163-'No of Month Ach.'!B$6)/('No of Month Ach.'!B$5-'No of Month Ach.'!B$6)*'No of Month Ach.'!D$6)),0))))*$AF$2/10))</f>
        <v>0</v>
      </c>
      <c r="AG163" s="76">
        <f>IFERROR(IF(U163="","",IF(U163&gt;='Rx Share'!B$3,'Rx Share'!C$3,IF(U163&gt;='Rx Share'!B$4,('Rx Share'!C$4+((U163-'Rx Share'!B$4)/('Rx Share'!B$3-'Rx Share'!B$4))*'Rx Share'!D$4),IF(U163&gt;'Rx Share'!B$5,('Rx Share'!C$5+((U163-'Rx Share'!B$5)/('Rx Share'!B$4-'Rx Share'!B$5))*'Rx Share'!D$5),IF(U163&gt;='Rx Share'!B$6,('Rx Share'!C$6+((U163-'Rx Share'!B$6)/('Rx Share'!B$5-'Rx Share'!B$6)*'Rx Share'!D$6)),0)))))*$AG$2/10,"")</f>
        <v>0</v>
      </c>
      <c r="AH163" s="76">
        <f>IF(W163&gt;='Call Achv'!B$3,'Call Achv'!C$3,IF(W163&gt;='Call Achv'!B$4,('Call Achv'!C$4+((W163-'Call Achv'!B$4)/('Call Achv'!B$3-'Call Achv'!B$4))*'Call Achv'!D$4),IF(W163&gt;'Call Achv'!B$5,('Call Achv'!C$5+((W163-'Call Achv'!B$5)/('Call Achv'!B$4-'Call Achv'!B$5))*'Call Achv'!D$5),IF(W163&gt;='Call Achv'!B$6,('Call Achv'!C$6+((W163-'Call Achv'!B$6)/('Call Achv'!B$5-'Call Achv'!B$6)*'Call Achv'!D$6)),0))))*$AH$2/10</f>
        <v>5</v>
      </c>
      <c r="AI163" s="76">
        <f>IF(X163&gt;='FF-Written'!B$3,'FF-Written'!C$3,IF(X163&gt;='FF-Written'!B$4,('FF-Written'!C$4+((X163-'FF-Written'!B$4)/('FF-Written'!B$3-'FF-Written'!B$4))*'FF-Written'!D$4),IF(X163&gt;'FF-Written'!B$5,('FF-Written'!C$5+((X163-'FF-Written'!B$5)/('FF-Written'!B$4-'FF-Written'!B$5))*'FF-Written'!D$5),IF(X163&gt;='FF-Written'!B$6,('FF-Written'!C$6+((X163-'FF-Written'!B$6)/('FF-Written'!B$5-'FF-Written'!B$6)*'FF-Written'!D$6)),0))))*$AI$2/10</f>
        <v>4.2000000000000011</v>
      </c>
      <c r="AJ163" s="76">
        <f>IF(Y163&gt;='FF-Detailing'!B$3,'FF-Detailing'!C$3,IF(Y163&gt;='FF-Detailing'!B$4,('FF-Detailing'!C$4+((Y163-'FF-Detailing'!B$4)/('FF-Detailing'!B$3-'FF-Detailing'!B$4))*'FF-Detailing'!D$4),IF(Y163&gt;'FF-Detailing'!B$5,('FF-Detailing'!C$5+((Y163-'FF-Detailing'!B$5)/('FF-Detailing'!B$4-'FF-Detailing'!B$5))*'FF-Detailing'!D$5),IF(Y163&gt;='FF-Detailing'!B$6,('FF-Detailing'!C$6+((Y163-'FF-Detailing'!B$6)/('FF-Detailing'!B$5-'FF-Detailing'!B$6)*'FF-Detailing'!D$6)),0))))*$AJ$2/10</f>
        <v>2.1199999999999997</v>
      </c>
      <c r="AK163" s="100">
        <f t="shared" si="29"/>
        <v>26.366034605065174</v>
      </c>
      <c r="AL163" s="70">
        <f t="shared" si="38"/>
        <v>509</v>
      </c>
      <c r="AM163" s="2">
        <f t="shared" si="30"/>
        <v>23.436475204502379</v>
      </c>
      <c r="AN163">
        <f t="shared" si="31"/>
        <v>361</v>
      </c>
      <c r="AO163" s="110" t="str">
        <f t="shared" si="32"/>
        <v/>
      </c>
      <c r="AP163" s="110" t="str">
        <f t="shared" si="26"/>
        <v/>
      </c>
      <c r="AQ163" s="110" t="str">
        <f t="shared" si="27"/>
        <v/>
      </c>
      <c r="AR163" s="110" t="str">
        <f t="shared" si="28"/>
        <v/>
      </c>
      <c r="AS163" s="109" t="str">
        <f t="shared" si="33"/>
        <v>Disqualified</v>
      </c>
      <c r="AT163" s="109" t="str">
        <f t="shared" si="34"/>
        <v>Disqualified</v>
      </c>
      <c r="AU163" s="109" t="str">
        <f t="shared" si="35"/>
        <v>Disqualified</v>
      </c>
      <c r="AV163" s="109" t="str">
        <f t="shared" si="36"/>
        <v>Disqualified</v>
      </c>
    </row>
    <row r="164" spans="1:48" ht="20" x14ac:dyDescent="0.35">
      <c r="A164" s="87"/>
      <c r="B164" s="79">
        <v>105396</v>
      </c>
      <c r="C164" s="80" t="s">
        <v>303</v>
      </c>
      <c r="D164" s="80" t="s">
        <v>1201</v>
      </c>
      <c r="E164" s="80" t="s">
        <v>484</v>
      </c>
      <c r="F164" s="80" t="s">
        <v>170</v>
      </c>
      <c r="G164" s="80" t="s">
        <v>24</v>
      </c>
      <c r="H164" s="80" t="s">
        <v>1760</v>
      </c>
      <c r="I164" s="80" t="s">
        <v>1757</v>
      </c>
      <c r="J164" s="146">
        <v>44721</v>
      </c>
      <c r="K164" s="146" t="s">
        <v>1719</v>
      </c>
      <c r="L164" s="79"/>
      <c r="M164" s="79">
        <v>9</v>
      </c>
      <c r="N164" s="78">
        <v>103.51947225224708</v>
      </c>
      <c r="O164" s="78">
        <f>_xlfn.XLOOKUP($B164,[1]Sheet1!$A:$A,[1]Sheet1!$D:$D)</f>
        <v>103.51581985137864</v>
      </c>
      <c r="P164" s="78">
        <f t="shared" si="37"/>
        <v>3.652400868446648E-3</v>
      </c>
      <c r="Q164" s="78">
        <v>53.846153846153847</v>
      </c>
      <c r="R164" s="78">
        <v>90.330744097157989</v>
      </c>
      <c r="S164" s="78">
        <v>102.50147969292142</v>
      </c>
      <c r="T164" s="142">
        <v>7</v>
      </c>
      <c r="U164" s="68">
        <v>8.6393474877922269</v>
      </c>
      <c r="V164" s="68">
        <v>0.43196737438961136</v>
      </c>
      <c r="W164" s="78">
        <v>107.81481481481481</v>
      </c>
      <c r="X164" s="78">
        <v>62.777777777777771</v>
      </c>
      <c r="Y164" s="78">
        <v>88.333333333333329</v>
      </c>
      <c r="Z164" s="73"/>
      <c r="AA164" s="74"/>
      <c r="AB164" s="75">
        <f>IF(N164="","",(IF(N164&gt;='Sales Ach'!B$3,'Sales Ach'!C$3,IF(N164&gt;='Sales Ach'!B$4,('Sales Ach'!C$4+((N164-'Sales Ach'!B$4)/('Sales Ach'!B$3-'Sales Ach'!B$4))*'Sales Ach'!D$4),IF(N164&gt;'Sales Ach'!B$5,('Sales Ach'!C$5+((N164-'Sales Ach'!B$5)/('Sales Ach'!B$4-'Sales Ach'!B$5))*'Sales Ach'!D$5),IF(N164&gt;='Sales Ach'!B$6,('Sales Ach'!C$6+((N164-'Sales Ach'!B$6)/('Sales Ach'!B$5-'Sales Ach'!B$6)*'Sales Ach'!D$6)),0))))*$AB$2/10))</f>
        <v>25.055841675674127</v>
      </c>
      <c r="AC164" s="76">
        <f>IF(Q164="","",(IF(Q164&gt;=UA!B$3,UA!C$3,IF(Q164&gt;=UA!B$4,(UA!C$4+((Q164-UA!B$4)/(UA!B$3-UA!B$4))*UA!D$4),IF(Q164&gt;UA!B$5,(UA!C$5+((Q164-UA!B$5)/(UA!B$4-UA!B$5))*UA!D$5),IF(Q164&gt;=UA!B$6,(UA!C$6+((Q164-UA!B$6)/(UA!B$5-UA!B$6)*UA!D$6)),0))))*$AC$2/10))</f>
        <v>10</v>
      </c>
      <c r="AD164" s="76">
        <f>IF(R164="","",(IF(R164&gt;='New Product'!B$3,'New Product'!C$3,IF(R164&gt;='New Product'!B$4,('New Product'!C$4+((R164-'New Product'!B$4)/('New Product'!B$3-'New Product'!B$4))*'New Product'!D$4),IF(R164&gt;'New Product'!B$5,('New Product'!C$5+((R164-'New Product'!B$5)/('New Product'!B$4-'New Product'!B$5))*'New Product'!D$5),IF(R164&gt;='New Product'!B$6,('New Product'!C$6+((R164-'New Product'!B$6)/('New Product'!B$5-'New Product'!B$6)*'New Product'!D$6)),0)))))*$AD$2/10)</f>
        <v>3.5496116145736982</v>
      </c>
      <c r="AE164" s="76">
        <f>IF(S164="","",(IF(S164&gt;='Basket Brand'!B$3,'Basket Brand'!C$3,IF(S164&gt;='Basket Brand'!B$4,('Basket Brand'!C$4+((S164-'Basket Brand'!B$4)/('Basket Brand'!B$3-'Basket Brand'!B$4))*'Basket Brand'!D$4),IF(S164&gt;'Basket Brand'!B$5,('Basket Brand'!C$5+((S164-'Basket Brand'!B$5)/('Basket Brand'!B$4-'Basket Brand'!B$5))*'Basket Brand'!D$5),IF(S164&gt;='Basket Brand'!B$6,('Basket Brand'!C$6+((S164-'Basket Brand'!B$6)/('Basket Brand'!B$5-'Basket Brand'!B$6)*'Basket Brand'!D$6)),0))))*$AE$2/10))</f>
        <v>9.9001775631505691</v>
      </c>
      <c r="AF164" s="76">
        <f>IF(T164="","",(IF(T164&gt;='No of Month Ach.'!B$3,'No of Month Ach.'!C$3,IF(T164&gt;='No of Month Ach.'!B$4,('No of Month Ach.'!C$4+((T164-'No of Month Ach.'!B$4)/('No of Month Ach.'!B$3-'No of Month Ach.'!B$4))*'No of Month Ach.'!D$4),IF(T164&gt;'No of Month Ach.'!B$5,('No of Month Ach.'!C$5+((T164-'No of Month Ach.'!B$5)/('No of Month Ach.'!B$4-'No of Month Ach.'!B$5))*'No of Month Ach.'!D$5),IF(T164&gt;='No of Month Ach.'!B$6,('No of Month Ach.'!C$6+((T164-'No of Month Ach.'!B$6)/('No of Month Ach.'!B$5-'No of Month Ach.'!B$6)*'No of Month Ach.'!D$6)),0))))*$AF$2/10))</f>
        <v>2.8</v>
      </c>
      <c r="AG164" s="76">
        <f>IFERROR(IF(U164="","",IF(U164&gt;='Rx Share'!B$3,'Rx Share'!C$3,IF(U164&gt;='Rx Share'!B$4,('Rx Share'!C$4+((U164-'Rx Share'!B$4)/('Rx Share'!B$3-'Rx Share'!B$4))*'Rx Share'!D$4),IF(U164&gt;'Rx Share'!B$5,('Rx Share'!C$5+((U164-'Rx Share'!B$5)/('Rx Share'!B$4-'Rx Share'!B$5))*'Rx Share'!D$5),IF(U164&gt;='Rx Share'!B$6,('Rx Share'!C$6+((U164-'Rx Share'!B$6)/('Rx Share'!B$5-'Rx Share'!B$6)*'Rx Share'!D$6)),0)))))*$AG$2/10,"")</f>
        <v>0</v>
      </c>
      <c r="AH164" s="76">
        <f>IF(W164&gt;='Call Achv'!B$3,'Call Achv'!C$3,IF(W164&gt;='Call Achv'!B$4,('Call Achv'!C$4+((W164-'Call Achv'!B$4)/('Call Achv'!B$3-'Call Achv'!B$4))*'Call Achv'!D$4),IF(W164&gt;'Call Achv'!B$5,('Call Achv'!C$5+((W164-'Call Achv'!B$5)/('Call Achv'!B$4-'Call Achv'!B$5))*'Call Achv'!D$5),IF(W164&gt;='Call Achv'!B$6,('Call Achv'!C$6+((W164-'Call Achv'!B$6)/('Call Achv'!B$5-'Call Achv'!B$6)*'Call Achv'!D$6)),0))))*$AH$2/10</f>
        <v>5</v>
      </c>
      <c r="AI164" s="76">
        <f>IF(X164&gt;='FF-Written'!B$3,'FF-Written'!C$3,IF(X164&gt;='FF-Written'!B$4,('FF-Written'!C$4+((X164-'FF-Written'!B$4)/('FF-Written'!B$3-'FF-Written'!B$4))*'FF-Written'!D$4),IF(X164&gt;'FF-Written'!B$5,('FF-Written'!C$5+((X164-'FF-Written'!B$5)/('FF-Written'!B$4-'FF-Written'!B$5))*'FF-Written'!D$5),IF(X164&gt;='FF-Written'!B$6,('FF-Written'!C$6+((X164-'FF-Written'!B$6)/('FF-Written'!B$5-'FF-Written'!B$6)*'FF-Written'!D$6)),0))))*$AI$2/10</f>
        <v>3.5333333333333328</v>
      </c>
      <c r="AJ164" s="76">
        <f>IF(Y164&gt;='FF-Detailing'!B$3,'FF-Detailing'!C$3,IF(Y164&gt;='FF-Detailing'!B$4,('FF-Detailing'!C$4+((Y164-'FF-Detailing'!B$4)/('FF-Detailing'!B$3-'FF-Detailing'!B$4))*'FF-Detailing'!D$4),IF(Y164&gt;'FF-Detailing'!B$5,('FF-Detailing'!C$5+((Y164-'FF-Detailing'!B$5)/('FF-Detailing'!B$4-'FF-Detailing'!B$5))*'FF-Detailing'!D$5),IF(Y164&gt;='FF-Detailing'!B$6,('FF-Detailing'!C$6+((Y164-'FF-Detailing'!B$6)/('FF-Detailing'!B$5-'FF-Detailing'!B$6)*'FF-Detailing'!D$6)),0))))*$AJ$2/10</f>
        <v>2.6</v>
      </c>
      <c r="AK164" s="100">
        <f t="shared" si="29"/>
        <v>78.048705233414665</v>
      </c>
      <c r="AL164" s="70">
        <f t="shared" si="38"/>
        <v>55</v>
      </c>
      <c r="AM164" s="2">
        <f t="shared" si="30"/>
        <v>69.376626874146368</v>
      </c>
      <c r="AN164">
        <f t="shared" si="31"/>
        <v>38</v>
      </c>
      <c r="AO164" s="110">
        <f t="shared" si="32"/>
        <v>8.6393474877922269</v>
      </c>
      <c r="AP164" s="110">
        <f t="shared" si="26"/>
        <v>90.330744097157989</v>
      </c>
      <c r="AQ164" s="110">
        <f t="shared" si="27"/>
        <v>53.846153846153847</v>
      </c>
      <c r="AR164" s="110">
        <f t="shared" si="28"/>
        <v>62.777777777777771</v>
      </c>
      <c r="AS164" s="109">
        <f t="shared" si="33"/>
        <v>97</v>
      </c>
      <c r="AT164" s="109">
        <f t="shared" si="34"/>
        <v>50</v>
      </c>
      <c r="AU164" s="109">
        <f t="shared" si="35"/>
        <v>33</v>
      </c>
      <c r="AV164" s="109">
        <f t="shared" si="36"/>
        <v>117</v>
      </c>
    </row>
    <row r="165" spans="1:48" ht="20" x14ac:dyDescent="0.35">
      <c r="A165" s="87"/>
      <c r="B165" s="79">
        <v>105397</v>
      </c>
      <c r="C165" s="80" t="s">
        <v>489</v>
      </c>
      <c r="D165" s="80" t="s">
        <v>1114</v>
      </c>
      <c r="E165" s="80" t="s">
        <v>2013</v>
      </c>
      <c r="F165" s="80" t="s">
        <v>2014</v>
      </c>
      <c r="G165" s="80" t="s">
        <v>1821</v>
      </c>
      <c r="H165" s="80" t="s">
        <v>1822</v>
      </c>
      <c r="I165" s="80" t="s">
        <v>1757</v>
      </c>
      <c r="J165" s="146">
        <v>44721</v>
      </c>
      <c r="K165" s="146" t="s">
        <v>1719</v>
      </c>
      <c r="L165" s="79"/>
      <c r="M165" s="79">
        <v>9</v>
      </c>
      <c r="N165" s="78">
        <v>86.74430601798494</v>
      </c>
      <c r="O165" s="78">
        <f>_xlfn.XLOOKUP($B165,[1]Sheet1!$A:$A,[1]Sheet1!$D:$D)</f>
        <v>86.74427552704482</v>
      </c>
      <c r="P165" s="78">
        <f t="shared" si="37"/>
        <v>3.0490940119420884E-5</v>
      </c>
      <c r="Q165" s="78">
        <v>21.875</v>
      </c>
      <c r="R165" s="78">
        <v>82.312079730643774</v>
      </c>
      <c r="S165" s="78">
        <v>93.164579988921588</v>
      </c>
      <c r="T165" s="142">
        <v>2</v>
      </c>
      <c r="U165" s="68">
        <v>47.190047190047189</v>
      </c>
      <c r="V165" s="68">
        <v>0.94380094380094381</v>
      </c>
      <c r="W165" s="78">
        <v>105.25925925925925</v>
      </c>
      <c r="X165" s="78">
        <v>80.555555555555557</v>
      </c>
      <c r="Y165" s="78">
        <v>89.666666666666671</v>
      </c>
      <c r="Z165" s="73"/>
      <c r="AA165" s="74"/>
      <c r="AB165" s="75">
        <f>IF(N165="","",(IF(N165&gt;='Sales Ach'!B$3,'Sales Ach'!C$3,IF(N165&gt;='Sales Ach'!B$4,('Sales Ach'!C$4+((N165-'Sales Ach'!B$4)/('Sales Ach'!B$3-'Sales Ach'!B$4))*'Sales Ach'!D$4),IF(N165&gt;'Sales Ach'!B$5,('Sales Ach'!C$5+((N165-'Sales Ach'!B$5)/('Sales Ach'!B$4-'Sales Ach'!B$5))*'Sales Ach'!D$5),IF(N165&gt;='Sales Ach'!B$6,('Sales Ach'!C$6+((N165-'Sales Ach'!B$6)/('Sales Ach'!B$5-'Sales Ach'!B$6)*'Sales Ach'!D$6)),0))))*$AB$2/10))</f>
        <v>12.523291805395482</v>
      </c>
      <c r="AC165" s="76">
        <f>IF(Q165="","",(IF(Q165&gt;=UA!B$3,UA!C$3,IF(Q165&gt;=UA!B$4,(UA!C$4+((Q165-UA!B$4)/(UA!B$3-UA!B$4))*UA!D$4),IF(Q165&gt;UA!B$5,(UA!C$5+((Q165-UA!B$5)/(UA!B$4-UA!B$5))*UA!D$5),IF(Q165&gt;=UA!B$6,(UA!C$6+((Q165-UA!B$6)/(UA!B$5-UA!B$6)*UA!D$6)),0))))*$AC$2/10))</f>
        <v>0</v>
      </c>
      <c r="AD165" s="76">
        <f>IF(R165="","",(IF(R165&gt;='New Product'!B$3,'New Product'!C$3,IF(R165&gt;='New Product'!B$4,('New Product'!C$4+((R165-'New Product'!B$4)/('New Product'!B$3-'New Product'!B$4))*'New Product'!D$4),IF(R165&gt;'New Product'!B$5,('New Product'!C$5+((R165-'New Product'!B$5)/('New Product'!B$4-'New Product'!B$5))*'New Product'!D$5),IF(R165&gt;='New Product'!B$6,('New Product'!C$6+((R165-'New Product'!B$6)/('New Product'!B$5-'New Product'!B$6)*'New Product'!D$6)),0)))))*$AD$2/10)</f>
        <v>2.2312079730643775</v>
      </c>
      <c r="AE165" s="76">
        <f>IF(S165="","",(IF(S165&gt;='Basket Brand'!B$3,'Basket Brand'!C$3,IF(S165&gt;='Basket Brand'!B$4,('Basket Brand'!C$4+((S165-'Basket Brand'!B$4)/('Basket Brand'!B$3-'Basket Brand'!B$4))*'Basket Brand'!D$4),IF(S165&gt;'Basket Brand'!B$5,('Basket Brand'!C$5+((S165-'Basket Brand'!B$5)/('Basket Brand'!B$4-'Basket Brand'!B$5))*'Basket Brand'!D$5),IF(S165&gt;='Basket Brand'!B$6,('Basket Brand'!C$6+((S165-'Basket Brand'!B$6)/('Basket Brand'!B$5-'Basket Brand'!B$6)*'Basket Brand'!D$6)),0))))*$AE$2/10))</f>
        <v>5.7797495986705911</v>
      </c>
      <c r="AF165" s="76">
        <f>IF(T165="","",(IF(T165&gt;='No of Month Ach.'!B$3,'No of Month Ach.'!C$3,IF(T165&gt;='No of Month Ach.'!B$4,('No of Month Ach.'!C$4+((T165-'No of Month Ach.'!B$4)/('No of Month Ach.'!B$3-'No of Month Ach.'!B$4))*'No of Month Ach.'!D$4),IF(T165&gt;'No of Month Ach.'!B$5,('No of Month Ach.'!C$5+((T165-'No of Month Ach.'!B$5)/('No of Month Ach.'!B$4-'No of Month Ach.'!B$5))*'No of Month Ach.'!D$5),IF(T165&gt;='No of Month Ach.'!B$6,('No of Month Ach.'!C$6+((T165-'No of Month Ach.'!B$6)/('No of Month Ach.'!B$5-'No of Month Ach.'!B$6)*'No of Month Ach.'!D$6)),0))))*$AF$2/10))</f>
        <v>0</v>
      </c>
      <c r="AG165" s="76">
        <f>IFERROR(IF(U165="","",IF(U165&gt;='Rx Share'!B$3,'Rx Share'!C$3,IF(U165&gt;='Rx Share'!B$4,('Rx Share'!C$4+((U165-'Rx Share'!B$4)/('Rx Share'!B$3-'Rx Share'!B$4))*'Rx Share'!D$4),IF(U165&gt;'Rx Share'!B$5,('Rx Share'!C$5+((U165-'Rx Share'!B$5)/('Rx Share'!B$4-'Rx Share'!B$5))*'Rx Share'!D$5),IF(U165&gt;='Rx Share'!B$6,('Rx Share'!C$6+((U165-'Rx Share'!B$6)/('Rx Share'!B$5-'Rx Share'!B$6)*'Rx Share'!D$6)),0)))))*$AG$2/10,"")</f>
        <v>0</v>
      </c>
      <c r="AH165" s="76">
        <f>IF(W165&gt;='Call Achv'!B$3,'Call Achv'!C$3,IF(W165&gt;='Call Achv'!B$4,('Call Achv'!C$4+((W165-'Call Achv'!B$4)/('Call Achv'!B$3-'Call Achv'!B$4))*'Call Achv'!D$4),IF(W165&gt;'Call Achv'!B$5,('Call Achv'!C$5+((W165-'Call Achv'!B$5)/('Call Achv'!B$4-'Call Achv'!B$5))*'Call Achv'!D$5),IF(W165&gt;='Call Achv'!B$6,('Call Achv'!C$6+((W165-'Call Achv'!B$6)/('Call Achv'!B$5-'Call Achv'!B$6)*'Call Achv'!D$6)),0))))*$AH$2/10</f>
        <v>5</v>
      </c>
      <c r="AI165" s="76">
        <f>IF(X165&gt;='FF-Written'!B$3,'FF-Written'!C$3,IF(X165&gt;='FF-Written'!B$4,('FF-Written'!C$4+((X165-'FF-Written'!B$4)/('FF-Written'!B$3-'FF-Written'!B$4))*'FF-Written'!D$4),IF(X165&gt;'FF-Written'!B$5,('FF-Written'!C$5+((X165-'FF-Written'!B$5)/('FF-Written'!B$4-'FF-Written'!B$5))*'FF-Written'!D$5),IF(X165&gt;='FF-Written'!B$6,('FF-Written'!C$6+((X165-'FF-Written'!B$6)/('FF-Written'!B$5-'FF-Written'!B$6)*'FF-Written'!D$6)),0))))*$AI$2/10</f>
        <v>6.4888888888888889</v>
      </c>
      <c r="AJ165" s="76">
        <f>IF(Y165&gt;='FF-Detailing'!B$3,'FF-Detailing'!C$3,IF(Y165&gt;='FF-Detailing'!B$4,('FF-Detailing'!C$4+((Y165-'FF-Detailing'!B$4)/('FF-Detailing'!B$3-'FF-Detailing'!B$4))*'FF-Detailing'!D$4),IF(Y165&gt;'FF-Detailing'!B$5,('FF-Detailing'!C$5+((Y165-'FF-Detailing'!B$5)/('FF-Detailing'!B$4-'FF-Detailing'!B$5))*'FF-Detailing'!D$5),IF(Y165&gt;='FF-Detailing'!B$6,('FF-Detailing'!C$6+((Y165-'FF-Detailing'!B$6)/('FF-Detailing'!B$5-'FF-Detailing'!B$6)*'FF-Detailing'!D$6)),0))))*$AJ$2/10</f>
        <v>2.68</v>
      </c>
      <c r="AK165" s="100">
        <f t="shared" si="29"/>
        <v>43.378922832524168</v>
      </c>
      <c r="AL165" s="70">
        <f t="shared" si="38"/>
        <v>306</v>
      </c>
      <c r="AM165" s="2">
        <f t="shared" si="30"/>
        <v>38.559042517799263</v>
      </c>
      <c r="AN165">
        <f t="shared" si="31"/>
        <v>222</v>
      </c>
      <c r="AO165" s="110" t="str">
        <f t="shared" si="32"/>
        <v/>
      </c>
      <c r="AP165" s="110" t="str">
        <f t="shared" si="26"/>
        <v/>
      </c>
      <c r="AQ165" s="110" t="str">
        <f t="shared" si="27"/>
        <v/>
      </c>
      <c r="AR165" s="110" t="str">
        <f t="shared" si="28"/>
        <v/>
      </c>
      <c r="AS165" s="109" t="str">
        <f t="shared" si="33"/>
        <v>Disqualified</v>
      </c>
      <c r="AT165" s="109" t="str">
        <f t="shared" si="34"/>
        <v>Disqualified</v>
      </c>
      <c r="AU165" s="109" t="str">
        <f t="shared" si="35"/>
        <v>Disqualified</v>
      </c>
      <c r="AV165" s="109" t="str">
        <f t="shared" si="36"/>
        <v>Disqualified</v>
      </c>
    </row>
    <row r="166" spans="1:48" ht="20" x14ac:dyDescent="0.35">
      <c r="A166" s="87"/>
      <c r="B166" s="79">
        <v>105402</v>
      </c>
      <c r="C166" s="80" t="s">
        <v>506</v>
      </c>
      <c r="D166" s="80" t="s">
        <v>1201</v>
      </c>
      <c r="E166" s="80" t="s">
        <v>2015</v>
      </c>
      <c r="F166" s="80" t="s">
        <v>1847</v>
      </c>
      <c r="G166" s="80" t="s">
        <v>1830</v>
      </c>
      <c r="H166" s="80" t="s">
        <v>1822</v>
      </c>
      <c r="I166" s="80" t="s">
        <v>1757</v>
      </c>
      <c r="J166" s="146">
        <v>44734</v>
      </c>
      <c r="K166" s="146" t="s">
        <v>1719</v>
      </c>
      <c r="L166" s="79"/>
      <c r="M166" s="79">
        <v>9</v>
      </c>
      <c r="N166" s="78">
        <v>88.494207644212665</v>
      </c>
      <c r="O166" s="78">
        <f>_xlfn.XLOOKUP($B166,[1]Sheet1!$A:$A,[1]Sheet1!$D:$D)</f>
        <v>88.494284212939178</v>
      </c>
      <c r="P166" s="78">
        <f t="shared" si="37"/>
        <v>-7.6568726512959984E-5</v>
      </c>
      <c r="Q166" s="78">
        <v>24.436090225563909</v>
      </c>
      <c r="R166" s="78">
        <v>77.65228828636198</v>
      </c>
      <c r="S166" s="78">
        <v>76.441126809140997</v>
      </c>
      <c r="T166" s="142">
        <v>3</v>
      </c>
      <c r="U166" s="68">
        <v>27.15642098487287</v>
      </c>
      <c r="V166" s="68">
        <v>0.5431284196974574</v>
      </c>
      <c r="W166" s="78">
        <v>88.122171945701353</v>
      </c>
      <c r="X166" s="78">
        <v>96.1111111111111</v>
      </c>
      <c r="Y166" s="78">
        <v>85.416666666666671</v>
      </c>
      <c r="Z166" s="73"/>
      <c r="AA166" s="74"/>
      <c r="AB166" s="75">
        <f>IF(N166="","",(IF(N166&gt;='Sales Ach'!B$3,'Sales Ach'!C$3,IF(N166&gt;='Sales Ach'!B$4,('Sales Ach'!C$4+((N166-'Sales Ach'!B$4)/('Sales Ach'!B$3-'Sales Ach'!B$4))*'Sales Ach'!D$4),IF(N166&gt;'Sales Ach'!B$5,('Sales Ach'!C$5+((N166-'Sales Ach'!B$5)/('Sales Ach'!B$4-'Sales Ach'!B$5))*'Sales Ach'!D$5),IF(N166&gt;='Sales Ach'!B$6,('Sales Ach'!C$6+((N166-'Sales Ach'!B$6)/('Sales Ach'!B$5-'Sales Ach'!B$6)*'Sales Ach'!D$6)),0))))*$AB$2/10))</f>
        <v>13.048262293263798</v>
      </c>
      <c r="AC166" s="76">
        <f>IF(Q166="","",(IF(Q166&gt;=UA!B$3,UA!C$3,IF(Q166&gt;=UA!B$4,(UA!C$4+((Q166-UA!B$4)/(UA!B$3-UA!B$4))*UA!D$4),IF(Q166&gt;UA!B$5,(UA!C$5+((Q166-UA!B$5)/(UA!B$4-UA!B$5))*UA!D$5),IF(Q166&gt;=UA!B$6,(UA!C$6+((Q166-UA!B$6)/(UA!B$5-UA!B$6)*UA!D$6)),0))))*$AC$2/10))</f>
        <v>0</v>
      </c>
      <c r="AD166" s="76">
        <f>IF(R166="","",(IF(R166&gt;='New Product'!B$3,'New Product'!C$3,IF(R166&gt;='New Product'!B$4,('New Product'!C$4+((R166-'New Product'!B$4)/('New Product'!B$3-'New Product'!B$4))*'New Product'!D$4),IF(R166&gt;'New Product'!B$5,('New Product'!C$5+((R166-'New Product'!B$5)/('New Product'!B$4-'New Product'!B$5))*'New Product'!D$5),IF(R166&gt;='New Product'!B$6,('New Product'!C$6+((R166-'New Product'!B$6)/('New Product'!B$5-'New Product'!B$6)*'New Product'!D$6)),0)))))*$AD$2/10)</f>
        <v>1.8972876125283367</v>
      </c>
      <c r="AE166" s="76">
        <f>IF(S166="","",(IF(S166&gt;='Basket Brand'!B$3,'Basket Brand'!C$3,IF(S166&gt;='Basket Brand'!B$4,('Basket Brand'!C$4+((S166-'Basket Brand'!B$4)/('Basket Brand'!B$3-'Basket Brand'!B$4))*'Basket Brand'!D$4),IF(S166&gt;'Basket Brand'!B$5,('Basket Brand'!C$5+((S166-'Basket Brand'!B$5)/('Basket Brand'!B$4-'Basket Brand'!B$5))*'Basket Brand'!D$5),IF(S166&gt;='Basket Brand'!B$6,('Basket Brand'!C$6+((S166-'Basket Brand'!B$6)/('Basket Brand'!B$5-'Basket Brand'!B$6)*'Basket Brand'!D$6)),0))))*$AE$2/10))</f>
        <v>3.7729352170969195</v>
      </c>
      <c r="AF166" s="76">
        <f>IF(T166="","",(IF(T166&gt;='No of Month Ach.'!B$3,'No of Month Ach.'!C$3,IF(T166&gt;='No of Month Ach.'!B$4,('No of Month Ach.'!C$4+((T166-'No of Month Ach.'!B$4)/('No of Month Ach.'!B$3-'No of Month Ach.'!B$4))*'No of Month Ach.'!D$4),IF(T166&gt;'No of Month Ach.'!B$5,('No of Month Ach.'!C$5+((T166-'No of Month Ach.'!B$5)/('No of Month Ach.'!B$4-'No of Month Ach.'!B$5))*'No of Month Ach.'!D$5),IF(T166&gt;='No of Month Ach.'!B$6,('No of Month Ach.'!C$6+((T166-'No of Month Ach.'!B$6)/('No of Month Ach.'!B$5-'No of Month Ach.'!B$6)*'No of Month Ach.'!D$6)),0))))*$AF$2/10))</f>
        <v>0</v>
      </c>
      <c r="AG166" s="76">
        <f>IFERROR(IF(U166="","",IF(U166&gt;='Rx Share'!B$3,'Rx Share'!C$3,IF(U166&gt;='Rx Share'!B$4,('Rx Share'!C$4+((U166-'Rx Share'!B$4)/('Rx Share'!B$3-'Rx Share'!B$4))*'Rx Share'!D$4),IF(U166&gt;'Rx Share'!B$5,('Rx Share'!C$5+((U166-'Rx Share'!B$5)/('Rx Share'!B$4-'Rx Share'!B$5))*'Rx Share'!D$5),IF(U166&gt;='Rx Share'!B$6,('Rx Share'!C$6+((U166-'Rx Share'!B$6)/('Rx Share'!B$5-'Rx Share'!B$6)*'Rx Share'!D$6)),0)))))*$AG$2/10,"")</f>
        <v>0</v>
      </c>
      <c r="AH166" s="76">
        <f>IF(W166&gt;='Call Achv'!B$3,'Call Achv'!C$3,IF(W166&gt;='Call Achv'!B$4,('Call Achv'!C$4+((W166-'Call Achv'!B$4)/('Call Achv'!B$3-'Call Achv'!B$4))*'Call Achv'!D$4),IF(W166&gt;'Call Achv'!B$5,('Call Achv'!C$5+((W166-'Call Achv'!B$5)/('Call Achv'!B$4-'Call Achv'!B$5))*'Call Achv'!D$5),IF(W166&gt;='Call Achv'!B$6,('Call Achv'!C$6+((W166-'Call Achv'!B$6)/('Call Achv'!B$5-'Call Achv'!B$6)*'Call Achv'!D$6)),0))))*$AH$2/10</f>
        <v>1.6713800904977369</v>
      </c>
      <c r="AI166" s="76">
        <f>IF(X166&gt;='FF-Written'!B$3,'FF-Written'!C$3,IF(X166&gt;='FF-Written'!B$4,('FF-Written'!C$4+((X166-'FF-Written'!B$4)/('FF-Written'!B$3-'FF-Written'!B$4))*'FF-Written'!D$4),IF(X166&gt;'FF-Written'!B$5,('FF-Written'!C$5+((X166-'FF-Written'!B$5)/('FF-Written'!B$4-'FF-Written'!B$5))*'FF-Written'!D$5),IF(X166&gt;='FF-Written'!B$6,('FF-Written'!C$6+((X166-'FF-Written'!B$6)/('FF-Written'!B$5-'FF-Written'!B$6)*'FF-Written'!D$6)),0))))*$AI$2/10</f>
        <v>8</v>
      </c>
      <c r="AJ166" s="76">
        <f>IF(Y166&gt;='FF-Detailing'!B$3,'FF-Detailing'!C$3,IF(Y166&gt;='FF-Detailing'!B$4,('FF-Detailing'!C$4+((Y166-'FF-Detailing'!B$4)/('FF-Detailing'!B$3-'FF-Detailing'!B$4))*'FF-Detailing'!D$4),IF(Y166&gt;'FF-Detailing'!B$5,('FF-Detailing'!C$5+((Y166-'FF-Detailing'!B$5)/('FF-Detailing'!B$4-'FF-Detailing'!B$5))*'FF-Detailing'!D$5),IF(Y166&gt;='FF-Detailing'!B$6,('FF-Detailing'!C$6+((Y166-'FF-Detailing'!B$6)/('FF-Detailing'!B$5-'FF-Detailing'!B$6)*'FF-Detailing'!D$6)),0))))*$AJ$2/10</f>
        <v>2.4249999999999998</v>
      </c>
      <c r="AK166" s="100">
        <f t="shared" si="29"/>
        <v>38.518581516733491</v>
      </c>
      <c r="AL166" s="70">
        <f t="shared" si="38"/>
        <v>361</v>
      </c>
      <c r="AM166" s="2">
        <f t="shared" si="30"/>
        <v>34.238739125985326</v>
      </c>
      <c r="AN166">
        <f t="shared" si="31"/>
        <v>263</v>
      </c>
      <c r="AO166" s="110" t="str">
        <f t="shared" si="32"/>
        <v/>
      </c>
      <c r="AP166" s="110" t="str">
        <f t="shared" si="26"/>
        <v/>
      </c>
      <c r="AQ166" s="110" t="str">
        <f t="shared" si="27"/>
        <v/>
      </c>
      <c r="AR166" s="110" t="str">
        <f t="shared" si="28"/>
        <v/>
      </c>
      <c r="AS166" s="109" t="str">
        <f t="shared" si="33"/>
        <v>Disqualified</v>
      </c>
      <c r="AT166" s="109" t="str">
        <f t="shared" si="34"/>
        <v>Disqualified</v>
      </c>
      <c r="AU166" s="109" t="str">
        <f t="shared" si="35"/>
        <v>Disqualified</v>
      </c>
      <c r="AV166" s="109" t="str">
        <f t="shared" si="36"/>
        <v>Disqualified</v>
      </c>
    </row>
    <row r="167" spans="1:48" ht="20" x14ac:dyDescent="0.35">
      <c r="A167" s="87"/>
      <c r="B167" s="79">
        <v>105404</v>
      </c>
      <c r="C167" s="80" t="s">
        <v>491</v>
      </c>
      <c r="D167" s="80" t="s">
        <v>1114</v>
      </c>
      <c r="E167" s="80" t="s">
        <v>492</v>
      </c>
      <c r="F167" s="80" t="s">
        <v>43</v>
      </c>
      <c r="G167" s="80" t="s">
        <v>14</v>
      </c>
      <c r="H167" s="80" t="s">
        <v>1770</v>
      </c>
      <c r="I167" s="80" t="s">
        <v>1757</v>
      </c>
      <c r="J167" s="146">
        <v>44734</v>
      </c>
      <c r="K167" s="146" t="s">
        <v>1719</v>
      </c>
      <c r="L167" s="79"/>
      <c r="M167" s="79">
        <v>9</v>
      </c>
      <c r="N167" s="78">
        <v>89.976575401043632</v>
      </c>
      <c r="O167" s="78">
        <f>_xlfn.XLOOKUP($B167,[1]Sheet1!$A:$A,[1]Sheet1!$D:$D)</f>
        <v>89.976502819087116</v>
      </c>
      <c r="P167" s="78">
        <f t="shared" si="37"/>
        <v>7.2581956516160062E-5</v>
      </c>
      <c r="Q167" s="78">
        <v>31.588132635253054</v>
      </c>
      <c r="R167" s="78">
        <v>56.301046395015405</v>
      </c>
      <c r="S167" s="78">
        <v>89.99467787617472</v>
      </c>
      <c r="T167" s="142">
        <v>3</v>
      </c>
      <c r="U167" s="68">
        <v>14.658150978955081</v>
      </c>
      <c r="V167" s="68">
        <v>0.43974452936865244</v>
      </c>
      <c r="W167" s="78">
        <v>104.27927927927927</v>
      </c>
      <c r="X167" s="78">
        <v>67.777777777777771</v>
      </c>
      <c r="Y167" s="78">
        <v>85.333333333333329</v>
      </c>
      <c r="Z167" s="73"/>
      <c r="AA167" s="74"/>
      <c r="AB167" s="75">
        <f>IF(N167="","",(IF(N167&gt;='Sales Ach'!B$3,'Sales Ach'!C$3,IF(N167&gt;='Sales Ach'!B$4,('Sales Ach'!C$4+((N167-'Sales Ach'!B$4)/('Sales Ach'!B$3-'Sales Ach'!B$4))*'Sales Ach'!D$4),IF(N167&gt;'Sales Ach'!B$5,('Sales Ach'!C$5+((N167-'Sales Ach'!B$5)/('Sales Ach'!B$4-'Sales Ach'!B$5))*'Sales Ach'!D$5),IF(N167&gt;='Sales Ach'!B$6,('Sales Ach'!C$6+((N167-'Sales Ach'!B$6)/('Sales Ach'!B$5-'Sales Ach'!B$6)*'Sales Ach'!D$6)),0))))*$AB$2/10))</f>
        <v>13.492972620313088</v>
      </c>
      <c r="AC167" s="76">
        <f>IF(Q167="","",(IF(Q167&gt;=UA!B$3,UA!C$3,IF(Q167&gt;=UA!B$4,(UA!C$4+((Q167-UA!B$4)/(UA!B$3-UA!B$4))*UA!D$4),IF(Q167&gt;UA!B$5,(UA!C$5+((Q167-UA!B$5)/(UA!B$4-UA!B$5))*UA!D$5),IF(Q167&gt;=UA!B$6,(UA!C$6+((Q167-UA!B$6)/(UA!B$5-UA!B$6)*UA!D$6)),0))))*$AC$2/10))</f>
        <v>3.4764397905759159</v>
      </c>
      <c r="AD167" s="76">
        <f>IF(R167="","",(IF(R167&gt;='New Product'!B$3,'New Product'!C$3,IF(R167&gt;='New Product'!B$4,('New Product'!C$4+((R167-'New Product'!B$4)/('New Product'!B$3-'New Product'!B$4))*'New Product'!D$4),IF(R167&gt;'New Product'!B$5,('New Product'!C$5+((R167-'New Product'!B$5)/('New Product'!B$4-'New Product'!B$5))*'New Product'!D$5),IF(R167&gt;='New Product'!B$6,('New Product'!C$6+((R167-'New Product'!B$6)/('New Product'!B$5-'New Product'!B$6)*'New Product'!D$6)),0)))))*$AD$2/10)</f>
        <v>0.96317077978192389</v>
      </c>
      <c r="AE167" s="76">
        <f>IF(S167="","",(IF(S167&gt;='Basket Brand'!B$3,'Basket Brand'!C$3,IF(S167&gt;='Basket Brand'!B$4,('Basket Brand'!C$4+((S167-'Basket Brand'!B$4)/('Basket Brand'!B$3-'Basket Brand'!B$4))*'Basket Brand'!D$4),IF(S167&gt;'Basket Brand'!B$5,('Basket Brand'!C$5+((S167-'Basket Brand'!B$5)/('Basket Brand'!B$4-'Basket Brand'!B$5))*'Basket Brand'!D$5),IF(S167&gt;='Basket Brand'!B$6,('Basket Brand'!C$6+((S167-'Basket Brand'!B$6)/('Basket Brand'!B$5-'Basket Brand'!B$6)*'Basket Brand'!D$6)),0))))*$AE$2/10))</f>
        <v>5.3993613451409672</v>
      </c>
      <c r="AF167" s="76">
        <f>IF(T167="","",(IF(T167&gt;='No of Month Ach.'!B$3,'No of Month Ach.'!C$3,IF(T167&gt;='No of Month Ach.'!B$4,('No of Month Ach.'!C$4+((T167-'No of Month Ach.'!B$4)/('No of Month Ach.'!B$3-'No of Month Ach.'!B$4))*'No of Month Ach.'!D$4),IF(T167&gt;'No of Month Ach.'!B$5,('No of Month Ach.'!C$5+((T167-'No of Month Ach.'!B$5)/('No of Month Ach.'!B$4-'No of Month Ach.'!B$5))*'No of Month Ach.'!D$5),IF(T167&gt;='No of Month Ach.'!B$6,('No of Month Ach.'!C$6+((T167-'No of Month Ach.'!B$6)/('No of Month Ach.'!B$5-'No of Month Ach.'!B$6)*'No of Month Ach.'!D$6)),0))))*$AF$2/10))</f>
        <v>0</v>
      </c>
      <c r="AG167" s="76">
        <f>IFERROR(IF(U167="","",IF(U167&gt;='Rx Share'!B$3,'Rx Share'!C$3,IF(U167&gt;='Rx Share'!B$4,('Rx Share'!C$4+((U167-'Rx Share'!B$4)/('Rx Share'!B$3-'Rx Share'!B$4))*'Rx Share'!D$4),IF(U167&gt;'Rx Share'!B$5,('Rx Share'!C$5+((U167-'Rx Share'!B$5)/('Rx Share'!B$4-'Rx Share'!B$5))*'Rx Share'!D$5),IF(U167&gt;='Rx Share'!B$6,('Rx Share'!C$6+((U167-'Rx Share'!B$6)/('Rx Share'!B$5-'Rx Share'!B$6)*'Rx Share'!D$6)),0)))))*$AG$2/10,"")</f>
        <v>0</v>
      </c>
      <c r="AH167" s="76">
        <f>IF(W167&gt;='Call Achv'!B$3,'Call Achv'!C$3,IF(W167&gt;='Call Achv'!B$4,('Call Achv'!C$4+((W167-'Call Achv'!B$4)/('Call Achv'!B$3-'Call Achv'!B$4))*'Call Achv'!D$4),IF(W167&gt;'Call Achv'!B$5,('Call Achv'!C$5+((W167-'Call Achv'!B$5)/('Call Achv'!B$4-'Call Achv'!B$5))*'Call Achv'!D$5),IF(W167&gt;='Call Achv'!B$6,('Call Achv'!C$6+((W167-'Call Achv'!B$6)/('Call Achv'!B$5-'Call Achv'!B$6)*'Call Achv'!D$6)),0))))*$AH$2/10</f>
        <v>5</v>
      </c>
      <c r="AI167" s="76">
        <f>IF(X167&gt;='FF-Written'!B$3,'FF-Written'!C$3,IF(X167&gt;='FF-Written'!B$4,('FF-Written'!C$4+((X167-'FF-Written'!B$4)/('FF-Written'!B$3-'FF-Written'!B$4))*'FF-Written'!D$4),IF(X167&gt;'FF-Written'!B$5,('FF-Written'!C$5+((X167-'FF-Written'!B$5)/('FF-Written'!B$4-'FF-Written'!B$5))*'FF-Written'!D$5),IF(X167&gt;='FF-Written'!B$6,('FF-Written'!C$6+((X167-'FF-Written'!B$6)/('FF-Written'!B$5-'FF-Written'!B$6)*'FF-Written'!D$6)),0))))*$AI$2/10</f>
        <v>4.1333333333333329</v>
      </c>
      <c r="AJ167" s="76">
        <f>IF(Y167&gt;='FF-Detailing'!B$3,'FF-Detailing'!C$3,IF(Y167&gt;='FF-Detailing'!B$4,('FF-Detailing'!C$4+((Y167-'FF-Detailing'!B$4)/('FF-Detailing'!B$3-'FF-Detailing'!B$4))*'FF-Detailing'!D$4),IF(Y167&gt;'FF-Detailing'!B$5,('FF-Detailing'!C$5+((Y167-'FF-Detailing'!B$5)/('FF-Detailing'!B$4-'FF-Detailing'!B$5))*'FF-Detailing'!D$5),IF(Y167&gt;='FF-Detailing'!B$6,('FF-Detailing'!C$6+((Y167-'FF-Detailing'!B$6)/('FF-Detailing'!B$5-'FF-Detailing'!B$6)*'FF-Detailing'!D$6)),0))))*$AJ$2/10</f>
        <v>2.42</v>
      </c>
      <c r="AK167" s="100">
        <f t="shared" si="29"/>
        <v>43.606597336431534</v>
      </c>
      <c r="AL167" s="70">
        <f t="shared" si="38"/>
        <v>302</v>
      </c>
      <c r="AM167" s="2">
        <f t="shared" si="30"/>
        <v>38.761419854605812</v>
      </c>
      <c r="AN167">
        <f t="shared" si="31"/>
        <v>221</v>
      </c>
      <c r="AO167" s="110" t="str">
        <f t="shared" si="32"/>
        <v/>
      </c>
      <c r="AP167" s="110" t="str">
        <f t="shared" si="26"/>
        <v/>
      </c>
      <c r="AQ167" s="110" t="str">
        <f t="shared" si="27"/>
        <v/>
      </c>
      <c r="AR167" s="110" t="str">
        <f t="shared" si="28"/>
        <v/>
      </c>
      <c r="AS167" s="109" t="str">
        <f t="shared" si="33"/>
        <v>Disqualified</v>
      </c>
      <c r="AT167" s="109" t="str">
        <f t="shared" si="34"/>
        <v>Disqualified</v>
      </c>
      <c r="AU167" s="109" t="str">
        <f t="shared" si="35"/>
        <v>Disqualified</v>
      </c>
      <c r="AV167" s="109" t="str">
        <f t="shared" si="36"/>
        <v>Disqualified</v>
      </c>
    </row>
    <row r="168" spans="1:48" ht="20" x14ac:dyDescent="0.35">
      <c r="A168" s="87"/>
      <c r="B168" s="79">
        <v>105407</v>
      </c>
      <c r="C168" s="80" t="s">
        <v>2016</v>
      </c>
      <c r="D168" s="80" t="s">
        <v>1114</v>
      </c>
      <c r="E168" s="80" t="s">
        <v>2017</v>
      </c>
      <c r="F168" s="80" t="s">
        <v>198</v>
      </c>
      <c r="G168" s="80" t="s">
        <v>31</v>
      </c>
      <c r="H168" s="80" t="s">
        <v>1760</v>
      </c>
      <c r="I168" s="80" t="s">
        <v>1757</v>
      </c>
      <c r="J168" s="146">
        <v>44734</v>
      </c>
      <c r="K168" s="146" t="s">
        <v>1719</v>
      </c>
      <c r="L168" s="79"/>
      <c r="M168" s="79">
        <v>9</v>
      </c>
      <c r="N168" s="78">
        <v>102.48199313589772</v>
      </c>
      <c r="O168" s="78">
        <f>_xlfn.XLOOKUP($B168,[1]Sheet1!$A:$A,[1]Sheet1!$D:$D)</f>
        <v>102.48198310068631</v>
      </c>
      <c r="P168" s="78">
        <f t="shared" si="37"/>
        <v>1.0035211417402934E-5</v>
      </c>
      <c r="Q168" s="78">
        <v>33.333333333333329</v>
      </c>
      <c r="R168" s="78">
        <v>59.437460344278804</v>
      </c>
      <c r="S168" s="78">
        <v>73.916878334725595</v>
      </c>
      <c r="T168" s="142">
        <v>6</v>
      </c>
      <c r="U168" s="68">
        <v>22.988505747126439</v>
      </c>
      <c r="V168" s="68">
        <v>0.68965517241379315</v>
      </c>
      <c r="W168" s="78">
        <v>102.08667736757624</v>
      </c>
      <c r="X168" s="78">
        <v>76.666666666666671</v>
      </c>
      <c r="Y168" s="78">
        <v>89.333333333333329</v>
      </c>
      <c r="Z168" s="73"/>
      <c r="AA168" s="74"/>
      <c r="AB168" s="75">
        <f>IF(N168="","",(IF(N168&gt;='Sales Ach'!B$3,'Sales Ach'!C$3,IF(N168&gt;='Sales Ach'!B$4,('Sales Ach'!C$4+((N168-'Sales Ach'!B$4)/('Sales Ach'!B$3-'Sales Ach'!B$4))*'Sales Ach'!D$4),IF(N168&gt;'Sales Ach'!B$5,('Sales Ach'!C$5+((N168-'Sales Ach'!B$5)/('Sales Ach'!B$4-'Sales Ach'!B$5))*'Sales Ach'!D$5),IF(N168&gt;='Sales Ach'!B$6,('Sales Ach'!C$6+((N168-'Sales Ach'!B$6)/('Sales Ach'!B$5-'Sales Ach'!B$6)*'Sales Ach'!D$6)),0))))*$AB$2/10))</f>
        <v>24.744597940769317</v>
      </c>
      <c r="AC168" s="76">
        <f>IF(Q168="","",(IF(Q168&gt;=UA!B$3,UA!C$3,IF(Q168&gt;=UA!B$4,(UA!C$4+((Q168-UA!B$4)/(UA!B$3-UA!B$4))*UA!D$4),IF(Q168&gt;UA!B$5,(UA!C$5+((Q168-UA!B$5)/(UA!B$4-UA!B$5))*UA!D$5),IF(Q168&gt;=UA!B$6,(UA!C$6+((Q168-UA!B$6)/(UA!B$5-UA!B$6)*UA!D$6)),0))))*$AC$2/10))</f>
        <v>3.9999999999999987</v>
      </c>
      <c r="AD168" s="76">
        <f>IF(R168="","",(IF(R168&gt;='New Product'!B$3,'New Product'!C$3,IF(R168&gt;='New Product'!B$4,('New Product'!C$4+((R168-'New Product'!B$4)/('New Product'!B$3-'New Product'!B$4))*'New Product'!D$4),IF(R168&gt;'New Product'!B$5,('New Product'!C$5+((R168-'New Product'!B$5)/('New Product'!B$4-'New Product'!B$5))*'New Product'!D$5),IF(R168&gt;='New Product'!B$6,('New Product'!C$6+((R168-'New Product'!B$6)/('New Product'!B$5-'New Product'!B$6)*'New Product'!D$6)),0)))))*$AD$2/10)</f>
        <v>1.1003888900621979</v>
      </c>
      <c r="AE168" s="76">
        <f>IF(S168="","",(IF(S168&gt;='Basket Brand'!B$3,'Basket Brand'!C$3,IF(S168&gt;='Basket Brand'!B$4,('Basket Brand'!C$4+((S168-'Basket Brand'!B$4)/('Basket Brand'!B$3-'Basket Brand'!B$4))*'Basket Brand'!D$4),IF(S168&gt;'Basket Brand'!B$5,('Basket Brand'!C$5+((S168-'Basket Brand'!B$5)/('Basket Brand'!B$4-'Basket Brand'!B$5))*'Basket Brand'!D$5),IF(S168&gt;='Basket Brand'!B$6,('Basket Brand'!C$6+((S168-'Basket Brand'!B$6)/('Basket Brand'!B$5-'Basket Brand'!B$6)*'Basket Brand'!D$6)),0))))*$AE$2/10))</f>
        <v>3.4700254001670716</v>
      </c>
      <c r="AF168" s="76">
        <f>IF(T168="","",(IF(T168&gt;='No of Month Ach.'!B$3,'No of Month Ach.'!C$3,IF(T168&gt;='No of Month Ach.'!B$4,('No of Month Ach.'!C$4+((T168-'No of Month Ach.'!B$4)/('No of Month Ach.'!B$3-'No of Month Ach.'!B$4))*'No of Month Ach.'!D$4),IF(T168&gt;'No of Month Ach.'!B$5,('No of Month Ach.'!C$5+((T168-'No of Month Ach.'!B$5)/('No of Month Ach.'!B$4-'No of Month Ach.'!B$5))*'No of Month Ach.'!D$5),IF(T168&gt;='No of Month Ach.'!B$6,('No of Month Ach.'!C$6+((T168-'No of Month Ach.'!B$6)/('No of Month Ach.'!B$5-'No of Month Ach.'!B$6)*'No of Month Ach.'!D$6)),0))))*$AF$2/10))</f>
        <v>1.575</v>
      </c>
      <c r="AG168" s="76">
        <f>IFERROR(IF(U168="","",IF(U168&gt;='Rx Share'!B$3,'Rx Share'!C$3,IF(U168&gt;='Rx Share'!B$4,('Rx Share'!C$4+((U168-'Rx Share'!B$4)/('Rx Share'!B$3-'Rx Share'!B$4))*'Rx Share'!D$4),IF(U168&gt;'Rx Share'!B$5,('Rx Share'!C$5+((U168-'Rx Share'!B$5)/('Rx Share'!B$4-'Rx Share'!B$5))*'Rx Share'!D$5),IF(U168&gt;='Rx Share'!B$6,('Rx Share'!C$6+((U168-'Rx Share'!B$6)/('Rx Share'!B$5-'Rx Share'!B$6)*'Rx Share'!D$6)),0)))))*$AG$2/10,"")</f>
        <v>0</v>
      </c>
      <c r="AH168" s="76">
        <f>IF(W168&gt;='Call Achv'!B$3,'Call Achv'!C$3,IF(W168&gt;='Call Achv'!B$4,('Call Achv'!C$4+((W168-'Call Achv'!B$4)/('Call Achv'!B$3-'Call Achv'!B$4))*'Call Achv'!D$4),IF(W168&gt;'Call Achv'!B$5,('Call Achv'!C$5+((W168-'Call Achv'!B$5)/('Call Achv'!B$4-'Call Achv'!B$5))*'Call Achv'!D$5),IF(W168&gt;='Call Achv'!B$6,('Call Achv'!C$6+((W168-'Call Achv'!B$6)/('Call Achv'!B$5-'Call Achv'!B$6)*'Call Achv'!D$6)),0))))*$AH$2/10</f>
        <v>5</v>
      </c>
      <c r="AI168" s="76">
        <f>IF(X168&gt;='FF-Written'!B$3,'FF-Written'!C$3,IF(X168&gt;='FF-Written'!B$4,('FF-Written'!C$4+((X168-'FF-Written'!B$4)/('FF-Written'!B$3-'FF-Written'!B$4))*'FF-Written'!D$4),IF(X168&gt;'FF-Written'!B$5,('FF-Written'!C$5+((X168-'FF-Written'!B$5)/('FF-Written'!B$4-'FF-Written'!B$5))*'FF-Written'!D$5),IF(X168&gt;='FF-Written'!B$6,('FF-Written'!C$6+((X168-'FF-Written'!B$6)/('FF-Written'!B$5-'FF-Written'!B$6)*'FF-Written'!D$6)),0))))*$AI$2/10</f>
        <v>5.2000000000000011</v>
      </c>
      <c r="AJ168" s="76">
        <f>IF(Y168&gt;='FF-Detailing'!B$3,'FF-Detailing'!C$3,IF(Y168&gt;='FF-Detailing'!B$4,('FF-Detailing'!C$4+((Y168-'FF-Detailing'!B$4)/('FF-Detailing'!B$3-'FF-Detailing'!B$4))*'FF-Detailing'!D$4),IF(Y168&gt;'FF-Detailing'!B$5,('FF-Detailing'!C$5+((Y168-'FF-Detailing'!B$5)/('FF-Detailing'!B$4-'FF-Detailing'!B$5))*'FF-Detailing'!D$5),IF(Y168&gt;='FF-Detailing'!B$6,('FF-Detailing'!C$6+((Y168-'FF-Detailing'!B$6)/('FF-Detailing'!B$5-'FF-Detailing'!B$6)*'FF-Detailing'!D$6)),0))))*$AJ$2/10</f>
        <v>2.6599999999999993</v>
      </c>
      <c r="AK168" s="100">
        <f t="shared" si="29"/>
        <v>59.687515288748237</v>
      </c>
      <c r="AL168" s="70">
        <f t="shared" si="38"/>
        <v>162</v>
      </c>
      <c r="AM168" s="2">
        <f t="shared" si="30"/>
        <v>53.055569145553996</v>
      </c>
      <c r="AN168">
        <f t="shared" si="31"/>
        <v>123</v>
      </c>
      <c r="AO168" s="110">
        <f t="shared" si="32"/>
        <v>22.988505747126439</v>
      </c>
      <c r="AP168" s="110">
        <f t="shared" si="26"/>
        <v>59.437460344278804</v>
      </c>
      <c r="AQ168" s="110">
        <f t="shared" si="27"/>
        <v>33.333333333333329</v>
      </c>
      <c r="AR168" s="110">
        <f t="shared" si="28"/>
        <v>76.666666666666671</v>
      </c>
      <c r="AS168" s="109">
        <f t="shared" si="33"/>
        <v>59</v>
      </c>
      <c r="AT168" s="109">
        <f t="shared" si="34"/>
        <v>88</v>
      </c>
      <c r="AU168" s="109">
        <f t="shared" si="35"/>
        <v>120</v>
      </c>
      <c r="AV168" s="109">
        <f t="shared" si="36"/>
        <v>99</v>
      </c>
    </row>
    <row r="169" spans="1:48" ht="30" x14ac:dyDescent="0.35">
      <c r="A169" s="87"/>
      <c r="B169" s="79">
        <v>105408</v>
      </c>
      <c r="C169" s="80" t="s">
        <v>1397</v>
      </c>
      <c r="D169" s="80" t="s">
        <v>1114</v>
      </c>
      <c r="E169" s="80" t="s">
        <v>510</v>
      </c>
      <c r="F169" s="80" t="s">
        <v>41</v>
      </c>
      <c r="G169" s="80" t="s">
        <v>18</v>
      </c>
      <c r="H169" s="80" t="s">
        <v>1777</v>
      </c>
      <c r="I169" s="80" t="s">
        <v>1757</v>
      </c>
      <c r="J169" s="146">
        <v>44734</v>
      </c>
      <c r="K169" s="146" t="s">
        <v>1719</v>
      </c>
      <c r="L169" s="79"/>
      <c r="M169" s="79">
        <v>9</v>
      </c>
      <c r="N169" s="78">
        <v>69.697881306948616</v>
      </c>
      <c r="O169" s="78">
        <f>_xlfn.XLOOKUP($B169,[1]Sheet1!$A:$A,[1]Sheet1!$D:$D)</f>
        <v>69.697944949644409</v>
      </c>
      <c r="P169" s="78">
        <f t="shared" si="37"/>
        <v>-6.3642695792509585E-5</v>
      </c>
      <c r="Q169" s="78">
        <v>24.956970740103269</v>
      </c>
      <c r="R169" s="78">
        <v>70.821098619864486</v>
      </c>
      <c r="S169" s="78">
        <v>75.723000296459148</v>
      </c>
      <c r="T169" s="142">
        <v>0</v>
      </c>
      <c r="U169" s="68">
        <v>0</v>
      </c>
      <c r="V169" s="68">
        <v>0</v>
      </c>
      <c r="W169" s="78">
        <v>109.14285714285714</v>
      </c>
      <c r="X169" s="78">
        <v>79.444444444444457</v>
      </c>
      <c r="Y169" s="78">
        <v>83.333333333333329</v>
      </c>
      <c r="Z169" s="73"/>
      <c r="AA169" s="74"/>
      <c r="AB169" s="75">
        <f>IF(N169="","",(IF(N169&gt;='Sales Ach'!B$3,'Sales Ach'!C$3,IF(N169&gt;='Sales Ach'!B$4,('Sales Ach'!C$4+((N169-'Sales Ach'!B$4)/('Sales Ach'!B$3-'Sales Ach'!B$4))*'Sales Ach'!D$4),IF(N169&gt;'Sales Ach'!B$5,('Sales Ach'!C$5+((N169-'Sales Ach'!B$5)/('Sales Ach'!B$4-'Sales Ach'!B$5))*'Sales Ach'!D$5),IF(N169&gt;='Sales Ach'!B$6,('Sales Ach'!C$6+((N169-'Sales Ach'!B$6)/('Sales Ach'!B$5-'Sales Ach'!B$6)*'Sales Ach'!D$6)),0))))*$AB$2/10))</f>
        <v>7.4093643920845853</v>
      </c>
      <c r="AC169" s="76">
        <f>IF(Q169="","",(IF(Q169&gt;=UA!B$3,UA!C$3,IF(Q169&gt;=UA!B$4,(UA!C$4+((Q169-UA!B$4)/(UA!B$3-UA!B$4))*UA!D$4),IF(Q169&gt;UA!B$5,(UA!C$5+((Q169-UA!B$5)/(UA!B$4-UA!B$5))*UA!D$5),IF(Q169&gt;=UA!B$6,(UA!C$6+((Q169-UA!B$6)/(UA!B$5-UA!B$6)*UA!D$6)),0))))*$AC$2/10))</f>
        <v>0</v>
      </c>
      <c r="AD169" s="76">
        <f>IF(R169="","",(IF(R169&gt;='New Product'!B$3,'New Product'!C$3,IF(R169&gt;='New Product'!B$4,('New Product'!C$4+((R169-'New Product'!B$4)/('New Product'!B$3-'New Product'!B$4))*'New Product'!D$4),IF(R169&gt;'New Product'!B$5,('New Product'!C$5+((R169-'New Product'!B$5)/('New Product'!B$4-'New Product'!B$5))*'New Product'!D$5),IF(R169&gt;='New Product'!B$6,('New Product'!C$6+((R169-'New Product'!B$6)/('New Product'!B$5-'New Product'!B$6)*'New Product'!D$6)),0)))))*$AD$2/10)</f>
        <v>1.5984230646190711</v>
      </c>
      <c r="AE169" s="76">
        <f>IF(S169="","",(IF(S169&gt;='Basket Brand'!B$3,'Basket Brand'!C$3,IF(S169&gt;='Basket Brand'!B$4,('Basket Brand'!C$4+((S169-'Basket Brand'!B$4)/('Basket Brand'!B$3-'Basket Brand'!B$4))*'Basket Brand'!D$4),IF(S169&gt;'Basket Brand'!B$5,('Basket Brand'!C$5+((S169-'Basket Brand'!B$5)/('Basket Brand'!B$4-'Basket Brand'!B$5))*'Basket Brand'!D$5),IF(S169&gt;='Basket Brand'!B$6,('Basket Brand'!C$6+((S169-'Basket Brand'!B$6)/('Basket Brand'!B$5-'Basket Brand'!B$6)*'Basket Brand'!D$6)),0))))*$AE$2/10))</f>
        <v>3.686760035575098</v>
      </c>
      <c r="AF169" s="76">
        <f>IF(T169="","",(IF(T169&gt;='No of Month Ach.'!B$3,'No of Month Ach.'!C$3,IF(T169&gt;='No of Month Ach.'!B$4,('No of Month Ach.'!C$4+((T169-'No of Month Ach.'!B$4)/('No of Month Ach.'!B$3-'No of Month Ach.'!B$4))*'No of Month Ach.'!D$4),IF(T169&gt;'No of Month Ach.'!B$5,('No of Month Ach.'!C$5+((T169-'No of Month Ach.'!B$5)/('No of Month Ach.'!B$4-'No of Month Ach.'!B$5))*'No of Month Ach.'!D$5),IF(T169&gt;='No of Month Ach.'!B$6,('No of Month Ach.'!C$6+((T169-'No of Month Ach.'!B$6)/('No of Month Ach.'!B$5-'No of Month Ach.'!B$6)*'No of Month Ach.'!D$6)),0))))*$AF$2/10))</f>
        <v>0</v>
      </c>
      <c r="AG169" s="76">
        <f>IFERROR(IF(U169="","",IF(U169&gt;='Rx Share'!B$3,'Rx Share'!C$3,IF(U169&gt;='Rx Share'!B$4,('Rx Share'!C$4+((U169-'Rx Share'!B$4)/('Rx Share'!B$3-'Rx Share'!B$4))*'Rx Share'!D$4),IF(U169&gt;'Rx Share'!B$5,('Rx Share'!C$5+((U169-'Rx Share'!B$5)/('Rx Share'!B$4-'Rx Share'!B$5))*'Rx Share'!D$5),IF(U169&gt;='Rx Share'!B$6,('Rx Share'!C$6+((U169-'Rx Share'!B$6)/('Rx Share'!B$5-'Rx Share'!B$6)*'Rx Share'!D$6)),0)))))*$AG$2/10,"")</f>
        <v>0</v>
      </c>
      <c r="AH169" s="76">
        <f>IF(W169&gt;='Call Achv'!B$3,'Call Achv'!C$3,IF(W169&gt;='Call Achv'!B$4,('Call Achv'!C$4+((W169-'Call Achv'!B$4)/('Call Achv'!B$3-'Call Achv'!B$4))*'Call Achv'!D$4),IF(W169&gt;'Call Achv'!B$5,('Call Achv'!C$5+((W169-'Call Achv'!B$5)/('Call Achv'!B$4-'Call Achv'!B$5))*'Call Achv'!D$5),IF(W169&gt;='Call Achv'!B$6,('Call Achv'!C$6+((W169-'Call Achv'!B$6)/('Call Achv'!B$5-'Call Achv'!B$6)*'Call Achv'!D$6)),0))))*$AH$2/10</f>
        <v>5</v>
      </c>
      <c r="AI169" s="76">
        <f>IF(X169&gt;='FF-Written'!B$3,'FF-Written'!C$3,IF(X169&gt;='FF-Written'!B$4,('FF-Written'!C$4+((X169-'FF-Written'!B$4)/('FF-Written'!B$3-'FF-Written'!B$4))*'FF-Written'!D$4),IF(X169&gt;'FF-Written'!B$5,('FF-Written'!C$5+((X169-'FF-Written'!B$5)/('FF-Written'!B$4-'FF-Written'!B$5))*'FF-Written'!D$5),IF(X169&gt;='FF-Written'!B$6,('FF-Written'!C$6+((X169-'FF-Written'!B$6)/('FF-Written'!B$5-'FF-Written'!B$6)*'FF-Written'!D$6)),0))))*$AI$2/10</f>
        <v>5.533333333333335</v>
      </c>
      <c r="AJ169" s="76">
        <f>IF(Y169&gt;='FF-Detailing'!B$3,'FF-Detailing'!C$3,IF(Y169&gt;='FF-Detailing'!B$4,('FF-Detailing'!C$4+((Y169-'FF-Detailing'!B$4)/('FF-Detailing'!B$3-'FF-Detailing'!B$4))*'FF-Detailing'!D$4),IF(Y169&gt;'FF-Detailing'!B$5,('FF-Detailing'!C$5+((Y169-'FF-Detailing'!B$5)/('FF-Detailing'!B$4-'FF-Detailing'!B$5))*'FF-Detailing'!D$5),IF(Y169&gt;='FF-Detailing'!B$6,('FF-Detailing'!C$6+((Y169-'FF-Detailing'!B$6)/('FF-Detailing'!B$5-'FF-Detailing'!B$6)*'FF-Detailing'!D$6)),0))))*$AJ$2/10</f>
        <v>2.2999999999999998</v>
      </c>
      <c r="AK169" s="100">
        <f t="shared" si="29"/>
        <v>31.909851032015116</v>
      </c>
      <c r="AL169" s="70">
        <f t="shared" si="38"/>
        <v>444</v>
      </c>
      <c r="AM169" s="2">
        <f t="shared" si="30"/>
        <v>28.364312028457878</v>
      </c>
      <c r="AN169">
        <f t="shared" si="31"/>
        <v>316</v>
      </c>
      <c r="AO169" s="110" t="str">
        <f t="shared" si="32"/>
        <v/>
      </c>
      <c r="AP169" s="110" t="str">
        <f t="shared" si="26"/>
        <v/>
      </c>
      <c r="AQ169" s="110" t="str">
        <f t="shared" si="27"/>
        <v/>
      </c>
      <c r="AR169" s="110" t="str">
        <f t="shared" si="28"/>
        <v/>
      </c>
      <c r="AS169" s="109" t="str">
        <f t="shared" si="33"/>
        <v>Disqualified</v>
      </c>
      <c r="AT169" s="109" t="str">
        <f t="shared" si="34"/>
        <v>Disqualified</v>
      </c>
      <c r="AU169" s="109" t="str">
        <f t="shared" si="35"/>
        <v>Disqualified</v>
      </c>
      <c r="AV169" s="109" t="str">
        <f t="shared" si="36"/>
        <v>Disqualified</v>
      </c>
    </row>
    <row r="170" spans="1:48" ht="20" x14ac:dyDescent="0.35">
      <c r="A170" s="87"/>
      <c r="B170" s="79">
        <v>105411</v>
      </c>
      <c r="C170" s="80" t="s">
        <v>516</v>
      </c>
      <c r="D170" s="80" t="s">
        <v>1201</v>
      </c>
      <c r="E170" s="80" t="s">
        <v>517</v>
      </c>
      <c r="F170" s="80" t="s">
        <v>196</v>
      </c>
      <c r="G170" s="80" t="s">
        <v>26</v>
      </c>
      <c r="H170" s="80" t="s">
        <v>1756</v>
      </c>
      <c r="I170" s="80" t="s">
        <v>1757</v>
      </c>
      <c r="J170" s="146">
        <v>44734</v>
      </c>
      <c r="K170" s="146" t="s">
        <v>1719</v>
      </c>
      <c r="L170" s="79"/>
      <c r="M170" s="79">
        <v>9</v>
      </c>
      <c r="N170" s="78">
        <v>104.73982847989652</v>
      </c>
      <c r="O170" s="78">
        <f>_xlfn.XLOOKUP($B170,[1]Sheet1!$A:$A,[1]Sheet1!$D:$D)</f>
        <v>104.73982620746432</v>
      </c>
      <c r="P170" s="78">
        <f t="shared" si="37"/>
        <v>2.2724321979694651E-6</v>
      </c>
      <c r="Q170" s="78">
        <v>47.9020979020979</v>
      </c>
      <c r="R170" s="78">
        <v>117.47423023765342</v>
      </c>
      <c r="S170" s="78">
        <v>142.77314852591419</v>
      </c>
      <c r="T170" s="142">
        <v>9</v>
      </c>
      <c r="U170" s="68">
        <v>67.434837423402826</v>
      </c>
      <c r="V170" s="68">
        <v>2.0230451227020847</v>
      </c>
      <c r="W170" s="78">
        <v>138.79365079365081</v>
      </c>
      <c r="X170" s="78">
        <v>90</v>
      </c>
      <c r="Y170" s="78">
        <v>86.333333333333329</v>
      </c>
      <c r="Z170" s="73"/>
      <c r="AA170" s="74"/>
      <c r="AB170" s="75">
        <f>IF(N170="","",(IF(N170&gt;='Sales Ach'!B$3,'Sales Ach'!C$3,IF(N170&gt;='Sales Ach'!B$4,('Sales Ach'!C$4+((N170-'Sales Ach'!B$4)/('Sales Ach'!B$3-'Sales Ach'!B$4))*'Sales Ach'!D$4),IF(N170&gt;'Sales Ach'!B$5,('Sales Ach'!C$5+((N170-'Sales Ach'!B$5)/('Sales Ach'!B$4-'Sales Ach'!B$5))*'Sales Ach'!D$5),IF(N170&gt;='Sales Ach'!B$6,('Sales Ach'!C$6+((N170-'Sales Ach'!B$6)/('Sales Ach'!B$5-'Sales Ach'!B$6)*'Sales Ach'!D$6)),0))))*$AB$2/10))</f>
        <v>25.421948543968956</v>
      </c>
      <c r="AC170" s="76">
        <f>IF(Q170="","",(IF(Q170&gt;=UA!B$3,UA!C$3,IF(Q170&gt;=UA!B$4,(UA!C$4+((Q170-UA!B$4)/(UA!B$3-UA!B$4))*UA!D$4),IF(Q170&gt;UA!B$5,(UA!C$5+((Q170-UA!B$5)/(UA!B$4-UA!B$5))*UA!D$5),IF(Q170&gt;=UA!B$6,(UA!C$6+((Q170-UA!B$6)/(UA!B$5-UA!B$6)*UA!D$6)),0))))*$AC$2/10))</f>
        <v>9.1608391608391599</v>
      </c>
      <c r="AD170" s="76">
        <f>IF(R170="","",(IF(R170&gt;='New Product'!B$3,'New Product'!C$3,IF(R170&gt;='New Product'!B$4,('New Product'!C$4+((R170-'New Product'!B$4)/('New Product'!B$3-'New Product'!B$4))*'New Product'!D$4),IF(R170&gt;'New Product'!B$5,('New Product'!C$5+((R170-'New Product'!B$5)/('New Product'!B$4-'New Product'!B$5))*'New Product'!D$5),IF(R170&gt;='New Product'!B$6,('New Product'!C$6+((R170-'New Product'!B$6)/('New Product'!B$5-'New Product'!B$6)*'New Product'!D$6)),0)))))*$AD$2/10)</f>
        <v>5</v>
      </c>
      <c r="AE170" s="76">
        <f>IF(S170="","",(IF(S170&gt;='Basket Brand'!B$3,'Basket Brand'!C$3,IF(S170&gt;='Basket Brand'!B$4,('Basket Brand'!C$4+((S170-'Basket Brand'!B$4)/('Basket Brand'!B$3-'Basket Brand'!B$4))*'Basket Brand'!D$4),IF(S170&gt;'Basket Brand'!B$5,('Basket Brand'!C$5+((S170-'Basket Brand'!B$5)/('Basket Brand'!B$4-'Basket Brand'!B$5))*'Basket Brand'!D$5),IF(S170&gt;='Basket Brand'!B$6,('Basket Brand'!C$6+((S170-'Basket Brand'!B$6)/('Basket Brand'!B$5-'Basket Brand'!B$6)*'Basket Brand'!D$6)),0))))*$AE$2/10))</f>
        <v>12</v>
      </c>
      <c r="AF170" s="76">
        <f>IF(T170="","",(IF(T170&gt;='No of Month Ach.'!B$3,'No of Month Ach.'!C$3,IF(T170&gt;='No of Month Ach.'!B$4,('No of Month Ach.'!C$4+((T170-'No of Month Ach.'!B$4)/('No of Month Ach.'!B$3-'No of Month Ach.'!B$4))*'No of Month Ach.'!D$4),IF(T170&gt;'No of Month Ach.'!B$5,('No of Month Ach.'!C$5+((T170-'No of Month Ach.'!B$5)/('No of Month Ach.'!B$4-'No of Month Ach.'!B$5))*'No of Month Ach.'!D$5),IF(T170&gt;='No of Month Ach.'!B$6,('No of Month Ach.'!C$6+((T170-'No of Month Ach.'!B$6)/('No of Month Ach.'!B$5-'No of Month Ach.'!B$6)*'No of Month Ach.'!D$6)),0))))*$AF$2/10))</f>
        <v>4.9000000000000004</v>
      </c>
      <c r="AG170" s="76">
        <f>IFERROR(IF(U170="","",IF(U170&gt;='Rx Share'!B$3,'Rx Share'!C$3,IF(U170&gt;='Rx Share'!B$4,('Rx Share'!C$4+((U170-'Rx Share'!B$4)/('Rx Share'!B$3-'Rx Share'!B$4))*'Rx Share'!D$4),IF(U170&gt;'Rx Share'!B$5,('Rx Share'!C$5+((U170-'Rx Share'!B$5)/('Rx Share'!B$4-'Rx Share'!B$5))*'Rx Share'!D$5),IF(U170&gt;='Rx Share'!B$6,('Rx Share'!C$6+((U170-'Rx Share'!B$6)/('Rx Share'!B$5-'Rx Share'!B$6)*'Rx Share'!D$6)),0)))))*$AG$2/10,"")</f>
        <v>3.5510965490954947</v>
      </c>
      <c r="AH170" s="76">
        <f>IF(W170&gt;='Call Achv'!B$3,'Call Achv'!C$3,IF(W170&gt;='Call Achv'!B$4,('Call Achv'!C$4+((W170-'Call Achv'!B$4)/('Call Achv'!B$3-'Call Achv'!B$4))*'Call Achv'!D$4),IF(W170&gt;'Call Achv'!B$5,('Call Achv'!C$5+((W170-'Call Achv'!B$5)/('Call Achv'!B$4-'Call Achv'!B$5))*'Call Achv'!D$5),IF(W170&gt;='Call Achv'!B$6,('Call Achv'!C$6+((W170-'Call Achv'!B$6)/('Call Achv'!B$5-'Call Achv'!B$6)*'Call Achv'!D$6)),0))))*$AH$2/10</f>
        <v>5</v>
      </c>
      <c r="AI170" s="76">
        <f>IF(X170&gt;='FF-Written'!B$3,'FF-Written'!C$3,IF(X170&gt;='FF-Written'!B$4,('FF-Written'!C$4+((X170-'FF-Written'!B$4)/('FF-Written'!B$3-'FF-Written'!B$4))*'FF-Written'!D$4),IF(X170&gt;'FF-Written'!B$5,('FF-Written'!C$5+((X170-'FF-Written'!B$5)/('FF-Written'!B$4-'FF-Written'!B$5))*'FF-Written'!D$5),IF(X170&gt;='FF-Written'!B$6,('FF-Written'!C$6+((X170-'FF-Written'!B$6)/('FF-Written'!B$5-'FF-Written'!B$6)*'FF-Written'!D$6)),0))))*$AI$2/10</f>
        <v>8</v>
      </c>
      <c r="AJ170" s="76">
        <f>IF(Y170&gt;='FF-Detailing'!B$3,'FF-Detailing'!C$3,IF(Y170&gt;='FF-Detailing'!B$4,('FF-Detailing'!C$4+((Y170-'FF-Detailing'!B$4)/('FF-Detailing'!B$3-'FF-Detailing'!B$4))*'FF-Detailing'!D$4),IF(Y170&gt;'FF-Detailing'!B$5,('FF-Detailing'!C$5+((Y170-'FF-Detailing'!B$5)/('FF-Detailing'!B$4-'FF-Detailing'!B$5))*'FF-Detailing'!D$5),IF(Y170&gt;='FF-Detailing'!B$6,('FF-Detailing'!C$6+((Y170-'FF-Detailing'!B$6)/('FF-Detailing'!B$5-'FF-Detailing'!B$6)*'FF-Detailing'!D$6)),0))))*$AJ$2/10</f>
        <v>2.4799999999999995</v>
      </c>
      <c r="AK170" s="100">
        <f t="shared" si="29"/>
        <v>89.953484631010156</v>
      </c>
      <c r="AL170" s="70">
        <f t="shared" si="38"/>
        <v>8</v>
      </c>
      <c r="AM170" s="2">
        <f t="shared" si="30"/>
        <v>83.90431583767068</v>
      </c>
      <c r="AN170">
        <f t="shared" si="31"/>
        <v>7</v>
      </c>
      <c r="AO170" s="110">
        <f t="shared" si="32"/>
        <v>67.434837423402826</v>
      </c>
      <c r="AP170" s="110">
        <f t="shared" si="26"/>
        <v>117.47423023765342</v>
      </c>
      <c r="AQ170" s="110">
        <f t="shared" si="27"/>
        <v>47.9020979020979</v>
      </c>
      <c r="AR170" s="110">
        <f t="shared" si="28"/>
        <v>90</v>
      </c>
      <c r="AS170" s="109">
        <f t="shared" si="33"/>
        <v>5</v>
      </c>
      <c r="AT170" s="109">
        <f t="shared" si="34"/>
        <v>23</v>
      </c>
      <c r="AU170" s="109">
        <f t="shared" si="35"/>
        <v>50</v>
      </c>
      <c r="AV170" s="109">
        <f t="shared" si="36"/>
        <v>23</v>
      </c>
    </row>
    <row r="171" spans="1:48" ht="20" x14ac:dyDescent="0.35">
      <c r="A171" s="87"/>
      <c r="B171" s="79">
        <v>105413</v>
      </c>
      <c r="C171" s="80" t="s">
        <v>2018</v>
      </c>
      <c r="D171" s="80" t="s">
        <v>1114</v>
      </c>
      <c r="E171" s="80" t="s">
        <v>2019</v>
      </c>
      <c r="F171" s="80" t="s">
        <v>2020</v>
      </c>
      <c r="G171" s="80" t="s">
        <v>21</v>
      </c>
      <c r="H171" s="80" t="s">
        <v>1760</v>
      </c>
      <c r="I171" s="80" t="s">
        <v>1757</v>
      </c>
      <c r="J171" s="146">
        <v>44734</v>
      </c>
      <c r="K171" s="146" t="s">
        <v>1719</v>
      </c>
      <c r="L171" s="79"/>
      <c r="M171" s="79">
        <v>9</v>
      </c>
      <c r="N171" s="78">
        <v>80.648766602531865</v>
      </c>
      <c r="O171" s="78">
        <f>_xlfn.XLOOKUP($B171,[1]Sheet1!$A:$A,[1]Sheet1!$D:$D)</f>
        <v>80.648856666545342</v>
      </c>
      <c r="P171" s="78">
        <f t="shared" si="37"/>
        <v>-9.0064013477331173E-5</v>
      </c>
      <c r="Q171" s="78">
        <v>30.069930069930066</v>
      </c>
      <c r="R171" s="78">
        <v>62.205855326618988</v>
      </c>
      <c r="S171" s="78">
        <v>86.276744842715019</v>
      </c>
      <c r="T171" s="142">
        <v>0</v>
      </c>
      <c r="U171" s="68">
        <v>18.432500184325004</v>
      </c>
      <c r="V171" s="68">
        <v>0.5529750055297501</v>
      </c>
      <c r="W171" s="78">
        <v>50.793650793650791</v>
      </c>
      <c r="X171" s="78">
        <v>69.444444444444443</v>
      </c>
      <c r="Y171" s="78">
        <v>92.333333333333329</v>
      </c>
      <c r="Z171" s="73"/>
      <c r="AA171" s="74"/>
      <c r="AB171" s="75">
        <f>IF(N171="","",(IF(N171&gt;='Sales Ach'!B$3,'Sales Ach'!C$3,IF(N171&gt;='Sales Ach'!B$4,('Sales Ach'!C$4+((N171-'Sales Ach'!B$4)/('Sales Ach'!B$3-'Sales Ach'!B$4))*'Sales Ach'!D$4),IF(N171&gt;'Sales Ach'!B$5,('Sales Ach'!C$5+((N171-'Sales Ach'!B$5)/('Sales Ach'!B$4-'Sales Ach'!B$5))*'Sales Ach'!D$5),IF(N171&gt;='Sales Ach'!B$6,('Sales Ach'!C$6+((N171-'Sales Ach'!B$6)/('Sales Ach'!B$5-'Sales Ach'!B$6)*'Sales Ach'!D$6)),0))))*$AB$2/10))</f>
        <v>10.694629980759562</v>
      </c>
      <c r="AC171" s="76">
        <f>IF(Q171="","",(IF(Q171&gt;=UA!B$3,UA!C$3,IF(Q171&gt;=UA!B$4,(UA!C$4+((Q171-UA!B$4)/(UA!B$3-UA!B$4))*UA!D$4),IF(Q171&gt;UA!B$5,(UA!C$5+((Q171-UA!B$5)/(UA!B$4-UA!B$5))*UA!D$5),IF(Q171&gt;=UA!B$6,(UA!C$6+((Q171-UA!B$6)/(UA!B$5-UA!B$6)*UA!D$6)),0))))*$AC$2/10))</f>
        <v>3.0209790209790199</v>
      </c>
      <c r="AD171" s="76">
        <f>IF(R171="","",(IF(R171&gt;='New Product'!B$3,'New Product'!C$3,IF(R171&gt;='New Product'!B$4,('New Product'!C$4+((R171-'New Product'!B$4)/('New Product'!B$3-'New Product'!B$4))*'New Product'!D$4),IF(R171&gt;'New Product'!B$5,('New Product'!C$5+((R171-'New Product'!B$5)/('New Product'!B$4-'New Product'!B$5))*'New Product'!D$5),IF(R171&gt;='New Product'!B$6,('New Product'!C$6+((R171-'New Product'!B$6)/('New Product'!B$5-'New Product'!B$6)*'New Product'!D$6)),0)))))*$AD$2/10)</f>
        <v>1.2215061705395809</v>
      </c>
      <c r="AE171" s="76">
        <f>IF(S171="","",(IF(S171&gt;='Basket Brand'!B$3,'Basket Brand'!C$3,IF(S171&gt;='Basket Brand'!B$4,('Basket Brand'!C$4+((S171-'Basket Brand'!B$4)/('Basket Brand'!B$3-'Basket Brand'!B$4))*'Basket Brand'!D$4),IF(S171&gt;'Basket Brand'!B$5,('Basket Brand'!C$5+((S171-'Basket Brand'!B$5)/('Basket Brand'!B$4-'Basket Brand'!B$5))*'Basket Brand'!D$5),IF(S171&gt;='Basket Brand'!B$6,('Basket Brand'!C$6+((S171-'Basket Brand'!B$6)/('Basket Brand'!B$5-'Basket Brand'!B$6)*'Basket Brand'!D$6)),0))))*$AE$2/10))</f>
        <v>4.9532093811258022</v>
      </c>
      <c r="AF171" s="76">
        <f>IF(T171="","",(IF(T171&gt;='No of Month Ach.'!B$3,'No of Month Ach.'!C$3,IF(T171&gt;='No of Month Ach.'!B$4,('No of Month Ach.'!C$4+((T171-'No of Month Ach.'!B$4)/('No of Month Ach.'!B$3-'No of Month Ach.'!B$4))*'No of Month Ach.'!D$4),IF(T171&gt;'No of Month Ach.'!B$5,('No of Month Ach.'!C$5+((T171-'No of Month Ach.'!B$5)/('No of Month Ach.'!B$4-'No of Month Ach.'!B$5))*'No of Month Ach.'!D$5),IF(T171&gt;='No of Month Ach.'!B$6,('No of Month Ach.'!C$6+((T171-'No of Month Ach.'!B$6)/('No of Month Ach.'!B$5-'No of Month Ach.'!B$6)*'No of Month Ach.'!D$6)),0))))*$AF$2/10))</f>
        <v>0</v>
      </c>
      <c r="AG171" s="76">
        <f>IFERROR(IF(U171="","",IF(U171&gt;='Rx Share'!B$3,'Rx Share'!C$3,IF(U171&gt;='Rx Share'!B$4,('Rx Share'!C$4+((U171-'Rx Share'!B$4)/('Rx Share'!B$3-'Rx Share'!B$4))*'Rx Share'!D$4),IF(U171&gt;'Rx Share'!B$5,('Rx Share'!C$5+((U171-'Rx Share'!B$5)/('Rx Share'!B$4-'Rx Share'!B$5))*'Rx Share'!D$5),IF(U171&gt;='Rx Share'!B$6,('Rx Share'!C$6+((U171-'Rx Share'!B$6)/('Rx Share'!B$5-'Rx Share'!B$6)*'Rx Share'!D$6)),0)))))*$AG$2/10,"")</f>
        <v>0</v>
      </c>
      <c r="AH171" s="76">
        <f>IF(W171&gt;='Call Achv'!B$3,'Call Achv'!C$3,IF(W171&gt;='Call Achv'!B$4,('Call Achv'!C$4+((W171-'Call Achv'!B$4)/('Call Achv'!B$3-'Call Achv'!B$4))*'Call Achv'!D$4),IF(W171&gt;'Call Achv'!B$5,('Call Achv'!C$5+((W171-'Call Achv'!B$5)/('Call Achv'!B$4-'Call Achv'!B$5))*'Call Achv'!D$5),IF(W171&gt;='Call Achv'!B$6,('Call Achv'!C$6+((W171-'Call Achv'!B$6)/('Call Achv'!B$5-'Call Achv'!B$6)*'Call Achv'!D$6)),0))))*$AH$2/10</f>
        <v>0</v>
      </c>
      <c r="AI171" s="76">
        <f>IF(X171&gt;='FF-Written'!B$3,'FF-Written'!C$3,IF(X171&gt;='FF-Written'!B$4,('FF-Written'!C$4+((X171-'FF-Written'!B$4)/('FF-Written'!B$3-'FF-Written'!B$4))*'FF-Written'!D$4),IF(X171&gt;'FF-Written'!B$5,('FF-Written'!C$5+((X171-'FF-Written'!B$5)/('FF-Written'!B$4-'FF-Written'!B$5))*'FF-Written'!D$5),IF(X171&gt;='FF-Written'!B$6,('FF-Written'!C$6+((X171-'FF-Written'!B$6)/('FF-Written'!B$5-'FF-Written'!B$6)*'FF-Written'!D$6)),0))))*$AI$2/10</f>
        <v>4.333333333333333</v>
      </c>
      <c r="AJ171" s="76">
        <f>IF(Y171&gt;='FF-Detailing'!B$3,'FF-Detailing'!C$3,IF(Y171&gt;='FF-Detailing'!B$4,('FF-Detailing'!C$4+((Y171-'FF-Detailing'!B$4)/('FF-Detailing'!B$3-'FF-Detailing'!B$4))*'FF-Detailing'!D$4),IF(Y171&gt;'FF-Detailing'!B$5,('FF-Detailing'!C$5+((Y171-'FF-Detailing'!B$5)/('FF-Detailing'!B$4-'FF-Detailing'!B$5))*'FF-Detailing'!D$5),IF(Y171&gt;='FF-Detailing'!B$6,('FF-Detailing'!C$6+((Y171-'FF-Detailing'!B$6)/('FF-Detailing'!B$5-'FF-Detailing'!B$6)*'FF-Detailing'!D$6)),0))))*$AJ$2/10</f>
        <v>2.8399999999999994</v>
      </c>
      <c r="AK171" s="100">
        <f t="shared" si="29"/>
        <v>33.829572358421622</v>
      </c>
      <c r="AL171" s="70">
        <f t="shared" si="38"/>
        <v>428</v>
      </c>
      <c r="AM171" s="2">
        <f t="shared" si="30"/>
        <v>30.070730985263662</v>
      </c>
      <c r="AN171">
        <f t="shared" si="31"/>
        <v>304</v>
      </c>
      <c r="AO171" s="110" t="str">
        <f t="shared" si="32"/>
        <v/>
      </c>
      <c r="AP171" s="110" t="str">
        <f t="shared" si="26"/>
        <v/>
      </c>
      <c r="AQ171" s="110" t="str">
        <f t="shared" si="27"/>
        <v/>
      </c>
      <c r="AR171" s="110" t="str">
        <f t="shared" si="28"/>
        <v/>
      </c>
      <c r="AS171" s="109" t="str">
        <f t="shared" si="33"/>
        <v>Disqualified</v>
      </c>
      <c r="AT171" s="109" t="str">
        <f t="shared" si="34"/>
        <v>Disqualified</v>
      </c>
      <c r="AU171" s="109" t="str">
        <f t="shared" si="35"/>
        <v>Disqualified</v>
      </c>
      <c r="AV171" s="109" t="str">
        <f t="shared" si="36"/>
        <v>Disqualified</v>
      </c>
    </row>
    <row r="172" spans="1:48" ht="20" x14ac:dyDescent="0.35">
      <c r="A172" s="87"/>
      <c r="B172" s="79">
        <v>105414</v>
      </c>
      <c r="C172" s="80" t="s">
        <v>2021</v>
      </c>
      <c r="D172" s="80"/>
      <c r="E172" s="80" t="s">
        <v>502</v>
      </c>
      <c r="F172" s="80" t="s">
        <v>104</v>
      </c>
      <c r="G172" s="80" t="s">
        <v>2022</v>
      </c>
      <c r="H172" s="80" t="s">
        <v>2023</v>
      </c>
      <c r="I172" s="80" t="s">
        <v>1786</v>
      </c>
      <c r="J172" s="146"/>
      <c r="K172" s="146" t="s">
        <v>1701</v>
      </c>
      <c r="L172" s="79"/>
      <c r="M172" s="79">
        <v>7</v>
      </c>
      <c r="N172" s="78">
        <v>60.604809336344445</v>
      </c>
      <c r="O172" s="78">
        <f>_xlfn.XLOOKUP($B172,[1]Sheet1!$A:$A,[1]Sheet1!$D:$D)</f>
        <v>60.604802096186141</v>
      </c>
      <c r="P172" s="78">
        <f t="shared" si="37"/>
        <v>7.240158304000488E-6</v>
      </c>
      <c r="Q172" s="78">
        <v>13.414634146341465</v>
      </c>
      <c r="R172" s="78">
        <v>32.94250807452562</v>
      </c>
      <c r="S172" s="78">
        <v>68.199673301835887</v>
      </c>
      <c r="T172" s="142">
        <v>0</v>
      </c>
      <c r="U172" s="68">
        <v>22.148394241417499</v>
      </c>
      <c r="V172" s="68">
        <v>0.66445182724252494</v>
      </c>
      <c r="W172" s="78">
        <v>90.528808208366215</v>
      </c>
      <c r="X172" s="78">
        <v>81.666666666666671</v>
      </c>
      <c r="Y172" s="78">
        <v>89.333333333333329</v>
      </c>
      <c r="Z172" s="73"/>
      <c r="AA172" s="74"/>
      <c r="AB172" s="75">
        <f>IF(N172="","",(IF(N172&gt;='Sales Ach'!B$3,'Sales Ach'!C$3,IF(N172&gt;='Sales Ach'!B$4,('Sales Ach'!C$4+((N172-'Sales Ach'!B$4)/('Sales Ach'!B$3-'Sales Ach'!B$4))*'Sales Ach'!D$4),IF(N172&gt;'Sales Ach'!B$5,('Sales Ach'!C$5+((N172-'Sales Ach'!B$5)/('Sales Ach'!B$4-'Sales Ach'!B$5))*'Sales Ach'!D$5),IF(N172&gt;='Sales Ach'!B$6,('Sales Ach'!C$6+((N172-'Sales Ach'!B$6)/('Sales Ach'!B$5-'Sales Ach'!B$6)*'Sales Ach'!D$6)),0))))*$AB$2/10))</f>
        <v>4.6814428009033335</v>
      </c>
      <c r="AC172" s="76">
        <f>IF(Q172="","",(IF(Q172&gt;=UA!B$3,UA!C$3,IF(Q172&gt;=UA!B$4,(UA!C$4+((Q172-UA!B$4)/(UA!B$3-UA!B$4))*UA!D$4),IF(Q172&gt;UA!B$5,(UA!C$5+((Q172-UA!B$5)/(UA!B$4-UA!B$5))*UA!D$5),IF(Q172&gt;=UA!B$6,(UA!C$6+((Q172-UA!B$6)/(UA!B$5-UA!B$6)*UA!D$6)),0))))*$AC$2/10))</f>
        <v>0</v>
      </c>
      <c r="AD172" s="76">
        <f>IF(R172="","",(IF(R172&gt;='New Product'!B$3,'New Product'!C$3,IF(R172&gt;='New Product'!B$4,('New Product'!C$4+((R172-'New Product'!B$4)/('New Product'!B$3-'New Product'!B$4))*'New Product'!D$4),IF(R172&gt;'New Product'!B$5,('New Product'!C$5+((R172-'New Product'!B$5)/('New Product'!B$4-'New Product'!B$5))*'New Product'!D$5),IF(R172&gt;='New Product'!B$6,('New Product'!C$6+((R172-'New Product'!B$6)/('New Product'!B$5-'New Product'!B$6)*'New Product'!D$6)),0)))))*$AD$2/10)</f>
        <v>0</v>
      </c>
      <c r="AE172" s="76">
        <f>IF(S172="","",(IF(S172&gt;='Basket Brand'!B$3,'Basket Brand'!C$3,IF(S172&gt;='Basket Brand'!B$4,('Basket Brand'!C$4+((S172-'Basket Brand'!B$4)/('Basket Brand'!B$3-'Basket Brand'!B$4))*'Basket Brand'!D$4),IF(S172&gt;'Basket Brand'!B$5,('Basket Brand'!C$5+((S172-'Basket Brand'!B$5)/('Basket Brand'!B$4-'Basket Brand'!B$5))*'Basket Brand'!D$5),IF(S172&gt;='Basket Brand'!B$6,('Basket Brand'!C$6+((S172-'Basket Brand'!B$6)/('Basket Brand'!B$5-'Basket Brand'!B$6)*'Basket Brand'!D$6)),0))))*$AE$2/10))</f>
        <v>2.7839607962203061</v>
      </c>
      <c r="AF172" s="76">
        <f>IF(T172="","",(IF(T172&gt;='No of Month Ach.'!B$3,'No of Month Ach.'!C$3,IF(T172&gt;='No of Month Ach.'!B$4,('No of Month Ach.'!C$4+((T172-'No of Month Ach.'!B$4)/('No of Month Ach.'!B$3-'No of Month Ach.'!B$4))*'No of Month Ach.'!D$4),IF(T172&gt;'No of Month Ach.'!B$5,('No of Month Ach.'!C$5+((T172-'No of Month Ach.'!B$5)/('No of Month Ach.'!B$4-'No of Month Ach.'!B$5))*'No of Month Ach.'!D$5),IF(T172&gt;='No of Month Ach.'!B$6,('No of Month Ach.'!C$6+((T172-'No of Month Ach.'!B$6)/('No of Month Ach.'!B$5-'No of Month Ach.'!B$6)*'No of Month Ach.'!D$6)),0))))*$AF$2/10))</f>
        <v>0</v>
      </c>
      <c r="AG172" s="76">
        <f>IFERROR(IF(U172="","",IF(U172&gt;='Rx Share'!B$3,'Rx Share'!C$3,IF(U172&gt;='Rx Share'!B$4,('Rx Share'!C$4+((U172-'Rx Share'!B$4)/('Rx Share'!B$3-'Rx Share'!B$4))*'Rx Share'!D$4),IF(U172&gt;'Rx Share'!B$5,('Rx Share'!C$5+((U172-'Rx Share'!B$5)/('Rx Share'!B$4-'Rx Share'!B$5))*'Rx Share'!D$5),IF(U172&gt;='Rx Share'!B$6,('Rx Share'!C$6+((U172-'Rx Share'!B$6)/('Rx Share'!B$5-'Rx Share'!B$6)*'Rx Share'!D$6)),0)))))*$AG$2/10,"")</f>
        <v>0</v>
      </c>
      <c r="AH172" s="76">
        <f>IF(W172&gt;='Call Achv'!B$3,'Call Achv'!C$3,IF(W172&gt;='Call Achv'!B$4,('Call Achv'!C$4+((W172-'Call Achv'!B$4)/('Call Achv'!B$3-'Call Achv'!B$4))*'Call Achv'!D$4),IF(W172&gt;'Call Achv'!B$5,('Call Achv'!C$5+((W172-'Call Achv'!B$5)/('Call Achv'!B$4-'Call Achv'!B$5))*'Call Achv'!D$5),IF(W172&gt;='Call Achv'!B$6,('Call Achv'!C$6+((W172-'Call Achv'!B$6)/('Call Achv'!B$5-'Call Achv'!B$6)*'Call Achv'!D$6)),0))))*$AH$2/10</f>
        <v>2.1057616416732428</v>
      </c>
      <c r="AI172" s="76">
        <f>IF(X172&gt;='FF-Written'!B$3,'FF-Written'!C$3,IF(X172&gt;='FF-Written'!B$4,('FF-Written'!C$4+((X172-'FF-Written'!B$4)/('FF-Written'!B$3-'FF-Written'!B$4))*'FF-Written'!D$4),IF(X172&gt;'FF-Written'!B$5,('FF-Written'!C$5+((X172-'FF-Written'!B$5)/('FF-Written'!B$4-'FF-Written'!B$5))*'FF-Written'!D$5),IF(X172&gt;='FF-Written'!B$6,('FF-Written'!C$6+((X172-'FF-Written'!B$6)/('FF-Written'!B$5-'FF-Written'!B$6)*'FF-Written'!D$6)),0))))*$AI$2/10</f>
        <v>6.666666666666667</v>
      </c>
      <c r="AJ172" s="76">
        <f>IF(Y172&gt;='FF-Detailing'!B$3,'FF-Detailing'!C$3,IF(Y172&gt;='FF-Detailing'!B$4,('FF-Detailing'!C$4+((Y172-'FF-Detailing'!B$4)/('FF-Detailing'!B$3-'FF-Detailing'!B$4))*'FF-Detailing'!D$4),IF(Y172&gt;'FF-Detailing'!B$5,('FF-Detailing'!C$5+((Y172-'FF-Detailing'!B$5)/('FF-Detailing'!B$4-'FF-Detailing'!B$5))*'FF-Detailing'!D$5),IF(Y172&gt;='FF-Detailing'!B$6,('FF-Detailing'!C$6+((Y172-'FF-Detailing'!B$6)/('FF-Detailing'!B$5-'FF-Detailing'!B$6)*'FF-Detailing'!D$6)),0))))*$AJ$2/10</f>
        <v>2.6599999999999993</v>
      </c>
      <c r="AK172" s="100">
        <f t="shared" si="29"/>
        <v>23.622289881829438</v>
      </c>
      <c r="AL172" s="70">
        <f t="shared" si="38"/>
        <v>529</v>
      </c>
      <c r="AM172" s="2">
        <f t="shared" si="30"/>
        <v>20.997591006070614</v>
      </c>
      <c r="AN172">
        <f t="shared" si="31"/>
        <v>375</v>
      </c>
      <c r="AO172" s="110" t="str">
        <f t="shared" si="32"/>
        <v/>
      </c>
      <c r="AP172" s="110" t="str">
        <f t="shared" si="26"/>
        <v/>
      </c>
      <c r="AQ172" s="110" t="str">
        <f t="shared" si="27"/>
        <v/>
      </c>
      <c r="AR172" s="110" t="str">
        <f t="shared" si="28"/>
        <v/>
      </c>
      <c r="AS172" s="109" t="str">
        <f t="shared" si="33"/>
        <v>Disqualified</v>
      </c>
      <c r="AT172" s="109" t="str">
        <f t="shared" si="34"/>
        <v>Disqualified</v>
      </c>
      <c r="AU172" s="109" t="str">
        <f t="shared" si="35"/>
        <v>Disqualified</v>
      </c>
      <c r="AV172" s="109" t="str">
        <f t="shared" si="36"/>
        <v>Disqualified</v>
      </c>
    </row>
    <row r="173" spans="1:48" ht="20" x14ac:dyDescent="0.35">
      <c r="A173" s="87"/>
      <c r="B173" s="79">
        <v>105415</v>
      </c>
      <c r="C173" s="80" t="s">
        <v>2024</v>
      </c>
      <c r="D173" s="80"/>
      <c r="E173" s="80" t="s">
        <v>493</v>
      </c>
      <c r="F173" s="80" t="s">
        <v>99</v>
      </c>
      <c r="G173" s="80" t="s">
        <v>2025</v>
      </c>
      <c r="H173" s="80" t="s">
        <v>1959</v>
      </c>
      <c r="I173" s="80" t="s">
        <v>1786</v>
      </c>
      <c r="J173" s="146"/>
      <c r="K173" s="146" t="s">
        <v>1701</v>
      </c>
      <c r="L173" s="79"/>
      <c r="M173" s="79">
        <v>4</v>
      </c>
      <c r="N173" s="78">
        <v>74.546581367561188</v>
      </c>
      <c r="O173" s="78">
        <f>_xlfn.XLOOKUP($B173,[1]Sheet1!$A:$A,[1]Sheet1!$D:$D)</f>
        <v>74.546581367561188</v>
      </c>
      <c r="P173" s="78">
        <f t="shared" si="37"/>
        <v>0</v>
      </c>
      <c r="Q173" s="78">
        <v>20.155038759689923</v>
      </c>
      <c r="R173" s="78">
        <v>58.736162975784836</v>
      </c>
      <c r="S173" s="78">
        <v>61.454695658269529</v>
      </c>
      <c r="T173" s="142">
        <v>0</v>
      </c>
      <c r="U173" s="68">
        <v>42.194092827004219</v>
      </c>
      <c r="V173" s="68">
        <v>1.2658227848101267</v>
      </c>
      <c r="W173" s="78">
        <v>63.857142857142854</v>
      </c>
      <c r="X173" s="78">
        <v>75</v>
      </c>
      <c r="Y173" s="78">
        <v>83.5</v>
      </c>
      <c r="Z173" s="73"/>
      <c r="AA173" s="74"/>
      <c r="AB173" s="75">
        <f>IF(N173="","",(IF(N173&gt;='Sales Ach'!B$3,'Sales Ach'!C$3,IF(N173&gt;='Sales Ach'!B$4,('Sales Ach'!C$4+((N173-'Sales Ach'!B$4)/('Sales Ach'!B$3-'Sales Ach'!B$4))*'Sales Ach'!D$4),IF(N173&gt;'Sales Ach'!B$5,('Sales Ach'!C$5+((N173-'Sales Ach'!B$5)/('Sales Ach'!B$4-'Sales Ach'!B$5))*'Sales Ach'!D$5),IF(N173&gt;='Sales Ach'!B$6,('Sales Ach'!C$6+((N173-'Sales Ach'!B$6)/('Sales Ach'!B$5-'Sales Ach'!B$6)*'Sales Ach'!D$6)),0))))*$AB$2/10))</f>
        <v>8.8639744102683569</v>
      </c>
      <c r="AC173" s="76">
        <f>IF(Q173="","",(IF(Q173&gt;=UA!B$3,UA!C$3,IF(Q173&gt;=UA!B$4,(UA!C$4+((Q173-UA!B$4)/(UA!B$3-UA!B$4))*UA!D$4),IF(Q173&gt;UA!B$5,(UA!C$5+((Q173-UA!B$5)/(UA!B$4-UA!B$5))*UA!D$5),IF(Q173&gt;=UA!B$6,(UA!C$6+((Q173-UA!B$6)/(UA!B$5-UA!B$6)*UA!D$6)),0))))*$AC$2/10))</f>
        <v>0</v>
      </c>
      <c r="AD173" s="76">
        <f>IF(R173="","",(IF(R173&gt;='New Product'!B$3,'New Product'!C$3,IF(R173&gt;='New Product'!B$4,('New Product'!C$4+((R173-'New Product'!B$4)/('New Product'!B$3-'New Product'!B$4))*'New Product'!D$4),IF(R173&gt;'New Product'!B$5,('New Product'!C$5+((R173-'New Product'!B$5)/('New Product'!B$4-'New Product'!B$5))*'New Product'!D$5),IF(R173&gt;='New Product'!B$6,('New Product'!C$6+((R173-'New Product'!B$6)/('New Product'!B$5-'New Product'!B$6)*'New Product'!D$6)),0)))))*$AD$2/10)</f>
        <v>1.0697071301905865</v>
      </c>
      <c r="AE173" s="76">
        <f>IF(S173="","",(IF(S173&gt;='Basket Brand'!B$3,'Basket Brand'!C$3,IF(S173&gt;='Basket Brand'!B$4,('Basket Brand'!C$4+((S173-'Basket Brand'!B$4)/('Basket Brand'!B$3-'Basket Brand'!B$4))*'Basket Brand'!D$4),IF(S173&gt;'Basket Brand'!B$5,('Basket Brand'!C$5+((S173-'Basket Brand'!B$5)/('Basket Brand'!B$4-'Basket Brand'!B$5))*'Basket Brand'!D$5),IF(S173&gt;='Basket Brand'!B$6,('Basket Brand'!C$6+((S173-'Basket Brand'!B$6)/('Basket Brand'!B$5-'Basket Brand'!B$6)*'Basket Brand'!D$6)),0))))*$AE$2/10))</f>
        <v>1.9745634789923436</v>
      </c>
      <c r="AF173" s="76">
        <f>IF(T173="","",(IF(T173&gt;='No of Month Ach.'!B$3,'No of Month Ach.'!C$3,IF(T173&gt;='No of Month Ach.'!B$4,('No of Month Ach.'!C$4+((T173-'No of Month Ach.'!B$4)/('No of Month Ach.'!B$3-'No of Month Ach.'!B$4))*'No of Month Ach.'!D$4),IF(T173&gt;'No of Month Ach.'!B$5,('No of Month Ach.'!C$5+((T173-'No of Month Ach.'!B$5)/('No of Month Ach.'!B$4-'No of Month Ach.'!B$5))*'No of Month Ach.'!D$5),IF(T173&gt;='No of Month Ach.'!B$6,('No of Month Ach.'!C$6+((T173-'No of Month Ach.'!B$6)/('No of Month Ach.'!B$5-'No of Month Ach.'!B$6)*'No of Month Ach.'!D$6)),0))))*$AF$2/10))</f>
        <v>0</v>
      </c>
      <c r="AG173" s="76">
        <f>IFERROR(IF(U173="","",IF(U173&gt;='Rx Share'!B$3,'Rx Share'!C$3,IF(U173&gt;='Rx Share'!B$4,('Rx Share'!C$4+((U173-'Rx Share'!B$4)/('Rx Share'!B$3-'Rx Share'!B$4))*'Rx Share'!D$4),IF(U173&gt;'Rx Share'!B$5,('Rx Share'!C$5+((U173-'Rx Share'!B$5)/('Rx Share'!B$4-'Rx Share'!B$5))*'Rx Share'!D$5),IF(U173&gt;='Rx Share'!B$6,('Rx Share'!C$6+((U173-'Rx Share'!B$6)/('Rx Share'!B$5-'Rx Share'!B$6)*'Rx Share'!D$6)),0)))))*$AG$2/10,"")</f>
        <v>0</v>
      </c>
      <c r="AH173" s="76">
        <f>IF(W173&gt;='Call Achv'!B$3,'Call Achv'!C$3,IF(W173&gt;='Call Achv'!B$4,('Call Achv'!C$4+((W173-'Call Achv'!B$4)/('Call Achv'!B$3-'Call Achv'!B$4))*'Call Achv'!D$4),IF(W173&gt;'Call Achv'!B$5,('Call Achv'!C$5+((W173-'Call Achv'!B$5)/('Call Achv'!B$4-'Call Achv'!B$5))*'Call Achv'!D$5),IF(W173&gt;='Call Achv'!B$6,('Call Achv'!C$6+((W173-'Call Achv'!B$6)/('Call Achv'!B$5-'Call Achv'!B$6)*'Call Achv'!D$6)),0))))*$AH$2/10</f>
        <v>0</v>
      </c>
      <c r="AI173" s="76">
        <f>IF(X173&gt;='FF-Written'!B$3,'FF-Written'!C$3,IF(X173&gt;='FF-Written'!B$4,('FF-Written'!C$4+((X173-'FF-Written'!B$4)/('FF-Written'!B$3-'FF-Written'!B$4))*'FF-Written'!D$4),IF(X173&gt;'FF-Written'!B$5,('FF-Written'!C$5+((X173-'FF-Written'!B$5)/('FF-Written'!B$4-'FF-Written'!B$5))*'FF-Written'!D$5),IF(X173&gt;='FF-Written'!B$6,('FF-Written'!C$6+((X173-'FF-Written'!B$6)/('FF-Written'!B$5-'FF-Written'!B$6)*'FF-Written'!D$6)),0))))*$AI$2/10</f>
        <v>5</v>
      </c>
      <c r="AJ173" s="76">
        <f>IF(Y173&gt;='FF-Detailing'!B$3,'FF-Detailing'!C$3,IF(Y173&gt;='FF-Detailing'!B$4,('FF-Detailing'!C$4+((Y173-'FF-Detailing'!B$4)/('FF-Detailing'!B$3-'FF-Detailing'!B$4))*'FF-Detailing'!D$4),IF(Y173&gt;'FF-Detailing'!B$5,('FF-Detailing'!C$5+((Y173-'FF-Detailing'!B$5)/('FF-Detailing'!B$4-'FF-Detailing'!B$5))*'FF-Detailing'!D$5),IF(Y173&gt;='FF-Detailing'!B$6,('FF-Detailing'!C$6+((Y173-'FF-Detailing'!B$6)/('FF-Detailing'!B$5-'FF-Detailing'!B$6)*'FF-Detailing'!D$6)),0))))*$AJ$2/10</f>
        <v>2.31</v>
      </c>
      <c r="AK173" s="100">
        <f t="shared" si="29"/>
        <v>24.022806274314107</v>
      </c>
      <c r="AL173" s="70">
        <f t="shared" si="38"/>
        <v>526</v>
      </c>
      <c r="AM173" s="2">
        <f t="shared" si="30"/>
        <v>21.353605577168096</v>
      </c>
      <c r="AN173">
        <f t="shared" si="31"/>
        <v>374</v>
      </c>
      <c r="AO173" s="110" t="str">
        <f t="shared" si="32"/>
        <v/>
      </c>
      <c r="AP173" s="110" t="str">
        <f t="shared" si="26"/>
        <v/>
      </c>
      <c r="AQ173" s="110" t="str">
        <f t="shared" si="27"/>
        <v/>
      </c>
      <c r="AR173" s="110" t="str">
        <f t="shared" si="28"/>
        <v/>
      </c>
      <c r="AS173" s="109" t="str">
        <f t="shared" si="33"/>
        <v>Disqualified</v>
      </c>
      <c r="AT173" s="109" t="str">
        <f t="shared" si="34"/>
        <v>Disqualified</v>
      </c>
      <c r="AU173" s="109" t="str">
        <f t="shared" si="35"/>
        <v>Disqualified</v>
      </c>
      <c r="AV173" s="109" t="str">
        <f t="shared" si="36"/>
        <v>Disqualified</v>
      </c>
    </row>
    <row r="174" spans="1:48" ht="30" x14ac:dyDescent="0.35">
      <c r="A174" s="87"/>
      <c r="B174" s="79">
        <v>105416</v>
      </c>
      <c r="C174" s="80" t="s">
        <v>2026</v>
      </c>
      <c r="D174" s="80" t="s">
        <v>1114</v>
      </c>
      <c r="E174" s="80" t="s">
        <v>515</v>
      </c>
      <c r="F174" s="80" t="s">
        <v>58</v>
      </c>
      <c r="G174" s="80" t="s">
        <v>1776</v>
      </c>
      <c r="H174" s="80" t="s">
        <v>1777</v>
      </c>
      <c r="I174" s="80" t="s">
        <v>1757</v>
      </c>
      <c r="J174" s="146">
        <v>44734</v>
      </c>
      <c r="K174" s="146" t="s">
        <v>1719</v>
      </c>
      <c r="L174" s="79"/>
      <c r="M174" s="79">
        <v>9</v>
      </c>
      <c r="N174" s="78">
        <v>94.632485549642936</v>
      </c>
      <c r="O174" s="78">
        <f>_xlfn.XLOOKUP($B174,[1]Sheet1!$A:$A,[1]Sheet1!$D:$D)</f>
        <v>94.632463452688214</v>
      </c>
      <c r="P174" s="78">
        <f t="shared" si="37"/>
        <v>2.2096954722883311E-5</v>
      </c>
      <c r="Q174" s="78">
        <v>38.425925925925924</v>
      </c>
      <c r="R174" s="78">
        <v>56.203035854178808</v>
      </c>
      <c r="S174" s="78">
        <v>98.028927995109356</v>
      </c>
      <c r="T174" s="142">
        <v>3</v>
      </c>
      <c r="U174" s="68">
        <v>14.546551984306625</v>
      </c>
      <c r="V174" s="68">
        <v>0.72732759921533119</v>
      </c>
      <c r="W174" s="78">
        <v>90.518518518518519</v>
      </c>
      <c r="X174" s="78">
        <v>78.8888888888889</v>
      </c>
      <c r="Y174" s="78">
        <v>92.333333333333329</v>
      </c>
      <c r="Z174" s="73"/>
      <c r="AA174" s="74"/>
      <c r="AB174" s="75">
        <f>IF(N174="","",(IF(N174&gt;='Sales Ach'!B$3,'Sales Ach'!C$3,IF(N174&gt;='Sales Ach'!B$4,('Sales Ach'!C$4+((N174-'Sales Ach'!B$4)/('Sales Ach'!B$3-'Sales Ach'!B$4))*'Sales Ach'!D$4),IF(N174&gt;'Sales Ach'!B$5,('Sales Ach'!C$5+((N174-'Sales Ach'!B$5)/('Sales Ach'!B$4-'Sales Ach'!B$5))*'Sales Ach'!D$5),IF(N174&gt;='Sales Ach'!B$6,('Sales Ach'!C$6+((N174-'Sales Ach'!B$6)/('Sales Ach'!B$5-'Sales Ach'!B$6)*'Sales Ach'!D$6)),0))))*$AB$2/10))</f>
        <v>14.88974566489288</v>
      </c>
      <c r="AC174" s="76">
        <f>IF(Q174="","",(IF(Q174&gt;=UA!B$3,UA!C$3,IF(Q174&gt;=UA!B$4,(UA!C$4+((Q174-UA!B$4)/(UA!B$3-UA!B$4))*UA!D$4),IF(Q174&gt;UA!B$5,(UA!C$5+((Q174-UA!B$5)/(UA!B$4-UA!B$5))*UA!D$5),IF(Q174&gt;=UA!B$6,(UA!C$6+((Q174-UA!B$6)/(UA!B$5-UA!B$6)*UA!D$6)),0))))*$AC$2/10))</f>
        <v>5.5277777777777768</v>
      </c>
      <c r="AD174" s="76">
        <f>IF(R174="","",(IF(R174&gt;='New Product'!B$3,'New Product'!C$3,IF(R174&gt;='New Product'!B$4,('New Product'!C$4+((R174-'New Product'!B$4)/('New Product'!B$3-'New Product'!B$4))*'New Product'!D$4),IF(R174&gt;'New Product'!B$5,('New Product'!C$5+((R174-'New Product'!B$5)/('New Product'!B$4-'New Product'!B$5))*'New Product'!D$5),IF(R174&gt;='New Product'!B$6,('New Product'!C$6+((R174-'New Product'!B$6)/('New Product'!B$5-'New Product'!B$6)*'New Product'!D$6)),0)))))*$AD$2/10)</f>
        <v>0.95888281862032287</v>
      </c>
      <c r="AE174" s="76">
        <f>IF(S174="","",(IF(S174&gt;='Basket Brand'!B$3,'Basket Brand'!C$3,IF(S174&gt;='Basket Brand'!B$4,('Basket Brand'!C$4+((S174-'Basket Brand'!B$4)/('Basket Brand'!B$3-'Basket Brand'!B$4))*'Basket Brand'!D$4),IF(S174&gt;'Basket Brand'!B$5,('Basket Brand'!C$5+((S174-'Basket Brand'!B$5)/('Basket Brand'!B$4-'Basket Brand'!B$5))*'Basket Brand'!D$5),IF(S174&gt;='Basket Brand'!B$6,('Basket Brand'!C$6+((S174-'Basket Brand'!B$6)/('Basket Brand'!B$5-'Basket Brand'!B$6)*'Basket Brand'!D$6)),0))))*$AE$2/10))</f>
        <v>7.4538854376524908</v>
      </c>
      <c r="AF174" s="76">
        <f>IF(T174="","",(IF(T174&gt;='No of Month Ach.'!B$3,'No of Month Ach.'!C$3,IF(T174&gt;='No of Month Ach.'!B$4,('No of Month Ach.'!C$4+((T174-'No of Month Ach.'!B$4)/('No of Month Ach.'!B$3-'No of Month Ach.'!B$4))*'No of Month Ach.'!D$4),IF(T174&gt;'No of Month Ach.'!B$5,('No of Month Ach.'!C$5+((T174-'No of Month Ach.'!B$5)/('No of Month Ach.'!B$4-'No of Month Ach.'!B$5))*'No of Month Ach.'!D$5),IF(T174&gt;='No of Month Ach.'!B$6,('No of Month Ach.'!C$6+((T174-'No of Month Ach.'!B$6)/('No of Month Ach.'!B$5-'No of Month Ach.'!B$6)*'No of Month Ach.'!D$6)),0))))*$AF$2/10))</f>
        <v>0</v>
      </c>
      <c r="AG174" s="76">
        <f>IFERROR(IF(U174="","",IF(U174&gt;='Rx Share'!B$3,'Rx Share'!C$3,IF(U174&gt;='Rx Share'!B$4,('Rx Share'!C$4+((U174-'Rx Share'!B$4)/('Rx Share'!B$3-'Rx Share'!B$4))*'Rx Share'!D$4),IF(U174&gt;'Rx Share'!B$5,('Rx Share'!C$5+((U174-'Rx Share'!B$5)/('Rx Share'!B$4-'Rx Share'!B$5))*'Rx Share'!D$5),IF(U174&gt;='Rx Share'!B$6,('Rx Share'!C$6+((U174-'Rx Share'!B$6)/('Rx Share'!B$5-'Rx Share'!B$6)*'Rx Share'!D$6)),0)))))*$AG$2/10,"")</f>
        <v>0</v>
      </c>
      <c r="AH174" s="76">
        <f>IF(W174&gt;='Call Achv'!B$3,'Call Achv'!C$3,IF(W174&gt;='Call Achv'!B$4,('Call Achv'!C$4+((W174-'Call Achv'!B$4)/('Call Achv'!B$3-'Call Achv'!B$4))*'Call Achv'!D$4),IF(W174&gt;'Call Achv'!B$5,('Call Achv'!C$5+((W174-'Call Achv'!B$5)/('Call Achv'!B$4-'Call Achv'!B$5))*'Call Achv'!D$5),IF(W174&gt;='Call Achv'!B$6,('Call Achv'!C$6+((W174-'Call Achv'!B$6)/('Call Achv'!B$5-'Call Achv'!B$6)*'Call Achv'!D$6)),0))))*$AH$2/10</f>
        <v>2.1037037037037036</v>
      </c>
      <c r="AI174" s="76">
        <f>IF(X174&gt;='FF-Written'!B$3,'FF-Written'!C$3,IF(X174&gt;='FF-Written'!B$4,('FF-Written'!C$4+((X174-'FF-Written'!B$4)/('FF-Written'!B$3-'FF-Written'!B$4))*'FF-Written'!D$4),IF(X174&gt;'FF-Written'!B$5,('FF-Written'!C$5+((X174-'FF-Written'!B$5)/('FF-Written'!B$4-'FF-Written'!B$5))*'FF-Written'!D$5),IF(X174&gt;='FF-Written'!B$6,('FF-Written'!C$6+((X174-'FF-Written'!B$6)/('FF-Written'!B$5-'FF-Written'!B$6)*'FF-Written'!D$6)),0))))*$AI$2/10</f>
        <v>5.4666666666666677</v>
      </c>
      <c r="AJ174" s="76">
        <f>IF(Y174&gt;='FF-Detailing'!B$3,'FF-Detailing'!C$3,IF(Y174&gt;='FF-Detailing'!B$4,('FF-Detailing'!C$4+((Y174-'FF-Detailing'!B$4)/('FF-Detailing'!B$3-'FF-Detailing'!B$4))*'FF-Detailing'!D$4),IF(Y174&gt;'FF-Detailing'!B$5,('FF-Detailing'!C$5+((Y174-'FF-Detailing'!B$5)/('FF-Detailing'!B$4-'FF-Detailing'!B$5))*'FF-Detailing'!D$5),IF(Y174&gt;='FF-Detailing'!B$6,('FF-Detailing'!C$6+((Y174-'FF-Detailing'!B$6)/('FF-Detailing'!B$5-'FF-Detailing'!B$6)*'FF-Detailing'!D$6)),0))))*$AJ$2/10</f>
        <v>2.8399999999999994</v>
      </c>
      <c r="AK174" s="100">
        <f t="shared" si="29"/>
        <v>49.050827586642306</v>
      </c>
      <c r="AL174" s="70">
        <f t="shared" si="38"/>
        <v>245</v>
      </c>
      <c r="AM174" s="2">
        <f t="shared" si="30"/>
        <v>43.600735632570938</v>
      </c>
      <c r="AN174">
        <f t="shared" si="31"/>
        <v>187</v>
      </c>
      <c r="AO174" s="110" t="str">
        <f t="shared" si="32"/>
        <v/>
      </c>
      <c r="AP174" s="110" t="str">
        <f t="shared" si="26"/>
        <v/>
      </c>
      <c r="AQ174" s="110" t="str">
        <f t="shared" si="27"/>
        <v/>
      </c>
      <c r="AR174" s="110" t="str">
        <f t="shared" si="28"/>
        <v/>
      </c>
      <c r="AS174" s="109" t="str">
        <f t="shared" si="33"/>
        <v>Disqualified</v>
      </c>
      <c r="AT174" s="109" t="str">
        <f t="shared" si="34"/>
        <v>Disqualified</v>
      </c>
      <c r="AU174" s="109" t="str">
        <f t="shared" si="35"/>
        <v>Disqualified</v>
      </c>
      <c r="AV174" s="109" t="str">
        <f t="shared" si="36"/>
        <v>Disqualified</v>
      </c>
    </row>
    <row r="175" spans="1:48" ht="20" x14ac:dyDescent="0.35">
      <c r="A175" s="87"/>
      <c r="B175" s="79">
        <v>105417</v>
      </c>
      <c r="C175" s="80" t="s">
        <v>1424</v>
      </c>
      <c r="D175" s="80" t="s">
        <v>1201</v>
      </c>
      <c r="E175" s="80" t="s">
        <v>511</v>
      </c>
      <c r="F175" s="80" t="s">
        <v>190</v>
      </c>
      <c r="G175" s="80" t="s">
        <v>10</v>
      </c>
      <c r="H175" s="80" t="s">
        <v>1770</v>
      </c>
      <c r="I175" s="80" t="s">
        <v>1757</v>
      </c>
      <c r="J175" s="146">
        <v>44734</v>
      </c>
      <c r="K175" s="146" t="s">
        <v>1719</v>
      </c>
      <c r="L175" s="79"/>
      <c r="M175" s="79">
        <v>9</v>
      </c>
      <c r="N175" s="78">
        <v>93.524660042431577</v>
      </c>
      <c r="O175" s="78">
        <f>_xlfn.XLOOKUP($B175,[1]Sheet1!$A:$A,[1]Sheet1!$D:$D)</f>
        <v>93.524684279419461</v>
      </c>
      <c r="P175" s="78">
        <f t="shared" si="37"/>
        <v>-2.4236987883341499E-5</v>
      </c>
      <c r="Q175" s="78">
        <v>43.939393939393938</v>
      </c>
      <c r="R175" s="78">
        <v>79.647060602435403</v>
      </c>
      <c r="S175" s="78">
        <v>96.317111293255323</v>
      </c>
      <c r="T175" s="142">
        <v>3</v>
      </c>
      <c r="U175" s="68">
        <v>11.746865722645822</v>
      </c>
      <c r="V175" s="68">
        <v>0.35240597167937465</v>
      </c>
      <c r="W175" s="78">
        <v>107.30229591836735</v>
      </c>
      <c r="X175" s="78">
        <v>56.666666666666664</v>
      </c>
      <c r="Y175" s="78">
        <v>59</v>
      </c>
      <c r="Z175" s="73"/>
      <c r="AA175" s="74"/>
      <c r="AB175" s="75">
        <f>IF(N175="","",(IF(N175&gt;='Sales Ach'!B$3,'Sales Ach'!C$3,IF(N175&gt;='Sales Ach'!B$4,('Sales Ach'!C$4+((N175-'Sales Ach'!B$4)/('Sales Ach'!B$3-'Sales Ach'!B$4))*'Sales Ach'!D$4),IF(N175&gt;'Sales Ach'!B$5,('Sales Ach'!C$5+((N175-'Sales Ach'!B$5)/('Sales Ach'!B$4-'Sales Ach'!B$5))*'Sales Ach'!D$5),IF(N175&gt;='Sales Ach'!B$6,('Sales Ach'!C$6+((N175-'Sales Ach'!B$6)/('Sales Ach'!B$5-'Sales Ach'!B$6)*'Sales Ach'!D$6)),0))))*$AB$2/10))</f>
        <v>14.557398012729474</v>
      </c>
      <c r="AC175" s="76">
        <f>IF(Q175="","",(IF(Q175&gt;=UA!B$3,UA!C$3,IF(Q175&gt;=UA!B$4,(UA!C$4+((Q175-UA!B$4)/(UA!B$3-UA!B$4))*UA!D$4),IF(Q175&gt;UA!B$5,(UA!C$5+((Q175-UA!B$5)/(UA!B$4-UA!B$5))*UA!D$5),IF(Q175&gt;=UA!B$6,(UA!C$6+((Q175-UA!B$6)/(UA!B$5-UA!B$6)*UA!D$6)),0))))*$AC$2/10))</f>
        <v>7.5757575757575752</v>
      </c>
      <c r="AD175" s="76">
        <f>IF(R175="","",(IF(R175&gt;='New Product'!B$3,'New Product'!C$3,IF(R175&gt;='New Product'!B$4,('New Product'!C$4+((R175-'New Product'!B$4)/('New Product'!B$3-'New Product'!B$4))*'New Product'!D$4),IF(R175&gt;'New Product'!B$5,('New Product'!C$5+((R175-'New Product'!B$5)/('New Product'!B$4-'New Product'!B$5))*'New Product'!D$5),IF(R175&gt;='New Product'!B$6,('New Product'!C$6+((R175-'New Product'!B$6)/('New Product'!B$5-'New Product'!B$6)*'New Product'!D$6)),0)))))*$AD$2/10)</f>
        <v>1.984558901356549</v>
      </c>
      <c r="AE175" s="76">
        <f>IF(S175="","",(IF(S175&gt;='Basket Brand'!B$3,'Basket Brand'!C$3,IF(S175&gt;='Basket Brand'!B$4,('Basket Brand'!C$4+((S175-'Basket Brand'!B$4)/('Basket Brand'!B$3-'Basket Brand'!B$4))*'Basket Brand'!D$4),IF(S175&gt;'Basket Brand'!B$5,('Basket Brand'!C$5+((S175-'Basket Brand'!B$5)/('Basket Brand'!B$4-'Basket Brand'!B$5))*'Basket Brand'!D$5),IF(S175&gt;='Basket Brand'!B$6,('Basket Brand'!C$6+((S175-'Basket Brand'!B$6)/('Basket Brand'!B$5-'Basket Brand'!B$6)*'Basket Brand'!D$6)),0))))*$AE$2/10))</f>
        <v>6.6322134207625538</v>
      </c>
      <c r="AF175" s="76">
        <f>IF(T175="","",(IF(T175&gt;='No of Month Ach.'!B$3,'No of Month Ach.'!C$3,IF(T175&gt;='No of Month Ach.'!B$4,('No of Month Ach.'!C$4+((T175-'No of Month Ach.'!B$4)/('No of Month Ach.'!B$3-'No of Month Ach.'!B$4))*'No of Month Ach.'!D$4),IF(T175&gt;'No of Month Ach.'!B$5,('No of Month Ach.'!C$5+((T175-'No of Month Ach.'!B$5)/('No of Month Ach.'!B$4-'No of Month Ach.'!B$5))*'No of Month Ach.'!D$5),IF(T175&gt;='No of Month Ach.'!B$6,('No of Month Ach.'!C$6+((T175-'No of Month Ach.'!B$6)/('No of Month Ach.'!B$5-'No of Month Ach.'!B$6)*'No of Month Ach.'!D$6)),0))))*$AF$2/10))</f>
        <v>0</v>
      </c>
      <c r="AG175" s="76">
        <f>IFERROR(IF(U175="","",IF(U175&gt;='Rx Share'!B$3,'Rx Share'!C$3,IF(U175&gt;='Rx Share'!B$4,('Rx Share'!C$4+((U175-'Rx Share'!B$4)/('Rx Share'!B$3-'Rx Share'!B$4))*'Rx Share'!D$4),IF(U175&gt;'Rx Share'!B$5,('Rx Share'!C$5+((U175-'Rx Share'!B$5)/('Rx Share'!B$4-'Rx Share'!B$5))*'Rx Share'!D$5),IF(U175&gt;='Rx Share'!B$6,('Rx Share'!C$6+((U175-'Rx Share'!B$6)/('Rx Share'!B$5-'Rx Share'!B$6)*'Rx Share'!D$6)),0)))))*$AG$2/10,"")</f>
        <v>0</v>
      </c>
      <c r="AH175" s="76">
        <f>IF(W175&gt;='Call Achv'!B$3,'Call Achv'!C$3,IF(W175&gt;='Call Achv'!B$4,('Call Achv'!C$4+((W175-'Call Achv'!B$4)/('Call Achv'!B$3-'Call Achv'!B$4))*'Call Achv'!D$4),IF(W175&gt;'Call Achv'!B$5,('Call Achv'!C$5+((W175-'Call Achv'!B$5)/('Call Achv'!B$4-'Call Achv'!B$5))*'Call Achv'!D$5),IF(W175&gt;='Call Achv'!B$6,('Call Achv'!C$6+((W175-'Call Achv'!B$6)/('Call Achv'!B$5-'Call Achv'!B$6)*'Call Achv'!D$6)),0))))*$AH$2/10</f>
        <v>5</v>
      </c>
      <c r="AI175" s="76">
        <f>IF(X175&gt;='FF-Written'!B$3,'FF-Written'!C$3,IF(X175&gt;='FF-Written'!B$4,('FF-Written'!C$4+((X175-'FF-Written'!B$4)/('FF-Written'!B$3-'FF-Written'!B$4))*'FF-Written'!D$4),IF(X175&gt;'FF-Written'!B$5,('FF-Written'!C$5+((X175-'FF-Written'!B$5)/('FF-Written'!B$4-'FF-Written'!B$5))*'FF-Written'!D$5),IF(X175&gt;='FF-Written'!B$6,('FF-Written'!C$6+((X175-'FF-Written'!B$6)/('FF-Written'!B$5-'FF-Written'!B$6)*'FF-Written'!D$6)),0))))*$AI$2/10</f>
        <v>2.2666666666666662</v>
      </c>
      <c r="AJ175" s="76">
        <f>IF(Y175&gt;='FF-Detailing'!B$3,'FF-Detailing'!C$3,IF(Y175&gt;='FF-Detailing'!B$4,('FF-Detailing'!C$4+((Y175-'FF-Detailing'!B$4)/('FF-Detailing'!B$3-'FF-Detailing'!B$4))*'FF-Detailing'!D$4),IF(Y175&gt;'FF-Detailing'!B$5,('FF-Detailing'!C$5+((Y175-'FF-Detailing'!B$5)/('FF-Detailing'!B$4-'FF-Detailing'!B$5))*'FF-Detailing'!D$5),IF(Y175&gt;='FF-Detailing'!B$6,('FF-Detailing'!C$6+((Y175-'FF-Detailing'!B$6)/('FF-Detailing'!B$5-'FF-Detailing'!B$6)*'FF-Detailing'!D$6)),0))))*$AJ$2/10</f>
        <v>0</v>
      </c>
      <c r="AK175" s="100">
        <f t="shared" si="29"/>
        <v>47.520743221591019</v>
      </c>
      <c r="AL175" s="70">
        <f t="shared" si="38"/>
        <v>266</v>
      </c>
      <c r="AM175" s="2">
        <f t="shared" si="30"/>
        <v>42.240660641414244</v>
      </c>
      <c r="AN175">
        <f t="shared" si="31"/>
        <v>198</v>
      </c>
      <c r="AO175" s="110" t="str">
        <f t="shared" si="32"/>
        <v/>
      </c>
      <c r="AP175" s="110" t="str">
        <f t="shared" si="26"/>
        <v/>
      </c>
      <c r="AQ175" s="110" t="str">
        <f t="shared" si="27"/>
        <v/>
      </c>
      <c r="AR175" s="110" t="str">
        <f t="shared" si="28"/>
        <v/>
      </c>
      <c r="AS175" s="109" t="str">
        <f t="shared" si="33"/>
        <v>Disqualified</v>
      </c>
      <c r="AT175" s="109" t="str">
        <f t="shared" si="34"/>
        <v>Disqualified</v>
      </c>
      <c r="AU175" s="109" t="str">
        <f t="shared" si="35"/>
        <v>Disqualified</v>
      </c>
      <c r="AV175" s="109" t="str">
        <f t="shared" si="36"/>
        <v>Disqualified</v>
      </c>
    </row>
    <row r="176" spans="1:48" ht="20" x14ac:dyDescent="0.35">
      <c r="A176" s="87"/>
      <c r="B176" s="79">
        <v>105418</v>
      </c>
      <c r="C176" s="80" t="s">
        <v>498</v>
      </c>
      <c r="D176" s="80" t="s">
        <v>1201</v>
      </c>
      <c r="E176" s="80" t="s">
        <v>499</v>
      </c>
      <c r="F176" s="80" t="s">
        <v>198</v>
      </c>
      <c r="G176" s="80" t="s">
        <v>31</v>
      </c>
      <c r="H176" s="80" t="s">
        <v>1760</v>
      </c>
      <c r="I176" s="80" t="s">
        <v>1757</v>
      </c>
      <c r="J176" s="146">
        <v>44734</v>
      </c>
      <c r="K176" s="146" t="s">
        <v>1719</v>
      </c>
      <c r="L176" s="79"/>
      <c r="M176" s="79">
        <v>9</v>
      </c>
      <c r="N176" s="78">
        <v>86.271041141656852</v>
      </c>
      <c r="O176" s="78">
        <f>_xlfn.XLOOKUP($B176,[1]Sheet1!$A:$A,[1]Sheet1!$D:$D)</f>
        <v>86.271047698637588</v>
      </c>
      <c r="P176" s="78">
        <f t="shared" si="37"/>
        <v>-6.5569807361498533E-6</v>
      </c>
      <c r="Q176" s="78">
        <v>21.299638989169676</v>
      </c>
      <c r="R176" s="78">
        <v>36.69145923726559</v>
      </c>
      <c r="S176" s="78">
        <v>74.156921079741906</v>
      </c>
      <c r="T176" s="142">
        <v>1</v>
      </c>
      <c r="U176" s="68">
        <v>26.002766251728911</v>
      </c>
      <c r="V176" s="68">
        <v>0.78008298755186722</v>
      </c>
      <c r="W176" s="78">
        <v>96.372391653290535</v>
      </c>
      <c r="X176" s="78">
        <v>78.333333333333329</v>
      </c>
      <c r="Y176" s="78">
        <v>85.333333333333329</v>
      </c>
      <c r="Z176" s="73"/>
      <c r="AA176" s="74"/>
      <c r="AB176" s="75">
        <f>IF(N176="","",(IF(N176&gt;='Sales Ach'!B$3,'Sales Ach'!C$3,IF(N176&gt;='Sales Ach'!B$4,('Sales Ach'!C$4+((N176-'Sales Ach'!B$4)/('Sales Ach'!B$3-'Sales Ach'!B$4))*'Sales Ach'!D$4),IF(N176&gt;'Sales Ach'!B$5,('Sales Ach'!C$5+((N176-'Sales Ach'!B$5)/('Sales Ach'!B$4-'Sales Ach'!B$5))*'Sales Ach'!D$5),IF(N176&gt;='Sales Ach'!B$6,('Sales Ach'!C$6+((N176-'Sales Ach'!B$6)/('Sales Ach'!B$5-'Sales Ach'!B$6)*'Sales Ach'!D$6)),0))))*$AB$2/10))</f>
        <v>12.381312342497056</v>
      </c>
      <c r="AC176" s="76">
        <f>IF(Q176="","",(IF(Q176&gt;=UA!B$3,UA!C$3,IF(Q176&gt;=UA!B$4,(UA!C$4+((Q176-UA!B$4)/(UA!B$3-UA!B$4))*UA!D$4),IF(Q176&gt;UA!B$5,(UA!C$5+((Q176-UA!B$5)/(UA!B$4-UA!B$5))*UA!D$5),IF(Q176&gt;=UA!B$6,(UA!C$6+((Q176-UA!B$6)/(UA!B$5-UA!B$6)*UA!D$6)),0))))*$AC$2/10))</f>
        <v>0</v>
      </c>
      <c r="AD176" s="76">
        <f>IF(R176="","",(IF(R176&gt;='New Product'!B$3,'New Product'!C$3,IF(R176&gt;='New Product'!B$4,('New Product'!C$4+((R176-'New Product'!B$4)/('New Product'!B$3-'New Product'!B$4))*'New Product'!D$4),IF(R176&gt;'New Product'!B$5,('New Product'!C$5+((R176-'New Product'!B$5)/('New Product'!B$4-'New Product'!B$5))*'New Product'!D$5),IF(R176&gt;='New Product'!B$6,('New Product'!C$6+((R176-'New Product'!B$6)/('New Product'!B$5-'New Product'!B$6)*'New Product'!D$6)),0)))))*$AD$2/10)</f>
        <v>0</v>
      </c>
      <c r="AE176" s="76">
        <f>IF(S176="","",(IF(S176&gt;='Basket Brand'!B$3,'Basket Brand'!C$3,IF(S176&gt;='Basket Brand'!B$4,('Basket Brand'!C$4+((S176-'Basket Brand'!B$4)/('Basket Brand'!B$3-'Basket Brand'!B$4))*'Basket Brand'!D$4),IF(S176&gt;'Basket Brand'!B$5,('Basket Brand'!C$5+((S176-'Basket Brand'!B$5)/('Basket Brand'!B$4-'Basket Brand'!B$5))*'Basket Brand'!D$5),IF(S176&gt;='Basket Brand'!B$6,('Basket Brand'!C$6+((S176-'Basket Brand'!B$6)/('Basket Brand'!B$5-'Basket Brand'!B$6)*'Basket Brand'!D$6)),0))))*$AE$2/10))</f>
        <v>3.4988305295690281</v>
      </c>
      <c r="AF176" s="76">
        <f>IF(T176="","",(IF(T176&gt;='No of Month Ach.'!B$3,'No of Month Ach.'!C$3,IF(T176&gt;='No of Month Ach.'!B$4,('No of Month Ach.'!C$4+((T176-'No of Month Ach.'!B$4)/('No of Month Ach.'!B$3-'No of Month Ach.'!B$4))*'No of Month Ach.'!D$4),IF(T176&gt;'No of Month Ach.'!B$5,('No of Month Ach.'!C$5+((T176-'No of Month Ach.'!B$5)/('No of Month Ach.'!B$4-'No of Month Ach.'!B$5))*'No of Month Ach.'!D$5),IF(T176&gt;='No of Month Ach.'!B$6,('No of Month Ach.'!C$6+((T176-'No of Month Ach.'!B$6)/('No of Month Ach.'!B$5-'No of Month Ach.'!B$6)*'No of Month Ach.'!D$6)),0))))*$AF$2/10))</f>
        <v>0</v>
      </c>
      <c r="AG176" s="76">
        <f>IFERROR(IF(U176="","",IF(U176&gt;='Rx Share'!B$3,'Rx Share'!C$3,IF(U176&gt;='Rx Share'!B$4,('Rx Share'!C$4+((U176-'Rx Share'!B$4)/('Rx Share'!B$3-'Rx Share'!B$4))*'Rx Share'!D$4),IF(U176&gt;'Rx Share'!B$5,('Rx Share'!C$5+((U176-'Rx Share'!B$5)/('Rx Share'!B$4-'Rx Share'!B$5))*'Rx Share'!D$5),IF(U176&gt;='Rx Share'!B$6,('Rx Share'!C$6+((U176-'Rx Share'!B$6)/('Rx Share'!B$5-'Rx Share'!B$6)*'Rx Share'!D$6)),0)))))*$AG$2/10,"")</f>
        <v>0</v>
      </c>
      <c r="AH176" s="76">
        <f>IF(W176&gt;='Call Achv'!B$3,'Call Achv'!C$3,IF(W176&gt;='Call Achv'!B$4,('Call Achv'!C$4+((W176-'Call Achv'!B$4)/('Call Achv'!B$3-'Call Achv'!B$4))*'Call Achv'!D$4),IF(W176&gt;'Call Achv'!B$5,('Call Achv'!C$5+((W176-'Call Achv'!B$5)/('Call Achv'!B$4-'Call Achv'!B$5))*'Call Achv'!D$5),IF(W176&gt;='Call Achv'!B$6,('Call Achv'!C$6+((W176-'Call Achv'!B$6)/('Call Achv'!B$5-'Call Achv'!B$6)*'Call Achv'!D$6)),0))))*$AH$2/10</f>
        <v>3.9117174959871606</v>
      </c>
      <c r="AI176" s="76">
        <f>IF(X176&gt;='FF-Written'!B$3,'FF-Written'!C$3,IF(X176&gt;='FF-Written'!B$4,('FF-Written'!C$4+((X176-'FF-Written'!B$4)/('FF-Written'!B$3-'FF-Written'!B$4))*'FF-Written'!D$4),IF(X176&gt;'FF-Written'!B$5,('FF-Written'!C$5+((X176-'FF-Written'!B$5)/('FF-Written'!B$4-'FF-Written'!B$5))*'FF-Written'!D$5),IF(X176&gt;='FF-Written'!B$6,('FF-Written'!C$6+((X176-'FF-Written'!B$6)/('FF-Written'!B$5-'FF-Written'!B$6)*'FF-Written'!D$6)),0))))*$AI$2/10</f>
        <v>5.3999999999999995</v>
      </c>
      <c r="AJ176" s="76">
        <f>IF(Y176&gt;='FF-Detailing'!B$3,'FF-Detailing'!C$3,IF(Y176&gt;='FF-Detailing'!B$4,('FF-Detailing'!C$4+((Y176-'FF-Detailing'!B$4)/('FF-Detailing'!B$3-'FF-Detailing'!B$4))*'FF-Detailing'!D$4),IF(Y176&gt;'FF-Detailing'!B$5,('FF-Detailing'!C$5+((Y176-'FF-Detailing'!B$5)/('FF-Detailing'!B$4-'FF-Detailing'!B$5))*'FF-Detailing'!D$5),IF(Y176&gt;='FF-Detailing'!B$6,('FF-Detailing'!C$6+((Y176-'FF-Detailing'!B$6)/('FF-Detailing'!B$5-'FF-Detailing'!B$6)*'FF-Detailing'!D$6)),0))))*$AJ$2/10</f>
        <v>2.42</v>
      </c>
      <c r="AK176" s="100">
        <f t="shared" si="29"/>
        <v>34.514825460066554</v>
      </c>
      <c r="AL176" s="70">
        <f t="shared" si="38"/>
        <v>418</v>
      </c>
      <c r="AM176" s="2">
        <f t="shared" si="30"/>
        <v>30.679844853392492</v>
      </c>
      <c r="AN176">
        <f t="shared" si="31"/>
        <v>297</v>
      </c>
      <c r="AO176" s="110" t="str">
        <f t="shared" si="32"/>
        <v/>
      </c>
      <c r="AP176" s="110" t="str">
        <f t="shared" si="26"/>
        <v/>
      </c>
      <c r="AQ176" s="110" t="str">
        <f t="shared" si="27"/>
        <v/>
      </c>
      <c r="AR176" s="110" t="str">
        <f t="shared" si="28"/>
        <v/>
      </c>
      <c r="AS176" s="109" t="str">
        <f t="shared" si="33"/>
        <v>Disqualified</v>
      </c>
      <c r="AT176" s="109" t="str">
        <f t="shared" si="34"/>
        <v>Disqualified</v>
      </c>
      <c r="AU176" s="109" t="str">
        <f t="shared" si="35"/>
        <v>Disqualified</v>
      </c>
      <c r="AV176" s="109" t="str">
        <f t="shared" si="36"/>
        <v>Disqualified</v>
      </c>
    </row>
    <row r="177" spans="1:48" ht="20" x14ac:dyDescent="0.35">
      <c r="A177" s="87"/>
      <c r="B177" s="79">
        <v>105419</v>
      </c>
      <c r="C177" s="80" t="s">
        <v>1430</v>
      </c>
      <c r="D177" s="80" t="s">
        <v>1201</v>
      </c>
      <c r="E177" s="80" t="s">
        <v>2027</v>
      </c>
      <c r="F177" s="80" t="s">
        <v>1901</v>
      </c>
      <c r="G177" s="80" t="s">
        <v>10</v>
      </c>
      <c r="H177" s="80" t="s">
        <v>1770</v>
      </c>
      <c r="I177" s="80" t="s">
        <v>1757</v>
      </c>
      <c r="J177" s="146">
        <v>44734</v>
      </c>
      <c r="K177" s="146" t="s">
        <v>1719</v>
      </c>
      <c r="L177" s="79"/>
      <c r="M177" s="79">
        <v>9</v>
      </c>
      <c r="N177" s="78">
        <v>102.76867927415516</v>
      </c>
      <c r="O177" s="78">
        <f>_xlfn.XLOOKUP($B177,[1]Sheet1!$A:$A,[1]Sheet1!$D:$D)</f>
        <v>102.76864924747274</v>
      </c>
      <c r="P177" s="78">
        <f t="shared" si="37"/>
        <v>3.0026682424022511E-5</v>
      </c>
      <c r="Q177" s="78">
        <v>34.285714285714285</v>
      </c>
      <c r="R177" s="78">
        <v>51.184911233829503</v>
      </c>
      <c r="S177" s="78">
        <v>118.81299160740674</v>
      </c>
      <c r="T177" s="142">
        <v>7</v>
      </c>
      <c r="U177" s="68">
        <v>14.79933838251937</v>
      </c>
      <c r="V177" s="68">
        <v>0.44398015147558112</v>
      </c>
      <c r="W177" s="78">
        <v>113.13892529488861</v>
      </c>
      <c r="X177" s="78">
        <v>89.444444444444443</v>
      </c>
      <c r="Y177" s="78">
        <v>82.666666666666671</v>
      </c>
      <c r="Z177" s="73"/>
      <c r="AA177" s="74"/>
      <c r="AB177" s="75">
        <f>IF(N177="","",(IF(N177&gt;='Sales Ach'!B$3,'Sales Ach'!C$3,IF(N177&gt;='Sales Ach'!B$4,('Sales Ach'!C$4+((N177-'Sales Ach'!B$4)/('Sales Ach'!B$3-'Sales Ach'!B$4))*'Sales Ach'!D$4),IF(N177&gt;'Sales Ach'!B$5,('Sales Ach'!C$5+((N177-'Sales Ach'!B$5)/('Sales Ach'!B$4-'Sales Ach'!B$5))*'Sales Ach'!D$5),IF(N177&gt;='Sales Ach'!B$6,('Sales Ach'!C$6+((N177-'Sales Ach'!B$6)/('Sales Ach'!B$5-'Sales Ach'!B$6)*'Sales Ach'!D$6)),0))))*$AB$2/10))</f>
        <v>24.830603782246548</v>
      </c>
      <c r="AC177" s="76">
        <f>IF(Q177="","",(IF(Q177&gt;=UA!B$3,UA!C$3,IF(Q177&gt;=UA!B$4,(UA!C$4+((Q177-UA!B$4)/(UA!B$3-UA!B$4))*UA!D$4),IF(Q177&gt;UA!B$5,(UA!C$5+((Q177-UA!B$5)/(UA!B$4-UA!B$5))*UA!D$5),IF(Q177&gt;=UA!B$6,(UA!C$6+((Q177-UA!B$6)/(UA!B$5-UA!B$6)*UA!D$6)),0))))*$AC$2/10))</f>
        <v>4.2857142857142856</v>
      </c>
      <c r="AD177" s="76">
        <f>IF(R177="","",(IF(R177&gt;='New Product'!B$3,'New Product'!C$3,IF(R177&gt;='New Product'!B$4,('New Product'!C$4+((R177-'New Product'!B$4)/('New Product'!B$3-'New Product'!B$4))*'New Product'!D$4),IF(R177&gt;'New Product'!B$5,('New Product'!C$5+((R177-'New Product'!B$5)/('New Product'!B$4-'New Product'!B$5))*'New Product'!D$5),IF(R177&gt;='New Product'!B$6,('New Product'!C$6+((R177-'New Product'!B$6)/('New Product'!B$5-'New Product'!B$6)*'New Product'!D$6)),0)))))*$AD$2/10)</f>
        <v>0.73933986648004069</v>
      </c>
      <c r="AE177" s="76">
        <f>IF(S177="","",(IF(S177&gt;='Basket Brand'!B$3,'Basket Brand'!C$3,IF(S177&gt;='Basket Brand'!B$4,('Basket Brand'!C$4+((S177-'Basket Brand'!B$4)/('Basket Brand'!B$3-'Basket Brand'!B$4))*'Basket Brand'!D$4),IF(S177&gt;'Basket Brand'!B$5,('Basket Brand'!C$5+((S177-'Basket Brand'!B$5)/('Basket Brand'!B$4-'Basket Brand'!B$5))*'Basket Brand'!D$5),IF(S177&gt;='Basket Brand'!B$6,('Basket Brand'!C$6+((S177-'Basket Brand'!B$6)/('Basket Brand'!B$5-'Basket Brand'!B$6)*'Basket Brand'!D$6)),0))))*$AE$2/10))</f>
        <v>11.857558992888809</v>
      </c>
      <c r="AF177" s="76">
        <f>IF(T177="","",(IF(T177&gt;='No of Month Ach.'!B$3,'No of Month Ach.'!C$3,IF(T177&gt;='No of Month Ach.'!B$4,('No of Month Ach.'!C$4+((T177-'No of Month Ach.'!B$4)/('No of Month Ach.'!B$3-'No of Month Ach.'!B$4))*'No of Month Ach.'!D$4),IF(T177&gt;'No of Month Ach.'!B$5,('No of Month Ach.'!C$5+((T177-'No of Month Ach.'!B$5)/('No of Month Ach.'!B$4-'No of Month Ach.'!B$5))*'No of Month Ach.'!D$5),IF(T177&gt;='No of Month Ach.'!B$6,('No of Month Ach.'!C$6+((T177-'No of Month Ach.'!B$6)/('No of Month Ach.'!B$5-'No of Month Ach.'!B$6)*'No of Month Ach.'!D$6)),0))))*$AF$2/10))</f>
        <v>2.8</v>
      </c>
      <c r="AG177" s="76">
        <f>IFERROR(IF(U177="","",IF(U177&gt;='Rx Share'!B$3,'Rx Share'!C$3,IF(U177&gt;='Rx Share'!B$4,('Rx Share'!C$4+((U177-'Rx Share'!B$4)/('Rx Share'!B$3-'Rx Share'!B$4))*'Rx Share'!D$4),IF(U177&gt;'Rx Share'!B$5,('Rx Share'!C$5+((U177-'Rx Share'!B$5)/('Rx Share'!B$4-'Rx Share'!B$5))*'Rx Share'!D$5),IF(U177&gt;='Rx Share'!B$6,('Rx Share'!C$6+((U177-'Rx Share'!B$6)/('Rx Share'!B$5-'Rx Share'!B$6)*'Rx Share'!D$6)),0)))))*$AG$2/10,"")</f>
        <v>0</v>
      </c>
      <c r="AH177" s="76">
        <f>IF(W177&gt;='Call Achv'!B$3,'Call Achv'!C$3,IF(W177&gt;='Call Achv'!B$4,('Call Achv'!C$4+((W177-'Call Achv'!B$4)/('Call Achv'!B$3-'Call Achv'!B$4))*'Call Achv'!D$4),IF(W177&gt;'Call Achv'!B$5,('Call Achv'!C$5+((W177-'Call Achv'!B$5)/('Call Achv'!B$4-'Call Achv'!B$5))*'Call Achv'!D$5),IF(W177&gt;='Call Achv'!B$6,('Call Achv'!C$6+((W177-'Call Achv'!B$6)/('Call Achv'!B$5-'Call Achv'!B$6)*'Call Achv'!D$6)),0))))*$AH$2/10</f>
        <v>5</v>
      </c>
      <c r="AI177" s="76">
        <f>IF(X177&gt;='FF-Written'!B$3,'FF-Written'!C$3,IF(X177&gt;='FF-Written'!B$4,('FF-Written'!C$4+((X177-'FF-Written'!B$4)/('FF-Written'!B$3-'FF-Written'!B$4))*'FF-Written'!D$4),IF(X177&gt;'FF-Written'!B$5,('FF-Written'!C$5+((X177-'FF-Written'!B$5)/('FF-Written'!B$4-'FF-Written'!B$5))*'FF-Written'!D$5),IF(X177&gt;='FF-Written'!B$6,('FF-Written'!C$6+((X177-'FF-Written'!B$6)/('FF-Written'!B$5-'FF-Written'!B$6)*'FF-Written'!D$6)),0))))*$AI$2/10</f>
        <v>7.9111111111111114</v>
      </c>
      <c r="AJ177" s="76">
        <f>IF(Y177&gt;='FF-Detailing'!B$3,'FF-Detailing'!C$3,IF(Y177&gt;='FF-Detailing'!B$4,('FF-Detailing'!C$4+((Y177-'FF-Detailing'!B$4)/('FF-Detailing'!B$3-'FF-Detailing'!B$4))*'FF-Detailing'!D$4),IF(Y177&gt;'FF-Detailing'!B$5,('FF-Detailing'!C$5+((Y177-'FF-Detailing'!B$5)/('FF-Detailing'!B$4-'FF-Detailing'!B$5))*'FF-Detailing'!D$5),IF(Y177&gt;='FF-Detailing'!B$6,('FF-Detailing'!C$6+((Y177-'FF-Detailing'!B$6)/('FF-Detailing'!B$5-'FF-Detailing'!B$6)*'FF-Detailing'!D$6)),0))))*$AJ$2/10</f>
        <v>2.2600000000000002</v>
      </c>
      <c r="AK177" s="100">
        <f t="shared" si="29"/>
        <v>74.605410048050985</v>
      </c>
      <c r="AL177" s="117">
        <f t="shared" si="38"/>
        <v>76</v>
      </c>
      <c r="AM177" s="2">
        <f t="shared" si="30"/>
        <v>66.315920042711994</v>
      </c>
      <c r="AN177">
        <f t="shared" si="31"/>
        <v>56</v>
      </c>
      <c r="AO177" s="110">
        <f t="shared" si="32"/>
        <v>14.79933838251937</v>
      </c>
      <c r="AP177" s="110">
        <f t="shared" si="26"/>
        <v>51.184911233829503</v>
      </c>
      <c r="AQ177" s="110">
        <f t="shared" si="27"/>
        <v>34.285714285714285</v>
      </c>
      <c r="AR177" s="110">
        <f t="shared" si="28"/>
        <v>89.444444444444443</v>
      </c>
      <c r="AS177" s="109">
        <f t="shared" si="33"/>
        <v>79</v>
      </c>
      <c r="AT177" s="109">
        <f t="shared" si="34"/>
        <v>99</v>
      </c>
      <c r="AU177" s="109">
        <f t="shared" si="35"/>
        <v>118</v>
      </c>
      <c r="AV177" s="109">
        <f t="shared" si="36"/>
        <v>28</v>
      </c>
    </row>
    <row r="178" spans="1:48" ht="30" x14ac:dyDescent="0.35">
      <c r="A178" s="87"/>
      <c r="B178" s="79">
        <v>105422</v>
      </c>
      <c r="C178" s="80" t="s">
        <v>2016</v>
      </c>
      <c r="D178" s="80" t="s">
        <v>1114</v>
      </c>
      <c r="E178" s="80" t="s">
        <v>495</v>
      </c>
      <c r="F178" s="80" t="s">
        <v>119</v>
      </c>
      <c r="G178" s="80" t="s">
        <v>18</v>
      </c>
      <c r="H178" s="80" t="s">
        <v>1777</v>
      </c>
      <c r="I178" s="80" t="s">
        <v>1757</v>
      </c>
      <c r="J178" s="146">
        <v>44734</v>
      </c>
      <c r="K178" s="146" t="s">
        <v>1719</v>
      </c>
      <c r="L178" s="79"/>
      <c r="M178" s="79">
        <v>9</v>
      </c>
      <c r="N178" s="78">
        <v>82.43675266597262</v>
      </c>
      <c r="O178" s="78">
        <f>_xlfn.XLOOKUP($B178,[1]Sheet1!$A:$A,[1]Sheet1!$D:$D)</f>
        <v>82.436794220133763</v>
      </c>
      <c r="P178" s="78">
        <f t="shared" si="37"/>
        <v>-4.1554161143153578E-5</v>
      </c>
      <c r="Q178" s="78">
        <v>27.068965517241377</v>
      </c>
      <c r="R178" s="78">
        <v>49.449217085594995</v>
      </c>
      <c r="S178" s="78">
        <v>88.562500227908458</v>
      </c>
      <c r="T178" s="142">
        <v>0</v>
      </c>
      <c r="U178" s="68">
        <v>30.967422271770101</v>
      </c>
      <c r="V178" s="68">
        <v>0.92902266815310297</v>
      </c>
      <c r="W178" s="78">
        <v>90.992414664981041</v>
      </c>
      <c r="X178" s="78">
        <v>69.444444444444443</v>
      </c>
      <c r="Y178" s="78">
        <v>76.666666666666671</v>
      </c>
      <c r="Z178" s="73"/>
      <c r="AA178" s="74"/>
      <c r="AB178" s="75">
        <f>IF(N178="","",(IF(N178&gt;='Sales Ach'!B$3,'Sales Ach'!C$3,IF(N178&gt;='Sales Ach'!B$4,('Sales Ach'!C$4+((N178-'Sales Ach'!B$4)/('Sales Ach'!B$3-'Sales Ach'!B$4))*'Sales Ach'!D$4),IF(N178&gt;'Sales Ach'!B$5,('Sales Ach'!C$5+((N178-'Sales Ach'!B$5)/('Sales Ach'!B$4-'Sales Ach'!B$5))*'Sales Ach'!D$5),IF(N178&gt;='Sales Ach'!B$6,('Sales Ach'!C$6+((N178-'Sales Ach'!B$6)/('Sales Ach'!B$5-'Sales Ach'!B$6)*'Sales Ach'!D$6)),0))))*$AB$2/10))</f>
        <v>11.231025799791784</v>
      </c>
      <c r="AC178" s="76">
        <f>IF(Q178="","",(IF(Q178&gt;=UA!B$3,UA!C$3,IF(Q178&gt;=UA!B$4,(UA!C$4+((Q178-UA!B$4)/(UA!B$3-UA!B$4))*UA!D$4),IF(Q178&gt;UA!B$5,(UA!C$5+((Q178-UA!B$5)/(UA!B$4-UA!B$5))*UA!D$5),IF(Q178&gt;=UA!B$6,(UA!C$6+((Q178-UA!B$6)/(UA!B$5-UA!B$6)*UA!D$6)),0))))*$AC$2/10))</f>
        <v>0</v>
      </c>
      <c r="AD178" s="76">
        <f>IF(R178="","",(IF(R178&gt;='New Product'!B$3,'New Product'!C$3,IF(R178&gt;='New Product'!B$4,('New Product'!C$4+((R178-'New Product'!B$4)/('New Product'!B$3-'New Product'!B$4))*'New Product'!D$4),IF(R178&gt;'New Product'!B$5,('New Product'!C$5+((R178-'New Product'!B$5)/('New Product'!B$4-'New Product'!B$5))*'New Product'!D$5),IF(R178&gt;='New Product'!B$6,('New Product'!C$6+((R178-'New Product'!B$6)/('New Product'!B$5-'New Product'!B$6)*'New Product'!D$6)),0)))))*$AD$2/10)</f>
        <v>0.66340324749478108</v>
      </c>
      <c r="AE178" s="76">
        <f>IF(S178="","",(IF(S178&gt;='Basket Brand'!B$3,'Basket Brand'!C$3,IF(S178&gt;='Basket Brand'!B$4,('Basket Brand'!C$4+((S178-'Basket Brand'!B$4)/('Basket Brand'!B$3-'Basket Brand'!B$4))*'Basket Brand'!D$4),IF(S178&gt;'Basket Brand'!B$5,('Basket Brand'!C$5+((S178-'Basket Brand'!B$5)/('Basket Brand'!B$4-'Basket Brand'!B$5))*'Basket Brand'!D$5),IF(S178&gt;='Basket Brand'!B$6,('Basket Brand'!C$6+((S178-'Basket Brand'!B$6)/('Basket Brand'!B$5-'Basket Brand'!B$6)*'Basket Brand'!D$6)),0))))*$AE$2/10))</f>
        <v>5.2275000273490146</v>
      </c>
      <c r="AF178" s="76">
        <f>IF(T178="","",(IF(T178&gt;='No of Month Ach.'!B$3,'No of Month Ach.'!C$3,IF(T178&gt;='No of Month Ach.'!B$4,('No of Month Ach.'!C$4+((T178-'No of Month Ach.'!B$4)/('No of Month Ach.'!B$3-'No of Month Ach.'!B$4))*'No of Month Ach.'!D$4),IF(T178&gt;'No of Month Ach.'!B$5,('No of Month Ach.'!C$5+((T178-'No of Month Ach.'!B$5)/('No of Month Ach.'!B$4-'No of Month Ach.'!B$5))*'No of Month Ach.'!D$5),IF(T178&gt;='No of Month Ach.'!B$6,('No of Month Ach.'!C$6+((T178-'No of Month Ach.'!B$6)/('No of Month Ach.'!B$5-'No of Month Ach.'!B$6)*'No of Month Ach.'!D$6)),0))))*$AF$2/10))</f>
        <v>0</v>
      </c>
      <c r="AG178" s="76">
        <f>IFERROR(IF(U178="","",IF(U178&gt;='Rx Share'!B$3,'Rx Share'!C$3,IF(U178&gt;='Rx Share'!B$4,('Rx Share'!C$4+((U178-'Rx Share'!B$4)/('Rx Share'!B$3-'Rx Share'!B$4))*'Rx Share'!D$4),IF(U178&gt;'Rx Share'!B$5,('Rx Share'!C$5+((U178-'Rx Share'!B$5)/('Rx Share'!B$4-'Rx Share'!B$5))*'Rx Share'!D$5),IF(U178&gt;='Rx Share'!B$6,('Rx Share'!C$6+((U178-'Rx Share'!B$6)/('Rx Share'!B$5-'Rx Share'!B$6)*'Rx Share'!D$6)),0)))))*$AG$2/10,"")</f>
        <v>0</v>
      </c>
      <c r="AH178" s="76">
        <f>IF(W178&gt;='Call Achv'!B$3,'Call Achv'!C$3,IF(W178&gt;='Call Achv'!B$4,('Call Achv'!C$4+((W178-'Call Achv'!B$4)/('Call Achv'!B$3-'Call Achv'!B$4))*'Call Achv'!D$4),IF(W178&gt;'Call Achv'!B$5,('Call Achv'!C$5+((W178-'Call Achv'!B$5)/('Call Achv'!B$4-'Call Achv'!B$5))*'Call Achv'!D$5),IF(W178&gt;='Call Achv'!B$6,('Call Achv'!C$6+((W178-'Call Achv'!B$6)/('Call Achv'!B$5-'Call Achv'!B$6)*'Call Achv'!D$6)),0))))*$AH$2/10</f>
        <v>2.1984829329962081</v>
      </c>
      <c r="AI178" s="76">
        <f>IF(X178&gt;='FF-Written'!B$3,'FF-Written'!C$3,IF(X178&gt;='FF-Written'!B$4,('FF-Written'!C$4+((X178-'FF-Written'!B$4)/('FF-Written'!B$3-'FF-Written'!B$4))*'FF-Written'!D$4),IF(X178&gt;'FF-Written'!B$5,('FF-Written'!C$5+((X178-'FF-Written'!B$5)/('FF-Written'!B$4-'FF-Written'!B$5))*'FF-Written'!D$5),IF(X178&gt;='FF-Written'!B$6,('FF-Written'!C$6+((X178-'FF-Written'!B$6)/('FF-Written'!B$5-'FF-Written'!B$6)*'FF-Written'!D$6)),0))))*$AI$2/10</f>
        <v>4.333333333333333</v>
      </c>
      <c r="AJ178" s="76">
        <f>IF(Y178&gt;='FF-Detailing'!B$3,'FF-Detailing'!C$3,IF(Y178&gt;='FF-Detailing'!B$4,('FF-Detailing'!C$4+((Y178-'FF-Detailing'!B$4)/('FF-Detailing'!B$3-'FF-Detailing'!B$4))*'FF-Detailing'!D$4),IF(Y178&gt;'FF-Detailing'!B$5,('FF-Detailing'!C$5+((Y178-'FF-Detailing'!B$5)/('FF-Detailing'!B$4-'FF-Detailing'!B$5))*'FF-Detailing'!D$5),IF(Y178&gt;='FF-Detailing'!B$6,('FF-Detailing'!C$6+((Y178-'FF-Detailing'!B$6)/('FF-Detailing'!B$5-'FF-Detailing'!B$6)*'FF-Detailing'!D$6)),0))))*$AJ$2/10</f>
        <v>1.8000000000000007</v>
      </c>
      <c r="AK178" s="100">
        <f t="shared" si="29"/>
        <v>31.817181676206399</v>
      </c>
      <c r="AL178" s="70">
        <f t="shared" si="38"/>
        <v>447</v>
      </c>
      <c r="AM178" s="2">
        <f t="shared" si="30"/>
        <v>28.281939267739023</v>
      </c>
      <c r="AN178">
        <f t="shared" si="31"/>
        <v>319</v>
      </c>
      <c r="AO178" s="110" t="str">
        <f t="shared" si="32"/>
        <v/>
      </c>
      <c r="AP178" s="110" t="str">
        <f t="shared" si="26"/>
        <v/>
      </c>
      <c r="AQ178" s="110" t="str">
        <f t="shared" si="27"/>
        <v/>
      </c>
      <c r="AR178" s="110" t="str">
        <f t="shared" si="28"/>
        <v/>
      </c>
      <c r="AS178" s="109" t="str">
        <f t="shared" si="33"/>
        <v>Disqualified</v>
      </c>
      <c r="AT178" s="109" t="str">
        <f t="shared" si="34"/>
        <v>Disqualified</v>
      </c>
      <c r="AU178" s="109" t="str">
        <f t="shared" si="35"/>
        <v>Disqualified</v>
      </c>
      <c r="AV178" s="109" t="str">
        <f t="shared" si="36"/>
        <v>Disqualified</v>
      </c>
    </row>
    <row r="179" spans="1:48" ht="20" x14ac:dyDescent="0.35">
      <c r="A179" s="87"/>
      <c r="B179" s="79">
        <v>105426</v>
      </c>
      <c r="C179" s="80" t="s">
        <v>2028</v>
      </c>
      <c r="D179" s="80" t="s">
        <v>1114</v>
      </c>
      <c r="E179" s="80" t="s">
        <v>2029</v>
      </c>
      <c r="F179" s="80" t="s">
        <v>2030</v>
      </c>
      <c r="G179" s="80" t="s">
        <v>1854</v>
      </c>
      <c r="H179" s="80" t="s">
        <v>1808</v>
      </c>
      <c r="I179" s="80" t="s">
        <v>1757</v>
      </c>
      <c r="J179" s="146">
        <v>44734</v>
      </c>
      <c r="K179" s="146" t="s">
        <v>1719</v>
      </c>
      <c r="L179" s="79"/>
      <c r="M179" s="79">
        <v>9</v>
      </c>
      <c r="N179" s="78">
        <v>91.401645185384822</v>
      </c>
      <c r="O179" s="78">
        <f>_xlfn.XLOOKUP($B179,[1]Sheet1!$A:$A,[1]Sheet1!$D:$D)</f>
        <v>91.401645753161205</v>
      </c>
      <c r="P179" s="78">
        <f t="shared" si="37"/>
        <v>-5.6777638235416816E-7</v>
      </c>
      <c r="Q179" s="78">
        <v>44.444444444444443</v>
      </c>
      <c r="R179" s="78">
        <v>179.54125209026699</v>
      </c>
      <c r="S179" s="78">
        <v>86.335562565956153</v>
      </c>
      <c r="T179" s="142">
        <v>4</v>
      </c>
      <c r="U179" s="68">
        <v>3.146590054039264</v>
      </c>
      <c r="V179" s="68">
        <v>0.56638620972706755</v>
      </c>
      <c r="W179" s="78">
        <v>87.074074074074076</v>
      </c>
      <c r="X179" s="78">
        <v>91.666666666666671</v>
      </c>
      <c r="Y179" s="78">
        <v>86</v>
      </c>
      <c r="Z179" s="73"/>
      <c r="AA179" s="74"/>
      <c r="AB179" s="75">
        <f>IF(N179="","",(IF(N179&gt;='Sales Ach'!B$3,'Sales Ach'!C$3,IF(N179&gt;='Sales Ach'!B$4,('Sales Ach'!C$4+((N179-'Sales Ach'!B$4)/('Sales Ach'!B$3-'Sales Ach'!B$4))*'Sales Ach'!D$4),IF(N179&gt;'Sales Ach'!B$5,('Sales Ach'!C$5+((N179-'Sales Ach'!B$5)/('Sales Ach'!B$4-'Sales Ach'!B$5))*'Sales Ach'!D$5),IF(N179&gt;='Sales Ach'!B$6,('Sales Ach'!C$6+((N179-'Sales Ach'!B$6)/('Sales Ach'!B$5-'Sales Ach'!B$6)*'Sales Ach'!D$6)),0))))*$AB$2/10))</f>
        <v>13.920493555615446</v>
      </c>
      <c r="AC179" s="76">
        <f>IF(Q179="","",(IF(Q179&gt;=UA!B$3,UA!C$3,IF(Q179&gt;=UA!B$4,(UA!C$4+((Q179-UA!B$4)/(UA!B$3-UA!B$4))*UA!D$4),IF(Q179&gt;UA!B$5,(UA!C$5+((Q179-UA!B$5)/(UA!B$4-UA!B$5))*UA!D$5),IF(Q179&gt;=UA!B$6,(UA!C$6+((Q179-UA!B$6)/(UA!B$5-UA!B$6)*UA!D$6)),0))))*$AC$2/10))</f>
        <v>7.7777777777777768</v>
      </c>
      <c r="AD179" s="76">
        <f>IF(R179="","",(IF(R179&gt;='New Product'!B$3,'New Product'!C$3,IF(R179&gt;='New Product'!B$4,('New Product'!C$4+((R179-'New Product'!B$4)/('New Product'!B$3-'New Product'!B$4))*'New Product'!D$4),IF(R179&gt;'New Product'!B$5,('New Product'!C$5+((R179-'New Product'!B$5)/('New Product'!B$4-'New Product'!B$5))*'New Product'!D$5),IF(R179&gt;='New Product'!B$6,('New Product'!C$6+((R179-'New Product'!B$6)/('New Product'!B$5-'New Product'!B$6)*'New Product'!D$6)),0)))))*$AD$2/10)</f>
        <v>5</v>
      </c>
      <c r="AE179" s="76">
        <f>IF(S179="","",(IF(S179&gt;='Basket Brand'!B$3,'Basket Brand'!C$3,IF(S179&gt;='Basket Brand'!B$4,('Basket Brand'!C$4+((S179-'Basket Brand'!B$4)/('Basket Brand'!B$3-'Basket Brand'!B$4))*'Basket Brand'!D$4),IF(S179&gt;'Basket Brand'!B$5,('Basket Brand'!C$5+((S179-'Basket Brand'!B$5)/('Basket Brand'!B$4-'Basket Brand'!B$5))*'Basket Brand'!D$5),IF(S179&gt;='Basket Brand'!B$6,('Basket Brand'!C$6+((S179-'Basket Brand'!B$6)/('Basket Brand'!B$5-'Basket Brand'!B$6)*'Basket Brand'!D$6)),0))))*$AE$2/10))</f>
        <v>4.9602675079147387</v>
      </c>
      <c r="AF179" s="76">
        <f>IF(T179="","",(IF(T179&gt;='No of Month Ach.'!B$3,'No of Month Ach.'!C$3,IF(T179&gt;='No of Month Ach.'!B$4,('No of Month Ach.'!C$4+((T179-'No of Month Ach.'!B$4)/('No of Month Ach.'!B$3-'No of Month Ach.'!B$4))*'No of Month Ach.'!D$4),IF(T179&gt;'No of Month Ach.'!B$5,('No of Month Ach.'!C$5+((T179-'No of Month Ach.'!B$5)/('No of Month Ach.'!B$4-'No of Month Ach.'!B$5))*'No of Month Ach.'!D$5),IF(T179&gt;='No of Month Ach.'!B$6,('No of Month Ach.'!C$6+((T179-'No of Month Ach.'!B$6)/('No of Month Ach.'!B$5-'No of Month Ach.'!B$6)*'No of Month Ach.'!D$6)),0))))*$AF$2/10))</f>
        <v>0</v>
      </c>
      <c r="AG179" s="76">
        <f>IFERROR(IF(U179="","",IF(U179&gt;='Rx Share'!B$3,'Rx Share'!C$3,IF(U179&gt;='Rx Share'!B$4,('Rx Share'!C$4+((U179-'Rx Share'!B$4)/('Rx Share'!B$3-'Rx Share'!B$4))*'Rx Share'!D$4),IF(U179&gt;'Rx Share'!B$5,('Rx Share'!C$5+((U179-'Rx Share'!B$5)/('Rx Share'!B$4-'Rx Share'!B$5))*'Rx Share'!D$5),IF(U179&gt;='Rx Share'!B$6,('Rx Share'!C$6+((U179-'Rx Share'!B$6)/('Rx Share'!B$5-'Rx Share'!B$6)*'Rx Share'!D$6)),0)))))*$AG$2/10,"")</f>
        <v>0</v>
      </c>
      <c r="AH179" s="76">
        <f>IF(W179&gt;='Call Achv'!B$3,'Call Achv'!C$3,IF(W179&gt;='Call Achv'!B$4,('Call Achv'!C$4+((W179-'Call Achv'!B$4)/('Call Achv'!B$3-'Call Achv'!B$4))*'Call Achv'!D$4),IF(W179&gt;'Call Achv'!B$5,('Call Achv'!C$5+((W179-'Call Achv'!B$5)/('Call Achv'!B$4-'Call Achv'!B$5))*'Call Achv'!D$5),IF(W179&gt;='Call Achv'!B$6,('Call Achv'!C$6+((W179-'Call Achv'!B$6)/('Call Achv'!B$5-'Call Achv'!B$6)*'Call Achv'!D$6)),0))))*$AH$2/10</f>
        <v>1.4879629629629634</v>
      </c>
      <c r="AI179" s="76">
        <f>IF(X179&gt;='FF-Written'!B$3,'FF-Written'!C$3,IF(X179&gt;='FF-Written'!B$4,('FF-Written'!C$4+((X179-'FF-Written'!B$4)/('FF-Written'!B$3-'FF-Written'!B$4))*'FF-Written'!D$4),IF(X179&gt;'FF-Written'!B$5,('FF-Written'!C$5+((X179-'FF-Written'!B$5)/('FF-Written'!B$4-'FF-Written'!B$5))*'FF-Written'!D$5),IF(X179&gt;='FF-Written'!B$6,('FF-Written'!C$6+((X179-'FF-Written'!B$6)/('FF-Written'!B$5-'FF-Written'!B$6)*'FF-Written'!D$6)),0))))*$AI$2/10</f>
        <v>8</v>
      </c>
      <c r="AJ179" s="76">
        <f>IF(Y179&gt;='FF-Detailing'!B$3,'FF-Detailing'!C$3,IF(Y179&gt;='FF-Detailing'!B$4,('FF-Detailing'!C$4+((Y179-'FF-Detailing'!B$4)/('FF-Detailing'!B$3-'FF-Detailing'!B$4))*'FF-Detailing'!D$4),IF(Y179&gt;'FF-Detailing'!B$5,('FF-Detailing'!C$5+((Y179-'FF-Detailing'!B$5)/('FF-Detailing'!B$4-'FF-Detailing'!B$5))*'FF-Detailing'!D$5),IF(Y179&gt;='FF-Detailing'!B$6,('FF-Detailing'!C$6+((Y179-'FF-Detailing'!B$6)/('FF-Detailing'!B$5-'FF-Detailing'!B$6)*'FF-Detailing'!D$6)),0))))*$AJ$2/10</f>
        <v>2.46</v>
      </c>
      <c r="AK179" s="100">
        <f t="shared" si="29"/>
        <v>54.508127255338664</v>
      </c>
      <c r="AL179" s="70">
        <f t="shared" si="38"/>
        <v>204</v>
      </c>
      <c r="AM179" s="2">
        <f t="shared" si="30"/>
        <v>48.451668671412143</v>
      </c>
      <c r="AN179">
        <f t="shared" si="31"/>
        <v>154</v>
      </c>
      <c r="AO179" s="110" t="str">
        <f t="shared" si="32"/>
        <v/>
      </c>
      <c r="AP179" s="110" t="str">
        <f t="shared" si="26"/>
        <v/>
      </c>
      <c r="AQ179" s="110" t="str">
        <f t="shared" si="27"/>
        <v/>
      </c>
      <c r="AR179" s="110" t="str">
        <f t="shared" si="28"/>
        <v/>
      </c>
      <c r="AS179" s="109" t="str">
        <f t="shared" si="33"/>
        <v>Disqualified</v>
      </c>
      <c r="AT179" s="109" t="str">
        <f t="shared" si="34"/>
        <v>Disqualified</v>
      </c>
      <c r="AU179" s="109" t="str">
        <f t="shared" si="35"/>
        <v>Disqualified</v>
      </c>
      <c r="AV179" s="109" t="str">
        <f t="shared" si="36"/>
        <v>Disqualified</v>
      </c>
    </row>
    <row r="180" spans="1:48" ht="20" x14ac:dyDescent="0.35">
      <c r="A180" s="87"/>
      <c r="B180" s="79">
        <v>105431</v>
      </c>
      <c r="C180" s="80" t="s">
        <v>2031</v>
      </c>
      <c r="D180" s="80" t="s">
        <v>1114</v>
      </c>
      <c r="E180" s="80" t="s">
        <v>2032</v>
      </c>
      <c r="F180" s="80" t="s">
        <v>1847</v>
      </c>
      <c r="G180" s="80" t="s">
        <v>1830</v>
      </c>
      <c r="H180" s="80" t="s">
        <v>1822</v>
      </c>
      <c r="I180" s="80" t="s">
        <v>1757</v>
      </c>
      <c r="J180" s="146">
        <v>44734</v>
      </c>
      <c r="K180" s="146" t="s">
        <v>1719</v>
      </c>
      <c r="L180" s="79"/>
      <c r="M180" s="79">
        <v>9</v>
      </c>
      <c r="N180" s="78">
        <v>87.120327102412219</v>
      </c>
      <c r="O180" s="78">
        <f>_xlfn.XLOOKUP($B180,[1]Sheet1!$A:$A,[1]Sheet1!$D:$D)</f>
        <v>87.120302023371664</v>
      </c>
      <c r="P180" s="78">
        <f t="shared" si="37"/>
        <v>2.5079040554487619E-5</v>
      </c>
      <c r="Q180" s="78">
        <v>19.172932330827066</v>
      </c>
      <c r="R180" s="78">
        <v>48.430246116164973</v>
      </c>
      <c r="S180" s="78">
        <v>58.825428449807973</v>
      </c>
      <c r="T180" s="142">
        <v>1</v>
      </c>
      <c r="U180" s="68">
        <v>33.432501693717043</v>
      </c>
      <c r="V180" s="68">
        <v>0.66865003387434085</v>
      </c>
      <c r="W180" s="78">
        <v>101.44444444444444</v>
      </c>
      <c r="X180" s="78">
        <v>86.666666666666671</v>
      </c>
      <c r="Y180" s="78">
        <v>90.5</v>
      </c>
      <c r="Z180" s="73"/>
      <c r="AA180" s="74"/>
      <c r="AB180" s="75">
        <f>IF(N180="","",(IF(N180&gt;='Sales Ach'!B$3,'Sales Ach'!C$3,IF(N180&gt;='Sales Ach'!B$4,('Sales Ach'!C$4+((N180-'Sales Ach'!B$4)/('Sales Ach'!B$3-'Sales Ach'!B$4))*'Sales Ach'!D$4),IF(N180&gt;'Sales Ach'!B$5,('Sales Ach'!C$5+((N180-'Sales Ach'!B$5)/('Sales Ach'!B$4-'Sales Ach'!B$5))*'Sales Ach'!D$5),IF(N180&gt;='Sales Ach'!B$6,('Sales Ach'!C$6+((N180-'Sales Ach'!B$6)/('Sales Ach'!B$5-'Sales Ach'!B$6)*'Sales Ach'!D$6)),0))))*$AB$2/10))</f>
        <v>12.636098130723664</v>
      </c>
      <c r="AC180" s="76">
        <f>IF(Q180="","",(IF(Q180&gt;=UA!B$3,UA!C$3,IF(Q180&gt;=UA!B$4,(UA!C$4+((Q180-UA!B$4)/(UA!B$3-UA!B$4))*UA!D$4),IF(Q180&gt;UA!B$5,(UA!C$5+((Q180-UA!B$5)/(UA!B$4-UA!B$5))*UA!D$5),IF(Q180&gt;=UA!B$6,(UA!C$6+((Q180-UA!B$6)/(UA!B$5-UA!B$6)*UA!D$6)),0))))*$AC$2/10))</f>
        <v>0</v>
      </c>
      <c r="AD180" s="76">
        <f>IF(R180="","",(IF(R180&gt;='New Product'!B$3,'New Product'!C$3,IF(R180&gt;='New Product'!B$4,('New Product'!C$4+((R180-'New Product'!B$4)/('New Product'!B$3-'New Product'!B$4))*'New Product'!D$4),IF(R180&gt;'New Product'!B$5,('New Product'!C$5+((R180-'New Product'!B$5)/('New Product'!B$4-'New Product'!B$5))*'New Product'!D$5),IF(R180&gt;='New Product'!B$6,('New Product'!C$6+((R180-'New Product'!B$6)/('New Product'!B$5-'New Product'!B$6)*'New Product'!D$6)),0)))))*$AD$2/10)</f>
        <v>0.61882326758221762</v>
      </c>
      <c r="AE180" s="76">
        <f>IF(S180="","",(IF(S180&gt;='Basket Brand'!B$3,'Basket Brand'!C$3,IF(S180&gt;='Basket Brand'!B$4,('Basket Brand'!C$4+((S180-'Basket Brand'!B$4)/('Basket Brand'!B$3-'Basket Brand'!B$4))*'Basket Brand'!D$4),IF(S180&gt;'Basket Brand'!B$5,('Basket Brand'!C$5+((S180-'Basket Brand'!B$5)/('Basket Brand'!B$4-'Basket Brand'!B$5))*'Basket Brand'!D$5),IF(S180&gt;='Basket Brand'!B$6,('Basket Brand'!C$6+((S180-'Basket Brand'!B$6)/('Basket Brand'!B$5-'Basket Brand'!B$6)*'Basket Brand'!D$6)),0))))*$AE$2/10))</f>
        <v>1.6590514139769568</v>
      </c>
      <c r="AF180" s="76">
        <f>IF(T180="","",(IF(T180&gt;='No of Month Ach.'!B$3,'No of Month Ach.'!C$3,IF(T180&gt;='No of Month Ach.'!B$4,('No of Month Ach.'!C$4+((T180-'No of Month Ach.'!B$4)/('No of Month Ach.'!B$3-'No of Month Ach.'!B$4))*'No of Month Ach.'!D$4),IF(T180&gt;'No of Month Ach.'!B$5,('No of Month Ach.'!C$5+((T180-'No of Month Ach.'!B$5)/('No of Month Ach.'!B$4-'No of Month Ach.'!B$5))*'No of Month Ach.'!D$5),IF(T180&gt;='No of Month Ach.'!B$6,('No of Month Ach.'!C$6+((T180-'No of Month Ach.'!B$6)/('No of Month Ach.'!B$5-'No of Month Ach.'!B$6)*'No of Month Ach.'!D$6)),0))))*$AF$2/10))</f>
        <v>0</v>
      </c>
      <c r="AG180" s="76">
        <f>IFERROR(IF(U180="","",IF(U180&gt;='Rx Share'!B$3,'Rx Share'!C$3,IF(U180&gt;='Rx Share'!B$4,('Rx Share'!C$4+((U180-'Rx Share'!B$4)/('Rx Share'!B$3-'Rx Share'!B$4))*'Rx Share'!D$4),IF(U180&gt;'Rx Share'!B$5,('Rx Share'!C$5+((U180-'Rx Share'!B$5)/('Rx Share'!B$4-'Rx Share'!B$5))*'Rx Share'!D$5),IF(U180&gt;='Rx Share'!B$6,('Rx Share'!C$6+((U180-'Rx Share'!B$6)/('Rx Share'!B$5-'Rx Share'!B$6)*'Rx Share'!D$6)),0)))))*$AG$2/10,"")</f>
        <v>0</v>
      </c>
      <c r="AH180" s="76">
        <f>IF(W180&gt;='Call Achv'!B$3,'Call Achv'!C$3,IF(W180&gt;='Call Achv'!B$4,('Call Achv'!C$4+((W180-'Call Achv'!B$4)/('Call Achv'!B$3-'Call Achv'!B$4))*'Call Achv'!D$4),IF(W180&gt;'Call Achv'!B$5,('Call Achv'!C$5+((W180-'Call Achv'!B$5)/('Call Achv'!B$4-'Call Achv'!B$5))*'Call Achv'!D$5),IF(W180&gt;='Call Achv'!B$6,('Call Achv'!C$6+((W180-'Call Achv'!B$6)/('Call Achv'!B$5-'Call Achv'!B$6)*'Call Achv'!D$6)),0))))*$AH$2/10</f>
        <v>5</v>
      </c>
      <c r="AI180" s="76">
        <f>IF(X180&gt;='FF-Written'!B$3,'FF-Written'!C$3,IF(X180&gt;='FF-Written'!B$4,('FF-Written'!C$4+((X180-'FF-Written'!B$4)/('FF-Written'!B$3-'FF-Written'!B$4))*'FF-Written'!D$4),IF(X180&gt;'FF-Written'!B$5,('FF-Written'!C$5+((X180-'FF-Written'!B$5)/('FF-Written'!B$4-'FF-Written'!B$5))*'FF-Written'!D$5),IF(X180&gt;='FF-Written'!B$6,('FF-Written'!C$6+((X180-'FF-Written'!B$6)/('FF-Written'!B$5-'FF-Written'!B$6)*'FF-Written'!D$6)),0))))*$AI$2/10</f>
        <v>7.4666666666666668</v>
      </c>
      <c r="AJ180" s="76">
        <f>IF(Y180&gt;='FF-Detailing'!B$3,'FF-Detailing'!C$3,IF(Y180&gt;='FF-Detailing'!B$4,('FF-Detailing'!C$4+((Y180-'FF-Detailing'!B$4)/('FF-Detailing'!B$3-'FF-Detailing'!B$4))*'FF-Detailing'!D$4),IF(Y180&gt;'FF-Detailing'!B$5,('FF-Detailing'!C$5+((Y180-'FF-Detailing'!B$5)/('FF-Detailing'!B$4-'FF-Detailing'!B$5))*'FF-Detailing'!D$5),IF(Y180&gt;='FF-Detailing'!B$6,('FF-Detailing'!C$6+((Y180-'FF-Detailing'!B$6)/('FF-Detailing'!B$5-'FF-Detailing'!B$6)*'FF-Detailing'!D$6)),0))))*$AJ$2/10</f>
        <v>2.7299999999999995</v>
      </c>
      <c r="AK180" s="100">
        <f t="shared" si="29"/>
        <v>37.638299348686886</v>
      </c>
      <c r="AL180" s="117">
        <f t="shared" si="38"/>
        <v>374</v>
      </c>
      <c r="AM180" s="2">
        <f t="shared" si="30"/>
        <v>33.456266087721673</v>
      </c>
      <c r="AN180">
        <f t="shared" si="31"/>
        <v>271</v>
      </c>
      <c r="AO180" s="110" t="str">
        <f t="shared" si="32"/>
        <v/>
      </c>
      <c r="AP180" s="110" t="str">
        <f t="shared" si="26"/>
        <v/>
      </c>
      <c r="AQ180" s="110" t="str">
        <f t="shared" si="27"/>
        <v/>
      </c>
      <c r="AR180" s="110" t="str">
        <f t="shared" si="28"/>
        <v/>
      </c>
      <c r="AS180" s="109" t="str">
        <f t="shared" si="33"/>
        <v>Disqualified</v>
      </c>
      <c r="AT180" s="109" t="str">
        <f t="shared" si="34"/>
        <v>Disqualified</v>
      </c>
      <c r="AU180" s="109" t="str">
        <f t="shared" si="35"/>
        <v>Disqualified</v>
      </c>
      <c r="AV180" s="109" t="str">
        <f t="shared" si="36"/>
        <v>Disqualified</v>
      </c>
    </row>
    <row r="181" spans="1:48" ht="20" x14ac:dyDescent="0.35">
      <c r="A181" s="87"/>
      <c r="B181" s="79">
        <v>105433</v>
      </c>
      <c r="C181" s="80" t="s">
        <v>2033</v>
      </c>
      <c r="D181" s="80"/>
      <c r="E181" s="80" t="s">
        <v>2034</v>
      </c>
      <c r="F181" s="80" t="s">
        <v>1851</v>
      </c>
      <c r="G181" s="80" t="s">
        <v>1991</v>
      </c>
      <c r="H181" s="80" t="s">
        <v>1992</v>
      </c>
      <c r="I181" s="80" t="s">
        <v>1786</v>
      </c>
      <c r="J181" s="146"/>
      <c r="K181" s="146" t="s">
        <v>1701</v>
      </c>
      <c r="L181" s="79"/>
      <c r="M181" s="79">
        <v>2</v>
      </c>
      <c r="N181" s="78">
        <v>66.754531857984205</v>
      </c>
      <c r="O181" s="78">
        <f>_xlfn.XLOOKUP($B181,[1]Sheet1!$A:$A,[1]Sheet1!$D:$D)</f>
        <v>66.754531857984205</v>
      </c>
      <c r="P181" s="78">
        <f t="shared" si="37"/>
        <v>0</v>
      </c>
      <c r="Q181" s="78">
        <v>15.384615384615385</v>
      </c>
      <c r="R181" s="78">
        <v>29.43103086290153</v>
      </c>
      <c r="S181" s="78">
        <v>56.544985973629714</v>
      </c>
      <c r="T181" s="142">
        <v>0</v>
      </c>
      <c r="U181" s="68" t="s">
        <v>1093</v>
      </c>
      <c r="V181" s="68" t="s">
        <v>1093</v>
      </c>
      <c r="W181" s="78">
        <v>89.560439560439562</v>
      </c>
      <c r="X181" s="78">
        <v>65</v>
      </c>
      <c r="Y181" s="78">
        <v>80</v>
      </c>
      <c r="Z181" s="73"/>
      <c r="AA181" s="74"/>
      <c r="AB181" s="75">
        <f>IF(N181="","",(IF(N181&gt;='Sales Ach'!B$3,'Sales Ach'!C$3,IF(N181&gt;='Sales Ach'!B$4,('Sales Ach'!C$4+((N181-'Sales Ach'!B$4)/('Sales Ach'!B$3-'Sales Ach'!B$4))*'Sales Ach'!D$4),IF(N181&gt;'Sales Ach'!B$5,('Sales Ach'!C$5+((N181-'Sales Ach'!B$5)/('Sales Ach'!B$4-'Sales Ach'!B$5))*'Sales Ach'!D$5),IF(N181&gt;='Sales Ach'!B$6,('Sales Ach'!C$6+((N181-'Sales Ach'!B$6)/('Sales Ach'!B$5-'Sales Ach'!B$6)*'Sales Ach'!D$6)),0))))*$AB$2/10))</f>
        <v>6.5263595573952617</v>
      </c>
      <c r="AC181" s="76">
        <f>IF(Q181="","",(IF(Q181&gt;=UA!B$3,UA!C$3,IF(Q181&gt;=UA!B$4,(UA!C$4+((Q181-UA!B$4)/(UA!B$3-UA!B$4))*UA!D$4),IF(Q181&gt;UA!B$5,(UA!C$5+((Q181-UA!B$5)/(UA!B$4-UA!B$5))*UA!D$5),IF(Q181&gt;=UA!B$6,(UA!C$6+((Q181-UA!B$6)/(UA!B$5-UA!B$6)*UA!D$6)),0))))*$AC$2/10))</f>
        <v>0</v>
      </c>
      <c r="AD181" s="76">
        <f>IF(R181="","",(IF(R181&gt;='New Product'!B$3,'New Product'!C$3,IF(R181&gt;='New Product'!B$4,('New Product'!C$4+((R181-'New Product'!B$4)/('New Product'!B$3-'New Product'!B$4))*'New Product'!D$4),IF(R181&gt;'New Product'!B$5,('New Product'!C$5+((R181-'New Product'!B$5)/('New Product'!B$4-'New Product'!B$5))*'New Product'!D$5),IF(R181&gt;='New Product'!B$6,('New Product'!C$6+((R181-'New Product'!B$6)/('New Product'!B$5-'New Product'!B$6)*'New Product'!D$6)),0)))))*$AD$2/10)</f>
        <v>0</v>
      </c>
      <c r="AE181" s="76">
        <f>IF(S181="","",(IF(S181&gt;='Basket Brand'!B$3,'Basket Brand'!C$3,IF(S181&gt;='Basket Brand'!B$4,('Basket Brand'!C$4+((S181-'Basket Brand'!B$4)/('Basket Brand'!B$3-'Basket Brand'!B$4))*'Basket Brand'!D$4),IF(S181&gt;'Basket Brand'!B$5,('Basket Brand'!C$5+((S181-'Basket Brand'!B$5)/('Basket Brand'!B$4-'Basket Brand'!B$5))*'Basket Brand'!D$5),IF(S181&gt;='Basket Brand'!B$6,('Basket Brand'!C$6+((S181-'Basket Brand'!B$6)/('Basket Brand'!B$5-'Basket Brand'!B$6)*'Basket Brand'!D$6)),0))))*$AE$2/10))</f>
        <v>1.3853983168355657</v>
      </c>
      <c r="AF181" s="76">
        <f>IF(T181="","",(IF(T181&gt;='No of Month Ach.'!B$3,'No of Month Ach.'!C$3,IF(T181&gt;='No of Month Ach.'!B$4,('No of Month Ach.'!C$4+((T181-'No of Month Ach.'!B$4)/('No of Month Ach.'!B$3-'No of Month Ach.'!B$4))*'No of Month Ach.'!D$4),IF(T181&gt;'No of Month Ach.'!B$5,('No of Month Ach.'!C$5+((T181-'No of Month Ach.'!B$5)/('No of Month Ach.'!B$4-'No of Month Ach.'!B$5))*'No of Month Ach.'!D$5),IF(T181&gt;='No of Month Ach.'!B$6,('No of Month Ach.'!C$6+((T181-'No of Month Ach.'!B$6)/('No of Month Ach.'!B$5-'No of Month Ach.'!B$6)*'No of Month Ach.'!D$6)),0))))*$AF$2/10))</f>
        <v>0</v>
      </c>
      <c r="AG181" s="76" t="str">
        <f>IFERROR(IF(U181="","",IF(U181&gt;='Rx Share'!B$3,'Rx Share'!C$3,IF(U181&gt;='Rx Share'!B$4,('Rx Share'!C$4+((U181-'Rx Share'!B$4)/('Rx Share'!B$3-'Rx Share'!B$4))*'Rx Share'!D$4),IF(U181&gt;'Rx Share'!B$5,('Rx Share'!C$5+((U181-'Rx Share'!B$5)/('Rx Share'!B$4-'Rx Share'!B$5))*'Rx Share'!D$5),IF(U181&gt;='Rx Share'!B$6,('Rx Share'!C$6+((U181-'Rx Share'!B$6)/('Rx Share'!B$5-'Rx Share'!B$6)*'Rx Share'!D$6)),0)))))*$AG$2/10,"")</f>
        <v/>
      </c>
      <c r="AH181" s="76">
        <f>IF(W181&gt;='Call Achv'!B$3,'Call Achv'!C$3,IF(W181&gt;='Call Achv'!B$4,('Call Achv'!C$4+((W181-'Call Achv'!B$4)/('Call Achv'!B$3-'Call Achv'!B$4))*'Call Achv'!D$4),IF(W181&gt;'Call Achv'!B$5,('Call Achv'!C$5+((W181-'Call Achv'!B$5)/('Call Achv'!B$4-'Call Achv'!B$5))*'Call Achv'!D$5),IF(W181&gt;='Call Achv'!B$6,('Call Achv'!C$6+((W181-'Call Achv'!B$6)/('Call Achv'!B$5-'Call Achv'!B$6)*'Call Achv'!D$6)),0))))*$AH$2/10</f>
        <v>1.9230769230769234</v>
      </c>
      <c r="AI181" s="76">
        <f>IF(X181&gt;='FF-Written'!B$3,'FF-Written'!C$3,IF(X181&gt;='FF-Written'!B$4,('FF-Written'!C$4+((X181-'FF-Written'!B$4)/('FF-Written'!B$3-'FF-Written'!B$4))*'FF-Written'!D$4),IF(X181&gt;'FF-Written'!B$5,('FF-Written'!C$5+((X181-'FF-Written'!B$5)/('FF-Written'!B$4-'FF-Written'!B$5))*'FF-Written'!D$5),IF(X181&gt;='FF-Written'!B$6,('FF-Written'!C$6+((X181-'FF-Written'!B$6)/('FF-Written'!B$5-'FF-Written'!B$6)*'FF-Written'!D$6)),0))))*$AI$2/10</f>
        <v>3.8</v>
      </c>
      <c r="AJ181" s="76">
        <f>IF(Y181&gt;='FF-Detailing'!B$3,'FF-Detailing'!C$3,IF(Y181&gt;='FF-Detailing'!B$4,('FF-Detailing'!C$4+((Y181-'FF-Detailing'!B$4)/('FF-Detailing'!B$3-'FF-Detailing'!B$4))*'FF-Detailing'!D$4),IF(Y181&gt;'FF-Detailing'!B$5,('FF-Detailing'!C$5+((Y181-'FF-Detailing'!B$5)/('FF-Detailing'!B$4-'FF-Detailing'!B$5))*'FF-Detailing'!D$5),IF(Y181&gt;='FF-Detailing'!B$6,('FF-Detailing'!C$6+((Y181-'FF-Detailing'!B$6)/('FF-Detailing'!B$5-'FF-Detailing'!B$6)*'FF-Detailing'!D$6)),0))))*$AJ$2/10</f>
        <v>2.1</v>
      </c>
      <c r="AK181" s="100">
        <f t="shared" si="29"/>
        <v>19.668543496634687</v>
      </c>
      <c r="AL181" s="117">
        <f t="shared" si="38"/>
        <v>551</v>
      </c>
      <c r="AM181" s="2">
        <f t="shared" si="30"/>
        <v>17.483149774786391</v>
      </c>
      <c r="AN181">
        <f t="shared" si="31"/>
        <v>386</v>
      </c>
      <c r="AO181" s="110" t="str">
        <f t="shared" si="32"/>
        <v/>
      </c>
      <c r="AP181" s="110" t="str">
        <f t="shared" si="26"/>
        <v/>
      </c>
      <c r="AQ181" s="110" t="str">
        <f t="shared" si="27"/>
        <v/>
      </c>
      <c r="AR181" s="110" t="str">
        <f t="shared" si="28"/>
        <v/>
      </c>
      <c r="AS181" s="109" t="str">
        <f t="shared" si="33"/>
        <v>Disqualified</v>
      </c>
      <c r="AT181" s="109" t="str">
        <f t="shared" si="34"/>
        <v>Disqualified</v>
      </c>
      <c r="AU181" s="109" t="str">
        <f t="shared" si="35"/>
        <v>Disqualified</v>
      </c>
      <c r="AV181" s="109" t="str">
        <f t="shared" si="36"/>
        <v>Disqualified</v>
      </c>
    </row>
    <row r="182" spans="1:48" ht="20" x14ac:dyDescent="0.35">
      <c r="A182" s="87"/>
      <c r="B182" s="79">
        <v>105436</v>
      </c>
      <c r="C182" s="80" t="s">
        <v>2035</v>
      </c>
      <c r="D182" s="80" t="s">
        <v>1058</v>
      </c>
      <c r="E182" s="80" t="s">
        <v>2036</v>
      </c>
      <c r="F182" s="80" t="s">
        <v>2036</v>
      </c>
      <c r="G182" s="80" t="s">
        <v>1906</v>
      </c>
      <c r="H182" s="80" t="s">
        <v>1545</v>
      </c>
      <c r="I182" s="80" t="s">
        <v>1545</v>
      </c>
      <c r="J182" s="146">
        <v>44738</v>
      </c>
      <c r="K182" s="146" t="s">
        <v>1719</v>
      </c>
      <c r="L182" s="79"/>
      <c r="M182" s="79">
        <v>3</v>
      </c>
      <c r="N182" s="78">
        <v>117.17069619326401</v>
      </c>
      <c r="O182" s="78">
        <f>_xlfn.XLOOKUP($B182,[1]Sheet1!$A:$A,[1]Sheet1!$D:$D)</f>
        <v>117.17069619326401</v>
      </c>
      <c r="P182" s="78">
        <f t="shared" si="37"/>
        <v>0</v>
      </c>
      <c r="Q182" s="78">
        <v>75</v>
      </c>
      <c r="R182" s="78" t="s">
        <v>1093</v>
      </c>
      <c r="S182" s="78" t="s">
        <v>1093</v>
      </c>
      <c r="T182" s="142">
        <v>3</v>
      </c>
      <c r="U182" s="68" t="s">
        <v>1093</v>
      </c>
      <c r="V182" s="68" t="s">
        <v>1093</v>
      </c>
      <c r="W182" s="78">
        <v>109.90990990990991</v>
      </c>
      <c r="X182" s="78">
        <v>41.666666666666671</v>
      </c>
      <c r="Y182" s="78">
        <v>44</v>
      </c>
      <c r="Z182" s="73"/>
      <c r="AA182" s="74"/>
      <c r="AB182" s="75">
        <f>IF(N182="","",(IF(N182&gt;='Sales Ach'!B$3,'Sales Ach'!C$3,IF(N182&gt;='Sales Ach'!B$4,('Sales Ach'!C$4+((N182-'Sales Ach'!B$4)/('Sales Ach'!B$3-'Sales Ach'!B$4))*'Sales Ach'!D$4),IF(N182&gt;'Sales Ach'!B$5,('Sales Ach'!C$5+((N182-'Sales Ach'!B$5)/('Sales Ach'!B$4-'Sales Ach'!B$5))*'Sales Ach'!D$5),IF(N182&gt;='Sales Ach'!B$6,('Sales Ach'!C$6+((N182-'Sales Ach'!B$6)/('Sales Ach'!B$5-'Sales Ach'!B$6)*'Sales Ach'!D$6)),0))))*$AB$2/10))</f>
        <v>29.151208857979203</v>
      </c>
      <c r="AC182" s="76">
        <f>IF(Q182="","",(IF(Q182&gt;=UA!B$3,UA!C$3,IF(Q182&gt;=UA!B$4,(UA!C$4+((Q182-UA!B$4)/(UA!B$3-UA!B$4))*UA!D$4),IF(Q182&gt;UA!B$5,(UA!C$5+((Q182-UA!B$5)/(UA!B$4-UA!B$5))*UA!D$5),IF(Q182&gt;=UA!B$6,(UA!C$6+((Q182-UA!B$6)/(UA!B$5-UA!B$6)*UA!D$6)),0))))*$AC$2/10))</f>
        <v>10</v>
      </c>
      <c r="AD182" s="76" t="str">
        <f>IF(R182="","",(IF(R182&gt;='New Product'!B$3,'New Product'!C$3,IF(R182&gt;='New Product'!B$4,('New Product'!C$4+((R182-'New Product'!B$4)/('New Product'!B$3-'New Product'!B$4))*'New Product'!D$4),IF(R182&gt;'New Product'!B$5,('New Product'!C$5+((R182-'New Product'!B$5)/('New Product'!B$4-'New Product'!B$5))*'New Product'!D$5),IF(R182&gt;='New Product'!B$6,('New Product'!C$6+((R182-'New Product'!B$6)/('New Product'!B$5-'New Product'!B$6)*'New Product'!D$6)),0)))))*$AD$2/10)</f>
        <v/>
      </c>
      <c r="AE182" s="76" t="str">
        <f>IF(S182="","",(IF(S182&gt;='Basket Brand'!B$3,'Basket Brand'!C$3,IF(S182&gt;='Basket Brand'!B$4,('Basket Brand'!C$4+((S182-'Basket Brand'!B$4)/('Basket Brand'!B$3-'Basket Brand'!B$4))*'Basket Brand'!D$4),IF(S182&gt;'Basket Brand'!B$5,('Basket Brand'!C$5+((S182-'Basket Brand'!B$5)/('Basket Brand'!B$4-'Basket Brand'!B$5))*'Basket Brand'!D$5),IF(S182&gt;='Basket Brand'!B$6,('Basket Brand'!C$6+((S182-'Basket Brand'!B$6)/('Basket Brand'!B$5-'Basket Brand'!B$6)*'Basket Brand'!D$6)),0))))*$AE$2/10))</f>
        <v/>
      </c>
      <c r="AF182" s="76">
        <f>IF(T182="","",(IF(T182&gt;='No of Month Ach.'!B$3,'No of Month Ach.'!C$3,IF(T182&gt;='No of Month Ach.'!B$4,('No of Month Ach.'!C$4+((T182-'No of Month Ach.'!B$4)/('No of Month Ach.'!B$3-'No of Month Ach.'!B$4))*'No of Month Ach.'!D$4),IF(T182&gt;'No of Month Ach.'!B$5,('No of Month Ach.'!C$5+((T182-'No of Month Ach.'!B$5)/('No of Month Ach.'!B$4-'No of Month Ach.'!B$5))*'No of Month Ach.'!D$5),IF(T182&gt;='No of Month Ach.'!B$6,('No of Month Ach.'!C$6+((T182-'No of Month Ach.'!B$6)/('No of Month Ach.'!B$5-'No of Month Ach.'!B$6)*'No of Month Ach.'!D$6)),0))))*$AF$2/10))</f>
        <v>0</v>
      </c>
      <c r="AG182" s="76" t="str">
        <f>IFERROR(IF(U182="","",IF(U182&gt;='Rx Share'!B$3,'Rx Share'!C$3,IF(U182&gt;='Rx Share'!B$4,('Rx Share'!C$4+((U182-'Rx Share'!B$4)/('Rx Share'!B$3-'Rx Share'!B$4))*'Rx Share'!D$4),IF(U182&gt;'Rx Share'!B$5,('Rx Share'!C$5+((U182-'Rx Share'!B$5)/('Rx Share'!B$4-'Rx Share'!B$5))*'Rx Share'!D$5),IF(U182&gt;='Rx Share'!B$6,('Rx Share'!C$6+((U182-'Rx Share'!B$6)/('Rx Share'!B$5-'Rx Share'!B$6)*'Rx Share'!D$6)),0)))))*$AG$2/10,"")</f>
        <v/>
      </c>
      <c r="AH182" s="76">
        <f>IF(W182&gt;='Call Achv'!B$3,'Call Achv'!C$3,IF(W182&gt;='Call Achv'!B$4,('Call Achv'!C$4+((W182-'Call Achv'!B$4)/('Call Achv'!B$3-'Call Achv'!B$4))*'Call Achv'!D$4),IF(W182&gt;'Call Achv'!B$5,('Call Achv'!C$5+((W182-'Call Achv'!B$5)/('Call Achv'!B$4-'Call Achv'!B$5))*'Call Achv'!D$5),IF(W182&gt;='Call Achv'!B$6,('Call Achv'!C$6+((W182-'Call Achv'!B$6)/('Call Achv'!B$5-'Call Achv'!B$6)*'Call Achv'!D$6)),0))))*$AH$2/10</f>
        <v>5</v>
      </c>
      <c r="AI182" s="76">
        <f>IF(X182&gt;='FF-Written'!B$3,'FF-Written'!C$3,IF(X182&gt;='FF-Written'!B$4,('FF-Written'!C$4+((X182-'FF-Written'!B$4)/('FF-Written'!B$3-'FF-Written'!B$4))*'FF-Written'!D$4),IF(X182&gt;'FF-Written'!B$5,('FF-Written'!C$5+((X182-'FF-Written'!B$5)/('FF-Written'!B$4-'FF-Written'!B$5))*'FF-Written'!D$5),IF(X182&gt;='FF-Written'!B$6,('FF-Written'!C$6+((X182-'FF-Written'!B$6)/('FF-Written'!B$5-'FF-Written'!B$6)*'FF-Written'!D$6)),0))))*$AI$2/10</f>
        <v>0</v>
      </c>
      <c r="AJ182" s="76">
        <f>IF(Y182&gt;='FF-Detailing'!B$3,'FF-Detailing'!C$3,IF(Y182&gt;='FF-Detailing'!B$4,('FF-Detailing'!C$4+((Y182-'FF-Detailing'!B$4)/('FF-Detailing'!B$3-'FF-Detailing'!B$4))*'FF-Detailing'!D$4),IF(Y182&gt;'FF-Detailing'!B$5,('FF-Detailing'!C$5+((Y182-'FF-Detailing'!B$5)/('FF-Detailing'!B$4-'FF-Detailing'!B$5))*'FF-Detailing'!D$5),IF(Y182&gt;='FF-Detailing'!B$6,('FF-Detailing'!C$6+((Y182-'FF-Detailing'!B$6)/('FF-Detailing'!B$5-'FF-Detailing'!B$6)*'FF-Detailing'!D$6)),0))))*$AJ$2/10</f>
        <v>0</v>
      </c>
      <c r="AK182" s="100">
        <f t="shared" si="29"/>
        <v>55.189011072474003</v>
      </c>
      <c r="AL182" s="70">
        <f t="shared" si="38"/>
        <v>196</v>
      </c>
      <c r="AM182" s="2">
        <f t="shared" si="30"/>
        <v>49.056898731088005</v>
      </c>
      <c r="AN182">
        <f t="shared" si="31"/>
        <v>147</v>
      </c>
      <c r="AO182" s="110" t="str">
        <f t="shared" si="32"/>
        <v/>
      </c>
      <c r="AP182" s="110" t="str">
        <f t="shared" si="26"/>
        <v/>
      </c>
      <c r="AQ182" s="110">
        <f t="shared" si="27"/>
        <v>75</v>
      </c>
      <c r="AR182" s="110">
        <f t="shared" si="28"/>
        <v>41.666666666666671</v>
      </c>
      <c r="AS182" s="109" t="str">
        <f t="shared" si="33"/>
        <v>Not eligible</v>
      </c>
      <c r="AT182" s="109" t="str">
        <f t="shared" si="34"/>
        <v>Not eligible</v>
      </c>
      <c r="AU182" s="109">
        <f t="shared" si="35"/>
        <v>6</v>
      </c>
      <c r="AV182" s="109">
        <f t="shared" si="36"/>
        <v>144</v>
      </c>
    </row>
    <row r="183" spans="1:48" ht="20" x14ac:dyDescent="0.35">
      <c r="A183" s="87"/>
      <c r="B183" s="79">
        <v>105437</v>
      </c>
      <c r="C183" s="80" t="s">
        <v>2037</v>
      </c>
      <c r="D183" s="80"/>
      <c r="E183" s="80" t="s">
        <v>538</v>
      </c>
      <c r="F183" s="80" t="s">
        <v>143</v>
      </c>
      <c r="G183" s="80" t="s">
        <v>1842</v>
      </c>
      <c r="H183" s="80" t="s">
        <v>1843</v>
      </c>
      <c r="I183" s="80" t="s">
        <v>1786</v>
      </c>
      <c r="J183" s="146"/>
      <c r="K183" s="146" t="s">
        <v>1701</v>
      </c>
      <c r="L183" s="79"/>
      <c r="M183" s="79">
        <v>5</v>
      </c>
      <c r="N183" s="78">
        <v>82.85978201431702</v>
      </c>
      <c r="O183" s="78">
        <f>_xlfn.XLOOKUP($B183,[1]Sheet1!$A:$A,[1]Sheet1!$D:$D)</f>
        <v>82.85978201431702</v>
      </c>
      <c r="P183" s="78">
        <f t="shared" si="37"/>
        <v>0</v>
      </c>
      <c r="Q183" s="78">
        <v>27.027027027027028</v>
      </c>
      <c r="R183" s="78">
        <v>45.997474948302632</v>
      </c>
      <c r="S183" s="78">
        <v>90.336224654613474</v>
      </c>
      <c r="T183" s="142">
        <v>1</v>
      </c>
      <c r="U183" s="68">
        <v>84.388185654008439</v>
      </c>
      <c r="V183" s="68">
        <v>2.5316455696202533</v>
      </c>
      <c r="W183" s="78">
        <v>53.850446428571431</v>
      </c>
      <c r="X183" s="78">
        <v>95</v>
      </c>
      <c r="Y183" s="78">
        <v>90.5</v>
      </c>
      <c r="Z183" s="73"/>
      <c r="AA183" s="74"/>
      <c r="AB183" s="75">
        <f>IF(N183="","",(IF(N183&gt;='Sales Ach'!B$3,'Sales Ach'!C$3,IF(N183&gt;='Sales Ach'!B$4,('Sales Ach'!C$4+((N183-'Sales Ach'!B$4)/('Sales Ach'!B$3-'Sales Ach'!B$4))*'Sales Ach'!D$4),IF(N183&gt;'Sales Ach'!B$5,('Sales Ach'!C$5+((N183-'Sales Ach'!B$5)/('Sales Ach'!B$4-'Sales Ach'!B$5))*'Sales Ach'!D$5),IF(N183&gt;='Sales Ach'!B$6,('Sales Ach'!C$6+((N183-'Sales Ach'!B$6)/('Sales Ach'!B$5-'Sales Ach'!B$6)*'Sales Ach'!D$6)),0))))*$AB$2/10))</f>
        <v>11.357934604295107</v>
      </c>
      <c r="AC183" s="76">
        <f>IF(Q183="","",(IF(Q183&gt;=UA!B$3,UA!C$3,IF(Q183&gt;=UA!B$4,(UA!C$4+((Q183-UA!B$4)/(UA!B$3-UA!B$4))*UA!D$4),IF(Q183&gt;UA!B$5,(UA!C$5+((Q183-UA!B$5)/(UA!B$4-UA!B$5))*UA!D$5),IF(Q183&gt;=UA!B$6,(UA!C$6+((Q183-UA!B$6)/(UA!B$5-UA!B$6)*UA!D$6)),0))))*$AC$2/10))</f>
        <v>0</v>
      </c>
      <c r="AD183" s="76">
        <f>IF(R183="","",(IF(R183&gt;='New Product'!B$3,'New Product'!C$3,IF(R183&gt;='New Product'!B$4,('New Product'!C$4+((R183-'New Product'!B$4)/('New Product'!B$3-'New Product'!B$4))*'New Product'!D$4),IF(R183&gt;'New Product'!B$5,('New Product'!C$5+((R183-'New Product'!B$5)/('New Product'!B$4-'New Product'!B$5))*'New Product'!D$5),IF(R183&gt;='New Product'!B$6,('New Product'!C$6+((R183-'New Product'!B$6)/('New Product'!B$5-'New Product'!B$6)*'New Product'!D$6)),0)))))*$AD$2/10)</f>
        <v>0.51238952898824008</v>
      </c>
      <c r="AE183" s="76">
        <f>IF(S183="","",(IF(S183&gt;='Basket Brand'!B$3,'Basket Brand'!C$3,IF(S183&gt;='Basket Brand'!B$4,('Basket Brand'!C$4+((S183-'Basket Brand'!B$4)/('Basket Brand'!B$3-'Basket Brand'!B$4))*'Basket Brand'!D$4),IF(S183&gt;'Basket Brand'!B$5,('Basket Brand'!C$5+((S183-'Basket Brand'!B$5)/('Basket Brand'!B$4-'Basket Brand'!B$5))*'Basket Brand'!D$5),IF(S183&gt;='Basket Brand'!B$6,('Basket Brand'!C$6+((S183-'Basket Brand'!B$6)/('Basket Brand'!B$5-'Basket Brand'!B$6)*'Basket Brand'!D$6)),0))))*$AE$2/10))</f>
        <v>5.4403469585536168</v>
      </c>
      <c r="AF183" s="76">
        <f>IF(T183="","",(IF(T183&gt;='No of Month Ach.'!B$3,'No of Month Ach.'!C$3,IF(T183&gt;='No of Month Ach.'!B$4,('No of Month Ach.'!C$4+((T183-'No of Month Ach.'!B$4)/('No of Month Ach.'!B$3-'No of Month Ach.'!B$4))*'No of Month Ach.'!D$4),IF(T183&gt;'No of Month Ach.'!B$5,('No of Month Ach.'!C$5+((T183-'No of Month Ach.'!B$5)/('No of Month Ach.'!B$4-'No of Month Ach.'!B$5))*'No of Month Ach.'!D$5),IF(T183&gt;='No of Month Ach.'!B$6,('No of Month Ach.'!C$6+((T183-'No of Month Ach.'!B$6)/('No of Month Ach.'!B$5-'No of Month Ach.'!B$6)*'No of Month Ach.'!D$6)),0))))*$AF$2/10))</f>
        <v>0</v>
      </c>
      <c r="AG183" s="76">
        <f>IFERROR(IF(U183="","",IF(U183&gt;='Rx Share'!B$3,'Rx Share'!C$3,IF(U183&gt;='Rx Share'!B$4,('Rx Share'!C$4+((U183-'Rx Share'!B$4)/('Rx Share'!B$3-'Rx Share'!B$4))*'Rx Share'!D$4),IF(U183&gt;'Rx Share'!B$5,('Rx Share'!C$5+((U183-'Rx Share'!B$5)/('Rx Share'!B$4-'Rx Share'!B$5))*'Rx Share'!D$5),IF(U183&gt;='Rx Share'!B$6,('Rx Share'!C$6+((U183-'Rx Share'!B$6)/('Rx Share'!B$5-'Rx Share'!B$6)*'Rx Share'!D$6)),0)))))*$AG$2/10,"")</f>
        <v>5.9184247538677921</v>
      </c>
      <c r="AH183" s="76">
        <f>IF(W183&gt;='Call Achv'!B$3,'Call Achv'!C$3,IF(W183&gt;='Call Achv'!B$4,('Call Achv'!C$4+((W183-'Call Achv'!B$4)/('Call Achv'!B$3-'Call Achv'!B$4))*'Call Achv'!D$4),IF(W183&gt;'Call Achv'!B$5,('Call Achv'!C$5+((W183-'Call Achv'!B$5)/('Call Achv'!B$4-'Call Achv'!B$5))*'Call Achv'!D$5),IF(W183&gt;='Call Achv'!B$6,('Call Achv'!C$6+((W183-'Call Achv'!B$6)/('Call Achv'!B$5-'Call Achv'!B$6)*'Call Achv'!D$6)),0))))*$AH$2/10</f>
        <v>0</v>
      </c>
      <c r="AI183" s="76">
        <f>IF(X183&gt;='FF-Written'!B$3,'FF-Written'!C$3,IF(X183&gt;='FF-Written'!B$4,('FF-Written'!C$4+((X183-'FF-Written'!B$4)/('FF-Written'!B$3-'FF-Written'!B$4))*'FF-Written'!D$4),IF(X183&gt;'FF-Written'!B$5,('FF-Written'!C$5+((X183-'FF-Written'!B$5)/('FF-Written'!B$4-'FF-Written'!B$5))*'FF-Written'!D$5),IF(X183&gt;='FF-Written'!B$6,('FF-Written'!C$6+((X183-'FF-Written'!B$6)/('FF-Written'!B$5-'FF-Written'!B$6)*'FF-Written'!D$6)),0))))*$AI$2/10</f>
        <v>8</v>
      </c>
      <c r="AJ183" s="76">
        <f>IF(Y183&gt;='FF-Detailing'!B$3,'FF-Detailing'!C$3,IF(Y183&gt;='FF-Detailing'!B$4,('FF-Detailing'!C$4+((Y183-'FF-Detailing'!B$4)/('FF-Detailing'!B$3-'FF-Detailing'!B$4))*'FF-Detailing'!D$4),IF(Y183&gt;'FF-Detailing'!B$5,('FF-Detailing'!C$5+((Y183-'FF-Detailing'!B$5)/('FF-Detailing'!B$4-'FF-Detailing'!B$5))*'FF-Detailing'!D$5),IF(Y183&gt;='FF-Detailing'!B$6,('FF-Detailing'!C$6+((Y183-'FF-Detailing'!B$6)/('FF-Detailing'!B$5-'FF-Detailing'!B$6)*'FF-Detailing'!D$6)),0))))*$AJ$2/10</f>
        <v>2.7299999999999995</v>
      </c>
      <c r="AK183" s="100">
        <f t="shared" si="29"/>
        <v>35.050838864796205</v>
      </c>
      <c r="AL183" s="70">
        <f t="shared" si="38"/>
        <v>410</v>
      </c>
      <c r="AM183" s="2">
        <f t="shared" si="30"/>
        <v>37.732328717449732</v>
      </c>
      <c r="AN183">
        <f t="shared" si="31"/>
        <v>228</v>
      </c>
      <c r="AO183" s="110" t="str">
        <f t="shared" si="32"/>
        <v/>
      </c>
      <c r="AP183" s="110" t="str">
        <f t="shared" si="26"/>
        <v/>
      </c>
      <c r="AQ183" s="110" t="str">
        <f t="shared" si="27"/>
        <v/>
      </c>
      <c r="AR183" s="110" t="str">
        <f t="shared" si="28"/>
        <v/>
      </c>
      <c r="AS183" s="109" t="str">
        <f t="shared" si="33"/>
        <v>Disqualified</v>
      </c>
      <c r="AT183" s="109" t="str">
        <f t="shared" si="34"/>
        <v>Disqualified</v>
      </c>
      <c r="AU183" s="109" t="str">
        <f t="shared" si="35"/>
        <v>Disqualified</v>
      </c>
      <c r="AV183" s="109" t="str">
        <f t="shared" si="36"/>
        <v>Disqualified</v>
      </c>
    </row>
    <row r="184" spans="1:48" ht="20" x14ac:dyDescent="0.35">
      <c r="A184" s="87"/>
      <c r="B184" s="79">
        <v>105438</v>
      </c>
      <c r="C184" s="80" t="s">
        <v>526</v>
      </c>
      <c r="D184" s="80" t="s">
        <v>1201</v>
      </c>
      <c r="E184" s="80" t="s">
        <v>2038</v>
      </c>
      <c r="F184" s="80" t="s">
        <v>2039</v>
      </c>
      <c r="G184" s="80" t="s">
        <v>1813</v>
      </c>
      <c r="H184" s="80" t="s">
        <v>1808</v>
      </c>
      <c r="I184" s="80" t="s">
        <v>1757</v>
      </c>
      <c r="J184" s="146">
        <v>44747</v>
      </c>
      <c r="K184" s="146" t="s">
        <v>1719</v>
      </c>
      <c r="L184" s="79"/>
      <c r="M184" s="79">
        <v>9</v>
      </c>
      <c r="N184" s="78">
        <v>81.303269909980813</v>
      </c>
      <c r="O184" s="78">
        <f>_xlfn.XLOOKUP($B184,[1]Sheet1!$A:$A,[1]Sheet1!$D:$D)</f>
        <v>81.303265921929821</v>
      </c>
      <c r="P184" s="78">
        <f t="shared" si="37"/>
        <v>3.9880509916656592E-6</v>
      </c>
      <c r="Q184" s="78">
        <v>27.397260273972602</v>
      </c>
      <c r="R184" s="78">
        <v>23.65777747900264</v>
      </c>
      <c r="S184" s="78">
        <v>82.824538458239545</v>
      </c>
      <c r="T184" s="142">
        <v>1</v>
      </c>
      <c r="U184" s="68">
        <v>3.7316913891221195</v>
      </c>
      <c r="V184" s="68">
        <v>0.67170445004198154</v>
      </c>
      <c r="W184" s="78">
        <v>122.2962962962963</v>
      </c>
      <c r="X184" s="78">
        <v>88.888888888888872</v>
      </c>
      <c r="Y184" s="78">
        <v>84.333333333333329</v>
      </c>
      <c r="Z184" s="73"/>
      <c r="AA184" s="74"/>
      <c r="AB184" s="75">
        <f>IF(N184="","",(IF(N184&gt;='Sales Ach'!B$3,'Sales Ach'!C$3,IF(N184&gt;='Sales Ach'!B$4,('Sales Ach'!C$4+((N184-'Sales Ach'!B$4)/('Sales Ach'!B$3-'Sales Ach'!B$4))*'Sales Ach'!D$4),IF(N184&gt;'Sales Ach'!B$5,('Sales Ach'!C$5+((N184-'Sales Ach'!B$5)/('Sales Ach'!B$4-'Sales Ach'!B$5))*'Sales Ach'!D$5),IF(N184&gt;='Sales Ach'!B$6,('Sales Ach'!C$6+((N184-'Sales Ach'!B$6)/('Sales Ach'!B$5-'Sales Ach'!B$6)*'Sales Ach'!D$6)),0))))*$AB$2/10))</f>
        <v>10.890980972994244</v>
      </c>
      <c r="AC184" s="76">
        <f>IF(Q184="","",(IF(Q184&gt;=UA!B$3,UA!C$3,IF(Q184&gt;=UA!B$4,(UA!C$4+((Q184-UA!B$4)/(UA!B$3-UA!B$4))*UA!D$4),IF(Q184&gt;UA!B$5,(UA!C$5+((Q184-UA!B$5)/(UA!B$4-UA!B$5))*UA!D$5),IF(Q184&gt;=UA!B$6,(UA!C$6+((Q184-UA!B$6)/(UA!B$5-UA!B$6)*UA!D$6)),0))))*$AC$2/10))</f>
        <v>0</v>
      </c>
      <c r="AD184" s="76">
        <f>IF(R184="","",(IF(R184&gt;='New Product'!B$3,'New Product'!C$3,IF(R184&gt;='New Product'!B$4,('New Product'!C$4+((R184-'New Product'!B$4)/('New Product'!B$3-'New Product'!B$4))*'New Product'!D$4),IF(R184&gt;'New Product'!B$5,('New Product'!C$5+((R184-'New Product'!B$5)/('New Product'!B$4-'New Product'!B$5))*'New Product'!D$5),IF(R184&gt;='New Product'!B$6,('New Product'!C$6+((R184-'New Product'!B$6)/('New Product'!B$5-'New Product'!B$6)*'New Product'!D$6)),0)))))*$AD$2/10)</f>
        <v>0</v>
      </c>
      <c r="AE184" s="76">
        <f>IF(S184="","",(IF(S184&gt;='Basket Brand'!B$3,'Basket Brand'!C$3,IF(S184&gt;='Basket Brand'!B$4,('Basket Brand'!C$4+((S184-'Basket Brand'!B$4)/('Basket Brand'!B$3-'Basket Brand'!B$4))*'Basket Brand'!D$4),IF(S184&gt;'Basket Brand'!B$5,('Basket Brand'!C$5+((S184-'Basket Brand'!B$5)/('Basket Brand'!B$4-'Basket Brand'!B$5))*'Basket Brand'!D$5),IF(S184&gt;='Basket Brand'!B$6,('Basket Brand'!C$6+((S184-'Basket Brand'!B$6)/('Basket Brand'!B$5-'Basket Brand'!B$6)*'Basket Brand'!D$6)),0))))*$AE$2/10))</f>
        <v>4.5389446149887451</v>
      </c>
      <c r="AF184" s="76">
        <f>IF(T184="","",(IF(T184&gt;='No of Month Ach.'!B$3,'No of Month Ach.'!C$3,IF(T184&gt;='No of Month Ach.'!B$4,('No of Month Ach.'!C$4+((T184-'No of Month Ach.'!B$4)/('No of Month Ach.'!B$3-'No of Month Ach.'!B$4))*'No of Month Ach.'!D$4),IF(T184&gt;'No of Month Ach.'!B$5,('No of Month Ach.'!C$5+((T184-'No of Month Ach.'!B$5)/('No of Month Ach.'!B$4-'No of Month Ach.'!B$5))*'No of Month Ach.'!D$5),IF(T184&gt;='No of Month Ach.'!B$6,('No of Month Ach.'!C$6+((T184-'No of Month Ach.'!B$6)/('No of Month Ach.'!B$5-'No of Month Ach.'!B$6)*'No of Month Ach.'!D$6)),0))))*$AF$2/10))</f>
        <v>0</v>
      </c>
      <c r="AG184" s="76">
        <f>IFERROR(IF(U184="","",IF(U184&gt;='Rx Share'!B$3,'Rx Share'!C$3,IF(U184&gt;='Rx Share'!B$4,('Rx Share'!C$4+((U184-'Rx Share'!B$4)/('Rx Share'!B$3-'Rx Share'!B$4))*'Rx Share'!D$4),IF(U184&gt;'Rx Share'!B$5,('Rx Share'!C$5+((U184-'Rx Share'!B$5)/('Rx Share'!B$4-'Rx Share'!B$5))*'Rx Share'!D$5),IF(U184&gt;='Rx Share'!B$6,('Rx Share'!C$6+((U184-'Rx Share'!B$6)/('Rx Share'!B$5-'Rx Share'!B$6)*'Rx Share'!D$6)),0)))))*$AG$2/10,"")</f>
        <v>0</v>
      </c>
      <c r="AH184" s="76">
        <f>IF(W184&gt;='Call Achv'!B$3,'Call Achv'!C$3,IF(W184&gt;='Call Achv'!B$4,('Call Achv'!C$4+((W184-'Call Achv'!B$4)/('Call Achv'!B$3-'Call Achv'!B$4))*'Call Achv'!D$4),IF(W184&gt;'Call Achv'!B$5,('Call Achv'!C$5+((W184-'Call Achv'!B$5)/('Call Achv'!B$4-'Call Achv'!B$5))*'Call Achv'!D$5),IF(W184&gt;='Call Achv'!B$6,('Call Achv'!C$6+((W184-'Call Achv'!B$6)/('Call Achv'!B$5-'Call Achv'!B$6)*'Call Achv'!D$6)),0))))*$AH$2/10</f>
        <v>5</v>
      </c>
      <c r="AI184" s="76">
        <f>IF(X184&gt;='FF-Written'!B$3,'FF-Written'!C$3,IF(X184&gt;='FF-Written'!B$4,('FF-Written'!C$4+((X184-'FF-Written'!B$4)/('FF-Written'!B$3-'FF-Written'!B$4))*'FF-Written'!D$4),IF(X184&gt;'FF-Written'!B$5,('FF-Written'!C$5+((X184-'FF-Written'!B$5)/('FF-Written'!B$4-'FF-Written'!B$5))*'FF-Written'!D$5),IF(X184&gt;='FF-Written'!B$6,('FF-Written'!C$6+((X184-'FF-Written'!B$6)/('FF-Written'!B$5-'FF-Written'!B$6)*'FF-Written'!D$6)),0))))*$AI$2/10</f>
        <v>7.8222222222222202</v>
      </c>
      <c r="AJ184" s="76">
        <f>IF(Y184&gt;='FF-Detailing'!B$3,'FF-Detailing'!C$3,IF(Y184&gt;='FF-Detailing'!B$4,('FF-Detailing'!C$4+((Y184-'FF-Detailing'!B$4)/('FF-Detailing'!B$3-'FF-Detailing'!B$4))*'FF-Detailing'!D$4),IF(Y184&gt;'FF-Detailing'!B$5,('FF-Detailing'!C$5+((Y184-'FF-Detailing'!B$5)/('FF-Detailing'!B$4-'FF-Detailing'!B$5))*'FF-Detailing'!D$5),IF(Y184&gt;='FF-Detailing'!B$6,('FF-Detailing'!C$6+((Y184-'FF-Detailing'!B$6)/('FF-Detailing'!B$5-'FF-Detailing'!B$6)*'FF-Detailing'!D$6)),0))))*$AJ$2/10</f>
        <v>2.3599999999999994</v>
      </c>
      <c r="AK184" s="100">
        <f t="shared" si="29"/>
        <v>38.265184762756505</v>
      </c>
      <c r="AL184" s="70">
        <f t="shared" si="38"/>
        <v>364</v>
      </c>
      <c r="AM184" s="2">
        <f t="shared" si="30"/>
        <v>34.013497566894678</v>
      </c>
      <c r="AN184">
        <f t="shared" si="31"/>
        <v>266</v>
      </c>
      <c r="AO184" s="110" t="str">
        <f t="shared" si="32"/>
        <v/>
      </c>
      <c r="AP184" s="110" t="str">
        <f t="shared" si="26"/>
        <v/>
      </c>
      <c r="AQ184" s="110" t="str">
        <f t="shared" si="27"/>
        <v/>
      </c>
      <c r="AR184" s="110" t="str">
        <f t="shared" si="28"/>
        <v/>
      </c>
      <c r="AS184" s="109" t="str">
        <f t="shared" si="33"/>
        <v>Disqualified</v>
      </c>
      <c r="AT184" s="109" t="str">
        <f t="shared" si="34"/>
        <v>Disqualified</v>
      </c>
      <c r="AU184" s="109" t="str">
        <f t="shared" si="35"/>
        <v>Disqualified</v>
      </c>
      <c r="AV184" s="109" t="str">
        <f t="shared" si="36"/>
        <v>Disqualified</v>
      </c>
    </row>
    <row r="185" spans="1:48" ht="20" x14ac:dyDescent="0.35">
      <c r="A185" s="87"/>
      <c r="B185" s="79">
        <v>105439</v>
      </c>
      <c r="C185" s="80" t="s">
        <v>2040</v>
      </c>
      <c r="D185" s="80" t="s">
        <v>1114</v>
      </c>
      <c r="E185" s="80" t="s">
        <v>2041</v>
      </c>
      <c r="F185" s="80" t="s">
        <v>1884</v>
      </c>
      <c r="G185" s="80" t="s">
        <v>22</v>
      </c>
      <c r="H185" s="80" t="s">
        <v>1756</v>
      </c>
      <c r="I185" s="80" t="s">
        <v>1757</v>
      </c>
      <c r="J185" s="146">
        <v>44747</v>
      </c>
      <c r="K185" s="146" t="s">
        <v>1719</v>
      </c>
      <c r="L185" s="79"/>
      <c r="M185" s="79">
        <v>9</v>
      </c>
      <c r="N185" s="78">
        <v>66.005567719613069</v>
      </c>
      <c r="O185" s="78">
        <f>_xlfn.XLOOKUP($B185,[1]Sheet1!$A:$A,[1]Sheet1!$D:$D)</f>
        <v>66.005614202759872</v>
      </c>
      <c r="P185" s="78">
        <f t="shared" si="37"/>
        <v>-4.6483146803666386E-5</v>
      </c>
      <c r="Q185" s="78">
        <v>19.117647058823529</v>
      </c>
      <c r="R185" s="78">
        <v>34.303261794729721</v>
      </c>
      <c r="S185" s="78">
        <v>64.21210105073537</v>
      </c>
      <c r="T185" s="142">
        <v>0</v>
      </c>
      <c r="U185" s="68">
        <v>20.913210177762288</v>
      </c>
      <c r="V185" s="68">
        <v>0.62739630533286861</v>
      </c>
      <c r="W185" s="78">
        <v>15.492063492063494</v>
      </c>
      <c r="X185" s="78">
        <v>77.777777777777786</v>
      </c>
      <c r="Y185" s="78">
        <v>87.333333333333329</v>
      </c>
      <c r="Z185" s="73"/>
      <c r="AA185" s="74"/>
      <c r="AB185" s="75">
        <f>IF(N185="","",(IF(N185&gt;='Sales Ach'!B$3,'Sales Ach'!C$3,IF(N185&gt;='Sales Ach'!B$4,('Sales Ach'!C$4+((N185-'Sales Ach'!B$4)/('Sales Ach'!B$3-'Sales Ach'!B$4))*'Sales Ach'!D$4),IF(N185&gt;'Sales Ach'!B$5,('Sales Ach'!C$5+((N185-'Sales Ach'!B$5)/('Sales Ach'!B$4-'Sales Ach'!B$5))*'Sales Ach'!D$5),IF(N185&gt;='Sales Ach'!B$6,('Sales Ach'!C$6+((N185-'Sales Ach'!B$6)/('Sales Ach'!B$5-'Sales Ach'!B$6)*'Sales Ach'!D$6)),0))))*$AB$2/10))</f>
        <v>6.3016703158839205</v>
      </c>
      <c r="AC185" s="76">
        <f>IF(Q185="","",(IF(Q185&gt;=UA!B$3,UA!C$3,IF(Q185&gt;=UA!B$4,(UA!C$4+((Q185-UA!B$4)/(UA!B$3-UA!B$4))*UA!D$4),IF(Q185&gt;UA!B$5,(UA!C$5+((Q185-UA!B$5)/(UA!B$4-UA!B$5))*UA!D$5),IF(Q185&gt;=UA!B$6,(UA!C$6+((Q185-UA!B$6)/(UA!B$5-UA!B$6)*UA!D$6)),0))))*$AC$2/10))</f>
        <v>0</v>
      </c>
      <c r="AD185" s="76">
        <f>IF(R185="","",(IF(R185&gt;='New Product'!B$3,'New Product'!C$3,IF(R185&gt;='New Product'!B$4,('New Product'!C$4+((R185-'New Product'!B$4)/('New Product'!B$3-'New Product'!B$4))*'New Product'!D$4),IF(R185&gt;'New Product'!B$5,('New Product'!C$5+((R185-'New Product'!B$5)/('New Product'!B$4-'New Product'!B$5))*'New Product'!D$5),IF(R185&gt;='New Product'!B$6,('New Product'!C$6+((R185-'New Product'!B$6)/('New Product'!B$5-'New Product'!B$6)*'New Product'!D$6)),0)))))*$AD$2/10)</f>
        <v>0</v>
      </c>
      <c r="AE185" s="76">
        <f>IF(S185="","",(IF(S185&gt;='Basket Brand'!B$3,'Basket Brand'!C$3,IF(S185&gt;='Basket Brand'!B$4,('Basket Brand'!C$4+((S185-'Basket Brand'!B$4)/('Basket Brand'!B$3-'Basket Brand'!B$4))*'Basket Brand'!D$4),IF(S185&gt;'Basket Brand'!B$5,('Basket Brand'!C$5+((S185-'Basket Brand'!B$5)/('Basket Brand'!B$4-'Basket Brand'!B$5))*'Basket Brand'!D$5),IF(S185&gt;='Basket Brand'!B$6,('Basket Brand'!C$6+((S185-'Basket Brand'!B$6)/('Basket Brand'!B$5-'Basket Brand'!B$6)*'Basket Brand'!D$6)),0))))*$AE$2/10))</f>
        <v>2.3054521260882441</v>
      </c>
      <c r="AF185" s="76">
        <f>IF(T185="","",(IF(T185&gt;='No of Month Ach.'!B$3,'No of Month Ach.'!C$3,IF(T185&gt;='No of Month Ach.'!B$4,('No of Month Ach.'!C$4+((T185-'No of Month Ach.'!B$4)/('No of Month Ach.'!B$3-'No of Month Ach.'!B$4))*'No of Month Ach.'!D$4),IF(T185&gt;'No of Month Ach.'!B$5,('No of Month Ach.'!C$5+((T185-'No of Month Ach.'!B$5)/('No of Month Ach.'!B$4-'No of Month Ach.'!B$5))*'No of Month Ach.'!D$5),IF(T185&gt;='No of Month Ach.'!B$6,('No of Month Ach.'!C$6+((T185-'No of Month Ach.'!B$6)/('No of Month Ach.'!B$5-'No of Month Ach.'!B$6)*'No of Month Ach.'!D$6)),0))))*$AF$2/10))</f>
        <v>0</v>
      </c>
      <c r="AG185" s="76">
        <f>IFERROR(IF(U185="","",IF(U185&gt;='Rx Share'!B$3,'Rx Share'!C$3,IF(U185&gt;='Rx Share'!B$4,('Rx Share'!C$4+((U185-'Rx Share'!B$4)/('Rx Share'!B$3-'Rx Share'!B$4))*'Rx Share'!D$4),IF(U185&gt;'Rx Share'!B$5,('Rx Share'!C$5+((U185-'Rx Share'!B$5)/('Rx Share'!B$4-'Rx Share'!B$5))*'Rx Share'!D$5),IF(U185&gt;='Rx Share'!B$6,('Rx Share'!C$6+((U185-'Rx Share'!B$6)/('Rx Share'!B$5-'Rx Share'!B$6)*'Rx Share'!D$6)),0)))))*$AG$2/10,"")</f>
        <v>0</v>
      </c>
      <c r="AH185" s="76">
        <f>IF(W185&gt;='Call Achv'!B$3,'Call Achv'!C$3,IF(W185&gt;='Call Achv'!B$4,('Call Achv'!C$4+((W185-'Call Achv'!B$4)/('Call Achv'!B$3-'Call Achv'!B$4))*'Call Achv'!D$4),IF(W185&gt;'Call Achv'!B$5,('Call Achv'!C$5+((W185-'Call Achv'!B$5)/('Call Achv'!B$4-'Call Achv'!B$5))*'Call Achv'!D$5),IF(W185&gt;='Call Achv'!B$6,('Call Achv'!C$6+((W185-'Call Achv'!B$6)/('Call Achv'!B$5-'Call Achv'!B$6)*'Call Achv'!D$6)),0))))*$AH$2/10</f>
        <v>0</v>
      </c>
      <c r="AI185" s="76">
        <f>IF(X185&gt;='FF-Written'!B$3,'FF-Written'!C$3,IF(X185&gt;='FF-Written'!B$4,('FF-Written'!C$4+((X185-'FF-Written'!B$4)/('FF-Written'!B$3-'FF-Written'!B$4))*'FF-Written'!D$4),IF(X185&gt;'FF-Written'!B$5,('FF-Written'!C$5+((X185-'FF-Written'!B$5)/('FF-Written'!B$4-'FF-Written'!B$5))*'FF-Written'!D$5),IF(X185&gt;='FF-Written'!B$6,('FF-Written'!C$6+((X185-'FF-Written'!B$6)/('FF-Written'!B$5-'FF-Written'!B$6)*'FF-Written'!D$6)),0))))*$AI$2/10</f>
        <v>5.3333333333333339</v>
      </c>
      <c r="AJ185" s="76">
        <f>IF(Y185&gt;='FF-Detailing'!B$3,'FF-Detailing'!C$3,IF(Y185&gt;='FF-Detailing'!B$4,('FF-Detailing'!C$4+((Y185-'FF-Detailing'!B$4)/('FF-Detailing'!B$3-'FF-Detailing'!B$4))*'FF-Detailing'!D$4),IF(Y185&gt;'FF-Detailing'!B$5,('FF-Detailing'!C$5+((Y185-'FF-Detailing'!B$5)/('FF-Detailing'!B$4-'FF-Detailing'!B$5))*'FF-Detailing'!D$5),IF(Y185&gt;='FF-Detailing'!B$6,('FF-Detailing'!C$6+((Y185-'FF-Detailing'!B$6)/('FF-Detailing'!B$5-'FF-Detailing'!B$6)*'FF-Detailing'!D$6)),0))))*$AJ$2/10</f>
        <v>2.5399999999999996</v>
      </c>
      <c r="AK185" s="100">
        <f t="shared" si="29"/>
        <v>20.600569719131872</v>
      </c>
      <c r="AL185" s="70">
        <f t="shared" si="38"/>
        <v>546</v>
      </c>
      <c r="AM185" s="2">
        <f t="shared" si="30"/>
        <v>18.311617528117221</v>
      </c>
      <c r="AN185">
        <f t="shared" si="31"/>
        <v>383</v>
      </c>
      <c r="AO185" s="110" t="str">
        <f t="shared" si="32"/>
        <v/>
      </c>
      <c r="AP185" s="110" t="str">
        <f t="shared" si="26"/>
        <v/>
      </c>
      <c r="AQ185" s="110" t="str">
        <f t="shared" si="27"/>
        <v/>
      </c>
      <c r="AR185" s="110" t="str">
        <f t="shared" si="28"/>
        <v/>
      </c>
      <c r="AS185" s="109" t="str">
        <f t="shared" si="33"/>
        <v>Disqualified</v>
      </c>
      <c r="AT185" s="109" t="str">
        <f t="shared" si="34"/>
        <v>Disqualified</v>
      </c>
      <c r="AU185" s="109" t="str">
        <f t="shared" si="35"/>
        <v>Disqualified</v>
      </c>
      <c r="AV185" s="109" t="str">
        <f t="shared" si="36"/>
        <v>Disqualified</v>
      </c>
    </row>
    <row r="186" spans="1:48" ht="20" x14ac:dyDescent="0.35">
      <c r="A186" s="87"/>
      <c r="B186" s="79">
        <v>105442</v>
      </c>
      <c r="C186" s="80" t="s">
        <v>542</v>
      </c>
      <c r="D186" s="80" t="s">
        <v>1201</v>
      </c>
      <c r="E186" s="80" t="s">
        <v>543</v>
      </c>
      <c r="F186" s="80" t="s">
        <v>155</v>
      </c>
      <c r="G186" s="80" t="s">
        <v>26</v>
      </c>
      <c r="H186" s="80" t="s">
        <v>1756</v>
      </c>
      <c r="I186" s="80" t="s">
        <v>1757</v>
      </c>
      <c r="J186" s="146">
        <v>44747</v>
      </c>
      <c r="K186" s="146" t="s">
        <v>1719</v>
      </c>
      <c r="L186" s="79"/>
      <c r="M186" s="79">
        <v>9</v>
      </c>
      <c r="N186" s="78">
        <v>103.81619888777405</v>
      </c>
      <c r="O186" s="78">
        <f>_xlfn.XLOOKUP($B186,[1]Sheet1!$A:$A,[1]Sheet1!$D:$D)</f>
        <v>103.81618212581567</v>
      </c>
      <c r="P186" s="78">
        <f t="shared" si="37"/>
        <v>1.6761958377742303E-5</v>
      </c>
      <c r="Q186" s="78">
        <v>43.548387096774192</v>
      </c>
      <c r="R186" s="78">
        <v>93.203754789280552</v>
      </c>
      <c r="S186" s="78">
        <v>92.758607113540776</v>
      </c>
      <c r="T186" s="142">
        <v>7</v>
      </c>
      <c r="U186" s="68">
        <v>17.271157167530227</v>
      </c>
      <c r="V186" s="68">
        <v>0.5181347150259068</v>
      </c>
      <c r="W186" s="78">
        <v>116.89985272459499</v>
      </c>
      <c r="X186" s="78">
        <v>88.333333333333329</v>
      </c>
      <c r="Y186" s="78">
        <v>85.333333333333329</v>
      </c>
      <c r="Z186" s="73"/>
      <c r="AA186" s="74"/>
      <c r="AB186" s="75">
        <f>IF(N186="","",(IF(N186&gt;='Sales Ach'!B$3,'Sales Ach'!C$3,IF(N186&gt;='Sales Ach'!B$4,('Sales Ach'!C$4+((N186-'Sales Ach'!B$4)/('Sales Ach'!B$3-'Sales Ach'!B$4))*'Sales Ach'!D$4),IF(N186&gt;'Sales Ach'!B$5,('Sales Ach'!C$5+((N186-'Sales Ach'!B$5)/('Sales Ach'!B$4-'Sales Ach'!B$5))*'Sales Ach'!D$5),IF(N186&gt;='Sales Ach'!B$6,('Sales Ach'!C$6+((N186-'Sales Ach'!B$6)/('Sales Ach'!B$5-'Sales Ach'!B$6)*'Sales Ach'!D$6)),0))))*$AB$2/10))</f>
        <v>25.144859666332213</v>
      </c>
      <c r="AC186" s="76">
        <f>IF(Q186="","",(IF(Q186&gt;=UA!B$3,UA!C$3,IF(Q186&gt;=UA!B$4,(UA!C$4+((Q186-UA!B$4)/(UA!B$3-UA!B$4))*UA!D$4),IF(Q186&gt;UA!B$5,(UA!C$5+((Q186-UA!B$5)/(UA!B$4-UA!B$5))*UA!D$5),IF(Q186&gt;=UA!B$6,(UA!C$6+((Q186-UA!B$6)/(UA!B$5-UA!B$6)*UA!D$6)),0))))*$AC$2/10))</f>
        <v>7.419354838709677</v>
      </c>
      <c r="AD186" s="76">
        <f>IF(R186="","",(IF(R186&gt;='New Product'!B$3,'New Product'!C$3,IF(R186&gt;='New Product'!B$4,('New Product'!C$4+((R186-'New Product'!B$4)/('New Product'!B$3-'New Product'!B$4))*'New Product'!D$4),IF(R186&gt;'New Product'!B$5,('New Product'!C$5+((R186-'New Product'!B$5)/('New Product'!B$4-'New Product'!B$5))*'New Product'!D$5),IF(R186&gt;='New Product'!B$6,('New Product'!C$6+((R186-'New Product'!B$6)/('New Product'!B$5-'New Product'!B$6)*'New Product'!D$6)),0)))))*$AD$2/10)</f>
        <v>3.9805632183920827</v>
      </c>
      <c r="AE186" s="76">
        <f>IF(S186="","",(IF(S186&gt;='Basket Brand'!B$3,'Basket Brand'!C$3,IF(S186&gt;='Basket Brand'!B$4,('Basket Brand'!C$4+((S186-'Basket Brand'!B$4)/('Basket Brand'!B$3-'Basket Brand'!B$4))*'Basket Brand'!D$4),IF(S186&gt;'Basket Brand'!B$5,('Basket Brand'!C$5+((S186-'Basket Brand'!B$5)/('Basket Brand'!B$4-'Basket Brand'!B$5))*'Basket Brand'!D$5),IF(S186&gt;='Basket Brand'!B$6,('Basket Brand'!C$6+((S186-'Basket Brand'!B$6)/('Basket Brand'!B$5-'Basket Brand'!B$6)*'Basket Brand'!D$6)),0))))*$AE$2/10))</f>
        <v>5.7310328536248933</v>
      </c>
      <c r="AF186" s="76">
        <f>IF(T186="","",(IF(T186&gt;='No of Month Ach.'!B$3,'No of Month Ach.'!C$3,IF(T186&gt;='No of Month Ach.'!B$4,('No of Month Ach.'!C$4+((T186-'No of Month Ach.'!B$4)/('No of Month Ach.'!B$3-'No of Month Ach.'!B$4))*'No of Month Ach.'!D$4),IF(T186&gt;'No of Month Ach.'!B$5,('No of Month Ach.'!C$5+((T186-'No of Month Ach.'!B$5)/('No of Month Ach.'!B$4-'No of Month Ach.'!B$5))*'No of Month Ach.'!D$5),IF(T186&gt;='No of Month Ach.'!B$6,('No of Month Ach.'!C$6+((T186-'No of Month Ach.'!B$6)/('No of Month Ach.'!B$5-'No of Month Ach.'!B$6)*'No of Month Ach.'!D$6)),0))))*$AF$2/10))</f>
        <v>2.8</v>
      </c>
      <c r="AG186" s="76">
        <f>IFERROR(IF(U186="","",IF(U186&gt;='Rx Share'!B$3,'Rx Share'!C$3,IF(U186&gt;='Rx Share'!B$4,('Rx Share'!C$4+((U186-'Rx Share'!B$4)/('Rx Share'!B$3-'Rx Share'!B$4))*'Rx Share'!D$4),IF(U186&gt;'Rx Share'!B$5,('Rx Share'!C$5+((U186-'Rx Share'!B$5)/('Rx Share'!B$4-'Rx Share'!B$5))*'Rx Share'!D$5),IF(U186&gt;='Rx Share'!B$6,('Rx Share'!C$6+((U186-'Rx Share'!B$6)/('Rx Share'!B$5-'Rx Share'!B$6)*'Rx Share'!D$6)),0)))))*$AG$2/10,"")</f>
        <v>0</v>
      </c>
      <c r="AH186" s="76">
        <f>IF(W186&gt;='Call Achv'!B$3,'Call Achv'!C$3,IF(W186&gt;='Call Achv'!B$4,('Call Achv'!C$4+((W186-'Call Achv'!B$4)/('Call Achv'!B$3-'Call Achv'!B$4))*'Call Achv'!D$4),IF(W186&gt;'Call Achv'!B$5,('Call Achv'!C$5+((W186-'Call Achv'!B$5)/('Call Achv'!B$4-'Call Achv'!B$5))*'Call Achv'!D$5),IF(W186&gt;='Call Achv'!B$6,('Call Achv'!C$6+((W186-'Call Achv'!B$6)/('Call Achv'!B$5-'Call Achv'!B$6)*'Call Achv'!D$6)),0))))*$AH$2/10</f>
        <v>5</v>
      </c>
      <c r="AI186" s="76">
        <f>IF(X186&gt;='FF-Written'!B$3,'FF-Written'!C$3,IF(X186&gt;='FF-Written'!B$4,('FF-Written'!C$4+((X186-'FF-Written'!B$4)/('FF-Written'!B$3-'FF-Written'!B$4))*'FF-Written'!D$4),IF(X186&gt;'FF-Written'!B$5,('FF-Written'!C$5+((X186-'FF-Written'!B$5)/('FF-Written'!B$4-'FF-Written'!B$5))*'FF-Written'!D$5),IF(X186&gt;='FF-Written'!B$6,('FF-Written'!C$6+((X186-'FF-Written'!B$6)/('FF-Written'!B$5-'FF-Written'!B$6)*'FF-Written'!D$6)),0))))*$AI$2/10</f>
        <v>7.7333333333333325</v>
      </c>
      <c r="AJ186" s="76">
        <f>IF(Y186&gt;='FF-Detailing'!B$3,'FF-Detailing'!C$3,IF(Y186&gt;='FF-Detailing'!B$4,('FF-Detailing'!C$4+((Y186-'FF-Detailing'!B$4)/('FF-Detailing'!B$3-'FF-Detailing'!B$4))*'FF-Detailing'!D$4),IF(Y186&gt;'FF-Detailing'!B$5,('FF-Detailing'!C$5+((Y186-'FF-Detailing'!B$5)/('FF-Detailing'!B$4-'FF-Detailing'!B$5))*'FF-Detailing'!D$5),IF(Y186&gt;='FF-Detailing'!B$6,('FF-Detailing'!C$6+((Y186-'FF-Detailing'!B$6)/('FF-Detailing'!B$5-'FF-Detailing'!B$6)*'FF-Detailing'!D$6)),0))))*$AJ$2/10</f>
        <v>2.42</v>
      </c>
      <c r="AK186" s="100">
        <f t="shared" si="29"/>
        <v>75.286429887990252</v>
      </c>
      <c r="AL186" s="70">
        <f t="shared" si="38"/>
        <v>71</v>
      </c>
      <c r="AM186" s="2">
        <f t="shared" si="30"/>
        <v>66.921271011546892</v>
      </c>
      <c r="AN186">
        <f t="shared" si="31"/>
        <v>51</v>
      </c>
      <c r="AO186" s="110">
        <f t="shared" si="32"/>
        <v>17.271157167530227</v>
      </c>
      <c r="AP186" s="110">
        <f t="shared" si="26"/>
        <v>93.203754789280552</v>
      </c>
      <c r="AQ186" s="110">
        <f t="shared" si="27"/>
        <v>43.548387096774192</v>
      </c>
      <c r="AR186" s="110">
        <f t="shared" si="28"/>
        <v>88.333333333333329</v>
      </c>
      <c r="AS186" s="109">
        <f t="shared" si="33"/>
        <v>71</v>
      </c>
      <c r="AT186" s="109">
        <f t="shared" si="34"/>
        <v>45</v>
      </c>
      <c r="AU186" s="109">
        <f t="shared" si="35"/>
        <v>72</v>
      </c>
      <c r="AV186" s="109">
        <f t="shared" si="36"/>
        <v>36</v>
      </c>
    </row>
    <row r="187" spans="1:48" ht="20" x14ac:dyDescent="0.35">
      <c r="A187" s="87"/>
      <c r="B187" s="79">
        <v>105443</v>
      </c>
      <c r="C187" s="80" t="s">
        <v>2042</v>
      </c>
      <c r="D187" s="80" t="s">
        <v>1114</v>
      </c>
      <c r="E187" s="80" t="s">
        <v>548</v>
      </c>
      <c r="F187" s="80" t="s">
        <v>93</v>
      </c>
      <c r="G187" s="80" t="s">
        <v>22</v>
      </c>
      <c r="H187" s="80" t="s">
        <v>1756</v>
      </c>
      <c r="I187" s="80" t="s">
        <v>1757</v>
      </c>
      <c r="J187" s="146">
        <v>44747</v>
      </c>
      <c r="K187" s="146" t="s">
        <v>1719</v>
      </c>
      <c r="L187" s="79"/>
      <c r="M187" s="79">
        <v>9</v>
      </c>
      <c r="N187" s="78">
        <v>89.508876311887789</v>
      </c>
      <c r="O187" s="78">
        <f>_xlfn.XLOOKUP($B187,[1]Sheet1!$A:$A,[1]Sheet1!$D:$D)</f>
        <v>89.508854677750691</v>
      </c>
      <c r="P187" s="78">
        <f t="shared" si="37"/>
        <v>2.1634137098658357E-5</v>
      </c>
      <c r="Q187" s="78">
        <v>33.333333333333329</v>
      </c>
      <c r="R187" s="78">
        <v>43.188344615076204</v>
      </c>
      <c r="S187" s="78">
        <v>97.139044528859813</v>
      </c>
      <c r="T187" s="142">
        <v>3</v>
      </c>
      <c r="U187" s="68">
        <v>23.081686652029497</v>
      </c>
      <c r="V187" s="68">
        <v>0.69245059956088495</v>
      </c>
      <c r="W187" s="78">
        <v>64.285714285714292</v>
      </c>
      <c r="X187" s="78">
        <v>83.8888888888889</v>
      </c>
      <c r="Y187" s="78">
        <v>85.333333333333329</v>
      </c>
      <c r="Z187" s="73"/>
      <c r="AA187" s="74"/>
      <c r="AB187" s="75">
        <f>IF(N187="","",(IF(N187&gt;='Sales Ach'!B$3,'Sales Ach'!C$3,IF(N187&gt;='Sales Ach'!B$4,('Sales Ach'!C$4+((N187-'Sales Ach'!B$4)/('Sales Ach'!B$3-'Sales Ach'!B$4))*'Sales Ach'!D$4),IF(N187&gt;'Sales Ach'!B$5,('Sales Ach'!C$5+((N187-'Sales Ach'!B$5)/('Sales Ach'!B$4-'Sales Ach'!B$5))*'Sales Ach'!D$5),IF(N187&gt;='Sales Ach'!B$6,('Sales Ach'!C$6+((N187-'Sales Ach'!B$6)/('Sales Ach'!B$5-'Sales Ach'!B$6)*'Sales Ach'!D$6)),0))))*$AB$2/10))</f>
        <v>13.352662893566338</v>
      </c>
      <c r="AC187" s="76">
        <f>IF(Q187="","",(IF(Q187&gt;=UA!B$3,UA!C$3,IF(Q187&gt;=UA!B$4,(UA!C$4+((Q187-UA!B$4)/(UA!B$3-UA!B$4))*UA!D$4),IF(Q187&gt;UA!B$5,(UA!C$5+((Q187-UA!B$5)/(UA!B$4-UA!B$5))*UA!D$5),IF(Q187&gt;=UA!B$6,(UA!C$6+((Q187-UA!B$6)/(UA!B$5-UA!B$6)*UA!D$6)),0))))*$AC$2/10))</f>
        <v>3.9999999999999987</v>
      </c>
      <c r="AD187" s="76">
        <f>IF(R187="","",(IF(R187&gt;='New Product'!B$3,'New Product'!C$3,IF(R187&gt;='New Product'!B$4,('New Product'!C$4+((R187-'New Product'!B$4)/('New Product'!B$3-'New Product'!B$4))*'New Product'!D$4),IF(R187&gt;'New Product'!B$5,('New Product'!C$5+((R187-'New Product'!B$5)/('New Product'!B$4-'New Product'!B$5))*'New Product'!D$5),IF(R187&gt;='New Product'!B$6,('New Product'!C$6+((R187-'New Product'!B$6)/('New Product'!B$5-'New Product'!B$6)*'New Product'!D$6)),0)))))*$AD$2/10)</f>
        <v>0.38949007690958393</v>
      </c>
      <c r="AE187" s="76">
        <f>IF(S187="","",(IF(S187&gt;='Basket Brand'!B$3,'Basket Brand'!C$3,IF(S187&gt;='Basket Brand'!B$4,('Basket Brand'!C$4+((S187-'Basket Brand'!B$4)/('Basket Brand'!B$3-'Basket Brand'!B$4))*'Basket Brand'!D$4),IF(S187&gt;'Basket Brand'!B$5,('Basket Brand'!C$5+((S187-'Basket Brand'!B$5)/('Basket Brand'!B$4-'Basket Brand'!B$5))*'Basket Brand'!D$5),IF(S187&gt;='Basket Brand'!B$6,('Basket Brand'!C$6+((S187-'Basket Brand'!B$6)/('Basket Brand'!B$5-'Basket Brand'!B$6)*'Basket Brand'!D$6)),0))))*$AE$2/10))</f>
        <v>7.02674137385271</v>
      </c>
      <c r="AF187" s="76">
        <f>IF(T187="","",(IF(T187&gt;='No of Month Ach.'!B$3,'No of Month Ach.'!C$3,IF(T187&gt;='No of Month Ach.'!B$4,('No of Month Ach.'!C$4+((T187-'No of Month Ach.'!B$4)/('No of Month Ach.'!B$3-'No of Month Ach.'!B$4))*'No of Month Ach.'!D$4),IF(T187&gt;'No of Month Ach.'!B$5,('No of Month Ach.'!C$5+((T187-'No of Month Ach.'!B$5)/('No of Month Ach.'!B$4-'No of Month Ach.'!B$5))*'No of Month Ach.'!D$5),IF(T187&gt;='No of Month Ach.'!B$6,('No of Month Ach.'!C$6+((T187-'No of Month Ach.'!B$6)/('No of Month Ach.'!B$5-'No of Month Ach.'!B$6)*'No of Month Ach.'!D$6)),0))))*$AF$2/10))</f>
        <v>0</v>
      </c>
      <c r="AG187" s="76">
        <f>IFERROR(IF(U187="","",IF(U187&gt;='Rx Share'!B$3,'Rx Share'!C$3,IF(U187&gt;='Rx Share'!B$4,('Rx Share'!C$4+((U187-'Rx Share'!B$4)/('Rx Share'!B$3-'Rx Share'!B$4))*'Rx Share'!D$4),IF(U187&gt;'Rx Share'!B$5,('Rx Share'!C$5+((U187-'Rx Share'!B$5)/('Rx Share'!B$4-'Rx Share'!B$5))*'Rx Share'!D$5),IF(U187&gt;='Rx Share'!B$6,('Rx Share'!C$6+((U187-'Rx Share'!B$6)/('Rx Share'!B$5-'Rx Share'!B$6)*'Rx Share'!D$6)),0)))))*$AG$2/10,"")</f>
        <v>0</v>
      </c>
      <c r="AH187" s="76">
        <f>IF(W187&gt;='Call Achv'!B$3,'Call Achv'!C$3,IF(W187&gt;='Call Achv'!B$4,('Call Achv'!C$4+((W187-'Call Achv'!B$4)/('Call Achv'!B$3-'Call Achv'!B$4))*'Call Achv'!D$4),IF(W187&gt;'Call Achv'!B$5,('Call Achv'!C$5+((W187-'Call Achv'!B$5)/('Call Achv'!B$4-'Call Achv'!B$5))*'Call Achv'!D$5),IF(W187&gt;='Call Achv'!B$6,('Call Achv'!C$6+((W187-'Call Achv'!B$6)/('Call Achv'!B$5-'Call Achv'!B$6)*'Call Achv'!D$6)),0))))*$AH$2/10</f>
        <v>0</v>
      </c>
      <c r="AI187" s="76">
        <f>IF(X187&gt;='FF-Written'!B$3,'FF-Written'!C$3,IF(X187&gt;='FF-Written'!B$4,('FF-Written'!C$4+((X187-'FF-Written'!B$4)/('FF-Written'!B$3-'FF-Written'!B$4))*'FF-Written'!D$4),IF(X187&gt;'FF-Written'!B$5,('FF-Written'!C$5+((X187-'FF-Written'!B$5)/('FF-Written'!B$4-'FF-Written'!B$5))*'FF-Written'!D$5),IF(X187&gt;='FF-Written'!B$6,('FF-Written'!C$6+((X187-'FF-Written'!B$6)/('FF-Written'!B$5-'FF-Written'!B$6)*'FF-Written'!D$6)),0))))*$AI$2/10</f>
        <v>7.0222222222222239</v>
      </c>
      <c r="AJ187" s="76">
        <f>IF(Y187&gt;='FF-Detailing'!B$3,'FF-Detailing'!C$3,IF(Y187&gt;='FF-Detailing'!B$4,('FF-Detailing'!C$4+((Y187-'FF-Detailing'!B$4)/('FF-Detailing'!B$3-'FF-Detailing'!B$4))*'FF-Detailing'!D$4),IF(Y187&gt;'FF-Detailing'!B$5,('FF-Detailing'!C$5+((Y187-'FF-Detailing'!B$5)/('FF-Detailing'!B$4-'FF-Detailing'!B$5))*'FF-Detailing'!D$5),IF(Y187&gt;='FF-Detailing'!B$6,('FF-Detailing'!C$6+((Y187-'FF-Detailing'!B$6)/('FF-Detailing'!B$5-'FF-Detailing'!B$6)*'FF-Detailing'!D$6)),0))))*$AJ$2/10</f>
        <v>2.42</v>
      </c>
      <c r="AK187" s="100">
        <f t="shared" si="29"/>
        <v>42.763895708188571</v>
      </c>
      <c r="AL187" s="70">
        <f t="shared" si="38"/>
        <v>314</v>
      </c>
      <c r="AM187" s="2">
        <f t="shared" si="30"/>
        <v>38.012351740612061</v>
      </c>
      <c r="AN187">
        <f t="shared" si="31"/>
        <v>226</v>
      </c>
      <c r="AO187" s="110" t="str">
        <f t="shared" si="32"/>
        <v/>
      </c>
      <c r="AP187" s="110" t="str">
        <f t="shared" si="26"/>
        <v/>
      </c>
      <c r="AQ187" s="110" t="str">
        <f t="shared" si="27"/>
        <v/>
      </c>
      <c r="AR187" s="110" t="str">
        <f t="shared" si="28"/>
        <v/>
      </c>
      <c r="AS187" s="109" t="str">
        <f t="shared" si="33"/>
        <v>Disqualified</v>
      </c>
      <c r="AT187" s="109" t="str">
        <f t="shared" si="34"/>
        <v>Disqualified</v>
      </c>
      <c r="AU187" s="109" t="str">
        <f t="shared" si="35"/>
        <v>Disqualified</v>
      </c>
      <c r="AV187" s="109" t="str">
        <f t="shared" si="36"/>
        <v>Disqualified</v>
      </c>
    </row>
    <row r="188" spans="1:48" ht="20" x14ac:dyDescent="0.35">
      <c r="A188" s="87"/>
      <c r="B188" s="79">
        <v>105445</v>
      </c>
      <c r="C188" s="80" t="s">
        <v>519</v>
      </c>
      <c r="D188" s="80" t="s">
        <v>1201</v>
      </c>
      <c r="E188" s="80" t="s">
        <v>2043</v>
      </c>
      <c r="F188" s="80" t="s">
        <v>1829</v>
      </c>
      <c r="G188" s="80" t="s">
        <v>1830</v>
      </c>
      <c r="H188" s="80" t="s">
        <v>1822</v>
      </c>
      <c r="I188" s="80" t="s">
        <v>1757</v>
      </c>
      <c r="J188" s="146">
        <v>44747</v>
      </c>
      <c r="K188" s="146" t="s">
        <v>1719</v>
      </c>
      <c r="L188" s="79"/>
      <c r="M188" s="79">
        <v>9</v>
      </c>
      <c r="N188" s="78">
        <v>94.546795547722922</v>
      </c>
      <c r="O188" s="78">
        <f>_xlfn.XLOOKUP($B188,[1]Sheet1!$A:$A,[1]Sheet1!$D:$D)</f>
        <v>94.546719045819046</v>
      </c>
      <c r="P188" s="78">
        <f t="shared" si="37"/>
        <v>7.6501903876646793E-5</v>
      </c>
      <c r="Q188" s="78">
        <v>33.333333333333329</v>
      </c>
      <c r="R188" s="78">
        <v>98.488382482672378</v>
      </c>
      <c r="S188" s="78">
        <v>107.66500233665958</v>
      </c>
      <c r="T188" s="142">
        <v>5</v>
      </c>
      <c r="U188" s="68">
        <v>48.415110725141112</v>
      </c>
      <c r="V188" s="68">
        <v>0.96830221450282228</v>
      </c>
      <c r="W188" s="78">
        <v>114.30855315747401</v>
      </c>
      <c r="X188" s="78">
        <v>91.666666666666671</v>
      </c>
      <c r="Y188" s="78">
        <v>90.833333333333329</v>
      </c>
      <c r="Z188" s="73"/>
      <c r="AA188" s="74"/>
      <c r="AB188" s="75">
        <f>IF(N188="","",(IF(N188&gt;='Sales Ach'!B$3,'Sales Ach'!C$3,IF(N188&gt;='Sales Ach'!B$4,('Sales Ach'!C$4+((N188-'Sales Ach'!B$4)/('Sales Ach'!B$3-'Sales Ach'!B$4))*'Sales Ach'!D$4),IF(N188&gt;'Sales Ach'!B$5,('Sales Ach'!C$5+((N188-'Sales Ach'!B$5)/('Sales Ach'!B$4-'Sales Ach'!B$5))*'Sales Ach'!D$5),IF(N188&gt;='Sales Ach'!B$6,('Sales Ach'!C$6+((N188-'Sales Ach'!B$6)/('Sales Ach'!B$5-'Sales Ach'!B$6)*'Sales Ach'!D$6)),0))))*$AB$2/10))</f>
        <v>14.864038664316876</v>
      </c>
      <c r="AC188" s="76">
        <f>IF(Q188="","",(IF(Q188&gt;=UA!B$3,UA!C$3,IF(Q188&gt;=UA!B$4,(UA!C$4+((Q188-UA!B$4)/(UA!B$3-UA!B$4))*UA!D$4),IF(Q188&gt;UA!B$5,(UA!C$5+((Q188-UA!B$5)/(UA!B$4-UA!B$5))*UA!D$5),IF(Q188&gt;=UA!B$6,(UA!C$6+((Q188-UA!B$6)/(UA!B$5-UA!B$6)*UA!D$6)),0))))*$AC$2/10))</f>
        <v>3.9999999999999987</v>
      </c>
      <c r="AD188" s="76">
        <f>IF(R188="","",(IF(R188&gt;='New Product'!B$3,'New Product'!C$3,IF(R188&gt;='New Product'!B$4,('New Product'!C$4+((R188-'New Product'!B$4)/('New Product'!B$3-'New Product'!B$4))*'New Product'!D$4),IF(R188&gt;'New Product'!B$5,('New Product'!C$5+((R188-'New Product'!B$5)/('New Product'!B$4-'New Product'!B$5))*'New Product'!D$5),IF(R188&gt;='New Product'!B$6,('New Product'!C$6+((R188-'New Product'!B$6)/('New Product'!B$5-'New Product'!B$6)*'New Product'!D$6)),0)))))*$AD$2/10)</f>
        <v>4.7732573724008569</v>
      </c>
      <c r="AE188" s="76">
        <f>IF(S188="","",(IF(S188&gt;='Basket Brand'!B$3,'Basket Brand'!C$3,IF(S188&gt;='Basket Brand'!B$4,('Basket Brand'!C$4+((S188-'Basket Brand'!B$4)/('Basket Brand'!B$3-'Basket Brand'!B$4))*'Basket Brand'!D$4),IF(S188&gt;'Basket Brand'!B$5,('Basket Brand'!C$5+((S188-'Basket Brand'!B$5)/('Basket Brand'!B$4-'Basket Brand'!B$5))*'Basket Brand'!D$5),IF(S188&gt;='Basket Brand'!B$6,('Basket Brand'!C$6+((S188-'Basket Brand'!B$6)/('Basket Brand'!B$5-'Basket Brand'!B$6)*'Basket Brand'!D$6)),0))))*$AE$2/10))</f>
        <v>10.519800280399149</v>
      </c>
      <c r="AF188" s="76">
        <f>IF(T188="","",(IF(T188&gt;='No of Month Ach.'!B$3,'No of Month Ach.'!C$3,IF(T188&gt;='No of Month Ach.'!B$4,('No of Month Ach.'!C$4+((T188-'No of Month Ach.'!B$4)/('No of Month Ach.'!B$3-'No of Month Ach.'!B$4))*'No of Month Ach.'!D$4),IF(T188&gt;'No of Month Ach.'!B$5,('No of Month Ach.'!C$5+((T188-'No of Month Ach.'!B$5)/('No of Month Ach.'!B$4-'No of Month Ach.'!B$5))*'No of Month Ach.'!D$5),IF(T188&gt;='No of Month Ach.'!B$6,('No of Month Ach.'!C$6+((T188-'No of Month Ach.'!B$6)/('No of Month Ach.'!B$5-'No of Month Ach.'!B$6)*'No of Month Ach.'!D$6)),0))))*$AF$2/10))</f>
        <v>0.35</v>
      </c>
      <c r="AG188" s="76">
        <f>IFERROR(IF(U188="","",IF(U188&gt;='Rx Share'!B$3,'Rx Share'!C$3,IF(U188&gt;='Rx Share'!B$4,('Rx Share'!C$4+((U188-'Rx Share'!B$4)/('Rx Share'!B$3-'Rx Share'!B$4))*'Rx Share'!D$4),IF(U188&gt;'Rx Share'!B$5,('Rx Share'!C$5+((U188-'Rx Share'!B$5)/('Rx Share'!B$4-'Rx Share'!B$5))*'Rx Share'!D$5),IF(U188&gt;='Rx Share'!B$6,('Rx Share'!C$6+((U188-'Rx Share'!B$6)/('Rx Share'!B$5-'Rx Share'!B$6)*'Rx Share'!D$6)),0)))))*$AG$2/10,"")</f>
        <v>0</v>
      </c>
      <c r="AH188" s="76">
        <f>IF(W188&gt;='Call Achv'!B$3,'Call Achv'!C$3,IF(W188&gt;='Call Achv'!B$4,('Call Achv'!C$4+((W188-'Call Achv'!B$4)/('Call Achv'!B$3-'Call Achv'!B$4))*'Call Achv'!D$4),IF(W188&gt;'Call Achv'!B$5,('Call Achv'!C$5+((W188-'Call Achv'!B$5)/('Call Achv'!B$4-'Call Achv'!B$5))*'Call Achv'!D$5),IF(W188&gt;='Call Achv'!B$6,('Call Achv'!C$6+((W188-'Call Achv'!B$6)/('Call Achv'!B$5-'Call Achv'!B$6)*'Call Achv'!D$6)),0))))*$AH$2/10</f>
        <v>5</v>
      </c>
      <c r="AI188" s="76">
        <f>IF(X188&gt;='FF-Written'!B$3,'FF-Written'!C$3,IF(X188&gt;='FF-Written'!B$4,('FF-Written'!C$4+((X188-'FF-Written'!B$4)/('FF-Written'!B$3-'FF-Written'!B$4))*'FF-Written'!D$4),IF(X188&gt;'FF-Written'!B$5,('FF-Written'!C$5+((X188-'FF-Written'!B$5)/('FF-Written'!B$4-'FF-Written'!B$5))*'FF-Written'!D$5),IF(X188&gt;='FF-Written'!B$6,('FF-Written'!C$6+((X188-'FF-Written'!B$6)/('FF-Written'!B$5-'FF-Written'!B$6)*'FF-Written'!D$6)),0))))*$AI$2/10</f>
        <v>8</v>
      </c>
      <c r="AJ188" s="76">
        <f>IF(Y188&gt;='FF-Detailing'!B$3,'FF-Detailing'!C$3,IF(Y188&gt;='FF-Detailing'!B$4,('FF-Detailing'!C$4+((Y188-'FF-Detailing'!B$4)/('FF-Detailing'!B$3-'FF-Detailing'!B$4))*'FF-Detailing'!D$4),IF(Y188&gt;'FF-Detailing'!B$5,('FF-Detailing'!C$5+((Y188-'FF-Detailing'!B$5)/('FF-Detailing'!B$4-'FF-Detailing'!B$5))*'FF-Detailing'!D$5),IF(Y188&gt;='FF-Detailing'!B$6,('FF-Detailing'!C$6+((Y188-'FF-Detailing'!B$6)/('FF-Detailing'!B$5-'FF-Detailing'!B$6)*'FF-Detailing'!D$6)),0))))*$AJ$2/10</f>
        <v>2.75</v>
      </c>
      <c r="AK188" s="100">
        <f t="shared" si="29"/>
        <v>62.821370396396105</v>
      </c>
      <c r="AL188" s="70">
        <f t="shared" si="38"/>
        <v>143</v>
      </c>
      <c r="AM188" s="2">
        <f t="shared" si="30"/>
        <v>55.841218130129874</v>
      </c>
      <c r="AN188">
        <f t="shared" si="31"/>
        <v>113</v>
      </c>
      <c r="AO188" s="110" t="str">
        <f t="shared" si="32"/>
        <v/>
      </c>
      <c r="AP188" s="110" t="str">
        <f t="shared" si="26"/>
        <v/>
      </c>
      <c r="AQ188" s="110" t="str">
        <f t="shared" si="27"/>
        <v/>
      </c>
      <c r="AR188" s="110" t="str">
        <f t="shared" si="28"/>
        <v/>
      </c>
      <c r="AS188" s="109" t="str">
        <f t="shared" si="33"/>
        <v>Disqualified</v>
      </c>
      <c r="AT188" s="109" t="str">
        <f t="shared" si="34"/>
        <v>Disqualified</v>
      </c>
      <c r="AU188" s="109" t="str">
        <f t="shared" si="35"/>
        <v>Disqualified</v>
      </c>
      <c r="AV188" s="109" t="str">
        <f t="shared" si="36"/>
        <v>Disqualified</v>
      </c>
    </row>
    <row r="189" spans="1:48" ht="20" x14ac:dyDescent="0.35">
      <c r="A189" s="87"/>
      <c r="B189" s="79">
        <v>105446</v>
      </c>
      <c r="C189" s="80" t="s">
        <v>2044</v>
      </c>
      <c r="D189" s="80" t="s">
        <v>1114</v>
      </c>
      <c r="E189" s="80" t="s">
        <v>2045</v>
      </c>
      <c r="F189" s="80" t="s">
        <v>99</v>
      </c>
      <c r="G189" s="80" t="s">
        <v>16</v>
      </c>
      <c r="H189" s="80" t="s">
        <v>1770</v>
      </c>
      <c r="I189" s="80" t="s">
        <v>1757</v>
      </c>
      <c r="J189" s="146">
        <v>44747</v>
      </c>
      <c r="K189" s="146" t="s">
        <v>1719</v>
      </c>
      <c r="L189" s="79"/>
      <c r="M189" s="79">
        <v>9</v>
      </c>
      <c r="N189" s="78">
        <v>87.841636100281264</v>
      </c>
      <c r="O189" s="78">
        <f>_xlfn.XLOOKUP($B189,[1]Sheet1!$A:$A,[1]Sheet1!$D:$D)</f>
        <v>87.841563879958656</v>
      </c>
      <c r="P189" s="78">
        <f t="shared" si="37"/>
        <v>7.2220322607563503E-5</v>
      </c>
      <c r="Q189" s="78">
        <v>38.983050847457626</v>
      </c>
      <c r="R189" s="78">
        <v>90.501521107608454</v>
      </c>
      <c r="S189" s="78">
        <v>82.540238663276952</v>
      </c>
      <c r="T189" s="142">
        <v>1</v>
      </c>
      <c r="U189" s="68">
        <v>12.271307452030342</v>
      </c>
      <c r="V189" s="68">
        <v>0.36813922356091028</v>
      </c>
      <c r="W189" s="78">
        <v>73.413493653974612</v>
      </c>
      <c r="X189" s="78">
        <v>67.222222222222214</v>
      </c>
      <c r="Y189" s="78">
        <v>85.666666666666671</v>
      </c>
      <c r="Z189" s="73"/>
      <c r="AA189" s="74"/>
      <c r="AB189" s="75">
        <f>IF(N189="","",(IF(N189&gt;='Sales Ach'!B$3,'Sales Ach'!C$3,IF(N189&gt;='Sales Ach'!B$4,('Sales Ach'!C$4+((N189-'Sales Ach'!B$4)/('Sales Ach'!B$3-'Sales Ach'!B$4))*'Sales Ach'!D$4),IF(N189&gt;'Sales Ach'!B$5,('Sales Ach'!C$5+((N189-'Sales Ach'!B$5)/('Sales Ach'!B$4-'Sales Ach'!B$5))*'Sales Ach'!D$5),IF(N189&gt;='Sales Ach'!B$6,('Sales Ach'!C$6+((N189-'Sales Ach'!B$6)/('Sales Ach'!B$5-'Sales Ach'!B$6)*'Sales Ach'!D$6)),0))))*$AB$2/10))</f>
        <v>12.852490830084381</v>
      </c>
      <c r="AC189" s="76">
        <f>IF(Q189="","",(IF(Q189&gt;=UA!B$3,UA!C$3,IF(Q189&gt;=UA!B$4,(UA!C$4+((Q189-UA!B$4)/(UA!B$3-UA!B$4))*UA!D$4),IF(Q189&gt;UA!B$5,(UA!C$5+((Q189-UA!B$5)/(UA!B$4-UA!B$5))*UA!D$5),IF(Q189&gt;=UA!B$6,(UA!C$6+((Q189-UA!B$6)/(UA!B$5-UA!B$6)*UA!D$6)),0))))*$AC$2/10))</f>
        <v>5.6949152542372881</v>
      </c>
      <c r="AD189" s="76">
        <f>IF(R189="","",(IF(R189&gt;='New Product'!B$3,'New Product'!C$3,IF(R189&gt;='New Product'!B$4,('New Product'!C$4+((R189-'New Product'!B$4)/('New Product'!B$3-'New Product'!B$4))*'New Product'!D$4),IF(R189&gt;'New Product'!B$5,('New Product'!C$5+((R189-'New Product'!B$5)/('New Product'!B$4-'New Product'!B$5))*'New Product'!D$5),IF(R189&gt;='New Product'!B$6,('New Product'!C$6+((R189-'New Product'!B$6)/('New Product'!B$5-'New Product'!B$6)*'New Product'!D$6)),0)))))*$AD$2/10)</f>
        <v>3.5752281661412679</v>
      </c>
      <c r="AE189" s="76">
        <f>IF(S189="","",(IF(S189&gt;='Basket Brand'!B$3,'Basket Brand'!C$3,IF(S189&gt;='Basket Brand'!B$4,('Basket Brand'!C$4+((S189-'Basket Brand'!B$4)/('Basket Brand'!B$3-'Basket Brand'!B$4))*'Basket Brand'!D$4),IF(S189&gt;'Basket Brand'!B$5,('Basket Brand'!C$5+((S189-'Basket Brand'!B$5)/('Basket Brand'!B$4-'Basket Brand'!B$5))*'Basket Brand'!D$5),IF(S189&gt;='Basket Brand'!B$6,('Basket Brand'!C$6+((S189-'Basket Brand'!B$6)/('Basket Brand'!B$5-'Basket Brand'!B$6)*'Basket Brand'!D$6)),0))))*$AE$2/10))</f>
        <v>4.5048286395932342</v>
      </c>
      <c r="AF189" s="76">
        <f>IF(T189="","",(IF(T189&gt;='No of Month Ach.'!B$3,'No of Month Ach.'!C$3,IF(T189&gt;='No of Month Ach.'!B$4,('No of Month Ach.'!C$4+((T189-'No of Month Ach.'!B$4)/('No of Month Ach.'!B$3-'No of Month Ach.'!B$4))*'No of Month Ach.'!D$4),IF(T189&gt;'No of Month Ach.'!B$5,('No of Month Ach.'!C$5+((T189-'No of Month Ach.'!B$5)/('No of Month Ach.'!B$4-'No of Month Ach.'!B$5))*'No of Month Ach.'!D$5),IF(T189&gt;='No of Month Ach.'!B$6,('No of Month Ach.'!C$6+((T189-'No of Month Ach.'!B$6)/('No of Month Ach.'!B$5-'No of Month Ach.'!B$6)*'No of Month Ach.'!D$6)),0))))*$AF$2/10))</f>
        <v>0</v>
      </c>
      <c r="AG189" s="76">
        <f>IFERROR(IF(U189="","",IF(U189&gt;='Rx Share'!B$3,'Rx Share'!C$3,IF(U189&gt;='Rx Share'!B$4,('Rx Share'!C$4+((U189-'Rx Share'!B$4)/('Rx Share'!B$3-'Rx Share'!B$4))*'Rx Share'!D$4),IF(U189&gt;'Rx Share'!B$5,('Rx Share'!C$5+((U189-'Rx Share'!B$5)/('Rx Share'!B$4-'Rx Share'!B$5))*'Rx Share'!D$5),IF(U189&gt;='Rx Share'!B$6,('Rx Share'!C$6+((U189-'Rx Share'!B$6)/('Rx Share'!B$5-'Rx Share'!B$6)*'Rx Share'!D$6)),0)))))*$AG$2/10,"")</f>
        <v>0</v>
      </c>
      <c r="AH189" s="76">
        <f>IF(W189&gt;='Call Achv'!B$3,'Call Achv'!C$3,IF(W189&gt;='Call Achv'!B$4,('Call Achv'!C$4+((W189-'Call Achv'!B$4)/('Call Achv'!B$3-'Call Achv'!B$4))*'Call Achv'!D$4),IF(W189&gt;'Call Achv'!B$5,('Call Achv'!C$5+((W189-'Call Achv'!B$5)/('Call Achv'!B$4-'Call Achv'!B$5))*'Call Achv'!D$5),IF(W189&gt;='Call Achv'!B$6,('Call Achv'!C$6+((W189-'Call Achv'!B$6)/('Call Achv'!B$5-'Call Achv'!B$6)*'Call Achv'!D$6)),0))))*$AH$2/10</f>
        <v>0</v>
      </c>
      <c r="AI189" s="76">
        <f>IF(X189&gt;='FF-Written'!B$3,'FF-Written'!C$3,IF(X189&gt;='FF-Written'!B$4,('FF-Written'!C$4+((X189-'FF-Written'!B$4)/('FF-Written'!B$3-'FF-Written'!B$4))*'FF-Written'!D$4),IF(X189&gt;'FF-Written'!B$5,('FF-Written'!C$5+((X189-'FF-Written'!B$5)/('FF-Written'!B$4-'FF-Written'!B$5))*'FF-Written'!D$5),IF(X189&gt;='FF-Written'!B$6,('FF-Written'!C$6+((X189-'FF-Written'!B$6)/('FF-Written'!B$5-'FF-Written'!B$6)*'FF-Written'!D$6)),0))))*$AI$2/10</f>
        <v>4.0666666666666655</v>
      </c>
      <c r="AJ189" s="76">
        <f>IF(Y189&gt;='FF-Detailing'!B$3,'FF-Detailing'!C$3,IF(Y189&gt;='FF-Detailing'!B$4,('FF-Detailing'!C$4+((Y189-'FF-Detailing'!B$4)/('FF-Detailing'!B$3-'FF-Detailing'!B$4))*'FF-Detailing'!D$4),IF(Y189&gt;'FF-Detailing'!B$5,('FF-Detailing'!C$5+((Y189-'FF-Detailing'!B$5)/('FF-Detailing'!B$4-'FF-Detailing'!B$5))*'FF-Detailing'!D$5),IF(Y189&gt;='FF-Detailing'!B$6,('FF-Detailing'!C$6+((Y189-'FF-Detailing'!B$6)/('FF-Detailing'!B$5-'FF-Detailing'!B$6)*'FF-Detailing'!D$6)),0))))*$AJ$2/10</f>
        <v>2.4400000000000004</v>
      </c>
      <c r="AK189" s="100">
        <f t="shared" si="29"/>
        <v>41.417661945903554</v>
      </c>
      <c r="AL189" s="70">
        <f t="shared" si="38"/>
        <v>332</v>
      </c>
      <c r="AM189" s="2">
        <f t="shared" si="30"/>
        <v>36.815699507469823</v>
      </c>
      <c r="AN189">
        <f t="shared" si="31"/>
        <v>243</v>
      </c>
      <c r="AO189" s="110" t="str">
        <f t="shared" si="32"/>
        <v/>
      </c>
      <c r="AP189" s="110" t="str">
        <f t="shared" si="26"/>
        <v/>
      </c>
      <c r="AQ189" s="110" t="str">
        <f t="shared" si="27"/>
        <v/>
      </c>
      <c r="AR189" s="110" t="str">
        <f t="shared" si="28"/>
        <v/>
      </c>
      <c r="AS189" s="109" t="str">
        <f t="shared" si="33"/>
        <v>Disqualified</v>
      </c>
      <c r="AT189" s="109" t="str">
        <f t="shared" si="34"/>
        <v>Disqualified</v>
      </c>
      <c r="AU189" s="109" t="str">
        <f t="shared" si="35"/>
        <v>Disqualified</v>
      </c>
      <c r="AV189" s="109" t="str">
        <f t="shared" si="36"/>
        <v>Disqualified</v>
      </c>
    </row>
    <row r="190" spans="1:48" ht="20" x14ac:dyDescent="0.35">
      <c r="A190" s="87"/>
      <c r="B190" s="79">
        <v>105449</v>
      </c>
      <c r="C190" s="80" t="s">
        <v>521</v>
      </c>
      <c r="D190" s="80" t="s">
        <v>1114</v>
      </c>
      <c r="E190" s="80" t="s">
        <v>2046</v>
      </c>
      <c r="F190" s="80" t="s">
        <v>2047</v>
      </c>
      <c r="G190" s="80" t="s">
        <v>1821</v>
      </c>
      <c r="H190" s="80" t="s">
        <v>1822</v>
      </c>
      <c r="I190" s="80" t="s">
        <v>1757</v>
      </c>
      <c r="J190" s="146">
        <v>44747</v>
      </c>
      <c r="K190" s="146" t="s">
        <v>1719</v>
      </c>
      <c r="L190" s="79"/>
      <c r="M190" s="79">
        <v>9</v>
      </c>
      <c r="N190" s="78">
        <v>87.271994760242393</v>
      </c>
      <c r="O190" s="78">
        <f>_xlfn.XLOOKUP($B190,[1]Sheet1!$A:$A,[1]Sheet1!$D:$D)</f>
        <v>87.272053414873739</v>
      </c>
      <c r="P190" s="78">
        <f t="shared" si="37"/>
        <v>-5.8654631345689268E-5</v>
      </c>
      <c r="Q190" s="78">
        <v>13.533834586466165</v>
      </c>
      <c r="R190" s="78">
        <v>40.403438389200694</v>
      </c>
      <c r="S190" s="78">
        <v>95.945633002589915</v>
      </c>
      <c r="T190" s="142">
        <v>1</v>
      </c>
      <c r="U190" s="68">
        <v>14.014014014014013</v>
      </c>
      <c r="V190" s="68">
        <v>0.28028028028028024</v>
      </c>
      <c r="W190" s="78">
        <v>111.71875</v>
      </c>
      <c r="X190" s="78">
        <v>56.666666666666664</v>
      </c>
      <c r="Y190" s="78">
        <v>81</v>
      </c>
      <c r="Z190" s="73"/>
      <c r="AA190" s="74"/>
      <c r="AB190" s="75">
        <f>IF(N190="","",(IF(N190&gt;='Sales Ach'!B$3,'Sales Ach'!C$3,IF(N190&gt;='Sales Ach'!B$4,('Sales Ach'!C$4+((N190-'Sales Ach'!B$4)/('Sales Ach'!B$3-'Sales Ach'!B$4))*'Sales Ach'!D$4),IF(N190&gt;'Sales Ach'!B$5,('Sales Ach'!C$5+((N190-'Sales Ach'!B$5)/('Sales Ach'!B$4-'Sales Ach'!B$5))*'Sales Ach'!D$5),IF(N190&gt;='Sales Ach'!B$6,('Sales Ach'!C$6+((N190-'Sales Ach'!B$6)/('Sales Ach'!B$5-'Sales Ach'!B$6)*'Sales Ach'!D$6)),0))))*$AB$2/10))</f>
        <v>12.681598428072718</v>
      </c>
      <c r="AC190" s="76">
        <f>IF(Q190="","",(IF(Q190&gt;=UA!B$3,UA!C$3,IF(Q190&gt;=UA!B$4,(UA!C$4+((Q190-UA!B$4)/(UA!B$3-UA!B$4))*UA!D$4),IF(Q190&gt;UA!B$5,(UA!C$5+((Q190-UA!B$5)/(UA!B$4-UA!B$5))*UA!D$5),IF(Q190&gt;=UA!B$6,(UA!C$6+((Q190-UA!B$6)/(UA!B$5-UA!B$6)*UA!D$6)),0))))*$AC$2/10))</f>
        <v>0</v>
      </c>
      <c r="AD190" s="76">
        <f>IF(R190="","",(IF(R190&gt;='New Product'!B$3,'New Product'!C$3,IF(R190&gt;='New Product'!B$4,('New Product'!C$4+((R190-'New Product'!B$4)/('New Product'!B$3-'New Product'!B$4))*'New Product'!D$4),IF(R190&gt;'New Product'!B$5,('New Product'!C$5+((R190-'New Product'!B$5)/('New Product'!B$4-'New Product'!B$5))*'New Product'!D$5),IF(R190&gt;='New Product'!B$6,('New Product'!C$6+((R190-'New Product'!B$6)/('New Product'!B$5-'New Product'!B$6)*'New Product'!D$6)),0)))))*$AD$2/10)</f>
        <v>0.26765042952753038</v>
      </c>
      <c r="AE190" s="76">
        <f>IF(S190="","",(IF(S190&gt;='Basket Brand'!B$3,'Basket Brand'!C$3,IF(S190&gt;='Basket Brand'!B$4,('Basket Brand'!C$4+((S190-'Basket Brand'!B$4)/('Basket Brand'!B$3-'Basket Brand'!B$4))*'Basket Brand'!D$4),IF(S190&gt;'Basket Brand'!B$5,('Basket Brand'!C$5+((S190-'Basket Brand'!B$5)/('Basket Brand'!B$4-'Basket Brand'!B$5))*'Basket Brand'!D$5),IF(S190&gt;='Basket Brand'!B$6,('Basket Brand'!C$6+((S190-'Basket Brand'!B$6)/('Basket Brand'!B$5-'Basket Brand'!B$6)*'Basket Brand'!D$6)),0))))*$AE$2/10))</f>
        <v>6.4539038412431582</v>
      </c>
      <c r="AF190" s="76">
        <f>IF(T190="","",(IF(T190&gt;='No of Month Ach.'!B$3,'No of Month Ach.'!C$3,IF(T190&gt;='No of Month Ach.'!B$4,('No of Month Ach.'!C$4+((T190-'No of Month Ach.'!B$4)/('No of Month Ach.'!B$3-'No of Month Ach.'!B$4))*'No of Month Ach.'!D$4),IF(T190&gt;'No of Month Ach.'!B$5,('No of Month Ach.'!C$5+((T190-'No of Month Ach.'!B$5)/('No of Month Ach.'!B$4-'No of Month Ach.'!B$5))*'No of Month Ach.'!D$5),IF(T190&gt;='No of Month Ach.'!B$6,('No of Month Ach.'!C$6+((T190-'No of Month Ach.'!B$6)/('No of Month Ach.'!B$5-'No of Month Ach.'!B$6)*'No of Month Ach.'!D$6)),0))))*$AF$2/10))</f>
        <v>0</v>
      </c>
      <c r="AG190" s="76">
        <f>IFERROR(IF(U190="","",IF(U190&gt;='Rx Share'!B$3,'Rx Share'!C$3,IF(U190&gt;='Rx Share'!B$4,('Rx Share'!C$4+((U190-'Rx Share'!B$4)/('Rx Share'!B$3-'Rx Share'!B$4))*'Rx Share'!D$4),IF(U190&gt;'Rx Share'!B$5,('Rx Share'!C$5+((U190-'Rx Share'!B$5)/('Rx Share'!B$4-'Rx Share'!B$5))*'Rx Share'!D$5),IF(U190&gt;='Rx Share'!B$6,('Rx Share'!C$6+((U190-'Rx Share'!B$6)/('Rx Share'!B$5-'Rx Share'!B$6)*'Rx Share'!D$6)),0)))))*$AG$2/10,"")</f>
        <v>0</v>
      </c>
      <c r="AH190" s="76">
        <f>IF(W190&gt;='Call Achv'!B$3,'Call Achv'!C$3,IF(W190&gt;='Call Achv'!B$4,('Call Achv'!C$4+((W190-'Call Achv'!B$4)/('Call Achv'!B$3-'Call Achv'!B$4))*'Call Achv'!D$4),IF(W190&gt;'Call Achv'!B$5,('Call Achv'!C$5+((W190-'Call Achv'!B$5)/('Call Achv'!B$4-'Call Achv'!B$5))*'Call Achv'!D$5),IF(W190&gt;='Call Achv'!B$6,('Call Achv'!C$6+((W190-'Call Achv'!B$6)/('Call Achv'!B$5-'Call Achv'!B$6)*'Call Achv'!D$6)),0))))*$AH$2/10</f>
        <v>5</v>
      </c>
      <c r="AI190" s="76">
        <f>IF(X190&gt;='FF-Written'!B$3,'FF-Written'!C$3,IF(X190&gt;='FF-Written'!B$4,('FF-Written'!C$4+((X190-'FF-Written'!B$4)/('FF-Written'!B$3-'FF-Written'!B$4))*'FF-Written'!D$4),IF(X190&gt;'FF-Written'!B$5,('FF-Written'!C$5+((X190-'FF-Written'!B$5)/('FF-Written'!B$4-'FF-Written'!B$5))*'FF-Written'!D$5),IF(X190&gt;='FF-Written'!B$6,('FF-Written'!C$6+((X190-'FF-Written'!B$6)/('FF-Written'!B$5-'FF-Written'!B$6)*'FF-Written'!D$6)),0))))*$AI$2/10</f>
        <v>2.2666666666666662</v>
      </c>
      <c r="AJ190" s="76">
        <f>IF(Y190&gt;='FF-Detailing'!B$3,'FF-Detailing'!C$3,IF(Y190&gt;='FF-Detailing'!B$4,('FF-Detailing'!C$4+((Y190-'FF-Detailing'!B$4)/('FF-Detailing'!B$3-'FF-Detailing'!B$4))*'FF-Detailing'!D$4),IF(Y190&gt;'FF-Detailing'!B$5,('FF-Detailing'!C$5+((Y190-'FF-Detailing'!B$5)/('FF-Detailing'!B$4-'FF-Detailing'!B$5))*'FF-Detailing'!D$5),IF(Y190&gt;='FF-Detailing'!B$6,('FF-Detailing'!C$6+((Y190-'FF-Detailing'!B$6)/('FF-Detailing'!B$5-'FF-Detailing'!B$6)*'FF-Detailing'!D$6)),0))))*$AJ$2/10</f>
        <v>2.16</v>
      </c>
      <c r="AK190" s="100">
        <f t="shared" si="29"/>
        <v>36.037274206887588</v>
      </c>
      <c r="AL190" s="70">
        <f t="shared" si="38"/>
        <v>397</v>
      </c>
      <c r="AM190" s="2">
        <f t="shared" si="30"/>
        <v>32.033132628344525</v>
      </c>
      <c r="AN190">
        <f t="shared" si="31"/>
        <v>287</v>
      </c>
      <c r="AO190" s="110" t="str">
        <f t="shared" si="32"/>
        <v/>
      </c>
      <c r="AP190" s="110" t="str">
        <f t="shared" si="26"/>
        <v/>
      </c>
      <c r="AQ190" s="110" t="str">
        <f t="shared" si="27"/>
        <v/>
      </c>
      <c r="AR190" s="110" t="str">
        <f t="shared" si="28"/>
        <v/>
      </c>
      <c r="AS190" s="109" t="str">
        <f t="shared" si="33"/>
        <v>Disqualified</v>
      </c>
      <c r="AT190" s="109" t="str">
        <f t="shared" si="34"/>
        <v>Disqualified</v>
      </c>
      <c r="AU190" s="109" t="str">
        <f t="shared" si="35"/>
        <v>Disqualified</v>
      </c>
      <c r="AV190" s="109" t="str">
        <f t="shared" si="36"/>
        <v>Disqualified</v>
      </c>
    </row>
    <row r="191" spans="1:48" ht="20" x14ac:dyDescent="0.35">
      <c r="A191" s="87"/>
      <c r="B191" s="79">
        <v>105453</v>
      </c>
      <c r="C191" s="80" t="s">
        <v>2048</v>
      </c>
      <c r="D191" s="80"/>
      <c r="E191" s="80" t="s">
        <v>2049</v>
      </c>
      <c r="F191" s="80" t="s">
        <v>143</v>
      </c>
      <c r="G191" s="80" t="s">
        <v>1842</v>
      </c>
      <c r="H191" s="80" t="s">
        <v>1843</v>
      </c>
      <c r="I191" s="80" t="s">
        <v>1786</v>
      </c>
      <c r="J191" s="146"/>
      <c r="K191" s="146" t="s">
        <v>1701</v>
      </c>
      <c r="L191" s="79"/>
      <c r="M191" s="79">
        <v>3</v>
      </c>
      <c r="N191" s="78">
        <v>92.080075301394146</v>
      </c>
      <c r="O191" s="78">
        <f>_xlfn.XLOOKUP($B191,[1]Sheet1!$A:$A,[1]Sheet1!$D:$D)</f>
        <v>92.080075301394146</v>
      </c>
      <c r="P191" s="78">
        <f t="shared" si="37"/>
        <v>0</v>
      </c>
      <c r="Q191" s="78">
        <v>32.758620689655174</v>
      </c>
      <c r="R191" s="78">
        <v>54.03881891389635</v>
      </c>
      <c r="S191" s="78">
        <v>102.14249932565218</v>
      </c>
      <c r="T191" s="142">
        <v>2</v>
      </c>
      <c r="U191" s="68" t="s">
        <v>1093</v>
      </c>
      <c r="V191" s="68" t="s">
        <v>1093</v>
      </c>
      <c r="W191" s="78">
        <v>102.56410256410255</v>
      </c>
      <c r="X191" s="78">
        <v>86.666666666666657</v>
      </c>
      <c r="Y191" s="78">
        <v>85.5</v>
      </c>
      <c r="Z191" s="73"/>
      <c r="AA191" s="74"/>
      <c r="AB191" s="75">
        <f>IF(N191="","",(IF(N191&gt;='Sales Ach'!B$3,'Sales Ach'!C$3,IF(N191&gt;='Sales Ach'!B$4,('Sales Ach'!C$4+((N191-'Sales Ach'!B$4)/('Sales Ach'!B$3-'Sales Ach'!B$4))*'Sales Ach'!D$4),IF(N191&gt;'Sales Ach'!B$5,('Sales Ach'!C$5+((N191-'Sales Ach'!B$5)/('Sales Ach'!B$4-'Sales Ach'!B$5))*'Sales Ach'!D$5),IF(N191&gt;='Sales Ach'!B$6,('Sales Ach'!C$6+((N191-'Sales Ach'!B$6)/('Sales Ach'!B$5-'Sales Ach'!B$6)*'Sales Ach'!D$6)),0))))*$AB$2/10))</f>
        <v>14.124022590418244</v>
      </c>
      <c r="AC191" s="76">
        <f>IF(Q191="","",(IF(Q191&gt;=UA!B$3,UA!C$3,IF(Q191&gt;=UA!B$4,(UA!C$4+((Q191-UA!B$4)/(UA!B$3-UA!B$4))*UA!D$4),IF(Q191&gt;UA!B$5,(UA!C$5+((Q191-UA!B$5)/(UA!B$4-UA!B$5))*UA!D$5),IF(Q191&gt;=UA!B$6,(UA!C$6+((Q191-UA!B$6)/(UA!B$5-UA!B$6)*UA!D$6)),0))))*$AC$2/10))</f>
        <v>3.8275862068965525</v>
      </c>
      <c r="AD191" s="76">
        <f>IF(R191="","",(IF(R191&gt;='New Product'!B$3,'New Product'!C$3,IF(R191&gt;='New Product'!B$4,('New Product'!C$4+((R191-'New Product'!B$4)/('New Product'!B$3-'New Product'!B$4))*'New Product'!D$4),IF(R191&gt;'New Product'!B$5,('New Product'!C$5+((R191-'New Product'!B$5)/('New Product'!B$4-'New Product'!B$5))*'New Product'!D$5),IF(R191&gt;='New Product'!B$6,('New Product'!C$6+((R191-'New Product'!B$6)/('New Product'!B$5-'New Product'!B$6)*'New Product'!D$6)),0)))))*$AD$2/10)</f>
        <v>0.86419832748296543</v>
      </c>
      <c r="AE191" s="76">
        <f>IF(S191="","",(IF(S191&gt;='Basket Brand'!B$3,'Basket Brand'!C$3,IF(S191&gt;='Basket Brand'!B$4,('Basket Brand'!C$4+((S191-'Basket Brand'!B$4)/('Basket Brand'!B$3-'Basket Brand'!B$4))*'Basket Brand'!D$4),IF(S191&gt;'Basket Brand'!B$5,('Basket Brand'!C$5+((S191-'Basket Brand'!B$5)/('Basket Brand'!B$4-'Basket Brand'!B$5))*'Basket Brand'!D$5),IF(S191&gt;='Basket Brand'!B$6,('Basket Brand'!C$6+((S191-'Basket Brand'!B$6)/('Basket Brand'!B$5-'Basket Brand'!B$6)*'Basket Brand'!D$6)),0))))*$AE$2/10))</f>
        <v>9.8570999190782622</v>
      </c>
      <c r="AF191" s="76">
        <f>IF(T191="","",(IF(T191&gt;='No of Month Ach.'!B$3,'No of Month Ach.'!C$3,IF(T191&gt;='No of Month Ach.'!B$4,('No of Month Ach.'!C$4+((T191-'No of Month Ach.'!B$4)/('No of Month Ach.'!B$3-'No of Month Ach.'!B$4))*'No of Month Ach.'!D$4),IF(T191&gt;'No of Month Ach.'!B$5,('No of Month Ach.'!C$5+((T191-'No of Month Ach.'!B$5)/('No of Month Ach.'!B$4-'No of Month Ach.'!B$5))*'No of Month Ach.'!D$5),IF(T191&gt;='No of Month Ach.'!B$6,('No of Month Ach.'!C$6+((T191-'No of Month Ach.'!B$6)/('No of Month Ach.'!B$5-'No of Month Ach.'!B$6)*'No of Month Ach.'!D$6)),0))))*$AF$2/10))</f>
        <v>0</v>
      </c>
      <c r="AG191" s="76" t="str">
        <f>IFERROR(IF(U191="","",IF(U191&gt;='Rx Share'!B$3,'Rx Share'!C$3,IF(U191&gt;='Rx Share'!B$4,('Rx Share'!C$4+((U191-'Rx Share'!B$4)/('Rx Share'!B$3-'Rx Share'!B$4))*'Rx Share'!D$4),IF(U191&gt;'Rx Share'!B$5,('Rx Share'!C$5+((U191-'Rx Share'!B$5)/('Rx Share'!B$4-'Rx Share'!B$5))*'Rx Share'!D$5),IF(U191&gt;='Rx Share'!B$6,('Rx Share'!C$6+((U191-'Rx Share'!B$6)/('Rx Share'!B$5-'Rx Share'!B$6)*'Rx Share'!D$6)),0)))))*$AG$2/10,"")</f>
        <v/>
      </c>
      <c r="AH191" s="76">
        <f>IF(W191&gt;='Call Achv'!B$3,'Call Achv'!C$3,IF(W191&gt;='Call Achv'!B$4,('Call Achv'!C$4+((W191-'Call Achv'!B$4)/('Call Achv'!B$3-'Call Achv'!B$4))*'Call Achv'!D$4),IF(W191&gt;'Call Achv'!B$5,('Call Achv'!C$5+((W191-'Call Achv'!B$5)/('Call Achv'!B$4-'Call Achv'!B$5))*'Call Achv'!D$5),IF(W191&gt;='Call Achv'!B$6,('Call Achv'!C$6+((W191-'Call Achv'!B$6)/('Call Achv'!B$5-'Call Achv'!B$6)*'Call Achv'!D$6)),0))))*$AH$2/10</f>
        <v>5</v>
      </c>
      <c r="AI191" s="76">
        <f>IF(X191&gt;='FF-Written'!B$3,'FF-Written'!C$3,IF(X191&gt;='FF-Written'!B$4,('FF-Written'!C$4+((X191-'FF-Written'!B$4)/('FF-Written'!B$3-'FF-Written'!B$4))*'FF-Written'!D$4),IF(X191&gt;'FF-Written'!B$5,('FF-Written'!C$5+((X191-'FF-Written'!B$5)/('FF-Written'!B$4-'FF-Written'!B$5))*'FF-Written'!D$5),IF(X191&gt;='FF-Written'!B$6,('FF-Written'!C$6+((X191-'FF-Written'!B$6)/('FF-Written'!B$5-'FF-Written'!B$6)*'FF-Written'!D$6)),0))))*$AI$2/10</f>
        <v>7.4666666666666659</v>
      </c>
      <c r="AJ191" s="76">
        <f>IF(Y191&gt;='FF-Detailing'!B$3,'FF-Detailing'!C$3,IF(Y191&gt;='FF-Detailing'!B$4,('FF-Detailing'!C$4+((Y191-'FF-Detailing'!B$4)/('FF-Detailing'!B$3-'FF-Detailing'!B$4))*'FF-Detailing'!D$4),IF(Y191&gt;'FF-Detailing'!B$5,('FF-Detailing'!C$5+((Y191-'FF-Detailing'!B$5)/('FF-Detailing'!B$4-'FF-Detailing'!B$5))*'FF-Detailing'!D$5),IF(Y191&gt;='FF-Detailing'!B$6,('FF-Detailing'!C$6+((Y191-'FF-Detailing'!B$6)/('FF-Detailing'!B$5-'FF-Detailing'!B$6)*'FF-Detailing'!D$6)),0))))*$AJ$2/10</f>
        <v>2.4299999999999997</v>
      </c>
      <c r="AK191" s="100">
        <f t="shared" si="29"/>
        <v>54.461967138178366</v>
      </c>
      <c r="AL191" s="70">
        <f t="shared" si="38"/>
        <v>205</v>
      </c>
      <c r="AM191" s="2">
        <f t="shared" si="30"/>
        <v>48.410637456158547</v>
      </c>
      <c r="AN191">
        <f t="shared" si="31"/>
        <v>155</v>
      </c>
      <c r="AO191" s="110" t="str">
        <f t="shared" si="32"/>
        <v/>
      </c>
      <c r="AP191" s="110" t="str">
        <f t="shared" si="26"/>
        <v/>
      </c>
      <c r="AQ191" s="110" t="str">
        <f t="shared" si="27"/>
        <v/>
      </c>
      <c r="AR191" s="110" t="str">
        <f t="shared" si="28"/>
        <v/>
      </c>
      <c r="AS191" s="109" t="str">
        <f t="shared" si="33"/>
        <v>Disqualified</v>
      </c>
      <c r="AT191" s="109" t="str">
        <f t="shared" si="34"/>
        <v>Disqualified</v>
      </c>
      <c r="AU191" s="109" t="str">
        <f t="shared" si="35"/>
        <v>Disqualified</v>
      </c>
      <c r="AV191" s="109" t="str">
        <f t="shared" si="36"/>
        <v>Disqualified</v>
      </c>
    </row>
    <row r="192" spans="1:48" ht="30" x14ac:dyDescent="0.35">
      <c r="A192" s="87"/>
      <c r="B192" s="79">
        <v>105455</v>
      </c>
      <c r="C192" s="80" t="s">
        <v>2050</v>
      </c>
      <c r="D192" s="80" t="s">
        <v>1114</v>
      </c>
      <c r="E192" s="80" t="s">
        <v>544</v>
      </c>
      <c r="F192" s="80" t="s">
        <v>71</v>
      </c>
      <c r="G192" s="80" t="s">
        <v>1798</v>
      </c>
      <c r="H192" s="80" t="s">
        <v>1777</v>
      </c>
      <c r="I192" s="80" t="s">
        <v>1757</v>
      </c>
      <c r="J192" s="146">
        <v>44747</v>
      </c>
      <c r="K192" s="146" t="s">
        <v>1719</v>
      </c>
      <c r="L192" s="79"/>
      <c r="M192" s="79">
        <v>9</v>
      </c>
      <c r="N192" s="78">
        <v>97.835481048401334</v>
      </c>
      <c r="O192" s="78">
        <f>_xlfn.XLOOKUP($B192,[1]Sheet1!$A:$A,[1]Sheet1!$D:$D)</f>
        <v>97.835435703842805</v>
      </c>
      <c r="P192" s="78">
        <f t="shared" si="37"/>
        <v>4.5344558529336609E-5</v>
      </c>
      <c r="Q192" s="78">
        <v>44.444444444444443</v>
      </c>
      <c r="R192" s="78">
        <v>88.824145395109582</v>
      </c>
      <c r="S192" s="78">
        <v>100.85526110016252</v>
      </c>
      <c r="T192" s="142">
        <v>3</v>
      </c>
      <c r="U192" s="68">
        <v>10.136782405625274</v>
      </c>
      <c r="V192" s="68">
        <v>0.50683912028126366</v>
      </c>
      <c r="W192" s="78">
        <v>87.81481481481481</v>
      </c>
      <c r="X192" s="78">
        <v>63.333333333333336</v>
      </c>
      <c r="Y192" s="78">
        <v>84</v>
      </c>
      <c r="Z192" s="73"/>
      <c r="AA192" s="74"/>
      <c r="AB192" s="75">
        <f>IF(N192="","",(IF(N192&gt;='Sales Ach'!B$3,'Sales Ach'!C$3,IF(N192&gt;='Sales Ach'!B$4,('Sales Ach'!C$4+((N192-'Sales Ach'!B$4)/('Sales Ach'!B$3-'Sales Ach'!B$4))*'Sales Ach'!D$4),IF(N192&gt;'Sales Ach'!B$5,('Sales Ach'!C$5+((N192-'Sales Ach'!B$5)/('Sales Ach'!B$4-'Sales Ach'!B$5))*'Sales Ach'!D$5),IF(N192&gt;='Sales Ach'!B$6,('Sales Ach'!C$6+((N192-'Sales Ach'!B$6)/('Sales Ach'!B$5-'Sales Ach'!B$6)*'Sales Ach'!D$6)),0))))*$AB$2/10))</f>
        <v>18.4025772580816</v>
      </c>
      <c r="AC192" s="76">
        <f>IF(Q192="","",(IF(Q192&gt;=UA!B$3,UA!C$3,IF(Q192&gt;=UA!B$4,(UA!C$4+((Q192-UA!B$4)/(UA!B$3-UA!B$4))*UA!D$4),IF(Q192&gt;UA!B$5,(UA!C$5+((Q192-UA!B$5)/(UA!B$4-UA!B$5))*UA!D$5),IF(Q192&gt;=UA!B$6,(UA!C$6+((Q192-UA!B$6)/(UA!B$5-UA!B$6)*UA!D$6)),0))))*$AC$2/10))</f>
        <v>7.7777777777777768</v>
      </c>
      <c r="AD192" s="76">
        <f>IF(R192="","",(IF(R192&gt;='New Product'!B$3,'New Product'!C$3,IF(R192&gt;='New Product'!B$4,('New Product'!C$4+((R192-'New Product'!B$4)/('New Product'!B$3-'New Product'!B$4))*'New Product'!D$4),IF(R192&gt;'New Product'!B$5,('New Product'!C$5+((R192-'New Product'!B$5)/('New Product'!B$4-'New Product'!B$5))*'New Product'!D$5),IF(R192&gt;='New Product'!B$6,('New Product'!C$6+((R192-'New Product'!B$6)/('New Product'!B$5-'New Product'!B$6)*'New Product'!D$6)),0)))))*$AD$2/10)</f>
        <v>2.8824145395109584</v>
      </c>
      <c r="AE192" s="76">
        <f>IF(S192="","",(IF(S192&gt;='Basket Brand'!B$3,'Basket Brand'!C$3,IF(S192&gt;='Basket Brand'!B$4,('Basket Brand'!C$4+((S192-'Basket Brand'!B$4)/('Basket Brand'!B$3-'Basket Brand'!B$4))*'Basket Brand'!D$4),IF(S192&gt;'Basket Brand'!B$5,('Basket Brand'!C$5+((S192-'Basket Brand'!B$5)/('Basket Brand'!B$4-'Basket Brand'!B$5))*'Basket Brand'!D$5),IF(S192&gt;='Basket Brand'!B$6,('Basket Brand'!C$6+((S192-'Basket Brand'!B$6)/('Basket Brand'!B$5-'Basket Brand'!B$6)*'Basket Brand'!D$6)),0))))*$AE$2/10))</f>
        <v>9.7026313320195019</v>
      </c>
      <c r="AF192" s="76">
        <f>IF(T192="","",(IF(T192&gt;='No of Month Ach.'!B$3,'No of Month Ach.'!C$3,IF(T192&gt;='No of Month Ach.'!B$4,('No of Month Ach.'!C$4+((T192-'No of Month Ach.'!B$4)/('No of Month Ach.'!B$3-'No of Month Ach.'!B$4))*'No of Month Ach.'!D$4),IF(T192&gt;'No of Month Ach.'!B$5,('No of Month Ach.'!C$5+((T192-'No of Month Ach.'!B$5)/('No of Month Ach.'!B$4-'No of Month Ach.'!B$5))*'No of Month Ach.'!D$5),IF(T192&gt;='No of Month Ach.'!B$6,('No of Month Ach.'!C$6+((T192-'No of Month Ach.'!B$6)/('No of Month Ach.'!B$5-'No of Month Ach.'!B$6)*'No of Month Ach.'!D$6)),0))))*$AF$2/10))</f>
        <v>0</v>
      </c>
      <c r="AG192" s="76">
        <f>IFERROR(IF(U192="","",IF(U192&gt;='Rx Share'!B$3,'Rx Share'!C$3,IF(U192&gt;='Rx Share'!B$4,('Rx Share'!C$4+((U192-'Rx Share'!B$4)/('Rx Share'!B$3-'Rx Share'!B$4))*'Rx Share'!D$4),IF(U192&gt;'Rx Share'!B$5,('Rx Share'!C$5+((U192-'Rx Share'!B$5)/('Rx Share'!B$4-'Rx Share'!B$5))*'Rx Share'!D$5),IF(U192&gt;='Rx Share'!B$6,('Rx Share'!C$6+((U192-'Rx Share'!B$6)/('Rx Share'!B$5-'Rx Share'!B$6)*'Rx Share'!D$6)),0)))))*$AG$2/10,"")</f>
        <v>0</v>
      </c>
      <c r="AH192" s="76">
        <f>IF(W192&gt;='Call Achv'!B$3,'Call Achv'!C$3,IF(W192&gt;='Call Achv'!B$4,('Call Achv'!C$4+((W192-'Call Achv'!B$4)/('Call Achv'!B$3-'Call Achv'!B$4))*'Call Achv'!D$4),IF(W192&gt;'Call Achv'!B$5,('Call Achv'!C$5+((W192-'Call Achv'!B$5)/('Call Achv'!B$4-'Call Achv'!B$5))*'Call Achv'!D$5),IF(W192&gt;='Call Achv'!B$6,('Call Achv'!C$6+((W192-'Call Achv'!B$6)/('Call Achv'!B$5-'Call Achv'!B$6)*'Call Achv'!D$6)),0))))*$AH$2/10</f>
        <v>1.6175925925925916</v>
      </c>
      <c r="AI192" s="76">
        <f>IF(X192&gt;='FF-Written'!B$3,'FF-Written'!C$3,IF(X192&gt;='FF-Written'!B$4,('FF-Written'!C$4+((X192-'FF-Written'!B$4)/('FF-Written'!B$3-'FF-Written'!B$4))*'FF-Written'!D$4),IF(X192&gt;'FF-Written'!B$5,('FF-Written'!C$5+((X192-'FF-Written'!B$5)/('FF-Written'!B$4-'FF-Written'!B$5))*'FF-Written'!D$5),IF(X192&gt;='FF-Written'!B$6,('FF-Written'!C$6+((X192-'FF-Written'!B$6)/('FF-Written'!B$5-'FF-Written'!B$6)*'FF-Written'!D$6)),0))))*$AI$2/10</f>
        <v>3.6</v>
      </c>
      <c r="AJ192" s="76">
        <f>IF(Y192&gt;='FF-Detailing'!B$3,'FF-Detailing'!C$3,IF(Y192&gt;='FF-Detailing'!B$4,('FF-Detailing'!C$4+((Y192-'FF-Detailing'!B$4)/('FF-Detailing'!B$3-'FF-Detailing'!B$4))*'FF-Detailing'!D$4),IF(Y192&gt;'FF-Detailing'!B$5,('FF-Detailing'!C$5+((Y192-'FF-Detailing'!B$5)/('FF-Detailing'!B$4-'FF-Detailing'!B$5))*'FF-Detailing'!D$5),IF(Y192&gt;='FF-Detailing'!B$6,('FF-Detailing'!C$6+((Y192-'FF-Detailing'!B$6)/('FF-Detailing'!B$5-'FF-Detailing'!B$6)*'FF-Detailing'!D$6)),0))))*$AJ$2/10</f>
        <v>2.34</v>
      </c>
      <c r="AK192" s="100">
        <f t="shared" si="29"/>
        <v>57.903741874978039</v>
      </c>
      <c r="AL192" s="70">
        <f t="shared" si="38"/>
        <v>178</v>
      </c>
      <c r="AM192" s="2">
        <f t="shared" si="30"/>
        <v>51.469992777758257</v>
      </c>
      <c r="AN192">
        <f t="shared" si="31"/>
        <v>133</v>
      </c>
      <c r="AO192" s="110" t="str">
        <f t="shared" si="32"/>
        <v/>
      </c>
      <c r="AP192" s="110" t="str">
        <f t="shared" ref="AP192:AP255" si="39">IFERROR(IF($N192&gt;=99.5,R192,""),"")</f>
        <v/>
      </c>
      <c r="AQ192" s="110" t="str">
        <f t="shared" ref="AQ192:AQ255" si="40">IFERROR(IF($N192&gt;=99.5,Q192,""),"")</f>
        <v/>
      </c>
      <c r="AR192" s="110" t="str">
        <f t="shared" ref="AR192:AR255" si="41">IFERROR(IF($N192&gt;=99.5,X192,""),"")</f>
        <v/>
      </c>
      <c r="AS192" s="109" t="str">
        <f t="shared" si="33"/>
        <v>Disqualified</v>
      </c>
      <c r="AT192" s="109" t="str">
        <f t="shared" si="34"/>
        <v>Disqualified</v>
      </c>
      <c r="AU192" s="109" t="str">
        <f t="shared" si="35"/>
        <v>Disqualified</v>
      </c>
      <c r="AV192" s="109" t="str">
        <f t="shared" si="36"/>
        <v>Disqualified</v>
      </c>
    </row>
    <row r="193" spans="1:48" ht="20" x14ac:dyDescent="0.35">
      <c r="A193" s="87"/>
      <c r="B193" s="79">
        <v>105457</v>
      </c>
      <c r="C193" s="80" t="s">
        <v>2051</v>
      </c>
      <c r="D193" s="80" t="s">
        <v>1114</v>
      </c>
      <c r="E193" s="80" t="s">
        <v>2052</v>
      </c>
      <c r="F193" s="80" t="s">
        <v>2053</v>
      </c>
      <c r="G193" s="80" t="s">
        <v>1835</v>
      </c>
      <c r="H193" s="80" t="s">
        <v>1822</v>
      </c>
      <c r="I193" s="80" t="s">
        <v>1757</v>
      </c>
      <c r="J193" s="146">
        <v>44747</v>
      </c>
      <c r="K193" s="146" t="s">
        <v>1719</v>
      </c>
      <c r="L193" s="79"/>
      <c r="M193" s="79">
        <v>9</v>
      </c>
      <c r="N193" s="78">
        <v>69.042324908888958</v>
      </c>
      <c r="O193" s="78">
        <f>_xlfn.XLOOKUP($B193,[1]Sheet1!$A:$A,[1]Sheet1!$D:$D)</f>
        <v>69.04243383188367</v>
      </c>
      <c r="P193" s="78">
        <f t="shared" si="37"/>
        <v>-1.0892299471265687E-4</v>
      </c>
      <c r="Q193" s="78">
        <v>25.818181818181817</v>
      </c>
      <c r="R193" s="78">
        <v>75.177550606103651</v>
      </c>
      <c r="S193" s="78">
        <v>80.411533763722147</v>
      </c>
      <c r="T193" s="142">
        <v>0</v>
      </c>
      <c r="U193" s="68">
        <v>33.479497511258593</v>
      </c>
      <c r="V193" s="68">
        <v>0.66958995022517187</v>
      </c>
      <c r="W193" s="78">
        <v>77.925925925925924</v>
      </c>
      <c r="X193" s="78">
        <v>64.444444444444443</v>
      </c>
      <c r="Y193" s="78">
        <v>87.666666666666671</v>
      </c>
      <c r="Z193" s="73"/>
      <c r="AA193" s="74"/>
      <c r="AB193" s="75">
        <f>IF(N193="","",(IF(N193&gt;='Sales Ach'!B$3,'Sales Ach'!C$3,IF(N193&gt;='Sales Ach'!B$4,('Sales Ach'!C$4+((N193-'Sales Ach'!B$4)/('Sales Ach'!B$3-'Sales Ach'!B$4))*'Sales Ach'!D$4),IF(N193&gt;'Sales Ach'!B$5,('Sales Ach'!C$5+((N193-'Sales Ach'!B$5)/('Sales Ach'!B$4-'Sales Ach'!B$5))*'Sales Ach'!D$5),IF(N193&gt;='Sales Ach'!B$6,('Sales Ach'!C$6+((N193-'Sales Ach'!B$6)/('Sales Ach'!B$5-'Sales Ach'!B$6)*'Sales Ach'!D$6)),0))))*$AB$2/10))</f>
        <v>7.2126974726666884</v>
      </c>
      <c r="AC193" s="76">
        <f>IF(Q193="","",(IF(Q193&gt;=UA!B$3,UA!C$3,IF(Q193&gt;=UA!B$4,(UA!C$4+((Q193-UA!B$4)/(UA!B$3-UA!B$4))*UA!D$4),IF(Q193&gt;UA!B$5,(UA!C$5+((Q193-UA!B$5)/(UA!B$4-UA!B$5))*UA!D$5),IF(Q193&gt;=UA!B$6,(UA!C$6+((Q193-UA!B$6)/(UA!B$5-UA!B$6)*UA!D$6)),0))))*$AC$2/10))</f>
        <v>0</v>
      </c>
      <c r="AD193" s="76">
        <f>IF(R193="","",(IF(R193&gt;='New Product'!B$3,'New Product'!C$3,IF(R193&gt;='New Product'!B$4,('New Product'!C$4+((R193-'New Product'!B$4)/('New Product'!B$3-'New Product'!B$4))*'New Product'!D$4),IF(R193&gt;'New Product'!B$5,('New Product'!C$5+((R193-'New Product'!B$5)/('New Product'!B$4-'New Product'!B$5))*'New Product'!D$5),IF(R193&gt;='New Product'!B$6,('New Product'!C$6+((R193-'New Product'!B$6)/('New Product'!B$5-'New Product'!B$6)*'New Product'!D$6)),0)))))*$AD$2/10)</f>
        <v>1.7890178390170344</v>
      </c>
      <c r="AE193" s="76">
        <f>IF(S193="","",(IF(S193&gt;='Basket Brand'!B$3,'Basket Brand'!C$3,IF(S193&gt;='Basket Brand'!B$4,('Basket Brand'!C$4+((S193-'Basket Brand'!B$4)/('Basket Brand'!B$3-'Basket Brand'!B$4))*'Basket Brand'!D$4),IF(S193&gt;'Basket Brand'!B$5,('Basket Brand'!C$5+((S193-'Basket Brand'!B$5)/('Basket Brand'!B$4-'Basket Brand'!B$5))*'Basket Brand'!D$5),IF(S193&gt;='Basket Brand'!B$6,('Basket Brand'!C$6+((S193-'Basket Brand'!B$6)/('Basket Brand'!B$5-'Basket Brand'!B$6)*'Basket Brand'!D$6)),0))))*$AE$2/10))</f>
        <v>4.2493840516466577</v>
      </c>
      <c r="AF193" s="76">
        <f>IF(T193="","",(IF(T193&gt;='No of Month Ach.'!B$3,'No of Month Ach.'!C$3,IF(T193&gt;='No of Month Ach.'!B$4,('No of Month Ach.'!C$4+((T193-'No of Month Ach.'!B$4)/('No of Month Ach.'!B$3-'No of Month Ach.'!B$4))*'No of Month Ach.'!D$4),IF(T193&gt;'No of Month Ach.'!B$5,('No of Month Ach.'!C$5+((T193-'No of Month Ach.'!B$5)/('No of Month Ach.'!B$4-'No of Month Ach.'!B$5))*'No of Month Ach.'!D$5),IF(T193&gt;='No of Month Ach.'!B$6,('No of Month Ach.'!C$6+((T193-'No of Month Ach.'!B$6)/('No of Month Ach.'!B$5-'No of Month Ach.'!B$6)*'No of Month Ach.'!D$6)),0))))*$AF$2/10))</f>
        <v>0</v>
      </c>
      <c r="AG193" s="76">
        <f>IFERROR(IF(U193="","",IF(U193&gt;='Rx Share'!B$3,'Rx Share'!C$3,IF(U193&gt;='Rx Share'!B$4,('Rx Share'!C$4+((U193-'Rx Share'!B$4)/('Rx Share'!B$3-'Rx Share'!B$4))*'Rx Share'!D$4),IF(U193&gt;'Rx Share'!B$5,('Rx Share'!C$5+((U193-'Rx Share'!B$5)/('Rx Share'!B$4-'Rx Share'!B$5))*'Rx Share'!D$5),IF(U193&gt;='Rx Share'!B$6,('Rx Share'!C$6+((U193-'Rx Share'!B$6)/('Rx Share'!B$5-'Rx Share'!B$6)*'Rx Share'!D$6)),0)))))*$AG$2/10,"")</f>
        <v>0</v>
      </c>
      <c r="AH193" s="76">
        <f>IF(W193&gt;='Call Achv'!B$3,'Call Achv'!C$3,IF(W193&gt;='Call Achv'!B$4,('Call Achv'!C$4+((W193-'Call Achv'!B$4)/('Call Achv'!B$3-'Call Achv'!B$4))*'Call Achv'!D$4),IF(W193&gt;'Call Achv'!B$5,('Call Achv'!C$5+((W193-'Call Achv'!B$5)/('Call Achv'!B$4-'Call Achv'!B$5))*'Call Achv'!D$5),IF(W193&gt;='Call Achv'!B$6,('Call Achv'!C$6+((W193-'Call Achv'!B$6)/('Call Achv'!B$5-'Call Achv'!B$6)*'Call Achv'!D$6)),0))))*$AH$2/10</f>
        <v>0</v>
      </c>
      <c r="AI193" s="76">
        <f>IF(X193&gt;='FF-Written'!B$3,'FF-Written'!C$3,IF(X193&gt;='FF-Written'!B$4,('FF-Written'!C$4+((X193-'FF-Written'!B$4)/('FF-Written'!B$3-'FF-Written'!B$4))*'FF-Written'!D$4),IF(X193&gt;'FF-Written'!B$5,('FF-Written'!C$5+((X193-'FF-Written'!B$5)/('FF-Written'!B$4-'FF-Written'!B$5))*'FF-Written'!D$5),IF(X193&gt;='FF-Written'!B$6,('FF-Written'!C$6+((X193-'FF-Written'!B$6)/('FF-Written'!B$5-'FF-Written'!B$6)*'FF-Written'!D$6)),0))))*$AI$2/10</f>
        <v>3.7333333333333329</v>
      </c>
      <c r="AJ193" s="76">
        <f>IF(Y193&gt;='FF-Detailing'!B$3,'FF-Detailing'!C$3,IF(Y193&gt;='FF-Detailing'!B$4,('FF-Detailing'!C$4+((Y193-'FF-Detailing'!B$4)/('FF-Detailing'!B$3-'FF-Detailing'!B$4))*'FF-Detailing'!D$4),IF(Y193&gt;'FF-Detailing'!B$5,('FF-Detailing'!C$5+((Y193-'FF-Detailing'!B$5)/('FF-Detailing'!B$4-'FF-Detailing'!B$5))*'FF-Detailing'!D$5),IF(Y193&gt;='FF-Detailing'!B$6,('FF-Detailing'!C$6+((Y193-'FF-Detailing'!B$6)/('FF-Detailing'!B$5-'FF-Detailing'!B$6)*'FF-Detailing'!D$6)),0))))*$AJ$2/10</f>
        <v>2.5600000000000005</v>
      </c>
      <c r="AK193" s="100">
        <f t="shared" si="29"/>
        <v>24.430540870829638</v>
      </c>
      <c r="AL193" s="70">
        <f t="shared" si="38"/>
        <v>523</v>
      </c>
      <c r="AM193" s="2">
        <f t="shared" si="30"/>
        <v>21.716036329626348</v>
      </c>
      <c r="AN193">
        <f t="shared" si="31"/>
        <v>371</v>
      </c>
      <c r="AO193" s="110" t="str">
        <f t="shared" si="32"/>
        <v/>
      </c>
      <c r="AP193" s="110" t="str">
        <f t="shared" si="39"/>
        <v/>
      </c>
      <c r="AQ193" s="110" t="str">
        <f t="shared" si="40"/>
        <v/>
      </c>
      <c r="AR193" s="110" t="str">
        <f t="shared" si="41"/>
        <v/>
      </c>
      <c r="AS193" s="109" t="str">
        <f t="shared" si="33"/>
        <v>Disqualified</v>
      </c>
      <c r="AT193" s="109" t="str">
        <f t="shared" si="34"/>
        <v>Disqualified</v>
      </c>
      <c r="AU193" s="109" t="str">
        <f t="shared" si="35"/>
        <v>Disqualified</v>
      </c>
      <c r="AV193" s="109" t="str">
        <f t="shared" si="36"/>
        <v>Disqualified</v>
      </c>
    </row>
    <row r="194" spans="1:48" ht="20" x14ac:dyDescent="0.35">
      <c r="A194" s="87"/>
      <c r="B194" s="79">
        <v>105459</v>
      </c>
      <c r="C194" s="80" t="s">
        <v>2054</v>
      </c>
      <c r="D194" s="80" t="s">
        <v>1114</v>
      </c>
      <c r="E194" s="80" t="s">
        <v>535</v>
      </c>
      <c r="F194" s="80" t="s">
        <v>76</v>
      </c>
      <c r="G194" s="80" t="s">
        <v>21</v>
      </c>
      <c r="H194" s="80" t="s">
        <v>1760</v>
      </c>
      <c r="I194" s="80" t="s">
        <v>1757</v>
      </c>
      <c r="J194" s="146">
        <v>44747</v>
      </c>
      <c r="K194" s="146" t="s">
        <v>1719</v>
      </c>
      <c r="L194" s="79"/>
      <c r="M194" s="79">
        <v>9</v>
      </c>
      <c r="N194" s="78">
        <v>68.998296994851842</v>
      </c>
      <c r="O194" s="78">
        <f>_xlfn.XLOOKUP($B194,[1]Sheet1!$A:$A,[1]Sheet1!$D:$D)</f>
        <v>68.998234895072059</v>
      </c>
      <c r="P194" s="78">
        <f t="shared" si="37"/>
        <v>6.2099779782442965E-5</v>
      </c>
      <c r="Q194" s="78">
        <v>11.538461538461538</v>
      </c>
      <c r="R194" s="78">
        <v>37.108835811604052</v>
      </c>
      <c r="S194" s="78">
        <v>72.157370601240117</v>
      </c>
      <c r="T194" s="142">
        <v>0</v>
      </c>
      <c r="U194" s="68">
        <v>5.9695923887697049</v>
      </c>
      <c r="V194" s="68">
        <v>0.29847961943848522</v>
      </c>
      <c r="W194" s="78">
        <v>99.70104633781763</v>
      </c>
      <c r="X194" s="78">
        <v>82.222222222222229</v>
      </c>
      <c r="Y194" s="78">
        <v>90.666666666666671</v>
      </c>
      <c r="Z194" s="73"/>
      <c r="AA194" s="74"/>
      <c r="AB194" s="75">
        <f>IF(N194="","",(IF(N194&gt;='Sales Ach'!B$3,'Sales Ach'!C$3,IF(N194&gt;='Sales Ach'!B$4,('Sales Ach'!C$4+((N194-'Sales Ach'!B$4)/('Sales Ach'!B$3-'Sales Ach'!B$4))*'Sales Ach'!D$4),IF(N194&gt;'Sales Ach'!B$5,('Sales Ach'!C$5+((N194-'Sales Ach'!B$5)/('Sales Ach'!B$4-'Sales Ach'!B$5))*'Sales Ach'!D$5),IF(N194&gt;='Sales Ach'!B$6,('Sales Ach'!C$6+((N194-'Sales Ach'!B$6)/('Sales Ach'!B$5-'Sales Ach'!B$6)*'Sales Ach'!D$6)),0))))*$AB$2/10))</f>
        <v>7.1994890984555528</v>
      </c>
      <c r="AC194" s="76">
        <f>IF(Q194="","",(IF(Q194&gt;=UA!B$3,UA!C$3,IF(Q194&gt;=UA!B$4,(UA!C$4+((Q194-UA!B$4)/(UA!B$3-UA!B$4))*UA!D$4),IF(Q194&gt;UA!B$5,(UA!C$5+((Q194-UA!B$5)/(UA!B$4-UA!B$5))*UA!D$5),IF(Q194&gt;=UA!B$6,(UA!C$6+((Q194-UA!B$6)/(UA!B$5-UA!B$6)*UA!D$6)),0))))*$AC$2/10))</f>
        <v>0</v>
      </c>
      <c r="AD194" s="76">
        <f>IF(R194="","",(IF(R194&gt;='New Product'!B$3,'New Product'!C$3,IF(R194&gt;='New Product'!B$4,('New Product'!C$4+((R194-'New Product'!B$4)/('New Product'!B$3-'New Product'!B$4))*'New Product'!D$4),IF(R194&gt;'New Product'!B$5,('New Product'!C$5+((R194-'New Product'!B$5)/('New Product'!B$4-'New Product'!B$5))*'New Product'!D$5),IF(R194&gt;='New Product'!B$6,('New Product'!C$6+((R194-'New Product'!B$6)/('New Product'!B$5-'New Product'!B$6)*'New Product'!D$6)),0)))))*$AD$2/10)</f>
        <v>0</v>
      </c>
      <c r="AE194" s="76">
        <f>IF(S194="","",(IF(S194&gt;='Basket Brand'!B$3,'Basket Brand'!C$3,IF(S194&gt;='Basket Brand'!B$4,('Basket Brand'!C$4+((S194-'Basket Brand'!B$4)/('Basket Brand'!B$3-'Basket Brand'!B$4))*'Basket Brand'!D$4),IF(S194&gt;'Basket Brand'!B$5,('Basket Brand'!C$5+((S194-'Basket Brand'!B$5)/('Basket Brand'!B$4-'Basket Brand'!B$5))*'Basket Brand'!D$5),IF(S194&gt;='Basket Brand'!B$6,('Basket Brand'!C$6+((S194-'Basket Brand'!B$6)/('Basket Brand'!B$5-'Basket Brand'!B$6)*'Basket Brand'!D$6)),0))))*$AE$2/10))</f>
        <v>3.2588844721488144</v>
      </c>
      <c r="AF194" s="76">
        <f>IF(T194="","",(IF(T194&gt;='No of Month Ach.'!B$3,'No of Month Ach.'!C$3,IF(T194&gt;='No of Month Ach.'!B$4,('No of Month Ach.'!C$4+((T194-'No of Month Ach.'!B$4)/('No of Month Ach.'!B$3-'No of Month Ach.'!B$4))*'No of Month Ach.'!D$4),IF(T194&gt;'No of Month Ach.'!B$5,('No of Month Ach.'!C$5+((T194-'No of Month Ach.'!B$5)/('No of Month Ach.'!B$4-'No of Month Ach.'!B$5))*'No of Month Ach.'!D$5),IF(T194&gt;='No of Month Ach.'!B$6,('No of Month Ach.'!C$6+((T194-'No of Month Ach.'!B$6)/('No of Month Ach.'!B$5-'No of Month Ach.'!B$6)*'No of Month Ach.'!D$6)),0))))*$AF$2/10))</f>
        <v>0</v>
      </c>
      <c r="AG194" s="76">
        <f>IFERROR(IF(U194="","",IF(U194&gt;='Rx Share'!B$3,'Rx Share'!C$3,IF(U194&gt;='Rx Share'!B$4,('Rx Share'!C$4+((U194-'Rx Share'!B$4)/('Rx Share'!B$3-'Rx Share'!B$4))*'Rx Share'!D$4),IF(U194&gt;'Rx Share'!B$5,('Rx Share'!C$5+((U194-'Rx Share'!B$5)/('Rx Share'!B$4-'Rx Share'!B$5))*'Rx Share'!D$5),IF(U194&gt;='Rx Share'!B$6,('Rx Share'!C$6+((U194-'Rx Share'!B$6)/('Rx Share'!B$5-'Rx Share'!B$6)*'Rx Share'!D$6)),0)))))*$AG$2/10,"")</f>
        <v>0</v>
      </c>
      <c r="AH194" s="76">
        <f>IF(W194&gt;='Call Achv'!B$3,'Call Achv'!C$3,IF(W194&gt;='Call Achv'!B$4,('Call Achv'!C$4+((W194-'Call Achv'!B$4)/('Call Achv'!B$3-'Call Achv'!B$4))*'Call Achv'!D$4),IF(W194&gt;'Call Achv'!B$5,('Call Achv'!C$5+((W194-'Call Achv'!B$5)/('Call Achv'!B$4-'Call Achv'!B$5))*'Call Achv'!D$5),IF(W194&gt;='Call Achv'!B$6,('Call Achv'!C$6+((W194-'Call Achv'!B$6)/('Call Achv'!B$5-'Call Achv'!B$6)*'Call Achv'!D$6)),0))))*$AH$2/10</f>
        <v>4.9103139013452886</v>
      </c>
      <c r="AI194" s="76">
        <f>IF(X194&gt;='FF-Written'!B$3,'FF-Written'!C$3,IF(X194&gt;='FF-Written'!B$4,('FF-Written'!C$4+((X194-'FF-Written'!B$4)/('FF-Written'!B$3-'FF-Written'!B$4))*'FF-Written'!D$4),IF(X194&gt;'FF-Written'!B$5,('FF-Written'!C$5+((X194-'FF-Written'!B$5)/('FF-Written'!B$4-'FF-Written'!B$5))*'FF-Written'!D$5),IF(X194&gt;='FF-Written'!B$6,('FF-Written'!C$6+((X194-'FF-Written'!B$6)/('FF-Written'!B$5-'FF-Written'!B$6)*'FF-Written'!D$6)),0))))*$AI$2/10</f>
        <v>6.7555555555555573</v>
      </c>
      <c r="AJ194" s="76">
        <f>IF(Y194&gt;='FF-Detailing'!B$3,'FF-Detailing'!C$3,IF(Y194&gt;='FF-Detailing'!B$4,('FF-Detailing'!C$4+((Y194-'FF-Detailing'!B$4)/('FF-Detailing'!B$3-'FF-Detailing'!B$4))*'FF-Detailing'!D$4),IF(Y194&gt;'FF-Detailing'!B$5,('FF-Detailing'!C$5+((Y194-'FF-Detailing'!B$5)/('FF-Detailing'!B$4-'FF-Detailing'!B$5))*'FF-Detailing'!D$5),IF(Y194&gt;='FF-Detailing'!B$6,('FF-Detailing'!C$6+((Y194-'FF-Detailing'!B$6)/('FF-Detailing'!B$5-'FF-Detailing'!B$6)*'FF-Detailing'!D$6)),0))))*$AJ$2/10</f>
        <v>2.7400000000000007</v>
      </c>
      <c r="AK194" s="100">
        <f t="shared" si="29"/>
        <v>31.080303784381517</v>
      </c>
      <c r="AL194" s="70">
        <f t="shared" si="38"/>
        <v>454</v>
      </c>
      <c r="AM194" s="2">
        <f t="shared" si="30"/>
        <v>27.626936697228018</v>
      </c>
      <c r="AN194">
        <f t="shared" si="31"/>
        <v>322</v>
      </c>
      <c r="AO194" s="110" t="str">
        <f t="shared" si="32"/>
        <v/>
      </c>
      <c r="AP194" s="110" t="str">
        <f t="shared" si="39"/>
        <v/>
      </c>
      <c r="AQ194" s="110" t="str">
        <f t="shared" si="40"/>
        <v/>
      </c>
      <c r="AR194" s="110" t="str">
        <f t="shared" si="41"/>
        <v/>
      </c>
      <c r="AS194" s="109" t="str">
        <f t="shared" si="33"/>
        <v>Disqualified</v>
      </c>
      <c r="AT194" s="109" t="str">
        <f t="shared" si="34"/>
        <v>Disqualified</v>
      </c>
      <c r="AU194" s="109" t="str">
        <f t="shared" si="35"/>
        <v>Disqualified</v>
      </c>
      <c r="AV194" s="109" t="str">
        <f t="shared" si="36"/>
        <v>Disqualified</v>
      </c>
    </row>
    <row r="195" spans="1:48" ht="30" x14ac:dyDescent="0.35">
      <c r="A195" s="87"/>
      <c r="B195" s="79">
        <v>105460</v>
      </c>
      <c r="C195" s="80" t="s">
        <v>2055</v>
      </c>
      <c r="D195" s="80" t="s">
        <v>1114</v>
      </c>
      <c r="E195" s="80" t="s">
        <v>533</v>
      </c>
      <c r="F195" s="80" t="s">
        <v>72</v>
      </c>
      <c r="G195" s="80" t="s">
        <v>1798</v>
      </c>
      <c r="H195" s="80" t="s">
        <v>1777</v>
      </c>
      <c r="I195" s="80" t="s">
        <v>1757</v>
      </c>
      <c r="J195" s="146">
        <v>44747</v>
      </c>
      <c r="K195" s="146" t="s">
        <v>1719</v>
      </c>
      <c r="L195" s="79"/>
      <c r="M195" s="79">
        <v>9</v>
      </c>
      <c r="N195" s="78">
        <v>71.726624240917985</v>
      </c>
      <c r="O195" s="78">
        <f>_xlfn.XLOOKUP($B195,[1]Sheet1!$A:$A,[1]Sheet1!$D:$D)</f>
        <v>71.726611006857141</v>
      </c>
      <c r="P195" s="78">
        <f t="shared" si="37"/>
        <v>1.323406084452472E-5</v>
      </c>
      <c r="Q195" s="78">
        <v>13.769363166953527</v>
      </c>
      <c r="R195" s="78">
        <v>41.718019108109338</v>
      </c>
      <c r="S195" s="78">
        <v>90.068202834862177</v>
      </c>
      <c r="T195" s="142">
        <v>0</v>
      </c>
      <c r="U195" s="68">
        <v>28.889298666174927</v>
      </c>
      <c r="V195" s="68">
        <v>0.86667895998524791</v>
      </c>
      <c r="W195" s="78">
        <v>54.825396825396822</v>
      </c>
      <c r="X195" s="78">
        <v>83.333333333333343</v>
      </c>
      <c r="Y195" s="78">
        <v>83.666666666666671</v>
      </c>
      <c r="Z195" s="73"/>
      <c r="AA195" s="74"/>
      <c r="AB195" s="75">
        <f>IF(N195="","",(IF(N195&gt;='Sales Ach'!B$3,'Sales Ach'!C$3,IF(N195&gt;='Sales Ach'!B$4,('Sales Ach'!C$4+((N195-'Sales Ach'!B$4)/('Sales Ach'!B$3-'Sales Ach'!B$4))*'Sales Ach'!D$4),IF(N195&gt;'Sales Ach'!B$5,('Sales Ach'!C$5+((N195-'Sales Ach'!B$5)/('Sales Ach'!B$4-'Sales Ach'!B$5))*'Sales Ach'!D$5),IF(N195&gt;='Sales Ach'!B$6,('Sales Ach'!C$6+((N195-'Sales Ach'!B$6)/('Sales Ach'!B$5-'Sales Ach'!B$6)*'Sales Ach'!D$6)),0))))*$AB$2/10))</f>
        <v>8.0179872722753949</v>
      </c>
      <c r="AC195" s="76">
        <f>IF(Q195="","",(IF(Q195&gt;=UA!B$3,UA!C$3,IF(Q195&gt;=UA!B$4,(UA!C$4+((Q195-UA!B$4)/(UA!B$3-UA!B$4))*UA!D$4),IF(Q195&gt;UA!B$5,(UA!C$5+((Q195-UA!B$5)/(UA!B$4-UA!B$5))*UA!D$5),IF(Q195&gt;=UA!B$6,(UA!C$6+((Q195-UA!B$6)/(UA!B$5-UA!B$6)*UA!D$6)),0))))*$AC$2/10))</f>
        <v>0</v>
      </c>
      <c r="AD195" s="76">
        <f>IF(R195="","",(IF(R195&gt;='New Product'!B$3,'New Product'!C$3,IF(R195&gt;='New Product'!B$4,('New Product'!C$4+((R195-'New Product'!B$4)/('New Product'!B$3-'New Product'!B$4))*'New Product'!D$4),IF(R195&gt;'New Product'!B$5,('New Product'!C$5+((R195-'New Product'!B$5)/('New Product'!B$4-'New Product'!B$5))*'New Product'!D$5),IF(R195&gt;='New Product'!B$6,('New Product'!C$6+((R195-'New Product'!B$6)/('New Product'!B$5-'New Product'!B$6)*'New Product'!D$6)),0)))))*$AD$2/10)</f>
        <v>0.32516333597978353</v>
      </c>
      <c r="AE195" s="76">
        <f>IF(S195="","",(IF(S195&gt;='Basket Brand'!B$3,'Basket Brand'!C$3,IF(S195&gt;='Basket Brand'!B$4,('Basket Brand'!C$4+((S195-'Basket Brand'!B$4)/('Basket Brand'!B$3-'Basket Brand'!B$4))*'Basket Brand'!D$4),IF(S195&gt;'Basket Brand'!B$5,('Basket Brand'!C$5+((S195-'Basket Brand'!B$5)/('Basket Brand'!B$4-'Basket Brand'!B$5))*'Basket Brand'!D$5),IF(S195&gt;='Basket Brand'!B$6,('Basket Brand'!C$6+((S195-'Basket Brand'!B$6)/('Basket Brand'!B$5-'Basket Brand'!B$6)*'Basket Brand'!D$6)),0))))*$AE$2/10))</f>
        <v>5.4081843401834622</v>
      </c>
      <c r="AF195" s="76">
        <f>IF(T195="","",(IF(T195&gt;='No of Month Ach.'!B$3,'No of Month Ach.'!C$3,IF(T195&gt;='No of Month Ach.'!B$4,('No of Month Ach.'!C$4+((T195-'No of Month Ach.'!B$4)/('No of Month Ach.'!B$3-'No of Month Ach.'!B$4))*'No of Month Ach.'!D$4),IF(T195&gt;'No of Month Ach.'!B$5,('No of Month Ach.'!C$5+((T195-'No of Month Ach.'!B$5)/('No of Month Ach.'!B$4-'No of Month Ach.'!B$5))*'No of Month Ach.'!D$5),IF(T195&gt;='No of Month Ach.'!B$6,('No of Month Ach.'!C$6+((T195-'No of Month Ach.'!B$6)/('No of Month Ach.'!B$5-'No of Month Ach.'!B$6)*'No of Month Ach.'!D$6)),0))))*$AF$2/10))</f>
        <v>0</v>
      </c>
      <c r="AG195" s="76">
        <f>IFERROR(IF(U195="","",IF(U195&gt;='Rx Share'!B$3,'Rx Share'!C$3,IF(U195&gt;='Rx Share'!B$4,('Rx Share'!C$4+((U195-'Rx Share'!B$4)/('Rx Share'!B$3-'Rx Share'!B$4))*'Rx Share'!D$4),IF(U195&gt;'Rx Share'!B$5,('Rx Share'!C$5+((U195-'Rx Share'!B$5)/('Rx Share'!B$4-'Rx Share'!B$5))*'Rx Share'!D$5),IF(U195&gt;='Rx Share'!B$6,('Rx Share'!C$6+((U195-'Rx Share'!B$6)/('Rx Share'!B$5-'Rx Share'!B$6)*'Rx Share'!D$6)),0)))))*$AG$2/10,"")</f>
        <v>0</v>
      </c>
      <c r="AH195" s="76">
        <f>IF(W195&gt;='Call Achv'!B$3,'Call Achv'!C$3,IF(W195&gt;='Call Achv'!B$4,('Call Achv'!C$4+((W195-'Call Achv'!B$4)/('Call Achv'!B$3-'Call Achv'!B$4))*'Call Achv'!D$4),IF(W195&gt;'Call Achv'!B$5,('Call Achv'!C$5+((W195-'Call Achv'!B$5)/('Call Achv'!B$4-'Call Achv'!B$5))*'Call Achv'!D$5),IF(W195&gt;='Call Achv'!B$6,('Call Achv'!C$6+((W195-'Call Achv'!B$6)/('Call Achv'!B$5-'Call Achv'!B$6)*'Call Achv'!D$6)),0))))*$AH$2/10</f>
        <v>0</v>
      </c>
      <c r="AI195" s="76">
        <f>IF(X195&gt;='FF-Written'!B$3,'FF-Written'!C$3,IF(X195&gt;='FF-Written'!B$4,('FF-Written'!C$4+((X195-'FF-Written'!B$4)/('FF-Written'!B$3-'FF-Written'!B$4))*'FF-Written'!D$4),IF(X195&gt;'FF-Written'!B$5,('FF-Written'!C$5+((X195-'FF-Written'!B$5)/('FF-Written'!B$4-'FF-Written'!B$5))*'FF-Written'!D$5),IF(X195&gt;='FF-Written'!B$6,('FF-Written'!C$6+((X195-'FF-Written'!B$6)/('FF-Written'!B$5-'FF-Written'!B$6)*'FF-Written'!D$6)),0))))*$AI$2/10</f>
        <v>6.9333333333333345</v>
      </c>
      <c r="AJ195" s="76">
        <f>IF(Y195&gt;='FF-Detailing'!B$3,'FF-Detailing'!C$3,IF(Y195&gt;='FF-Detailing'!B$4,('FF-Detailing'!C$4+((Y195-'FF-Detailing'!B$4)/('FF-Detailing'!B$3-'FF-Detailing'!B$4))*'FF-Detailing'!D$4),IF(Y195&gt;'FF-Detailing'!B$5,('FF-Detailing'!C$5+((Y195-'FF-Detailing'!B$5)/('FF-Detailing'!B$4-'FF-Detailing'!B$5))*'FF-Detailing'!D$5),IF(Y195&gt;='FF-Detailing'!B$6,('FF-Detailing'!C$6+((Y195-'FF-Detailing'!B$6)/('FF-Detailing'!B$5-'FF-Detailing'!B$6)*'FF-Detailing'!D$6)),0))))*$AJ$2/10</f>
        <v>2.3200000000000003</v>
      </c>
      <c r="AK195" s="100">
        <f t="shared" si="29"/>
        <v>28.755835352214973</v>
      </c>
      <c r="AL195" s="70">
        <f t="shared" si="38"/>
        <v>487</v>
      </c>
      <c r="AM195" s="2">
        <f t="shared" si="30"/>
        <v>25.560742535302197</v>
      </c>
      <c r="AN195">
        <f t="shared" si="31"/>
        <v>346</v>
      </c>
      <c r="AO195" s="110" t="str">
        <f t="shared" si="32"/>
        <v/>
      </c>
      <c r="AP195" s="110" t="str">
        <f t="shared" si="39"/>
        <v/>
      </c>
      <c r="AQ195" s="110" t="str">
        <f t="shared" si="40"/>
        <v/>
      </c>
      <c r="AR195" s="110" t="str">
        <f t="shared" si="41"/>
        <v/>
      </c>
      <c r="AS195" s="109" t="str">
        <f t="shared" si="33"/>
        <v>Disqualified</v>
      </c>
      <c r="AT195" s="109" t="str">
        <f t="shared" si="34"/>
        <v>Disqualified</v>
      </c>
      <c r="AU195" s="109" t="str">
        <f t="shared" si="35"/>
        <v>Disqualified</v>
      </c>
      <c r="AV195" s="109" t="str">
        <f t="shared" si="36"/>
        <v>Disqualified</v>
      </c>
    </row>
    <row r="196" spans="1:48" ht="20" x14ac:dyDescent="0.35">
      <c r="A196" s="87"/>
      <c r="B196" s="79">
        <v>105466</v>
      </c>
      <c r="C196" s="80" t="s">
        <v>536</v>
      </c>
      <c r="D196" s="80"/>
      <c r="E196" s="80" t="s">
        <v>2056</v>
      </c>
      <c r="F196" s="80" t="s">
        <v>2057</v>
      </c>
      <c r="G196" s="80" t="s">
        <v>2000</v>
      </c>
      <c r="H196" s="80" t="s">
        <v>1912</v>
      </c>
      <c r="I196" s="80" t="s">
        <v>1786</v>
      </c>
      <c r="J196" s="146"/>
      <c r="K196" s="146" t="s">
        <v>1701</v>
      </c>
      <c r="L196" s="79"/>
      <c r="M196" s="79">
        <v>1</v>
      </c>
      <c r="N196" s="78">
        <v>71.216820436556475</v>
      </c>
      <c r="O196" s="78">
        <f>_xlfn.XLOOKUP($B196,[1]Sheet1!$A:$A,[1]Sheet1!$D:$D)</f>
        <v>71.216820436556475</v>
      </c>
      <c r="P196" s="78">
        <f t="shared" si="37"/>
        <v>0</v>
      </c>
      <c r="Q196" s="78">
        <v>28.571428571428569</v>
      </c>
      <c r="R196" s="78" t="s">
        <v>1093</v>
      </c>
      <c r="S196" s="78">
        <v>70.31247946375764</v>
      </c>
      <c r="T196" s="142">
        <v>0</v>
      </c>
      <c r="U196" s="68" t="s">
        <v>1093</v>
      </c>
      <c r="V196" s="68" t="s">
        <v>1093</v>
      </c>
      <c r="W196" s="78">
        <v>0</v>
      </c>
      <c r="X196" s="78">
        <v>86.666666666666671</v>
      </c>
      <c r="Y196" s="78">
        <v>80.666666666666671</v>
      </c>
      <c r="Z196" s="73"/>
      <c r="AA196" s="74"/>
      <c r="AB196" s="75">
        <f>IF(N196="","",(IF(N196&gt;='Sales Ach'!B$3,'Sales Ach'!C$3,IF(N196&gt;='Sales Ach'!B$4,('Sales Ach'!C$4+((N196-'Sales Ach'!B$4)/('Sales Ach'!B$3-'Sales Ach'!B$4))*'Sales Ach'!D$4),IF(N196&gt;'Sales Ach'!B$5,('Sales Ach'!C$5+((N196-'Sales Ach'!B$5)/('Sales Ach'!B$4-'Sales Ach'!B$5))*'Sales Ach'!D$5),IF(N196&gt;='Sales Ach'!B$6,('Sales Ach'!C$6+((N196-'Sales Ach'!B$6)/('Sales Ach'!B$5-'Sales Ach'!B$6)*'Sales Ach'!D$6)),0))))*$AB$2/10))</f>
        <v>7.8650461309669426</v>
      </c>
      <c r="AC196" s="76">
        <f>IF(Q196="","",(IF(Q196&gt;=UA!B$3,UA!C$3,IF(Q196&gt;=UA!B$4,(UA!C$4+((Q196-UA!B$4)/(UA!B$3-UA!B$4))*UA!D$4),IF(Q196&gt;UA!B$5,(UA!C$5+((Q196-UA!B$5)/(UA!B$4-UA!B$5))*UA!D$5),IF(Q196&gt;=UA!B$6,(UA!C$6+((Q196-UA!B$6)/(UA!B$5-UA!B$6)*UA!D$6)),0))))*$AC$2/10))</f>
        <v>0</v>
      </c>
      <c r="AD196" s="76" t="str">
        <f>IF(R196="","",(IF(R196&gt;='New Product'!B$3,'New Product'!C$3,IF(R196&gt;='New Product'!B$4,('New Product'!C$4+((R196-'New Product'!B$4)/('New Product'!B$3-'New Product'!B$4))*'New Product'!D$4),IF(R196&gt;'New Product'!B$5,('New Product'!C$5+((R196-'New Product'!B$5)/('New Product'!B$4-'New Product'!B$5))*'New Product'!D$5),IF(R196&gt;='New Product'!B$6,('New Product'!C$6+((R196-'New Product'!B$6)/('New Product'!B$5-'New Product'!B$6)*'New Product'!D$6)),0)))))*$AD$2/10)</f>
        <v/>
      </c>
      <c r="AE196" s="76">
        <f>IF(S196="","",(IF(S196&gt;='Basket Brand'!B$3,'Basket Brand'!C$3,IF(S196&gt;='Basket Brand'!B$4,('Basket Brand'!C$4+((S196-'Basket Brand'!B$4)/('Basket Brand'!B$3-'Basket Brand'!B$4))*'Basket Brand'!D$4),IF(S196&gt;'Basket Brand'!B$5,('Basket Brand'!C$5+((S196-'Basket Brand'!B$5)/('Basket Brand'!B$4-'Basket Brand'!B$5))*'Basket Brand'!D$5),IF(S196&gt;='Basket Brand'!B$6,('Basket Brand'!C$6+((S196-'Basket Brand'!B$6)/('Basket Brand'!B$5-'Basket Brand'!B$6)*'Basket Brand'!D$6)),0))))*$AE$2/10))</f>
        <v>3.0374975356509166</v>
      </c>
      <c r="AF196" s="76">
        <f>IF(T196="","",(IF(T196&gt;='No of Month Ach.'!B$3,'No of Month Ach.'!C$3,IF(T196&gt;='No of Month Ach.'!B$4,('No of Month Ach.'!C$4+((T196-'No of Month Ach.'!B$4)/('No of Month Ach.'!B$3-'No of Month Ach.'!B$4))*'No of Month Ach.'!D$4),IF(T196&gt;'No of Month Ach.'!B$5,('No of Month Ach.'!C$5+((T196-'No of Month Ach.'!B$5)/('No of Month Ach.'!B$4-'No of Month Ach.'!B$5))*'No of Month Ach.'!D$5),IF(T196&gt;='No of Month Ach.'!B$6,('No of Month Ach.'!C$6+((T196-'No of Month Ach.'!B$6)/('No of Month Ach.'!B$5-'No of Month Ach.'!B$6)*'No of Month Ach.'!D$6)),0))))*$AF$2/10))</f>
        <v>0</v>
      </c>
      <c r="AG196" s="76" t="str">
        <f>IFERROR(IF(U196="","",IF(U196&gt;='Rx Share'!B$3,'Rx Share'!C$3,IF(U196&gt;='Rx Share'!B$4,('Rx Share'!C$4+((U196-'Rx Share'!B$4)/('Rx Share'!B$3-'Rx Share'!B$4))*'Rx Share'!D$4),IF(U196&gt;'Rx Share'!B$5,('Rx Share'!C$5+((U196-'Rx Share'!B$5)/('Rx Share'!B$4-'Rx Share'!B$5))*'Rx Share'!D$5),IF(U196&gt;='Rx Share'!B$6,('Rx Share'!C$6+((U196-'Rx Share'!B$6)/('Rx Share'!B$5-'Rx Share'!B$6)*'Rx Share'!D$6)),0)))))*$AG$2/10,"")</f>
        <v/>
      </c>
      <c r="AH196" s="76">
        <f>IF(W196&gt;='Call Achv'!B$3,'Call Achv'!C$3,IF(W196&gt;='Call Achv'!B$4,('Call Achv'!C$4+((W196-'Call Achv'!B$4)/('Call Achv'!B$3-'Call Achv'!B$4))*'Call Achv'!D$4),IF(W196&gt;'Call Achv'!B$5,('Call Achv'!C$5+((W196-'Call Achv'!B$5)/('Call Achv'!B$4-'Call Achv'!B$5))*'Call Achv'!D$5),IF(W196&gt;='Call Achv'!B$6,('Call Achv'!C$6+((W196-'Call Achv'!B$6)/('Call Achv'!B$5-'Call Achv'!B$6)*'Call Achv'!D$6)),0))))*$AH$2/10</f>
        <v>0</v>
      </c>
      <c r="AI196" s="76">
        <f>IF(X196&gt;='FF-Written'!B$3,'FF-Written'!C$3,IF(X196&gt;='FF-Written'!B$4,('FF-Written'!C$4+((X196-'FF-Written'!B$4)/('FF-Written'!B$3-'FF-Written'!B$4))*'FF-Written'!D$4),IF(X196&gt;'FF-Written'!B$5,('FF-Written'!C$5+((X196-'FF-Written'!B$5)/('FF-Written'!B$4-'FF-Written'!B$5))*'FF-Written'!D$5),IF(X196&gt;='FF-Written'!B$6,('FF-Written'!C$6+((X196-'FF-Written'!B$6)/('FF-Written'!B$5-'FF-Written'!B$6)*'FF-Written'!D$6)),0))))*$AI$2/10</f>
        <v>7.4666666666666668</v>
      </c>
      <c r="AJ196" s="76">
        <f>IF(Y196&gt;='FF-Detailing'!B$3,'FF-Detailing'!C$3,IF(Y196&gt;='FF-Detailing'!B$4,('FF-Detailing'!C$4+((Y196-'FF-Detailing'!B$4)/('FF-Detailing'!B$3-'FF-Detailing'!B$4))*'FF-Detailing'!D$4),IF(Y196&gt;'FF-Detailing'!B$5,('FF-Detailing'!C$5+((Y196-'FF-Detailing'!B$5)/('FF-Detailing'!B$4-'FF-Detailing'!B$5))*'FF-Detailing'!D$5),IF(Y196&gt;='FF-Detailing'!B$6,('FF-Detailing'!C$6+((Y196-'FF-Detailing'!B$6)/('FF-Detailing'!B$5-'FF-Detailing'!B$6)*'FF-Detailing'!D$6)),0))))*$AJ$2/10</f>
        <v>2.1400000000000006</v>
      </c>
      <c r="AK196" s="100">
        <f t="shared" ref="AK196:AK259" si="42">(IF($L196="Not Applicable",SUM(AB196:AJ196)*100/90,SUM(AB196:AF196,AH196:AJ196)*100/(90-$V$2)))</f>
        <v>25.63651291660566</v>
      </c>
      <c r="AL196" s="70">
        <f t="shared" si="38"/>
        <v>514</v>
      </c>
      <c r="AM196" s="2">
        <f t="shared" ref="AM196:AM259" si="43">IF($L196="Consider",SUM(AB196:AJ196),SUM(AB196:AJ196)*(100/(100-$V$2)))</f>
        <v>22.788011481427255</v>
      </c>
      <c r="AN196">
        <f t="shared" ref="AN196:AN259" si="44">_xlfn.RANK.EQ(AM196,$AM$4:$AM$401)</f>
        <v>365</v>
      </c>
      <c r="AO196" s="110" t="str">
        <f t="shared" ref="AO196:AO259" si="45">IFERROR(IF(N196&gt;=99.5,U196,""),"")</f>
        <v/>
      </c>
      <c r="AP196" s="110" t="str">
        <f t="shared" si="39"/>
        <v/>
      </c>
      <c r="AQ196" s="110" t="str">
        <f t="shared" si="40"/>
        <v/>
      </c>
      <c r="AR196" s="110" t="str">
        <f t="shared" si="41"/>
        <v/>
      </c>
      <c r="AS196" s="109" t="str">
        <f t="shared" ref="AS196:AS259" si="46">IFERROR(IF($N196&gt;=99.5,_xlfn.RANK.EQ(AO196,AO$4:AO$578),"Disqualified"),"Not eligible")</f>
        <v>Disqualified</v>
      </c>
      <c r="AT196" s="109" t="str">
        <f t="shared" ref="AT196:AT259" si="47">IFERROR(IF($N196&gt;=99.5,_xlfn.RANK.EQ(AP196,AP$4:AP$578),"Disqualified"),"Not eligible")</f>
        <v>Disqualified</v>
      </c>
      <c r="AU196" s="109" t="str">
        <f t="shared" ref="AU196:AU259" si="48">IFERROR(IF($N196&gt;=99.5,_xlfn.RANK.EQ(AQ196,AQ$4:AQ$578),"Disqualified"),"Not eligible")</f>
        <v>Disqualified</v>
      </c>
      <c r="AV196" s="109" t="str">
        <f t="shared" ref="AV196:AV259" si="49">IFERROR(IF($N196&gt;=99.5,_xlfn.RANK.EQ(AR196,AR$4:AR$578),"Disqualified"),"Not eligible")</f>
        <v>Disqualified</v>
      </c>
    </row>
    <row r="197" spans="1:48" ht="20" x14ac:dyDescent="0.35">
      <c r="A197" s="87"/>
      <c r="B197" s="79">
        <v>105467</v>
      </c>
      <c r="C197" s="80" t="s">
        <v>2058</v>
      </c>
      <c r="D197" s="80"/>
      <c r="E197" s="80" t="s">
        <v>2059</v>
      </c>
      <c r="F197" s="80" t="s">
        <v>2060</v>
      </c>
      <c r="G197" s="80" t="s">
        <v>2061</v>
      </c>
      <c r="H197" s="80" t="s">
        <v>1794</v>
      </c>
      <c r="I197" s="80" t="s">
        <v>1786</v>
      </c>
      <c r="J197" s="146"/>
      <c r="K197" s="146" t="s">
        <v>1701</v>
      </c>
      <c r="L197" s="79"/>
      <c r="M197" s="79">
        <v>1</v>
      </c>
      <c r="N197" s="78">
        <v>75.594124499885993</v>
      </c>
      <c r="O197" s="78">
        <f>_xlfn.XLOOKUP($B197,[1]Sheet1!$A:$A,[1]Sheet1!$D:$D)</f>
        <v>75.594124499885993</v>
      </c>
      <c r="P197" s="78">
        <f t="shared" ref="P197:P260" si="50">N197-O197</f>
        <v>0</v>
      </c>
      <c r="Q197" s="78">
        <v>24.137931034482758</v>
      </c>
      <c r="R197" s="78">
        <v>51.016726795670706</v>
      </c>
      <c r="S197" s="78">
        <v>82.086908409239186</v>
      </c>
      <c r="T197" s="142">
        <v>0</v>
      </c>
      <c r="U197" s="68" t="s">
        <v>1093</v>
      </c>
      <c r="V197" s="68" t="s">
        <v>1093</v>
      </c>
      <c r="W197" s="78">
        <v>0</v>
      </c>
      <c r="X197" s="78">
        <v>0</v>
      </c>
      <c r="Y197" s="78">
        <v>0</v>
      </c>
      <c r="Z197" s="73"/>
      <c r="AA197" s="74"/>
      <c r="AB197" s="75">
        <f>IF(N197="","",(IF(N197&gt;='Sales Ach'!B$3,'Sales Ach'!C$3,IF(N197&gt;='Sales Ach'!B$4,('Sales Ach'!C$4+((N197-'Sales Ach'!B$4)/('Sales Ach'!B$3-'Sales Ach'!B$4))*'Sales Ach'!D$4),IF(N197&gt;'Sales Ach'!B$5,('Sales Ach'!C$5+((N197-'Sales Ach'!B$5)/('Sales Ach'!B$4-'Sales Ach'!B$5))*'Sales Ach'!D$5),IF(N197&gt;='Sales Ach'!B$6,('Sales Ach'!C$6+((N197-'Sales Ach'!B$6)/('Sales Ach'!B$5-'Sales Ach'!B$6)*'Sales Ach'!D$6)),0))))*$AB$2/10))</f>
        <v>9.1782373499657979</v>
      </c>
      <c r="AC197" s="76">
        <f>IF(Q197="","",(IF(Q197&gt;=UA!B$3,UA!C$3,IF(Q197&gt;=UA!B$4,(UA!C$4+((Q197-UA!B$4)/(UA!B$3-UA!B$4))*UA!D$4),IF(Q197&gt;UA!B$5,(UA!C$5+((Q197-UA!B$5)/(UA!B$4-UA!B$5))*UA!D$5),IF(Q197&gt;=UA!B$6,(UA!C$6+((Q197-UA!B$6)/(UA!B$5-UA!B$6)*UA!D$6)),0))))*$AC$2/10))</f>
        <v>0</v>
      </c>
      <c r="AD197" s="76">
        <f>IF(R197="","",(IF(R197&gt;='New Product'!B$3,'New Product'!C$3,IF(R197&gt;='New Product'!B$4,('New Product'!C$4+((R197-'New Product'!B$4)/('New Product'!B$3-'New Product'!B$4))*'New Product'!D$4),IF(R197&gt;'New Product'!B$5,('New Product'!C$5+((R197-'New Product'!B$5)/('New Product'!B$4-'New Product'!B$5))*'New Product'!D$5),IF(R197&gt;='New Product'!B$6,('New Product'!C$6+((R197-'New Product'!B$6)/('New Product'!B$5-'New Product'!B$6)*'New Product'!D$6)),0)))))*$AD$2/10)</f>
        <v>0.73198179731059332</v>
      </c>
      <c r="AE197" s="76">
        <f>IF(S197="","",(IF(S197&gt;='Basket Brand'!B$3,'Basket Brand'!C$3,IF(S197&gt;='Basket Brand'!B$4,('Basket Brand'!C$4+((S197-'Basket Brand'!B$4)/('Basket Brand'!B$3-'Basket Brand'!B$4))*'Basket Brand'!D$4),IF(S197&gt;'Basket Brand'!B$5,('Basket Brand'!C$5+((S197-'Basket Brand'!B$5)/('Basket Brand'!B$4-'Basket Brand'!B$5))*'Basket Brand'!D$5),IF(S197&gt;='Basket Brand'!B$6,('Basket Brand'!C$6+((S197-'Basket Brand'!B$6)/('Basket Brand'!B$5-'Basket Brand'!B$6)*'Basket Brand'!D$6)),0))))*$AE$2/10))</f>
        <v>4.4504290091087029</v>
      </c>
      <c r="AF197" s="76">
        <f>IF(T197="","",(IF(T197&gt;='No of Month Ach.'!B$3,'No of Month Ach.'!C$3,IF(T197&gt;='No of Month Ach.'!B$4,('No of Month Ach.'!C$4+((T197-'No of Month Ach.'!B$4)/('No of Month Ach.'!B$3-'No of Month Ach.'!B$4))*'No of Month Ach.'!D$4),IF(T197&gt;'No of Month Ach.'!B$5,('No of Month Ach.'!C$5+((T197-'No of Month Ach.'!B$5)/('No of Month Ach.'!B$4-'No of Month Ach.'!B$5))*'No of Month Ach.'!D$5),IF(T197&gt;='No of Month Ach.'!B$6,('No of Month Ach.'!C$6+((T197-'No of Month Ach.'!B$6)/('No of Month Ach.'!B$5-'No of Month Ach.'!B$6)*'No of Month Ach.'!D$6)),0))))*$AF$2/10))</f>
        <v>0</v>
      </c>
      <c r="AG197" s="76" t="str">
        <f>IFERROR(IF(U197="","",IF(U197&gt;='Rx Share'!B$3,'Rx Share'!C$3,IF(U197&gt;='Rx Share'!B$4,('Rx Share'!C$4+((U197-'Rx Share'!B$4)/('Rx Share'!B$3-'Rx Share'!B$4))*'Rx Share'!D$4),IF(U197&gt;'Rx Share'!B$5,('Rx Share'!C$5+((U197-'Rx Share'!B$5)/('Rx Share'!B$4-'Rx Share'!B$5))*'Rx Share'!D$5),IF(U197&gt;='Rx Share'!B$6,('Rx Share'!C$6+((U197-'Rx Share'!B$6)/('Rx Share'!B$5-'Rx Share'!B$6)*'Rx Share'!D$6)),0)))))*$AG$2/10,"")</f>
        <v/>
      </c>
      <c r="AH197" s="76">
        <f>IF(W197&gt;='Call Achv'!B$3,'Call Achv'!C$3,IF(W197&gt;='Call Achv'!B$4,('Call Achv'!C$4+((W197-'Call Achv'!B$4)/('Call Achv'!B$3-'Call Achv'!B$4))*'Call Achv'!D$4),IF(W197&gt;'Call Achv'!B$5,('Call Achv'!C$5+((W197-'Call Achv'!B$5)/('Call Achv'!B$4-'Call Achv'!B$5))*'Call Achv'!D$5),IF(W197&gt;='Call Achv'!B$6,('Call Achv'!C$6+((W197-'Call Achv'!B$6)/('Call Achv'!B$5-'Call Achv'!B$6)*'Call Achv'!D$6)),0))))*$AH$2/10</f>
        <v>0</v>
      </c>
      <c r="AI197" s="76">
        <f>IF(X197&gt;='FF-Written'!B$3,'FF-Written'!C$3,IF(X197&gt;='FF-Written'!B$4,('FF-Written'!C$4+((X197-'FF-Written'!B$4)/('FF-Written'!B$3-'FF-Written'!B$4))*'FF-Written'!D$4),IF(X197&gt;'FF-Written'!B$5,('FF-Written'!C$5+((X197-'FF-Written'!B$5)/('FF-Written'!B$4-'FF-Written'!B$5))*'FF-Written'!D$5),IF(X197&gt;='FF-Written'!B$6,('FF-Written'!C$6+((X197-'FF-Written'!B$6)/('FF-Written'!B$5-'FF-Written'!B$6)*'FF-Written'!D$6)),0))))*$AI$2/10</f>
        <v>0</v>
      </c>
      <c r="AJ197" s="76">
        <f>IF(Y197&gt;='FF-Detailing'!B$3,'FF-Detailing'!C$3,IF(Y197&gt;='FF-Detailing'!B$4,('FF-Detailing'!C$4+((Y197-'FF-Detailing'!B$4)/('FF-Detailing'!B$3-'FF-Detailing'!B$4))*'FF-Detailing'!D$4),IF(Y197&gt;'FF-Detailing'!B$5,('FF-Detailing'!C$5+((Y197-'FF-Detailing'!B$5)/('FF-Detailing'!B$4-'FF-Detailing'!B$5))*'FF-Detailing'!D$5),IF(Y197&gt;='FF-Detailing'!B$6,('FF-Detailing'!C$6+((Y197-'FF-Detailing'!B$6)/('FF-Detailing'!B$5-'FF-Detailing'!B$6)*'FF-Detailing'!D$6)),0))))*$AJ$2/10</f>
        <v>0</v>
      </c>
      <c r="AK197" s="100">
        <f t="shared" si="42"/>
        <v>17.950810195481367</v>
      </c>
      <c r="AL197" s="70">
        <f t="shared" ref="AL197:AL260" si="51">_xlfn.RANK.EQ(AK197,$AK$4:$AK$578)</f>
        <v>556</v>
      </c>
      <c r="AM197" s="2">
        <f t="shared" si="43"/>
        <v>15.956275729316772</v>
      </c>
      <c r="AN197">
        <f t="shared" si="44"/>
        <v>388</v>
      </c>
      <c r="AO197" s="110" t="str">
        <f t="shared" si="45"/>
        <v/>
      </c>
      <c r="AP197" s="110" t="str">
        <f t="shared" si="39"/>
        <v/>
      </c>
      <c r="AQ197" s="110" t="str">
        <f t="shared" si="40"/>
        <v/>
      </c>
      <c r="AR197" s="110" t="str">
        <f t="shared" si="41"/>
        <v/>
      </c>
      <c r="AS197" s="109" t="str">
        <f t="shared" si="46"/>
        <v>Disqualified</v>
      </c>
      <c r="AT197" s="109" t="str">
        <f t="shared" si="47"/>
        <v>Disqualified</v>
      </c>
      <c r="AU197" s="109" t="str">
        <f t="shared" si="48"/>
        <v>Disqualified</v>
      </c>
      <c r="AV197" s="109" t="str">
        <f t="shared" si="49"/>
        <v>Disqualified</v>
      </c>
    </row>
    <row r="198" spans="1:48" ht="20" x14ac:dyDescent="0.35">
      <c r="A198" s="87"/>
      <c r="B198" s="79">
        <v>105470</v>
      </c>
      <c r="C198" s="80" t="s">
        <v>523</v>
      </c>
      <c r="D198" s="80" t="s">
        <v>1114</v>
      </c>
      <c r="E198" s="80" t="s">
        <v>524</v>
      </c>
      <c r="F198" s="80" t="s">
        <v>171</v>
      </c>
      <c r="G198" s="80" t="s">
        <v>24</v>
      </c>
      <c r="H198" s="80" t="s">
        <v>1760</v>
      </c>
      <c r="I198" s="80" t="s">
        <v>1757</v>
      </c>
      <c r="J198" s="146">
        <v>44747</v>
      </c>
      <c r="K198" s="146" t="s">
        <v>1719</v>
      </c>
      <c r="L198" s="79"/>
      <c r="M198" s="79">
        <v>9</v>
      </c>
      <c r="N198" s="78">
        <v>82.610296178083942</v>
      </c>
      <c r="O198" s="78">
        <f>_xlfn.XLOOKUP($B198,[1]Sheet1!$A:$A,[1]Sheet1!$D:$D)</f>
        <v>82.610287773431651</v>
      </c>
      <c r="P198" s="78">
        <f t="shared" si="50"/>
        <v>8.4046522914604793E-6</v>
      </c>
      <c r="Q198" s="78">
        <v>33.333333333333329</v>
      </c>
      <c r="R198" s="78">
        <v>50.78348111782821</v>
      </c>
      <c r="S198" s="78">
        <v>71.841948517950968</v>
      </c>
      <c r="T198" s="142">
        <v>1</v>
      </c>
      <c r="U198" s="68">
        <v>12.932892656990946</v>
      </c>
      <c r="V198" s="68">
        <v>0.38798677970972839</v>
      </c>
      <c r="W198" s="78">
        <v>98.317460317460316</v>
      </c>
      <c r="X198" s="78">
        <v>86.111111111111128</v>
      </c>
      <c r="Y198" s="78">
        <v>83.333333333333329</v>
      </c>
      <c r="Z198" s="73"/>
      <c r="AA198" s="74"/>
      <c r="AB198" s="75">
        <f>IF(N198="","",(IF(N198&gt;='Sales Ach'!B$3,'Sales Ach'!C$3,IF(N198&gt;='Sales Ach'!B$4,('Sales Ach'!C$4+((N198-'Sales Ach'!B$4)/('Sales Ach'!B$3-'Sales Ach'!B$4))*'Sales Ach'!D$4),IF(N198&gt;'Sales Ach'!B$5,('Sales Ach'!C$5+((N198-'Sales Ach'!B$5)/('Sales Ach'!B$4-'Sales Ach'!B$5))*'Sales Ach'!D$5),IF(N198&gt;='Sales Ach'!B$6,('Sales Ach'!C$6+((N198-'Sales Ach'!B$6)/('Sales Ach'!B$5-'Sales Ach'!B$6)*'Sales Ach'!D$6)),0))))*$AB$2/10))</f>
        <v>11.283088853425182</v>
      </c>
      <c r="AC198" s="76">
        <f>IF(Q198="","",(IF(Q198&gt;=UA!B$3,UA!C$3,IF(Q198&gt;=UA!B$4,(UA!C$4+((Q198-UA!B$4)/(UA!B$3-UA!B$4))*UA!D$4),IF(Q198&gt;UA!B$5,(UA!C$5+((Q198-UA!B$5)/(UA!B$4-UA!B$5))*UA!D$5),IF(Q198&gt;=UA!B$6,(UA!C$6+((Q198-UA!B$6)/(UA!B$5-UA!B$6)*UA!D$6)),0))))*$AC$2/10))</f>
        <v>3.9999999999999987</v>
      </c>
      <c r="AD198" s="76">
        <f>IF(R198="","",(IF(R198&gt;='New Product'!B$3,'New Product'!C$3,IF(R198&gt;='New Product'!B$4,('New Product'!C$4+((R198-'New Product'!B$4)/('New Product'!B$3-'New Product'!B$4))*'New Product'!D$4),IF(R198&gt;'New Product'!B$5,('New Product'!C$5+((R198-'New Product'!B$5)/('New Product'!B$4-'New Product'!B$5))*'New Product'!D$5),IF(R198&gt;='New Product'!B$6,('New Product'!C$6+((R198-'New Product'!B$6)/('New Product'!B$5-'New Product'!B$6)*'New Product'!D$6)),0)))))*$AD$2/10)</f>
        <v>0.7217772989049841</v>
      </c>
      <c r="AE198" s="76">
        <f>IF(S198="","",(IF(S198&gt;='Basket Brand'!B$3,'Basket Brand'!C$3,IF(S198&gt;='Basket Brand'!B$4,('Basket Brand'!C$4+((S198-'Basket Brand'!B$4)/('Basket Brand'!B$3-'Basket Brand'!B$4))*'Basket Brand'!D$4),IF(S198&gt;'Basket Brand'!B$5,('Basket Brand'!C$5+((S198-'Basket Brand'!B$5)/('Basket Brand'!B$4-'Basket Brand'!B$5))*'Basket Brand'!D$5),IF(S198&gt;='Basket Brand'!B$6,('Basket Brand'!C$6+((S198-'Basket Brand'!B$6)/('Basket Brand'!B$5-'Basket Brand'!B$6)*'Basket Brand'!D$6)),0))))*$AE$2/10))</f>
        <v>3.2210338221541166</v>
      </c>
      <c r="AF198" s="76">
        <f>IF(T198="","",(IF(T198&gt;='No of Month Ach.'!B$3,'No of Month Ach.'!C$3,IF(T198&gt;='No of Month Ach.'!B$4,('No of Month Ach.'!C$4+((T198-'No of Month Ach.'!B$4)/('No of Month Ach.'!B$3-'No of Month Ach.'!B$4))*'No of Month Ach.'!D$4),IF(T198&gt;'No of Month Ach.'!B$5,('No of Month Ach.'!C$5+((T198-'No of Month Ach.'!B$5)/('No of Month Ach.'!B$4-'No of Month Ach.'!B$5))*'No of Month Ach.'!D$5),IF(T198&gt;='No of Month Ach.'!B$6,('No of Month Ach.'!C$6+((T198-'No of Month Ach.'!B$6)/('No of Month Ach.'!B$5-'No of Month Ach.'!B$6)*'No of Month Ach.'!D$6)),0))))*$AF$2/10))</f>
        <v>0</v>
      </c>
      <c r="AG198" s="76">
        <f>IFERROR(IF(U198="","",IF(U198&gt;='Rx Share'!B$3,'Rx Share'!C$3,IF(U198&gt;='Rx Share'!B$4,('Rx Share'!C$4+((U198-'Rx Share'!B$4)/('Rx Share'!B$3-'Rx Share'!B$4))*'Rx Share'!D$4),IF(U198&gt;'Rx Share'!B$5,('Rx Share'!C$5+((U198-'Rx Share'!B$5)/('Rx Share'!B$4-'Rx Share'!B$5))*'Rx Share'!D$5),IF(U198&gt;='Rx Share'!B$6,('Rx Share'!C$6+((U198-'Rx Share'!B$6)/('Rx Share'!B$5-'Rx Share'!B$6)*'Rx Share'!D$6)),0)))))*$AG$2/10,"")</f>
        <v>0</v>
      </c>
      <c r="AH198" s="76">
        <f>IF(W198&gt;='Call Achv'!B$3,'Call Achv'!C$3,IF(W198&gt;='Call Achv'!B$4,('Call Achv'!C$4+((W198-'Call Achv'!B$4)/('Call Achv'!B$3-'Call Achv'!B$4))*'Call Achv'!D$4),IF(W198&gt;'Call Achv'!B$5,('Call Achv'!C$5+((W198-'Call Achv'!B$5)/('Call Achv'!B$4-'Call Achv'!B$5))*'Call Achv'!D$5),IF(W198&gt;='Call Achv'!B$6,('Call Achv'!C$6+((W198-'Call Achv'!B$6)/('Call Achv'!B$5-'Call Achv'!B$6)*'Call Achv'!D$6)),0))))*$AH$2/10</f>
        <v>4.4952380952380953</v>
      </c>
      <c r="AI198" s="76">
        <f>IF(X198&gt;='FF-Written'!B$3,'FF-Written'!C$3,IF(X198&gt;='FF-Written'!B$4,('FF-Written'!C$4+((X198-'FF-Written'!B$4)/('FF-Written'!B$3-'FF-Written'!B$4))*'FF-Written'!D$4),IF(X198&gt;'FF-Written'!B$5,('FF-Written'!C$5+((X198-'FF-Written'!B$5)/('FF-Written'!B$4-'FF-Written'!B$5))*'FF-Written'!D$5),IF(X198&gt;='FF-Written'!B$6,('FF-Written'!C$6+((X198-'FF-Written'!B$6)/('FF-Written'!B$5-'FF-Written'!B$6)*'FF-Written'!D$6)),0))))*$AI$2/10</f>
        <v>7.37777777777778</v>
      </c>
      <c r="AJ198" s="76">
        <f>IF(Y198&gt;='FF-Detailing'!B$3,'FF-Detailing'!C$3,IF(Y198&gt;='FF-Detailing'!B$4,('FF-Detailing'!C$4+((Y198-'FF-Detailing'!B$4)/('FF-Detailing'!B$3-'FF-Detailing'!B$4))*'FF-Detailing'!D$4),IF(Y198&gt;'FF-Detailing'!B$5,('FF-Detailing'!C$5+((Y198-'FF-Detailing'!B$5)/('FF-Detailing'!B$4-'FF-Detailing'!B$5))*'FF-Detailing'!D$5),IF(Y198&gt;='FF-Detailing'!B$6,('FF-Detailing'!C$6+((Y198-'FF-Detailing'!B$6)/('FF-Detailing'!B$5-'FF-Detailing'!B$6)*'FF-Detailing'!D$6)),0))))*$AJ$2/10</f>
        <v>2.2999999999999998</v>
      </c>
      <c r="AK198" s="100">
        <f t="shared" si="42"/>
        <v>41.748644809375193</v>
      </c>
      <c r="AL198" s="70">
        <f t="shared" si="51"/>
        <v>325</v>
      </c>
      <c r="AM198" s="2">
        <f t="shared" si="43"/>
        <v>37.109906497222397</v>
      </c>
      <c r="AN198">
        <f t="shared" si="44"/>
        <v>236</v>
      </c>
      <c r="AO198" s="110" t="str">
        <f t="shared" si="45"/>
        <v/>
      </c>
      <c r="AP198" s="110" t="str">
        <f t="shared" si="39"/>
        <v/>
      </c>
      <c r="AQ198" s="110" t="str">
        <f t="shared" si="40"/>
        <v/>
      </c>
      <c r="AR198" s="110" t="str">
        <f t="shared" si="41"/>
        <v/>
      </c>
      <c r="AS198" s="109" t="str">
        <f t="shared" si="46"/>
        <v>Disqualified</v>
      </c>
      <c r="AT198" s="109" t="str">
        <f t="shared" si="47"/>
        <v>Disqualified</v>
      </c>
      <c r="AU198" s="109" t="str">
        <f t="shared" si="48"/>
        <v>Disqualified</v>
      </c>
      <c r="AV198" s="109" t="str">
        <f t="shared" si="49"/>
        <v>Disqualified</v>
      </c>
    </row>
    <row r="199" spans="1:48" ht="20" x14ac:dyDescent="0.35">
      <c r="A199" s="87"/>
      <c r="B199" s="79">
        <v>105515</v>
      </c>
      <c r="C199" s="80" t="s">
        <v>2062</v>
      </c>
      <c r="D199" s="80" t="s">
        <v>2063</v>
      </c>
      <c r="E199" s="80" t="s">
        <v>1547</v>
      </c>
      <c r="F199" s="80" t="s">
        <v>2064</v>
      </c>
      <c r="G199" s="80" t="s">
        <v>1906</v>
      </c>
      <c r="H199" s="80" t="s">
        <v>1545</v>
      </c>
      <c r="I199" s="80" t="s">
        <v>1545</v>
      </c>
      <c r="J199" s="146">
        <v>44768</v>
      </c>
      <c r="K199" s="146" t="s">
        <v>1719</v>
      </c>
      <c r="L199" s="79"/>
      <c r="M199" s="79">
        <v>6</v>
      </c>
      <c r="N199" s="78">
        <v>55.7709065963817</v>
      </c>
      <c r="O199" s="78">
        <f>_xlfn.XLOOKUP($B199,[1]Sheet1!$A:$A,[1]Sheet1!$D:$D)</f>
        <v>55.770906596381707</v>
      </c>
      <c r="P199" s="78">
        <f t="shared" si="50"/>
        <v>0</v>
      </c>
      <c r="Q199" s="78">
        <v>23.809523809523807</v>
      </c>
      <c r="R199" s="78">
        <v>0</v>
      </c>
      <c r="S199" s="78">
        <v>54.750777791429762</v>
      </c>
      <c r="T199" s="142">
        <v>1</v>
      </c>
      <c r="U199" s="68" t="s">
        <v>1093</v>
      </c>
      <c r="V199" s="68" t="s">
        <v>1093</v>
      </c>
      <c r="W199" s="78">
        <v>61.172161172161175</v>
      </c>
      <c r="X199" s="78">
        <v>28.888888888888889</v>
      </c>
      <c r="Y199" s="78">
        <v>29.333333333333332</v>
      </c>
      <c r="Z199" s="73"/>
      <c r="AA199" s="74"/>
      <c r="AB199" s="75">
        <f>IF(N199="","",(IF(N199&gt;='Sales Ach'!B$3,'Sales Ach'!C$3,IF(N199&gt;='Sales Ach'!B$4,('Sales Ach'!C$4+((N199-'Sales Ach'!B$4)/('Sales Ach'!B$3-'Sales Ach'!B$4))*'Sales Ach'!D$4),IF(N199&gt;'Sales Ach'!B$5,('Sales Ach'!C$5+((N199-'Sales Ach'!B$5)/('Sales Ach'!B$4-'Sales Ach'!B$5))*'Sales Ach'!D$5),IF(N199&gt;='Sales Ach'!B$6,('Sales Ach'!C$6+((N199-'Sales Ach'!B$6)/('Sales Ach'!B$5-'Sales Ach'!B$6)*'Sales Ach'!D$6)),0))))*$AB$2/10))</f>
        <v>3.2312719789145099</v>
      </c>
      <c r="AC199" s="76">
        <f>IF(Q199="","",(IF(Q199&gt;=UA!B$3,UA!C$3,IF(Q199&gt;=UA!B$4,(UA!C$4+((Q199-UA!B$4)/(UA!B$3-UA!B$4))*UA!D$4),IF(Q199&gt;UA!B$5,(UA!C$5+((Q199-UA!B$5)/(UA!B$4-UA!B$5))*UA!D$5),IF(Q199&gt;=UA!B$6,(UA!C$6+((Q199-UA!B$6)/(UA!B$5-UA!B$6)*UA!D$6)),0))))*$AC$2/10))</f>
        <v>0</v>
      </c>
      <c r="AD199" s="76">
        <f>IF(R199="","",(IF(R199&gt;='New Product'!B$3,'New Product'!C$3,IF(R199&gt;='New Product'!B$4,('New Product'!C$4+((R199-'New Product'!B$4)/('New Product'!B$3-'New Product'!B$4))*'New Product'!D$4),IF(R199&gt;'New Product'!B$5,('New Product'!C$5+((R199-'New Product'!B$5)/('New Product'!B$4-'New Product'!B$5))*'New Product'!D$5),IF(R199&gt;='New Product'!B$6,('New Product'!C$6+((R199-'New Product'!B$6)/('New Product'!B$5-'New Product'!B$6)*'New Product'!D$6)),0)))))*$AD$2/10)</f>
        <v>0</v>
      </c>
      <c r="AE199" s="76">
        <f>IF(S199="","",(IF(S199&gt;='Basket Brand'!B$3,'Basket Brand'!C$3,IF(S199&gt;='Basket Brand'!B$4,('Basket Brand'!C$4+((S199-'Basket Brand'!B$4)/('Basket Brand'!B$3-'Basket Brand'!B$4))*'Basket Brand'!D$4),IF(S199&gt;'Basket Brand'!B$5,('Basket Brand'!C$5+((S199-'Basket Brand'!B$5)/('Basket Brand'!B$4-'Basket Brand'!B$5))*'Basket Brand'!D$5),IF(S199&gt;='Basket Brand'!B$6,('Basket Brand'!C$6+((S199-'Basket Brand'!B$6)/('Basket Brand'!B$5-'Basket Brand'!B$6)*'Basket Brand'!D$6)),0))))*$AE$2/10))</f>
        <v>1.1700933349715714</v>
      </c>
      <c r="AF199" s="76">
        <f>IF(T199="","",(IF(T199&gt;='No of Month Ach.'!B$3,'No of Month Ach.'!C$3,IF(T199&gt;='No of Month Ach.'!B$4,('No of Month Ach.'!C$4+((T199-'No of Month Ach.'!B$4)/('No of Month Ach.'!B$3-'No of Month Ach.'!B$4))*'No of Month Ach.'!D$4),IF(T199&gt;'No of Month Ach.'!B$5,('No of Month Ach.'!C$5+((T199-'No of Month Ach.'!B$5)/('No of Month Ach.'!B$4-'No of Month Ach.'!B$5))*'No of Month Ach.'!D$5),IF(T199&gt;='No of Month Ach.'!B$6,('No of Month Ach.'!C$6+((T199-'No of Month Ach.'!B$6)/('No of Month Ach.'!B$5-'No of Month Ach.'!B$6)*'No of Month Ach.'!D$6)),0))))*$AF$2/10))</f>
        <v>0</v>
      </c>
      <c r="AG199" s="76" t="str">
        <f>IFERROR(IF(U199="","",IF(U199&gt;='Rx Share'!B$3,'Rx Share'!C$3,IF(U199&gt;='Rx Share'!B$4,('Rx Share'!C$4+((U199-'Rx Share'!B$4)/('Rx Share'!B$3-'Rx Share'!B$4))*'Rx Share'!D$4),IF(U199&gt;'Rx Share'!B$5,('Rx Share'!C$5+((U199-'Rx Share'!B$5)/('Rx Share'!B$4-'Rx Share'!B$5))*'Rx Share'!D$5),IF(U199&gt;='Rx Share'!B$6,('Rx Share'!C$6+((U199-'Rx Share'!B$6)/('Rx Share'!B$5-'Rx Share'!B$6)*'Rx Share'!D$6)),0)))))*$AG$2/10,"")</f>
        <v/>
      </c>
      <c r="AH199" s="76">
        <f>IF(W199&gt;='Call Achv'!B$3,'Call Achv'!C$3,IF(W199&gt;='Call Achv'!B$4,('Call Achv'!C$4+((W199-'Call Achv'!B$4)/('Call Achv'!B$3-'Call Achv'!B$4))*'Call Achv'!D$4),IF(W199&gt;'Call Achv'!B$5,('Call Achv'!C$5+((W199-'Call Achv'!B$5)/('Call Achv'!B$4-'Call Achv'!B$5))*'Call Achv'!D$5),IF(W199&gt;='Call Achv'!B$6,('Call Achv'!C$6+((W199-'Call Achv'!B$6)/('Call Achv'!B$5-'Call Achv'!B$6)*'Call Achv'!D$6)),0))))*$AH$2/10</f>
        <v>0</v>
      </c>
      <c r="AI199" s="76">
        <f>IF(X199&gt;='FF-Written'!B$3,'FF-Written'!C$3,IF(X199&gt;='FF-Written'!B$4,('FF-Written'!C$4+((X199-'FF-Written'!B$4)/('FF-Written'!B$3-'FF-Written'!B$4))*'FF-Written'!D$4),IF(X199&gt;'FF-Written'!B$5,('FF-Written'!C$5+((X199-'FF-Written'!B$5)/('FF-Written'!B$4-'FF-Written'!B$5))*'FF-Written'!D$5),IF(X199&gt;='FF-Written'!B$6,('FF-Written'!C$6+((X199-'FF-Written'!B$6)/('FF-Written'!B$5-'FF-Written'!B$6)*'FF-Written'!D$6)),0))))*$AI$2/10</f>
        <v>0</v>
      </c>
      <c r="AJ199" s="76">
        <f>IF(Y199&gt;='FF-Detailing'!B$3,'FF-Detailing'!C$3,IF(Y199&gt;='FF-Detailing'!B$4,('FF-Detailing'!C$4+((Y199-'FF-Detailing'!B$4)/('FF-Detailing'!B$3-'FF-Detailing'!B$4))*'FF-Detailing'!D$4),IF(Y199&gt;'FF-Detailing'!B$5,('FF-Detailing'!C$5+((Y199-'FF-Detailing'!B$5)/('FF-Detailing'!B$4-'FF-Detailing'!B$5))*'FF-Detailing'!D$5),IF(Y199&gt;='FF-Detailing'!B$6,('FF-Detailing'!C$6+((Y199-'FF-Detailing'!B$6)/('FF-Detailing'!B$5-'FF-Detailing'!B$6)*'FF-Detailing'!D$6)),0))))*$AJ$2/10</f>
        <v>0</v>
      </c>
      <c r="AK199" s="100">
        <f t="shared" si="42"/>
        <v>5.5017066423576022</v>
      </c>
      <c r="AL199" s="70">
        <f t="shared" si="51"/>
        <v>575</v>
      </c>
      <c r="AM199" s="2">
        <f t="shared" si="43"/>
        <v>4.8904059043178689</v>
      </c>
      <c r="AN199">
        <f t="shared" si="44"/>
        <v>398</v>
      </c>
      <c r="AO199" s="110" t="str">
        <f t="shared" si="45"/>
        <v/>
      </c>
      <c r="AP199" s="110" t="str">
        <f t="shared" si="39"/>
        <v/>
      </c>
      <c r="AQ199" s="110" t="str">
        <f t="shared" si="40"/>
        <v/>
      </c>
      <c r="AR199" s="110" t="str">
        <f t="shared" si="41"/>
        <v/>
      </c>
      <c r="AS199" s="109" t="str">
        <f t="shared" si="46"/>
        <v>Disqualified</v>
      </c>
      <c r="AT199" s="109" t="str">
        <f t="shared" si="47"/>
        <v>Disqualified</v>
      </c>
      <c r="AU199" s="109" t="str">
        <f t="shared" si="48"/>
        <v>Disqualified</v>
      </c>
      <c r="AV199" s="109" t="str">
        <f t="shared" si="49"/>
        <v>Disqualified</v>
      </c>
    </row>
    <row r="200" spans="1:48" ht="20" x14ac:dyDescent="0.35">
      <c r="A200" s="87"/>
      <c r="B200" s="79">
        <v>105516</v>
      </c>
      <c r="C200" s="80" t="s">
        <v>551</v>
      </c>
      <c r="D200" s="80" t="s">
        <v>1114</v>
      </c>
      <c r="E200" s="80" t="s">
        <v>552</v>
      </c>
      <c r="F200" s="80" t="s">
        <v>153</v>
      </c>
      <c r="G200" s="80" t="s">
        <v>20</v>
      </c>
      <c r="H200" s="80" t="s">
        <v>1756</v>
      </c>
      <c r="I200" s="80" t="s">
        <v>1757</v>
      </c>
      <c r="J200" s="146">
        <v>44789</v>
      </c>
      <c r="K200" s="146" t="s">
        <v>1719</v>
      </c>
      <c r="L200" s="79"/>
      <c r="M200" s="79">
        <v>9</v>
      </c>
      <c r="N200" s="78">
        <v>95.118809746318064</v>
      </c>
      <c r="O200" s="78">
        <f>_xlfn.XLOOKUP($B200,[1]Sheet1!$A:$A,[1]Sheet1!$D:$D)</f>
        <v>95.11876979558842</v>
      </c>
      <c r="P200" s="78">
        <f t="shared" si="50"/>
        <v>3.9950729643578597E-5</v>
      </c>
      <c r="Q200" s="78">
        <v>34.615384615384613</v>
      </c>
      <c r="R200" s="78">
        <v>44.270605545699667</v>
      </c>
      <c r="S200" s="78">
        <v>100.86241299305476</v>
      </c>
      <c r="T200" s="142">
        <v>2</v>
      </c>
      <c r="U200" s="68">
        <v>14.739284605454516</v>
      </c>
      <c r="V200" s="68">
        <v>0.73696423027272584</v>
      </c>
      <c r="W200" s="78">
        <v>105.26905829596413</v>
      </c>
      <c r="X200" s="78">
        <v>91.666666666666671</v>
      </c>
      <c r="Y200" s="78">
        <v>84</v>
      </c>
      <c r="Z200" s="73"/>
      <c r="AA200" s="74"/>
      <c r="AB200" s="75">
        <f>IF(N200="","",(IF(N200&gt;='Sales Ach'!B$3,'Sales Ach'!C$3,IF(N200&gt;='Sales Ach'!B$4,('Sales Ach'!C$4+((N200-'Sales Ach'!B$4)/('Sales Ach'!B$3-'Sales Ach'!B$4))*'Sales Ach'!D$4),IF(N200&gt;'Sales Ach'!B$5,('Sales Ach'!C$5+((N200-'Sales Ach'!B$5)/('Sales Ach'!B$4-'Sales Ach'!B$5))*'Sales Ach'!D$5),IF(N200&gt;='Sales Ach'!B$6,('Sales Ach'!C$6+((N200-'Sales Ach'!B$6)/('Sales Ach'!B$5-'Sales Ach'!B$6)*'Sales Ach'!D$6)),0))))*$AB$2/10))</f>
        <v>15.142571695581676</v>
      </c>
      <c r="AC200" s="76">
        <f>IF(Q200="","",(IF(Q200&gt;=UA!B$3,UA!C$3,IF(Q200&gt;=UA!B$4,(UA!C$4+((Q200-UA!B$4)/(UA!B$3-UA!B$4))*UA!D$4),IF(Q200&gt;UA!B$5,(UA!C$5+((Q200-UA!B$5)/(UA!B$4-UA!B$5))*UA!D$5),IF(Q200&gt;=UA!B$6,(UA!C$6+((Q200-UA!B$6)/(UA!B$5-UA!B$6)*UA!D$6)),0))))*$AC$2/10))</f>
        <v>4.3846153846153841</v>
      </c>
      <c r="AD200" s="76">
        <f>IF(R200="","",(IF(R200&gt;='New Product'!B$3,'New Product'!C$3,IF(R200&gt;='New Product'!B$4,('New Product'!C$4+((R200-'New Product'!B$4)/('New Product'!B$3-'New Product'!B$4))*'New Product'!D$4),IF(R200&gt;'New Product'!B$5,('New Product'!C$5+((R200-'New Product'!B$5)/('New Product'!B$4-'New Product'!B$5))*'New Product'!D$5),IF(R200&gt;='New Product'!B$6,('New Product'!C$6+((R200-'New Product'!B$6)/('New Product'!B$5-'New Product'!B$6)*'New Product'!D$6)),0)))))*$AD$2/10)</f>
        <v>0.43683899262436043</v>
      </c>
      <c r="AE200" s="76">
        <f>IF(S200="","",(IF(S200&gt;='Basket Brand'!B$3,'Basket Brand'!C$3,IF(S200&gt;='Basket Brand'!B$4,('Basket Brand'!C$4+((S200-'Basket Brand'!B$4)/('Basket Brand'!B$3-'Basket Brand'!B$4))*'Basket Brand'!D$4),IF(S200&gt;'Basket Brand'!B$5,('Basket Brand'!C$5+((S200-'Basket Brand'!B$5)/('Basket Brand'!B$4-'Basket Brand'!B$5))*'Basket Brand'!D$5),IF(S200&gt;='Basket Brand'!B$6,('Basket Brand'!C$6+((S200-'Basket Brand'!B$6)/('Basket Brand'!B$5-'Basket Brand'!B$6)*'Basket Brand'!D$6)),0))))*$AE$2/10))</f>
        <v>9.7034895591665702</v>
      </c>
      <c r="AF200" s="76">
        <f>IF(T200="","",(IF(T200&gt;='No of Month Ach.'!B$3,'No of Month Ach.'!C$3,IF(T200&gt;='No of Month Ach.'!B$4,('No of Month Ach.'!C$4+((T200-'No of Month Ach.'!B$4)/('No of Month Ach.'!B$3-'No of Month Ach.'!B$4))*'No of Month Ach.'!D$4),IF(T200&gt;'No of Month Ach.'!B$5,('No of Month Ach.'!C$5+((T200-'No of Month Ach.'!B$5)/('No of Month Ach.'!B$4-'No of Month Ach.'!B$5))*'No of Month Ach.'!D$5),IF(T200&gt;='No of Month Ach.'!B$6,('No of Month Ach.'!C$6+((T200-'No of Month Ach.'!B$6)/('No of Month Ach.'!B$5-'No of Month Ach.'!B$6)*'No of Month Ach.'!D$6)),0))))*$AF$2/10))</f>
        <v>0</v>
      </c>
      <c r="AG200" s="76">
        <f>IFERROR(IF(U200="","",IF(U200&gt;='Rx Share'!B$3,'Rx Share'!C$3,IF(U200&gt;='Rx Share'!B$4,('Rx Share'!C$4+((U200-'Rx Share'!B$4)/('Rx Share'!B$3-'Rx Share'!B$4))*'Rx Share'!D$4),IF(U200&gt;'Rx Share'!B$5,('Rx Share'!C$5+((U200-'Rx Share'!B$5)/('Rx Share'!B$4-'Rx Share'!B$5))*'Rx Share'!D$5),IF(U200&gt;='Rx Share'!B$6,('Rx Share'!C$6+((U200-'Rx Share'!B$6)/('Rx Share'!B$5-'Rx Share'!B$6)*'Rx Share'!D$6)),0)))))*$AG$2/10,"")</f>
        <v>0</v>
      </c>
      <c r="AH200" s="76">
        <f>IF(W200&gt;='Call Achv'!B$3,'Call Achv'!C$3,IF(W200&gt;='Call Achv'!B$4,('Call Achv'!C$4+((W200-'Call Achv'!B$4)/('Call Achv'!B$3-'Call Achv'!B$4))*'Call Achv'!D$4),IF(W200&gt;'Call Achv'!B$5,('Call Achv'!C$5+((W200-'Call Achv'!B$5)/('Call Achv'!B$4-'Call Achv'!B$5))*'Call Achv'!D$5),IF(W200&gt;='Call Achv'!B$6,('Call Achv'!C$6+((W200-'Call Achv'!B$6)/('Call Achv'!B$5-'Call Achv'!B$6)*'Call Achv'!D$6)),0))))*$AH$2/10</f>
        <v>5</v>
      </c>
      <c r="AI200" s="76">
        <f>IF(X200&gt;='FF-Written'!B$3,'FF-Written'!C$3,IF(X200&gt;='FF-Written'!B$4,('FF-Written'!C$4+((X200-'FF-Written'!B$4)/('FF-Written'!B$3-'FF-Written'!B$4))*'FF-Written'!D$4),IF(X200&gt;'FF-Written'!B$5,('FF-Written'!C$5+((X200-'FF-Written'!B$5)/('FF-Written'!B$4-'FF-Written'!B$5))*'FF-Written'!D$5),IF(X200&gt;='FF-Written'!B$6,('FF-Written'!C$6+((X200-'FF-Written'!B$6)/('FF-Written'!B$5-'FF-Written'!B$6)*'FF-Written'!D$6)),0))))*$AI$2/10</f>
        <v>8</v>
      </c>
      <c r="AJ200" s="76">
        <f>IF(Y200&gt;='FF-Detailing'!B$3,'FF-Detailing'!C$3,IF(Y200&gt;='FF-Detailing'!B$4,('FF-Detailing'!C$4+((Y200-'FF-Detailing'!B$4)/('FF-Detailing'!B$3-'FF-Detailing'!B$4))*'FF-Detailing'!D$4),IF(Y200&gt;'FF-Detailing'!B$5,('FF-Detailing'!C$5+((Y200-'FF-Detailing'!B$5)/('FF-Detailing'!B$4-'FF-Detailing'!B$5))*'FF-Detailing'!D$5),IF(Y200&gt;='FF-Detailing'!B$6,('FF-Detailing'!C$6+((Y200-'FF-Detailing'!B$6)/('FF-Detailing'!B$5-'FF-Detailing'!B$6)*'FF-Detailing'!D$6)),0))))*$AJ$2/10</f>
        <v>2.34</v>
      </c>
      <c r="AK200" s="100">
        <f t="shared" si="42"/>
        <v>56.259394539984989</v>
      </c>
      <c r="AL200" s="70">
        <f t="shared" si="51"/>
        <v>185</v>
      </c>
      <c r="AM200" s="2">
        <f t="shared" si="43"/>
        <v>50.008350702208872</v>
      </c>
      <c r="AN200">
        <f t="shared" si="44"/>
        <v>138</v>
      </c>
      <c r="AO200" s="110" t="str">
        <f t="shared" si="45"/>
        <v/>
      </c>
      <c r="AP200" s="110" t="str">
        <f t="shared" si="39"/>
        <v/>
      </c>
      <c r="AQ200" s="110" t="str">
        <f t="shared" si="40"/>
        <v/>
      </c>
      <c r="AR200" s="110" t="str">
        <f t="shared" si="41"/>
        <v/>
      </c>
      <c r="AS200" s="109" t="str">
        <f t="shared" si="46"/>
        <v>Disqualified</v>
      </c>
      <c r="AT200" s="109" t="str">
        <f t="shared" si="47"/>
        <v>Disqualified</v>
      </c>
      <c r="AU200" s="109" t="str">
        <f t="shared" si="48"/>
        <v>Disqualified</v>
      </c>
      <c r="AV200" s="109" t="str">
        <f t="shared" si="49"/>
        <v>Disqualified</v>
      </c>
    </row>
    <row r="201" spans="1:48" ht="20" x14ac:dyDescent="0.35">
      <c r="A201" s="87"/>
      <c r="B201" s="79">
        <v>105518</v>
      </c>
      <c r="C201" s="80" t="s">
        <v>585</v>
      </c>
      <c r="D201" s="80" t="s">
        <v>1114</v>
      </c>
      <c r="E201" s="80" t="s">
        <v>586</v>
      </c>
      <c r="F201" s="80" t="s">
        <v>146</v>
      </c>
      <c r="G201" s="80" t="s">
        <v>17</v>
      </c>
      <c r="H201" s="80" t="s">
        <v>1756</v>
      </c>
      <c r="I201" s="80" t="s">
        <v>1757</v>
      </c>
      <c r="J201" s="146">
        <v>44789</v>
      </c>
      <c r="K201" s="146" t="s">
        <v>1719</v>
      </c>
      <c r="L201" s="79"/>
      <c r="M201" s="79">
        <v>9</v>
      </c>
      <c r="N201" s="78">
        <v>83.984899580109442</v>
      </c>
      <c r="O201" s="78">
        <f>_xlfn.XLOOKUP($B201,[1]Sheet1!$A:$A,[1]Sheet1!$D:$D)</f>
        <v>83.984984848110159</v>
      </c>
      <c r="P201" s="78">
        <f t="shared" si="50"/>
        <v>-8.5268000717064751E-5</v>
      </c>
      <c r="Q201" s="78">
        <v>27.027027027027028</v>
      </c>
      <c r="R201" s="78">
        <v>137.27708155846332</v>
      </c>
      <c r="S201" s="78">
        <v>113.50798429950788</v>
      </c>
      <c r="T201" s="142">
        <v>3</v>
      </c>
      <c r="U201" s="68">
        <v>27.229859865843132</v>
      </c>
      <c r="V201" s="68">
        <v>0.81689579597529394</v>
      </c>
      <c r="W201" s="78">
        <v>85.936507936507937</v>
      </c>
      <c r="X201" s="78">
        <v>87.777777777777771</v>
      </c>
      <c r="Y201" s="78">
        <v>89.666666666666671</v>
      </c>
      <c r="Z201" s="73"/>
      <c r="AA201" s="74"/>
      <c r="AB201" s="75">
        <f>IF(N201="","",(IF(N201&gt;='Sales Ach'!B$3,'Sales Ach'!C$3,IF(N201&gt;='Sales Ach'!B$4,('Sales Ach'!C$4+((N201-'Sales Ach'!B$4)/('Sales Ach'!B$3-'Sales Ach'!B$4))*'Sales Ach'!D$4),IF(N201&gt;'Sales Ach'!B$5,('Sales Ach'!C$5+((N201-'Sales Ach'!B$5)/('Sales Ach'!B$4-'Sales Ach'!B$5))*'Sales Ach'!D$5),IF(N201&gt;='Sales Ach'!B$6,('Sales Ach'!C$6+((N201-'Sales Ach'!B$6)/('Sales Ach'!B$5-'Sales Ach'!B$6)*'Sales Ach'!D$6)),0))))*$AB$2/10))</f>
        <v>11.695469874032835</v>
      </c>
      <c r="AC201" s="76">
        <f>IF(Q201="","",(IF(Q201&gt;=UA!B$3,UA!C$3,IF(Q201&gt;=UA!B$4,(UA!C$4+((Q201-UA!B$4)/(UA!B$3-UA!B$4))*UA!D$4),IF(Q201&gt;UA!B$5,(UA!C$5+((Q201-UA!B$5)/(UA!B$4-UA!B$5))*UA!D$5),IF(Q201&gt;=UA!B$6,(UA!C$6+((Q201-UA!B$6)/(UA!B$5-UA!B$6)*UA!D$6)),0))))*$AC$2/10))</f>
        <v>0</v>
      </c>
      <c r="AD201" s="76">
        <f>IF(R201="","",(IF(R201&gt;='New Product'!B$3,'New Product'!C$3,IF(R201&gt;='New Product'!B$4,('New Product'!C$4+((R201-'New Product'!B$4)/('New Product'!B$3-'New Product'!B$4))*'New Product'!D$4),IF(R201&gt;'New Product'!B$5,('New Product'!C$5+((R201-'New Product'!B$5)/('New Product'!B$4-'New Product'!B$5))*'New Product'!D$5),IF(R201&gt;='New Product'!B$6,('New Product'!C$6+((R201-'New Product'!B$6)/('New Product'!B$5-'New Product'!B$6)*'New Product'!D$6)),0)))))*$AD$2/10)</f>
        <v>5</v>
      </c>
      <c r="AE201" s="76">
        <f>IF(S201="","",(IF(S201&gt;='Basket Brand'!B$3,'Basket Brand'!C$3,IF(S201&gt;='Basket Brand'!B$4,('Basket Brand'!C$4+((S201-'Basket Brand'!B$4)/('Basket Brand'!B$3-'Basket Brand'!B$4))*'Basket Brand'!D$4),IF(S201&gt;'Basket Brand'!B$5,('Basket Brand'!C$5+((S201-'Basket Brand'!B$5)/('Basket Brand'!B$4-'Basket Brand'!B$5))*'Basket Brand'!D$5),IF(S201&gt;='Basket Brand'!B$6,('Basket Brand'!C$6+((S201-'Basket Brand'!B$6)/('Basket Brand'!B$5-'Basket Brand'!B$6)*'Basket Brand'!D$6)),0))))*$AE$2/10))</f>
        <v>11.220958115940947</v>
      </c>
      <c r="AF201" s="76">
        <f>IF(T201="","",(IF(T201&gt;='No of Month Ach.'!B$3,'No of Month Ach.'!C$3,IF(T201&gt;='No of Month Ach.'!B$4,('No of Month Ach.'!C$4+((T201-'No of Month Ach.'!B$4)/('No of Month Ach.'!B$3-'No of Month Ach.'!B$4))*'No of Month Ach.'!D$4),IF(T201&gt;'No of Month Ach.'!B$5,('No of Month Ach.'!C$5+((T201-'No of Month Ach.'!B$5)/('No of Month Ach.'!B$4-'No of Month Ach.'!B$5))*'No of Month Ach.'!D$5),IF(T201&gt;='No of Month Ach.'!B$6,('No of Month Ach.'!C$6+((T201-'No of Month Ach.'!B$6)/('No of Month Ach.'!B$5-'No of Month Ach.'!B$6)*'No of Month Ach.'!D$6)),0))))*$AF$2/10))</f>
        <v>0</v>
      </c>
      <c r="AG201" s="76">
        <f>IFERROR(IF(U201="","",IF(U201&gt;='Rx Share'!B$3,'Rx Share'!C$3,IF(U201&gt;='Rx Share'!B$4,('Rx Share'!C$4+((U201-'Rx Share'!B$4)/('Rx Share'!B$3-'Rx Share'!B$4))*'Rx Share'!D$4),IF(U201&gt;'Rx Share'!B$5,('Rx Share'!C$5+((U201-'Rx Share'!B$5)/('Rx Share'!B$4-'Rx Share'!B$5))*'Rx Share'!D$5),IF(U201&gt;='Rx Share'!B$6,('Rx Share'!C$6+((U201-'Rx Share'!B$6)/('Rx Share'!B$5-'Rx Share'!B$6)*'Rx Share'!D$6)),0)))))*$AG$2/10,"")</f>
        <v>0</v>
      </c>
      <c r="AH201" s="76">
        <f>IF(W201&gt;='Call Achv'!B$3,'Call Achv'!C$3,IF(W201&gt;='Call Achv'!B$4,('Call Achv'!C$4+((W201-'Call Achv'!B$4)/('Call Achv'!B$3-'Call Achv'!B$4))*'Call Achv'!D$4),IF(W201&gt;'Call Achv'!B$5,('Call Achv'!C$5+((W201-'Call Achv'!B$5)/('Call Achv'!B$4-'Call Achv'!B$5))*'Call Achv'!D$5),IF(W201&gt;='Call Achv'!B$6,('Call Achv'!C$6+((W201-'Call Achv'!B$6)/('Call Achv'!B$5-'Call Achv'!B$6)*'Call Achv'!D$6)),0))))*$AH$2/10</f>
        <v>1.288888888888889</v>
      </c>
      <c r="AI201" s="76">
        <f>IF(X201&gt;='FF-Written'!B$3,'FF-Written'!C$3,IF(X201&gt;='FF-Written'!B$4,('FF-Written'!C$4+((X201-'FF-Written'!B$4)/('FF-Written'!B$3-'FF-Written'!B$4))*'FF-Written'!D$4),IF(X201&gt;'FF-Written'!B$5,('FF-Written'!C$5+((X201-'FF-Written'!B$5)/('FF-Written'!B$4-'FF-Written'!B$5))*'FF-Written'!D$5),IF(X201&gt;='FF-Written'!B$6,('FF-Written'!C$6+((X201-'FF-Written'!B$6)/('FF-Written'!B$5-'FF-Written'!B$6)*'FF-Written'!D$6)),0))))*$AI$2/10</f>
        <v>7.644444444444443</v>
      </c>
      <c r="AJ201" s="76">
        <f>IF(Y201&gt;='FF-Detailing'!B$3,'FF-Detailing'!C$3,IF(Y201&gt;='FF-Detailing'!B$4,('FF-Detailing'!C$4+((Y201-'FF-Detailing'!B$4)/('FF-Detailing'!B$3-'FF-Detailing'!B$4))*'FF-Detailing'!D$4),IF(Y201&gt;'FF-Detailing'!B$5,('FF-Detailing'!C$5+((Y201-'FF-Detailing'!B$5)/('FF-Detailing'!B$4-'FF-Detailing'!B$5))*'FF-Detailing'!D$5),IF(Y201&gt;='FF-Detailing'!B$6,('FF-Detailing'!C$6+((Y201-'FF-Detailing'!B$6)/('FF-Detailing'!B$5-'FF-Detailing'!B$6)*'FF-Detailing'!D$6)),0))))*$AJ$2/10</f>
        <v>2.68</v>
      </c>
      <c r="AK201" s="100">
        <f t="shared" si="42"/>
        <v>49.412201654133888</v>
      </c>
      <c r="AL201" s="70">
        <f t="shared" si="51"/>
        <v>242</v>
      </c>
      <c r="AM201" s="2">
        <f t="shared" si="43"/>
        <v>43.921957025896795</v>
      </c>
      <c r="AN201">
        <f t="shared" si="44"/>
        <v>184</v>
      </c>
      <c r="AO201" s="110" t="str">
        <f t="shared" si="45"/>
        <v/>
      </c>
      <c r="AP201" s="110" t="str">
        <f t="shared" si="39"/>
        <v/>
      </c>
      <c r="AQ201" s="110" t="str">
        <f t="shared" si="40"/>
        <v/>
      </c>
      <c r="AR201" s="110" t="str">
        <f t="shared" si="41"/>
        <v/>
      </c>
      <c r="AS201" s="109" t="str">
        <f t="shared" si="46"/>
        <v>Disqualified</v>
      </c>
      <c r="AT201" s="109" t="str">
        <f t="shared" si="47"/>
        <v>Disqualified</v>
      </c>
      <c r="AU201" s="109" t="str">
        <f t="shared" si="48"/>
        <v>Disqualified</v>
      </c>
      <c r="AV201" s="109" t="str">
        <f t="shared" si="49"/>
        <v>Disqualified</v>
      </c>
    </row>
    <row r="202" spans="1:48" ht="20" x14ac:dyDescent="0.35">
      <c r="A202" s="87"/>
      <c r="B202" s="79">
        <v>105519</v>
      </c>
      <c r="C202" s="80" t="s">
        <v>2065</v>
      </c>
      <c r="D202" s="80" t="s">
        <v>1114</v>
      </c>
      <c r="E202" s="80" t="s">
        <v>2066</v>
      </c>
      <c r="F202" s="80" t="s">
        <v>1762</v>
      </c>
      <c r="G202" s="80" t="s">
        <v>22</v>
      </c>
      <c r="H202" s="80" t="s">
        <v>1756</v>
      </c>
      <c r="I202" s="80" t="s">
        <v>1757</v>
      </c>
      <c r="J202" s="146">
        <v>44789</v>
      </c>
      <c r="K202" s="146" t="s">
        <v>1719</v>
      </c>
      <c r="L202" s="79"/>
      <c r="M202" s="79">
        <v>9</v>
      </c>
      <c r="N202" s="78">
        <v>94.896872347814437</v>
      </c>
      <c r="O202" s="78">
        <f>_xlfn.XLOOKUP($B202,[1]Sheet1!$A:$A,[1]Sheet1!$D:$D)</f>
        <v>94.896887480140606</v>
      </c>
      <c r="P202" s="78">
        <f t="shared" si="50"/>
        <v>-1.5132326169009502E-5</v>
      </c>
      <c r="Q202" s="78">
        <v>30.031948881789138</v>
      </c>
      <c r="R202" s="78">
        <v>60.291855705344702</v>
      </c>
      <c r="S202" s="78">
        <v>100.72466314037658</v>
      </c>
      <c r="T202" s="142">
        <v>5</v>
      </c>
      <c r="U202" s="68">
        <v>10.212050219258726</v>
      </c>
      <c r="V202" s="68">
        <v>0.30636150657776179</v>
      </c>
      <c r="W202" s="78">
        <v>91.904761904761898</v>
      </c>
      <c r="X202" s="78">
        <v>84.444444444444457</v>
      </c>
      <c r="Y202" s="78">
        <v>85</v>
      </c>
      <c r="Z202" s="73"/>
      <c r="AA202" s="74"/>
      <c r="AB202" s="75">
        <f>IF(N202="","",(IF(N202&gt;='Sales Ach'!B$3,'Sales Ach'!C$3,IF(N202&gt;='Sales Ach'!B$4,('Sales Ach'!C$4+((N202-'Sales Ach'!B$4)/('Sales Ach'!B$3-'Sales Ach'!B$4))*'Sales Ach'!D$4),IF(N202&gt;'Sales Ach'!B$5,('Sales Ach'!C$5+((N202-'Sales Ach'!B$5)/('Sales Ach'!B$4-'Sales Ach'!B$5))*'Sales Ach'!D$5),IF(N202&gt;='Sales Ach'!B$6,('Sales Ach'!C$6+((N202-'Sales Ach'!B$6)/('Sales Ach'!B$5-'Sales Ach'!B$6)*'Sales Ach'!D$6)),0))))*$AB$2/10))</f>
        <v>14.969061704344332</v>
      </c>
      <c r="AC202" s="76">
        <f>IF(Q202="","",(IF(Q202&gt;=UA!B$3,UA!C$3,IF(Q202&gt;=UA!B$4,(UA!C$4+((Q202-UA!B$4)/(UA!B$3-UA!B$4))*UA!D$4),IF(Q202&gt;UA!B$5,(UA!C$5+((Q202-UA!B$5)/(UA!B$4-UA!B$5))*UA!D$5),IF(Q202&gt;=UA!B$6,(UA!C$6+((Q202-UA!B$6)/(UA!B$5-UA!B$6)*UA!D$6)),0))))*$AC$2/10))</f>
        <v>3.0095846645367414</v>
      </c>
      <c r="AD202" s="76">
        <f>IF(R202="","",(IF(R202&gt;='New Product'!B$3,'New Product'!C$3,IF(R202&gt;='New Product'!B$4,('New Product'!C$4+((R202-'New Product'!B$4)/('New Product'!B$3-'New Product'!B$4))*'New Product'!D$4),IF(R202&gt;'New Product'!B$5,('New Product'!C$5+((R202-'New Product'!B$5)/('New Product'!B$4-'New Product'!B$5))*'New Product'!D$5),IF(R202&gt;='New Product'!B$6,('New Product'!C$6+((R202-'New Product'!B$6)/('New Product'!B$5-'New Product'!B$6)*'New Product'!D$6)),0)))))*$AD$2/10)</f>
        <v>1.1377686871088308</v>
      </c>
      <c r="AE202" s="76">
        <f>IF(S202="","",(IF(S202&gt;='Basket Brand'!B$3,'Basket Brand'!C$3,IF(S202&gt;='Basket Brand'!B$4,('Basket Brand'!C$4+((S202-'Basket Brand'!B$4)/('Basket Brand'!B$3-'Basket Brand'!B$4))*'Basket Brand'!D$4),IF(S202&gt;'Basket Brand'!B$5,('Basket Brand'!C$5+((S202-'Basket Brand'!B$5)/('Basket Brand'!B$4-'Basket Brand'!B$5))*'Basket Brand'!D$5),IF(S202&gt;='Basket Brand'!B$6,('Basket Brand'!C$6+((S202-'Basket Brand'!B$6)/('Basket Brand'!B$5-'Basket Brand'!B$6)*'Basket Brand'!D$6)),0))))*$AE$2/10))</f>
        <v>9.6869595768451902</v>
      </c>
      <c r="AF202" s="76">
        <f>IF(T202="","",(IF(T202&gt;='No of Month Ach.'!B$3,'No of Month Ach.'!C$3,IF(T202&gt;='No of Month Ach.'!B$4,('No of Month Ach.'!C$4+((T202-'No of Month Ach.'!B$4)/('No of Month Ach.'!B$3-'No of Month Ach.'!B$4))*'No of Month Ach.'!D$4),IF(T202&gt;'No of Month Ach.'!B$5,('No of Month Ach.'!C$5+((T202-'No of Month Ach.'!B$5)/('No of Month Ach.'!B$4-'No of Month Ach.'!B$5))*'No of Month Ach.'!D$5),IF(T202&gt;='No of Month Ach.'!B$6,('No of Month Ach.'!C$6+((T202-'No of Month Ach.'!B$6)/('No of Month Ach.'!B$5-'No of Month Ach.'!B$6)*'No of Month Ach.'!D$6)),0))))*$AF$2/10))</f>
        <v>0.35</v>
      </c>
      <c r="AG202" s="76">
        <f>IFERROR(IF(U202="","",IF(U202&gt;='Rx Share'!B$3,'Rx Share'!C$3,IF(U202&gt;='Rx Share'!B$4,('Rx Share'!C$4+((U202-'Rx Share'!B$4)/('Rx Share'!B$3-'Rx Share'!B$4))*'Rx Share'!D$4),IF(U202&gt;'Rx Share'!B$5,('Rx Share'!C$5+((U202-'Rx Share'!B$5)/('Rx Share'!B$4-'Rx Share'!B$5))*'Rx Share'!D$5),IF(U202&gt;='Rx Share'!B$6,('Rx Share'!C$6+((U202-'Rx Share'!B$6)/('Rx Share'!B$5-'Rx Share'!B$6)*'Rx Share'!D$6)),0)))))*$AG$2/10,"")</f>
        <v>0</v>
      </c>
      <c r="AH202" s="76">
        <f>IF(W202&gt;='Call Achv'!B$3,'Call Achv'!C$3,IF(W202&gt;='Call Achv'!B$4,('Call Achv'!C$4+((W202-'Call Achv'!B$4)/('Call Achv'!B$3-'Call Achv'!B$4))*'Call Achv'!D$4),IF(W202&gt;'Call Achv'!B$5,('Call Achv'!C$5+((W202-'Call Achv'!B$5)/('Call Achv'!B$4-'Call Achv'!B$5))*'Call Achv'!D$5),IF(W202&gt;='Call Achv'!B$6,('Call Achv'!C$6+((W202-'Call Achv'!B$6)/('Call Achv'!B$5-'Call Achv'!B$6)*'Call Achv'!D$6)),0))))*$AH$2/10</f>
        <v>2.3809523809523796</v>
      </c>
      <c r="AI202" s="76">
        <f>IF(X202&gt;='FF-Written'!B$3,'FF-Written'!C$3,IF(X202&gt;='FF-Written'!B$4,('FF-Written'!C$4+((X202-'FF-Written'!B$4)/('FF-Written'!B$3-'FF-Written'!B$4))*'FF-Written'!D$4),IF(X202&gt;'FF-Written'!B$5,('FF-Written'!C$5+((X202-'FF-Written'!B$5)/('FF-Written'!B$4-'FF-Written'!B$5))*'FF-Written'!D$5),IF(X202&gt;='FF-Written'!B$6,('FF-Written'!C$6+((X202-'FF-Written'!B$6)/('FF-Written'!B$5-'FF-Written'!B$6)*'FF-Written'!D$6)),0))))*$AI$2/10</f>
        <v>7.1111111111111125</v>
      </c>
      <c r="AJ202" s="76">
        <f>IF(Y202&gt;='FF-Detailing'!B$3,'FF-Detailing'!C$3,IF(Y202&gt;='FF-Detailing'!B$4,('FF-Detailing'!C$4+((Y202-'FF-Detailing'!B$4)/('FF-Detailing'!B$3-'FF-Detailing'!B$4))*'FF-Detailing'!D$4),IF(Y202&gt;'FF-Detailing'!B$5,('FF-Detailing'!C$5+((Y202-'FF-Detailing'!B$5)/('FF-Detailing'!B$4-'FF-Detailing'!B$5))*'FF-Detailing'!D$5),IF(Y202&gt;='FF-Detailing'!B$6,('FF-Detailing'!C$6+((Y202-'FF-Detailing'!B$6)/('FF-Detailing'!B$5-'FF-Detailing'!B$6)*'FF-Detailing'!D$6)),0))))*$AJ$2/10</f>
        <v>2.4</v>
      </c>
      <c r="AK202" s="100">
        <f t="shared" si="42"/>
        <v>51.306797656123237</v>
      </c>
      <c r="AL202" s="70">
        <f t="shared" si="51"/>
        <v>228</v>
      </c>
      <c r="AM202" s="2">
        <f t="shared" si="43"/>
        <v>45.606042360998437</v>
      </c>
      <c r="AN202">
        <f t="shared" si="44"/>
        <v>171</v>
      </c>
      <c r="AO202" s="110" t="str">
        <f t="shared" si="45"/>
        <v/>
      </c>
      <c r="AP202" s="110" t="str">
        <f t="shared" si="39"/>
        <v/>
      </c>
      <c r="AQ202" s="110" t="str">
        <f t="shared" si="40"/>
        <v/>
      </c>
      <c r="AR202" s="110" t="str">
        <f t="shared" si="41"/>
        <v/>
      </c>
      <c r="AS202" s="109" t="str">
        <f t="shared" si="46"/>
        <v>Disqualified</v>
      </c>
      <c r="AT202" s="109" t="str">
        <f t="shared" si="47"/>
        <v>Disqualified</v>
      </c>
      <c r="AU202" s="109" t="str">
        <f t="shared" si="48"/>
        <v>Disqualified</v>
      </c>
      <c r="AV202" s="109" t="str">
        <f t="shared" si="49"/>
        <v>Disqualified</v>
      </c>
    </row>
    <row r="203" spans="1:48" ht="20" x14ac:dyDescent="0.35">
      <c r="A203" s="87"/>
      <c r="B203" s="79">
        <v>105520</v>
      </c>
      <c r="C203" s="80" t="s">
        <v>555</v>
      </c>
      <c r="D203" s="80"/>
      <c r="E203" s="80" t="s">
        <v>556</v>
      </c>
      <c r="F203" s="80" t="s">
        <v>2067</v>
      </c>
      <c r="G203" s="80" t="s">
        <v>2068</v>
      </c>
      <c r="H203" s="80" t="s">
        <v>1992</v>
      </c>
      <c r="I203" s="80" t="s">
        <v>1786</v>
      </c>
      <c r="J203" s="146"/>
      <c r="K203" s="146" t="s">
        <v>1701</v>
      </c>
      <c r="L203" s="79"/>
      <c r="M203" s="79">
        <v>5</v>
      </c>
      <c r="N203" s="78">
        <v>76.915900125741885</v>
      </c>
      <c r="O203" s="78">
        <f>_xlfn.XLOOKUP($B203,[1]Sheet1!$A:$A,[1]Sheet1!$D:$D)</f>
        <v>76.915900125741885</v>
      </c>
      <c r="P203" s="78">
        <f t="shared" si="50"/>
        <v>0</v>
      </c>
      <c r="Q203" s="78">
        <v>25.373134328358208</v>
      </c>
      <c r="R203" s="78">
        <v>48.211236437116803</v>
      </c>
      <c r="S203" s="78">
        <v>73.533899238453017</v>
      </c>
      <c r="T203" s="142">
        <v>0</v>
      </c>
      <c r="U203" s="68">
        <v>85.470085470085465</v>
      </c>
      <c r="V203" s="68">
        <v>2.5641025641025639</v>
      </c>
      <c r="W203" s="78">
        <v>63.392857142857139</v>
      </c>
      <c r="X203" s="78">
        <v>76.666666666666671</v>
      </c>
      <c r="Y203" s="78">
        <v>85</v>
      </c>
      <c r="Z203" s="73"/>
      <c r="AA203" s="74"/>
      <c r="AB203" s="75">
        <f>IF(N203="","",(IF(N203&gt;='Sales Ach'!B$3,'Sales Ach'!C$3,IF(N203&gt;='Sales Ach'!B$4,('Sales Ach'!C$4+((N203-'Sales Ach'!B$4)/('Sales Ach'!B$3-'Sales Ach'!B$4))*'Sales Ach'!D$4),IF(N203&gt;'Sales Ach'!B$5,('Sales Ach'!C$5+((N203-'Sales Ach'!B$5)/('Sales Ach'!B$4-'Sales Ach'!B$5))*'Sales Ach'!D$5),IF(N203&gt;='Sales Ach'!B$6,('Sales Ach'!C$6+((N203-'Sales Ach'!B$6)/('Sales Ach'!B$5-'Sales Ach'!B$6)*'Sales Ach'!D$6)),0))))*$AB$2/10))</f>
        <v>9.5747700377225655</v>
      </c>
      <c r="AC203" s="76">
        <f>IF(Q203="","",(IF(Q203&gt;=UA!B$3,UA!C$3,IF(Q203&gt;=UA!B$4,(UA!C$4+((Q203-UA!B$4)/(UA!B$3-UA!B$4))*UA!D$4),IF(Q203&gt;UA!B$5,(UA!C$5+((Q203-UA!B$5)/(UA!B$4-UA!B$5))*UA!D$5),IF(Q203&gt;=UA!B$6,(UA!C$6+((Q203-UA!B$6)/(UA!B$5-UA!B$6)*UA!D$6)),0))))*$AC$2/10))</f>
        <v>0</v>
      </c>
      <c r="AD203" s="76">
        <f>IF(R203="","",(IF(R203&gt;='New Product'!B$3,'New Product'!C$3,IF(R203&gt;='New Product'!B$4,('New Product'!C$4+((R203-'New Product'!B$4)/('New Product'!B$3-'New Product'!B$4))*'New Product'!D$4),IF(R203&gt;'New Product'!B$5,('New Product'!C$5+((R203-'New Product'!B$5)/('New Product'!B$4-'New Product'!B$5))*'New Product'!D$5),IF(R203&gt;='New Product'!B$6,('New Product'!C$6+((R203-'New Product'!B$6)/('New Product'!B$5-'New Product'!B$6)*'New Product'!D$6)),0)))))*$AD$2/10)</f>
        <v>0.60924159412386003</v>
      </c>
      <c r="AE203" s="76">
        <f>IF(S203="","",(IF(S203&gt;='Basket Brand'!B$3,'Basket Brand'!C$3,IF(S203&gt;='Basket Brand'!B$4,('Basket Brand'!C$4+((S203-'Basket Brand'!B$4)/('Basket Brand'!B$3-'Basket Brand'!B$4))*'Basket Brand'!D$4),IF(S203&gt;'Basket Brand'!B$5,('Basket Brand'!C$5+((S203-'Basket Brand'!B$5)/('Basket Brand'!B$4-'Basket Brand'!B$5))*'Basket Brand'!D$5),IF(S203&gt;='Basket Brand'!B$6,('Basket Brand'!C$6+((S203-'Basket Brand'!B$6)/('Basket Brand'!B$5-'Basket Brand'!B$6)*'Basket Brand'!D$6)),0))))*$AE$2/10))</f>
        <v>3.4240679086143624</v>
      </c>
      <c r="AF203" s="76">
        <f>IF(T203="","",(IF(T203&gt;='No of Month Ach.'!B$3,'No of Month Ach.'!C$3,IF(T203&gt;='No of Month Ach.'!B$4,('No of Month Ach.'!C$4+((T203-'No of Month Ach.'!B$4)/('No of Month Ach.'!B$3-'No of Month Ach.'!B$4))*'No of Month Ach.'!D$4),IF(T203&gt;'No of Month Ach.'!B$5,('No of Month Ach.'!C$5+((T203-'No of Month Ach.'!B$5)/('No of Month Ach.'!B$4-'No of Month Ach.'!B$5))*'No of Month Ach.'!D$5),IF(T203&gt;='No of Month Ach.'!B$6,('No of Month Ach.'!C$6+((T203-'No of Month Ach.'!B$6)/('No of Month Ach.'!B$5-'No of Month Ach.'!B$6)*'No of Month Ach.'!D$6)),0))))*$AF$2/10))</f>
        <v>0</v>
      </c>
      <c r="AG203" s="76">
        <f>IFERROR(IF(U203="","",IF(U203&gt;='Rx Share'!B$3,'Rx Share'!C$3,IF(U203&gt;='Rx Share'!B$4,('Rx Share'!C$4+((U203-'Rx Share'!B$4)/('Rx Share'!B$3-'Rx Share'!B$4))*'Rx Share'!D$4),IF(U203&gt;'Rx Share'!B$5,('Rx Share'!C$5+((U203-'Rx Share'!B$5)/('Rx Share'!B$4-'Rx Share'!B$5))*'Rx Share'!D$5),IF(U203&gt;='Rx Share'!B$6,('Rx Share'!C$6+((U203-'Rx Share'!B$6)/('Rx Share'!B$5-'Rx Share'!B$6)*'Rx Share'!D$6)),0)))))*$AG$2/10,"")</f>
        <v>6.0626780626780619</v>
      </c>
      <c r="AH203" s="76">
        <f>IF(W203&gt;='Call Achv'!B$3,'Call Achv'!C$3,IF(W203&gt;='Call Achv'!B$4,('Call Achv'!C$4+((W203-'Call Achv'!B$4)/('Call Achv'!B$3-'Call Achv'!B$4))*'Call Achv'!D$4),IF(W203&gt;'Call Achv'!B$5,('Call Achv'!C$5+((W203-'Call Achv'!B$5)/('Call Achv'!B$4-'Call Achv'!B$5))*'Call Achv'!D$5),IF(W203&gt;='Call Achv'!B$6,('Call Achv'!C$6+((W203-'Call Achv'!B$6)/('Call Achv'!B$5-'Call Achv'!B$6)*'Call Achv'!D$6)),0))))*$AH$2/10</f>
        <v>0</v>
      </c>
      <c r="AI203" s="76">
        <f>IF(X203&gt;='FF-Written'!B$3,'FF-Written'!C$3,IF(X203&gt;='FF-Written'!B$4,('FF-Written'!C$4+((X203-'FF-Written'!B$4)/('FF-Written'!B$3-'FF-Written'!B$4))*'FF-Written'!D$4),IF(X203&gt;'FF-Written'!B$5,('FF-Written'!C$5+((X203-'FF-Written'!B$5)/('FF-Written'!B$4-'FF-Written'!B$5))*'FF-Written'!D$5),IF(X203&gt;='FF-Written'!B$6,('FF-Written'!C$6+((X203-'FF-Written'!B$6)/('FF-Written'!B$5-'FF-Written'!B$6)*'FF-Written'!D$6)),0))))*$AI$2/10</f>
        <v>5.2000000000000011</v>
      </c>
      <c r="AJ203" s="76">
        <f>IF(Y203&gt;='FF-Detailing'!B$3,'FF-Detailing'!C$3,IF(Y203&gt;='FF-Detailing'!B$4,('FF-Detailing'!C$4+((Y203-'FF-Detailing'!B$4)/('FF-Detailing'!B$3-'FF-Detailing'!B$4))*'FF-Detailing'!D$4),IF(Y203&gt;'FF-Detailing'!B$5,('FF-Detailing'!C$5+((Y203-'FF-Detailing'!B$5)/('FF-Detailing'!B$4-'FF-Detailing'!B$5))*'FF-Detailing'!D$5),IF(Y203&gt;='FF-Detailing'!B$6,('FF-Detailing'!C$6+((Y203-'FF-Detailing'!B$6)/('FF-Detailing'!B$5-'FF-Detailing'!B$6)*'FF-Detailing'!D$6)),0))))*$AJ$2/10</f>
        <v>2.4</v>
      </c>
      <c r="AK203" s="100">
        <f t="shared" si="42"/>
        <v>26.51009942557598</v>
      </c>
      <c r="AL203" s="70">
        <f t="shared" si="51"/>
        <v>508</v>
      </c>
      <c r="AM203" s="2">
        <f t="shared" si="43"/>
        <v>30.300841781265394</v>
      </c>
      <c r="AN203">
        <f t="shared" si="44"/>
        <v>302</v>
      </c>
      <c r="AO203" s="110" t="str">
        <f t="shared" si="45"/>
        <v/>
      </c>
      <c r="AP203" s="110" t="str">
        <f t="shared" si="39"/>
        <v/>
      </c>
      <c r="AQ203" s="110" t="str">
        <f t="shared" si="40"/>
        <v/>
      </c>
      <c r="AR203" s="110" t="str">
        <f t="shared" si="41"/>
        <v/>
      </c>
      <c r="AS203" s="109" t="str">
        <f t="shared" si="46"/>
        <v>Disqualified</v>
      </c>
      <c r="AT203" s="109" t="str">
        <f t="shared" si="47"/>
        <v>Disqualified</v>
      </c>
      <c r="AU203" s="109" t="str">
        <f t="shared" si="48"/>
        <v>Disqualified</v>
      </c>
      <c r="AV203" s="109" t="str">
        <f t="shared" si="49"/>
        <v>Disqualified</v>
      </c>
    </row>
    <row r="204" spans="1:48" ht="30" x14ac:dyDescent="0.35">
      <c r="A204" s="87"/>
      <c r="B204" s="79">
        <v>105523</v>
      </c>
      <c r="C204" s="80" t="s">
        <v>587</v>
      </c>
      <c r="D204" s="80" t="s">
        <v>1114</v>
      </c>
      <c r="E204" s="80" t="s">
        <v>588</v>
      </c>
      <c r="F204" s="80" t="s">
        <v>71</v>
      </c>
      <c r="G204" s="80" t="s">
        <v>1798</v>
      </c>
      <c r="H204" s="80" t="s">
        <v>1777</v>
      </c>
      <c r="I204" s="80" t="s">
        <v>1757</v>
      </c>
      <c r="J204" s="146">
        <v>44789</v>
      </c>
      <c r="K204" s="146" t="s">
        <v>1719</v>
      </c>
      <c r="L204" s="79"/>
      <c r="M204" s="79">
        <v>9</v>
      </c>
      <c r="N204" s="78">
        <v>100.24086605710816</v>
      </c>
      <c r="O204" s="78">
        <f>_xlfn.XLOOKUP($B204,[1]Sheet1!$A:$A,[1]Sheet1!$D:$D)</f>
        <v>100.2408329584344</v>
      </c>
      <c r="P204" s="78">
        <f t="shared" si="50"/>
        <v>3.3098673767995024E-5</v>
      </c>
      <c r="Q204" s="78">
        <v>35.61643835616438</v>
      </c>
      <c r="R204" s="78">
        <v>59.071535441619993</v>
      </c>
      <c r="S204" s="78">
        <v>109.78308438101962</v>
      </c>
      <c r="T204" s="142">
        <v>5</v>
      </c>
      <c r="U204" s="68">
        <v>21.911804984935635</v>
      </c>
      <c r="V204" s="68">
        <v>0.65735414954806903</v>
      </c>
      <c r="W204" s="78">
        <v>101.01587301587303</v>
      </c>
      <c r="X204" s="78">
        <v>87.777777777777786</v>
      </c>
      <c r="Y204" s="78">
        <v>93</v>
      </c>
      <c r="Z204" s="73"/>
      <c r="AA204" s="74"/>
      <c r="AB204" s="75">
        <f>IF(N204="","",(IF(N204&gt;='Sales Ach'!B$3,'Sales Ach'!C$3,IF(N204&gt;='Sales Ach'!B$4,('Sales Ach'!C$4+((N204-'Sales Ach'!B$4)/('Sales Ach'!B$3-'Sales Ach'!B$4))*'Sales Ach'!D$4),IF(N204&gt;'Sales Ach'!B$5,('Sales Ach'!C$5+((N204-'Sales Ach'!B$5)/('Sales Ach'!B$4-'Sales Ach'!B$5))*'Sales Ach'!D$5),IF(N204&gt;='Sales Ach'!B$6,('Sales Ach'!C$6+((N204-'Sales Ach'!B$6)/('Sales Ach'!B$5-'Sales Ach'!B$6)*'Sales Ach'!D$6)),0))))*$AB$2/10))</f>
        <v>24.072259817132451</v>
      </c>
      <c r="AC204" s="76">
        <f>IF(Q204="","",(IF(Q204&gt;=UA!B$3,UA!C$3,IF(Q204&gt;=UA!B$4,(UA!C$4+((Q204-UA!B$4)/(UA!B$3-UA!B$4))*UA!D$4),IF(Q204&gt;UA!B$5,(UA!C$5+((Q204-UA!B$5)/(UA!B$4-UA!B$5))*UA!D$5),IF(Q204&gt;=UA!B$6,(UA!C$6+((Q204-UA!B$6)/(UA!B$5-UA!B$6)*UA!D$6)),0))))*$AC$2/10))</f>
        <v>4.6849315068493143</v>
      </c>
      <c r="AD204" s="76">
        <f>IF(R204="","",(IF(R204&gt;='New Product'!B$3,'New Product'!C$3,IF(R204&gt;='New Product'!B$4,('New Product'!C$4+((R204-'New Product'!B$4)/('New Product'!B$3-'New Product'!B$4))*'New Product'!D$4),IF(R204&gt;'New Product'!B$5,('New Product'!C$5+((R204-'New Product'!B$5)/('New Product'!B$4-'New Product'!B$5))*'New Product'!D$5),IF(R204&gt;='New Product'!B$6,('New Product'!C$6+((R204-'New Product'!B$6)/('New Product'!B$5-'New Product'!B$6)*'New Product'!D$6)),0)))))*$AD$2/10)</f>
        <v>1.0843796755708746</v>
      </c>
      <c r="AE204" s="76">
        <f>IF(S204="","",(IF(S204&gt;='Basket Brand'!B$3,'Basket Brand'!C$3,IF(S204&gt;='Basket Brand'!B$4,('Basket Brand'!C$4+((S204-'Basket Brand'!B$4)/('Basket Brand'!B$3-'Basket Brand'!B$4))*'Basket Brand'!D$4),IF(S204&gt;'Basket Brand'!B$5,('Basket Brand'!C$5+((S204-'Basket Brand'!B$5)/('Basket Brand'!B$4-'Basket Brand'!B$5))*'Basket Brand'!D$5),IF(S204&gt;='Basket Brand'!B$6,('Basket Brand'!C$6+((S204-'Basket Brand'!B$6)/('Basket Brand'!B$5-'Basket Brand'!B$6)*'Basket Brand'!D$6)),0))))*$AE$2/10))</f>
        <v>10.773970125722354</v>
      </c>
      <c r="AF204" s="76">
        <f>IF(T204="","",(IF(T204&gt;='No of Month Ach.'!B$3,'No of Month Ach.'!C$3,IF(T204&gt;='No of Month Ach.'!B$4,('No of Month Ach.'!C$4+((T204-'No of Month Ach.'!B$4)/('No of Month Ach.'!B$3-'No of Month Ach.'!B$4))*'No of Month Ach.'!D$4),IF(T204&gt;'No of Month Ach.'!B$5,('No of Month Ach.'!C$5+((T204-'No of Month Ach.'!B$5)/('No of Month Ach.'!B$4-'No of Month Ach.'!B$5))*'No of Month Ach.'!D$5),IF(T204&gt;='No of Month Ach.'!B$6,('No of Month Ach.'!C$6+((T204-'No of Month Ach.'!B$6)/('No of Month Ach.'!B$5-'No of Month Ach.'!B$6)*'No of Month Ach.'!D$6)),0))))*$AF$2/10))</f>
        <v>0.35</v>
      </c>
      <c r="AG204" s="76">
        <f>IFERROR(IF(U204="","",IF(U204&gt;='Rx Share'!B$3,'Rx Share'!C$3,IF(U204&gt;='Rx Share'!B$4,('Rx Share'!C$4+((U204-'Rx Share'!B$4)/('Rx Share'!B$3-'Rx Share'!B$4))*'Rx Share'!D$4),IF(U204&gt;'Rx Share'!B$5,('Rx Share'!C$5+((U204-'Rx Share'!B$5)/('Rx Share'!B$4-'Rx Share'!B$5))*'Rx Share'!D$5),IF(U204&gt;='Rx Share'!B$6,('Rx Share'!C$6+((U204-'Rx Share'!B$6)/('Rx Share'!B$5-'Rx Share'!B$6)*'Rx Share'!D$6)),0)))))*$AG$2/10,"")</f>
        <v>0</v>
      </c>
      <c r="AH204" s="76">
        <f>IF(W204&gt;='Call Achv'!B$3,'Call Achv'!C$3,IF(W204&gt;='Call Achv'!B$4,('Call Achv'!C$4+((W204-'Call Achv'!B$4)/('Call Achv'!B$3-'Call Achv'!B$4))*'Call Achv'!D$4),IF(W204&gt;'Call Achv'!B$5,('Call Achv'!C$5+((W204-'Call Achv'!B$5)/('Call Achv'!B$4-'Call Achv'!B$5))*'Call Achv'!D$5),IF(W204&gt;='Call Achv'!B$6,('Call Achv'!C$6+((W204-'Call Achv'!B$6)/('Call Achv'!B$5-'Call Achv'!B$6)*'Call Achv'!D$6)),0))))*$AH$2/10</f>
        <v>5</v>
      </c>
      <c r="AI204" s="76">
        <f>IF(X204&gt;='FF-Written'!B$3,'FF-Written'!C$3,IF(X204&gt;='FF-Written'!B$4,('FF-Written'!C$4+((X204-'FF-Written'!B$4)/('FF-Written'!B$3-'FF-Written'!B$4))*'FF-Written'!D$4),IF(X204&gt;'FF-Written'!B$5,('FF-Written'!C$5+((X204-'FF-Written'!B$5)/('FF-Written'!B$4-'FF-Written'!B$5))*'FF-Written'!D$5),IF(X204&gt;='FF-Written'!B$6,('FF-Written'!C$6+((X204-'FF-Written'!B$6)/('FF-Written'!B$5-'FF-Written'!B$6)*'FF-Written'!D$6)),0))))*$AI$2/10</f>
        <v>7.6444444444444457</v>
      </c>
      <c r="AJ204" s="76">
        <f>IF(Y204&gt;='FF-Detailing'!B$3,'FF-Detailing'!C$3,IF(Y204&gt;='FF-Detailing'!B$4,('FF-Detailing'!C$4+((Y204-'FF-Detailing'!B$4)/('FF-Detailing'!B$3-'FF-Detailing'!B$4))*'FF-Detailing'!D$4),IF(Y204&gt;'FF-Detailing'!B$5,('FF-Detailing'!C$5+((Y204-'FF-Detailing'!B$5)/('FF-Detailing'!B$4-'FF-Detailing'!B$5))*'FF-Detailing'!D$5),IF(Y204&gt;='FF-Detailing'!B$6,('FF-Detailing'!C$6+((Y204-'FF-Detailing'!B$6)/('FF-Detailing'!B$5-'FF-Detailing'!B$6)*'FF-Detailing'!D$6)),0))))*$AJ$2/10</f>
        <v>2.88</v>
      </c>
      <c r="AK204" s="100">
        <f t="shared" si="42"/>
        <v>70.612481962149303</v>
      </c>
      <c r="AL204" s="70">
        <f t="shared" si="51"/>
        <v>105</v>
      </c>
      <c r="AM204" s="2">
        <f t="shared" si="43"/>
        <v>62.766650633021605</v>
      </c>
      <c r="AN204">
        <f t="shared" si="44"/>
        <v>77</v>
      </c>
      <c r="AO204" s="110">
        <f t="shared" si="45"/>
        <v>21.911804984935635</v>
      </c>
      <c r="AP204" s="110">
        <f t="shared" si="39"/>
        <v>59.071535441619993</v>
      </c>
      <c r="AQ204" s="110">
        <f t="shared" si="40"/>
        <v>35.61643835616438</v>
      </c>
      <c r="AR204" s="110">
        <f t="shared" si="41"/>
        <v>87.777777777777786</v>
      </c>
      <c r="AS204" s="109">
        <f t="shared" si="46"/>
        <v>62</v>
      </c>
      <c r="AT204" s="109">
        <f t="shared" si="47"/>
        <v>89</v>
      </c>
      <c r="AU204" s="109">
        <f t="shared" si="48"/>
        <v>112</v>
      </c>
      <c r="AV204" s="109">
        <f t="shared" si="49"/>
        <v>39</v>
      </c>
    </row>
    <row r="205" spans="1:48" ht="20" x14ac:dyDescent="0.35">
      <c r="A205" s="87"/>
      <c r="B205" s="79">
        <v>105525</v>
      </c>
      <c r="C205" s="80" t="s">
        <v>2069</v>
      </c>
      <c r="D205" s="80" t="s">
        <v>1114</v>
      </c>
      <c r="E205" s="80" t="s">
        <v>560</v>
      </c>
      <c r="F205" s="80" t="s">
        <v>198</v>
      </c>
      <c r="G205" s="80" t="s">
        <v>31</v>
      </c>
      <c r="H205" s="80" t="s">
        <v>1760</v>
      </c>
      <c r="I205" s="80" t="s">
        <v>1757</v>
      </c>
      <c r="J205" s="146">
        <v>44789</v>
      </c>
      <c r="K205" s="146" t="s">
        <v>1719</v>
      </c>
      <c r="L205" s="79"/>
      <c r="M205" s="79">
        <v>9</v>
      </c>
      <c r="N205" s="78">
        <v>85.481304052259446</v>
      </c>
      <c r="O205" s="78">
        <f>_xlfn.XLOOKUP($B205,[1]Sheet1!$A:$A,[1]Sheet1!$D:$D)</f>
        <v>85.481345758032589</v>
      </c>
      <c r="P205" s="78">
        <f t="shared" si="50"/>
        <v>-4.1705773142552971E-5</v>
      </c>
      <c r="Q205" s="78">
        <v>26.173285198555956</v>
      </c>
      <c r="R205" s="78">
        <v>39.151781252163133</v>
      </c>
      <c r="S205" s="78">
        <v>76.406671606092871</v>
      </c>
      <c r="T205" s="142">
        <v>1</v>
      </c>
      <c r="U205" s="68">
        <v>15.879890284394396</v>
      </c>
      <c r="V205" s="68">
        <v>0.47639670853183191</v>
      </c>
      <c r="W205" s="78">
        <v>78.349206349206341</v>
      </c>
      <c r="X205" s="78">
        <v>77.222222222222229</v>
      </c>
      <c r="Y205" s="78">
        <v>86.333333333333329</v>
      </c>
      <c r="Z205" s="73"/>
      <c r="AA205" s="74"/>
      <c r="AB205" s="75">
        <f>IF(N205="","",(IF(N205&gt;='Sales Ach'!B$3,'Sales Ach'!C$3,IF(N205&gt;='Sales Ach'!B$4,('Sales Ach'!C$4+((N205-'Sales Ach'!B$4)/('Sales Ach'!B$3-'Sales Ach'!B$4))*'Sales Ach'!D$4),IF(N205&gt;'Sales Ach'!B$5,('Sales Ach'!C$5+((N205-'Sales Ach'!B$5)/('Sales Ach'!B$4-'Sales Ach'!B$5))*'Sales Ach'!D$5),IF(N205&gt;='Sales Ach'!B$6,('Sales Ach'!C$6+((N205-'Sales Ach'!B$6)/('Sales Ach'!B$5-'Sales Ach'!B$6)*'Sales Ach'!D$6)),0))))*$AB$2/10))</f>
        <v>12.144391215677832</v>
      </c>
      <c r="AC205" s="76">
        <f>IF(Q205="","",(IF(Q205&gt;=UA!B$3,UA!C$3,IF(Q205&gt;=UA!B$4,(UA!C$4+((Q205-UA!B$4)/(UA!B$3-UA!B$4))*UA!D$4),IF(Q205&gt;UA!B$5,(UA!C$5+((Q205-UA!B$5)/(UA!B$4-UA!B$5))*UA!D$5),IF(Q205&gt;=UA!B$6,(UA!C$6+((Q205-UA!B$6)/(UA!B$5-UA!B$6)*UA!D$6)),0))))*$AC$2/10))</f>
        <v>0</v>
      </c>
      <c r="AD205" s="76">
        <f>IF(R205="","",(IF(R205&gt;='New Product'!B$3,'New Product'!C$3,IF(R205&gt;='New Product'!B$4,('New Product'!C$4+((R205-'New Product'!B$4)/('New Product'!B$3-'New Product'!B$4))*'New Product'!D$4),IF(R205&gt;'New Product'!B$5,('New Product'!C$5+((R205-'New Product'!B$5)/('New Product'!B$4-'New Product'!B$5))*'New Product'!D$5),IF(R205&gt;='New Product'!B$6,('New Product'!C$6+((R205-'New Product'!B$6)/('New Product'!B$5-'New Product'!B$6)*'New Product'!D$6)),0)))))*$AD$2/10)</f>
        <v>0</v>
      </c>
      <c r="AE205" s="76">
        <f>IF(S205="","",(IF(S205&gt;='Basket Brand'!B$3,'Basket Brand'!C$3,IF(S205&gt;='Basket Brand'!B$4,('Basket Brand'!C$4+((S205-'Basket Brand'!B$4)/('Basket Brand'!B$3-'Basket Brand'!B$4))*'Basket Brand'!D$4),IF(S205&gt;'Basket Brand'!B$5,('Basket Brand'!C$5+((S205-'Basket Brand'!B$5)/('Basket Brand'!B$4-'Basket Brand'!B$5))*'Basket Brand'!D$5),IF(S205&gt;='Basket Brand'!B$6,('Basket Brand'!C$6+((S205-'Basket Brand'!B$6)/('Basket Brand'!B$5-'Basket Brand'!B$6)*'Basket Brand'!D$6)),0))))*$AE$2/10))</f>
        <v>3.7688005927311452</v>
      </c>
      <c r="AF205" s="76">
        <f>IF(T205="","",(IF(T205&gt;='No of Month Ach.'!B$3,'No of Month Ach.'!C$3,IF(T205&gt;='No of Month Ach.'!B$4,('No of Month Ach.'!C$4+((T205-'No of Month Ach.'!B$4)/('No of Month Ach.'!B$3-'No of Month Ach.'!B$4))*'No of Month Ach.'!D$4),IF(T205&gt;'No of Month Ach.'!B$5,('No of Month Ach.'!C$5+((T205-'No of Month Ach.'!B$5)/('No of Month Ach.'!B$4-'No of Month Ach.'!B$5))*'No of Month Ach.'!D$5),IF(T205&gt;='No of Month Ach.'!B$6,('No of Month Ach.'!C$6+((T205-'No of Month Ach.'!B$6)/('No of Month Ach.'!B$5-'No of Month Ach.'!B$6)*'No of Month Ach.'!D$6)),0))))*$AF$2/10))</f>
        <v>0</v>
      </c>
      <c r="AG205" s="76">
        <f>IFERROR(IF(U205="","",IF(U205&gt;='Rx Share'!B$3,'Rx Share'!C$3,IF(U205&gt;='Rx Share'!B$4,('Rx Share'!C$4+((U205-'Rx Share'!B$4)/('Rx Share'!B$3-'Rx Share'!B$4))*'Rx Share'!D$4),IF(U205&gt;'Rx Share'!B$5,('Rx Share'!C$5+((U205-'Rx Share'!B$5)/('Rx Share'!B$4-'Rx Share'!B$5))*'Rx Share'!D$5),IF(U205&gt;='Rx Share'!B$6,('Rx Share'!C$6+((U205-'Rx Share'!B$6)/('Rx Share'!B$5-'Rx Share'!B$6)*'Rx Share'!D$6)),0)))))*$AG$2/10,"")</f>
        <v>0</v>
      </c>
      <c r="AH205" s="76">
        <f>IF(W205&gt;='Call Achv'!B$3,'Call Achv'!C$3,IF(W205&gt;='Call Achv'!B$4,('Call Achv'!C$4+((W205-'Call Achv'!B$4)/('Call Achv'!B$3-'Call Achv'!B$4))*'Call Achv'!D$4),IF(W205&gt;'Call Achv'!B$5,('Call Achv'!C$5+((W205-'Call Achv'!B$5)/('Call Achv'!B$4-'Call Achv'!B$5))*'Call Achv'!D$5),IF(W205&gt;='Call Achv'!B$6,('Call Achv'!C$6+((W205-'Call Achv'!B$6)/('Call Achv'!B$5-'Call Achv'!B$6)*'Call Achv'!D$6)),0))))*$AH$2/10</f>
        <v>0</v>
      </c>
      <c r="AI205" s="76">
        <f>IF(X205&gt;='FF-Written'!B$3,'FF-Written'!C$3,IF(X205&gt;='FF-Written'!B$4,('FF-Written'!C$4+((X205-'FF-Written'!B$4)/('FF-Written'!B$3-'FF-Written'!B$4))*'FF-Written'!D$4),IF(X205&gt;'FF-Written'!B$5,('FF-Written'!C$5+((X205-'FF-Written'!B$5)/('FF-Written'!B$4-'FF-Written'!B$5))*'FF-Written'!D$5),IF(X205&gt;='FF-Written'!B$6,('FF-Written'!C$6+((X205-'FF-Written'!B$6)/('FF-Written'!B$5-'FF-Written'!B$6)*'FF-Written'!D$6)),0))))*$AI$2/10</f>
        <v>5.2666666666666675</v>
      </c>
      <c r="AJ205" s="76">
        <f>IF(Y205&gt;='FF-Detailing'!B$3,'FF-Detailing'!C$3,IF(Y205&gt;='FF-Detailing'!B$4,('FF-Detailing'!C$4+((Y205-'FF-Detailing'!B$4)/('FF-Detailing'!B$3-'FF-Detailing'!B$4))*'FF-Detailing'!D$4),IF(Y205&gt;'FF-Detailing'!B$5,('FF-Detailing'!C$5+((Y205-'FF-Detailing'!B$5)/('FF-Detailing'!B$4-'FF-Detailing'!B$5))*'FF-Detailing'!D$5),IF(Y205&gt;='FF-Detailing'!B$6,('FF-Detailing'!C$6+((Y205-'FF-Detailing'!B$6)/('FF-Detailing'!B$5-'FF-Detailing'!B$6)*'FF-Detailing'!D$6)),0))))*$AJ$2/10</f>
        <v>2.4799999999999995</v>
      </c>
      <c r="AK205" s="100">
        <f t="shared" si="42"/>
        <v>29.574823093844554</v>
      </c>
      <c r="AL205" s="70">
        <f t="shared" si="51"/>
        <v>476</v>
      </c>
      <c r="AM205" s="2">
        <f t="shared" si="43"/>
        <v>26.288731638972941</v>
      </c>
      <c r="AN205">
        <f t="shared" si="44"/>
        <v>338</v>
      </c>
      <c r="AO205" s="110" t="str">
        <f t="shared" si="45"/>
        <v/>
      </c>
      <c r="AP205" s="110" t="str">
        <f t="shared" si="39"/>
        <v/>
      </c>
      <c r="AQ205" s="110" t="str">
        <f t="shared" si="40"/>
        <v/>
      </c>
      <c r="AR205" s="110" t="str">
        <f t="shared" si="41"/>
        <v/>
      </c>
      <c r="AS205" s="109" t="str">
        <f t="shared" si="46"/>
        <v>Disqualified</v>
      </c>
      <c r="AT205" s="109" t="str">
        <f t="shared" si="47"/>
        <v>Disqualified</v>
      </c>
      <c r="AU205" s="109" t="str">
        <f t="shared" si="48"/>
        <v>Disqualified</v>
      </c>
      <c r="AV205" s="109" t="str">
        <f t="shared" si="49"/>
        <v>Disqualified</v>
      </c>
    </row>
    <row r="206" spans="1:48" ht="20" x14ac:dyDescent="0.35">
      <c r="A206" s="87"/>
      <c r="B206" s="79">
        <v>105530</v>
      </c>
      <c r="C206" s="80" t="s">
        <v>1244</v>
      </c>
      <c r="D206" s="80" t="s">
        <v>1114</v>
      </c>
      <c r="E206" s="80" t="s">
        <v>563</v>
      </c>
      <c r="F206" s="80" t="s">
        <v>200</v>
      </c>
      <c r="G206" s="80" t="s">
        <v>29</v>
      </c>
      <c r="H206" s="80" t="s">
        <v>1756</v>
      </c>
      <c r="I206" s="80" t="s">
        <v>1757</v>
      </c>
      <c r="J206" s="146">
        <v>44789</v>
      </c>
      <c r="K206" s="146" t="s">
        <v>1719</v>
      </c>
      <c r="L206" s="79"/>
      <c r="M206" s="79">
        <v>9</v>
      </c>
      <c r="N206" s="78">
        <v>64.61812475094591</v>
      </c>
      <c r="O206" s="78">
        <f>_xlfn.XLOOKUP($B206,[1]Sheet1!$A:$A,[1]Sheet1!$D:$D)</f>
        <v>64.618002152568849</v>
      </c>
      <c r="P206" s="78">
        <f t="shared" si="50"/>
        <v>1.2259837706096732E-4</v>
      </c>
      <c r="Q206" s="78">
        <v>12.962962962962962</v>
      </c>
      <c r="R206" s="78">
        <v>59.266815002751628</v>
      </c>
      <c r="S206" s="78">
        <v>65.153594016457276</v>
      </c>
      <c r="T206" s="142">
        <v>0</v>
      </c>
      <c r="U206" s="68">
        <v>14.168606416354617</v>
      </c>
      <c r="V206" s="68">
        <v>0.70843032081773094</v>
      </c>
      <c r="W206" s="78">
        <v>110.4814814814815</v>
      </c>
      <c r="X206" s="78">
        <v>80</v>
      </c>
      <c r="Y206" s="78">
        <v>90</v>
      </c>
      <c r="Z206" s="73"/>
      <c r="AA206" s="74"/>
      <c r="AB206" s="75">
        <f>IF(N206="","",(IF(N206&gt;='Sales Ach'!B$3,'Sales Ach'!C$3,IF(N206&gt;='Sales Ach'!B$4,('Sales Ach'!C$4+((N206-'Sales Ach'!B$4)/('Sales Ach'!B$3-'Sales Ach'!B$4))*'Sales Ach'!D$4),IF(N206&gt;'Sales Ach'!B$5,('Sales Ach'!C$5+((N206-'Sales Ach'!B$5)/('Sales Ach'!B$4-'Sales Ach'!B$5))*'Sales Ach'!D$5),IF(N206&gt;='Sales Ach'!B$6,('Sales Ach'!C$6+((N206-'Sales Ach'!B$6)/('Sales Ach'!B$5-'Sales Ach'!B$6)*'Sales Ach'!D$6)),0))))*$AB$2/10))</f>
        <v>5.885437425283774</v>
      </c>
      <c r="AC206" s="76">
        <f>IF(Q206="","",(IF(Q206&gt;=UA!B$3,UA!C$3,IF(Q206&gt;=UA!B$4,(UA!C$4+((Q206-UA!B$4)/(UA!B$3-UA!B$4))*UA!D$4),IF(Q206&gt;UA!B$5,(UA!C$5+((Q206-UA!B$5)/(UA!B$4-UA!B$5))*UA!D$5),IF(Q206&gt;=UA!B$6,(UA!C$6+((Q206-UA!B$6)/(UA!B$5-UA!B$6)*UA!D$6)),0))))*$AC$2/10))</f>
        <v>0</v>
      </c>
      <c r="AD206" s="76">
        <f>IF(R206="","",(IF(R206&gt;='New Product'!B$3,'New Product'!C$3,IF(R206&gt;='New Product'!B$4,('New Product'!C$4+((R206-'New Product'!B$4)/('New Product'!B$3-'New Product'!B$4))*'New Product'!D$4),IF(R206&gt;'New Product'!B$5,('New Product'!C$5+((R206-'New Product'!B$5)/('New Product'!B$4-'New Product'!B$5))*'New Product'!D$5),IF(R206&gt;='New Product'!B$6,('New Product'!C$6+((R206-'New Product'!B$6)/('New Product'!B$5-'New Product'!B$6)*'New Product'!D$6)),0)))))*$AD$2/10)</f>
        <v>1.0929231563703836</v>
      </c>
      <c r="AE206" s="76">
        <f>IF(S206="","",(IF(S206&gt;='Basket Brand'!B$3,'Basket Brand'!C$3,IF(S206&gt;='Basket Brand'!B$4,('Basket Brand'!C$4+((S206-'Basket Brand'!B$4)/('Basket Brand'!B$3-'Basket Brand'!B$4))*'Basket Brand'!D$4),IF(S206&gt;'Basket Brand'!B$5,('Basket Brand'!C$5+((S206-'Basket Brand'!B$5)/('Basket Brand'!B$4-'Basket Brand'!B$5))*'Basket Brand'!D$5),IF(S206&gt;='Basket Brand'!B$6,('Basket Brand'!C$6+((S206-'Basket Brand'!B$6)/('Basket Brand'!B$5-'Basket Brand'!B$6)*'Basket Brand'!D$6)),0))))*$AE$2/10))</f>
        <v>2.4184312819748728</v>
      </c>
      <c r="AF206" s="76">
        <f>IF(T206="","",(IF(T206&gt;='No of Month Ach.'!B$3,'No of Month Ach.'!C$3,IF(T206&gt;='No of Month Ach.'!B$4,('No of Month Ach.'!C$4+((T206-'No of Month Ach.'!B$4)/('No of Month Ach.'!B$3-'No of Month Ach.'!B$4))*'No of Month Ach.'!D$4),IF(T206&gt;'No of Month Ach.'!B$5,('No of Month Ach.'!C$5+((T206-'No of Month Ach.'!B$5)/('No of Month Ach.'!B$4-'No of Month Ach.'!B$5))*'No of Month Ach.'!D$5),IF(T206&gt;='No of Month Ach.'!B$6,('No of Month Ach.'!C$6+((T206-'No of Month Ach.'!B$6)/('No of Month Ach.'!B$5-'No of Month Ach.'!B$6)*'No of Month Ach.'!D$6)),0))))*$AF$2/10))</f>
        <v>0</v>
      </c>
      <c r="AG206" s="76">
        <f>IFERROR(IF(U206="","",IF(U206&gt;='Rx Share'!B$3,'Rx Share'!C$3,IF(U206&gt;='Rx Share'!B$4,('Rx Share'!C$4+((U206-'Rx Share'!B$4)/('Rx Share'!B$3-'Rx Share'!B$4))*'Rx Share'!D$4),IF(U206&gt;'Rx Share'!B$5,('Rx Share'!C$5+((U206-'Rx Share'!B$5)/('Rx Share'!B$4-'Rx Share'!B$5))*'Rx Share'!D$5),IF(U206&gt;='Rx Share'!B$6,('Rx Share'!C$6+((U206-'Rx Share'!B$6)/('Rx Share'!B$5-'Rx Share'!B$6)*'Rx Share'!D$6)),0)))))*$AG$2/10,"")</f>
        <v>0</v>
      </c>
      <c r="AH206" s="76">
        <f>IF(W206&gt;='Call Achv'!B$3,'Call Achv'!C$3,IF(W206&gt;='Call Achv'!B$4,('Call Achv'!C$4+((W206-'Call Achv'!B$4)/('Call Achv'!B$3-'Call Achv'!B$4))*'Call Achv'!D$4),IF(W206&gt;'Call Achv'!B$5,('Call Achv'!C$5+((W206-'Call Achv'!B$5)/('Call Achv'!B$4-'Call Achv'!B$5))*'Call Achv'!D$5),IF(W206&gt;='Call Achv'!B$6,('Call Achv'!C$6+((W206-'Call Achv'!B$6)/('Call Achv'!B$5-'Call Achv'!B$6)*'Call Achv'!D$6)),0))))*$AH$2/10</f>
        <v>5</v>
      </c>
      <c r="AI206" s="76">
        <f>IF(X206&gt;='FF-Written'!B$3,'FF-Written'!C$3,IF(X206&gt;='FF-Written'!B$4,('FF-Written'!C$4+((X206-'FF-Written'!B$4)/('FF-Written'!B$3-'FF-Written'!B$4))*'FF-Written'!D$4),IF(X206&gt;'FF-Written'!B$5,('FF-Written'!C$5+((X206-'FF-Written'!B$5)/('FF-Written'!B$4-'FF-Written'!B$5))*'FF-Written'!D$5),IF(X206&gt;='FF-Written'!B$6,('FF-Written'!C$6+((X206-'FF-Written'!B$6)/('FF-Written'!B$5-'FF-Written'!B$6)*'FF-Written'!D$6)),0))))*$AI$2/10</f>
        <v>6.4</v>
      </c>
      <c r="AJ206" s="76">
        <f>IF(Y206&gt;='FF-Detailing'!B$3,'FF-Detailing'!C$3,IF(Y206&gt;='FF-Detailing'!B$4,('FF-Detailing'!C$4+((Y206-'FF-Detailing'!B$4)/('FF-Detailing'!B$3-'FF-Detailing'!B$4))*'FF-Detailing'!D$4),IF(Y206&gt;'FF-Detailing'!B$5,('FF-Detailing'!C$5+((Y206-'FF-Detailing'!B$5)/('FF-Detailing'!B$4-'FF-Detailing'!B$5))*'FF-Detailing'!D$5),IF(Y206&gt;='FF-Detailing'!B$6,('FF-Detailing'!C$6+((Y206-'FF-Detailing'!B$6)/('FF-Detailing'!B$5-'FF-Detailing'!B$6)*'FF-Detailing'!D$6)),0))))*$AJ$2/10</f>
        <v>2.7</v>
      </c>
      <c r="AK206" s="100">
        <f t="shared" si="42"/>
        <v>29.370989829536292</v>
      </c>
      <c r="AL206" s="70">
        <f t="shared" si="51"/>
        <v>481</v>
      </c>
      <c r="AM206" s="2">
        <f t="shared" si="43"/>
        <v>26.107546515143369</v>
      </c>
      <c r="AN206">
        <f t="shared" si="44"/>
        <v>341</v>
      </c>
      <c r="AO206" s="110" t="str">
        <f t="shared" si="45"/>
        <v/>
      </c>
      <c r="AP206" s="110" t="str">
        <f t="shared" si="39"/>
        <v/>
      </c>
      <c r="AQ206" s="110" t="str">
        <f t="shared" si="40"/>
        <v/>
      </c>
      <c r="AR206" s="110" t="str">
        <f t="shared" si="41"/>
        <v/>
      </c>
      <c r="AS206" s="109" t="str">
        <f t="shared" si="46"/>
        <v>Disqualified</v>
      </c>
      <c r="AT206" s="109" t="str">
        <f t="shared" si="47"/>
        <v>Disqualified</v>
      </c>
      <c r="AU206" s="109" t="str">
        <f t="shared" si="48"/>
        <v>Disqualified</v>
      </c>
      <c r="AV206" s="109" t="str">
        <f t="shared" si="49"/>
        <v>Disqualified</v>
      </c>
    </row>
    <row r="207" spans="1:48" ht="20" x14ac:dyDescent="0.35">
      <c r="A207" s="87"/>
      <c r="B207" s="79">
        <v>105534</v>
      </c>
      <c r="C207" s="80" t="s">
        <v>2070</v>
      </c>
      <c r="D207" s="80" t="s">
        <v>1114</v>
      </c>
      <c r="E207" s="80" t="s">
        <v>2071</v>
      </c>
      <c r="F207" s="80" t="s">
        <v>2057</v>
      </c>
      <c r="G207" s="80" t="s">
        <v>1813</v>
      </c>
      <c r="H207" s="80" t="s">
        <v>1808</v>
      </c>
      <c r="I207" s="80" t="s">
        <v>1757</v>
      </c>
      <c r="J207" s="146">
        <v>44789</v>
      </c>
      <c r="K207" s="146" t="s">
        <v>1719</v>
      </c>
      <c r="L207" s="79"/>
      <c r="M207" s="79">
        <v>9</v>
      </c>
      <c r="N207" s="78">
        <v>91.033610500805338</v>
      </c>
      <c r="O207" s="78">
        <f>_xlfn.XLOOKUP($B207,[1]Sheet1!$A:$A,[1]Sheet1!$D:$D)</f>
        <v>91.033603883761003</v>
      </c>
      <c r="P207" s="78">
        <f t="shared" si="50"/>
        <v>6.6170443346891261E-6</v>
      </c>
      <c r="Q207" s="78">
        <v>36.986301369863014</v>
      </c>
      <c r="R207" s="78">
        <v>22.074211694190904</v>
      </c>
      <c r="S207" s="78">
        <v>93.402170459018109</v>
      </c>
      <c r="T207" s="142">
        <v>3</v>
      </c>
      <c r="U207" s="68">
        <v>2.4326031600299762</v>
      </c>
      <c r="V207" s="68">
        <v>0.43786856880539571</v>
      </c>
      <c r="W207" s="78">
        <v>58.259259259259252</v>
      </c>
      <c r="X207" s="78">
        <v>57.777777777777779</v>
      </c>
      <c r="Y207" s="78">
        <v>58.333333333333336</v>
      </c>
      <c r="Z207" s="73"/>
      <c r="AA207" s="74"/>
      <c r="AB207" s="75">
        <f>IF(N207="","",(IF(N207&gt;='Sales Ach'!B$3,'Sales Ach'!C$3,IF(N207&gt;='Sales Ach'!B$4,('Sales Ach'!C$4+((N207-'Sales Ach'!B$4)/('Sales Ach'!B$3-'Sales Ach'!B$4))*'Sales Ach'!D$4),IF(N207&gt;'Sales Ach'!B$5,('Sales Ach'!C$5+((N207-'Sales Ach'!B$5)/('Sales Ach'!B$4-'Sales Ach'!B$5))*'Sales Ach'!D$5),IF(N207&gt;='Sales Ach'!B$6,('Sales Ach'!C$6+((N207-'Sales Ach'!B$6)/('Sales Ach'!B$5-'Sales Ach'!B$6)*'Sales Ach'!D$6)),0))))*$AB$2/10))</f>
        <v>13.810083150241601</v>
      </c>
      <c r="AC207" s="76">
        <f>IF(Q207="","",(IF(Q207&gt;=UA!B$3,UA!C$3,IF(Q207&gt;=UA!B$4,(UA!C$4+((Q207-UA!B$4)/(UA!B$3-UA!B$4))*UA!D$4),IF(Q207&gt;UA!B$5,(UA!C$5+((Q207-UA!B$5)/(UA!B$4-UA!B$5))*UA!D$5),IF(Q207&gt;=UA!B$6,(UA!C$6+((Q207-UA!B$6)/(UA!B$5-UA!B$6)*UA!D$6)),0))))*$AC$2/10))</f>
        <v>5.095890410958904</v>
      </c>
      <c r="AD207" s="76">
        <f>IF(R207="","",(IF(R207&gt;='New Product'!B$3,'New Product'!C$3,IF(R207&gt;='New Product'!B$4,('New Product'!C$4+((R207-'New Product'!B$4)/('New Product'!B$3-'New Product'!B$4))*'New Product'!D$4),IF(R207&gt;'New Product'!B$5,('New Product'!C$5+((R207-'New Product'!B$5)/('New Product'!B$4-'New Product'!B$5))*'New Product'!D$5),IF(R207&gt;='New Product'!B$6,('New Product'!C$6+((R207-'New Product'!B$6)/('New Product'!B$5-'New Product'!B$6)*'New Product'!D$6)),0)))))*$AD$2/10)</f>
        <v>0</v>
      </c>
      <c r="AE207" s="76">
        <f>IF(S207="","",(IF(S207&gt;='Basket Brand'!B$3,'Basket Brand'!C$3,IF(S207&gt;='Basket Brand'!B$4,('Basket Brand'!C$4+((S207-'Basket Brand'!B$4)/('Basket Brand'!B$3-'Basket Brand'!B$4))*'Basket Brand'!D$4),IF(S207&gt;'Basket Brand'!B$5,('Basket Brand'!C$5+((S207-'Basket Brand'!B$5)/('Basket Brand'!B$4-'Basket Brand'!B$5))*'Basket Brand'!D$5),IF(S207&gt;='Basket Brand'!B$6,('Basket Brand'!C$6+((S207-'Basket Brand'!B$6)/('Basket Brand'!B$5-'Basket Brand'!B$6)*'Basket Brand'!D$6)),0))))*$AE$2/10))</f>
        <v>5.8082604550821735</v>
      </c>
      <c r="AF207" s="76">
        <f>IF(T207="","",(IF(T207&gt;='No of Month Ach.'!B$3,'No of Month Ach.'!C$3,IF(T207&gt;='No of Month Ach.'!B$4,('No of Month Ach.'!C$4+((T207-'No of Month Ach.'!B$4)/('No of Month Ach.'!B$3-'No of Month Ach.'!B$4))*'No of Month Ach.'!D$4),IF(T207&gt;'No of Month Ach.'!B$5,('No of Month Ach.'!C$5+((T207-'No of Month Ach.'!B$5)/('No of Month Ach.'!B$4-'No of Month Ach.'!B$5))*'No of Month Ach.'!D$5),IF(T207&gt;='No of Month Ach.'!B$6,('No of Month Ach.'!C$6+((T207-'No of Month Ach.'!B$6)/('No of Month Ach.'!B$5-'No of Month Ach.'!B$6)*'No of Month Ach.'!D$6)),0))))*$AF$2/10))</f>
        <v>0</v>
      </c>
      <c r="AG207" s="76">
        <f>IFERROR(IF(U207="","",IF(U207&gt;='Rx Share'!B$3,'Rx Share'!C$3,IF(U207&gt;='Rx Share'!B$4,('Rx Share'!C$4+((U207-'Rx Share'!B$4)/('Rx Share'!B$3-'Rx Share'!B$4))*'Rx Share'!D$4),IF(U207&gt;'Rx Share'!B$5,('Rx Share'!C$5+((U207-'Rx Share'!B$5)/('Rx Share'!B$4-'Rx Share'!B$5))*'Rx Share'!D$5),IF(U207&gt;='Rx Share'!B$6,('Rx Share'!C$6+((U207-'Rx Share'!B$6)/('Rx Share'!B$5-'Rx Share'!B$6)*'Rx Share'!D$6)),0)))))*$AG$2/10,"")</f>
        <v>0</v>
      </c>
      <c r="AH207" s="76">
        <f>IF(W207&gt;='Call Achv'!B$3,'Call Achv'!C$3,IF(W207&gt;='Call Achv'!B$4,('Call Achv'!C$4+((W207-'Call Achv'!B$4)/('Call Achv'!B$3-'Call Achv'!B$4))*'Call Achv'!D$4),IF(W207&gt;'Call Achv'!B$5,('Call Achv'!C$5+((W207-'Call Achv'!B$5)/('Call Achv'!B$4-'Call Achv'!B$5))*'Call Achv'!D$5),IF(W207&gt;='Call Achv'!B$6,('Call Achv'!C$6+((W207-'Call Achv'!B$6)/('Call Achv'!B$5-'Call Achv'!B$6)*'Call Achv'!D$6)),0))))*$AH$2/10</f>
        <v>0</v>
      </c>
      <c r="AI207" s="76">
        <f>IF(X207&gt;='FF-Written'!B$3,'FF-Written'!C$3,IF(X207&gt;='FF-Written'!B$4,('FF-Written'!C$4+((X207-'FF-Written'!B$4)/('FF-Written'!B$3-'FF-Written'!B$4))*'FF-Written'!D$4),IF(X207&gt;'FF-Written'!B$5,('FF-Written'!C$5+((X207-'FF-Written'!B$5)/('FF-Written'!B$4-'FF-Written'!B$5))*'FF-Written'!D$5),IF(X207&gt;='FF-Written'!B$6,('FF-Written'!C$6+((X207-'FF-Written'!B$6)/('FF-Written'!B$5-'FF-Written'!B$6)*'FF-Written'!D$6)),0))))*$AI$2/10</f>
        <v>2.5777777777777784</v>
      </c>
      <c r="AJ207" s="76">
        <f>IF(Y207&gt;='FF-Detailing'!B$3,'FF-Detailing'!C$3,IF(Y207&gt;='FF-Detailing'!B$4,('FF-Detailing'!C$4+((Y207-'FF-Detailing'!B$4)/('FF-Detailing'!B$3-'FF-Detailing'!B$4))*'FF-Detailing'!D$4),IF(Y207&gt;'FF-Detailing'!B$5,('FF-Detailing'!C$5+((Y207-'FF-Detailing'!B$5)/('FF-Detailing'!B$4-'FF-Detailing'!B$5))*'FF-Detailing'!D$5),IF(Y207&gt;='FF-Detailing'!B$6,('FF-Detailing'!C$6+((Y207-'FF-Detailing'!B$6)/('FF-Detailing'!B$5-'FF-Detailing'!B$6)*'FF-Detailing'!D$6)),0))))*$AJ$2/10</f>
        <v>0</v>
      </c>
      <c r="AK207" s="100">
        <f t="shared" si="42"/>
        <v>34.115014742575575</v>
      </c>
      <c r="AL207" s="70">
        <f t="shared" si="51"/>
        <v>423</v>
      </c>
      <c r="AM207" s="2">
        <f t="shared" si="43"/>
        <v>30.324457548956065</v>
      </c>
      <c r="AN207">
        <f t="shared" si="44"/>
        <v>301</v>
      </c>
      <c r="AO207" s="110" t="str">
        <f t="shared" si="45"/>
        <v/>
      </c>
      <c r="AP207" s="110" t="str">
        <f t="shared" si="39"/>
        <v/>
      </c>
      <c r="AQ207" s="110" t="str">
        <f t="shared" si="40"/>
        <v/>
      </c>
      <c r="AR207" s="110" t="str">
        <f t="shared" si="41"/>
        <v/>
      </c>
      <c r="AS207" s="109" t="str">
        <f t="shared" si="46"/>
        <v>Disqualified</v>
      </c>
      <c r="AT207" s="109" t="str">
        <f t="shared" si="47"/>
        <v>Disqualified</v>
      </c>
      <c r="AU207" s="109" t="str">
        <f t="shared" si="48"/>
        <v>Disqualified</v>
      </c>
      <c r="AV207" s="109" t="str">
        <f t="shared" si="49"/>
        <v>Disqualified</v>
      </c>
    </row>
    <row r="208" spans="1:48" ht="20" x14ac:dyDescent="0.35">
      <c r="A208" s="87"/>
      <c r="B208" s="79">
        <v>105538</v>
      </c>
      <c r="C208" s="80" t="s">
        <v>2072</v>
      </c>
      <c r="D208" s="80" t="s">
        <v>1114</v>
      </c>
      <c r="E208" s="80" t="s">
        <v>568</v>
      </c>
      <c r="F208" s="80" t="s">
        <v>62</v>
      </c>
      <c r="G208" s="80" t="s">
        <v>14</v>
      </c>
      <c r="H208" s="80" t="s">
        <v>1770</v>
      </c>
      <c r="I208" s="80" t="s">
        <v>1757</v>
      </c>
      <c r="J208" s="146">
        <v>44789</v>
      </c>
      <c r="K208" s="146" t="s">
        <v>1719</v>
      </c>
      <c r="L208" s="79"/>
      <c r="M208" s="79">
        <v>9</v>
      </c>
      <c r="N208" s="78">
        <v>96.419510021871574</v>
      </c>
      <c r="O208" s="78">
        <f>_xlfn.XLOOKUP($B208,[1]Sheet1!$A:$A,[1]Sheet1!$D:$D)</f>
        <v>96.419556994821079</v>
      </c>
      <c r="P208" s="78">
        <f t="shared" si="50"/>
        <v>-4.6972949505175166E-5</v>
      </c>
      <c r="Q208" s="78">
        <v>42.592592592592595</v>
      </c>
      <c r="R208" s="78">
        <v>56.550454050740363</v>
      </c>
      <c r="S208" s="78">
        <v>102.88270707146717</v>
      </c>
      <c r="T208" s="142">
        <v>4</v>
      </c>
      <c r="U208" s="68">
        <v>14.944485878727326</v>
      </c>
      <c r="V208" s="68">
        <v>0.74722429393636625</v>
      </c>
      <c r="W208" s="78">
        <v>104.14814814814815</v>
      </c>
      <c r="X208" s="78">
        <v>84.444444444444457</v>
      </c>
      <c r="Y208" s="78">
        <v>92</v>
      </c>
      <c r="Z208" s="73"/>
      <c r="AA208" s="74"/>
      <c r="AB208" s="75">
        <f>IF(N208="","",(IF(N208&gt;='Sales Ach'!B$3,'Sales Ach'!C$3,IF(N208&gt;='Sales Ach'!B$4,('Sales Ach'!C$4+((N208-'Sales Ach'!B$4)/('Sales Ach'!B$3-'Sales Ach'!B$4))*'Sales Ach'!D$4),IF(N208&gt;'Sales Ach'!B$5,('Sales Ach'!C$5+((N208-'Sales Ach'!B$5)/('Sales Ach'!B$4-'Sales Ach'!B$5))*'Sales Ach'!D$5),IF(N208&gt;='Sales Ach'!B$6,('Sales Ach'!C$6+((N208-'Sales Ach'!B$6)/('Sales Ach'!B$5-'Sales Ach'!B$6)*'Sales Ach'!D$6)),0))))*$AB$2/10))</f>
        <v>16.703412026245889</v>
      </c>
      <c r="AC208" s="76">
        <f>IF(Q208="","",(IF(Q208&gt;=UA!B$3,UA!C$3,IF(Q208&gt;=UA!B$4,(UA!C$4+((Q208-UA!B$4)/(UA!B$3-UA!B$4))*UA!D$4),IF(Q208&gt;UA!B$5,(UA!C$5+((Q208-UA!B$5)/(UA!B$4-UA!B$5))*UA!D$5),IF(Q208&gt;=UA!B$6,(UA!C$6+((Q208-UA!B$6)/(UA!B$5-UA!B$6)*UA!D$6)),0))))*$AC$2/10))</f>
        <v>7.0370370370370381</v>
      </c>
      <c r="AD208" s="76">
        <f>IF(R208="","",(IF(R208&gt;='New Product'!B$3,'New Product'!C$3,IF(R208&gt;='New Product'!B$4,('New Product'!C$4+((R208-'New Product'!B$4)/('New Product'!B$3-'New Product'!B$4))*'New Product'!D$4),IF(R208&gt;'New Product'!B$5,('New Product'!C$5+((R208-'New Product'!B$5)/('New Product'!B$4-'New Product'!B$5))*'New Product'!D$5),IF(R208&gt;='New Product'!B$6,('New Product'!C$6+((R208-'New Product'!B$6)/('New Product'!B$5-'New Product'!B$6)*'New Product'!D$6)),0)))))*$AD$2/10)</f>
        <v>0.97408236471989107</v>
      </c>
      <c r="AE208" s="76">
        <f>IF(S208="","",(IF(S208&gt;='Basket Brand'!B$3,'Basket Brand'!C$3,IF(S208&gt;='Basket Brand'!B$4,('Basket Brand'!C$4+((S208-'Basket Brand'!B$4)/('Basket Brand'!B$3-'Basket Brand'!B$4))*'Basket Brand'!D$4),IF(S208&gt;'Basket Brand'!B$5,('Basket Brand'!C$5+((S208-'Basket Brand'!B$5)/('Basket Brand'!B$4-'Basket Brand'!B$5))*'Basket Brand'!D$5),IF(S208&gt;='Basket Brand'!B$6,('Basket Brand'!C$6+((S208-'Basket Brand'!B$6)/('Basket Brand'!B$5-'Basket Brand'!B$6)*'Basket Brand'!D$6)),0))))*$AE$2/10))</f>
        <v>9.9459248485760607</v>
      </c>
      <c r="AF208" s="76">
        <f>IF(T208="","",(IF(T208&gt;='No of Month Ach.'!B$3,'No of Month Ach.'!C$3,IF(T208&gt;='No of Month Ach.'!B$4,('No of Month Ach.'!C$4+((T208-'No of Month Ach.'!B$4)/('No of Month Ach.'!B$3-'No of Month Ach.'!B$4))*'No of Month Ach.'!D$4),IF(T208&gt;'No of Month Ach.'!B$5,('No of Month Ach.'!C$5+((T208-'No of Month Ach.'!B$5)/('No of Month Ach.'!B$4-'No of Month Ach.'!B$5))*'No of Month Ach.'!D$5),IF(T208&gt;='No of Month Ach.'!B$6,('No of Month Ach.'!C$6+((T208-'No of Month Ach.'!B$6)/('No of Month Ach.'!B$5-'No of Month Ach.'!B$6)*'No of Month Ach.'!D$6)),0))))*$AF$2/10))</f>
        <v>0</v>
      </c>
      <c r="AG208" s="76">
        <f>IFERROR(IF(U208="","",IF(U208&gt;='Rx Share'!B$3,'Rx Share'!C$3,IF(U208&gt;='Rx Share'!B$4,('Rx Share'!C$4+((U208-'Rx Share'!B$4)/('Rx Share'!B$3-'Rx Share'!B$4))*'Rx Share'!D$4),IF(U208&gt;'Rx Share'!B$5,('Rx Share'!C$5+((U208-'Rx Share'!B$5)/('Rx Share'!B$4-'Rx Share'!B$5))*'Rx Share'!D$5),IF(U208&gt;='Rx Share'!B$6,('Rx Share'!C$6+((U208-'Rx Share'!B$6)/('Rx Share'!B$5-'Rx Share'!B$6)*'Rx Share'!D$6)),0)))))*$AG$2/10,"")</f>
        <v>0</v>
      </c>
      <c r="AH208" s="76">
        <f>IF(W208&gt;='Call Achv'!B$3,'Call Achv'!C$3,IF(W208&gt;='Call Achv'!B$4,('Call Achv'!C$4+((W208-'Call Achv'!B$4)/('Call Achv'!B$3-'Call Achv'!B$4))*'Call Achv'!D$4),IF(W208&gt;'Call Achv'!B$5,('Call Achv'!C$5+((W208-'Call Achv'!B$5)/('Call Achv'!B$4-'Call Achv'!B$5))*'Call Achv'!D$5),IF(W208&gt;='Call Achv'!B$6,('Call Achv'!C$6+((W208-'Call Achv'!B$6)/('Call Achv'!B$5-'Call Achv'!B$6)*'Call Achv'!D$6)),0))))*$AH$2/10</f>
        <v>5</v>
      </c>
      <c r="AI208" s="76">
        <f>IF(X208&gt;='FF-Written'!B$3,'FF-Written'!C$3,IF(X208&gt;='FF-Written'!B$4,('FF-Written'!C$4+((X208-'FF-Written'!B$4)/('FF-Written'!B$3-'FF-Written'!B$4))*'FF-Written'!D$4),IF(X208&gt;'FF-Written'!B$5,('FF-Written'!C$5+((X208-'FF-Written'!B$5)/('FF-Written'!B$4-'FF-Written'!B$5))*'FF-Written'!D$5),IF(X208&gt;='FF-Written'!B$6,('FF-Written'!C$6+((X208-'FF-Written'!B$6)/('FF-Written'!B$5-'FF-Written'!B$6)*'FF-Written'!D$6)),0))))*$AI$2/10</f>
        <v>7.1111111111111125</v>
      </c>
      <c r="AJ208" s="76">
        <f>IF(Y208&gt;='FF-Detailing'!B$3,'FF-Detailing'!C$3,IF(Y208&gt;='FF-Detailing'!B$4,('FF-Detailing'!C$4+((Y208-'FF-Detailing'!B$4)/('FF-Detailing'!B$3-'FF-Detailing'!B$4))*'FF-Detailing'!D$4),IF(Y208&gt;'FF-Detailing'!B$5,('FF-Detailing'!C$5+((Y208-'FF-Detailing'!B$5)/('FF-Detailing'!B$4-'FF-Detailing'!B$5))*'FF-Detailing'!D$5),IF(Y208&gt;='FF-Detailing'!B$6,('FF-Detailing'!C$6+((Y208-'FF-Detailing'!B$6)/('FF-Detailing'!B$5-'FF-Detailing'!B$6)*'FF-Detailing'!D$6)),0))))*$AJ$2/10</f>
        <v>2.8200000000000003</v>
      </c>
      <c r="AK208" s="100">
        <f t="shared" si="42"/>
        <v>61.98945923461249</v>
      </c>
      <c r="AL208" s="117">
        <f t="shared" si="51"/>
        <v>147</v>
      </c>
      <c r="AM208" s="2">
        <f t="shared" si="43"/>
        <v>55.101741541877772</v>
      </c>
      <c r="AN208">
        <f t="shared" si="44"/>
        <v>116</v>
      </c>
      <c r="AO208" s="110" t="str">
        <f t="shared" si="45"/>
        <v/>
      </c>
      <c r="AP208" s="110" t="str">
        <f t="shared" si="39"/>
        <v/>
      </c>
      <c r="AQ208" s="110" t="str">
        <f t="shared" si="40"/>
        <v/>
      </c>
      <c r="AR208" s="110" t="str">
        <f t="shared" si="41"/>
        <v/>
      </c>
      <c r="AS208" s="109" t="str">
        <f t="shared" si="46"/>
        <v>Disqualified</v>
      </c>
      <c r="AT208" s="109" t="str">
        <f t="shared" si="47"/>
        <v>Disqualified</v>
      </c>
      <c r="AU208" s="109" t="str">
        <f t="shared" si="48"/>
        <v>Disqualified</v>
      </c>
      <c r="AV208" s="109" t="str">
        <f t="shared" si="49"/>
        <v>Disqualified</v>
      </c>
    </row>
    <row r="209" spans="1:48" ht="20" x14ac:dyDescent="0.35">
      <c r="A209" s="87"/>
      <c r="B209" s="79">
        <v>105539</v>
      </c>
      <c r="C209" s="80" t="s">
        <v>2073</v>
      </c>
      <c r="D209" s="80" t="s">
        <v>1114</v>
      </c>
      <c r="E209" s="80" t="s">
        <v>2074</v>
      </c>
      <c r="F209" s="80" t="s">
        <v>2075</v>
      </c>
      <c r="G209" s="80" t="s">
        <v>17</v>
      </c>
      <c r="H209" s="80" t="s">
        <v>1756</v>
      </c>
      <c r="I209" s="80" t="s">
        <v>1757</v>
      </c>
      <c r="J209" s="146">
        <v>44789</v>
      </c>
      <c r="K209" s="146" t="s">
        <v>1719</v>
      </c>
      <c r="L209" s="79"/>
      <c r="M209" s="79">
        <v>9</v>
      </c>
      <c r="N209" s="78">
        <v>85.813192341643457</v>
      </c>
      <c r="O209" s="78">
        <f>_xlfn.XLOOKUP($B209,[1]Sheet1!$A:$A,[1]Sheet1!$D:$D)</f>
        <v>85.81313320698753</v>
      </c>
      <c r="P209" s="78">
        <f t="shared" si="50"/>
        <v>5.9134655927550739E-5</v>
      </c>
      <c r="Q209" s="78">
        <v>25.257731958762886</v>
      </c>
      <c r="R209" s="78">
        <v>65.644737958253032</v>
      </c>
      <c r="S209" s="78">
        <v>82.238297316495135</v>
      </c>
      <c r="T209" s="142">
        <v>1</v>
      </c>
      <c r="U209" s="68">
        <v>11.371020142949966</v>
      </c>
      <c r="V209" s="68">
        <v>0.34113060428849901</v>
      </c>
      <c r="W209" s="78">
        <v>111.26984126984128</v>
      </c>
      <c r="X209" s="78">
        <v>80.555555555555557</v>
      </c>
      <c r="Y209" s="78">
        <v>87.333333333333329</v>
      </c>
      <c r="Z209" s="73"/>
      <c r="AA209" s="74"/>
      <c r="AB209" s="75">
        <f>IF(N209="","",(IF(N209&gt;='Sales Ach'!B$3,'Sales Ach'!C$3,IF(N209&gt;='Sales Ach'!B$4,('Sales Ach'!C$4+((N209-'Sales Ach'!B$4)/('Sales Ach'!B$3-'Sales Ach'!B$4))*'Sales Ach'!D$4),IF(N209&gt;'Sales Ach'!B$5,('Sales Ach'!C$5+((N209-'Sales Ach'!B$5)/('Sales Ach'!B$4-'Sales Ach'!B$5))*'Sales Ach'!D$5),IF(N209&gt;='Sales Ach'!B$6,('Sales Ach'!C$6+((N209-'Sales Ach'!B$6)/('Sales Ach'!B$5-'Sales Ach'!B$6)*'Sales Ach'!D$6)),0))))*$AB$2/10))</f>
        <v>12.243957702493036</v>
      </c>
      <c r="AC209" s="76">
        <f>IF(Q209="","",(IF(Q209&gt;=UA!B$3,UA!C$3,IF(Q209&gt;=UA!B$4,(UA!C$4+((Q209-UA!B$4)/(UA!B$3-UA!B$4))*UA!D$4),IF(Q209&gt;UA!B$5,(UA!C$5+((Q209-UA!B$5)/(UA!B$4-UA!B$5))*UA!D$5),IF(Q209&gt;=UA!B$6,(UA!C$6+((Q209-UA!B$6)/(UA!B$5-UA!B$6)*UA!D$6)),0))))*$AC$2/10))</f>
        <v>0</v>
      </c>
      <c r="AD209" s="76">
        <f>IF(R209="","",(IF(R209&gt;='New Product'!B$3,'New Product'!C$3,IF(R209&gt;='New Product'!B$4,('New Product'!C$4+((R209-'New Product'!B$4)/('New Product'!B$3-'New Product'!B$4))*'New Product'!D$4),IF(R209&gt;'New Product'!B$5,('New Product'!C$5+((R209-'New Product'!B$5)/('New Product'!B$4-'New Product'!B$5))*'New Product'!D$5),IF(R209&gt;='New Product'!B$6,('New Product'!C$6+((R209-'New Product'!B$6)/('New Product'!B$5-'New Product'!B$6)*'New Product'!D$6)),0)))))*$AD$2/10)</f>
        <v>1.37195728567357</v>
      </c>
      <c r="AE209" s="76">
        <f>IF(S209="","",(IF(S209&gt;='Basket Brand'!B$3,'Basket Brand'!C$3,IF(S209&gt;='Basket Brand'!B$4,('Basket Brand'!C$4+((S209-'Basket Brand'!B$4)/('Basket Brand'!B$3-'Basket Brand'!B$4))*'Basket Brand'!D$4),IF(S209&gt;'Basket Brand'!B$5,('Basket Brand'!C$5+((S209-'Basket Brand'!B$5)/('Basket Brand'!B$4-'Basket Brand'!B$5))*'Basket Brand'!D$5),IF(S209&gt;='Basket Brand'!B$6,('Basket Brand'!C$6+((S209-'Basket Brand'!B$6)/('Basket Brand'!B$5-'Basket Brand'!B$6)*'Basket Brand'!D$6)),0))))*$AE$2/10))</f>
        <v>4.4685956779794171</v>
      </c>
      <c r="AF209" s="76">
        <f>IF(T209="","",(IF(T209&gt;='No of Month Ach.'!B$3,'No of Month Ach.'!C$3,IF(T209&gt;='No of Month Ach.'!B$4,('No of Month Ach.'!C$4+((T209-'No of Month Ach.'!B$4)/('No of Month Ach.'!B$3-'No of Month Ach.'!B$4))*'No of Month Ach.'!D$4),IF(T209&gt;'No of Month Ach.'!B$5,('No of Month Ach.'!C$5+((T209-'No of Month Ach.'!B$5)/('No of Month Ach.'!B$4-'No of Month Ach.'!B$5))*'No of Month Ach.'!D$5),IF(T209&gt;='No of Month Ach.'!B$6,('No of Month Ach.'!C$6+((T209-'No of Month Ach.'!B$6)/('No of Month Ach.'!B$5-'No of Month Ach.'!B$6)*'No of Month Ach.'!D$6)),0))))*$AF$2/10))</f>
        <v>0</v>
      </c>
      <c r="AG209" s="76">
        <f>IFERROR(IF(U209="","",IF(U209&gt;='Rx Share'!B$3,'Rx Share'!C$3,IF(U209&gt;='Rx Share'!B$4,('Rx Share'!C$4+((U209-'Rx Share'!B$4)/('Rx Share'!B$3-'Rx Share'!B$4))*'Rx Share'!D$4),IF(U209&gt;'Rx Share'!B$5,('Rx Share'!C$5+((U209-'Rx Share'!B$5)/('Rx Share'!B$4-'Rx Share'!B$5))*'Rx Share'!D$5),IF(U209&gt;='Rx Share'!B$6,('Rx Share'!C$6+((U209-'Rx Share'!B$6)/('Rx Share'!B$5-'Rx Share'!B$6)*'Rx Share'!D$6)),0)))))*$AG$2/10,"")</f>
        <v>0</v>
      </c>
      <c r="AH209" s="76">
        <f>IF(W209&gt;='Call Achv'!B$3,'Call Achv'!C$3,IF(W209&gt;='Call Achv'!B$4,('Call Achv'!C$4+((W209-'Call Achv'!B$4)/('Call Achv'!B$3-'Call Achv'!B$4))*'Call Achv'!D$4),IF(W209&gt;'Call Achv'!B$5,('Call Achv'!C$5+((W209-'Call Achv'!B$5)/('Call Achv'!B$4-'Call Achv'!B$5))*'Call Achv'!D$5),IF(W209&gt;='Call Achv'!B$6,('Call Achv'!C$6+((W209-'Call Achv'!B$6)/('Call Achv'!B$5-'Call Achv'!B$6)*'Call Achv'!D$6)),0))))*$AH$2/10</f>
        <v>5</v>
      </c>
      <c r="AI209" s="76">
        <f>IF(X209&gt;='FF-Written'!B$3,'FF-Written'!C$3,IF(X209&gt;='FF-Written'!B$4,('FF-Written'!C$4+((X209-'FF-Written'!B$4)/('FF-Written'!B$3-'FF-Written'!B$4))*'FF-Written'!D$4),IF(X209&gt;'FF-Written'!B$5,('FF-Written'!C$5+((X209-'FF-Written'!B$5)/('FF-Written'!B$4-'FF-Written'!B$5))*'FF-Written'!D$5),IF(X209&gt;='FF-Written'!B$6,('FF-Written'!C$6+((X209-'FF-Written'!B$6)/('FF-Written'!B$5-'FF-Written'!B$6)*'FF-Written'!D$6)),0))))*$AI$2/10</f>
        <v>6.4888888888888889</v>
      </c>
      <c r="AJ209" s="76">
        <f>IF(Y209&gt;='FF-Detailing'!B$3,'FF-Detailing'!C$3,IF(Y209&gt;='FF-Detailing'!B$4,('FF-Detailing'!C$4+((Y209-'FF-Detailing'!B$4)/('FF-Detailing'!B$3-'FF-Detailing'!B$4))*'FF-Detailing'!D$4),IF(Y209&gt;'FF-Detailing'!B$5,('FF-Detailing'!C$5+((Y209-'FF-Detailing'!B$5)/('FF-Detailing'!B$4-'FF-Detailing'!B$5))*'FF-Detailing'!D$5),IF(Y209&gt;='FF-Detailing'!B$6,('FF-Detailing'!C$6+((Y209-'FF-Detailing'!B$6)/('FF-Detailing'!B$5-'FF-Detailing'!B$6)*'FF-Detailing'!D$6)),0))))*$AJ$2/10</f>
        <v>2.5399999999999996</v>
      </c>
      <c r="AK209" s="100">
        <f t="shared" si="42"/>
        <v>40.141749443793643</v>
      </c>
      <c r="AL209" s="70">
        <f t="shared" si="51"/>
        <v>342</v>
      </c>
      <c r="AM209" s="2">
        <f t="shared" si="43"/>
        <v>35.681555061149901</v>
      </c>
      <c r="AN209">
        <f t="shared" si="44"/>
        <v>249</v>
      </c>
      <c r="AO209" s="110" t="str">
        <f t="shared" si="45"/>
        <v/>
      </c>
      <c r="AP209" s="110" t="str">
        <f t="shared" si="39"/>
        <v/>
      </c>
      <c r="AQ209" s="110" t="str">
        <f t="shared" si="40"/>
        <v/>
      </c>
      <c r="AR209" s="110" t="str">
        <f t="shared" si="41"/>
        <v/>
      </c>
      <c r="AS209" s="109" t="str">
        <f t="shared" si="46"/>
        <v>Disqualified</v>
      </c>
      <c r="AT209" s="109" t="str">
        <f t="shared" si="47"/>
        <v>Disqualified</v>
      </c>
      <c r="AU209" s="109" t="str">
        <f t="shared" si="48"/>
        <v>Disqualified</v>
      </c>
      <c r="AV209" s="109" t="str">
        <f t="shared" si="49"/>
        <v>Disqualified</v>
      </c>
    </row>
    <row r="210" spans="1:48" ht="20" x14ac:dyDescent="0.35">
      <c r="A210" s="87"/>
      <c r="B210" s="79">
        <v>105541</v>
      </c>
      <c r="C210" s="80" t="s">
        <v>2076</v>
      </c>
      <c r="D210" s="80" t="s">
        <v>1114</v>
      </c>
      <c r="E210" s="80" t="s">
        <v>2077</v>
      </c>
      <c r="F210" s="80" t="s">
        <v>1884</v>
      </c>
      <c r="G210" s="80" t="s">
        <v>22</v>
      </c>
      <c r="H210" s="80" t="s">
        <v>1756</v>
      </c>
      <c r="I210" s="80" t="s">
        <v>1757</v>
      </c>
      <c r="J210" s="146">
        <v>44789</v>
      </c>
      <c r="K210" s="146" t="s">
        <v>1719</v>
      </c>
      <c r="L210" s="79"/>
      <c r="M210" s="79">
        <v>9</v>
      </c>
      <c r="N210" s="78">
        <v>86.07763300123051</v>
      </c>
      <c r="O210" s="78">
        <f>_xlfn.XLOOKUP($B210,[1]Sheet1!$A:$A,[1]Sheet1!$D:$D)</f>
        <v>86.077593980735699</v>
      </c>
      <c r="P210" s="78">
        <f t="shared" si="50"/>
        <v>3.9020494810415585E-5</v>
      </c>
      <c r="Q210" s="78">
        <v>26.534296028880867</v>
      </c>
      <c r="R210" s="78">
        <v>41.014401168225945</v>
      </c>
      <c r="S210" s="78">
        <v>80.751080889005223</v>
      </c>
      <c r="T210" s="142">
        <v>2</v>
      </c>
      <c r="U210" s="68">
        <v>17.803097739006589</v>
      </c>
      <c r="V210" s="68">
        <v>0.5340929321701976</v>
      </c>
      <c r="W210" s="78">
        <v>71.714285714285722</v>
      </c>
      <c r="X210" s="78">
        <v>87.222222222222229</v>
      </c>
      <c r="Y210" s="78">
        <v>82.333333333333329</v>
      </c>
      <c r="Z210" s="73"/>
      <c r="AA210" s="74"/>
      <c r="AB210" s="75">
        <f>IF(N210="","",(IF(N210&gt;='Sales Ach'!B$3,'Sales Ach'!C$3,IF(N210&gt;='Sales Ach'!B$4,('Sales Ach'!C$4+((N210-'Sales Ach'!B$4)/('Sales Ach'!B$3-'Sales Ach'!B$4))*'Sales Ach'!D$4),IF(N210&gt;'Sales Ach'!B$5,('Sales Ach'!C$5+((N210-'Sales Ach'!B$5)/('Sales Ach'!B$4-'Sales Ach'!B$5))*'Sales Ach'!D$5),IF(N210&gt;='Sales Ach'!B$6,('Sales Ach'!C$6+((N210-'Sales Ach'!B$6)/('Sales Ach'!B$5-'Sales Ach'!B$6)*'Sales Ach'!D$6)),0))))*$AB$2/10))</f>
        <v>12.323289900369153</v>
      </c>
      <c r="AC210" s="76">
        <f>IF(Q210="","",(IF(Q210&gt;=UA!B$3,UA!C$3,IF(Q210&gt;=UA!B$4,(UA!C$4+((Q210-UA!B$4)/(UA!B$3-UA!B$4))*UA!D$4),IF(Q210&gt;UA!B$5,(UA!C$5+((Q210-UA!B$5)/(UA!B$4-UA!B$5))*UA!D$5),IF(Q210&gt;=UA!B$6,(UA!C$6+((Q210-UA!B$6)/(UA!B$5-UA!B$6)*UA!D$6)),0))))*$AC$2/10))</f>
        <v>0</v>
      </c>
      <c r="AD210" s="76">
        <f>IF(R210="","",(IF(R210&gt;='New Product'!B$3,'New Product'!C$3,IF(R210&gt;='New Product'!B$4,('New Product'!C$4+((R210-'New Product'!B$4)/('New Product'!B$3-'New Product'!B$4))*'New Product'!D$4),IF(R210&gt;'New Product'!B$5,('New Product'!C$5+((R210-'New Product'!B$5)/('New Product'!B$4-'New Product'!B$5))*'New Product'!D$5),IF(R210&gt;='New Product'!B$6,('New Product'!C$6+((R210-'New Product'!B$6)/('New Product'!B$5-'New Product'!B$6)*'New Product'!D$6)),0)))))*$AD$2/10)</f>
        <v>0.29438005110988508</v>
      </c>
      <c r="AE210" s="76">
        <f>IF(S210="","",(IF(S210&gt;='Basket Brand'!B$3,'Basket Brand'!C$3,IF(S210&gt;='Basket Brand'!B$4,('Basket Brand'!C$4+((S210-'Basket Brand'!B$4)/('Basket Brand'!B$3-'Basket Brand'!B$4))*'Basket Brand'!D$4),IF(S210&gt;'Basket Brand'!B$5,('Basket Brand'!C$5+((S210-'Basket Brand'!B$5)/('Basket Brand'!B$4-'Basket Brand'!B$5))*'Basket Brand'!D$5),IF(S210&gt;='Basket Brand'!B$6,('Basket Brand'!C$6+((S210-'Basket Brand'!B$6)/('Basket Brand'!B$5-'Basket Brand'!B$6)*'Basket Brand'!D$6)),0))))*$AE$2/10))</f>
        <v>4.2901297066806263</v>
      </c>
      <c r="AF210" s="76">
        <f>IF(T210="","",(IF(T210&gt;='No of Month Ach.'!B$3,'No of Month Ach.'!C$3,IF(T210&gt;='No of Month Ach.'!B$4,('No of Month Ach.'!C$4+((T210-'No of Month Ach.'!B$4)/('No of Month Ach.'!B$3-'No of Month Ach.'!B$4))*'No of Month Ach.'!D$4),IF(T210&gt;'No of Month Ach.'!B$5,('No of Month Ach.'!C$5+((T210-'No of Month Ach.'!B$5)/('No of Month Ach.'!B$4-'No of Month Ach.'!B$5))*'No of Month Ach.'!D$5),IF(T210&gt;='No of Month Ach.'!B$6,('No of Month Ach.'!C$6+((T210-'No of Month Ach.'!B$6)/('No of Month Ach.'!B$5-'No of Month Ach.'!B$6)*'No of Month Ach.'!D$6)),0))))*$AF$2/10))</f>
        <v>0</v>
      </c>
      <c r="AG210" s="76">
        <f>IFERROR(IF(U210="","",IF(U210&gt;='Rx Share'!B$3,'Rx Share'!C$3,IF(U210&gt;='Rx Share'!B$4,('Rx Share'!C$4+((U210-'Rx Share'!B$4)/('Rx Share'!B$3-'Rx Share'!B$4))*'Rx Share'!D$4),IF(U210&gt;'Rx Share'!B$5,('Rx Share'!C$5+((U210-'Rx Share'!B$5)/('Rx Share'!B$4-'Rx Share'!B$5))*'Rx Share'!D$5),IF(U210&gt;='Rx Share'!B$6,('Rx Share'!C$6+((U210-'Rx Share'!B$6)/('Rx Share'!B$5-'Rx Share'!B$6)*'Rx Share'!D$6)),0)))))*$AG$2/10,"")</f>
        <v>0</v>
      </c>
      <c r="AH210" s="76">
        <f>IF(W210&gt;='Call Achv'!B$3,'Call Achv'!C$3,IF(W210&gt;='Call Achv'!B$4,('Call Achv'!C$4+((W210-'Call Achv'!B$4)/('Call Achv'!B$3-'Call Achv'!B$4))*'Call Achv'!D$4),IF(W210&gt;'Call Achv'!B$5,('Call Achv'!C$5+((W210-'Call Achv'!B$5)/('Call Achv'!B$4-'Call Achv'!B$5))*'Call Achv'!D$5),IF(W210&gt;='Call Achv'!B$6,('Call Achv'!C$6+((W210-'Call Achv'!B$6)/('Call Achv'!B$5-'Call Achv'!B$6)*'Call Achv'!D$6)),0))))*$AH$2/10</f>
        <v>0</v>
      </c>
      <c r="AI210" s="76">
        <f>IF(X210&gt;='FF-Written'!B$3,'FF-Written'!C$3,IF(X210&gt;='FF-Written'!B$4,('FF-Written'!C$4+((X210-'FF-Written'!B$4)/('FF-Written'!B$3-'FF-Written'!B$4))*'FF-Written'!D$4),IF(X210&gt;'FF-Written'!B$5,('FF-Written'!C$5+((X210-'FF-Written'!B$5)/('FF-Written'!B$4-'FF-Written'!B$5))*'FF-Written'!D$5),IF(X210&gt;='FF-Written'!B$6,('FF-Written'!C$6+((X210-'FF-Written'!B$6)/('FF-Written'!B$5-'FF-Written'!B$6)*'FF-Written'!D$6)),0))))*$AI$2/10</f>
        <v>7.5555555555555571</v>
      </c>
      <c r="AJ210" s="76">
        <f>IF(Y210&gt;='FF-Detailing'!B$3,'FF-Detailing'!C$3,IF(Y210&gt;='FF-Detailing'!B$4,('FF-Detailing'!C$4+((Y210-'FF-Detailing'!B$4)/('FF-Detailing'!B$3-'FF-Detailing'!B$4))*'FF-Detailing'!D$4),IF(Y210&gt;'FF-Detailing'!B$5,('FF-Detailing'!C$5+((Y210-'FF-Detailing'!B$5)/('FF-Detailing'!B$4-'FF-Detailing'!B$5))*'FF-Detailing'!D$5),IF(Y210&gt;='FF-Detailing'!B$6,('FF-Detailing'!C$6+((Y210-'FF-Detailing'!B$6)/('FF-Detailing'!B$5-'FF-Detailing'!B$6)*'FF-Detailing'!D$6)),0))))*$AJ$2/10</f>
        <v>2.2399999999999998</v>
      </c>
      <c r="AK210" s="100">
        <f t="shared" si="42"/>
        <v>33.37919401714403</v>
      </c>
      <c r="AL210" s="70">
        <f t="shared" si="51"/>
        <v>433</v>
      </c>
      <c r="AM210" s="2">
        <f t="shared" si="43"/>
        <v>29.670394681905801</v>
      </c>
      <c r="AN210">
        <f t="shared" si="44"/>
        <v>308</v>
      </c>
      <c r="AO210" s="110" t="str">
        <f t="shared" si="45"/>
        <v/>
      </c>
      <c r="AP210" s="110" t="str">
        <f t="shared" si="39"/>
        <v/>
      </c>
      <c r="AQ210" s="110" t="str">
        <f t="shared" si="40"/>
        <v/>
      </c>
      <c r="AR210" s="110" t="str">
        <f t="shared" si="41"/>
        <v/>
      </c>
      <c r="AS210" s="109" t="str">
        <f t="shared" si="46"/>
        <v>Disqualified</v>
      </c>
      <c r="AT210" s="109" t="str">
        <f t="shared" si="47"/>
        <v>Disqualified</v>
      </c>
      <c r="AU210" s="109" t="str">
        <f t="shared" si="48"/>
        <v>Disqualified</v>
      </c>
      <c r="AV210" s="109" t="str">
        <f t="shared" si="49"/>
        <v>Disqualified</v>
      </c>
    </row>
    <row r="211" spans="1:48" ht="20" x14ac:dyDescent="0.35">
      <c r="A211" s="87"/>
      <c r="B211" s="79">
        <v>105542</v>
      </c>
      <c r="C211" s="80" t="s">
        <v>2078</v>
      </c>
      <c r="D211" s="80" t="s">
        <v>1114</v>
      </c>
      <c r="E211" s="80" t="s">
        <v>575</v>
      </c>
      <c r="F211" s="80" t="s">
        <v>83</v>
      </c>
      <c r="G211" s="80" t="s">
        <v>21</v>
      </c>
      <c r="H211" s="80" t="s">
        <v>1760</v>
      </c>
      <c r="I211" s="80" t="s">
        <v>1757</v>
      </c>
      <c r="J211" s="146">
        <v>44789</v>
      </c>
      <c r="K211" s="146" t="s">
        <v>1719</v>
      </c>
      <c r="L211" s="79"/>
      <c r="M211" s="79">
        <v>9</v>
      </c>
      <c r="N211" s="78">
        <v>97.22611342322466</v>
      </c>
      <c r="O211" s="78">
        <f>_xlfn.XLOOKUP($B211,[1]Sheet1!$A:$A,[1]Sheet1!$D:$D)</f>
        <v>97.22616028084046</v>
      </c>
      <c r="P211" s="78">
        <f t="shared" si="50"/>
        <v>-4.6857615799922314E-5</v>
      </c>
      <c r="Q211" s="78">
        <v>22.382671480144403</v>
      </c>
      <c r="R211" s="78">
        <v>42.109760457379778</v>
      </c>
      <c r="S211" s="78">
        <v>96.540466982447697</v>
      </c>
      <c r="T211" s="142">
        <v>6</v>
      </c>
      <c r="U211" s="68">
        <v>18.870018870018871</v>
      </c>
      <c r="V211" s="68">
        <v>0.56610056610056614</v>
      </c>
      <c r="W211" s="78">
        <v>100</v>
      </c>
      <c r="X211" s="78">
        <v>76.666666666666671</v>
      </c>
      <c r="Y211" s="78">
        <v>91</v>
      </c>
      <c r="Z211" s="73"/>
      <c r="AA211" s="74"/>
      <c r="AB211" s="75">
        <f>IF(N211="","",(IF(N211&gt;='Sales Ach'!B$3,'Sales Ach'!C$3,IF(N211&gt;='Sales Ach'!B$4,('Sales Ach'!C$4+((N211-'Sales Ach'!B$4)/('Sales Ach'!B$3-'Sales Ach'!B$4))*'Sales Ach'!D$4),IF(N211&gt;'Sales Ach'!B$5,('Sales Ach'!C$5+((N211-'Sales Ach'!B$5)/('Sales Ach'!B$4-'Sales Ach'!B$5))*'Sales Ach'!D$5),IF(N211&gt;='Sales Ach'!B$6,('Sales Ach'!C$6+((N211-'Sales Ach'!B$6)/('Sales Ach'!B$5-'Sales Ach'!B$6)*'Sales Ach'!D$6)),0))))*$AB$2/10))</f>
        <v>17.671336107869593</v>
      </c>
      <c r="AC211" s="76">
        <f>IF(Q211="","",(IF(Q211&gt;=UA!B$3,UA!C$3,IF(Q211&gt;=UA!B$4,(UA!C$4+((Q211-UA!B$4)/(UA!B$3-UA!B$4))*UA!D$4),IF(Q211&gt;UA!B$5,(UA!C$5+((Q211-UA!B$5)/(UA!B$4-UA!B$5))*UA!D$5),IF(Q211&gt;=UA!B$6,(UA!C$6+((Q211-UA!B$6)/(UA!B$5-UA!B$6)*UA!D$6)),0))))*$AC$2/10))</f>
        <v>0</v>
      </c>
      <c r="AD211" s="76">
        <f>IF(R211="","",(IF(R211&gt;='New Product'!B$3,'New Product'!C$3,IF(R211&gt;='New Product'!B$4,('New Product'!C$4+((R211-'New Product'!B$4)/('New Product'!B$3-'New Product'!B$4))*'New Product'!D$4),IF(R211&gt;'New Product'!B$5,('New Product'!C$5+((R211-'New Product'!B$5)/('New Product'!B$4-'New Product'!B$5))*'New Product'!D$5),IF(R211&gt;='New Product'!B$6,('New Product'!C$6+((R211-'New Product'!B$6)/('New Product'!B$5-'New Product'!B$6)*'New Product'!D$6)),0)))))*$AD$2/10)</f>
        <v>0.3423020200103653</v>
      </c>
      <c r="AE211" s="76">
        <f>IF(S211="","",(IF(S211&gt;='Basket Brand'!B$3,'Basket Brand'!C$3,IF(S211&gt;='Basket Brand'!B$4,('Basket Brand'!C$4+((S211-'Basket Brand'!B$4)/('Basket Brand'!B$3-'Basket Brand'!B$4))*'Basket Brand'!D$4),IF(S211&gt;'Basket Brand'!B$5,('Basket Brand'!C$5+((S211-'Basket Brand'!B$5)/('Basket Brand'!B$4-'Basket Brand'!B$5))*'Basket Brand'!D$5),IF(S211&gt;='Basket Brand'!B$6,('Basket Brand'!C$6+((S211-'Basket Brand'!B$6)/('Basket Brand'!B$5-'Basket Brand'!B$6)*'Basket Brand'!D$6)),0))))*$AE$2/10))</f>
        <v>6.7394241515748945</v>
      </c>
      <c r="AF211" s="76">
        <f>IF(T211="","",(IF(T211&gt;='No of Month Ach.'!B$3,'No of Month Ach.'!C$3,IF(T211&gt;='No of Month Ach.'!B$4,('No of Month Ach.'!C$4+((T211-'No of Month Ach.'!B$4)/('No of Month Ach.'!B$3-'No of Month Ach.'!B$4))*'No of Month Ach.'!D$4),IF(T211&gt;'No of Month Ach.'!B$5,('No of Month Ach.'!C$5+((T211-'No of Month Ach.'!B$5)/('No of Month Ach.'!B$4-'No of Month Ach.'!B$5))*'No of Month Ach.'!D$5),IF(T211&gt;='No of Month Ach.'!B$6,('No of Month Ach.'!C$6+((T211-'No of Month Ach.'!B$6)/('No of Month Ach.'!B$5-'No of Month Ach.'!B$6)*'No of Month Ach.'!D$6)),0))))*$AF$2/10))</f>
        <v>1.575</v>
      </c>
      <c r="AG211" s="76">
        <f>IFERROR(IF(U211="","",IF(U211&gt;='Rx Share'!B$3,'Rx Share'!C$3,IF(U211&gt;='Rx Share'!B$4,('Rx Share'!C$4+((U211-'Rx Share'!B$4)/('Rx Share'!B$3-'Rx Share'!B$4))*'Rx Share'!D$4),IF(U211&gt;'Rx Share'!B$5,('Rx Share'!C$5+((U211-'Rx Share'!B$5)/('Rx Share'!B$4-'Rx Share'!B$5))*'Rx Share'!D$5),IF(U211&gt;='Rx Share'!B$6,('Rx Share'!C$6+((U211-'Rx Share'!B$6)/('Rx Share'!B$5-'Rx Share'!B$6)*'Rx Share'!D$6)),0)))))*$AG$2/10,"")</f>
        <v>0</v>
      </c>
      <c r="AH211" s="76">
        <f>IF(W211&gt;='Call Achv'!B$3,'Call Achv'!C$3,IF(W211&gt;='Call Achv'!B$4,('Call Achv'!C$4+((W211-'Call Achv'!B$4)/('Call Achv'!B$3-'Call Achv'!B$4))*'Call Achv'!D$4),IF(W211&gt;'Call Achv'!B$5,('Call Achv'!C$5+((W211-'Call Achv'!B$5)/('Call Achv'!B$4-'Call Achv'!B$5))*'Call Achv'!D$5),IF(W211&gt;='Call Achv'!B$6,('Call Achv'!C$6+((W211-'Call Achv'!B$6)/('Call Achv'!B$5-'Call Achv'!B$6)*'Call Achv'!D$6)),0))))*$AH$2/10</f>
        <v>5</v>
      </c>
      <c r="AI211" s="76">
        <f>IF(X211&gt;='FF-Written'!B$3,'FF-Written'!C$3,IF(X211&gt;='FF-Written'!B$4,('FF-Written'!C$4+((X211-'FF-Written'!B$4)/('FF-Written'!B$3-'FF-Written'!B$4))*'FF-Written'!D$4),IF(X211&gt;'FF-Written'!B$5,('FF-Written'!C$5+((X211-'FF-Written'!B$5)/('FF-Written'!B$4-'FF-Written'!B$5))*'FF-Written'!D$5),IF(X211&gt;='FF-Written'!B$6,('FF-Written'!C$6+((X211-'FF-Written'!B$6)/('FF-Written'!B$5-'FF-Written'!B$6)*'FF-Written'!D$6)),0))))*$AI$2/10</f>
        <v>5.2000000000000011</v>
      </c>
      <c r="AJ211" s="76">
        <f>IF(Y211&gt;='FF-Detailing'!B$3,'FF-Detailing'!C$3,IF(Y211&gt;='FF-Detailing'!B$4,('FF-Detailing'!C$4+((Y211-'FF-Detailing'!B$4)/('FF-Detailing'!B$3-'FF-Detailing'!B$4))*'FF-Detailing'!D$4),IF(Y211&gt;'FF-Detailing'!B$5,('FF-Detailing'!C$5+((Y211-'FF-Detailing'!B$5)/('FF-Detailing'!B$4-'FF-Detailing'!B$5))*'FF-Detailing'!D$5),IF(Y211&gt;='FF-Detailing'!B$6,('FF-Detailing'!C$6+((Y211-'FF-Detailing'!B$6)/('FF-Detailing'!B$5-'FF-Detailing'!B$6)*'FF-Detailing'!D$6)),0))))*$AJ$2/10</f>
        <v>2.76</v>
      </c>
      <c r="AK211" s="100">
        <f t="shared" si="42"/>
        <v>49.110077849318557</v>
      </c>
      <c r="AL211" s="70">
        <f t="shared" si="51"/>
        <v>244</v>
      </c>
      <c r="AM211" s="2">
        <f t="shared" si="43"/>
        <v>43.653402532727611</v>
      </c>
      <c r="AN211">
        <f t="shared" si="44"/>
        <v>186</v>
      </c>
      <c r="AO211" s="110" t="str">
        <f t="shared" si="45"/>
        <v/>
      </c>
      <c r="AP211" s="110" t="str">
        <f t="shared" si="39"/>
        <v/>
      </c>
      <c r="AQ211" s="110" t="str">
        <f t="shared" si="40"/>
        <v/>
      </c>
      <c r="AR211" s="110" t="str">
        <f t="shared" si="41"/>
        <v/>
      </c>
      <c r="AS211" s="109" t="str">
        <f t="shared" si="46"/>
        <v>Disqualified</v>
      </c>
      <c r="AT211" s="109" t="str">
        <f t="shared" si="47"/>
        <v>Disqualified</v>
      </c>
      <c r="AU211" s="109" t="str">
        <f t="shared" si="48"/>
        <v>Disqualified</v>
      </c>
      <c r="AV211" s="109" t="str">
        <f t="shared" si="49"/>
        <v>Disqualified</v>
      </c>
    </row>
    <row r="212" spans="1:48" ht="20" x14ac:dyDescent="0.35">
      <c r="A212" s="87"/>
      <c r="B212" s="79">
        <v>105543</v>
      </c>
      <c r="C212" s="80" t="s">
        <v>1231</v>
      </c>
      <c r="D212" s="80" t="s">
        <v>1114</v>
      </c>
      <c r="E212" s="80" t="s">
        <v>2079</v>
      </c>
      <c r="F212" s="80" t="s">
        <v>2039</v>
      </c>
      <c r="G212" s="80" t="s">
        <v>1813</v>
      </c>
      <c r="H212" s="80" t="s">
        <v>1808</v>
      </c>
      <c r="I212" s="80" t="s">
        <v>1757</v>
      </c>
      <c r="J212" s="146">
        <v>44789</v>
      </c>
      <c r="K212" s="146" t="s">
        <v>1719</v>
      </c>
      <c r="L212" s="79"/>
      <c r="M212" s="79">
        <v>9</v>
      </c>
      <c r="N212" s="78">
        <v>104.86084271078764</v>
      </c>
      <c r="O212" s="78">
        <f>_xlfn.XLOOKUP($B212,[1]Sheet1!$A:$A,[1]Sheet1!$D:$D)</f>
        <v>104.86085447195796</v>
      </c>
      <c r="P212" s="78">
        <f t="shared" si="50"/>
        <v>-1.1761170327417858E-5</v>
      </c>
      <c r="Q212" s="78">
        <v>30.136986301369863</v>
      </c>
      <c r="R212" s="78">
        <v>12.164698775253486</v>
      </c>
      <c r="S212" s="78">
        <v>110.13057997760846</v>
      </c>
      <c r="T212" s="142">
        <v>6</v>
      </c>
      <c r="U212" s="68">
        <v>2.3049365154628312</v>
      </c>
      <c r="V212" s="68">
        <v>0.41488857278330965</v>
      </c>
      <c r="W212" s="78">
        <v>89.037037037037038</v>
      </c>
      <c r="X212" s="78">
        <v>82.222222222222229</v>
      </c>
      <c r="Y212" s="78">
        <v>85.8888888888889</v>
      </c>
      <c r="Z212" s="73"/>
      <c r="AA212" s="74"/>
      <c r="AB212" s="75">
        <f>IF(N212="","",(IF(N212&gt;='Sales Ach'!B$3,'Sales Ach'!C$3,IF(N212&gt;='Sales Ach'!B$4,('Sales Ach'!C$4+((N212-'Sales Ach'!B$4)/('Sales Ach'!B$3-'Sales Ach'!B$4))*'Sales Ach'!D$4),IF(N212&gt;'Sales Ach'!B$5,('Sales Ach'!C$5+((N212-'Sales Ach'!B$5)/('Sales Ach'!B$4-'Sales Ach'!B$5))*'Sales Ach'!D$5),IF(N212&gt;='Sales Ach'!B$6,('Sales Ach'!C$6+((N212-'Sales Ach'!B$6)/('Sales Ach'!B$5-'Sales Ach'!B$6)*'Sales Ach'!D$6)),0))))*$AB$2/10))</f>
        <v>25.458252813236289</v>
      </c>
      <c r="AC212" s="76">
        <f>IF(Q212="","",(IF(Q212&gt;=UA!B$3,UA!C$3,IF(Q212&gt;=UA!B$4,(UA!C$4+((Q212-UA!B$4)/(UA!B$3-UA!B$4))*UA!D$4),IF(Q212&gt;UA!B$5,(UA!C$5+((Q212-UA!B$5)/(UA!B$4-UA!B$5))*UA!D$5),IF(Q212&gt;=UA!B$6,(UA!C$6+((Q212-UA!B$6)/(UA!B$5-UA!B$6)*UA!D$6)),0))))*$AC$2/10))</f>
        <v>3.0410958904109586</v>
      </c>
      <c r="AD212" s="76">
        <f>IF(R212="","",(IF(R212&gt;='New Product'!B$3,'New Product'!C$3,IF(R212&gt;='New Product'!B$4,('New Product'!C$4+((R212-'New Product'!B$4)/('New Product'!B$3-'New Product'!B$4))*'New Product'!D$4),IF(R212&gt;'New Product'!B$5,('New Product'!C$5+((R212-'New Product'!B$5)/('New Product'!B$4-'New Product'!B$5))*'New Product'!D$5),IF(R212&gt;='New Product'!B$6,('New Product'!C$6+((R212-'New Product'!B$6)/('New Product'!B$5-'New Product'!B$6)*'New Product'!D$6)),0)))))*$AD$2/10)</f>
        <v>0</v>
      </c>
      <c r="AE212" s="76">
        <f>IF(S212="","",(IF(S212&gt;='Basket Brand'!B$3,'Basket Brand'!C$3,IF(S212&gt;='Basket Brand'!B$4,('Basket Brand'!C$4+((S212-'Basket Brand'!B$4)/('Basket Brand'!B$3-'Basket Brand'!B$4))*'Basket Brand'!D$4),IF(S212&gt;'Basket Brand'!B$5,('Basket Brand'!C$5+((S212-'Basket Brand'!B$5)/('Basket Brand'!B$4-'Basket Brand'!B$5))*'Basket Brand'!D$5),IF(S212&gt;='Basket Brand'!B$6,('Basket Brand'!C$6+((S212-'Basket Brand'!B$6)/('Basket Brand'!B$5-'Basket Brand'!B$6)*'Basket Brand'!D$6)),0))))*$AE$2/10))</f>
        <v>10.815669597313015</v>
      </c>
      <c r="AF212" s="76">
        <f>IF(T212="","",(IF(T212&gt;='No of Month Ach.'!B$3,'No of Month Ach.'!C$3,IF(T212&gt;='No of Month Ach.'!B$4,('No of Month Ach.'!C$4+((T212-'No of Month Ach.'!B$4)/('No of Month Ach.'!B$3-'No of Month Ach.'!B$4))*'No of Month Ach.'!D$4),IF(T212&gt;'No of Month Ach.'!B$5,('No of Month Ach.'!C$5+((T212-'No of Month Ach.'!B$5)/('No of Month Ach.'!B$4-'No of Month Ach.'!B$5))*'No of Month Ach.'!D$5),IF(T212&gt;='No of Month Ach.'!B$6,('No of Month Ach.'!C$6+((T212-'No of Month Ach.'!B$6)/('No of Month Ach.'!B$5-'No of Month Ach.'!B$6)*'No of Month Ach.'!D$6)),0))))*$AF$2/10))</f>
        <v>1.575</v>
      </c>
      <c r="AG212" s="76">
        <f>IFERROR(IF(U212="","",IF(U212&gt;='Rx Share'!B$3,'Rx Share'!C$3,IF(U212&gt;='Rx Share'!B$4,('Rx Share'!C$4+((U212-'Rx Share'!B$4)/('Rx Share'!B$3-'Rx Share'!B$4))*'Rx Share'!D$4),IF(U212&gt;'Rx Share'!B$5,('Rx Share'!C$5+((U212-'Rx Share'!B$5)/('Rx Share'!B$4-'Rx Share'!B$5))*'Rx Share'!D$5),IF(U212&gt;='Rx Share'!B$6,('Rx Share'!C$6+((U212-'Rx Share'!B$6)/('Rx Share'!B$5-'Rx Share'!B$6)*'Rx Share'!D$6)),0)))))*$AG$2/10,"")</f>
        <v>0</v>
      </c>
      <c r="AH212" s="76">
        <f>IF(W212&gt;='Call Achv'!B$3,'Call Achv'!C$3,IF(W212&gt;='Call Achv'!B$4,('Call Achv'!C$4+((W212-'Call Achv'!B$4)/('Call Achv'!B$3-'Call Achv'!B$4))*'Call Achv'!D$4),IF(W212&gt;'Call Achv'!B$5,('Call Achv'!C$5+((W212-'Call Achv'!B$5)/('Call Achv'!B$4-'Call Achv'!B$5))*'Call Achv'!D$5),IF(W212&gt;='Call Achv'!B$6,('Call Achv'!C$6+((W212-'Call Achv'!B$6)/('Call Achv'!B$5-'Call Achv'!B$6)*'Call Achv'!D$6)),0))))*$AH$2/10</f>
        <v>1.8314814814814817</v>
      </c>
      <c r="AI212" s="76">
        <f>IF(X212&gt;='FF-Written'!B$3,'FF-Written'!C$3,IF(X212&gt;='FF-Written'!B$4,('FF-Written'!C$4+((X212-'FF-Written'!B$4)/('FF-Written'!B$3-'FF-Written'!B$4))*'FF-Written'!D$4),IF(X212&gt;'FF-Written'!B$5,('FF-Written'!C$5+((X212-'FF-Written'!B$5)/('FF-Written'!B$4-'FF-Written'!B$5))*'FF-Written'!D$5),IF(X212&gt;='FF-Written'!B$6,('FF-Written'!C$6+((X212-'FF-Written'!B$6)/('FF-Written'!B$5-'FF-Written'!B$6)*'FF-Written'!D$6)),0))))*$AI$2/10</f>
        <v>6.7555555555555573</v>
      </c>
      <c r="AJ212" s="76">
        <f>IF(Y212&gt;='FF-Detailing'!B$3,'FF-Detailing'!C$3,IF(Y212&gt;='FF-Detailing'!B$4,('FF-Detailing'!C$4+((Y212-'FF-Detailing'!B$4)/('FF-Detailing'!B$3-'FF-Detailing'!B$4))*'FF-Detailing'!D$4),IF(Y212&gt;'FF-Detailing'!B$5,('FF-Detailing'!C$5+((Y212-'FF-Detailing'!B$5)/('FF-Detailing'!B$4-'FF-Detailing'!B$5))*'FF-Detailing'!D$5),IF(Y212&gt;='FF-Detailing'!B$6,('FF-Detailing'!C$6+((Y212-'FF-Detailing'!B$6)/('FF-Detailing'!B$5-'FF-Detailing'!B$6)*'FF-Detailing'!D$6)),0))))*$AJ$2/10</f>
        <v>2.453333333333334</v>
      </c>
      <c r="AK212" s="100">
        <f t="shared" si="42"/>
        <v>64.912985839163298</v>
      </c>
      <c r="AL212" s="70">
        <f t="shared" si="51"/>
        <v>133</v>
      </c>
      <c r="AM212" s="2">
        <f t="shared" si="43"/>
        <v>57.700431857034047</v>
      </c>
      <c r="AN212">
        <f t="shared" si="44"/>
        <v>104</v>
      </c>
      <c r="AO212" s="110">
        <f t="shared" si="45"/>
        <v>2.3049365154628312</v>
      </c>
      <c r="AP212" s="110">
        <f t="shared" si="39"/>
        <v>12.164698775253486</v>
      </c>
      <c r="AQ212" s="110">
        <f t="shared" si="40"/>
        <v>30.136986301369863</v>
      </c>
      <c r="AR212" s="110">
        <f t="shared" si="41"/>
        <v>82.222222222222229</v>
      </c>
      <c r="AS212" s="109">
        <f t="shared" si="46"/>
        <v>122</v>
      </c>
      <c r="AT212" s="109">
        <f t="shared" si="47"/>
        <v>133</v>
      </c>
      <c r="AU212" s="109">
        <f t="shared" si="48"/>
        <v>128</v>
      </c>
      <c r="AV212" s="109">
        <f t="shared" si="49"/>
        <v>70</v>
      </c>
    </row>
    <row r="213" spans="1:48" ht="20" x14ac:dyDescent="0.35">
      <c r="A213" s="87"/>
      <c r="B213" s="79">
        <v>105544</v>
      </c>
      <c r="C213" s="80" t="s">
        <v>2080</v>
      </c>
      <c r="D213" s="80" t="s">
        <v>1114</v>
      </c>
      <c r="E213" s="80" t="s">
        <v>2081</v>
      </c>
      <c r="F213" s="80" t="s">
        <v>2020</v>
      </c>
      <c r="G213" s="80" t="s">
        <v>21</v>
      </c>
      <c r="H213" s="80" t="s">
        <v>1760</v>
      </c>
      <c r="I213" s="80" t="s">
        <v>1757</v>
      </c>
      <c r="J213" s="146">
        <v>44789</v>
      </c>
      <c r="K213" s="146" t="s">
        <v>1719</v>
      </c>
      <c r="L213" s="79"/>
      <c r="M213" s="79">
        <v>9</v>
      </c>
      <c r="N213" s="78">
        <v>103.00439147941741</v>
      </c>
      <c r="O213" s="78">
        <f>_xlfn.XLOOKUP($B213,[1]Sheet1!$A:$A,[1]Sheet1!$D:$D)</f>
        <v>103.00444575021774</v>
      </c>
      <c r="P213" s="78">
        <f t="shared" si="50"/>
        <v>-5.4270800333711122E-5</v>
      </c>
      <c r="Q213" s="78">
        <v>35.820895522388057</v>
      </c>
      <c r="R213" s="78">
        <v>60.208847423347464</v>
      </c>
      <c r="S213" s="78">
        <v>116.44960142244949</v>
      </c>
      <c r="T213" s="142">
        <v>8</v>
      </c>
      <c r="U213" s="68">
        <v>9.3225605966438785</v>
      </c>
      <c r="V213" s="68">
        <v>0.27967681789931637</v>
      </c>
      <c r="W213" s="78">
        <v>95.650793650793659</v>
      </c>
      <c r="X213" s="78">
        <v>71.1111111111111</v>
      </c>
      <c r="Y213" s="78">
        <v>91.666666666666671</v>
      </c>
      <c r="Z213" s="73"/>
      <c r="AA213" s="74"/>
      <c r="AB213" s="75">
        <f>IF(N213="","",(IF(N213&gt;='Sales Ach'!B$3,'Sales Ach'!C$3,IF(N213&gt;='Sales Ach'!B$4,('Sales Ach'!C$4+((N213-'Sales Ach'!B$4)/('Sales Ach'!B$3-'Sales Ach'!B$4))*'Sales Ach'!D$4),IF(N213&gt;'Sales Ach'!B$5,('Sales Ach'!C$5+((N213-'Sales Ach'!B$5)/('Sales Ach'!B$4-'Sales Ach'!B$5))*'Sales Ach'!D$5),IF(N213&gt;='Sales Ach'!B$6,('Sales Ach'!C$6+((N213-'Sales Ach'!B$6)/('Sales Ach'!B$5-'Sales Ach'!B$6)*'Sales Ach'!D$6)),0))))*$AB$2/10))</f>
        <v>24.901317443825224</v>
      </c>
      <c r="AC213" s="76">
        <f>IF(Q213="","",(IF(Q213&gt;=UA!B$3,UA!C$3,IF(Q213&gt;=UA!B$4,(UA!C$4+((Q213-UA!B$4)/(UA!B$3-UA!B$4))*UA!D$4),IF(Q213&gt;UA!B$5,(UA!C$5+((Q213-UA!B$5)/(UA!B$4-UA!B$5))*UA!D$5),IF(Q213&gt;=UA!B$6,(UA!C$6+((Q213-UA!B$6)/(UA!B$5-UA!B$6)*UA!D$6)),0))))*$AC$2/10))</f>
        <v>4.746268656716417</v>
      </c>
      <c r="AD213" s="76">
        <f>IF(R213="","",(IF(R213&gt;='New Product'!B$3,'New Product'!C$3,IF(R213&gt;='New Product'!B$4,('New Product'!C$4+((R213-'New Product'!B$4)/('New Product'!B$3-'New Product'!B$4))*'New Product'!D$4),IF(R213&gt;'New Product'!B$5,('New Product'!C$5+((R213-'New Product'!B$5)/('New Product'!B$4-'New Product'!B$5))*'New Product'!D$5),IF(R213&gt;='New Product'!B$6,('New Product'!C$6+((R213-'New Product'!B$6)/('New Product'!B$5-'New Product'!B$6)*'New Product'!D$6)),0)))))*$AD$2/10)</f>
        <v>1.1341370747714514</v>
      </c>
      <c r="AE213" s="76">
        <f>IF(S213="","",(IF(S213&gt;='Basket Brand'!B$3,'Basket Brand'!C$3,IF(S213&gt;='Basket Brand'!B$4,('Basket Brand'!C$4+((S213-'Basket Brand'!B$4)/('Basket Brand'!B$3-'Basket Brand'!B$4))*'Basket Brand'!D$4),IF(S213&gt;'Basket Brand'!B$5,('Basket Brand'!C$5+((S213-'Basket Brand'!B$5)/('Basket Brand'!B$4-'Basket Brand'!B$5))*'Basket Brand'!D$5),IF(S213&gt;='Basket Brand'!B$6,('Basket Brand'!C$6+((S213-'Basket Brand'!B$6)/('Basket Brand'!B$5-'Basket Brand'!B$6)*'Basket Brand'!D$6)),0))))*$AE$2/10))</f>
        <v>11.573952170693939</v>
      </c>
      <c r="AF213" s="76">
        <f>IF(T213="","",(IF(T213&gt;='No of Month Ach.'!B$3,'No of Month Ach.'!C$3,IF(T213&gt;='No of Month Ach.'!B$4,('No of Month Ach.'!C$4+((T213-'No of Month Ach.'!B$4)/('No of Month Ach.'!B$3-'No of Month Ach.'!B$4))*'No of Month Ach.'!D$4),IF(T213&gt;'No of Month Ach.'!B$5,('No of Month Ach.'!C$5+((T213-'No of Month Ach.'!B$5)/('No of Month Ach.'!B$4-'No of Month Ach.'!B$5))*'No of Month Ach.'!D$5),IF(T213&gt;='No of Month Ach.'!B$6,('No of Month Ach.'!C$6+((T213-'No of Month Ach.'!B$6)/('No of Month Ach.'!B$5-'No of Month Ach.'!B$6)*'No of Month Ach.'!D$6)),0))))*$AF$2/10))</f>
        <v>3.85</v>
      </c>
      <c r="AG213" s="76">
        <f>IFERROR(IF(U213="","",IF(U213&gt;='Rx Share'!B$3,'Rx Share'!C$3,IF(U213&gt;='Rx Share'!B$4,('Rx Share'!C$4+((U213-'Rx Share'!B$4)/('Rx Share'!B$3-'Rx Share'!B$4))*'Rx Share'!D$4),IF(U213&gt;'Rx Share'!B$5,('Rx Share'!C$5+((U213-'Rx Share'!B$5)/('Rx Share'!B$4-'Rx Share'!B$5))*'Rx Share'!D$5),IF(U213&gt;='Rx Share'!B$6,('Rx Share'!C$6+((U213-'Rx Share'!B$6)/('Rx Share'!B$5-'Rx Share'!B$6)*'Rx Share'!D$6)),0)))))*$AG$2/10,"")</f>
        <v>0</v>
      </c>
      <c r="AH213" s="76">
        <f>IF(W213&gt;='Call Achv'!B$3,'Call Achv'!C$3,IF(W213&gt;='Call Achv'!B$4,('Call Achv'!C$4+((W213-'Call Achv'!B$4)/('Call Achv'!B$3-'Call Achv'!B$4))*'Call Achv'!D$4),IF(W213&gt;'Call Achv'!B$5,('Call Achv'!C$5+((W213-'Call Achv'!B$5)/('Call Achv'!B$4-'Call Achv'!B$5))*'Call Achv'!D$5),IF(W213&gt;='Call Achv'!B$6,('Call Achv'!C$6+((W213-'Call Achv'!B$6)/('Call Achv'!B$5-'Call Achv'!B$6)*'Call Achv'!D$6)),0))))*$AH$2/10</f>
        <v>3.6952380952380977</v>
      </c>
      <c r="AI213" s="76">
        <f>IF(X213&gt;='FF-Written'!B$3,'FF-Written'!C$3,IF(X213&gt;='FF-Written'!B$4,('FF-Written'!C$4+((X213-'FF-Written'!B$4)/('FF-Written'!B$3-'FF-Written'!B$4))*'FF-Written'!D$4),IF(X213&gt;'FF-Written'!B$5,('FF-Written'!C$5+((X213-'FF-Written'!B$5)/('FF-Written'!B$4-'FF-Written'!B$5))*'FF-Written'!D$5),IF(X213&gt;='FF-Written'!B$6,('FF-Written'!C$6+((X213-'FF-Written'!B$6)/('FF-Written'!B$5-'FF-Written'!B$6)*'FF-Written'!D$6)),0))))*$AI$2/10</f>
        <v>4.5333333333333323</v>
      </c>
      <c r="AJ213" s="76">
        <f>IF(Y213&gt;='FF-Detailing'!B$3,'FF-Detailing'!C$3,IF(Y213&gt;='FF-Detailing'!B$4,('FF-Detailing'!C$4+((Y213-'FF-Detailing'!B$4)/('FF-Detailing'!B$3-'FF-Detailing'!B$4))*'FF-Detailing'!D$4),IF(Y213&gt;'FF-Detailing'!B$5,('FF-Detailing'!C$5+((Y213-'FF-Detailing'!B$5)/('FF-Detailing'!B$4-'FF-Detailing'!B$5))*'FF-Detailing'!D$5),IF(Y213&gt;='FF-Detailing'!B$6,('FF-Detailing'!C$6+((Y213-'FF-Detailing'!B$6)/('FF-Detailing'!B$5-'FF-Detailing'!B$6)*'FF-Detailing'!D$6)),0))))*$AJ$2/10</f>
        <v>2.8</v>
      </c>
      <c r="AK213" s="100">
        <f t="shared" si="42"/>
        <v>71.542808468223072</v>
      </c>
      <c r="AL213" s="70">
        <f t="shared" si="51"/>
        <v>100</v>
      </c>
      <c r="AM213" s="2">
        <f t="shared" si="43"/>
        <v>63.593607527309402</v>
      </c>
      <c r="AN213">
        <f t="shared" si="44"/>
        <v>74</v>
      </c>
      <c r="AO213" s="110">
        <f t="shared" si="45"/>
        <v>9.3225605966438785</v>
      </c>
      <c r="AP213" s="110">
        <f t="shared" si="39"/>
        <v>60.208847423347464</v>
      </c>
      <c r="AQ213" s="110">
        <f t="shared" si="40"/>
        <v>35.820895522388057</v>
      </c>
      <c r="AR213" s="110">
        <f t="shared" si="41"/>
        <v>71.1111111111111</v>
      </c>
      <c r="AS213" s="109">
        <f t="shared" si="46"/>
        <v>94</v>
      </c>
      <c r="AT213" s="109">
        <f t="shared" si="47"/>
        <v>87</v>
      </c>
      <c r="AU213" s="109">
        <f t="shared" si="48"/>
        <v>111</v>
      </c>
      <c r="AV213" s="109">
        <f t="shared" si="49"/>
        <v>106</v>
      </c>
    </row>
    <row r="214" spans="1:48" ht="20" x14ac:dyDescent="0.35">
      <c r="A214" s="87"/>
      <c r="B214" s="79">
        <v>105545</v>
      </c>
      <c r="C214" s="80" t="s">
        <v>2082</v>
      </c>
      <c r="D214" s="80" t="s">
        <v>1114</v>
      </c>
      <c r="E214" s="80" t="s">
        <v>2083</v>
      </c>
      <c r="F214" s="80" t="s">
        <v>2084</v>
      </c>
      <c r="G214" s="80" t="s">
        <v>1881</v>
      </c>
      <c r="H214" s="80" t="s">
        <v>1822</v>
      </c>
      <c r="I214" s="80" t="s">
        <v>1757</v>
      </c>
      <c r="J214" s="146">
        <v>44789</v>
      </c>
      <c r="K214" s="146" t="s">
        <v>1719</v>
      </c>
      <c r="L214" s="79"/>
      <c r="M214" s="79">
        <v>9</v>
      </c>
      <c r="N214" s="78">
        <v>76.718847667486045</v>
      </c>
      <c r="O214" s="78">
        <f>_xlfn.XLOOKUP($B214,[1]Sheet1!$A:$A,[1]Sheet1!$D:$D)</f>
        <v>76.718834393556563</v>
      </c>
      <c r="P214" s="78">
        <f t="shared" si="50"/>
        <v>1.3273929482693347E-5</v>
      </c>
      <c r="Q214" s="78">
        <v>15.413533834586465</v>
      </c>
      <c r="R214" s="78">
        <v>49.956982981789714</v>
      </c>
      <c r="S214" s="78">
        <v>77.738576780415769</v>
      </c>
      <c r="T214" s="142">
        <v>0</v>
      </c>
      <c r="U214" s="68">
        <v>22.033533963886502</v>
      </c>
      <c r="V214" s="68">
        <v>0.44067067927773002</v>
      </c>
      <c r="W214" s="78">
        <v>91.043613707165107</v>
      </c>
      <c r="X214" s="78">
        <v>64.444444444444443</v>
      </c>
      <c r="Y214" s="78">
        <v>85.666666666666671</v>
      </c>
      <c r="Z214" s="73"/>
      <c r="AA214" s="74"/>
      <c r="AB214" s="75">
        <f>IF(N214="","",(IF(N214&gt;='Sales Ach'!B$3,'Sales Ach'!C$3,IF(N214&gt;='Sales Ach'!B$4,('Sales Ach'!C$4+((N214-'Sales Ach'!B$4)/('Sales Ach'!B$3-'Sales Ach'!B$4))*'Sales Ach'!D$4),IF(N214&gt;'Sales Ach'!B$5,('Sales Ach'!C$5+((N214-'Sales Ach'!B$5)/('Sales Ach'!B$4-'Sales Ach'!B$5))*'Sales Ach'!D$5),IF(N214&gt;='Sales Ach'!B$6,('Sales Ach'!C$6+((N214-'Sales Ach'!B$6)/('Sales Ach'!B$5-'Sales Ach'!B$6)*'Sales Ach'!D$6)),0))))*$AB$2/10))</f>
        <v>9.5156543002458136</v>
      </c>
      <c r="AC214" s="76">
        <f>IF(Q214="","",(IF(Q214&gt;=UA!B$3,UA!C$3,IF(Q214&gt;=UA!B$4,(UA!C$4+((Q214-UA!B$4)/(UA!B$3-UA!B$4))*UA!D$4),IF(Q214&gt;UA!B$5,(UA!C$5+((Q214-UA!B$5)/(UA!B$4-UA!B$5))*UA!D$5),IF(Q214&gt;=UA!B$6,(UA!C$6+((Q214-UA!B$6)/(UA!B$5-UA!B$6)*UA!D$6)),0))))*$AC$2/10))</f>
        <v>0</v>
      </c>
      <c r="AD214" s="76">
        <f>IF(R214="","",(IF(R214&gt;='New Product'!B$3,'New Product'!C$3,IF(R214&gt;='New Product'!B$4,('New Product'!C$4+((R214-'New Product'!B$4)/('New Product'!B$3-'New Product'!B$4))*'New Product'!D$4),IF(R214&gt;'New Product'!B$5,('New Product'!C$5+((R214-'New Product'!B$5)/('New Product'!B$4-'New Product'!B$5))*'New Product'!D$5),IF(R214&gt;='New Product'!B$6,('New Product'!C$6+((R214-'New Product'!B$6)/('New Product'!B$5-'New Product'!B$6)*'New Product'!D$6)),0)))))*$AD$2/10)</f>
        <v>0.68561800545330009</v>
      </c>
      <c r="AE214" s="76">
        <f>IF(S214="","",(IF(S214&gt;='Basket Brand'!B$3,'Basket Brand'!C$3,IF(S214&gt;='Basket Brand'!B$4,('Basket Brand'!C$4+((S214-'Basket Brand'!B$4)/('Basket Brand'!B$3-'Basket Brand'!B$4))*'Basket Brand'!D$4),IF(S214&gt;'Basket Brand'!B$5,('Basket Brand'!C$5+((S214-'Basket Brand'!B$5)/('Basket Brand'!B$4-'Basket Brand'!B$5))*'Basket Brand'!D$5),IF(S214&gt;='Basket Brand'!B$6,('Basket Brand'!C$6+((S214-'Basket Brand'!B$6)/('Basket Brand'!B$5-'Basket Brand'!B$6)*'Basket Brand'!D$6)),0))))*$AE$2/10))</f>
        <v>3.9286292136498928</v>
      </c>
      <c r="AF214" s="76">
        <f>IF(T214="","",(IF(T214&gt;='No of Month Ach.'!B$3,'No of Month Ach.'!C$3,IF(T214&gt;='No of Month Ach.'!B$4,('No of Month Ach.'!C$4+((T214-'No of Month Ach.'!B$4)/('No of Month Ach.'!B$3-'No of Month Ach.'!B$4))*'No of Month Ach.'!D$4),IF(T214&gt;'No of Month Ach.'!B$5,('No of Month Ach.'!C$5+((T214-'No of Month Ach.'!B$5)/('No of Month Ach.'!B$4-'No of Month Ach.'!B$5))*'No of Month Ach.'!D$5),IF(T214&gt;='No of Month Ach.'!B$6,('No of Month Ach.'!C$6+((T214-'No of Month Ach.'!B$6)/('No of Month Ach.'!B$5-'No of Month Ach.'!B$6)*'No of Month Ach.'!D$6)),0))))*$AF$2/10))</f>
        <v>0</v>
      </c>
      <c r="AG214" s="76">
        <f>IFERROR(IF(U214="","",IF(U214&gt;='Rx Share'!B$3,'Rx Share'!C$3,IF(U214&gt;='Rx Share'!B$4,('Rx Share'!C$4+((U214-'Rx Share'!B$4)/('Rx Share'!B$3-'Rx Share'!B$4))*'Rx Share'!D$4),IF(U214&gt;'Rx Share'!B$5,('Rx Share'!C$5+((U214-'Rx Share'!B$5)/('Rx Share'!B$4-'Rx Share'!B$5))*'Rx Share'!D$5),IF(U214&gt;='Rx Share'!B$6,('Rx Share'!C$6+((U214-'Rx Share'!B$6)/('Rx Share'!B$5-'Rx Share'!B$6)*'Rx Share'!D$6)),0)))))*$AG$2/10,"")</f>
        <v>0</v>
      </c>
      <c r="AH214" s="76">
        <f>IF(W214&gt;='Call Achv'!B$3,'Call Achv'!C$3,IF(W214&gt;='Call Achv'!B$4,('Call Achv'!C$4+((W214-'Call Achv'!B$4)/('Call Achv'!B$3-'Call Achv'!B$4))*'Call Achv'!D$4),IF(W214&gt;'Call Achv'!B$5,('Call Achv'!C$5+((W214-'Call Achv'!B$5)/('Call Achv'!B$4-'Call Achv'!B$5))*'Call Achv'!D$5),IF(W214&gt;='Call Achv'!B$6,('Call Achv'!C$6+((W214-'Call Achv'!B$6)/('Call Achv'!B$5-'Call Achv'!B$6)*'Call Achv'!D$6)),0))))*$AH$2/10</f>
        <v>2.2087227414330215</v>
      </c>
      <c r="AI214" s="76">
        <f>IF(X214&gt;='FF-Written'!B$3,'FF-Written'!C$3,IF(X214&gt;='FF-Written'!B$4,('FF-Written'!C$4+((X214-'FF-Written'!B$4)/('FF-Written'!B$3-'FF-Written'!B$4))*'FF-Written'!D$4),IF(X214&gt;'FF-Written'!B$5,('FF-Written'!C$5+((X214-'FF-Written'!B$5)/('FF-Written'!B$4-'FF-Written'!B$5))*'FF-Written'!D$5),IF(X214&gt;='FF-Written'!B$6,('FF-Written'!C$6+((X214-'FF-Written'!B$6)/('FF-Written'!B$5-'FF-Written'!B$6)*'FF-Written'!D$6)),0))))*$AI$2/10</f>
        <v>3.7333333333333329</v>
      </c>
      <c r="AJ214" s="76">
        <f>IF(Y214&gt;='FF-Detailing'!B$3,'FF-Detailing'!C$3,IF(Y214&gt;='FF-Detailing'!B$4,('FF-Detailing'!C$4+((Y214-'FF-Detailing'!B$4)/('FF-Detailing'!B$3-'FF-Detailing'!B$4))*'FF-Detailing'!D$4),IF(Y214&gt;'FF-Detailing'!B$5,('FF-Detailing'!C$5+((Y214-'FF-Detailing'!B$5)/('FF-Detailing'!B$4-'FF-Detailing'!B$5))*'FF-Detailing'!D$5),IF(Y214&gt;='FF-Detailing'!B$6,('FF-Detailing'!C$6+((Y214-'FF-Detailing'!B$6)/('FF-Detailing'!B$5-'FF-Detailing'!B$6)*'FF-Detailing'!D$6)),0))))*$AJ$2/10</f>
        <v>2.4400000000000004</v>
      </c>
      <c r="AK214" s="100">
        <f t="shared" si="42"/>
        <v>28.139946992644202</v>
      </c>
      <c r="AL214" s="70">
        <f t="shared" si="51"/>
        <v>494</v>
      </c>
      <c r="AM214" s="2">
        <f t="shared" si="43"/>
        <v>25.013286215683738</v>
      </c>
      <c r="AN214">
        <f t="shared" si="44"/>
        <v>351</v>
      </c>
      <c r="AO214" s="110" t="str">
        <f t="shared" si="45"/>
        <v/>
      </c>
      <c r="AP214" s="110" t="str">
        <f t="shared" si="39"/>
        <v/>
      </c>
      <c r="AQ214" s="110" t="str">
        <f t="shared" si="40"/>
        <v/>
      </c>
      <c r="AR214" s="110" t="str">
        <f t="shared" si="41"/>
        <v/>
      </c>
      <c r="AS214" s="109" t="str">
        <f t="shared" si="46"/>
        <v>Disqualified</v>
      </c>
      <c r="AT214" s="109" t="str">
        <f t="shared" si="47"/>
        <v>Disqualified</v>
      </c>
      <c r="AU214" s="109" t="str">
        <f t="shared" si="48"/>
        <v>Disqualified</v>
      </c>
      <c r="AV214" s="109" t="str">
        <f t="shared" si="49"/>
        <v>Disqualified</v>
      </c>
    </row>
    <row r="215" spans="1:48" ht="30" x14ac:dyDescent="0.35">
      <c r="A215" s="87"/>
      <c r="B215" s="79">
        <v>105546</v>
      </c>
      <c r="C215" s="80" t="s">
        <v>579</v>
      </c>
      <c r="D215" s="80" t="s">
        <v>1114</v>
      </c>
      <c r="E215" s="80" t="s">
        <v>580</v>
      </c>
      <c r="F215" s="80" t="s">
        <v>58</v>
      </c>
      <c r="G215" s="80" t="s">
        <v>1776</v>
      </c>
      <c r="H215" s="80" t="s">
        <v>1777</v>
      </c>
      <c r="I215" s="80" t="s">
        <v>1757</v>
      </c>
      <c r="J215" s="146">
        <v>44789</v>
      </c>
      <c r="K215" s="146" t="s">
        <v>1719</v>
      </c>
      <c r="L215" s="79"/>
      <c r="M215" s="79">
        <v>9</v>
      </c>
      <c r="N215" s="78">
        <v>85.493398931701776</v>
      </c>
      <c r="O215" s="78">
        <f>_xlfn.XLOOKUP($B215,[1]Sheet1!$A:$A,[1]Sheet1!$D:$D)</f>
        <v>85.493382959860114</v>
      </c>
      <c r="P215" s="78">
        <f t="shared" si="50"/>
        <v>1.597184166257648E-5</v>
      </c>
      <c r="Q215" s="78">
        <v>22.826086956521738</v>
      </c>
      <c r="R215" s="78">
        <v>61.935800480023637</v>
      </c>
      <c r="S215" s="78">
        <v>101.45646581023431</v>
      </c>
      <c r="T215" s="142">
        <v>2</v>
      </c>
      <c r="U215" s="68">
        <v>32.323232323232325</v>
      </c>
      <c r="V215" s="68">
        <v>0.96969696969696972</v>
      </c>
      <c r="W215" s="78">
        <v>69.904761904761898</v>
      </c>
      <c r="X215" s="78">
        <v>66.1111111111111</v>
      </c>
      <c r="Y215" s="78">
        <v>85.333333333333329</v>
      </c>
      <c r="Z215" s="73"/>
      <c r="AA215" s="74"/>
      <c r="AB215" s="75">
        <f>IF(N215="","",(IF(N215&gt;='Sales Ach'!B$3,'Sales Ach'!C$3,IF(N215&gt;='Sales Ach'!B$4,('Sales Ach'!C$4+((N215-'Sales Ach'!B$4)/('Sales Ach'!B$3-'Sales Ach'!B$4))*'Sales Ach'!D$4),IF(N215&gt;'Sales Ach'!B$5,('Sales Ach'!C$5+((N215-'Sales Ach'!B$5)/('Sales Ach'!B$4-'Sales Ach'!B$5))*'Sales Ach'!D$5),IF(N215&gt;='Sales Ach'!B$6,('Sales Ach'!C$6+((N215-'Sales Ach'!B$6)/('Sales Ach'!B$5-'Sales Ach'!B$6)*'Sales Ach'!D$6)),0))))*$AB$2/10))</f>
        <v>12.148019679510533</v>
      </c>
      <c r="AC215" s="76">
        <f>IF(Q215="","",(IF(Q215&gt;=UA!B$3,UA!C$3,IF(Q215&gt;=UA!B$4,(UA!C$4+((Q215-UA!B$4)/(UA!B$3-UA!B$4))*UA!D$4),IF(Q215&gt;UA!B$5,(UA!C$5+((Q215-UA!B$5)/(UA!B$4-UA!B$5))*UA!D$5),IF(Q215&gt;=UA!B$6,(UA!C$6+((Q215-UA!B$6)/(UA!B$5-UA!B$6)*UA!D$6)),0))))*$AC$2/10))</f>
        <v>0</v>
      </c>
      <c r="AD215" s="76">
        <f>IF(R215="","",(IF(R215&gt;='New Product'!B$3,'New Product'!C$3,IF(R215&gt;='New Product'!B$4,('New Product'!C$4+((R215-'New Product'!B$4)/('New Product'!B$3-'New Product'!B$4))*'New Product'!D$4),IF(R215&gt;'New Product'!B$5,('New Product'!C$5+((R215-'New Product'!B$5)/('New Product'!B$4-'New Product'!B$5))*'New Product'!D$5),IF(R215&gt;='New Product'!B$6,('New Product'!C$6+((R215-'New Product'!B$6)/('New Product'!B$5-'New Product'!B$6)*'New Product'!D$6)),0)))))*$AD$2/10)</f>
        <v>1.2096912710010341</v>
      </c>
      <c r="AE215" s="76">
        <f>IF(S215="","",(IF(S215&gt;='Basket Brand'!B$3,'Basket Brand'!C$3,IF(S215&gt;='Basket Brand'!B$4,('Basket Brand'!C$4+((S215-'Basket Brand'!B$4)/('Basket Brand'!B$3-'Basket Brand'!B$4))*'Basket Brand'!D$4),IF(S215&gt;'Basket Brand'!B$5,('Basket Brand'!C$5+((S215-'Basket Brand'!B$5)/('Basket Brand'!B$4-'Basket Brand'!B$5))*'Basket Brand'!D$5),IF(S215&gt;='Basket Brand'!B$6,('Basket Brand'!C$6+((S215-'Basket Brand'!B$6)/('Basket Brand'!B$5-'Basket Brand'!B$6)*'Basket Brand'!D$6)),0))))*$AE$2/10))</f>
        <v>9.7747758972281176</v>
      </c>
      <c r="AF215" s="76">
        <f>IF(T215="","",(IF(T215&gt;='No of Month Ach.'!B$3,'No of Month Ach.'!C$3,IF(T215&gt;='No of Month Ach.'!B$4,('No of Month Ach.'!C$4+((T215-'No of Month Ach.'!B$4)/('No of Month Ach.'!B$3-'No of Month Ach.'!B$4))*'No of Month Ach.'!D$4),IF(T215&gt;'No of Month Ach.'!B$5,('No of Month Ach.'!C$5+((T215-'No of Month Ach.'!B$5)/('No of Month Ach.'!B$4-'No of Month Ach.'!B$5))*'No of Month Ach.'!D$5),IF(T215&gt;='No of Month Ach.'!B$6,('No of Month Ach.'!C$6+((T215-'No of Month Ach.'!B$6)/('No of Month Ach.'!B$5-'No of Month Ach.'!B$6)*'No of Month Ach.'!D$6)),0))))*$AF$2/10))</f>
        <v>0</v>
      </c>
      <c r="AG215" s="76">
        <f>IFERROR(IF(U215="","",IF(U215&gt;='Rx Share'!B$3,'Rx Share'!C$3,IF(U215&gt;='Rx Share'!B$4,('Rx Share'!C$4+((U215-'Rx Share'!B$4)/('Rx Share'!B$3-'Rx Share'!B$4))*'Rx Share'!D$4),IF(U215&gt;'Rx Share'!B$5,('Rx Share'!C$5+((U215-'Rx Share'!B$5)/('Rx Share'!B$4-'Rx Share'!B$5))*'Rx Share'!D$5),IF(U215&gt;='Rx Share'!B$6,('Rx Share'!C$6+((U215-'Rx Share'!B$6)/('Rx Share'!B$5-'Rx Share'!B$6)*'Rx Share'!D$6)),0)))))*$AG$2/10,"")</f>
        <v>0</v>
      </c>
      <c r="AH215" s="76">
        <f>IF(W215&gt;='Call Achv'!B$3,'Call Achv'!C$3,IF(W215&gt;='Call Achv'!B$4,('Call Achv'!C$4+((W215-'Call Achv'!B$4)/('Call Achv'!B$3-'Call Achv'!B$4))*'Call Achv'!D$4),IF(W215&gt;'Call Achv'!B$5,('Call Achv'!C$5+((W215-'Call Achv'!B$5)/('Call Achv'!B$4-'Call Achv'!B$5))*'Call Achv'!D$5),IF(W215&gt;='Call Achv'!B$6,('Call Achv'!C$6+((W215-'Call Achv'!B$6)/('Call Achv'!B$5-'Call Achv'!B$6)*'Call Achv'!D$6)),0))))*$AH$2/10</f>
        <v>0</v>
      </c>
      <c r="AI215" s="76">
        <f>IF(X215&gt;='FF-Written'!B$3,'FF-Written'!C$3,IF(X215&gt;='FF-Written'!B$4,('FF-Written'!C$4+((X215-'FF-Written'!B$4)/('FF-Written'!B$3-'FF-Written'!B$4))*'FF-Written'!D$4),IF(X215&gt;'FF-Written'!B$5,('FF-Written'!C$5+((X215-'FF-Written'!B$5)/('FF-Written'!B$4-'FF-Written'!B$5))*'FF-Written'!D$5),IF(X215&gt;='FF-Written'!B$6,('FF-Written'!C$6+((X215-'FF-Written'!B$6)/('FF-Written'!B$5-'FF-Written'!B$6)*'FF-Written'!D$6)),0))))*$AI$2/10</f>
        <v>3.9333333333333322</v>
      </c>
      <c r="AJ215" s="76">
        <f>IF(Y215&gt;='FF-Detailing'!B$3,'FF-Detailing'!C$3,IF(Y215&gt;='FF-Detailing'!B$4,('FF-Detailing'!C$4+((Y215-'FF-Detailing'!B$4)/('FF-Detailing'!B$3-'FF-Detailing'!B$4))*'FF-Detailing'!D$4),IF(Y215&gt;'FF-Detailing'!B$5,('FF-Detailing'!C$5+((Y215-'FF-Detailing'!B$5)/('FF-Detailing'!B$4-'FF-Detailing'!B$5))*'FF-Detailing'!D$5),IF(Y215&gt;='FF-Detailing'!B$6,('FF-Detailing'!C$6+((Y215-'FF-Detailing'!B$6)/('FF-Detailing'!B$5-'FF-Detailing'!B$6)*'FF-Detailing'!D$6)),0))))*$AJ$2/10</f>
        <v>2.42</v>
      </c>
      <c r="AK215" s="100">
        <f t="shared" si="42"/>
        <v>36.857275226341272</v>
      </c>
      <c r="AL215" s="70">
        <f t="shared" si="51"/>
        <v>382</v>
      </c>
      <c r="AM215" s="2">
        <f t="shared" si="43"/>
        <v>32.762022423414464</v>
      </c>
      <c r="AN215">
        <f t="shared" si="44"/>
        <v>277</v>
      </c>
      <c r="AO215" s="110" t="str">
        <f t="shared" si="45"/>
        <v/>
      </c>
      <c r="AP215" s="110" t="str">
        <f t="shared" si="39"/>
        <v/>
      </c>
      <c r="AQ215" s="110" t="str">
        <f t="shared" si="40"/>
        <v/>
      </c>
      <c r="AR215" s="110" t="str">
        <f t="shared" si="41"/>
        <v/>
      </c>
      <c r="AS215" s="109" t="str">
        <f t="shared" si="46"/>
        <v>Disqualified</v>
      </c>
      <c r="AT215" s="109" t="str">
        <f t="shared" si="47"/>
        <v>Disqualified</v>
      </c>
      <c r="AU215" s="109" t="str">
        <f t="shared" si="48"/>
        <v>Disqualified</v>
      </c>
      <c r="AV215" s="109" t="str">
        <f t="shared" si="49"/>
        <v>Disqualified</v>
      </c>
    </row>
    <row r="216" spans="1:48" ht="20" x14ac:dyDescent="0.35">
      <c r="A216" s="87"/>
      <c r="B216" s="79">
        <v>105547</v>
      </c>
      <c r="C216" s="80" t="s">
        <v>2085</v>
      </c>
      <c r="D216" s="80" t="s">
        <v>1114</v>
      </c>
      <c r="E216" s="80" t="s">
        <v>2086</v>
      </c>
      <c r="F216" s="80" t="s">
        <v>2020</v>
      </c>
      <c r="G216" s="80" t="s">
        <v>21</v>
      </c>
      <c r="H216" s="80" t="s">
        <v>1760</v>
      </c>
      <c r="I216" s="80" t="s">
        <v>1757</v>
      </c>
      <c r="J216" s="146">
        <v>45662</v>
      </c>
      <c r="K216" s="146" t="s">
        <v>1719</v>
      </c>
      <c r="L216" s="79"/>
      <c r="M216" s="79">
        <v>9</v>
      </c>
      <c r="N216" s="78">
        <v>98.445964032062108</v>
      </c>
      <c r="O216" s="78">
        <f>_xlfn.XLOOKUP($B216,[1]Sheet1!$A:$A,[1]Sheet1!$D:$D)</f>
        <v>98.446086947276754</v>
      </c>
      <c r="P216" s="78">
        <f t="shared" si="50"/>
        <v>-1.2291521464646848E-4</v>
      </c>
      <c r="Q216" s="78">
        <v>39.189189189189186</v>
      </c>
      <c r="R216" s="78">
        <v>96.105974096131092</v>
      </c>
      <c r="S216" s="78">
        <v>85.464101440184251</v>
      </c>
      <c r="T216" s="142">
        <v>5</v>
      </c>
      <c r="U216" s="68">
        <v>8.4688346883468828</v>
      </c>
      <c r="V216" s="68">
        <v>0.25406504065040647</v>
      </c>
      <c r="W216" s="78">
        <v>72.920634920634924</v>
      </c>
      <c r="X216" s="78">
        <v>78.8888888888889</v>
      </c>
      <c r="Y216" s="78">
        <v>89.333333333333329</v>
      </c>
      <c r="Z216" s="73"/>
      <c r="AA216" s="74"/>
      <c r="AB216" s="75">
        <f>IF(N216="","",(IF(N216&gt;='Sales Ach'!B$3,'Sales Ach'!C$3,IF(N216&gt;='Sales Ach'!B$4,('Sales Ach'!C$4+((N216-'Sales Ach'!B$4)/('Sales Ach'!B$3-'Sales Ach'!B$4))*'Sales Ach'!D$4),IF(N216&gt;'Sales Ach'!B$5,('Sales Ach'!C$5+((N216-'Sales Ach'!B$5)/('Sales Ach'!B$4-'Sales Ach'!B$5))*'Sales Ach'!D$5),IF(N216&gt;='Sales Ach'!B$6,('Sales Ach'!C$6+((N216-'Sales Ach'!B$6)/('Sales Ach'!B$5-'Sales Ach'!B$6)*'Sales Ach'!D$6)),0))))*$AB$2/10))</f>
        <v>19.135156838474529</v>
      </c>
      <c r="AC216" s="76">
        <f>IF(Q216="","",(IF(Q216&gt;=UA!B$3,UA!C$3,IF(Q216&gt;=UA!B$4,(UA!C$4+((Q216-UA!B$4)/(UA!B$3-UA!B$4))*UA!D$4),IF(Q216&gt;UA!B$5,(UA!C$5+((Q216-UA!B$5)/(UA!B$4-UA!B$5))*UA!D$5),IF(Q216&gt;=UA!B$6,(UA!C$6+((Q216-UA!B$6)/(UA!B$5-UA!B$6)*UA!D$6)),0))))*$AC$2/10))</f>
        <v>5.7567567567567561</v>
      </c>
      <c r="AD216" s="76">
        <f>IF(R216="","",(IF(R216&gt;='New Product'!B$3,'New Product'!C$3,IF(R216&gt;='New Product'!B$4,('New Product'!C$4+((R216-'New Product'!B$4)/('New Product'!B$3-'New Product'!B$4))*'New Product'!D$4),IF(R216&gt;'New Product'!B$5,('New Product'!C$5+((R216-'New Product'!B$5)/('New Product'!B$4-'New Product'!B$5))*'New Product'!D$5),IF(R216&gt;='New Product'!B$6,('New Product'!C$6+((R216-'New Product'!B$6)/('New Product'!B$5-'New Product'!B$6)*'New Product'!D$6)),0)))))*$AD$2/10)</f>
        <v>4.415896114419664</v>
      </c>
      <c r="AE216" s="76">
        <f>IF(S216="","",(IF(S216&gt;='Basket Brand'!B$3,'Basket Brand'!C$3,IF(S216&gt;='Basket Brand'!B$4,('Basket Brand'!C$4+((S216-'Basket Brand'!B$4)/('Basket Brand'!B$3-'Basket Brand'!B$4))*'Basket Brand'!D$4),IF(S216&gt;'Basket Brand'!B$5,('Basket Brand'!C$5+((S216-'Basket Brand'!B$5)/('Basket Brand'!B$4-'Basket Brand'!B$5))*'Basket Brand'!D$5),IF(S216&gt;='Basket Brand'!B$6,('Basket Brand'!C$6+((S216-'Basket Brand'!B$6)/('Basket Brand'!B$5-'Basket Brand'!B$6)*'Basket Brand'!D$6)),0))))*$AE$2/10))</f>
        <v>4.8556921728221107</v>
      </c>
      <c r="AF216" s="76">
        <f>IF(T216="","",(IF(T216&gt;='No of Month Ach.'!B$3,'No of Month Ach.'!C$3,IF(T216&gt;='No of Month Ach.'!B$4,('No of Month Ach.'!C$4+((T216-'No of Month Ach.'!B$4)/('No of Month Ach.'!B$3-'No of Month Ach.'!B$4))*'No of Month Ach.'!D$4),IF(T216&gt;'No of Month Ach.'!B$5,('No of Month Ach.'!C$5+((T216-'No of Month Ach.'!B$5)/('No of Month Ach.'!B$4-'No of Month Ach.'!B$5))*'No of Month Ach.'!D$5),IF(T216&gt;='No of Month Ach.'!B$6,('No of Month Ach.'!C$6+((T216-'No of Month Ach.'!B$6)/('No of Month Ach.'!B$5-'No of Month Ach.'!B$6)*'No of Month Ach.'!D$6)),0))))*$AF$2/10))</f>
        <v>0.35</v>
      </c>
      <c r="AG216" s="76">
        <f>IFERROR(IF(U216="","",IF(U216&gt;='Rx Share'!B$3,'Rx Share'!C$3,IF(U216&gt;='Rx Share'!B$4,('Rx Share'!C$4+((U216-'Rx Share'!B$4)/('Rx Share'!B$3-'Rx Share'!B$4))*'Rx Share'!D$4),IF(U216&gt;'Rx Share'!B$5,('Rx Share'!C$5+((U216-'Rx Share'!B$5)/('Rx Share'!B$4-'Rx Share'!B$5))*'Rx Share'!D$5),IF(U216&gt;='Rx Share'!B$6,('Rx Share'!C$6+((U216-'Rx Share'!B$6)/('Rx Share'!B$5-'Rx Share'!B$6)*'Rx Share'!D$6)),0)))))*$AG$2/10,"")</f>
        <v>0</v>
      </c>
      <c r="AH216" s="76">
        <f>IF(W216&gt;='Call Achv'!B$3,'Call Achv'!C$3,IF(W216&gt;='Call Achv'!B$4,('Call Achv'!C$4+((W216-'Call Achv'!B$4)/('Call Achv'!B$3-'Call Achv'!B$4))*'Call Achv'!D$4),IF(W216&gt;'Call Achv'!B$5,('Call Achv'!C$5+((W216-'Call Achv'!B$5)/('Call Achv'!B$4-'Call Achv'!B$5))*'Call Achv'!D$5),IF(W216&gt;='Call Achv'!B$6,('Call Achv'!C$6+((W216-'Call Achv'!B$6)/('Call Achv'!B$5-'Call Achv'!B$6)*'Call Achv'!D$6)),0))))*$AH$2/10</f>
        <v>0</v>
      </c>
      <c r="AI216" s="76">
        <f>IF(X216&gt;='FF-Written'!B$3,'FF-Written'!C$3,IF(X216&gt;='FF-Written'!B$4,('FF-Written'!C$4+((X216-'FF-Written'!B$4)/('FF-Written'!B$3-'FF-Written'!B$4))*'FF-Written'!D$4),IF(X216&gt;'FF-Written'!B$5,('FF-Written'!C$5+((X216-'FF-Written'!B$5)/('FF-Written'!B$4-'FF-Written'!B$5))*'FF-Written'!D$5),IF(X216&gt;='FF-Written'!B$6,('FF-Written'!C$6+((X216-'FF-Written'!B$6)/('FF-Written'!B$5-'FF-Written'!B$6)*'FF-Written'!D$6)),0))))*$AI$2/10</f>
        <v>5.4666666666666677</v>
      </c>
      <c r="AJ216" s="76">
        <f>IF(Y216&gt;='FF-Detailing'!B$3,'FF-Detailing'!C$3,IF(Y216&gt;='FF-Detailing'!B$4,('FF-Detailing'!C$4+((Y216-'FF-Detailing'!B$4)/('FF-Detailing'!B$3-'FF-Detailing'!B$4))*'FF-Detailing'!D$4),IF(Y216&gt;'FF-Detailing'!B$5,('FF-Detailing'!C$5+((Y216-'FF-Detailing'!B$5)/('FF-Detailing'!B$4-'FF-Detailing'!B$5))*'FF-Detailing'!D$5),IF(Y216&gt;='FF-Detailing'!B$6,('FF-Detailing'!C$6+((Y216-'FF-Detailing'!B$6)/('FF-Detailing'!B$5-'FF-Detailing'!B$6)*'FF-Detailing'!D$6)),0))))*$AJ$2/10</f>
        <v>2.6599999999999993</v>
      </c>
      <c r="AK216" s="100">
        <f t="shared" si="42"/>
        <v>53.300210686424656</v>
      </c>
      <c r="AL216" s="70">
        <f t="shared" si="51"/>
        <v>214</v>
      </c>
      <c r="AM216" s="2">
        <f t="shared" si="43"/>
        <v>47.377965054599706</v>
      </c>
      <c r="AN216">
        <f t="shared" si="44"/>
        <v>161</v>
      </c>
      <c r="AO216" s="110" t="str">
        <f t="shared" si="45"/>
        <v/>
      </c>
      <c r="AP216" s="110" t="str">
        <f t="shared" si="39"/>
        <v/>
      </c>
      <c r="AQ216" s="110" t="str">
        <f t="shared" si="40"/>
        <v/>
      </c>
      <c r="AR216" s="110" t="str">
        <f t="shared" si="41"/>
        <v/>
      </c>
      <c r="AS216" s="109" t="str">
        <f t="shared" si="46"/>
        <v>Disqualified</v>
      </c>
      <c r="AT216" s="109" t="str">
        <f t="shared" si="47"/>
        <v>Disqualified</v>
      </c>
      <c r="AU216" s="109" t="str">
        <f t="shared" si="48"/>
        <v>Disqualified</v>
      </c>
      <c r="AV216" s="109" t="str">
        <f t="shared" si="49"/>
        <v>Disqualified</v>
      </c>
    </row>
    <row r="217" spans="1:48" ht="20" x14ac:dyDescent="0.35">
      <c r="A217" s="87"/>
      <c r="B217" s="79">
        <v>105548</v>
      </c>
      <c r="C217" s="80" t="s">
        <v>581</v>
      </c>
      <c r="D217" s="80" t="s">
        <v>1114</v>
      </c>
      <c r="E217" s="80" t="s">
        <v>2087</v>
      </c>
      <c r="F217" s="80" t="s">
        <v>2088</v>
      </c>
      <c r="G217" s="80" t="s">
        <v>1881</v>
      </c>
      <c r="H217" s="80" t="s">
        <v>1822</v>
      </c>
      <c r="I217" s="80" t="s">
        <v>1757</v>
      </c>
      <c r="J217" s="146">
        <v>44789</v>
      </c>
      <c r="K217" s="146" t="s">
        <v>1719</v>
      </c>
      <c r="L217" s="79"/>
      <c r="M217" s="79">
        <v>9</v>
      </c>
      <c r="N217" s="78">
        <v>89.37948209430715</v>
      </c>
      <c r="O217" s="78">
        <f>_xlfn.XLOOKUP($B217,[1]Sheet1!$A:$A,[1]Sheet1!$D:$D)</f>
        <v>89.379311310322123</v>
      </c>
      <c r="P217" s="78">
        <f t="shared" si="50"/>
        <v>1.7078398502690106E-4</v>
      </c>
      <c r="Q217" s="78">
        <v>29.699248120300751</v>
      </c>
      <c r="R217" s="78">
        <v>75.255490645277987</v>
      </c>
      <c r="S217" s="78">
        <v>83.814033442209606</v>
      </c>
      <c r="T217" s="142">
        <v>3</v>
      </c>
      <c r="U217" s="68">
        <v>20.272988950447242</v>
      </c>
      <c r="V217" s="68">
        <v>0.40545977900894487</v>
      </c>
      <c r="W217" s="78">
        <v>114.99999999999999</v>
      </c>
      <c r="X217" s="78">
        <v>65</v>
      </c>
      <c r="Y217" s="78">
        <v>82.833333333333329</v>
      </c>
      <c r="Z217" s="73"/>
      <c r="AA217" s="74"/>
      <c r="AB217" s="75">
        <f>IF(N217="","",(IF(N217&gt;='Sales Ach'!B$3,'Sales Ach'!C$3,IF(N217&gt;='Sales Ach'!B$4,('Sales Ach'!C$4+((N217-'Sales Ach'!B$4)/('Sales Ach'!B$3-'Sales Ach'!B$4))*'Sales Ach'!D$4),IF(N217&gt;'Sales Ach'!B$5,('Sales Ach'!C$5+((N217-'Sales Ach'!B$5)/('Sales Ach'!B$4-'Sales Ach'!B$5))*'Sales Ach'!D$5),IF(N217&gt;='Sales Ach'!B$6,('Sales Ach'!C$6+((N217-'Sales Ach'!B$6)/('Sales Ach'!B$5-'Sales Ach'!B$6)*'Sales Ach'!D$6)),0))))*$AB$2/10))</f>
        <v>13.313844628292145</v>
      </c>
      <c r="AC217" s="76">
        <f>IF(Q217="","",(IF(Q217&gt;=UA!B$3,UA!C$3,IF(Q217&gt;=UA!B$4,(UA!C$4+((Q217-UA!B$4)/(UA!B$3-UA!B$4))*UA!D$4),IF(Q217&gt;UA!B$5,(UA!C$5+((Q217-UA!B$5)/(UA!B$4-UA!B$5))*UA!D$5),IF(Q217&gt;=UA!B$6,(UA!C$6+((Q217-UA!B$6)/(UA!B$5-UA!B$6)*UA!D$6)),0))))*$AC$2/10))</f>
        <v>0</v>
      </c>
      <c r="AD217" s="76">
        <f>IF(R217="","",(IF(R217&gt;='New Product'!B$3,'New Product'!C$3,IF(R217&gt;='New Product'!B$4,('New Product'!C$4+((R217-'New Product'!B$4)/('New Product'!B$3-'New Product'!B$4))*'New Product'!D$4),IF(R217&gt;'New Product'!B$5,('New Product'!C$5+((R217-'New Product'!B$5)/('New Product'!B$4-'New Product'!B$5))*'New Product'!D$5),IF(R217&gt;='New Product'!B$6,('New Product'!C$6+((R217-'New Product'!B$6)/('New Product'!B$5-'New Product'!B$6)*'New Product'!D$6)),0)))))*$AD$2/10)</f>
        <v>1.7924277157309121</v>
      </c>
      <c r="AE217" s="76">
        <f>IF(S217="","",(IF(S217&gt;='Basket Brand'!B$3,'Basket Brand'!C$3,IF(S217&gt;='Basket Brand'!B$4,('Basket Brand'!C$4+((S217-'Basket Brand'!B$4)/('Basket Brand'!B$3-'Basket Brand'!B$4))*'Basket Brand'!D$4),IF(S217&gt;'Basket Brand'!B$5,('Basket Brand'!C$5+((S217-'Basket Brand'!B$5)/('Basket Brand'!B$4-'Basket Brand'!B$5))*'Basket Brand'!D$5),IF(S217&gt;='Basket Brand'!B$6,('Basket Brand'!C$6+((S217-'Basket Brand'!B$6)/('Basket Brand'!B$5-'Basket Brand'!B$6)*'Basket Brand'!D$6)),0))))*$AE$2/10))</f>
        <v>4.6576840130651531</v>
      </c>
      <c r="AF217" s="76">
        <f>IF(T217="","",(IF(T217&gt;='No of Month Ach.'!B$3,'No of Month Ach.'!C$3,IF(T217&gt;='No of Month Ach.'!B$4,('No of Month Ach.'!C$4+((T217-'No of Month Ach.'!B$4)/('No of Month Ach.'!B$3-'No of Month Ach.'!B$4))*'No of Month Ach.'!D$4),IF(T217&gt;'No of Month Ach.'!B$5,('No of Month Ach.'!C$5+((T217-'No of Month Ach.'!B$5)/('No of Month Ach.'!B$4-'No of Month Ach.'!B$5))*'No of Month Ach.'!D$5),IF(T217&gt;='No of Month Ach.'!B$6,('No of Month Ach.'!C$6+((T217-'No of Month Ach.'!B$6)/('No of Month Ach.'!B$5-'No of Month Ach.'!B$6)*'No of Month Ach.'!D$6)),0))))*$AF$2/10))</f>
        <v>0</v>
      </c>
      <c r="AG217" s="76">
        <f>IFERROR(IF(U217="","",IF(U217&gt;='Rx Share'!B$3,'Rx Share'!C$3,IF(U217&gt;='Rx Share'!B$4,('Rx Share'!C$4+((U217-'Rx Share'!B$4)/('Rx Share'!B$3-'Rx Share'!B$4))*'Rx Share'!D$4),IF(U217&gt;'Rx Share'!B$5,('Rx Share'!C$5+((U217-'Rx Share'!B$5)/('Rx Share'!B$4-'Rx Share'!B$5))*'Rx Share'!D$5),IF(U217&gt;='Rx Share'!B$6,('Rx Share'!C$6+((U217-'Rx Share'!B$6)/('Rx Share'!B$5-'Rx Share'!B$6)*'Rx Share'!D$6)),0)))))*$AG$2/10,"")</f>
        <v>0</v>
      </c>
      <c r="AH217" s="76">
        <f>IF(W217&gt;='Call Achv'!B$3,'Call Achv'!C$3,IF(W217&gt;='Call Achv'!B$4,('Call Achv'!C$4+((W217-'Call Achv'!B$4)/('Call Achv'!B$3-'Call Achv'!B$4))*'Call Achv'!D$4),IF(W217&gt;'Call Achv'!B$5,('Call Achv'!C$5+((W217-'Call Achv'!B$5)/('Call Achv'!B$4-'Call Achv'!B$5))*'Call Achv'!D$5),IF(W217&gt;='Call Achv'!B$6,('Call Achv'!C$6+((W217-'Call Achv'!B$6)/('Call Achv'!B$5-'Call Achv'!B$6)*'Call Achv'!D$6)),0))))*$AH$2/10</f>
        <v>5</v>
      </c>
      <c r="AI217" s="76">
        <f>IF(X217&gt;='FF-Written'!B$3,'FF-Written'!C$3,IF(X217&gt;='FF-Written'!B$4,('FF-Written'!C$4+((X217-'FF-Written'!B$4)/('FF-Written'!B$3-'FF-Written'!B$4))*'FF-Written'!D$4),IF(X217&gt;'FF-Written'!B$5,('FF-Written'!C$5+((X217-'FF-Written'!B$5)/('FF-Written'!B$4-'FF-Written'!B$5))*'FF-Written'!D$5),IF(X217&gt;='FF-Written'!B$6,('FF-Written'!C$6+((X217-'FF-Written'!B$6)/('FF-Written'!B$5-'FF-Written'!B$6)*'FF-Written'!D$6)),0))))*$AI$2/10</f>
        <v>3.8</v>
      </c>
      <c r="AJ217" s="76">
        <f>IF(Y217&gt;='FF-Detailing'!B$3,'FF-Detailing'!C$3,IF(Y217&gt;='FF-Detailing'!B$4,('FF-Detailing'!C$4+((Y217-'FF-Detailing'!B$4)/('FF-Detailing'!B$3-'FF-Detailing'!B$4))*'FF-Detailing'!D$4),IF(Y217&gt;'FF-Detailing'!B$5,('FF-Detailing'!C$5+((Y217-'FF-Detailing'!B$5)/('FF-Detailing'!B$4-'FF-Detailing'!B$5))*'FF-Detailing'!D$5),IF(Y217&gt;='FF-Detailing'!B$6,('FF-Detailing'!C$6+((Y217-'FF-Detailing'!B$6)/('FF-Detailing'!B$5-'FF-Detailing'!B$6)*'FF-Detailing'!D$6)),0))))*$AJ$2/10</f>
        <v>2.2699999999999996</v>
      </c>
      <c r="AK217" s="100">
        <f t="shared" si="42"/>
        <v>38.542445446360269</v>
      </c>
      <c r="AL217" s="70">
        <f t="shared" si="51"/>
        <v>359</v>
      </c>
      <c r="AM217" s="2">
        <f t="shared" si="43"/>
        <v>34.25995150787579</v>
      </c>
      <c r="AN217">
        <f t="shared" si="44"/>
        <v>261</v>
      </c>
      <c r="AO217" s="110" t="str">
        <f t="shared" si="45"/>
        <v/>
      </c>
      <c r="AP217" s="110" t="str">
        <f t="shared" si="39"/>
        <v/>
      </c>
      <c r="AQ217" s="110" t="str">
        <f t="shared" si="40"/>
        <v/>
      </c>
      <c r="AR217" s="110" t="str">
        <f t="shared" si="41"/>
        <v/>
      </c>
      <c r="AS217" s="109" t="str">
        <f t="shared" si="46"/>
        <v>Disqualified</v>
      </c>
      <c r="AT217" s="109" t="str">
        <f t="shared" si="47"/>
        <v>Disqualified</v>
      </c>
      <c r="AU217" s="109" t="str">
        <f t="shared" si="48"/>
        <v>Disqualified</v>
      </c>
      <c r="AV217" s="109" t="str">
        <f t="shared" si="49"/>
        <v>Disqualified</v>
      </c>
    </row>
    <row r="218" spans="1:48" ht="20" x14ac:dyDescent="0.35">
      <c r="A218" s="87"/>
      <c r="B218" s="79">
        <v>105549</v>
      </c>
      <c r="C218" s="80" t="s">
        <v>2089</v>
      </c>
      <c r="D218" s="80" t="s">
        <v>1114</v>
      </c>
      <c r="E218" s="80" t="s">
        <v>2009</v>
      </c>
      <c r="F218" s="80" t="s">
        <v>1820</v>
      </c>
      <c r="G218" s="80" t="s">
        <v>1821</v>
      </c>
      <c r="H218" s="80" t="s">
        <v>1822</v>
      </c>
      <c r="I218" s="80" t="s">
        <v>1757</v>
      </c>
      <c r="J218" s="146">
        <v>44789</v>
      </c>
      <c r="K218" s="146" t="s">
        <v>1719</v>
      </c>
      <c r="L218" s="79"/>
      <c r="M218" s="79">
        <v>9</v>
      </c>
      <c r="N218" s="78">
        <v>60.989716571266214</v>
      </c>
      <c r="O218" s="78">
        <f>_xlfn.XLOOKUP($B218,[1]Sheet1!$A:$A,[1]Sheet1!$D:$D)</f>
        <v>60.989736191587696</v>
      </c>
      <c r="P218" s="78">
        <f t="shared" si="50"/>
        <v>-1.9620321481284009E-5</v>
      </c>
      <c r="Q218" s="78">
        <v>21.212121212121211</v>
      </c>
      <c r="R218" s="78">
        <v>32.957432703981397</v>
      </c>
      <c r="S218" s="78">
        <v>51.737237138773907</v>
      </c>
      <c r="T218" s="142">
        <v>0</v>
      </c>
      <c r="U218" s="68">
        <v>243.90243902439025</v>
      </c>
      <c r="V218" s="68">
        <v>4.8780487804878048</v>
      </c>
      <c r="W218" s="78">
        <v>73.953662182361739</v>
      </c>
      <c r="X218" s="78">
        <v>45.555555555555564</v>
      </c>
      <c r="Y218" s="78">
        <v>60.666666666666664</v>
      </c>
      <c r="Z218" s="73"/>
      <c r="AA218" s="74"/>
      <c r="AB218" s="75">
        <f>IF(N218="","",(IF(N218&gt;='Sales Ach'!B$3,'Sales Ach'!C$3,IF(N218&gt;='Sales Ach'!B$4,('Sales Ach'!C$4+((N218-'Sales Ach'!B$4)/('Sales Ach'!B$3-'Sales Ach'!B$4))*'Sales Ach'!D$4),IF(N218&gt;'Sales Ach'!B$5,('Sales Ach'!C$5+((N218-'Sales Ach'!B$5)/('Sales Ach'!B$4-'Sales Ach'!B$5))*'Sales Ach'!D$5),IF(N218&gt;='Sales Ach'!B$6,('Sales Ach'!C$6+((N218-'Sales Ach'!B$6)/('Sales Ach'!B$5-'Sales Ach'!B$6)*'Sales Ach'!D$6)),0))))*$AB$2/10))</f>
        <v>4.7969149713798647</v>
      </c>
      <c r="AC218" s="76">
        <f>IF(Q218="","",(IF(Q218&gt;=UA!B$3,UA!C$3,IF(Q218&gt;=UA!B$4,(UA!C$4+((Q218-UA!B$4)/(UA!B$3-UA!B$4))*UA!D$4),IF(Q218&gt;UA!B$5,(UA!C$5+((Q218-UA!B$5)/(UA!B$4-UA!B$5))*UA!D$5),IF(Q218&gt;=UA!B$6,(UA!C$6+((Q218-UA!B$6)/(UA!B$5-UA!B$6)*UA!D$6)),0))))*$AC$2/10))</f>
        <v>0</v>
      </c>
      <c r="AD218" s="76">
        <f>IF(R218="","",(IF(R218&gt;='New Product'!B$3,'New Product'!C$3,IF(R218&gt;='New Product'!B$4,('New Product'!C$4+((R218-'New Product'!B$4)/('New Product'!B$3-'New Product'!B$4))*'New Product'!D$4),IF(R218&gt;'New Product'!B$5,('New Product'!C$5+((R218-'New Product'!B$5)/('New Product'!B$4-'New Product'!B$5))*'New Product'!D$5),IF(R218&gt;='New Product'!B$6,('New Product'!C$6+((R218-'New Product'!B$6)/('New Product'!B$5-'New Product'!B$6)*'New Product'!D$6)),0)))))*$AD$2/10)</f>
        <v>0</v>
      </c>
      <c r="AE218" s="76">
        <f>IF(S218="","",(IF(S218&gt;='Basket Brand'!B$3,'Basket Brand'!C$3,IF(S218&gt;='Basket Brand'!B$4,('Basket Brand'!C$4+((S218-'Basket Brand'!B$4)/('Basket Brand'!B$3-'Basket Brand'!B$4))*'Basket Brand'!D$4),IF(S218&gt;'Basket Brand'!B$5,('Basket Brand'!C$5+((S218-'Basket Brand'!B$5)/('Basket Brand'!B$4-'Basket Brand'!B$5))*'Basket Brand'!D$5),IF(S218&gt;='Basket Brand'!B$6,('Basket Brand'!C$6+((S218-'Basket Brand'!B$6)/('Basket Brand'!B$5-'Basket Brand'!B$6)*'Basket Brand'!D$6)),0))))*$AE$2/10))</f>
        <v>0.80846845665286859</v>
      </c>
      <c r="AF218" s="76">
        <f>IF(T218="","",(IF(T218&gt;='No of Month Ach.'!B$3,'No of Month Ach.'!C$3,IF(T218&gt;='No of Month Ach.'!B$4,('No of Month Ach.'!C$4+((T218-'No of Month Ach.'!B$4)/('No of Month Ach.'!B$3-'No of Month Ach.'!B$4))*'No of Month Ach.'!D$4),IF(T218&gt;'No of Month Ach.'!B$5,('No of Month Ach.'!C$5+((T218-'No of Month Ach.'!B$5)/('No of Month Ach.'!B$4-'No of Month Ach.'!B$5))*'No of Month Ach.'!D$5),IF(T218&gt;='No of Month Ach.'!B$6,('No of Month Ach.'!C$6+((T218-'No of Month Ach.'!B$6)/('No of Month Ach.'!B$5-'No of Month Ach.'!B$6)*'No of Month Ach.'!D$6)),0))))*$AF$2/10))</f>
        <v>0</v>
      </c>
      <c r="AG218" s="76">
        <f>IFERROR(IF(U218="","",IF(U218&gt;='Rx Share'!B$3,'Rx Share'!C$3,IF(U218&gt;='Rx Share'!B$4,('Rx Share'!C$4+((U218-'Rx Share'!B$4)/('Rx Share'!B$3-'Rx Share'!B$4))*'Rx Share'!D$4),IF(U218&gt;'Rx Share'!B$5,('Rx Share'!C$5+((U218-'Rx Share'!B$5)/('Rx Share'!B$4-'Rx Share'!B$5))*'Rx Share'!D$5),IF(U218&gt;='Rx Share'!B$6,('Rx Share'!C$6+((U218-'Rx Share'!B$6)/('Rx Share'!B$5-'Rx Share'!B$6)*'Rx Share'!D$6)),0)))))*$AG$2/10,"")</f>
        <v>10</v>
      </c>
      <c r="AH218" s="76">
        <f>IF(W218&gt;='Call Achv'!B$3,'Call Achv'!C$3,IF(W218&gt;='Call Achv'!B$4,('Call Achv'!C$4+((W218-'Call Achv'!B$4)/('Call Achv'!B$3-'Call Achv'!B$4))*'Call Achv'!D$4),IF(W218&gt;'Call Achv'!B$5,('Call Achv'!C$5+((W218-'Call Achv'!B$5)/('Call Achv'!B$4-'Call Achv'!B$5))*'Call Achv'!D$5),IF(W218&gt;='Call Achv'!B$6,('Call Achv'!C$6+((W218-'Call Achv'!B$6)/('Call Achv'!B$5-'Call Achv'!B$6)*'Call Achv'!D$6)),0))))*$AH$2/10</f>
        <v>0</v>
      </c>
      <c r="AI218" s="76">
        <f>IF(X218&gt;='FF-Written'!B$3,'FF-Written'!C$3,IF(X218&gt;='FF-Written'!B$4,('FF-Written'!C$4+((X218-'FF-Written'!B$4)/('FF-Written'!B$3-'FF-Written'!B$4))*'FF-Written'!D$4),IF(X218&gt;'FF-Written'!B$5,('FF-Written'!C$5+((X218-'FF-Written'!B$5)/('FF-Written'!B$4-'FF-Written'!B$5))*'FF-Written'!D$5),IF(X218&gt;='FF-Written'!B$6,('FF-Written'!C$6+((X218-'FF-Written'!B$6)/('FF-Written'!B$5-'FF-Written'!B$6)*'FF-Written'!D$6)),0))))*$AI$2/10</f>
        <v>0</v>
      </c>
      <c r="AJ218" s="76">
        <f>IF(Y218&gt;='FF-Detailing'!B$3,'FF-Detailing'!C$3,IF(Y218&gt;='FF-Detailing'!B$4,('FF-Detailing'!C$4+((Y218-'FF-Detailing'!B$4)/('FF-Detailing'!B$3-'FF-Detailing'!B$4))*'FF-Detailing'!D$4),IF(Y218&gt;'FF-Detailing'!B$5,('FF-Detailing'!C$5+((Y218-'FF-Detailing'!B$5)/('FF-Detailing'!B$4-'FF-Detailing'!B$5))*'FF-Detailing'!D$5),IF(Y218&gt;='FF-Detailing'!B$6,('FF-Detailing'!C$6+((Y218-'FF-Detailing'!B$6)/('FF-Detailing'!B$5-'FF-Detailing'!B$6)*'FF-Detailing'!D$6)),0))))*$AJ$2/10</f>
        <v>0.21999999999999975</v>
      </c>
      <c r="AK218" s="100">
        <f t="shared" si="42"/>
        <v>7.2817292850409157</v>
      </c>
      <c r="AL218" s="70">
        <f t="shared" si="51"/>
        <v>574</v>
      </c>
      <c r="AM218" s="2">
        <f t="shared" si="43"/>
        <v>17.583759364480816</v>
      </c>
      <c r="AN218">
        <f t="shared" si="44"/>
        <v>385</v>
      </c>
      <c r="AO218" s="110" t="str">
        <f t="shared" si="45"/>
        <v/>
      </c>
      <c r="AP218" s="110" t="str">
        <f t="shared" si="39"/>
        <v/>
      </c>
      <c r="AQ218" s="110" t="str">
        <f t="shared" si="40"/>
        <v/>
      </c>
      <c r="AR218" s="110" t="str">
        <f t="shared" si="41"/>
        <v/>
      </c>
      <c r="AS218" s="109" t="str">
        <f t="shared" si="46"/>
        <v>Disqualified</v>
      </c>
      <c r="AT218" s="109" t="str">
        <f t="shared" si="47"/>
        <v>Disqualified</v>
      </c>
      <c r="AU218" s="109" t="str">
        <f t="shared" si="48"/>
        <v>Disqualified</v>
      </c>
      <c r="AV218" s="109" t="str">
        <f t="shared" si="49"/>
        <v>Disqualified</v>
      </c>
    </row>
    <row r="219" spans="1:48" ht="20" x14ac:dyDescent="0.35">
      <c r="A219" s="87"/>
      <c r="B219" s="79">
        <v>105552</v>
      </c>
      <c r="C219" s="80" t="s">
        <v>815</v>
      </c>
      <c r="D219" s="80" t="s">
        <v>1119</v>
      </c>
      <c r="E219" s="80" t="s">
        <v>816</v>
      </c>
      <c r="F219" s="80" t="s">
        <v>100</v>
      </c>
      <c r="G219" s="80" t="s">
        <v>29</v>
      </c>
      <c r="H219" s="80" t="s">
        <v>1756</v>
      </c>
      <c r="I219" s="80" t="s">
        <v>1757</v>
      </c>
      <c r="J219" s="146">
        <v>39964</v>
      </c>
      <c r="K219" s="146" t="s">
        <v>1719</v>
      </c>
      <c r="L219" s="79"/>
      <c r="M219" s="79">
        <v>9</v>
      </c>
      <c r="N219" s="78">
        <v>117.38178055962021</v>
      </c>
      <c r="O219" s="78">
        <f>_xlfn.XLOOKUP($B219,[1]Sheet1!$A:$A,[1]Sheet1!$D:$D)</f>
        <v>117.38171172755851</v>
      </c>
      <c r="P219" s="78">
        <f t="shared" si="50"/>
        <v>6.8832061700163649E-5</v>
      </c>
      <c r="Q219" s="78">
        <v>66.110183639398997</v>
      </c>
      <c r="R219" s="78">
        <v>125.1704676381592</v>
      </c>
      <c r="S219" s="78">
        <v>130.27197382966406</v>
      </c>
      <c r="T219" s="142">
        <v>9</v>
      </c>
      <c r="U219" s="68">
        <v>23.340627279358131</v>
      </c>
      <c r="V219" s="68">
        <v>0.70021881838074396</v>
      </c>
      <c r="W219" s="78">
        <v>109.23809523809524</v>
      </c>
      <c r="X219" s="78">
        <v>87.777777777777786</v>
      </c>
      <c r="Y219" s="78">
        <v>89</v>
      </c>
      <c r="Z219" s="73"/>
      <c r="AA219" s="74"/>
      <c r="AB219" s="75">
        <f>IF(N219="","",(IF(N219&gt;='Sales Ach'!B$3,'Sales Ach'!C$3,IF(N219&gt;='Sales Ach'!B$4,('Sales Ach'!C$4+((N219-'Sales Ach'!B$4)/('Sales Ach'!B$3-'Sales Ach'!B$4))*'Sales Ach'!D$4),IF(N219&gt;'Sales Ach'!B$5,('Sales Ach'!C$5+((N219-'Sales Ach'!B$5)/('Sales Ach'!B$4-'Sales Ach'!B$5))*'Sales Ach'!D$5),IF(N219&gt;='Sales Ach'!B$6,('Sales Ach'!C$6+((N219-'Sales Ach'!B$6)/('Sales Ach'!B$5-'Sales Ach'!B$6)*'Sales Ach'!D$6)),0))))*$AB$2/10))</f>
        <v>29.214534167886065</v>
      </c>
      <c r="AC219" s="76">
        <f>IF(Q219="","",(IF(Q219&gt;=UA!B$3,UA!C$3,IF(Q219&gt;=UA!B$4,(UA!C$4+((Q219-UA!B$4)/(UA!B$3-UA!B$4))*UA!D$4),IF(Q219&gt;UA!B$5,(UA!C$5+((Q219-UA!B$5)/(UA!B$4-UA!B$5))*UA!D$5),IF(Q219&gt;=UA!B$6,(UA!C$6+((Q219-UA!B$6)/(UA!B$5-UA!B$6)*UA!D$6)),0))))*$AC$2/10))</f>
        <v>10</v>
      </c>
      <c r="AD219" s="76">
        <f>IF(R219="","",(IF(R219&gt;='New Product'!B$3,'New Product'!C$3,IF(R219&gt;='New Product'!B$4,('New Product'!C$4+((R219-'New Product'!B$4)/('New Product'!B$3-'New Product'!B$4))*'New Product'!D$4),IF(R219&gt;'New Product'!B$5,('New Product'!C$5+((R219-'New Product'!B$5)/('New Product'!B$4-'New Product'!B$5))*'New Product'!D$5),IF(R219&gt;='New Product'!B$6,('New Product'!C$6+((R219-'New Product'!B$6)/('New Product'!B$5-'New Product'!B$6)*'New Product'!D$6)),0)))))*$AD$2/10)</f>
        <v>5</v>
      </c>
      <c r="AE219" s="76">
        <f>IF(S219="","",(IF(S219&gt;='Basket Brand'!B$3,'Basket Brand'!C$3,IF(S219&gt;='Basket Brand'!B$4,('Basket Brand'!C$4+((S219-'Basket Brand'!B$4)/('Basket Brand'!B$3-'Basket Brand'!B$4))*'Basket Brand'!D$4),IF(S219&gt;'Basket Brand'!B$5,('Basket Brand'!C$5+((S219-'Basket Brand'!B$5)/('Basket Brand'!B$4-'Basket Brand'!B$5))*'Basket Brand'!D$5),IF(S219&gt;='Basket Brand'!B$6,('Basket Brand'!C$6+((S219-'Basket Brand'!B$6)/('Basket Brand'!B$5-'Basket Brand'!B$6)*'Basket Brand'!D$6)),0))))*$AE$2/10))</f>
        <v>12</v>
      </c>
      <c r="AF219" s="76">
        <f>IF(T219="","",(IF(T219&gt;='No of Month Ach.'!B$3,'No of Month Ach.'!C$3,IF(T219&gt;='No of Month Ach.'!B$4,('No of Month Ach.'!C$4+((T219-'No of Month Ach.'!B$4)/('No of Month Ach.'!B$3-'No of Month Ach.'!B$4))*'No of Month Ach.'!D$4),IF(T219&gt;'No of Month Ach.'!B$5,('No of Month Ach.'!C$5+((T219-'No of Month Ach.'!B$5)/('No of Month Ach.'!B$4-'No of Month Ach.'!B$5))*'No of Month Ach.'!D$5),IF(T219&gt;='No of Month Ach.'!B$6,('No of Month Ach.'!C$6+((T219-'No of Month Ach.'!B$6)/('No of Month Ach.'!B$5-'No of Month Ach.'!B$6)*'No of Month Ach.'!D$6)),0))))*$AF$2/10))</f>
        <v>4.9000000000000004</v>
      </c>
      <c r="AG219" s="76">
        <f>IFERROR(IF(U219="","",IF(U219&gt;='Rx Share'!B$3,'Rx Share'!C$3,IF(U219&gt;='Rx Share'!B$4,('Rx Share'!C$4+((U219-'Rx Share'!B$4)/('Rx Share'!B$3-'Rx Share'!B$4))*'Rx Share'!D$4),IF(U219&gt;'Rx Share'!B$5,('Rx Share'!C$5+((U219-'Rx Share'!B$5)/('Rx Share'!B$4-'Rx Share'!B$5))*'Rx Share'!D$5),IF(U219&gt;='Rx Share'!B$6,('Rx Share'!C$6+((U219-'Rx Share'!B$6)/('Rx Share'!B$5-'Rx Share'!B$6)*'Rx Share'!D$6)),0)))))*$AG$2/10,"")</f>
        <v>0</v>
      </c>
      <c r="AH219" s="76">
        <f>IF(W219&gt;='Call Achv'!B$3,'Call Achv'!C$3,IF(W219&gt;='Call Achv'!B$4,('Call Achv'!C$4+((W219-'Call Achv'!B$4)/('Call Achv'!B$3-'Call Achv'!B$4))*'Call Achv'!D$4),IF(W219&gt;'Call Achv'!B$5,('Call Achv'!C$5+((W219-'Call Achv'!B$5)/('Call Achv'!B$4-'Call Achv'!B$5))*'Call Achv'!D$5),IF(W219&gt;='Call Achv'!B$6,('Call Achv'!C$6+((W219-'Call Achv'!B$6)/('Call Achv'!B$5-'Call Achv'!B$6)*'Call Achv'!D$6)),0))))*$AH$2/10</f>
        <v>5</v>
      </c>
      <c r="AI219" s="76">
        <f>IF(X219&gt;='FF-Written'!B$3,'FF-Written'!C$3,IF(X219&gt;='FF-Written'!B$4,('FF-Written'!C$4+((X219-'FF-Written'!B$4)/('FF-Written'!B$3-'FF-Written'!B$4))*'FF-Written'!D$4),IF(X219&gt;'FF-Written'!B$5,('FF-Written'!C$5+((X219-'FF-Written'!B$5)/('FF-Written'!B$4-'FF-Written'!B$5))*'FF-Written'!D$5),IF(X219&gt;='FF-Written'!B$6,('FF-Written'!C$6+((X219-'FF-Written'!B$6)/('FF-Written'!B$5-'FF-Written'!B$6)*'FF-Written'!D$6)),0))))*$AI$2/10</f>
        <v>7.6444444444444457</v>
      </c>
      <c r="AJ219" s="76">
        <f>IF(Y219&gt;='FF-Detailing'!B$3,'FF-Detailing'!C$3,IF(Y219&gt;='FF-Detailing'!B$4,('FF-Detailing'!C$4+((Y219-'FF-Detailing'!B$4)/('FF-Detailing'!B$3-'FF-Detailing'!B$4))*'FF-Detailing'!D$4),IF(Y219&gt;'FF-Detailing'!B$5,('FF-Detailing'!C$5+((Y219-'FF-Detailing'!B$5)/('FF-Detailing'!B$4-'FF-Detailing'!B$5))*'FF-Detailing'!D$5),IF(Y219&gt;='FF-Detailing'!B$6,('FF-Detailing'!C$6+((Y219-'FF-Detailing'!B$6)/('FF-Detailing'!B$5-'FF-Detailing'!B$6)*'FF-Detailing'!D$6)),0))))*$AJ$2/10</f>
        <v>2.64</v>
      </c>
      <c r="AK219" s="100">
        <f t="shared" si="42"/>
        <v>95.498723265413133</v>
      </c>
      <c r="AL219" s="70">
        <f t="shared" si="51"/>
        <v>4</v>
      </c>
      <c r="AM219" s="2">
        <f t="shared" si="43"/>
        <v>84.887754013700572</v>
      </c>
      <c r="AN219">
        <f t="shared" si="44"/>
        <v>5</v>
      </c>
      <c r="AO219" s="110">
        <f t="shared" si="45"/>
        <v>23.340627279358131</v>
      </c>
      <c r="AP219" s="110">
        <f t="shared" si="39"/>
        <v>125.1704676381592</v>
      </c>
      <c r="AQ219" s="110">
        <f t="shared" si="40"/>
        <v>66.110183639398997</v>
      </c>
      <c r="AR219" s="110">
        <f t="shared" si="41"/>
        <v>87.777777777777786</v>
      </c>
      <c r="AS219" s="109">
        <f t="shared" si="46"/>
        <v>57</v>
      </c>
      <c r="AT219" s="109">
        <f t="shared" si="47"/>
        <v>17</v>
      </c>
      <c r="AU219" s="109">
        <f t="shared" si="48"/>
        <v>16</v>
      </c>
      <c r="AV219" s="109">
        <f t="shared" si="49"/>
        <v>39</v>
      </c>
    </row>
    <row r="220" spans="1:48" ht="20" x14ac:dyDescent="0.35">
      <c r="A220" s="87"/>
      <c r="B220" s="79">
        <v>105553</v>
      </c>
      <c r="C220" s="80" t="s">
        <v>256</v>
      </c>
      <c r="D220" s="80" t="s">
        <v>1201</v>
      </c>
      <c r="E220" s="80" t="s">
        <v>257</v>
      </c>
      <c r="F220" s="80" t="s">
        <v>100</v>
      </c>
      <c r="G220" s="80" t="s">
        <v>29</v>
      </c>
      <c r="H220" s="80" t="s">
        <v>1756</v>
      </c>
      <c r="I220" s="80" t="s">
        <v>1757</v>
      </c>
      <c r="J220" s="146">
        <v>44531</v>
      </c>
      <c r="K220" s="146" t="s">
        <v>1719</v>
      </c>
      <c r="L220" s="79"/>
      <c r="M220" s="79">
        <v>9</v>
      </c>
      <c r="N220" s="78">
        <v>106.42645305943228</v>
      </c>
      <c r="O220" s="78">
        <f>_xlfn.XLOOKUP($B220,[1]Sheet1!$A:$A,[1]Sheet1!$D:$D)</f>
        <v>106.42635602062734</v>
      </c>
      <c r="P220" s="78">
        <f t="shared" si="50"/>
        <v>9.7038804938165413E-5</v>
      </c>
      <c r="Q220" s="78">
        <v>26.47058823529412</v>
      </c>
      <c r="R220" s="78">
        <v>89.81232298123409</v>
      </c>
      <c r="S220" s="78">
        <v>104.58865059931777</v>
      </c>
      <c r="T220" s="142">
        <v>7</v>
      </c>
      <c r="U220" s="68">
        <v>13.144668677027759</v>
      </c>
      <c r="V220" s="68">
        <v>0.3943400603108328</v>
      </c>
      <c r="W220" s="78">
        <v>138.76190476190476</v>
      </c>
      <c r="X220" s="78">
        <v>86.1111111111111</v>
      </c>
      <c r="Y220" s="78">
        <v>88.666666666666671</v>
      </c>
      <c r="Z220" s="73"/>
      <c r="AA220" s="74"/>
      <c r="AB220" s="75">
        <f>IF(N220="","",(IF(N220&gt;='Sales Ach'!B$3,'Sales Ach'!C$3,IF(N220&gt;='Sales Ach'!B$4,('Sales Ach'!C$4+((N220-'Sales Ach'!B$4)/('Sales Ach'!B$3-'Sales Ach'!B$4))*'Sales Ach'!D$4),IF(N220&gt;'Sales Ach'!B$5,('Sales Ach'!C$5+((N220-'Sales Ach'!B$5)/('Sales Ach'!B$4-'Sales Ach'!B$5))*'Sales Ach'!D$5),IF(N220&gt;='Sales Ach'!B$6,('Sales Ach'!C$6+((N220-'Sales Ach'!B$6)/('Sales Ach'!B$5-'Sales Ach'!B$6)*'Sales Ach'!D$6)),0))))*$AB$2/10))</f>
        <v>25.927935917829682</v>
      </c>
      <c r="AC220" s="76">
        <f>IF(Q220="","",(IF(Q220&gt;=UA!B$3,UA!C$3,IF(Q220&gt;=UA!B$4,(UA!C$4+((Q220-UA!B$4)/(UA!B$3-UA!B$4))*UA!D$4),IF(Q220&gt;UA!B$5,(UA!C$5+((Q220-UA!B$5)/(UA!B$4-UA!B$5))*UA!D$5),IF(Q220&gt;=UA!B$6,(UA!C$6+((Q220-UA!B$6)/(UA!B$5-UA!B$6)*UA!D$6)),0))))*$AC$2/10))</f>
        <v>0</v>
      </c>
      <c r="AD220" s="76">
        <f>IF(R220="","",(IF(R220&gt;='New Product'!B$3,'New Product'!C$3,IF(R220&gt;='New Product'!B$4,('New Product'!C$4+((R220-'New Product'!B$4)/('New Product'!B$3-'New Product'!B$4))*'New Product'!D$4),IF(R220&gt;'New Product'!B$5,('New Product'!C$5+((R220-'New Product'!B$5)/('New Product'!B$4-'New Product'!B$5))*'New Product'!D$5),IF(R220&gt;='New Product'!B$6,('New Product'!C$6+((R220-'New Product'!B$6)/('New Product'!B$5-'New Product'!B$6)*'New Product'!D$6)),0)))))*$AD$2/10)</f>
        <v>2.981232298123409</v>
      </c>
      <c r="AE220" s="76">
        <f>IF(S220="","",(IF(S220&gt;='Basket Brand'!B$3,'Basket Brand'!C$3,IF(S220&gt;='Basket Brand'!B$4,('Basket Brand'!C$4+((S220-'Basket Brand'!B$4)/('Basket Brand'!B$3-'Basket Brand'!B$4))*'Basket Brand'!D$4),IF(S220&gt;'Basket Brand'!B$5,('Basket Brand'!C$5+((S220-'Basket Brand'!B$5)/('Basket Brand'!B$4-'Basket Brand'!B$5))*'Basket Brand'!D$5),IF(S220&gt;='Basket Brand'!B$6,('Basket Brand'!C$6+((S220-'Basket Brand'!B$6)/('Basket Brand'!B$5-'Basket Brand'!B$6)*'Basket Brand'!D$6)),0))))*$AE$2/10))</f>
        <v>10.150638071918134</v>
      </c>
      <c r="AF220" s="76">
        <f>IF(T220="","",(IF(T220&gt;='No of Month Ach.'!B$3,'No of Month Ach.'!C$3,IF(T220&gt;='No of Month Ach.'!B$4,('No of Month Ach.'!C$4+((T220-'No of Month Ach.'!B$4)/('No of Month Ach.'!B$3-'No of Month Ach.'!B$4))*'No of Month Ach.'!D$4),IF(T220&gt;'No of Month Ach.'!B$5,('No of Month Ach.'!C$5+((T220-'No of Month Ach.'!B$5)/('No of Month Ach.'!B$4-'No of Month Ach.'!B$5))*'No of Month Ach.'!D$5),IF(T220&gt;='No of Month Ach.'!B$6,('No of Month Ach.'!C$6+((T220-'No of Month Ach.'!B$6)/('No of Month Ach.'!B$5-'No of Month Ach.'!B$6)*'No of Month Ach.'!D$6)),0))))*$AF$2/10))</f>
        <v>2.8</v>
      </c>
      <c r="AG220" s="76">
        <f>IFERROR(IF(U220="","",IF(U220&gt;='Rx Share'!B$3,'Rx Share'!C$3,IF(U220&gt;='Rx Share'!B$4,('Rx Share'!C$4+((U220-'Rx Share'!B$4)/('Rx Share'!B$3-'Rx Share'!B$4))*'Rx Share'!D$4),IF(U220&gt;'Rx Share'!B$5,('Rx Share'!C$5+((U220-'Rx Share'!B$5)/('Rx Share'!B$4-'Rx Share'!B$5))*'Rx Share'!D$5),IF(U220&gt;='Rx Share'!B$6,('Rx Share'!C$6+((U220-'Rx Share'!B$6)/('Rx Share'!B$5-'Rx Share'!B$6)*'Rx Share'!D$6)),0)))))*$AG$2/10,"")</f>
        <v>0</v>
      </c>
      <c r="AH220" s="76">
        <f>IF(W220&gt;='Call Achv'!B$3,'Call Achv'!C$3,IF(W220&gt;='Call Achv'!B$4,('Call Achv'!C$4+((W220-'Call Achv'!B$4)/('Call Achv'!B$3-'Call Achv'!B$4))*'Call Achv'!D$4),IF(W220&gt;'Call Achv'!B$5,('Call Achv'!C$5+((W220-'Call Achv'!B$5)/('Call Achv'!B$4-'Call Achv'!B$5))*'Call Achv'!D$5),IF(W220&gt;='Call Achv'!B$6,('Call Achv'!C$6+((W220-'Call Achv'!B$6)/('Call Achv'!B$5-'Call Achv'!B$6)*'Call Achv'!D$6)),0))))*$AH$2/10</f>
        <v>5</v>
      </c>
      <c r="AI220" s="76">
        <f>IF(X220&gt;='FF-Written'!B$3,'FF-Written'!C$3,IF(X220&gt;='FF-Written'!B$4,('FF-Written'!C$4+((X220-'FF-Written'!B$4)/('FF-Written'!B$3-'FF-Written'!B$4))*'FF-Written'!D$4),IF(X220&gt;'FF-Written'!B$5,('FF-Written'!C$5+((X220-'FF-Written'!B$5)/('FF-Written'!B$4-'FF-Written'!B$5))*'FF-Written'!D$5),IF(X220&gt;='FF-Written'!B$6,('FF-Written'!C$6+((X220-'FF-Written'!B$6)/('FF-Written'!B$5-'FF-Written'!B$6)*'FF-Written'!D$6)),0))))*$AI$2/10</f>
        <v>7.3777777777777755</v>
      </c>
      <c r="AJ220" s="76">
        <f>IF(Y220&gt;='FF-Detailing'!B$3,'FF-Detailing'!C$3,IF(Y220&gt;='FF-Detailing'!B$4,('FF-Detailing'!C$4+((Y220-'FF-Detailing'!B$4)/('FF-Detailing'!B$3-'FF-Detailing'!B$4))*'FF-Detailing'!D$4),IF(Y220&gt;'FF-Detailing'!B$5,('FF-Detailing'!C$5+((Y220-'FF-Detailing'!B$5)/('FF-Detailing'!B$4-'FF-Detailing'!B$5))*'FF-Detailing'!D$5),IF(Y220&gt;='FF-Detailing'!B$6,('FF-Detailing'!C$6+((Y220-'FF-Detailing'!B$6)/('FF-Detailing'!B$5-'FF-Detailing'!B$6)*'FF-Detailing'!D$6)),0))))*$AJ$2/10</f>
        <v>2.62</v>
      </c>
      <c r="AK220" s="100">
        <f t="shared" si="42"/>
        <v>71.071980082061231</v>
      </c>
      <c r="AL220" s="70">
        <f t="shared" si="51"/>
        <v>103</v>
      </c>
      <c r="AM220" s="2">
        <f t="shared" si="43"/>
        <v>63.175093406276659</v>
      </c>
      <c r="AN220">
        <f t="shared" si="44"/>
        <v>76</v>
      </c>
      <c r="AO220" s="110">
        <f t="shared" si="45"/>
        <v>13.144668677027759</v>
      </c>
      <c r="AP220" s="110">
        <f t="shared" si="39"/>
        <v>89.81232298123409</v>
      </c>
      <c r="AQ220" s="110">
        <f t="shared" si="40"/>
        <v>26.47058823529412</v>
      </c>
      <c r="AR220" s="110">
        <f t="shared" si="41"/>
        <v>86.1111111111111</v>
      </c>
      <c r="AS220" s="109">
        <f t="shared" si="46"/>
        <v>85</v>
      </c>
      <c r="AT220" s="109">
        <f t="shared" si="47"/>
        <v>53</v>
      </c>
      <c r="AU220" s="109">
        <f t="shared" si="48"/>
        <v>136</v>
      </c>
      <c r="AV220" s="109">
        <f t="shared" si="49"/>
        <v>50</v>
      </c>
    </row>
    <row r="221" spans="1:48" ht="20" x14ac:dyDescent="0.35">
      <c r="A221" s="87"/>
      <c r="B221" s="79">
        <v>105555</v>
      </c>
      <c r="C221" s="80" t="s">
        <v>2090</v>
      </c>
      <c r="D221" s="80" t="s">
        <v>1114</v>
      </c>
      <c r="E221" s="80" t="s">
        <v>268</v>
      </c>
      <c r="F221" s="80" t="s">
        <v>121</v>
      </c>
      <c r="G221" s="80" t="s">
        <v>12</v>
      </c>
      <c r="H221" s="80" t="s">
        <v>1770</v>
      </c>
      <c r="I221" s="80" t="s">
        <v>1757</v>
      </c>
      <c r="J221" s="146">
        <v>44789</v>
      </c>
      <c r="K221" s="146" t="s">
        <v>1719</v>
      </c>
      <c r="L221" s="79"/>
      <c r="M221" s="79">
        <v>9</v>
      </c>
      <c r="N221" s="78">
        <v>79.750689313335556</v>
      </c>
      <c r="O221" s="78">
        <f>_xlfn.XLOOKUP($B221,[1]Sheet1!$A:$A,[1]Sheet1!$D:$D)</f>
        <v>79.750711105557528</v>
      </c>
      <c r="P221" s="78">
        <f t="shared" si="50"/>
        <v>-2.1792221971850267E-5</v>
      </c>
      <c r="Q221" s="78">
        <v>26.80577849117175</v>
      </c>
      <c r="R221" s="78">
        <v>46.004442390161351</v>
      </c>
      <c r="S221" s="78">
        <v>88.359330214246938</v>
      </c>
      <c r="T221" s="142">
        <v>2</v>
      </c>
      <c r="U221" s="68">
        <v>25.913928736695972</v>
      </c>
      <c r="V221" s="68">
        <v>0.77741786210087926</v>
      </c>
      <c r="W221" s="78">
        <v>67.028061224489804</v>
      </c>
      <c r="X221" s="78">
        <v>92.222222222222229</v>
      </c>
      <c r="Y221" s="78">
        <v>88.333333333333329</v>
      </c>
      <c r="Z221" s="73"/>
      <c r="AA221" s="74"/>
      <c r="AB221" s="75">
        <f>IF(N221="","",(IF(N221&gt;='Sales Ach'!B$3,'Sales Ach'!C$3,IF(N221&gt;='Sales Ach'!B$4,('Sales Ach'!C$4+((N221-'Sales Ach'!B$4)/('Sales Ach'!B$3-'Sales Ach'!B$4))*'Sales Ach'!D$4),IF(N221&gt;'Sales Ach'!B$5,('Sales Ach'!C$5+((N221-'Sales Ach'!B$5)/('Sales Ach'!B$4-'Sales Ach'!B$5))*'Sales Ach'!D$5),IF(N221&gt;='Sales Ach'!B$6,('Sales Ach'!C$6+((N221-'Sales Ach'!B$6)/('Sales Ach'!B$5-'Sales Ach'!B$6)*'Sales Ach'!D$6)),0))))*$AB$2/10))</f>
        <v>10.425206794000667</v>
      </c>
      <c r="AC221" s="76">
        <f>IF(Q221="","",(IF(Q221&gt;=UA!B$3,UA!C$3,IF(Q221&gt;=UA!B$4,(UA!C$4+((Q221-UA!B$4)/(UA!B$3-UA!B$4))*UA!D$4),IF(Q221&gt;UA!B$5,(UA!C$5+((Q221-UA!B$5)/(UA!B$4-UA!B$5))*UA!D$5),IF(Q221&gt;=UA!B$6,(UA!C$6+((Q221-UA!B$6)/(UA!B$5-UA!B$6)*UA!D$6)),0))))*$AC$2/10))</f>
        <v>0</v>
      </c>
      <c r="AD221" s="76">
        <f>IF(R221="","",(IF(R221&gt;='New Product'!B$3,'New Product'!C$3,IF(R221&gt;='New Product'!B$4,('New Product'!C$4+((R221-'New Product'!B$4)/('New Product'!B$3-'New Product'!B$4))*'New Product'!D$4),IF(R221&gt;'New Product'!B$5,('New Product'!C$5+((R221-'New Product'!B$5)/('New Product'!B$4-'New Product'!B$5))*'New Product'!D$5),IF(R221&gt;='New Product'!B$6,('New Product'!C$6+((R221-'New Product'!B$6)/('New Product'!B$5-'New Product'!B$6)*'New Product'!D$6)),0)))))*$AD$2/10)</f>
        <v>0.51269435456955903</v>
      </c>
      <c r="AE221" s="76">
        <f>IF(S221="","",(IF(S221&gt;='Basket Brand'!B$3,'Basket Brand'!C$3,IF(S221&gt;='Basket Brand'!B$4,('Basket Brand'!C$4+((S221-'Basket Brand'!B$4)/('Basket Brand'!B$3-'Basket Brand'!B$4))*'Basket Brand'!D$4),IF(S221&gt;'Basket Brand'!B$5,('Basket Brand'!C$5+((S221-'Basket Brand'!B$5)/('Basket Brand'!B$4-'Basket Brand'!B$5))*'Basket Brand'!D$5),IF(S221&gt;='Basket Brand'!B$6,('Basket Brand'!C$6+((S221-'Basket Brand'!B$6)/('Basket Brand'!B$5-'Basket Brand'!B$6)*'Basket Brand'!D$6)),0))))*$AE$2/10))</f>
        <v>5.2031196257096326</v>
      </c>
      <c r="AF221" s="76">
        <f>IF(T221="","",(IF(T221&gt;='No of Month Ach.'!B$3,'No of Month Ach.'!C$3,IF(T221&gt;='No of Month Ach.'!B$4,('No of Month Ach.'!C$4+((T221-'No of Month Ach.'!B$4)/('No of Month Ach.'!B$3-'No of Month Ach.'!B$4))*'No of Month Ach.'!D$4),IF(T221&gt;'No of Month Ach.'!B$5,('No of Month Ach.'!C$5+((T221-'No of Month Ach.'!B$5)/('No of Month Ach.'!B$4-'No of Month Ach.'!B$5))*'No of Month Ach.'!D$5),IF(T221&gt;='No of Month Ach.'!B$6,('No of Month Ach.'!C$6+((T221-'No of Month Ach.'!B$6)/('No of Month Ach.'!B$5-'No of Month Ach.'!B$6)*'No of Month Ach.'!D$6)),0))))*$AF$2/10))</f>
        <v>0</v>
      </c>
      <c r="AG221" s="76">
        <f>IFERROR(IF(U221="","",IF(U221&gt;='Rx Share'!B$3,'Rx Share'!C$3,IF(U221&gt;='Rx Share'!B$4,('Rx Share'!C$4+((U221-'Rx Share'!B$4)/('Rx Share'!B$3-'Rx Share'!B$4))*'Rx Share'!D$4),IF(U221&gt;'Rx Share'!B$5,('Rx Share'!C$5+((U221-'Rx Share'!B$5)/('Rx Share'!B$4-'Rx Share'!B$5))*'Rx Share'!D$5),IF(U221&gt;='Rx Share'!B$6,('Rx Share'!C$6+((U221-'Rx Share'!B$6)/('Rx Share'!B$5-'Rx Share'!B$6)*'Rx Share'!D$6)),0)))))*$AG$2/10,"")</f>
        <v>0</v>
      </c>
      <c r="AH221" s="76">
        <f>IF(W221&gt;='Call Achv'!B$3,'Call Achv'!C$3,IF(W221&gt;='Call Achv'!B$4,('Call Achv'!C$4+((W221-'Call Achv'!B$4)/('Call Achv'!B$3-'Call Achv'!B$4))*'Call Achv'!D$4),IF(W221&gt;'Call Achv'!B$5,('Call Achv'!C$5+((W221-'Call Achv'!B$5)/('Call Achv'!B$4-'Call Achv'!B$5))*'Call Achv'!D$5),IF(W221&gt;='Call Achv'!B$6,('Call Achv'!C$6+((W221-'Call Achv'!B$6)/('Call Achv'!B$5-'Call Achv'!B$6)*'Call Achv'!D$6)),0))))*$AH$2/10</f>
        <v>0</v>
      </c>
      <c r="AI221" s="76">
        <f>IF(X221&gt;='FF-Written'!B$3,'FF-Written'!C$3,IF(X221&gt;='FF-Written'!B$4,('FF-Written'!C$4+((X221-'FF-Written'!B$4)/('FF-Written'!B$3-'FF-Written'!B$4))*'FF-Written'!D$4),IF(X221&gt;'FF-Written'!B$5,('FF-Written'!C$5+((X221-'FF-Written'!B$5)/('FF-Written'!B$4-'FF-Written'!B$5))*'FF-Written'!D$5),IF(X221&gt;='FF-Written'!B$6,('FF-Written'!C$6+((X221-'FF-Written'!B$6)/('FF-Written'!B$5-'FF-Written'!B$6)*'FF-Written'!D$6)),0))))*$AI$2/10</f>
        <v>8</v>
      </c>
      <c r="AJ221" s="76">
        <f>IF(Y221&gt;='FF-Detailing'!B$3,'FF-Detailing'!C$3,IF(Y221&gt;='FF-Detailing'!B$4,('FF-Detailing'!C$4+((Y221-'FF-Detailing'!B$4)/('FF-Detailing'!B$3-'FF-Detailing'!B$4))*'FF-Detailing'!D$4),IF(Y221&gt;'FF-Detailing'!B$5,('FF-Detailing'!C$5+((Y221-'FF-Detailing'!B$5)/('FF-Detailing'!B$4-'FF-Detailing'!B$5))*'FF-Detailing'!D$5),IF(Y221&gt;='FF-Detailing'!B$6,('FF-Detailing'!C$6+((Y221-'FF-Detailing'!B$6)/('FF-Detailing'!B$5-'FF-Detailing'!B$6)*'FF-Detailing'!D$6)),0))))*$AJ$2/10</f>
        <v>2.6</v>
      </c>
      <c r="AK221" s="100">
        <f t="shared" si="42"/>
        <v>33.426275967849826</v>
      </c>
      <c r="AL221" s="70">
        <f t="shared" si="51"/>
        <v>432</v>
      </c>
      <c r="AM221" s="2">
        <f t="shared" si="43"/>
        <v>29.712245304755402</v>
      </c>
      <c r="AN221">
        <f t="shared" si="44"/>
        <v>307</v>
      </c>
      <c r="AO221" s="110" t="str">
        <f t="shared" si="45"/>
        <v/>
      </c>
      <c r="AP221" s="110" t="str">
        <f t="shared" si="39"/>
        <v/>
      </c>
      <c r="AQ221" s="110" t="str">
        <f t="shared" si="40"/>
        <v/>
      </c>
      <c r="AR221" s="110" t="str">
        <f t="shared" si="41"/>
        <v/>
      </c>
      <c r="AS221" s="109" t="str">
        <f t="shared" si="46"/>
        <v>Disqualified</v>
      </c>
      <c r="AT221" s="109" t="str">
        <f t="shared" si="47"/>
        <v>Disqualified</v>
      </c>
      <c r="AU221" s="109" t="str">
        <f t="shared" si="48"/>
        <v>Disqualified</v>
      </c>
      <c r="AV221" s="109" t="str">
        <f t="shared" si="49"/>
        <v>Disqualified</v>
      </c>
    </row>
    <row r="222" spans="1:48" ht="20" x14ac:dyDescent="0.35">
      <c r="A222" s="87"/>
      <c r="B222" s="79">
        <v>105557</v>
      </c>
      <c r="C222" s="80" t="s">
        <v>2091</v>
      </c>
      <c r="D222" s="80" t="s">
        <v>1201</v>
      </c>
      <c r="E222" s="80" t="s">
        <v>2092</v>
      </c>
      <c r="F222" s="80" t="s">
        <v>1765</v>
      </c>
      <c r="G222" s="80" t="s">
        <v>1766</v>
      </c>
      <c r="H222" s="80" t="s">
        <v>1545</v>
      </c>
      <c r="I222" s="80" t="s">
        <v>1545</v>
      </c>
      <c r="J222" s="146">
        <v>44814</v>
      </c>
      <c r="K222" s="146" t="s">
        <v>1719</v>
      </c>
      <c r="L222" s="79"/>
      <c r="M222" s="79">
        <v>9</v>
      </c>
      <c r="N222" s="78">
        <v>117.65513712440247</v>
      </c>
      <c r="O222" s="78">
        <f>_xlfn.XLOOKUP($B222,[1]Sheet1!$A:$A,[1]Sheet1!$D:$D)</f>
        <v>117.65514247867847</v>
      </c>
      <c r="P222" s="78">
        <f t="shared" si="50"/>
        <v>-5.3542759985703015E-6</v>
      </c>
      <c r="Q222" s="78">
        <v>68</v>
      </c>
      <c r="R222" s="78" t="s">
        <v>1093</v>
      </c>
      <c r="S222" s="78">
        <v>125.49049805113104</v>
      </c>
      <c r="T222" s="142">
        <v>8</v>
      </c>
      <c r="U222" s="68" t="s">
        <v>1093</v>
      </c>
      <c r="V222" s="68" t="s">
        <v>1093</v>
      </c>
      <c r="W222" s="78">
        <v>141.05504587155963</v>
      </c>
      <c r="X222" s="78">
        <v>59.444444444444436</v>
      </c>
      <c r="Y222" s="78">
        <v>30.333333333333332</v>
      </c>
      <c r="Z222" s="73"/>
      <c r="AA222" s="74"/>
      <c r="AB222" s="75">
        <f>IF(N222="","",(IF(N222&gt;='Sales Ach'!B$3,'Sales Ach'!C$3,IF(N222&gt;='Sales Ach'!B$4,('Sales Ach'!C$4+((N222-'Sales Ach'!B$4)/('Sales Ach'!B$3-'Sales Ach'!B$4))*'Sales Ach'!D$4),IF(N222&gt;'Sales Ach'!B$5,('Sales Ach'!C$5+((N222-'Sales Ach'!B$5)/('Sales Ach'!B$4-'Sales Ach'!B$5))*'Sales Ach'!D$5),IF(N222&gt;='Sales Ach'!B$6,('Sales Ach'!C$6+((N222-'Sales Ach'!B$6)/('Sales Ach'!B$5-'Sales Ach'!B$6)*'Sales Ach'!D$6)),0))))*$AB$2/10))</f>
        <v>29.296541137320741</v>
      </c>
      <c r="AC222" s="76">
        <f>IF(Q222="","",(IF(Q222&gt;=UA!B$3,UA!C$3,IF(Q222&gt;=UA!B$4,(UA!C$4+((Q222-UA!B$4)/(UA!B$3-UA!B$4))*UA!D$4),IF(Q222&gt;UA!B$5,(UA!C$5+((Q222-UA!B$5)/(UA!B$4-UA!B$5))*UA!D$5),IF(Q222&gt;=UA!B$6,(UA!C$6+((Q222-UA!B$6)/(UA!B$5-UA!B$6)*UA!D$6)),0))))*$AC$2/10))</f>
        <v>10</v>
      </c>
      <c r="AD222" s="76" t="str">
        <f>IF(R222="","",(IF(R222&gt;='New Product'!B$3,'New Product'!C$3,IF(R222&gt;='New Product'!B$4,('New Product'!C$4+((R222-'New Product'!B$4)/('New Product'!B$3-'New Product'!B$4))*'New Product'!D$4),IF(R222&gt;'New Product'!B$5,('New Product'!C$5+((R222-'New Product'!B$5)/('New Product'!B$4-'New Product'!B$5))*'New Product'!D$5),IF(R222&gt;='New Product'!B$6,('New Product'!C$6+((R222-'New Product'!B$6)/('New Product'!B$5-'New Product'!B$6)*'New Product'!D$6)),0)))))*$AD$2/10)</f>
        <v/>
      </c>
      <c r="AE222" s="76">
        <f>IF(S222="","",(IF(S222&gt;='Basket Brand'!B$3,'Basket Brand'!C$3,IF(S222&gt;='Basket Brand'!B$4,('Basket Brand'!C$4+((S222-'Basket Brand'!B$4)/('Basket Brand'!B$3-'Basket Brand'!B$4))*'Basket Brand'!D$4),IF(S222&gt;'Basket Brand'!B$5,('Basket Brand'!C$5+((S222-'Basket Brand'!B$5)/('Basket Brand'!B$4-'Basket Brand'!B$5))*'Basket Brand'!D$5),IF(S222&gt;='Basket Brand'!B$6,('Basket Brand'!C$6+((S222-'Basket Brand'!B$6)/('Basket Brand'!B$5-'Basket Brand'!B$6)*'Basket Brand'!D$6)),0))))*$AE$2/10))</f>
        <v>12</v>
      </c>
      <c r="AF222" s="76">
        <f>IF(T222="","",(IF(T222&gt;='No of Month Ach.'!B$3,'No of Month Ach.'!C$3,IF(T222&gt;='No of Month Ach.'!B$4,('No of Month Ach.'!C$4+((T222-'No of Month Ach.'!B$4)/('No of Month Ach.'!B$3-'No of Month Ach.'!B$4))*'No of Month Ach.'!D$4),IF(T222&gt;'No of Month Ach.'!B$5,('No of Month Ach.'!C$5+((T222-'No of Month Ach.'!B$5)/('No of Month Ach.'!B$4-'No of Month Ach.'!B$5))*'No of Month Ach.'!D$5),IF(T222&gt;='No of Month Ach.'!B$6,('No of Month Ach.'!C$6+((T222-'No of Month Ach.'!B$6)/('No of Month Ach.'!B$5-'No of Month Ach.'!B$6)*'No of Month Ach.'!D$6)),0))))*$AF$2/10))</f>
        <v>3.85</v>
      </c>
      <c r="AG222" s="76" t="str">
        <f>IFERROR(IF(U222="","",IF(U222&gt;='Rx Share'!B$3,'Rx Share'!C$3,IF(U222&gt;='Rx Share'!B$4,('Rx Share'!C$4+((U222-'Rx Share'!B$4)/('Rx Share'!B$3-'Rx Share'!B$4))*'Rx Share'!D$4),IF(U222&gt;'Rx Share'!B$5,('Rx Share'!C$5+((U222-'Rx Share'!B$5)/('Rx Share'!B$4-'Rx Share'!B$5))*'Rx Share'!D$5),IF(U222&gt;='Rx Share'!B$6,('Rx Share'!C$6+((U222-'Rx Share'!B$6)/('Rx Share'!B$5-'Rx Share'!B$6)*'Rx Share'!D$6)),0)))))*$AG$2/10,"")</f>
        <v/>
      </c>
      <c r="AH222" s="76">
        <f>IF(W222&gt;='Call Achv'!B$3,'Call Achv'!C$3,IF(W222&gt;='Call Achv'!B$4,('Call Achv'!C$4+((W222-'Call Achv'!B$4)/('Call Achv'!B$3-'Call Achv'!B$4))*'Call Achv'!D$4),IF(W222&gt;'Call Achv'!B$5,('Call Achv'!C$5+((W222-'Call Achv'!B$5)/('Call Achv'!B$4-'Call Achv'!B$5))*'Call Achv'!D$5),IF(W222&gt;='Call Achv'!B$6,('Call Achv'!C$6+((W222-'Call Achv'!B$6)/('Call Achv'!B$5-'Call Achv'!B$6)*'Call Achv'!D$6)),0))))*$AH$2/10</f>
        <v>5</v>
      </c>
      <c r="AI222" s="76">
        <f>IF(X222&gt;='FF-Written'!B$3,'FF-Written'!C$3,IF(X222&gt;='FF-Written'!B$4,('FF-Written'!C$4+((X222-'FF-Written'!B$4)/('FF-Written'!B$3-'FF-Written'!B$4))*'FF-Written'!D$4),IF(X222&gt;'FF-Written'!B$5,('FF-Written'!C$5+((X222-'FF-Written'!B$5)/('FF-Written'!B$4-'FF-Written'!B$5))*'FF-Written'!D$5),IF(X222&gt;='FF-Written'!B$6,('FF-Written'!C$6+((X222-'FF-Written'!B$6)/('FF-Written'!B$5-'FF-Written'!B$6)*'FF-Written'!D$6)),0))))*$AI$2/10</f>
        <v>3.0444444444444416</v>
      </c>
      <c r="AJ222" s="76">
        <f>IF(Y222&gt;='FF-Detailing'!B$3,'FF-Detailing'!C$3,IF(Y222&gt;='FF-Detailing'!B$4,('FF-Detailing'!C$4+((Y222-'FF-Detailing'!B$4)/('FF-Detailing'!B$3-'FF-Detailing'!B$4))*'FF-Detailing'!D$4),IF(Y222&gt;'FF-Detailing'!B$5,('FF-Detailing'!C$5+((Y222-'FF-Detailing'!B$5)/('FF-Detailing'!B$4-'FF-Detailing'!B$5))*'FF-Detailing'!D$5),IF(Y222&gt;='FF-Detailing'!B$6,('FF-Detailing'!C$6+((Y222-'FF-Detailing'!B$6)/('FF-Detailing'!B$5-'FF-Detailing'!B$6)*'FF-Detailing'!D$6)),0))))*$AJ$2/10</f>
        <v>0</v>
      </c>
      <c r="AK222" s="100">
        <f t="shared" si="42"/>
        <v>78.988731977206484</v>
      </c>
      <c r="AL222" s="70">
        <f t="shared" si="51"/>
        <v>48</v>
      </c>
      <c r="AM222" s="2">
        <f t="shared" si="43"/>
        <v>70.212206201961322</v>
      </c>
      <c r="AN222">
        <f t="shared" si="44"/>
        <v>36</v>
      </c>
      <c r="AO222" s="110" t="str">
        <f t="shared" si="45"/>
        <v/>
      </c>
      <c r="AP222" s="110" t="str">
        <f t="shared" si="39"/>
        <v/>
      </c>
      <c r="AQ222" s="110">
        <f t="shared" si="40"/>
        <v>68</v>
      </c>
      <c r="AR222" s="110">
        <f t="shared" si="41"/>
        <v>59.444444444444436</v>
      </c>
      <c r="AS222" s="109" t="str">
        <f t="shared" si="46"/>
        <v>Not eligible</v>
      </c>
      <c r="AT222" s="109" t="str">
        <f t="shared" si="47"/>
        <v>Not eligible</v>
      </c>
      <c r="AU222" s="109">
        <f t="shared" si="48"/>
        <v>9</v>
      </c>
      <c r="AV222" s="109">
        <f t="shared" si="49"/>
        <v>123</v>
      </c>
    </row>
    <row r="223" spans="1:48" ht="30" x14ac:dyDescent="0.35">
      <c r="A223" s="87"/>
      <c r="B223" s="79">
        <v>105592</v>
      </c>
      <c r="C223" s="80" t="s">
        <v>589</v>
      </c>
      <c r="D223" s="80" t="s">
        <v>1114</v>
      </c>
      <c r="E223" s="80" t="s">
        <v>712</v>
      </c>
      <c r="F223" s="80" t="s">
        <v>1797</v>
      </c>
      <c r="G223" s="80" t="s">
        <v>1798</v>
      </c>
      <c r="H223" s="80" t="s">
        <v>1777</v>
      </c>
      <c r="I223" s="80" t="s">
        <v>1757</v>
      </c>
      <c r="J223" s="146">
        <v>44828</v>
      </c>
      <c r="K223" s="146" t="s">
        <v>1719</v>
      </c>
      <c r="L223" s="79"/>
      <c r="M223" s="79">
        <v>9</v>
      </c>
      <c r="N223" s="78">
        <v>59.255853891460276</v>
      </c>
      <c r="O223" s="78">
        <f>_xlfn.XLOOKUP($B223,[1]Sheet1!$A:$A,[1]Sheet1!$D:$D)</f>
        <v>59.2559061622039</v>
      </c>
      <c r="P223" s="78">
        <f t="shared" si="50"/>
        <v>-5.2270743623239468E-5</v>
      </c>
      <c r="Q223" s="78">
        <v>19.081272084805654</v>
      </c>
      <c r="R223" s="78">
        <v>36.348810280569346</v>
      </c>
      <c r="S223" s="78">
        <v>63.043029563240438</v>
      </c>
      <c r="T223" s="142">
        <v>0</v>
      </c>
      <c r="U223" s="68">
        <v>9.3135885256589379</v>
      </c>
      <c r="V223" s="68">
        <v>0.27940765576976812</v>
      </c>
      <c r="W223" s="78">
        <v>19.526202440775307</v>
      </c>
      <c r="X223" s="78">
        <v>91.1111111111111</v>
      </c>
      <c r="Y223" s="78">
        <v>84.333333333333329</v>
      </c>
      <c r="Z223" s="73"/>
      <c r="AA223" s="74"/>
      <c r="AB223" s="75">
        <f>IF(N223="","",(IF(N223&gt;='Sales Ach'!B$3,'Sales Ach'!C$3,IF(N223&gt;='Sales Ach'!B$4,('Sales Ach'!C$4+((N223-'Sales Ach'!B$4)/('Sales Ach'!B$3-'Sales Ach'!B$4))*'Sales Ach'!D$4),IF(N223&gt;'Sales Ach'!B$5,('Sales Ach'!C$5+((N223-'Sales Ach'!B$5)/('Sales Ach'!B$4-'Sales Ach'!B$5))*'Sales Ach'!D$5),IF(N223&gt;='Sales Ach'!B$6,('Sales Ach'!C$6+((N223-'Sales Ach'!B$6)/('Sales Ach'!B$5-'Sales Ach'!B$6)*'Sales Ach'!D$6)),0))))*$AB$2/10))</f>
        <v>4.2767561674380827</v>
      </c>
      <c r="AC223" s="76">
        <f>IF(Q223="","",(IF(Q223&gt;=UA!B$3,UA!C$3,IF(Q223&gt;=UA!B$4,(UA!C$4+((Q223-UA!B$4)/(UA!B$3-UA!B$4))*UA!D$4),IF(Q223&gt;UA!B$5,(UA!C$5+((Q223-UA!B$5)/(UA!B$4-UA!B$5))*UA!D$5),IF(Q223&gt;=UA!B$6,(UA!C$6+((Q223-UA!B$6)/(UA!B$5-UA!B$6)*UA!D$6)),0))))*$AC$2/10))</f>
        <v>0</v>
      </c>
      <c r="AD223" s="76">
        <f>IF(R223="","",(IF(R223&gt;='New Product'!B$3,'New Product'!C$3,IF(R223&gt;='New Product'!B$4,('New Product'!C$4+((R223-'New Product'!B$4)/('New Product'!B$3-'New Product'!B$4))*'New Product'!D$4),IF(R223&gt;'New Product'!B$5,('New Product'!C$5+((R223-'New Product'!B$5)/('New Product'!B$4-'New Product'!B$5))*'New Product'!D$5),IF(R223&gt;='New Product'!B$6,('New Product'!C$6+((R223-'New Product'!B$6)/('New Product'!B$5-'New Product'!B$6)*'New Product'!D$6)),0)))))*$AD$2/10)</f>
        <v>0</v>
      </c>
      <c r="AE223" s="76">
        <f>IF(S223="","",(IF(S223&gt;='Basket Brand'!B$3,'Basket Brand'!C$3,IF(S223&gt;='Basket Brand'!B$4,('Basket Brand'!C$4+((S223-'Basket Brand'!B$4)/('Basket Brand'!B$3-'Basket Brand'!B$4))*'Basket Brand'!D$4),IF(S223&gt;'Basket Brand'!B$5,('Basket Brand'!C$5+((S223-'Basket Brand'!B$5)/('Basket Brand'!B$4-'Basket Brand'!B$5))*'Basket Brand'!D$5),IF(S223&gt;='Basket Brand'!B$6,('Basket Brand'!C$6+((S223-'Basket Brand'!B$6)/('Basket Brand'!B$5-'Basket Brand'!B$6)*'Basket Brand'!D$6)),0))))*$AE$2/10))</f>
        <v>2.1651635475888527</v>
      </c>
      <c r="AF223" s="76">
        <f>IF(T223="","",(IF(T223&gt;='No of Month Ach.'!B$3,'No of Month Ach.'!C$3,IF(T223&gt;='No of Month Ach.'!B$4,('No of Month Ach.'!C$4+((T223-'No of Month Ach.'!B$4)/('No of Month Ach.'!B$3-'No of Month Ach.'!B$4))*'No of Month Ach.'!D$4),IF(T223&gt;'No of Month Ach.'!B$5,('No of Month Ach.'!C$5+((T223-'No of Month Ach.'!B$5)/('No of Month Ach.'!B$4-'No of Month Ach.'!B$5))*'No of Month Ach.'!D$5),IF(T223&gt;='No of Month Ach.'!B$6,('No of Month Ach.'!C$6+((T223-'No of Month Ach.'!B$6)/('No of Month Ach.'!B$5-'No of Month Ach.'!B$6)*'No of Month Ach.'!D$6)),0))))*$AF$2/10))</f>
        <v>0</v>
      </c>
      <c r="AG223" s="76">
        <f>IFERROR(IF(U223="","",IF(U223&gt;='Rx Share'!B$3,'Rx Share'!C$3,IF(U223&gt;='Rx Share'!B$4,('Rx Share'!C$4+((U223-'Rx Share'!B$4)/('Rx Share'!B$3-'Rx Share'!B$4))*'Rx Share'!D$4),IF(U223&gt;'Rx Share'!B$5,('Rx Share'!C$5+((U223-'Rx Share'!B$5)/('Rx Share'!B$4-'Rx Share'!B$5))*'Rx Share'!D$5),IF(U223&gt;='Rx Share'!B$6,('Rx Share'!C$6+((U223-'Rx Share'!B$6)/('Rx Share'!B$5-'Rx Share'!B$6)*'Rx Share'!D$6)),0)))))*$AG$2/10,"")</f>
        <v>0</v>
      </c>
      <c r="AH223" s="76">
        <f>IF(W223&gt;='Call Achv'!B$3,'Call Achv'!C$3,IF(W223&gt;='Call Achv'!B$4,('Call Achv'!C$4+((W223-'Call Achv'!B$4)/('Call Achv'!B$3-'Call Achv'!B$4))*'Call Achv'!D$4),IF(W223&gt;'Call Achv'!B$5,('Call Achv'!C$5+((W223-'Call Achv'!B$5)/('Call Achv'!B$4-'Call Achv'!B$5))*'Call Achv'!D$5),IF(W223&gt;='Call Achv'!B$6,('Call Achv'!C$6+((W223-'Call Achv'!B$6)/('Call Achv'!B$5-'Call Achv'!B$6)*'Call Achv'!D$6)),0))))*$AH$2/10</f>
        <v>0</v>
      </c>
      <c r="AI223" s="76">
        <f>IF(X223&gt;='FF-Written'!B$3,'FF-Written'!C$3,IF(X223&gt;='FF-Written'!B$4,('FF-Written'!C$4+((X223-'FF-Written'!B$4)/('FF-Written'!B$3-'FF-Written'!B$4))*'FF-Written'!D$4),IF(X223&gt;'FF-Written'!B$5,('FF-Written'!C$5+((X223-'FF-Written'!B$5)/('FF-Written'!B$4-'FF-Written'!B$5))*'FF-Written'!D$5),IF(X223&gt;='FF-Written'!B$6,('FF-Written'!C$6+((X223-'FF-Written'!B$6)/('FF-Written'!B$5-'FF-Written'!B$6)*'FF-Written'!D$6)),0))))*$AI$2/10</f>
        <v>8</v>
      </c>
      <c r="AJ223" s="76">
        <f>IF(Y223&gt;='FF-Detailing'!B$3,'FF-Detailing'!C$3,IF(Y223&gt;='FF-Detailing'!B$4,('FF-Detailing'!C$4+((Y223-'FF-Detailing'!B$4)/('FF-Detailing'!B$3-'FF-Detailing'!B$4))*'FF-Detailing'!D$4),IF(Y223&gt;'FF-Detailing'!B$5,('FF-Detailing'!C$5+((Y223-'FF-Detailing'!B$5)/('FF-Detailing'!B$4-'FF-Detailing'!B$5))*'FF-Detailing'!D$5),IF(Y223&gt;='FF-Detailing'!B$6,('FF-Detailing'!C$6+((Y223-'FF-Detailing'!B$6)/('FF-Detailing'!B$5-'FF-Detailing'!B$6)*'FF-Detailing'!D$6)),0))))*$AJ$2/10</f>
        <v>2.3599999999999994</v>
      </c>
      <c r="AK223" s="100">
        <f t="shared" si="42"/>
        <v>21.002399643783669</v>
      </c>
      <c r="AL223" s="70">
        <f t="shared" si="51"/>
        <v>542</v>
      </c>
      <c r="AM223" s="2">
        <f t="shared" si="43"/>
        <v>18.668799683363261</v>
      </c>
      <c r="AN223">
        <f t="shared" si="44"/>
        <v>380</v>
      </c>
      <c r="AO223" s="110" t="str">
        <f t="shared" si="45"/>
        <v/>
      </c>
      <c r="AP223" s="110" t="str">
        <f t="shared" si="39"/>
        <v/>
      </c>
      <c r="AQ223" s="110" t="str">
        <f t="shared" si="40"/>
        <v/>
      </c>
      <c r="AR223" s="110" t="str">
        <f t="shared" si="41"/>
        <v/>
      </c>
      <c r="AS223" s="109" t="str">
        <f t="shared" si="46"/>
        <v>Disqualified</v>
      </c>
      <c r="AT223" s="109" t="str">
        <f t="shared" si="47"/>
        <v>Disqualified</v>
      </c>
      <c r="AU223" s="109" t="str">
        <f t="shared" si="48"/>
        <v>Disqualified</v>
      </c>
      <c r="AV223" s="109" t="str">
        <f t="shared" si="49"/>
        <v>Disqualified</v>
      </c>
    </row>
    <row r="224" spans="1:48" ht="20" x14ac:dyDescent="0.35">
      <c r="A224" s="87"/>
      <c r="B224" s="79">
        <v>105659</v>
      </c>
      <c r="C224" s="80" t="s">
        <v>2093</v>
      </c>
      <c r="D224" s="80" t="s">
        <v>1114</v>
      </c>
      <c r="E224" s="80" t="s">
        <v>2094</v>
      </c>
      <c r="F224" s="80" t="s">
        <v>171</v>
      </c>
      <c r="G224" s="80" t="s">
        <v>24</v>
      </c>
      <c r="H224" s="80" t="s">
        <v>1760</v>
      </c>
      <c r="I224" s="80" t="s">
        <v>1757</v>
      </c>
      <c r="J224" s="146">
        <v>44828</v>
      </c>
      <c r="K224" s="146" t="s">
        <v>1719</v>
      </c>
      <c r="L224" s="79"/>
      <c r="M224" s="79">
        <v>9</v>
      </c>
      <c r="N224" s="78">
        <v>102.59393318393914</v>
      </c>
      <c r="O224" s="78">
        <f>_xlfn.XLOOKUP($B224,[1]Sheet1!$A:$A,[1]Sheet1!$D:$D)</f>
        <v>102.59383550507644</v>
      </c>
      <c r="P224" s="78">
        <f t="shared" si="50"/>
        <v>9.7678862701400249E-5</v>
      </c>
      <c r="Q224" s="78">
        <v>53.225806451612897</v>
      </c>
      <c r="R224" s="78">
        <v>109.0474430090526</v>
      </c>
      <c r="S224" s="78">
        <v>110.4830880340111</v>
      </c>
      <c r="T224" s="142">
        <v>6</v>
      </c>
      <c r="U224" s="68">
        <v>4.6678076863233242</v>
      </c>
      <c r="V224" s="68">
        <v>0.14003423058969972</v>
      </c>
      <c r="W224" s="78">
        <v>112.22651222651223</v>
      </c>
      <c r="X224" s="78">
        <v>90</v>
      </c>
      <c r="Y224" s="78">
        <v>86.666666666666671</v>
      </c>
      <c r="Z224" s="73"/>
      <c r="AA224" s="74"/>
      <c r="AB224" s="75">
        <f>IF(N224="","",(IF(N224&gt;='Sales Ach'!B$3,'Sales Ach'!C$3,IF(N224&gt;='Sales Ach'!B$4,('Sales Ach'!C$4+((N224-'Sales Ach'!B$4)/('Sales Ach'!B$3-'Sales Ach'!B$4))*'Sales Ach'!D$4),IF(N224&gt;'Sales Ach'!B$5,('Sales Ach'!C$5+((N224-'Sales Ach'!B$5)/('Sales Ach'!B$4-'Sales Ach'!B$5))*'Sales Ach'!D$5),IF(N224&gt;='Sales Ach'!B$6,('Sales Ach'!C$6+((N224-'Sales Ach'!B$6)/('Sales Ach'!B$5-'Sales Ach'!B$6)*'Sales Ach'!D$6)),0))))*$AB$2/10))</f>
        <v>24.778179955181745</v>
      </c>
      <c r="AC224" s="76">
        <f>IF(Q224="","",(IF(Q224&gt;=UA!B$3,UA!C$3,IF(Q224&gt;=UA!B$4,(UA!C$4+((Q224-UA!B$4)/(UA!B$3-UA!B$4))*UA!D$4),IF(Q224&gt;UA!B$5,(UA!C$5+((Q224-UA!B$5)/(UA!B$4-UA!B$5))*UA!D$5),IF(Q224&gt;=UA!B$6,(UA!C$6+((Q224-UA!B$6)/(UA!B$5-UA!B$6)*UA!D$6)),0))))*$AC$2/10))</f>
        <v>10</v>
      </c>
      <c r="AD224" s="76">
        <f>IF(R224="","",(IF(R224&gt;='New Product'!B$3,'New Product'!C$3,IF(R224&gt;='New Product'!B$4,('New Product'!C$4+((R224-'New Product'!B$4)/('New Product'!B$3-'New Product'!B$4))*'New Product'!D$4),IF(R224&gt;'New Product'!B$5,('New Product'!C$5+((R224-'New Product'!B$5)/('New Product'!B$4-'New Product'!B$5))*'New Product'!D$5),IF(R224&gt;='New Product'!B$6,('New Product'!C$6+((R224-'New Product'!B$6)/('New Product'!B$5-'New Product'!B$6)*'New Product'!D$6)),0)))))*$AD$2/10)</f>
        <v>5</v>
      </c>
      <c r="AE224" s="76">
        <f>IF(S224="","",(IF(S224&gt;='Basket Brand'!B$3,'Basket Brand'!C$3,IF(S224&gt;='Basket Brand'!B$4,('Basket Brand'!C$4+((S224-'Basket Brand'!B$4)/('Basket Brand'!B$3-'Basket Brand'!B$4))*'Basket Brand'!D$4),IF(S224&gt;'Basket Brand'!B$5,('Basket Brand'!C$5+((S224-'Basket Brand'!B$5)/('Basket Brand'!B$4-'Basket Brand'!B$5))*'Basket Brand'!D$5),IF(S224&gt;='Basket Brand'!B$6,('Basket Brand'!C$6+((S224-'Basket Brand'!B$6)/('Basket Brand'!B$5-'Basket Brand'!B$6)*'Basket Brand'!D$6)),0))))*$AE$2/10))</f>
        <v>10.857970564081331</v>
      </c>
      <c r="AF224" s="76">
        <f>IF(T224="","",(IF(T224&gt;='No of Month Ach.'!B$3,'No of Month Ach.'!C$3,IF(T224&gt;='No of Month Ach.'!B$4,('No of Month Ach.'!C$4+((T224-'No of Month Ach.'!B$4)/('No of Month Ach.'!B$3-'No of Month Ach.'!B$4))*'No of Month Ach.'!D$4),IF(T224&gt;'No of Month Ach.'!B$5,('No of Month Ach.'!C$5+((T224-'No of Month Ach.'!B$5)/('No of Month Ach.'!B$4-'No of Month Ach.'!B$5))*'No of Month Ach.'!D$5),IF(T224&gt;='No of Month Ach.'!B$6,('No of Month Ach.'!C$6+((T224-'No of Month Ach.'!B$6)/('No of Month Ach.'!B$5-'No of Month Ach.'!B$6)*'No of Month Ach.'!D$6)),0))))*$AF$2/10))</f>
        <v>1.575</v>
      </c>
      <c r="AG224" s="76">
        <f>IFERROR(IF(U224="","",IF(U224&gt;='Rx Share'!B$3,'Rx Share'!C$3,IF(U224&gt;='Rx Share'!B$4,('Rx Share'!C$4+((U224-'Rx Share'!B$4)/('Rx Share'!B$3-'Rx Share'!B$4))*'Rx Share'!D$4),IF(U224&gt;'Rx Share'!B$5,('Rx Share'!C$5+((U224-'Rx Share'!B$5)/('Rx Share'!B$4-'Rx Share'!B$5))*'Rx Share'!D$5),IF(U224&gt;='Rx Share'!B$6,('Rx Share'!C$6+((U224-'Rx Share'!B$6)/('Rx Share'!B$5-'Rx Share'!B$6)*'Rx Share'!D$6)),0)))))*$AG$2/10,"")</f>
        <v>0</v>
      </c>
      <c r="AH224" s="76">
        <f>IF(W224&gt;='Call Achv'!B$3,'Call Achv'!C$3,IF(W224&gt;='Call Achv'!B$4,('Call Achv'!C$4+((W224-'Call Achv'!B$4)/('Call Achv'!B$3-'Call Achv'!B$4))*'Call Achv'!D$4),IF(W224&gt;'Call Achv'!B$5,('Call Achv'!C$5+((W224-'Call Achv'!B$5)/('Call Achv'!B$4-'Call Achv'!B$5))*'Call Achv'!D$5),IF(W224&gt;='Call Achv'!B$6,('Call Achv'!C$6+((W224-'Call Achv'!B$6)/('Call Achv'!B$5-'Call Achv'!B$6)*'Call Achv'!D$6)),0))))*$AH$2/10</f>
        <v>5</v>
      </c>
      <c r="AI224" s="76">
        <f>IF(X224&gt;='FF-Written'!B$3,'FF-Written'!C$3,IF(X224&gt;='FF-Written'!B$4,('FF-Written'!C$4+((X224-'FF-Written'!B$4)/('FF-Written'!B$3-'FF-Written'!B$4))*'FF-Written'!D$4),IF(X224&gt;'FF-Written'!B$5,('FF-Written'!C$5+((X224-'FF-Written'!B$5)/('FF-Written'!B$4-'FF-Written'!B$5))*'FF-Written'!D$5),IF(X224&gt;='FF-Written'!B$6,('FF-Written'!C$6+((X224-'FF-Written'!B$6)/('FF-Written'!B$5-'FF-Written'!B$6)*'FF-Written'!D$6)),0))))*$AI$2/10</f>
        <v>8</v>
      </c>
      <c r="AJ224" s="76">
        <f>IF(Y224&gt;='FF-Detailing'!B$3,'FF-Detailing'!C$3,IF(Y224&gt;='FF-Detailing'!B$4,('FF-Detailing'!C$4+((Y224-'FF-Detailing'!B$4)/('FF-Detailing'!B$3-'FF-Detailing'!B$4))*'FF-Detailing'!D$4),IF(Y224&gt;'FF-Detailing'!B$5,('FF-Detailing'!C$5+((Y224-'FF-Detailing'!B$5)/('FF-Detailing'!B$4-'FF-Detailing'!B$5))*'FF-Detailing'!D$5),IF(Y224&gt;='FF-Detailing'!B$6,('FF-Detailing'!C$6+((Y224-'FF-Detailing'!B$6)/('FF-Detailing'!B$5-'FF-Detailing'!B$6)*'FF-Detailing'!D$6)),0))))*$AJ$2/10</f>
        <v>2.5</v>
      </c>
      <c r="AK224" s="100">
        <f t="shared" si="42"/>
        <v>84.63893814907884</v>
      </c>
      <c r="AL224" s="70">
        <f t="shared" si="51"/>
        <v>24</v>
      </c>
      <c r="AM224" s="2">
        <f t="shared" si="43"/>
        <v>75.234611688070089</v>
      </c>
      <c r="AN224">
        <f t="shared" si="44"/>
        <v>20</v>
      </c>
      <c r="AO224" s="110">
        <f t="shared" si="45"/>
        <v>4.6678076863233242</v>
      </c>
      <c r="AP224" s="110">
        <f t="shared" si="39"/>
        <v>109.0474430090526</v>
      </c>
      <c r="AQ224" s="110">
        <f t="shared" si="40"/>
        <v>53.225806451612897</v>
      </c>
      <c r="AR224" s="110">
        <f t="shared" si="41"/>
        <v>90</v>
      </c>
      <c r="AS224" s="109">
        <f t="shared" si="46"/>
        <v>101</v>
      </c>
      <c r="AT224" s="109">
        <f t="shared" si="47"/>
        <v>30</v>
      </c>
      <c r="AU224" s="109">
        <f t="shared" si="48"/>
        <v>35</v>
      </c>
      <c r="AV224" s="109">
        <f t="shared" si="49"/>
        <v>23</v>
      </c>
    </row>
    <row r="225" spans="1:48" ht="20" x14ac:dyDescent="0.35">
      <c r="A225" s="87"/>
      <c r="B225" s="79">
        <v>105713</v>
      </c>
      <c r="C225" s="80" t="s">
        <v>2095</v>
      </c>
      <c r="D225" s="80" t="s">
        <v>1114</v>
      </c>
      <c r="E225" s="80" t="s">
        <v>593</v>
      </c>
      <c r="F225" s="80" t="s">
        <v>123</v>
      </c>
      <c r="G225" s="80" t="s">
        <v>21</v>
      </c>
      <c r="H225" s="80" t="s">
        <v>1760</v>
      </c>
      <c r="I225" s="80" t="s">
        <v>1757</v>
      </c>
      <c r="J225" s="146">
        <v>44828</v>
      </c>
      <c r="K225" s="146" t="s">
        <v>1719</v>
      </c>
      <c r="L225" s="79"/>
      <c r="M225" s="79">
        <v>9</v>
      </c>
      <c r="N225" s="78">
        <v>81.474041510561861</v>
      </c>
      <c r="O225" s="78">
        <f>_xlfn.XLOOKUP($B225,[1]Sheet1!$A:$A,[1]Sheet1!$D:$D)</f>
        <v>81.47398421800105</v>
      </c>
      <c r="P225" s="78">
        <f t="shared" si="50"/>
        <v>5.7292560811106341E-5</v>
      </c>
      <c r="Q225" s="78">
        <v>19.444444444444446</v>
      </c>
      <c r="R225" s="78">
        <v>80.525942507699355</v>
      </c>
      <c r="S225" s="78">
        <v>79.22865644819403</v>
      </c>
      <c r="T225" s="142">
        <v>0</v>
      </c>
      <c r="U225" s="68">
        <v>10.816437364228818</v>
      </c>
      <c r="V225" s="68">
        <v>0.54082186821144096</v>
      </c>
      <c r="W225" s="78">
        <v>85.629629629629633</v>
      </c>
      <c r="X225" s="78">
        <v>74.444444444444443</v>
      </c>
      <c r="Y225" s="78">
        <v>89</v>
      </c>
      <c r="Z225" s="73"/>
      <c r="AA225" s="74"/>
      <c r="AB225" s="75">
        <f>IF(N225="","",(IF(N225&gt;='Sales Ach'!B$3,'Sales Ach'!C$3,IF(N225&gt;='Sales Ach'!B$4,('Sales Ach'!C$4+((N225-'Sales Ach'!B$4)/('Sales Ach'!B$3-'Sales Ach'!B$4))*'Sales Ach'!D$4),IF(N225&gt;'Sales Ach'!B$5,('Sales Ach'!C$5+((N225-'Sales Ach'!B$5)/('Sales Ach'!B$4-'Sales Ach'!B$5))*'Sales Ach'!D$5),IF(N225&gt;='Sales Ach'!B$6,('Sales Ach'!C$6+((N225-'Sales Ach'!B$6)/('Sales Ach'!B$5-'Sales Ach'!B$6)*'Sales Ach'!D$6)),0))))*$AB$2/10))</f>
        <v>10.942212453168558</v>
      </c>
      <c r="AC225" s="76">
        <f>IF(Q225="","",(IF(Q225&gt;=UA!B$3,UA!C$3,IF(Q225&gt;=UA!B$4,(UA!C$4+((Q225-UA!B$4)/(UA!B$3-UA!B$4))*UA!D$4),IF(Q225&gt;UA!B$5,(UA!C$5+((Q225-UA!B$5)/(UA!B$4-UA!B$5))*UA!D$5),IF(Q225&gt;=UA!B$6,(UA!C$6+((Q225-UA!B$6)/(UA!B$5-UA!B$6)*UA!D$6)),0))))*$AC$2/10))</f>
        <v>0</v>
      </c>
      <c r="AD225" s="76">
        <f>IF(R225="","",(IF(R225&gt;='New Product'!B$3,'New Product'!C$3,IF(R225&gt;='New Product'!B$4,('New Product'!C$4+((R225-'New Product'!B$4)/('New Product'!B$3-'New Product'!B$4))*'New Product'!D$4),IF(R225&gt;'New Product'!B$5,('New Product'!C$5+((R225-'New Product'!B$5)/('New Product'!B$4-'New Product'!B$5))*'New Product'!D$5),IF(R225&gt;='New Product'!B$6,('New Product'!C$6+((R225-'New Product'!B$6)/('New Product'!B$5-'New Product'!B$6)*'New Product'!D$6)),0)))))*$AD$2/10)</f>
        <v>2.0525942507699355</v>
      </c>
      <c r="AE225" s="76">
        <f>IF(S225="","",(IF(S225&gt;='Basket Brand'!B$3,'Basket Brand'!C$3,IF(S225&gt;='Basket Brand'!B$4,('Basket Brand'!C$4+((S225-'Basket Brand'!B$4)/('Basket Brand'!B$3-'Basket Brand'!B$4))*'Basket Brand'!D$4),IF(S225&gt;'Basket Brand'!B$5,('Basket Brand'!C$5+((S225-'Basket Brand'!B$5)/('Basket Brand'!B$4-'Basket Brand'!B$5))*'Basket Brand'!D$5),IF(S225&gt;='Basket Brand'!B$6,('Basket Brand'!C$6+((S225-'Basket Brand'!B$6)/('Basket Brand'!B$5-'Basket Brand'!B$6)*'Basket Brand'!D$6)),0))))*$AE$2/10))</f>
        <v>4.1074387737832838</v>
      </c>
      <c r="AF225" s="76">
        <f>IF(T225="","",(IF(T225&gt;='No of Month Ach.'!B$3,'No of Month Ach.'!C$3,IF(T225&gt;='No of Month Ach.'!B$4,('No of Month Ach.'!C$4+((T225-'No of Month Ach.'!B$4)/('No of Month Ach.'!B$3-'No of Month Ach.'!B$4))*'No of Month Ach.'!D$4),IF(T225&gt;'No of Month Ach.'!B$5,('No of Month Ach.'!C$5+((T225-'No of Month Ach.'!B$5)/('No of Month Ach.'!B$4-'No of Month Ach.'!B$5))*'No of Month Ach.'!D$5),IF(T225&gt;='No of Month Ach.'!B$6,('No of Month Ach.'!C$6+((T225-'No of Month Ach.'!B$6)/('No of Month Ach.'!B$5-'No of Month Ach.'!B$6)*'No of Month Ach.'!D$6)),0))))*$AF$2/10))</f>
        <v>0</v>
      </c>
      <c r="AG225" s="76">
        <f>IFERROR(IF(U225="","",IF(U225&gt;='Rx Share'!B$3,'Rx Share'!C$3,IF(U225&gt;='Rx Share'!B$4,('Rx Share'!C$4+((U225-'Rx Share'!B$4)/('Rx Share'!B$3-'Rx Share'!B$4))*'Rx Share'!D$4),IF(U225&gt;'Rx Share'!B$5,('Rx Share'!C$5+((U225-'Rx Share'!B$5)/('Rx Share'!B$4-'Rx Share'!B$5))*'Rx Share'!D$5),IF(U225&gt;='Rx Share'!B$6,('Rx Share'!C$6+((U225-'Rx Share'!B$6)/('Rx Share'!B$5-'Rx Share'!B$6)*'Rx Share'!D$6)),0)))))*$AG$2/10,"")</f>
        <v>0</v>
      </c>
      <c r="AH225" s="76">
        <f>IF(W225&gt;='Call Achv'!B$3,'Call Achv'!C$3,IF(W225&gt;='Call Achv'!B$4,('Call Achv'!C$4+((W225-'Call Achv'!B$4)/('Call Achv'!B$3-'Call Achv'!B$4))*'Call Achv'!D$4),IF(W225&gt;'Call Achv'!B$5,('Call Achv'!C$5+((W225-'Call Achv'!B$5)/('Call Achv'!B$4-'Call Achv'!B$5))*'Call Achv'!D$5),IF(W225&gt;='Call Achv'!B$6,('Call Achv'!C$6+((W225-'Call Achv'!B$6)/('Call Achv'!B$5-'Call Achv'!B$6)*'Call Achv'!D$6)),0))))*$AH$2/10</f>
        <v>1.2351851851851858</v>
      </c>
      <c r="AI225" s="76">
        <f>IF(X225&gt;='FF-Written'!B$3,'FF-Written'!C$3,IF(X225&gt;='FF-Written'!B$4,('FF-Written'!C$4+((X225-'FF-Written'!B$4)/('FF-Written'!B$3-'FF-Written'!B$4))*'FF-Written'!D$4),IF(X225&gt;'FF-Written'!B$5,('FF-Written'!C$5+((X225-'FF-Written'!B$5)/('FF-Written'!B$4-'FF-Written'!B$5))*'FF-Written'!D$5),IF(X225&gt;='FF-Written'!B$6,('FF-Written'!C$6+((X225-'FF-Written'!B$6)/('FF-Written'!B$5-'FF-Written'!B$6)*'FF-Written'!D$6)),0))))*$AI$2/10</f>
        <v>4.9333333333333327</v>
      </c>
      <c r="AJ225" s="76">
        <f>IF(Y225&gt;='FF-Detailing'!B$3,'FF-Detailing'!C$3,IF(Y225&gt;='FF-Detailing'!B$4,('FF-Detailing'!C$4+((Y225-'FF-Detailing'!B$4)/('FF-Detailing'!B$3-'FF-Detailing'!B$4))*'FF-Detailing'!D$4),IF(Y225&gt;'FF-Detailing'!B$5,('FF-Detailing'!C$5+((Y225-'FF-Detailing'!B$5)/('FF-Detailing'!B$4-'FF-Detailing'!B$5))*'FF-Detailing'!D$5),IF(Y225&gt;='FF-Detailing'!B$6,('FF-Detailing'!C$6+((Y225-'FF-Detailing'!B$6)/('FF-Detailing'!B$5-'FF-Detailing'!B$6)*'FF-Detailing'!D$6)),0))))*$AJ$2/10</f>
        <v>2.64</v>
      </c>
      <c r="AK225" s="100">
        <f t="shared" si="42"/>
        <v>32.388454995300364</v>
      </c>
      <c r="AL225" s="70">
        <f t="shared" si="51"/>
        <v>438</v>
      </c>
      <c r="AM225" s="2">
        <f t="shared" si="43"/>
        <v>28.789737773600329</v>
      </c>
      <c r="AN225">
        <f t="shared" si="44"/>
        <v>313</v>
      </c>
      <c r="AO225" s="110" t="str">
        <f t="shared" si="45"/>
        <v/>
      </c>
      <c r="AP225" s="110" t="str">
        <f t="shared" si="39"/>
        <v/>
      </c>
      <c r="AQ225" s="110" t="str">
        <f t="shared" si="40"/>
        <v/>
      </c>
      <c r="AR225" s="110" t="str">
        <f t="shared" si="41"/>
        <v/>
      </c>
      <c r="AS225" s="109" t="str">
        <f t="shared" si="46"/>
        <v>Disqualified</v>
      </c>
      <c r="AT225" s="109" t="str">
        <f t="shared" si="47"/>
        <v>Disqualified</v>
      </c>
      <c r="AU225" s="109" t="str">
        <f t="shared" si="48"/>
        <v>Disqualified</v>
      </c>
      <c r="AV225" s="109" t="str">
        <f t="shared" si="49"/>
        <v>Disqualified</v>
      </c>
    </row>
    <row r="226" spans="1:48" ht="20" x14ac:dyDescent="0.35">
      <c r="A226" s="87"/>
      <c r="B226" s="79">
        <v>105714</v>
      </c>
      <c r="C226" s="80" t="s">
        <v>2096</v>
      </c>
      <c r="D226" s="80" t="s">
        <v>1114</v>
      </c>
      <c r="E226" s="80" t="s">
        <v>2097</v>
      </c>
      <c r="F226" s="80" t="s">
        <v>1812</v>
      </c>
      <c r="G226" s="80" t="s">
        <v>1813</v>
      </c>
      <c r="H226" s="80" t="s">
        <v>1808</v>
      </c>
      <c r="I226" s="80" t="s">
        <v>1757</v>
      </c>
      <c r="J226" s="146">
        <v>44828</v>
      </c>
      <c r="K226" s="146" t="s">
        <v>1719</v>
      </c>
      <c r="L226" s="79"/>
      <c r="M226" s="79">
        <v>9</v>
      </c>
      <c r="N226" s="78">
        <v>101.57465858193113</v>
      </c>
      <c r="O226" s="78">
        <f>_xlfn.XLOOKUP($B226,[1]Sheet1!$A:$A,[1]Sheet1!$D:$D)</f>
        <v>101.5746474293431</v>
      </c>
      <c r="P226" s="78">
        <f t="shared" si="50"/>
        <v>1.1152588029972321E-5</v>
      </c>
      <c r="Q226" s="78">
        <v>36.986301369863014</v>
      </c>
      <c r="R226" s="78">
        <v>37.749788075332333</v>
      </c>
      <c r="S226" s="78">
        <v>102.37360041750929</v>
      </c>
      <c r="T226" s="142">
        <v>5</v>
      </c>
      <c r="U226" s="68">
        <v>3.1428295135866939</v>
      </c>
      <c r="V226" s="68">
        <v>0.56570931244560485</v>
      </c>
      <c r="W226" s="78">
        <v>118.26636904761905</v>
      </c>
      <c r="X226" s="78">
        <v>85.555555555555557</v>
      </c>
      <c r="Y226" s="78">
        <v>88.222222222222229</v>
      </c>
      <c r="Z226" s="73"/>
      <c r="AA226" s="74"/>
      <c r="AB226" s="75">
        <f>IF(N226="","",(IF(N226&gt;='Sales Ach'!B$3,'Sales Ach'!C$3,IF(N226&gt;='Sales Ach'!B$4,('Sales Ach'!C$4+((N226-'Sales Ach'!B$4)/('Sales Ach'!B$3-'Sales Ach'!B$4))*'Sales Ach'!D$4),IF(N226&gt;'Sales Ach'!B$5,('Sales Ach'!C$5+((N226-'Sales Ach'!B$5)/('Sales Ach'!B$4-'Sales Ach'!B$5))*'Sales Ach'!D$5),IF(N226&gt;='Sales Ach'!B$6,('Sales Ach'!C$6+((N226-'Sales Ach'!B$6)/('Sales Ach'!B$5-'Sales Ach'!B$6)*'Sales Ach'!D$6)),0))))*$AB$2/10))</f>
        <v>24.47239757457934</v>
      </c>
      <c r="AC226" s="76">
        <f>IF(Q226="","",(IF(Q226&gt;=UA!B$3,UA!C$3,IF(Q226&gt;=UA!B$4,(UA!C$4+((Q226-UA!B$4)/(UA!B$3-UA!B$4))*UA!D$4),IF(Q226&gt;UA!B$5,(UA!C$5+((Q226-UA!B$5)/(UA!B$4-UA!B$5))*UA!D$5),IF(Q226&gt;=UA!B$6,(UA!C$6+((Q226-UA!B$6)/(UA!B$5-UA!B$6)*UA!D$6)),0))))*$AC$2/10))</f>
        <v>5.095890410958904</v>
      </c>
      <c r="AD226" s="76">
        <f>IF(R226="","",(IF(R226&gt;='New Product'!B$3,'New Product'!C$3,IF(R226&gt;='New Product'!B$4,('New Product'!C$4+((R226-'New Product'!B$4)/('New Product'!B$3-'New Product'!B$4))*'New Product'!D$4),IF(R226&gt;'New Product'!B$5,('New Product'!C$5+((R226-'New Product'!B$5)/('New Product'!B$4-'New Product'!B$5))*'New Product'!D$5),IF(R226&gt;='New Product'!B$6,('New Product'!C$6+((R226-'New Product'!B$6)/('New Product'!B$5-'New Product'!B$6)*'New Product'!D$6)),0)))))*$AD$2/10)</f>
        <v>0</v>
      </c>
      <c r="AE226" s="76">
        <f>IF(S226="","",(IF(S226&gt;='Basket Brand'!B$3,'Basket Brand'!C$3,IF(S226&gt;='Basket Brand'!B$4,('Basket Brand'!C$4+((S226-'Basket Brand'!B$4)/('Basket Brand'!B$3-'Basket Brand'!B$4))*'Basket Brand'!D$4),IF(S226&gt;'Basket Brand'!B$5,('Basket Brand'!C$5+((S226-'Basket Brand'!B$5)/('Basket Brand'!B$4-'Basket Brand'!B$5))*'Basket Brand'!D$5),IF(S226&gt;='Basket Brand'!B$6,('Basket Brand'!C$6+((S226-'Basket Brand'!B$6)/('Basket Brand'!B$5-'Basket Brand'!B$6)*'Basket Brand'!D$6)),0))))*$AE$2/10))</f>
        <v>9.8848320501011138</v>
      </c>
      <c r="AF226" s="76">
        <f>IF(T226="","",(IF(T226&gt;='No of Month Ach.'!B$3,'No of Month Ach.'!C$3,IF(T226&gt;='No of Month Ach.'!B$4,('No of Month Ach.'!C$4+((T226-'No of Month Ach.'!B$4)/('No of Month Ach.'!B$3-'No of Month Ach.'!B$4))*'No of Month Ach.'!D$4),IF(T226&gt;'No of Month Ach.'!B$5,('No of Month Ach.'!C$5+((T226-'No of Month Ach.'!B$5)/('No of Month Ach.'!B$4-'No of Month Ach.'!B$5))*'No of Month Ach.'!D$5),IF(T226&gt;='No of Month Ach.'!B$6,('No of Month Ach.'!C$6+((T226-'No of Month Ach.'!B$6)/('No of Month Ach.'!B$5-'No of Month Ach.'!B$6)*'No of Month Ach.'!D$6)),0))))*$AF$2/10))</f>
        <v>0.35</v>
      </c>
      <c r="AG226" s="76">
        <f>IFERROR(IF(U226="","",IF(U226&gt;='Rx Share'!B$3,'Rx Share'!C$3,IF(U226&gt;='Rx Share'!B$4,('Rx Share'!C$4+((U226-'Rx Share'!B$4)/('Rx Share'!B$3-'Rx Share'!B$4))*'Rx Share'!D$4),IF(U226&gt;'Rx Share'!B$5,('Rx Share'!C$5+((U226-'Rx Share'!B$5)/('Rx Share'!B$4-'Rx Share'!B$5))*'Rx Share'!D$5),IF(U226&gt;='Rx Share'!B$6,('Rx Share'!C$6+((U226-'Rx Share'!B$6)/('Rx Share'!B$5-'Rx Share'!B$6)*'Rx Share'!D$6)),0)))))*$AG$2/10,"")</f>
        <v>0</v>
      </c>
      <c r="AH226" s="76">
        <f>IF(W226&gt;='Call Achv'!B$3,'Call Achv'!C$3,IF(W226&gt;='Call Achv'!B$4,('Call Achv'!C$4+((W226-'Call Achv'!B$4)/('Call Achv'!B$3-'Call Achv'!B$4))*'Call Achv'!D$4),IF(W226&gt;'Call Achv'!B$5,('Call Achv'!C$5+((W226-'Call Achv'!B$5)/('Call Achv'!B$4-'Call Achv'!B$5))*'Call Achv'!D$5),IF(W226&gt;='Call Achv'!B$6,('Call Achv'!C$6+((W226-'Call Achv'!B$6)/('Call Achv'!B$5-'Call Achv'!B$6)*'Call Achv'!D$6)),0))))*$AH$2/10</f>
        <v>5</v>
      </c>
      <c r="AI226" s="76">
        <f>IF(X226&gt;='FF-Written'!B$3,'FF-Written'!C$3,IF(X226&gt;='FF-Written'!B$4,('FF-Written'!C$4+((X226-'FF-Written'!B$4)/('FF-Written'!B$3-'FF-Written'!B$4))*'FF-Written'!D$4),IF(X226&gt;'FF-Written'!B$5,('FF-Written'!C$5+((X226-'FF-Written'!B$5)/('FF-Written'!B$4-'FF-Written'!B$5))*'FF-Written'!D$5),IF(X226&gt;='FF-Written'!B$6,('FF-Written'!C$6+((X226-'FF-Written'!B$6)/('FF-Written'!B$5-'FF-Written'!B$6)*'FF-Written'!D$6)),0))))*$AI$2/10</f>
        <v>7.2888888888888888</v>
      </c>
      <c r="AJ226" s="76">
        <f>IF(Y226&gt;='FF-Detailing'!B$3,'FF-Detailing'!C$3,IF(Y226&gt;='FF-Detailing'!B$4,('FF-Detailing'!C$4+((Y226-'FF-Detailing'!B$4)/('FF-Detailing'!B$3-'FF-Detailing'!B$4))*'FF-Detailing'!D$4),IF(Y226&gt;'FF-Detailing'!B$5,('FF-Detailing'!C$5+((Y226-'FF-Detailing'!B$5)/('FF-Detailing'!B$4-'FF-Detailing'!B$5))*'FF-Detailing'!D$5),IF(Y226&gt;='FF-Detailing'!B$6,('FF-Detailing'!C$6+((Y226-'FF-Detailing'!B$6)/('FF-Detailing'!B$5-'FF-Detailing'!B$6)*'FF-Detailing'!D$6)),0))))*$AJ$2/10</f>
        <v>2.5933333333333337</v>
      </c>
      <c r="AK226" s="100">
        <f t="shared" si="42"/>
        <v>68.356677822326986</v>
      </c>
      <c r="AL226" s="70">
        <f t="shared" si="51"/>
        <v>121</v>
      </c>
      <c r="AM226" s="2">
        <f t="shared" si="43"/>
        <v>60.761491397623985</v>
      </c>
      <c r="AN226">
        <f t="shared" si="44"/>
        <v>91</v>
      </c>
      <c r="AO226" s="110">
        <f t="shared" si="45"/>
        <v>3.1428295135866939</v>
      </c>
      <c r="AP226" s="110">
        <f t="shared" si="39"/>
        <v>37.749788075332333</v>
      </c>
      <c r="AQ226" s="110">
        <f t="shared" si="40"/>
        <v>36.986301369863014</v>
      </c>
      <c r="AR226" s="110">
        <f t="shared" si="41"/>
        <v>85.555555555555557</v>
      </c>
      <c r="AS226" s="109">
        <f t="shared" si="46"/>
        <v>107</v>
      </c>
      <c r="AT226" s="109">
        <f t="shared" si="47"/>
        <v>118</v>
      </c>
      <c r="AU226" s="109">
        <f t="shared" si="48"/>
        <v>106</v>
      </c>
      <c r="AV226" s="109">
        <f t="shared" si="49"/>
        <v>51</v>
      </c>
    </row>
    <row r="227" spans="1:48" ht="20" x14ac:dyDescent="0.35">
      <c r="A227" s="87"/>
      <c r="B227" s="79">
        <v>105718</v>
      </c>
      <c r="C227" s="80" t="s">
        <v>611</v>
      </c>
      <c r="D227" s="80" t="s">
        <v>1114</v>
      </c>
      <c r="E227" s="80" t="s">
        <v>612</v>
      </c>
      <c r="F227" s="80" t="s">
        <v>144</v>
      </c>
      <c r="G227" s="80" t="s">
        <v>29</v>
      </c>
      <c r="H227" s="80" t="s">
        <v>1756</v>
      </c>
      <c r="I227" s="80" t="s">
        <v>1757</v>
      </c>
      <c r="J227" s="146">
        <v>44828</v>
      </c>
      <c r="K227" s="146" t="s">
        <v>1719</v>
      </c>
      <c r="L227" s="79"/>
      <c r="M227" s="79">
        <v>9</v>
      </c>
      <c r="N227" s="78">
        <v>67.632947055802944</v>
      </c>
      <c r="O227" s="78">
        <f>_xlfn.XLOOKUP($B227,[1]Sheet1!$A:$A,[1]Sheet1!$D:$D)</f>
        <v>67.632980306537021</v>
      </c>
      <c r="P227" s="78">
        <f t="shared" si="50"/>
        <v>-3.3250734077228117E-5</v>
      </c>
      <c r="Q227" s="78">
        <v>18.518518518518519</v>
      </c>
      <c r="R227" s="78">
        <v>64.290489722106841</v>
      </c>
      <c r="S227" s="78">
        <v>69.557708415237968</v>
      </c>
      <c r="T227" s="142">
        <v>0</v>
      </c>
      <c r="U227" s="68">
        <v>10.899044432616027</v>
      </c>
      <c r="V227" s="68">
        <v>0.54495222163080126</v>
      </c>
      <c r="W227" s="78">
        <v>102.11111111111111</v>
      </c>
      <c r="X227" s="78">
        <v>74.444444444444443</v>
      </c>
      <c r="Y227" s="78">
        <v>88</v>
      </c>
      <c r="Z227" s="73"/>
      <c r="AA227" s="74"/>
      <c r="AB227" s="75">
        <f>IF(N227="","",(IF(N227&gt;='Sales Ach'!B$3,'Sales Ach'!C$3,IF(N227&gt;='Sales Ach'!B$4,('Sales Ach'!C$4+((N227-'Sales Ach'!B$4)/('Sales Ach'!B$3-'Sales Ach'!B$4))*'Sales Ach'!D$4),IF(N227&gt;'Sales Ach'!B$5,('Sales Ach'!C$5+((N227-'Sales Ach'!B$5)/('Sales Ach'!B$4-'Sales Ach'!B$5))*'Sales Ach'!D$5),IF(N227&gt;='Sales Ach'!B$6,('Sales Ach'!C$6+((N227-'Sales Ach'!B$6)/('Sales Ach'!B$5-'Sales Ach'!B$6)*'Sales Ach'!D$6)),0))))*$AB$2/10))</f>
        <v>6.7898841167408834</v>
      </c>
      <c r="AC227" s="76">
        <f>IF(Q227="","",(IF(Q227&gt;=UA!B$3,UA!C$3,IF(Q227&gt;=UA!B$4,(UA!C$4+((Q227-UA!B$4)/(UA!B$3-UA!B$4))*UA!D$4),IF(Q227&gt;UA!B$5,(UA!C$5+((Q227-UA!B$5)/(UA!B$4-UA!B$5))*UA!D$5),IF(Q227&gt;=UA!B$6,(UA!C$6+((Q227-UA!B$6)/(UA!B$5-UA!B$6)*UA!D$6)),0))))*$AC$2/10))</f>
        <v>0</v>
      </c>
      <c r="AD227" s="76">
        <f>IF(R227="","",(IF(R227&gt;='New Product'!B$3,'New Product'!C$3,IF(R227&gt;='New Product'!B$4,('New Product'!C$4+((R227-'New Product'!B$4)/('New Product'!B$3-'New Product'!B$4))*'New Product'!D$4),IF(R227&gt;'New Product'!B$5,('New Product'!C$5+((R227-'New Product'!B$5)/('New Product'!B$4-'New Product'!B$5))*'New Product'!D$5),IF(R227&gt;='New Product'!B$6,('New Product'!C$6+((R227-'New Product'!B$6)/('New Product'!B$5-'New Product'!B$6)*'New Product'!D$6)),0)))))*$AD$2/10)</f>
        <v>1.3127089253421744</v>
      </c>
      <c r="AE227" s="76">
        <f>IF(S227="","",(IF(S227&gt;='Basket Brand'!B$3,'Basket Brand'!C$3,IF(S227&gt;='Basket Brand'!B$4,('Basket Brand'!C$4+((S227-'Basket Brand'!B$4)/('Basket Brand'!B$3-'Basket Brand'!B$4))*'Basket Brand'!D$4),IF(S227&gt;'Basket Brand'!B$5,('Basket Brand'!C$5+((S227-'Basket Brand'!B$5)/('Basket Brand'!B$4-'Basket Brand'!B$5))*'Basket Brand'!D$5),IF(S227&gt;='Basket Brand'!B$6,('Basket Brand'!C$6+((S227-'Basket Brand'!B$6)/('Basket Brand'!B$5-'Basket Brand'!B$6)*'Basket Brand'!D$6)),0))))*$AE$2/10))</f>
        <v>2.946925009828556</v>
      </c>
      <c r="AF227" s="76">
        <f>IF(T227="","",(IF(T227&gt;='No of Month Ach.'!B$3,'No of Month Ach.'!C$3,IF(T227&gt;='No of Month Ach.'!B$4,('No of Month Ach.'!C$4+((T227-'No of Month Ach.'!B$4)/('No of Month Ach.'!B$3-'No of Month Ach.'!B$4))*'No of Month Ach.'!D$4),IF(T227&gt;'No of Month Ach.'!B$5,('No of Month Ach.'!C$5+((T227-'No of Month Ach.'!B$5)/('No of Month Ach.'!B$4-'No of Month Ach.'!B$5))*'No of Month Ach.'!D$5),IF(T227&gt;='No of Month Ach.'!B$6,('No of Month Ach.'!C$6+((T227-'No of Month Ach.'!B$6)/('No of Month Ach.'!B$5-'No of Month Ach.'!B$6)*'No of Month Ach.'!D$6)),0))))*$AF$2/10))</f>
        <v>0</v>
      </c>
      <c r="AG227" s="76">
        <f>IFERROR(IF(U227="","",IF(U227&gt;='Rx Share'!B$3,'Rx Share'!C$3,IF(U227&gt;='Rx Share'!B$4,('Rx Share'!C$4+((U227-'Rx Share'!B$4)/('Rx Share'!B$3-'Rx Share'!B$4))*'Rx Share'!D$4),IF(U227&gt;'Rx Share'!B$5,('Rx Share'!C$5+((U227-'Rx Share'!B$5)/('Rx Share'!B$4-'Rx Share'!B$5))*'Rx Share'!D$5),IF(U227&gt;='Rx Share'!B$6,('Rx Share'!C$6+((U227-'Rx Share'!B$6)/('Rx Share'!B$5-'Rx Share'!B$6)*'Rx Share'!D$6)),0)))))*$AG$2/10,"")</f>
        <v>0</v>
      </c>
      <c r="AH227" s="76">
        <f>IF(W227&gt;='Call Achv'!B$3,'Call Achv'!C$3,IF(W227&gt;='Call Achv'!B$4,('Call Achv'!C$4+((W227-'Call Achv'!B$4)/('Call Achv'!B$3-'Call Achv'!B$4))*'Call Achv'!D$4),IF(W227&gt;'Call Achv'!B$5,('Call Achv'!C$5+((W227-'Call Achv'!B$5)/('Call Achv'!B$4-'Call Achv'!B$5))*'Call Achv'!D$5),IF(W227&gt;='Call Achv'!B$6,('Call Achv'!C$6+((W227-'Call Achv'!B$6)/('Call Achv'!B$5-'Call Achv'!B$6)*'Call Achv'!D$6)),0))))*$AH$2/10</f>
        <v>5</v>
      </c>
      <c r="AI227" s="76">
        <f>IF(X227&gt;='FF-Written'!B$3,'FF-Written'!C$3,IF(X227&gt;='FF-Written'!B$4,('FF-Written'!C$4+((X227-'FF-Written'!B$4)/('FF-Written'!B$3-'FF-Written'!B$4))*'FF-Written'!D$4),IF(X227&gt;'FF-Written'!B$5,('FF-Written'!C$5+((X227-'FF-Written'!B$5)/('FF-Written'!B$4-'FF-Written'!B$5))*'FF-Written'!D$5),IF(X227&gt;='FF-Written'!B$6,('FF-Written'!C$6+((X227-'FF-Written'!B$6)/('FF-Written'!B$5-'FF-Written'!B$6)*'FF-Written'!D$6)),0))))*$AI$2/10</f>
        <v>4.9333333333333327</v>
      </c>
      <c r="AJ227" s="76">
        <f>IF(Y227&gt;='FF-Detailing'!B$3,'FF-Detailing'!C$3,IF(Y227&gt;='FF-Detailing'!B$4,('FF-Detailing'!C$4+((Y227-'FF-Detailing'!B$4)/('FF-Detailing'!B$3-'FF-Detailing'!B$4))*'FF-Detailing'!D$4),IF(Y227&gt;'FF-Detailing'!B$5,('FF-Detailing'!C$5+((Y227-'FF-Detailing'!B$5)/('FF-Detailing'!B$4-'FF-Detailing'!B$5))*'FF-Detailing'!D$5),IF(Y227&gt;='FF-Detailing'!B$6,('FF-Detailing'!C$6+((Y227-'FF-Detailing'!B$6)/('FF-Detailing'!B$5-'FF-Detailing'!B$6)*'FF-Detailing'!D$6)),0))))*$AJ$2/10</f>
        <v>2.5799999999999996</v>
      </c>
      <c r="AK227" s="100">
        <f t="shared" si="42"/>
        <v>29.453564231556179</v>
      </c>
      <c r="AL227" s="70">
        <f t="shared" si="51"/>
        <v>478</v>
      </c>
      <c r="AM227" s="2">
        <f t="shared" si="43"/>
        <v>26.180945983605493</v>
      </c>
      <c r="AN227">
        <f t="shared" si="44"/>
        <v>340</v>
      </c>
      <c r="AO227" s="110" t="str">
        <f t="shared" si="45"/>
        <v/>
      </c>
      <c r="AP227" s="110" t="str">
        <f t="shared" si="39"/>
        <v/>
      </c>
      <c r="AQ227" s="110" t="str">
        <f t="shared" si="40"/>
        <v/>
      </c>
      <c r="AR227" s="110" t="str">
        <f t="shared" si="41"/>
        <v/>
      </c>
      <c r="AS227" s="109" t="str">
        <f t="shared" si="46"/>
        <v>Disqualified</v>
      </c>
      <c r="AT227" s="109" t="str">
        <f t="shared" si="47"/>
        <v>Disqualified</v>
      </c>
      <c r="AU227" s="109" t="str">
        <f t="shared" si="48"/>
        <v>Disqualified</v>
      </c>
      <c r="AV227" s="109" t="str">
        <f t="shared" si="49"/>
        <v>Disqualified</v>
      </c>
    </row>
    <row r="228" spans="1:48" ht="20" x14ac:dyDescent="0.35">
      <c r="A228" s="87"/>
      <c r="B228" s="79">
        <v>105719</v>
      </c>
      <c r="C228" s="80" t="s">
        <v>2098</v>
      </c>
      <c r="D228" s="80" t="s">
        <v>1114</v>
      </c>
      <c r="E228" s="80" t="s">
        <v>2099</v>
      </c>
      <c r="F228" s="80" t="s">
        <v>1875</v>
      </c>
      <c r="G228" s="80" t="s">
        <v>31</v>
      </c>
      <c r="H228" s="80" t="s">
        <v>1760</v>
      </c>
      <c r="I228" s="80" t="s">
        <v>1757</v>
      </c>
      <c r="J228" s="146">
        <v>44828</v>
      </c>
      <c r="K228" s="146" t="s">
        <v>1719</v>
      </c>
      <c r="L228" s="79"/>
      <c r="M228" s="79">
        <v>9</v>
      </c>
      <c r="N228" s="78">
        <v>97.333578551127843</v>
      </c>
      <c r="O228" s="78">
        <f>_xlfn.XLOOKUP($B228,[1]Sheet1!$A:$A,[1]Sheet1!$D:$D)</f>
        <v>97.333595235394156</v>
      </c>
      <c r="P228" s="78">
        <f t="shared" si="50"/>
        <v>-1.6684266313404805E-5</v>
      </c>
      <c r="Q228" s="78">
        <v>43.548387096774192</v>
      </c>
      <c r="R228" s="78">
        <v>57.297056202559261</v>
      </c>
      <c r="S228" s="78">
        <v>91.762183749817723</v>
      </c>
      <c r="T228" s="142">
        <v>5</v>
      </c>
      <c r="U228" s="68">
        <v>19.102196752626551</v>
      </c>
      <c r="V228" s="68">
        <v>0.57306590257879653</v>
      </c>
      <c r="W228" s="78">
        <v>108.28571428571429</v>
      </c>
      <c r="X228" s="78">
        <v>82.222222222222214</v>
      </c>
      <c r="Y228" s="78">
        <v>88.666666666666671</v>
      </c>
      <c r="Z228" s="73"/>
      <c r="AA228" s="74"/>
      <c r="AB228" s="75">
        <f>IF(N228="","",(IF(N228&gt;='Sales Ach'!B$3,'Sales Ach'!C$3,IF(N228&gt;='Sales Ach'!B$4,('Sales Ach'!C$4+((N228-'Sales Ach'!B$4)/('Sales Ach'!B$3-'Sales Ach'!B$4))*'Sales Ach'!D$4),IF(N228&gt;'Sales Ach'!B$5,('Sales Ach'!C$5+((N228-'Sales Ach'!B$5)/('Sales Ach'!B$4-'Sales Ach'!B$5))*'Sales Ach'!D$5),IF(N228&gt;='Sales Ach'!B$6,('Sales Ach'!C$6+((N228-'Sales Ach'!B$6)/('Sales Ach'!B$5-'Sales Ach'!B$6)*'Sales Ach'!D$6)),0))))*$AB$2/10))</f>
        <v>17.800294261353411</v>
      </c>
      <c r="AC228" s="76">
        <f>IF(Q228="","",(IF(Q228&gt;=UA!B$3,UA!C$3,IF(Q228&gt;=UA!B$4,(UA!C$4+((Q228-UA!B$4)/(UA!B$3-UA!B$4))*UA!D$4),IF(Q228&gt;UA!B$5,(UA!C$5+((Q228-UA!B$5)/(UA!B$4-UA!B$5))*UA!D$5),IF(Q228&gt;=UA!B$6,(UA!C$6+((Q228-UA!B$6)/(UA!B$5-UA!B$6)*UA!D$6)),0))))*$AC$2/10))</f>
        <v>7.419354838709677</v>
      </c>
      <c r="AD228" s="76">
        <f>IF(R228="","",(IF(R228&gt;='New Product'!B$3,'New Product'!C$3,IF(R228&gt;='New Product'!B$4,('New Product'!C$4+((R228-'New Product'!B$4)/('New Product'!B$3-'New Product'!B$4))*'New Product'!D$4),IF(R228&gt;'New Product'!B$5,('New Product'!C$5+((R228-'New Product'!B$5)/('New Product'!B$4-'New Product'!B$5))*'New Product'!D$5),IF(R228&gt;='New Product'!B$6,('New Product'!C$6+((R228-'New Product'!B$6)/('New Product'!B$5-'New Product'!B$6)*'New Product'!D$6)),0)))))*$AD$2/10)</f>
        <v>1.0067462088619679</v>
      </c>
      <c r="AE228" s="76">
        <f>IF(S228="","",(IF(S228&gt;='Basket Brand'!B$3,'Basket Brand'!C$3,IF(S228&gt;='Basket Brand'!B$4,('Basket Brand'!C$4+((S228-'Basket Brand'!B$4)/('Basket Brand'!B$3-'Basket Brand'!B$4))*'Basket Brand'!D$4),IF(S228&gt;'Basket Brand'!B$5,('Basket Brand'!C$5+((S228-'Basket Brand'!B$5)/('Basket Brand'!B$4-'Basket Brand'!B$5))*'Basket Brand'!D$5),IF(S228&gt;='Basket Brand'!B$6,('Basket Brand'!C$6+((S228-'Basket Brand'!B$6)/('Basket Brand'!B$5-'Basket Brand'!B$6)*'Basket Brand'!D$6)),0))))*$AE$2/10))</f>
        <v>5.6114620499781269</v>
      </c>
      <c r="AF228" s="76">
        <f>IF(T228="","",(IF(T228&gt;='No of Month Ach.'!B$3,'No of Month Ach.'!C$3,IF(T228&gt;='No of Month Ach.'!B$4,('No of Month Ach.'!C$4+((T228-'No of Month Ach.'!B$4)/('No of Month Ach.'!B$3-'No of Month Ach.'!B$4))*'No of Month Ach.'!D$4),IF(T228&gt;'No of Month Ach.'!B$5,('No of Month Ach.'!C$5+((T228-'No of Month Ach.'!B$5)/('No of Month Ach.'!B$4-'No of Month Ach.'!B$5))*'No of Month Ach.'!D$5),IF(T228&gt;='No of Month Ach.'!B$6,('No of Month Ach.'!C$6+((T228-'No of Month Ach.'!B$6)/('No of Month Ach.'!B$5-'No of Month Ach.'!B$6)*'No of Month Ach.'!D$6)),0))))*$AF$2/10))</f>
        <v>0.35</v>
      </c>
      <c r="AG228" s="76">
        <f>IFERROR(IF(U228="","",IF(U228&gt;='Rx Share'!B$3,'Rx Share'!C$3,IF(U228&gt;='Rx Share'!B$4,('Rx Share'!C$4+((U228-'Rx Share'!B$4)/('Rx Share'!B$3-'Rx Share'!B$4))*'Rx Share'!D$4),IF(U228&gt;'Rx Share'!B$5,('Rx Share'!C$5+((U228-'Rx Share'!B$5)/('Rx Share'!B$4-'Rx Share'!B$5))*'Rx Share'!D$5),IF(U228&gt;='Rx Share'!B$6,('Rx Share'!C$6+((U228-'Rx Share'!B$6)/('Rx Share'!B$5-'Rx Share'!B$6)*'Rx Share'!D$6)),0)))))*$AG$2/10,"")</f>
        <v>0</v>
      </c>
      <c r="AH228" s="76">
        <f>IF(W228&gt;='Call Achv'!B$3,'Call Achv'!C$3,IF(W228&gt;='Call Achv'!B$4,('Call Achv'!C$4+((W228-'Call Achv'!B$4)/('Call Achv'!B$3-'Call Achv'!B$4))*'Call Achv'!D$4),IF(W228&gt;'Call Achv'!B$5,('Call Achv'!C$5+((W228-'Call Achv'!B$5)/('Call Achv'!B$4-'Call Achv'!B$5))*'Call Achv'!D$5),IF(W228&gt;='Call Achv'!B$6,('Call Achv'!C$6+((W228-'Call Achv'!B$6)/('Call Achv'!B$5-'Call Achv'!B$6)*'Call Achv'!D$6)),0))))*$AH$2/10</f>
        <v>5</v>
      </c>
      <c r="AI228" s="76">
        <f>IF(X228&gt;='FF-Written'!B$3,'FF-Written'!C$3,IF(X228&gt;='FF-Written'!B$4,('FF-Written'!C$4+((X228-'FF-Written'!B$4)/('FF-Written'!B$3-'FF-Written'!B$4))*'FF-Written'!D$4),IF(X228&gt;'FF-Written'!B$5,('FF-Written'!C$5+((X228-'FF-Written'!B$5)/('FF-Written'!B$4-'FF-Written'!B$5))*'FF-Written'!D$5),IF(X228&gt;='FF-Written'!B$6,('FF-Written'!C$6+((X228-'FF-Written'!B$6)/('FF-Written'!B$5-'FF-Written'!B$6)*'FF-Written'!D$6)),0))))*$AI$2/10</f>
        <v>6.7555555555555546</v>
      </c>
      <c r="AJ228" s="76">
        <f>IF(Y228&gt;='FF-Detailing'!B$3,'FF-Detailing'!C$3,IF(Y228&gt;='FF-Detailing'!B$4,('FF-Detailing'!C$4+((Y228-'FF-Detailing'!B$4)/('FF-Detailing'!B$3-'FF-Detailing'!B$4))*'FF-Detailing'!D$4),IF(Y228&gt;'FF-Detailing'!B$5,('FF-Detailing'!C$5+((Y228-'FF-Detailing'!B$5)/('FF-Detailing'!B$4-'FF-Detailing'!B$5))*'FF-Detailing'!D$5),IF(Y228&gt;='FF-Detailing'!B$6,('FF-Detailing'!C$6+((Y228-'FF-Detailing'!B$6)/('FF-Detailing'!B$5-'FF-Detailing'!B$6)*'FF-Detailing'!D$6)),0))))*$AJ$2/10</f>
        <v>2.62</v>
      </c>
      <c r="AK228" s="100">
        <f t="shared" si="42"/>
        <v>58.204266143073411</v>
      </c>
      <c r="AL228" s="70">
        <f t="shared" si="51"/>
        <v>175</v>
      </c>
      <c r="AM228" s="2">
        <f t="shared" si="43"/>
        <v>51.737125460509702</v>
      </c>
      <c r="AN228">
        <f t="shared" si="44"/>
        <v>132</v>
      </c>
      <c r="AO228" s="110" t="str">
        <f t="shared" si="45"/>
        <v/>
      </c>
      <c r="AP228" s="110" t="str">
        <f t="shared" si="39"/>
        <v/>
      </c>
      <c r="AQ228" s="110" t="str">
        <f t="shared" si="40"/>
        <v/>
      </c>
      <c r="AR228" s="110" t="str">
        <f t="shared" si="41"/>
        <v/>
      </c>
      <c r="AS228" s="109" t="str">
        <f t="shared" si="46"/>
        <v>Disqualified</v>
      </c>
      <c r="AT228" s="109" t="str">
        <f t="shared" si="47"/>
        <v>Disqualified</v>
      </c>
      <c r="AU228" s="109" t="str">
        <f t="shared" si="48"/>
        <v>Disqualified</v>
      </c>
      <c r="AV228" s="109" t="str">
        <f t="shared" si="49"/>
        <v>Disqualified</v>
      </c>
    </row>
    <row r="229" spans="1:48" ht="20" x14ac:dyDescent="0.35">
      <c r="A229" s="87"/>
      <c r="B229" s="79">
        <v>105722</v>
      </c>
      <c r="C229" s="80" t="s">
        <v>2100</v>
      </c>
      <c r="D229" s="80" t="s">
        <v>1114</v>
      </c>
      <c r="E229" s="80" t="s">
        <v>605</v>
      </c>
      <c r="F229" s="80" t="s">
        <v>110</v>
      </c>
      <c r="G229" s="80" t="s">
        <v>12</v>
      </c>
      <c r="H229" s="80" t="s">
        <v>1770</v>
      </c>
      <c r="I229" s="80" t="s">
        <v>1757</v>
      </c>
      <c r="J229" s="146">
        <v>44828</v>
      </c>
      <c r="K229" s="146" t="s">
        <v>1719</v>
      </c>
      <c r="L229" s="79"/>
      <c r="M229" s="79">
        <v>9</v>
      </c>
      <c r="N229" s="78">
        <v>78.639907430740564</v>
      </c>
      <c r="O229" s="78">
        <f>_xlfn.XLOOKUP($B229,[1]Sheet1!$A:$A,[1]Sheet1!$D:$D)</f>
        <v>78.639970005661212</v>
      </c>
      <c r="P229" s="78">
        <f t="shared" si="50"/>
        <v>-6.2574920647762156E-5</v>
      </c>
      <c r="Q229" s="78">
        <v>27.402135231316727</v>
      </c>
      <c r="R229" s="78">
        <v>56.100268229519287</v>
      </c>
      <c r="S229" s="78">
        <v>88.570946841124297</v>
      </c>
      <c r="T229" s="142">
        <v>0</v>
      </c>
      <c r="U229" s="68">
        <v>32.670032670032676</v>
      </c>
      <c r="V229" s="68">
        <v>0.98010098010098012</v>
      </c>
      <c r="W229" s="78">
        <v>91.859716859716855</v>
      </c>
      <c r="X229" s="78">
        <v>87.777777777777786</v>
      </c>
      <c r="Y229" s="78">
        <v>85.666666666666671</v>
      </c>
      <c r="Z229" s="73"/>
      <c r="AA229" s="74"/>
      <c r="AB229" s="75">
        <f>IF(N229="","",(IF(N229&gt;='Sales Ach'!B$3,'Sales Ach'!C$3,IF(N229&gt;='Sales Ach'!B$4,('Sales Ach'!C$4+((N229-'Sales Ach'!B$4)/('Sales Ach'!B$3-'Sales Ach'!B$4))*'Sales Ach'!D$4),IF(N229&gt;'Sales Ach'!B$5,('Sales Ach'!C$5+((N229-'Sales Ach'!B$5)/('Sales Ach'!B$4-'Sales Ach'!B$5))*'Sales Ach'!D$5),IF(N229&gt;='Sales Ach'!B$6,('Sales Ach'!C$6+((N229-'Sales Ach'!B$6)/('Sales Ach'!B$5-'Sales Ach'!B$6)*'Sales Ach'!D$6)),0))))*$AB$2/10))</f>
        <v>10.091972229222169</v>
      </c>
      <c r="AC229" s="76">
        <f>IF(Q229="","",(IF(Q229&gt;=UA!B$3,UA!C$3,IF(Q229&gt;=UA!B$4,(UA!C$4+((Q229-UA!B$4)/(UA!B$3-UA!B$4))*UA!D$4),IF(Q229&gt;UA!B$5,(UA!C$5+((Q229-UA!B$5)/(UA!B$4-UA!B$5))*UA!D$5),IF(Q229&gt;=UA!B$6,(UA!C$6+((Q229-UA!B$6)/(UA!B$5-UA!B$6)*UA!D$6)),0))))*$AC$2/10))</f>
        <v>0</v>
      </c>
      <c r="AD229" s="76">
        <f>IF(R229="","",(IF(R229&gt;='New Product'!B$3,'New Product'!C$3,IF(R229&gt;='New Product'!B$4,('New Product'!C$4+((R229-'New Product'!B$4)/('New Product'!B$3-'New Product'!B$4))*'New Product'!D$4),IF(R229&gt;'New Product'!B$5,('New Product'!C$5+((R229-'New Product'!B$5)/('New Product'!B$4-'New Product'!B$5))*'New Product'!D$5),IF(R229&gt;='New Product'!B$6,('New Product'!C$6+((R229-'New Product'!B$6)/('New Product'!B$5-'New Product'!B$6)*'New Product'!D$6)),0)))))*$AD$2/10)</f>
        <v>0.95438673504146876</v>
      </c>
      <c r="AE229" s="76">
        <f>IF(S229="","",(IF(S229&gt;='Basket Brand'!B$3,'Basket Brand'!C$3,IF(S229&gt;='Basket Brand'!B$4,('Basket Brand'!C$4+((S229-'Basket Brand'!B$4)/('Basket Brand'!B$3-'Basket Brand'!B$4))*'Basket Brand'!D$4),IF(S229&gt;'Basket Brand'!B$5,('Basket Brand'!C$5+((S229-'Basket Brand'!B$5)/('Basket Brand'!B$4-'Basket Brand'!B$5))*'Basket Brand'!D$5),IF(S229&gt;='Basket Brand'!B$6,('Basket Brand'!C$6+((S229-'Basket Brand'!B$6)/('Basket Brand'!B$5-'Basket Brand'!B$6)*'Basket Brand'!D$6)),0))))*$AE$2/10))</f>
        <v>5.2285136209349163</v>
      </c>
      <c r="AF229" s="76">
        <f>IF(T229="","",(IF(T229&gt;='No of Month Ach.'!B$3,'No of Month Ach.'!C$3,IF(T229&gt;='No of Month Ach.'!B$4,('No of Month Ach.'!C$4+((T229-'No of Month Ach.'!B$4)/('No of Month Ach.'!B$3-'No of Month Ach.'!B$4))*'No of Month Ach.'!D$4),IF(T229&gt;'No of Month Ach.'!B$5,('No of Month Ach.'!C$5+((T229-'No of Month Ach.'!B$5)/('No of Month Ach.'!B$4-'No of Month Ach.'!B$5))*'No of Month Ach.'!D$5),IF(T229&gt;='No of Month Ach.'!B$6,('No of Month Ach.'!C$6+((T229-'No of Month Ach.'!B$6)/('No of Month Ach.'!B$5-'No of Month Ach.'!B$6)*'No of Month Ach.'!D$6)),0))))*$AF$2/10))</f>
        <v>0</v>
      </c>
      <c r="AG229" s="76">
        <f>IFERROR(IF(U229="","",IF(U229&gt;='Rx Share'!B$3,'Rx Share'!C$3,IF(U229&gt;='Rx Share'!B$4,('Rx Share'!C$4+((U229-'Rx Share'!B$4)/('Rx Share'!B$3-'Rx Share'!B$4))*'Rx Share'!D$4),IF(U229&gt;'Rx Share'!B$5,('Rx Share'!C$5+((U229-'Rx Share'!B$5)/('Rx Share'!B$4-'Rx Share'!B$5))*'Rx Share'!D$5),IF(U229&gt;='Rx Share'!B$6,('Rx Share'!C$6+((U229-'Rx Share'!B$6)/('Rx Share'!B$5-'Rx Share'!B$6)*'Rx Share'!D$6)),0)))))*$AG$2/10,"")</f>
        <v>0</v>
      </c>
      <c r="AH229" s="76">
        <f>IF(W229&gt;='Call Achv'!B$3,'Call Achv'!C$3,IF(W229&gt;='Call Achv'!B$4,('Call Achv'!C$4+((W229-'Call Achv'!B$4)/('Call Achv'!B$3-'Call Achv'!B$4))*'Call Achv'!D$4),IF(W229&gt;'Call Achv'!B$5,('Call Achv'!C$5+((W229-'Call Achv'!B$5)/('Call Achv'!B$4-'Call Achv'!B$5))*'Call Achv'!D$5),IF(W229&gt;='Call Achv'!B$6,('Call Achv'!C$6+((W229-'Call Achv'!B$6)/('Call Achv'!B$5-'Call Achv'!B$6)*'Call Achv'!D$6)),0))))*$AH$2/10</f>
        <v>2.3719433719433711</v>
      </c>
      <c r="AI229" s="76">
        <f>IF(X229&gt;='FF-Written'!B$3,'FF-Written'!C$3,IF(X229&gt;='FF-Written'!B$4,('FF-Written'!C$4+((X229-'FF-Written'!B$4)/('FF-Written'!B$3-'FF-Written'!B$4))*'FF-Written'!D$4),IF(X229&gt;'FF-Written'!B$5,('FF-Written'!C$5+((X229-'FF-Written'!B$5)/('FF-Written'!B$4-'FF-Written'!B$5))*'FF-Written'!D$5),IF(X229&gt;='FF-Written'!B$6,('FF-Written'!C$6+((X229-'FF-Written'!B$6)/('FF-Written'!B$5-'FF-Written'!B$6)*'FF-Written'!D$6)),0))))*$AI$2/10</f>
        <v>7.6444444444444457</v>
      </c>
      <c r="AJ229" s="76">
        <f>IF(Y229&gt;='FF-Detailing'!B$3,'FF-Detailing'!C$3,IF(Y229&gt;='FF-Detailing'!B$4,('FF-Detailing'!C$4+((Y229-'FF-Detailing'!B$4)/('FF-Detailing'!B$3-'FF-Detailing'!B$4))*'FF-Detailing'!D$4),IF(Y229&gt;'FF-Detailing'!B$5,('FF-Detailing'!C$5+((Y229-'FF-Detailing'!B$5)/('FF-Detailing'!B$4-'FF-Detailing'!B$5))*'FF-Detailing'!D$5),IF(Y229&gt;='FF-Detailing'!B$6,('FF-Detailing'!C$6+((Y229-'FF-Detailing'!B$6)/('FF-Detailing'!B$5-'FF-Detailing'!B$6)*'FF-Detailing'!D$6)),0))))*$AJ$2/10</f>
        <v>2.4400000000000004</v>
      </c>
      <c r="AK229" s="100">
        <f t="shared" si="42"/>
        <v>35.914075501982964</v>
      </c>
      <c r="AL229" s="70">
        <f t="shared" si="51"/>
        <v>401</v>
      </c>
      <c r="AM229" s="2">
        <f t="shared" si="43"/>
        <v>31.923622668429303</v>
      </c>
      <c r="AN229">
        <f t="shared" si="44"/>
        <v>290</v>
      </c>
      <c r="AO229" s="110" t="str">
        <f t="shared" si="45"/>
        <v/>
      </c>
      <c r="AP229" s="110" t="str">
        <f t="shared" si="39"/>
        <v/>
      </c>
      <c r="AQ229" s="110" t="str">
        <f t="shared" si="40"/>
        <v/>
      </c>
      <c r="AR229" s="110" t="str">
        <f t="shared" si="41"/>
        <v/>
      </c>
      <c r="AS229" s="109" t="str">
        <f t="shared" si="46"/>
        <v>Disqualified</v>
      </c>
      <c r="AT229" s="109" t="str">
        <f t="shared" si="47"/>
        <v>Disqualified</v>
      </c>
      <c r="AU229" s="109" t="str">
        <f t="shared" si="48"/>
        <v>Disqualified</v>
      </c>
      <c r="AV229" s="109" t="str">
        <f t="shared" si="49"/>
        <v>Disqualified</v>
      </c>
    </row>
    <row r="230" spans="1:48" ht="20" x14ac:dyDescent="0.35">
      <c r="A230" s="87"/>
      <c r="B230" s="79">
        <v>105724</v>
      </c>
      <c r="C230" s="80" t="s">
        <v>1396</v>
      </c>
      <c r="D230" s="80" t="s">
        <v>1114</v>
      </c>
      <c r="E230" s="80" t="s">
        <v>2101</v>
      </c>
      <c r="F230" s="80" t="s">
        <v>2102</v>
      </c>
      <c r="G230" s="80" t="s">
        <v>1854</v>
      </c>
      <c r="H230" s="80" t="s">
        <v>1808</v>
      </c>
      <c r="I230" s="80" t="s">
        <v>1757</v>
      </c>
      <c r="J230" s="146">
        <v>44828</v>
      </c>
      <c r="K230" s="146" t="s">
        <v>1719</v>
      </c>
      <c r="L230" s="79"/>
      <c r="M230" s="79">
        <v>9</v>
      </c>
      <c r="N230" s="78">
        <v>98.107913777599208</v>
      </c>
      <c r="O230" s="78">
        <f>_xlfn.XLOOKUP($B230,[1]Sheet1!$A:$A,[1]Sheet1!$D:$D)</f>
        <v>98.107910614542121</v>
      </c>
      <c r="P230" s="78">
        <f t="shared" si="50"/>
        <v>3.1630570873630859E-6</v>
      </c>
      <c r="Q230" s="78">
        <v>46.575342465753423</v>
      </c>
      <c r="R230" s="78">
        <v>73.951153686163124</v>
      </c>
      <c r="S230" s="78">
        <v>97.908278625142486</v>
      </c>
      <c r="T230" s="142">
        <v>7</v>
      </c>
      <c r="U230" s="68">
        <v>2.9208909659669087</v>
      </c>
      <c r="V230" s="68">
        <v>0.52576037387404362</v>
      </c>
      <c r="W230" s="78">
        <v>82.922272047832593</v>
      </c>
      <c r="X230" s="78">
        <v>85.555555555555557</v>
      </c>
      <c r="Y230" s="78">
        <v>93.666666666666671</v>
      </c>
      <c r="Z230" s="73"/>
      <c r="AA230" s="74"/>
      <c r="AB230" s="75">
        <f>IF(N230="","",(IF(N230&gt;='Sales Ach'!B$3,'Sales Ach'!C$3,IF(N230&gt;='Sales Ach'!B$4,('Sales Ach'!C$4+((N230-'Sales Ach'!B$4)/('Sales Ach'!B$3-'Sales Ach'!B$4))*'Sales Ach'!D$4),IF(N230&gt;'Sales Ach'!B$5,('Sales Ach'!C$5+((N230-'Sales Ach'!B$5)/('Sales Ach'!B$4-'Sales Ach'!B$5))*'Sales Ach'!D$5),IF(N230&gt;='Sales Ach'!B$6,('Sales Ach'!C$6+((N230-'Sales Ach'!B$6)/('Sales Ach'!B$5-'Sales Ach'!B$6)*'Sales Ach'!D$6)),0))))*$AB$2/10))</f>
        <v>18.72949653311905</v>
      </c>
      <c r="AC230" s="76">
        <f>IF(Q230="","",(IF(Q230&gt;=UA!B$3,UA!C$3,IF(Q230&gt;=UA!B$4,(UA!C$4+((Q230-UA!B$4)/(UA!B$3-UA!B$4))*UA!D$4),IF(Q230&gt;UA!B$5,(UA!C$5+((Q230-UA!B$5)/(UA!B$4-UA!B$5))*UA!D$5),IF(Q230&gt;=UA!B$6,(UA!C$6+((Q230-UA!B$6)/(UA!B$5-UA!B$6)*UA!D$6)),0))))*$AC$2/10))</f>
        <v>8.6301369863013697</v>
      </c>
      <c r="AD230" s="76">
        <f>IF(R230="","",(IF(R230&gt;='New Product'!B$3,'New Product'!C$3,IF(R230&gt;='New Product'!B$4,('New Product'!C$4+((R230-'New Product'!B$4)/('New Product'!B$3-'New Product'!B$4))*'New Product'!D$4),IF(R230&gt;'New Product'!B$5,('New Product'!C$5+((R230-'New Product'!B$5)/('New Product'!B$4-'New Product'!B$5))*'New Product'!D$5),IF(R230&gt;='New Product'!B$6,('New Product'!C$6+((R230-'New Product'!B$6)/('New Product'!B$5-'New Product'!B$6)*'New Product'!D$6)),0)))))*$AD$2/10)</f>
        <v>1.7353629737696366</v>
      </c>
      <c r="AE230" s="76">
        <f>IF(S230="","",(IF(S230&gt;='Basket Brand'!B$3,'Basket Brand'!C$3,IF(S230&gt;='Basket Brand'!B$4,('Basket Brand'!C$4+((S230-'Basket Brand'!B$4)/('Basket Brand'!B$3-'Basket Brand'!B$4))*'Basket Brand'!D$4),IF(S230&gt;'Basket Brand'!B$5,('Basket Brand'!C$5+((S230-'Basket Brand'!B$5)/('Basket Brand'!B$4-'Basket Brand'!B$5))*'Basket Brand'!D$5),IF(S230&gt;='Basket Brand'!B$6,('Basket Brand'!C$6+((S230-'Basket Brand'!B$6)/('Basket Brand'!B$5-'Basket Brand'!B$6)*'Basket Brand'!D$6)),0))))*$AE$2/10))</f>
        <v>7.3959737400683938</v>
      </c>
      <c r="AF230" s="76">
        <f>IF(T230="","",(IF(T230&gt;='No of Month Ach.'!B$3,'No of Month Ach.'!C$3,IF(T230&gt;='No of Month Ach.'!B$4,('No of Month Ach.'!C$4+((T230-'No of Month Ach.'!B$4)/('No of Month Ach.'!B$3-'No of Month Ach.'!B$4))*'No of Month Ach.'!D$4),IF(T230&gt;'No of Month Ach.'!B$5,('No of Month Ach.'!C$5+((T230-'No of Month Ach.'!B$5)/('No of Month Ach.'!B$4-'No of Month Ach.'!B$5))*'No of Month Ach.'!D$5),IF(T230&gt;='No of Month Ach.'!B$6,('No of Month Ach.'!C$6+((T230-'No of Month Ach.'!B$6)/('No of Month Ach.'!B$5-'No of Month Ach.'!B$6)*'No of Month Ach.'!D$6)),0))))*$AF$2/10))</f>
        <v>2.8</v>
      </c>
      <c r="AG230" s="76">
        <f>IFERROR(IF(U230="","",IF(U230&gt;='Rx Share'!B$3,'Rx Share'!C$3,IF(U230&gt;='Rx Share'!B$4,('Rx Share'!C$4+((U230-'Rx Share'!B$4)/('Rx Share'!B$3-'Rx Share'!B$4))*'Rx Share'!D$4),IF(U230&gt;'Rx Share'!B$5,('Rx Share'!C$5+((U230-'Rx Share'!B$5)/('Rx Share'!B$4-'Rx Share'!B$5))*'Rx Share'!D$5),IF(U230&gt;='Rx Share'!B$6,('Rx Share'!C$6+((U230-'Rx Share'!B$6)/('Rx Share'!B$5-'Rx Share'!B$6)*'Rx Share'!D$6)),0)))))*$AG$2/10,"")</f>
        <v>0</v>
      </c>
      <c r="AH230" s="76">
        <f>IF(W230&gt;='Call Achv'!B$3,'Call Achv'!C$3,IF(W230&gt;='Call Achv'!B$4,('Call Achv'!C$4+((W230-'Call Achv'!B$4)/('Call Achv'!B$3-'Call Achv'!B$4))*'Call Achv'!D$4),IF(W230&gt;'Call Achv'!B$5,('Call Achv'!C$5+((W230-'Call Achv'!B$5)/('Call Achv'!B$4-'Call Achv'!B$5))*'Call Achv'!D$5),IF(W230&gt;='Call Achv'!B$6,('Call Achv'!C$6+((W230-'Call Achv'!B$6)/('Call Achv'!B$5-'Call Achv'!B$6)*'Call Achv'!D$6)),0))))*$AH$2/10</f>
        <v>0.76139760837070369</v>
      </c>
      <c r="AI230" s="76">
        <f>IF(X230&gt;='FF-Written'!B$3,'FF-Written'!C$3,IF(X230&gt;='FF-Written'!B$4,('FF-Written'!C$4+((X230-'FF-Written'!B$4)/('FF-Written'!B$3-'FF-Written'!B$4))*'FF-Written'!D$4),IF(X230&gt;'FF-Written'!B$5,('FF-Written'!C$5+((X230-'FF-Written'!B$5)/('FF-Written'!B$4-'FF-Written'!B$5))*'FF-Written'!D$5),IF(X230&gt;='FF-Written'!B$6,('FF-Written'!C$6+((X230-'FF-Written'!B$6)/('FF-Written'!B$5-'FF-Written'!B$6)*'FF-Written'!D$6)),0))))*$AI$2/10</f>
        <v>7.2888888888888888</v>
      </c>
      <c r="AJ230" s="76">
        <f>IF(Y230&gt;='FF-Detailing'!B$3,'FF-Detailing'!C$3,IF(Y230&gt;='FF-Detailing'!B$4,('FF-Detailing'!C$4+((Y230-'FF-Detailing'!B$4)/('FF-Detailing'!B$3-'FF-Detailing'!B$4))*'FF-Detailing'!D$4),IF(Y230&gt;'FF-Detailing'!B$5,('FF-Detailing'!C$5+((Y230-'FF-Detailing'!B$5)/('FF-Detailing'!B$4-'FF-Detailing'!B$5))*'FF-Detailing'!D$5),IF(Y230&gt;='FF-Detailing'!B$6,('FF-Detailing'!C$6+((Y230-'FF-Detailing'!B$6)/('FF-Detailing'!B$5-'FF-Detailing'!B$6)*'FF-Detailing'!D$6)),0))))*$AJ$2/10</f>
        <v>2.9200000000000004</v>
      </c>
      <c r="AK230" s="100">
        <f t="shared" si="42"/>
        <v>62.826570913147556</v>
      </c>
      <c r="AL230" s="70">
        <f t="shared" si="51"/>
        <v>142</v>
      </c>
      <c r="AM230" s="2">
        <f t="shared" si="43"/>
        <v>55.845840811686713</v>
      </c>
      <c r="AN230">
        <f t="shared" si="44"/>
        <v>112</v>
      </c>
      <c r="AO230" s="110" t="str">
        <f t="shared" si="45"/>
        <v/>
      </c>
      <c r="AP230" s="110" t="str">
        <f t="shared" si="39"/>
        <v/>
      </c>
      <c r="AQ230" s="110" t="str">
        <f t="shared" si="40"/>
        <v/>
      </c>
      <c r="AR230" s="110" t="str">
        <f t="shared" si="41"/>
        <v/>
      </c>
      <c r="AS230" s="109" t="str">
        <f t="shared" si="46"/>
        <v>Disqualified</v>
      </c>
      <c r="AT230" s="109" t="str">
        <f t="shared" si="47"/>
        <v>Disqualified</v>
      </c>
      <c r="AU230" s="109" t="str">
        <f t="shared" si="48"/>
        <v>Disqualified</v>
      </c>
      <c r="AV230" s="109" t="str">
        <f t="shared" si="49"/>
        <v>Disqualified</v>
      </c>
    </row>
    <row r="231" spans="1:48" ht="20" x14ac:dyDescent="0.35">
      <c r="A231" s="87"/>
      <c r="B231" s="79">
        <v>105728</v>
      </c>
      <c r="C231" s="80" t="s">
        <v>615</v>
      </c>
      <c r="D231" s="80"/>
      <c r="E231" s="80" t="s">
        <v>616</v>
      </c>
      <c r="F231" s="80" t="s">
        <v>76</v>
      </c>
      <c r="G231" s="80" t="s">
        <v>1784</v>
      </c>
      <c r="H231" s="80" t="s">
        <v>1785</v>
      </c>
      <c r="I231" s="80" t="s">
        <v>1786</v>
      </c>
      <c r="J231" s="146"/>
      <c r="K231" s="146" t="s">
        <v>1701</v>
      </c>
      <c r="L231" s="79"/>
      <c r="M231" s="79">
        <v>4</v>
      </c>
      <c r="N231" s="78">
        <v>102.04609281335304</v>
      </c>
      <c r="O231" s="78">
        <f>_xlfn.XLOOKUP($B231,[1]Sheet1!$A:$A,[1]Sheet1!$D:$D)</f>
        <v>102.04609281335304</v>
      </c>
      <c r="P231" s="78">
        <f t="shared" si="50"/>
        <v>0</v>
      </c>
      <c r="Q231" s="78">
        <v>40</v>
      </c>
      <c r="R231" s="78">
        <v>77.603153837994554</v>
      </c>
      <c r="S231" s="78">
        <v>109.89086945016055</v>
      </c>
      <c r="T231" s="142">
        <v>2</v>
      </c>
      <c r="U231" s="68">
        <v>0</v>
      </c>
      <c r="V231" s="68">
        <v>0</v>
      </c>
      <c r="W231" s="78">
        <v>95</v>
      </c>
      <c r="X231" s="78">
        <v>63.333333333333329</v>
      </c>
      <c r="Y231" s="78">
        <v>90</v>
      </c>
      <c r="Z231" s="73"/>
      <c r="AA231" s="74"/>
      <c r="AB231" s="75">
        <f>IF(N231="","",(IF(N231&gt;='Sales Ach'!B$3,'Sales Ach'!C$3,IF(N231&gt;='Sales Ach'!B$4,('Sales Ach'!C$4+((N231-'Sales Ach'!B$4)/('Sales Ach'!B$3-'Sales Ach'!B$4))*'Sales Ach'!D$4),IF(N231&gt;'Sales Ach'!B$5,('Sales Ach'!C$5+((N231-'Sales Ach'!B$5)/('Sales Ach'!B$4-'Sales Ach'!B$5))*'Sales Ach'!D$5),IF(N231&gt;='Sales Ach'!B$6,('Sales Ach'!C$6+((N231-'Sales Ach'!B$6)/('Sales Ach'!B$5-'Sales Ach'!B$6)*'Sales Ach'!D$6)),0))))*$AB$2/10))</f>
        <v>24.613827844005915</v>
      </c>
      <c r="AC231" s="76">
        <f>IF(Q231="","",(IF(Q231&gt;=UA!B$3,UA!C$3,IF(Q231&gt;=UA!B$4,(UA!C$4+((Q231-UA!B$4)/(UA!B$3-UA!B$4))*UA!D$4),IF(Q231&gt;UA!B$5,(UA!C$5+((Q231-UA!B$5)/(UA!B$4-UA!B$5))*UA!D$5),IF(Q231&gt;=UA!B$6,(UA!C$6+((Q231-UA!B$6)/(UA!B$5-UA!B$6)*UA!D$6)),0))))*$AC$2/10))</f>
        <v>6</v>
      </c>
      <c r="AD231" s="76">
        <f>IF(R231="","",(IF(R231&gt;='New Product'!B$3,'New Product'!C$3,IF(R231&gt;='New Product'!B$4,('New Product'!C$4+((R231-'New Product'!B$4)/('New Product'!B$3-'New Product'!B$4))*'New Product'!D$4),IF(R231&gt;'New Product'!B$5,('New Product'!C$5+((R231-'New Product'!B$5)/('New Product'!B$4-'New Product'!B$5))*'New Product'!D$5),IF(R231&gt;='New Product'!B$6,('New Product'!C$6+((R231-'New Product'!B$6)/('New Product'!B$5-'New Product'!B$6)*'New Product'!D$6)),0)))))*$AD$2/10)</f>
        <v>1.8951379804122621</v>
      </c>
      <c r="AE231" s="76">
        <f>IF(S231="","",(IF(S231&gt;='Basket Brand'!B$3,'Basket Brand'!C$3,IF(S231&gt;='Basket Brand'!B$4,('Basket Brand'!C$4+((S231-'Basket Brand'!B$4)/('Basket Brand'!B$3-'Basket Brand'!B$4))*'Basket Brand'!D$4),IF(S231&gt;'Basket Brand'!B$5,('Basket Brand'!C$5+((S231-'Basket Brand'!B$5)/('Basket Brand'!B$4-'Basket Brand'!B$5))*'Basket Brand'!D$5),IF(S231&gt;='Basket Brand'!B$6,('Basket Brand'!C$6+((S231-'Basket Brand'!B$6)/('Basket Brand'!B$5-'Basket Brand'!B$6)*'Basket Brand'!D$6)),0))))*$AE$2/10))</f>
        <v>10.786904334019265</v>
      </c>
      <c r="AF231" s="76">
        <f>IF(T231="","",(IF(T231&gt;='No of Month Ach.'!B$3,'No of Month Ach.'!C$3,IF(T231&gt;='No of Month Ach.'!B$4,('No of Month Ach.'!C$4+((T231-'No of Month Ach.'!B$4)/('No of Month Ach.'!B$3-'No of Month Ach.'!B$4))*'No of Month Ach.'!D$4),IF(T231&gt;'No of Month Ach.'!B$5,('No of Month Ach.'!C$5+((T231-'No of Month Ach.'!B$5)/('No of Month Ach.'!B$4-'No of Month Ach.'!B$5))*'No of Month Ach.'!D$5),IF(T231&gt;='No of Month Ach.'!B$6,('No of Month Ach.'!C$6+((T231-'No of Month Ach.'!B$6)/('No of Month Ach.'!B$5-'No of Month Ach.'!B$6)*'No of Month Ach.'!D$6)),0))))*$AF$2/10))</f>
        <v>0</v>
      </c>
      <c r="AG231" s="76">
        <f>IFERROR(IF(U231="","",IF(U231&gt;='Rx Share'!B$3,'Rx Share'!C$3,IF(U231&gt;='Rx Share'!B$4,('Rx Share'!C$4+((U231-'Rx Share'!B$4)/('Rx Share'!B$3-'Rx Share'!B$4))*'Rx Share'!D$4),IF(U231&gt;'Rx Share'!B$5,('Rx Share'!C$5+((U231-'Rx Share'!B$5)/('Rx Share'!B$4-'Rx Share'!B$5))*'Rx Share'!D$5),IF(U231&gt;='Rx Share'!B$6,('Rx Share'!C$6+((U231-'Rx Share'!B$6)/('Rx Share'!B$5-'Rx Share'!B$6)*'Rx Share'!D$6)),0)))))*$AG$2/10,"")</f>
        <v>0</v>
      </c>
      <c r="AH231" s="76">
        <f>IF(W231&gt;='Call Achv'!B$3,'Call Achv'!C$3,IF(W231&gt;='Call Achv'!B$4,('Call Achv'!C$4+((W231-'Call Achv'!B$4)/('Call Achv'!B$3-'Call Achv'!B$4))*'Call Achv'!D$4),IF(W231&gt;'Call Achv'!B$5,('Call Achv'!C$5+((W231-'Call Achv'!B$5)/('Call Achv'!B$4-'Call Achv'!B$5))*'Call Achv'!D$5),IF(W231&gt;='Call Achv'!B$6,('Call Achv'!C$6+((W231-'Call Achv'!B$6)/('Call Achv'!B$5-'Call Achv'!B$6)*'Call Achv'!D$6)),0))))*$AH$2/10</f>
        <v>3.5</v>
      </c>
      <c r="AI231" s="76">
        <f>IF(X231&gt;='FF-Written'!B$3,'FF-Written'!C$3,IF(X231&gt;='FF-Written'!B$4,('FF-Written'!C$4+((X231-'FF-Written'!B$4)/('FF-Written'!B$3-'FF-Written'!B$4))*'FF-Written'!D$4),IF(X231&gt;'FF-Written'!B$5,('FF-Written'!C$5+((X231-'FF-Written'!B$5)/('FF-Written'!B$4-'FF-Written'!B$5))*'FF-Written'!D$5),IF(X231&gt;='FF-Written'!B$6,('FF-Written'!C$6+((X231-'FF-Written'!B$6)/('FF-Written'!B$5-'FF-Written'!B$6)*'FF-Written'!D$6)),0))))*$AI$2/10</f>
        <v>3.5999999999999992</v>
      </c>
      <c r="AJ231" s="76">
        <f>IF(Y231&gt;='FF-Detailing'!B$3,'FF-Detailing'!C$3,IF(Y231&gt;='FF-Detailing'!B$4,('FF-Detailing'!C$4+((Y231-'FF-Detailing'!B$4)/('FF-Detailing'!B$3-'FF-Detailing'!B$4))*'FF-Detailing'!D$4),IF(Y231&gt;'FF-Detailing'!B$5,('FF-Detailing'!C$5+((Y231-'FF-Detailing'!B$5)/('FF-Detailing'!B$4-'FF-Detailing'!B$5))*'FF-Detailing'!D$5),IF(Y231&gt;='FF-Detailing'!B$6,('FF-Detailing'!C$6+((Y231-'FF-Detailing'!B$6)/('FF-Detailing'!B$5-'FF-Detailing'!B$6)*'FF-Detailing'!D$6)),0))))*$AJ$2/10</f>
        <v>2.7</v>
      </c>
      <c r="AK231" s="100">
        <f t="shared" si="42"/>
        <v>66.369837698046808</v>
      </c>
      <c r="AL231" s="70">
        <f t="shared" si="51"/>
        <v>130</v>
      </c>
      <c r="AM231" s="2">
        <f t="shared" si="43"/>
        <v>58.995411287152713</v>
      </c>
      <c r="AN231">
        <f t="shared" si="44"/>
        <v>100</v>
      </c>
      <c r="AO231" s="110">
        <f t="shared" si="45"/>
        <v>0</v>
      </c>
      <c r="AP231" s="110">
        <f t="shared" si="39"/>
        <v>77.603153837994554</v>
      </c>
      <c r="AQ231" s="110">
        <f t="shared" si="40"/>
        <v>40</v>
      </c>
      <c r="AR231" s="110">
        <f t="shared" si="41"/>
        <v>63.333333333333329</v>
      </c>
      <c r="AS231" s="109">
        <f t="shared" si="46"/>
        <v>123</v>
      </c>
      <c r="AT231" s="109">
        <f t="shared" si="47"/>
        <v>61</v>
      </c>
      <c r="AU231" s="109">
        <f t="shared" si="48"/>
        <v>91</v>
      </c>
      <c r="AV231" s="109">
        <f t="shared" si="49"/>
        <v>116</v>
      </c>
    </row>
    <row r="232" spans="1:48" ht="20" x14ac:dyDescent="0.35">
      <c r="A232" s="87"/>
      <c r="B232" s="79">
        <v>105730</v>
      </c>
      <c r="C232" s="80" t="s">
        <v>1431</v>
      </c>
      <c r="D232" s="80" t="s">
        <v>1114</v>
      </c>
      <c r="E232" s="80" t="s">
        <v>601</v>
      </c>
      <c r="F232" s="80" t="s">
        <v>192</v>
      </c>
      <c r="G232" s="80" t="s">
        <v>10</v>
      </c>
      <c r="H232" s="80" t="s">
        <v>1770</v>
      </c>
      <c r="I232" s="80" t="s">
        <v>1757</v>
      </c>
      <c r="J232" s="146">
        <v>44828</v>
      </c>
      <c r="K232" s="146" t="s">
        <v>1719</v>
      </c>
      <c r="L232" s="79"/>
      <c r="M232" s="79">
        <v>9</v>
      </c>
      <c r="N232" s="78">
        <v>111.86892148423451</v>
      </c>
      <c r="O232" s="78">
        <f>_xlfn.XLOOKUP($B232,[1]Sheet1!$A:$A,[1]Sheet1!$D:$D)</f>
        <v>111.86894554659195</v>
      </c>
      <c r="P232" s="78">
        <f t="shared" si="50"/>
        <v>-2.4062357439902371E-5</v>
      </c>
      <c r="Q232" s="78">
        <v>32.090761750405186</v>
      </c>
      <c r="R232" s="78">
        <v>63.938253933721114</v>
      </c>
      <c r="S232" s="78">
        <v>144.23240766581151</v>
      </c>
      <c r="T232" s="142">
        <v>9</v>
      </c>
      <c r="U232" s="68">
        <v>30.711162687109518</v>
      </c>
      <c r="V232" s="68">
        <v>0.9213348806132855</v>
      </c>
      <c r="W232" s="78">
        <v>105.3163731245923</v>
      </c>
      <c r="X232" s="78">
        <v>90</v>
      </c>
      <c r="Y232" s="78">
        <v>89</v>
      </c>
      <c r="Z232" s="73"/>
      <c r="AA232" s="74"/>
      <c r="AB232" s="75">
        <f>IF(N232="","",(IF(N232&gt;='Sales Ach'!B$3,'Sales Ach'!C$3,IF(N232&gt;='Sales Ach'!B$4,('Sales Ach'!C$4+((N232-'Sales Ach'!B$4)/('Sales Ach'!B$3-'Sales Ach'!B$4))*'Sales Ach'!D$4),IF(N232&gt;'Sales Ach'!B$5,('Sales Ach'!C$5+((N232-'Sales Ach'!B$5)/('Sales Ach'!B$4-'Sales Ach'!B$5))*'Sales Ach'!D$5),IF(N232&gt;='Sales Ach'!B$6,('Sales Ach'!C$6+((N232-'Sales Ach'!B$6)/('Sales Ach'!B$5-'Sales Ach'!B$6)*'Sales Ach'!D$6)),0))))*$AB$2/10))</f>
        <v>27.560676445270349</v>
      </c>
      <c r="AC232" s="76">
        <f>IF(Q232="","",(IF(Q232&gt;=UA!B$3,UA!C$3,IF(Q232&gt;=UA!B$4,(UA!C$4+((Q232-UA!B$4)/(UA!B$3-UA!B$4))*UA!D$4),IF(Q232&gt;UA!B$5,(UA!C$5+((Q232-UA!B$5)/(UA!B$4-UA!B$5))*UA!D$5),IF(Q232&gt;=UA!B$6,(UA!C$6+((Q232-UA!B$6)/(UA!B$5-UA!B$6)*UA!D$6)),0))))*$AC$2/10))</f>
        <v>3.6272285251215557</v>
      </c>
      <c r="AD232" s="76">
        <f>IF(R232="","",(IF(R232&gt;='New Product'!B$3,'New Product'!C$3,IF(R232&gt;='New Product'!B$4,('New Product'!C$4+((R232-'New Product'!B$4)/('New Product'!B$3-'New Product'!B$4))*'New Product'!D$4),IF(R232&gt;'New Product'!B$5,('New Product'!C$5+((R232-'New Product'!B$5)/('New Product'!B$4-'New Product'!B$5))*'New Product'!D$5),IF(R232&gt;='New Product'!B$6,('New Product'!C$6+((R232-'New Product'!B$6)/('New Product'!B$5-'New Product'!B$6)*'New Product'!D$6)),0)))))*$AD$2/10)</f>
        <v>1.2972986096002987</v>
      </c>
      <c r="AE232" s="76">
        <f>IF(S232="","",(IF(S232&gt;='Basket Brand'!B$3,'Basket Brand'!C$3,IF(S232&gt;='Basket Brand'!B$4,('Basket Brand'!C$4+((S232-'Basket Brand'!B$4)/('Basket Brand'!B$3-'Basket Brand'!B$4))*'Basket Brand'!D$4),IF(S232&gt;'Basket Brand'!B$5,('Basket Brand'!C$5+((S232-'Basket Brand'!B$5)/('Basket Brand'!B$4-'Basket Brand'!B$5))*'Basket Brand'!D$5),IF(S232&gt;='Basket Brand'!B$6,('Basket Brand'!C$6+((S232-'Basket Brand'!B$6)/('Basket Brand'!B$5-'Basket Brand'!B$6)*'Basket Brand'!D$6)),0))))*$AE$2/10))</f>
        <v>12</v>
      </c>
      <c r="AF232" s="76">
        <f>IF(T232="","",(IF(T232&gt;='No of Month Ach.'!B$3,'No of Month Ach.'!C$3,IF(T232&gt;='No of Month Ach.'!B$4,('No of Month Ach.'!C$4+((T232-'No of Month Ach.'!B$4)/('No of Month Ach.'!B$3-'No of Month Ach.'!B$4))*'No of Month Ach.'!D$4),IF(T232&gt;'No of Month Ach.'!B$5,('No of Month Ach.'!C$5+((T232-'No of Month Ach.'!B$5)/('No of Month Ach.'!B$4-'No of Month Ach.'!B$5))*'No of Month Ach.'!D$5),IF(T232&gt;='No of Month Ach.'!B$6,('No of Month Ach.'!C$6+((T232-'No of Month Ach.'!B$6)/('No of Month Ach.'!B$5-'No of Month Ach.'!B$6)*'No of Month Ach.'!D$6)),0))))*$AF$2/10))</f>
        <v>4.9000000000000004</v>
      </c>
      <c r="AG232" s="76">
        <f>IFERROR(IF(U232="","",IF(U232&gt;='Rx Share'!B$3,'Rx Share'!C$3,IF(U232&gt;='Rx Share'!B$4,('Rx Share'!C$4+((U232-'Rx Share'!B$4)/('Rx Share'!B$3-'Rx Share'!B$4))*'Rx Share'!D$4),IF(U232&gt;'Rx Share'!B$5,('Rx Share'!C$5+((U232-'Rx Share'!B$5)/('Rx Share'!B$4-'Rx Share'!B$5))*'Rx Share'!D$5),IF(U232&gt;='Rx Share'!B$6,('Rx Share'!C$6+((U232-'Rx Share'!B$6)/('Rx Share'!B$5-'Rx Share'!B$6)*'Rx Share'!D$6)),0)))))*$AG$2/10,"")</f>
        <v>0</v>
      </c>
      <c r="AH232" s="76">
        <f>IF(W232&gt;='Call Achv'!B$3,'Call Achv'!C$3,IF(W232&gt;='Call Achv'!B$4,('Call Achv'!C$4+((W232-'Call Achv'!B$4)/('Call Achv'!B$3-'Call Achv'!B$4))*'Call Achv'!D$4),IF(W232&gt;'Call Achv'!B$5,('Call Achv'!C$5+((W232-'Call Achv'!B$5)/('Call Achv'!B$4-'Call Achv'!B$5))*'Call Achv'!D$5),IF(W232&gt;='Call Achv'!B$6,('Call Achv'!C$6+((W232-'Call Achv'!B$6)/('Call Achv'!B$5-'Call Achv'!B$6)*'Call Achv'!D$6)),0))))*$AH$2/10</f>
        <v>5</v>
      </c>
      <c r="AI232" s="76">
        <f>IF(X232&gt;='FF-Written'!B$3,'FF-Written'!C$3,IF(X232&gt;='FF-Written'!B$4,('FF-Written'!C$4+((X232-'FF-Written'!B$4)/('FF-Written'!B$3-'FF-Written'!B$4))*'FF-Written'!D$4),IF(X232&gt;'FF-Written'!B$5,('FF-Written'!C$5+((X232-'FF-Written'!B$5)/('FF-Written'!B$4-'FF-Written'!B$5))*'FF-Written'!D$5),IF(X232&gt;='FF-Written'!B$6,('FF-Written'!C$6+((X232-'FF-Written'!B$6)/('FF-Written'!B$5-'FF-Written'!B$6)*'FF-Written'!D$6)),0))))*$AI$2/10</f>
        <v>8</v>
      </c>
      <c r="AJ232" s="76">
        <f>IF(Y232&gt;='FF-Detailing'!B$3,'FF-Detailing'!C$3,IF(Y232&gt;='FF-Detailing'!B$4,('FF-Detailing'!C$4+((Y232-'FF-Detailing'!B$4)/('FF-Detailing'!B$3-'FF-Detailing'!B$4))*'FF-Detailing'!D$4),IF(Y232&gt;'FF-Detailing'!B$5,('FF-Detailing'!C$5+((Y232-'FF-Detailing'!B$5)/('FF-Detailing'!B$4-'FF-Detailing'!B$5))*'FF-Detailing'!D$5),IF(Y232&gt;='FF-Detailing'!B$6,('FF-Detailing'!C$6+((Y232-'FF-Detailing'!B$6)/('FF-Detailing'!B$5-'FF-Detailing'!B$6)*'FF-Detailing'!D$6)),0))))*$AJ$2/10</f>
        <v>2.64</v>
      </c>
      <c r="AK232" s="100">
        <f t="shared" si="42"/>
        <v>81.281504474990243</v>
      </c>
      <c r="AL232" s="70">
        <f t="shared" si="51"/>
        <v>33</v>
      </c>
      <c r="AM232" s="2">
        <f t="shared" si="43"/>
        <v>72.250226199991332</v>
      </c>
      <c r="AN232">
        <f t="shared" si="44"/>
        <v>26</v>
      </c>
      <c r="AO232" s="110">
        <f t="shared" si="45"/>
        <v>30.711162687109518</v>
      </c>
      <c r="AP232" s="110">
        <f t="shared" si="39"/>
        <v>63.938253933721114</v>
      </c>
      <c r="AQ232" s="110">
        <f t="shared" si="40"/>
        <v>32.090761750405186</v>
      </c>
      <c r="AR232" s="110">
        <f t="shared" si="41"/>
        <v>90</v>
      </c>
      <c r="AS232" s="109">
        <f t="shared" si="46"/>
        <v>38</v>
      </c>
      <c r="AT232" s="109">
        <f t="shared" si="47"/>
        <v>80</v>
      </c>
      <c r="AU232" s="109">
        <f t="shared" si="48"/>
        <v>122</v>
      </c>
      <c r="AV232" s="109">
        <f t="shared" si="49"/>
        <v>23</v>
      </c>
    </row>
    <row r="233" spans="1:48" ht="20" x14ac:dyDescent="0.35">
      <c r="A233" s="87"/>
      <c r="B233" s="79">
        <v>105732</v>
      </c>
      <c r="C233" s="80" t="s">
        <v>594</v>
      </c>
      <c r="D233" s="80" t="s">
        <v>1114</v>
      </c>
      <c r="E233" s="80" t="s">
        <v>2103</v>
      </c>
      <c r="F233" s="80" t="s">
        <v>2104</v>
      </c>
      <c r="G233" s="80" t="s">
        <v>1807</v>
      </c>
      <c r="H233" s="80" t="s">
        <v>1808</v>
      </c>
      <c r="I233" s="80" t="s">
        <v>1757</v>
      </c>
      <c r="J233" s="146">
        <v>44828</v>
      </c>
      <c r="K233" s="146" t="s">
        <v>1719</v>
      </c>
      <c r="L233" s="79"/>
      <c r="M233" s="79">
        <v>9</v>
      </c>
      <c r="N233" s="78">
        <v>133.56660826392223</v>
      </c>
      <c r="O233" s="78">
        <f>_xlfn.XLOOKUP($B233,[1]Sheet1!$A:$A,[1]Sheet1!$D:$D)</f>
        <v>133.56662998648267</v>
      </c>
      <c r="P233" s="78">
        <f t="shared" si="50"/>
        <v>-2.1722560433090621E-5</v>
      </c>
      <c r="Q233" s="78">
        <v>77.777777777777786</v>
      </c>
      <c r="R233" s="78">
        <v>108.46797345659942</v>
      </c>
      <c r="S233" s="78">
        <v>135.34575804021969</v>
      </c>
      <c r="T233" s="142">
        <v>9</v>
      </c>
      <c r="U233" s="68">
        <v>3.9959180160574426</v>
      </c>
      <c r="V233" s="68">
        <v>0.71926524289033966</v>
      </c>
      <c r="W233" s="78">
        <v>96.742424242424235</v>
      </c>
      <c r="X233" s="78">
        <v>93.333333333333329</v>
      </c>
      <c r="Y233" s="78">
        <v>94.666666666666671</v>
      </c>
      <c r="Z233" s="73"/>
      <c r="AA233" s="74"/>
      <c r="AB233" s="75">
        <f>IF(N233="","",(IF(N233&gt;='Sales Ach'!B$3,'Sales Ach'!C$3,IF(N233&gt;='Sales Ach'!B$4,('Sales Ach'!C$4+((N233-'Sales Ach'!B$4)/('Sales Ach'!B$3-'Sales Ach'!B$4))*'Sales Ach'!D$4),IF(N233&gt;'Sales Ach'!B$5,('Sales Ach'!C$5+((N233-'Sales Ach'!B$5)/('Sales Ach'!B$4-'Sales Ach'!B$5))*'Sales Ach'!D$5),IF(N233&gt;='Sales Ach'!B$6,('Sales Ach'!C$6+((N233-'Sales Ach'!B$6)/('Sales Ach'!B$5-'Sales Ach'!B$6)*'Sales Ach'!D$6)),0))))*$AB$2/10))</f>
        <v>30</v>
      </c>
      <c r="AC233" s="76">
        <f>IF(Q233="","",(IF(Q233&gt;=UA!B$3,UA!C$3,IF(Q233&gt;=UA!B$4,(UA!C$4+((Q233-UA!B$4)/(UA!B$3-UA!B$4))*UA!D$4),IF(Q233&gt;UA!B$5,(UA!C$5+((Q233-UA!B$5)/(UA!B$4-UA!B$5))*UA!D$5),IF(Q233&gt;=UA!B$6,(UA!C$6+((Q233-UA!B$6)/(UA!B$5-UA!B$6)*UA!D$6)),0))))*$AC$2/10))</f>
        <v>10</v>
      </c>
      <c r="AD233" s="76">
        <f>IF(R233="","",(IF(R233&gt;='New Product'!B$3,'New Product'!C$3,IF(R233&gt;='New Product'!B$4,('New Product'!C$4+((R233-'New Product'!B$4)/('New Product'!B$3-'New Product'!B$4))*'New Product'!D$4),IF(R233&gt;'New Product'!B$5,('New Product'!C$5+((R233-'New Product'!B$5)/('New Product'!B$4-'New Product'!B$5))*'New Product'!D$5),IF(R233&gt;='New Product'!B$6,('New Product'!C$6+((R233-'New Product'!B$6)/('New Product'!B$5-'New Product'!B$6)*'New Product'!D$6)),0)))))*$AD$2/10)</f>
        <v>5</v>
      </c>
      <c r="AE233" s="76">
        <f>IF(S233="","",(IF(S233&gt;='Basket Brand'!B$3,'Basket Brand'!C$3,IF(S233&gt;='Basket Brand'!B$4,('Basket Brand'!C$4+((S233-'Basket Brand'!B$4)/('Basket Brand'!B$3-'Basket Brand'!B$4))*'Basket Brand'!D$4),IF(S233&gt;'Basket Brand'!B$5,('Basket Brand'!C$5+((S233-'Basket Brand'!B$5)/('Basket Brand'!B$4-'Basket Brand'!B$5))*'Basket Brand'!D$5),IF(S233&gt;='Basket Brand'!B$6,('Basket Brand'!C$6+((S233-'Basket Brand'!B$6)/('Basket Brand'!B$5-'Basket Brand'!B$6)*'Basket Brand'!D$6)),0))))*$AE$2/10))</f>
        <v>12</v>
      </c>
      <c r="AF233" s="76">
        <f>IF(T233="","",(IF(T233&gt;='No of Month Ach.'!B$3,'No of Month Ach.'!C$3,IF(T233&gt;='No of Month Ach.'!B$4,('No of Month Ach.'!C$4+((T233-'No of Month Ach.'!B$4)/('No of Month Ach.'!B$3-'No of Month Ach.'!B$4))*'No of Month Ach.'!D$4),IF(T233&gt;'No of Month Ach.'!B$5,('No of Month Ach.'!C$5+((T233-'No of Month Ach.'!B$5)/('No of Month Ach.'!B$4-'No of Month Ach.'!B$5))*'No of Month Ach.'!D$5),IF(T233&gt;='No of Month Ach.'!B$6,('No of Month Ach.'!C$6+((T233-'No of Month Ach.'!B$6)/('No of Month Ach.'!B$5-'No of Month Ach.'!B$6)*'No of Month Ach.'!D$6)),0))))*$AF$2/10))</f>
        <v>4.9000000000000004</v>
      </c>
      <c r="AG233" s="76">
        <f>IFERROR(IF(U233="","",IF(U233&gt;='Rx Share'!B$3,'Rx Share'!C$3,IF(U233&gt;='Rx Share'!B$4,('Rx Share'!C$4+((U233-'Rx Share'!B$4)/('Rx Share'!B$3-'Rx Share'!B$4))*'Rx Share'!D$4),IF(U233&gt;'Rx Share'!B$5,('Rx Share'!C$5+((U233-'Rx Share'!B$5)/('Rx Share'!B$4-'Rx Share'!B$5))*'Rx Share'!D$5),IF(U233&gt;='Rx Share'!B$6,('Rx Share'!C$6+((U233-'Rx Share'!B$6)/('Rx Share'!B$5-'Rx Share'!B$6)*'Rx Share'!D$6)),0)))))*$AG$2/10,"")</f>
        <v>0</v>
      </c>
      <c r="AH233" s="76">
        <f>IF(W233&gt;='Call Achv'!B$3,'Call Achv'!C$3,IF(W233&gt;='Call Achv'!B$4,('Call Achv'!C$4+((W233-'Call Achv'!B$4)/('Call Achv'!B$3-'Call Achv'!B$4))*'Call Achv'!D$4),IF(W233&gt;'Call Achv'!B$5,('Call Achv'!C$5+((W233-'Call Achv'!B$5)/('Call Achv'!B$4-'Call Achv'!B$5))*'Call Achv'!D$5),IF(W233&gt;='Call Achv'!B$6,('Call Achv'!C$6+((W233-'Call Achv'!B$6)/('Call Achv'!B$5-'Call Achv'!B$6)*'Call Achv'!D$6)),0))))*$AH$2/10</f>
        <v>4.0227272727272707</v>
      </c>
      <c r="AI233" s="76">
        <f>IF(X233&gt;='FF-Written'!B$3,'FF-Written'!C$3,IF(X233&gt;='FF-Written'!B$4,('FF-Written'!C$4+((X233-'FF-Written'!B$4)/('FF-Written'!B$3-'FF-Written'!B$4))*'FF-Written'!D$4),IF(X233&gt;'FF-Written'!B$5,('FF-Written'!C$5+((X233-'FF-Written'!B$5)/('FF-Written'!B$4-'FF-Written'!B$5))*'FF-Written'!D$5),IF(X233&gt;='FF-Written'!B$6,('FF-Written'!C$6+((X233-'FF-Written'!B$6)/('FF-Written'!B$5-'FF-Written'!B$6)*'FF-Written'!D$6)),0))))*$AI$2/10</f>
        <v>8</v>
      </c>
      <c r="AJ233" s="76">
        <f>IF(Y233&gt;='FF-Detailing'!B$3,'FF-Detailing'!C$3,IF(Y233&gt;='FF-Detailing'!B$4,('FF-Detailing'!C$4+((Y233-'FF-Detailing'!B$4)/('FF-Detailing'!B$3-'FF-Detailing'!B$4))*'FF-Detailing'!D$4),IF(Y233&gt;'FF-Detailing'!B$5,('FF-Detailing'!C$5+((Y233-'FF-Detailing'!B$5)/('FF-Detailing'!B$4-'FF-Detailing'!B$5))*'FF-Detailing'!D$5),IF(Y233&gt;='FF-Detailing'!B$6,('FF-Detailing'!C$6+((Y233-'FF-Detailing'!B$6)/('FF-Detailing'!B$5-'FF-Detailing'!B$6)*'FF-Detailing'!D$6)),0))))*$AJ$2/10</f>
        <v>2.98</v>
      </c>
      <c r="AK233" s="100">
        <f t="shared" si="42"/>
        <v>96.128409090909102</v>
      </c>
      <c r="AL233" s="70">
        <f t="shared" si="51"/>
        <v>1</v>
      </c>
      <c r="AM233" s="2">
        <f t="shared" si="43"/>
        <v>85.447474747474757</v>
      </c>
      <c r="AN233">
        <f t="shared" si="44"/>
        <v>2</v>
      </c>
      <c r="AO233" s="110">
        <f t="shared" si="45"/>
        <v>3.9959180160574426</v>
      </c>
      <c r="AP233" s="110">
        <f t="shared" si="39"/>
        <v>108.46797345659942</v>
      </c>
      <c r="AQ233" s="110">
        <f t="shared" si="40"/>
        <v>77.777777777777786</v>
      </c>
      <c r="AR233" s="110">
        <f t="shared" si="41"/>
        <v>93.333333333333329</v>
      </c>
      <c r="AS233" s="109">
        <f t="shared" si="46"/>
        <v>104</v>
      </c>
      <c r="AT233" s="109">
        <f t="shared" si="47"/>
        <v>31</v>
      </c>
      <c r="AU233" s="109">
        <f t="shared" si="48"/>
        <v>2</v>
      </c>
      <c r="AV233" s="109">
        <f t="shared" si="49"/>
        <v>8</v>
      </c>
    </row>
    <row r="234" spans="1:48" ht="30" x14ac:dyDescent="0.35">
      <c r="A234" s="87"/>
      <c r="B234" s="79">
        <v>105735</v>
      </c>
      <c r="C234" s="80" t="s">
        <v>606</v>
      </c>
      <c r="D234" s="80" t="s">
        <v>1114</v>
      </c>
      <c r="E234" s="80" t="s">
        <v>468</v>
      </c>
      <c r="F234" s="80" t="s">
        <v>72</v>
      </c>
      <c r="G234" s="80" t="s">
        <v>1798</v>
      </c>
      <c r="H234" s="80" t="s">
        <v>1777</v>
      </c>
      <c r="I234" s="80" t="s">
        <v>1757</v>
      </c>
      <c r="J234" s="146">
        <v>44828</v>
      </c>
      <c r="K234" s="146" t="s">
        <v>1719</v>
      </c>
      <c r="L234" s="79"/>
      <c r="M234" s="79">
        <v>9</v>
      </c>
      <c r="N234" s="78">
        <v>68.041980843783719</v>
      </c>
      <c r="O234" s="78">
        <f>_xlfn.XLOOKUP($B234,[1]Sheet1!$A:$A,[1]Sheet1!$D:$D)</f>
        <v>68.041933433039205</v>
      </c>
      <c r="P234" s="78">
        <f t="shared" si="50"/>
        <v>4.7410744514309044E-5</v>
      </c>
      <c r="Q234" s="78">
        <v>15.789473684210526</v>
      </c>
      <c r="R234" s="78">
        <v>39.325913673019194</v>
      </c>
      <c r="S234" s="78">
        <v>77.207022367954465</v>
      </c>
      <c r="T234" s="142">
        <v>0</v>
      </c>
      <c r="U234" s="68">
        <v>17.750729047800178</v>
      </c>
      <c r="V234" s="68">
        <v>0.53252187143400531</v>
      </c>
      <c r="W234" s="78">
        <v>24.33224755700326</v>
      </c>
      <c r="X234" s="78">
        <v>85</v>
      </c>
      <c r="Y234" s="78">
        <v>78</v>
      </c>
      <c r="Z234" s="73"/>
      <c r="AA234" s="74"/>
      <c r="AB234" s="75">
        <f>IF(N234="","",(IF(N234&gt;='Sales Ach'!B$3,'Sales Ach'!C$3,IF(N234&gt;='Sales Ach'!B$4,('Sales Ach'!C$4+((N234-'Sales Ach'!B$4)/('Sales Ach'!B$3-'Sales Ach'!B$4))*'Sales Ach'!D$4),IF(N234&gt;'Sales Ach'!B$5,('Sales Ach'!C$5+((N234-'Sales Ach'!B$5)/('Sales Ach'!B$4-'Sales Ach'!B$5))*'Sales Ach'!D$5),IF(N234&gt;='Sales Ach'!B$6,('Sales Ach'!C$6+((N234-'Sales Ach'!B$6)/('Sales Ach'!B$5-'Sales Ach'!B$6)*'Sales Ach'!D$6)),0))))*$AB$2/10))</f>
        <v>6.9125942531351159</v>
      </c>
      <c r="AC234" s="76">
        <f>IF(Q234="","",(IF(Q234&gt;=UA!B$3,UA!C$3,IF(Q234&gt;=UA!B$4,(UA!C$4+((Q234-UA!B$4)/(UA!B$3-UA!B$4))*UA!D$4),IF(Q234&gt;UA!B$5,(UA!C$5+((Q234-UA!B$5)/(UA!B$4-UA!B$5))*UA!D$5),IF(Q234&gt;=UA!B$6,(UA!C$6+((Q234-UA!B$6)/(UA!B$5-UA!B$6)*UA!D$6)),0))))*$AC$2/10))</f>
        <v>0</v>
      </c>
      <c r="AD234" s="76">
        <f>IF(R234="","",(IF(R234&gt;='New Product'!B$3,'New Product'!C$3,IF(R234&gt;='New Product'!B$4,('New Product'!C$4+((R234-'New Product'!B$4)/('New Product'!B$3-'New Product'!B$4))*'New Product'!D$4),IF(R234&gt;'New Product'!B$5,('New Product'!C$5+((R234-'New Product'!B$5)/('New Product'!B$4-'New Product'!B$5))*'New Product'!D$5),IF(R234&gt;='New Product'!B$6,('New Product'!C$6+((R234-'New Product'!B$6)/('New Product'!B$5-'New Product'!B$6)*'New Product'!D$6)),0)))))*$AD$2/10)</f>
        <v>0</v>
      </c>
      <c r="AE234" s="76">
        <f>IF(S234="","",(IF(S234&gt;='Basket Brand'!B$3,'Basket Brand'!C$3,IF(S234&gt;='Basket Brand'!B$4,('Basket Brand'!C$4+((S234-'Basket Brand'!B$4)/('Basket Brand'!B$3-'Basket Brand'!B$4))*'Basket Brand'!D$4),IF(S234&gt;'Basket Brand'!B$5,('Basket Brand'!C$5+((S234-'Basket Brand'!B$5)/('Basket Brand'!B$4-'Basket Brand'!B$5))*'Basket Brand'!D$5),IF(S234&gt;='Basket Brand'!B$6,('Basket Brand'!C$6+((S234-'Basket Brand'!B$6)/('Basket Brand'!B$5-'Basket Brand'!B$6)*'Basket Brand'!D$6)),0))))*$AE$2/10))</f>
        <v>3.864842684154536</v>
      </c>
      <c r="AF234" s="76">
        <f>IF(T234="","",(IF(T234&gt;='No of Month Ach.'!B$3,'No of Month Ach.'!C$3,IF(T234&gt;='No of Month Ach.'!B$4,('No of Month Ach.'!C$4+((T234-'No of Month Ach.'!B$4)/('No of Month Ach.'!B$3-'No of Month Ach.'!B$4))*'No of Month Ach.'!D$4),IF(T234&gt;'No of Month Ach.'!B$5,('No of Month Ach.'!C$5+((T234-'No of Month Ach.'!B$5)/('No of Month Ach.'!B$4-'No of Month Ach.'!B$5))*'No of Month Ach.'!D$5),IF(T234&gt;='No of Month Ach.'!B$6,('No of Month Ach.'!C$6+((T234-'No of Month Ach.'!B$6)/('No of Month Ach.'!B$5-'No of Month Ach.'!B$6)*'No of Month Ach.'!D$6)),0))))*$AF$2/10))</f>
        <v>0</v>
      </c>
      <c r="AG234" s="76">
        <f>IFERROR(IF(U234="","",IF(U234&gt;='Rx Share'!B$3,'Rx Share'!C$3,IF(U234&gt;='Rx Share'!B$4,('Rx Share'!C$4+((U234-'Rx Share'!B$4)/('Rx Share'!B$3-'Rx Share'!B$4))*'Rx Share'!D$4),IF(U234&gt;'Rx Share'!B$5,('Rx Share'!C$5+((U234-'Rx Share'!B$5)/('Rx Share'!B$4-'Rx Share'!B$5))*'Rx Share'!D$5),IF(U234&gt;='Rx Share'!B$6,('Rx Share'!C$6+((U234-'Rx Share'!B$6)/('Rx Share'!B$5-'Rx Share'!B$6)*'Rx Share'!D$6)),0)))))*$AG$2/10,"")</f>
        <v>0</v>
      </c>
      <c r="AH234" s="76">
        <f>IF(W234&gt;='Call Achv'!B$3,'Call Achv'!C$3,IF(W234&gt;='Call Achv'!B$4,('Call Achv'!C$4+((W234-'Call Achv'!B$4)/('Call Achv'!B$3-'Call Achv'!B$4))*'Call Achv'!D$4),IF(W234&gt;'Call Achv'!B$5,('Call Achv'!C$5+((W234-'Call Achv'!B$5)/('Call Achv'!B$4-'Call Achv'!B$5))*'Call Achv'!D$5),IF(W234&gt;='Call Achv'!B$6,('Call Achv'!C$6+((W234-'Call Achv'!B$6)/('Call Achv'!B$5-'Call Achv'!B$6)*'Call Achv'!D$6)),0))))*$AH$2/10</f>
        <v>0</v>
      </c>
      <c r="AI234" s="76">
        <f>IF(X234&gt;='FF-Written'!B$3,'FF-Written'!C$3,IF(X234&gt;='FF-Written'!B$4,('FF-Written'!C$4+((X234-'FF-Written'!B$4)/('FF-Written'!B$3-'FF-Written'!B$4))*'FF-Written'!D$4),IF(X234&gt;'FF-Written'!B$5,('FF-Written'!C$5+((X234-'FF-Written'!B$5)/('FF-Written'!B$4-'FF-Written'!B$5))*'FF-Written'!D$5),IF(X234&gt;='FF-Written'!B$6,('FF-Written'!C$6+((X234-'FF-Written'!B$6)/('FF-Written'!B$5-'FF-Written'!B$6)*'FF-Written'!D$6)),0))))*$AI$2/10</f>
        <v>7.2</v>
      </c>
      <c r="AJ234" s="76">
        <f>IF(Y234&gt;='FF-Detailing'!B$3,'FF-Detailing'!C$3,IF(Y234&gt;='FF-Detailing'!B$4,('FF-Detailing'!C$4+((Y234-'FF-Detailing'!B$4)/('FF-Detailing'!B$3-'FF-Detailing'!B$4))*'FF-Detailing'!D$4),IF(Y234&gt;'FF-Detailing'!B$5,('FF-Detailing'!C$5+((Y234-'FF-Detailing'!B$5)/('FF-Detailing'!B$4-'FF-Detailing'!B$5))*'FF-Detailing'!D$5),IF(Y234&gt;='FF-Detailing'!B$6,('FF-Detailing'!C$6+((Y234-'FF-Detailing'!B$6)/('FF-Detailing'!B$5-'FF-Detailing'!B$6)*'FF-Detailing'!D$6)),0))))*$AJ$2/10</f>
        <v>1.9200000000000004</v>
      </c>
      <c r="AK234" s="100">
        <f t="shared" si="42"/>
        <v>24.871796171612068</v>
      </c>
      <c r="AL234" s="70">
        <f t="shared" si="51"/>
        <v>520</v>
      </c>
      <c r="AM234" s="2">
        <f t="shared" si="43"/>
        <v>22.108263263655171</v>
      </c>
      <c r="AN234">
        <f t="shared" si="44"/>
        <v>370</v>
      </c>
      <c r="AO234" s="110" t="str">
        <f t="shared" si="45"/>
        <v/>
      </c>
      <c r="AP234" s="110" t="str">
        <f t="shared" si="39"/>
        <v/>
      </c>
      <c r="AQ234" s="110" t="str">
        <f t="shared" si="40"/>
        <v/>
      </c>
      <c r="AR234" s="110" t="str">
        <f t="shared" si="41"/>
        <v/>
      </c>
      <c r="AS234" s="109" t="str">
        <f t="shared" si="46"/>
        <v>Disqualified</v>
      </c>
      <c r="AT234" s="109" t="str">
        <f t="shared" si="47"/>
        <v>Disqualified</v>
      </c>
      <c r="AU234" s="109" t="str">
        <f t="shared" si="48"/>
        <v>Disqualified</v>
      </c>
      <c r="AV234" s="109" t="str">
        <f t="shared" si="49"/>
        <v>Disqualified</v>
      </c>
    </row>
    <row r="235" spans="1:48" ht="20" x14ac:dyDescent="0.35">
      <c r="A235" s="87"/>
      <c r="B235" s="79">
        <v>105805</v>
      </c>
      <c r="C235" s="80" t="s">
        <v>621</v>
      </c>
      <c r="D235" s="80" t="s">
        <v>1114</v>
      </c>
      <c r="E235" s="80" t="s">
        <v>622</v>
      </c>
      <c r="F235" s="80" t="s">
        <v>114</v>
      </c>
      <c r="G235" s="80" t="s">
        <v>31</v>
      </c>
      <c r="H235" s="80" t="s">
        <v>1760</v>
      </c>
      <c r="I235" s="80" t="s">
        <v>1757</v>
      </c>
      <c r="J235" s="146">
        <v>44909</v>
      </c>
      <c r="K235" s="146" t="s">
        <v>1719</v>
      </c>
      <c r="L235" s="79"/>
      <c r="M235" s="79">
        <v>9</v>
      </c>
      <c r="N235" s="78">
        <v>101.37422726952423</v>
      </c>
      <c r="O235" s="78">
        <f>_xlfn.XLOOKUP($B235,[1]Sheet1!$A:$A,[1]Sheet1!$D:$D)</f>
        <v>101.37422718863237</v>
      </c>
      <c r="P235" s="78">
        <f t="shared" si="50"/>
        <v>8.0891851439446327E-8</v>
      </c>
      <c r="Q235" s="78">
        <v>38.037865748709123</v>
      </c>
      <c r="R235" s="78">
        <v>54.364282523742993</v>
      </c>
      <c r="S235" s="78">
        <v>105.74365005136109</v>
      </c>
      <c r="T235" s="142">
        <v>4</v>
      </c>
      <c r="U235" s="68">
        <v>18.706381754083026</v>
      </c>
      <c r="V235" s="68">
        <v>0.56119145262249082</v>
      </c>
      <c r="W235" s="78">
        <v>109.22410922410923</v>
      </c>
      <c r="X235" s="78">
        <v>91.666666666666671</v>
      </c>
      <c r="Y235" s="78">
        <v>83.666666666666671</v>
      </c>
      <c r="Z235" s="73"/>
      <c r="AA235" s="74"/>
      <c r="AB235" s="75">
        <f>IF(N235="","",(IF(N235&gt;='Sales Ach'!B$3,'Sales Ach'!C$3,IF(N235&gt;='Sales Ach'!B$4,('Sales Ach'!C$4+((N235-'Sales Ach'!B$4)/('Sales Ach'!B$3-'Sales Ach'!B$4))*'Sales Ach'!D$4),IF(N235&gt;'Sales Ach'!B$5,('Sales Ach'!C$5+((N235-'Sales Ach'!B$5)/('Sales Ach'!B$4-'Sales Ach'!B$5))*'Sales Ach'!D$5),IF(N235&gt;='Sales Ach'!B$6,('Sales Ach'!C$6+((N235-'Sales Ach'!B$6)/('Sales Ach'!B$5-'Sales Ach'!B$6)*'Sales Ach'!D$6)),0))))*$AB$2/10))</f>
        <v>24.412268180857268</v>
      </c>
      <c r="AC235" s="76">
        <f>IF(Q235="","",(IF(Q235&gt;=UA!B$3,UA!C$3,IF(Q235&gt;=UA!B$4,(UA!C$4+((Q235-UA!B$4)/(UA!B$3-UA!B$4))*UA!D$4),IF(Q235&gt;UA!B$5,(UA!C$5+((Q235-UA!B$5)/(UA!B$4-UA!B$5))*UA!D$5),IF(Q235&gt;=UA!B$6,(UA!C$6+((Q235-UA!B$6)/(UA!B$5-UA!B$6)*UA!D$6)),0))))*$AC$2/10))</f>
        <v>5.411359724612737</v>
      </c>
      <c r="AD235" s="76">
        <f>IF(R235="","",(IF(R235&gt;='New Product'!B$3,'New Product'!C$3,IF(R235&gt;='New Product'!B$4,('New Product'!C$4+((R235-'New Product'!B$4)/('New Product'!B$3-'New Product'!B$4))*'New Product'!D$4),IF(R235&gt;'New Product'!B$5,('New Product'!C$5+((R235-'New Product'!B$5)/('New Product'!B$4-'New Product'!B$5))*'New Product'!D$5),IF(R235&gt;='New Product'!B$6,('New Product'!C$6+((R235-'New Product'!B$6)/('New Product'!B$5-'New Product'!B$6)*'New Product'!D$6)),0)))))*$AD$2/10)</f>
        <v>0.87843736041375597</v>
      </c>
      <c r="AE235" s="76">
        <f>IF(S235="","",(IF(S235&gt;='Basket Brand'!B$3,'Basket Brand'!C$3,IF(S235&gt;='Basket Brand'!B$4,('Basket Brand'!C$4+((S235-'Basket Brand'!B$4)/('Basket Brand'!B$3-'Basket Brand'!B$4))*'Basket Brand'!D$4),IF(S235&gt;'Basket Brand'!B$5,('Basket Brand'!C$5+((S235-'Basket Brand'!B$5)/('Basket Brand'!B$4-'Basket Brand'!B$5))*'Basket Brand'!D$5),IF(S235&gt;='Basket Brand'!B$6,('Basket Brand'!C$6+((S235-'Basket Brand'!B$6)/('Basket Brand'!B$5-'Basket Brand'!B$6)*'Basket Brand'!D$6)),0))))*$AE$2/10))</f>
        <v>10.28923800616333</v>
      </c>
      <c r="AF235" s="76">
        <f>IF(T235="","",(IF(T235&gt;='No of Month Ach.'!B$3,'No of Month Ach.'!C$3,IF(T235&gt;='No of Month Ach.'!B$4,('No of Month Ach.'!C$4+((T235-'No of Month Ach.'!B$4)/('No of Month Ach.'!B$3-'No of Month Ach.'!B$4))*'No of Month Ach.'!D$4),IF(T235&gt;'No of Month Ach.'!B$5,('No of Month Ach.'!C$5+((T235-'No of Month Ach.'!B$5)/('No of Month Ach.'!B$4-'No of Month Ach.'!B$5))*'No of Month Ach.'!D$5),IF(T235&gt;='No of Month Ach.'!B$6,('No of Month Ach.'!C$6+((T235-'No of Month Ach.'!B$6)/('No of Month Ach.'!B$5-'No of Month Ach.'!B$6)*'No of Month Ach.'!D$6)),0))))*$AF$2/10))</f>
        <v>0</v>
      </c>
      <c r="AG235" s="76">
        <f>IFERROR(IF(U235="","",IF(U235&gt;='Rx Share'!B$3,'Rx Share'!C$3,IF(U235&gt;='Rx Share'!B$4,('Rx Share'!C$4+((U235-'Rx Share'!B$4)/('Rx Share'!B$3-'Rx Share'!B$4))*'Rx Share'!D$4),IF(U235&gt;'Rx Share'!B$5,('Rx Share'!C$5+((U235-'Rx Share'!B$5)/('Rx Share'!B$4-'Rx Share'!B$5))*'Rx Share'!D$5),IF(U235&gt;='Rx Share'!B$6,('Rx Share'!C$6+((U235-'Rx Share'!B$6)/('Rx Share'!B$5-'Rx Share'!B$6)*'Rx Share'!D$6)),0)))))*$AG$2/10,"")</f>
        <v>0</v>
      </c>
      <c r="AH235" s="76">
        <f>IF(W235&gt;='Call Achv'!B$3,'Call Achv'!C$3,IF(W235&gt;='Call Achv'!B$4,('Call Achv'!C$4+((W235-'Call Achv'!B$4)/('Call Achv'!B$3-'Call Achv'!B$4))*'Call Achv'!D$4),IF(W235&gt;'Call Achv'!B$5,('Call Achv'!C$5+((W235-'Call Achv'!B$5)/('Call Achv'!B$4-'Call Achv'!B$5))*'Call Achv'!D$5),IF(W235&gt;='Call Achv'!B$6,('Call Achv'!C$6+((W235-'Call Achv'!B$6)/('Call Achv'!B$5-'Call Achv'!B$6)*'Call Achv'!D$6)),0))))*$AH$2/10</f>
        <v>5</v>
      </c>
      <c r="AI235" s="76">
        <f>IF(X235&gt;='FF-Written'!B$3,'FF-Written'!C$3,IF(X235&gt;='FF-Written'!B$4,('FF-Written'!C$4+((X235-'FF-Written'!B$4)/('FF-Written'!B$3-'FF-Written'!B$4))*'FF-Written'!D$4),IF(X235&gt;'FF-Written'!B$5,('FF-Written'!C$5+((X235-'FF-Written'!B$5)/('FF-Written'!B$4-'FF-Written'!B$5))*'FF-Written'!D$5),IF(X235&gt;='FF-Written'!B$6,('FF-Written'!C$6+((X235-'FF-Written'!B$6)/('FF-Written'!B$5-'FF-Written'!B$6)*'FF-Written'!D$6)),0))))*$AI$2/10</f>
        <v>8</v>
      </c>
      <c r="AJ235" s="76">
        <f>IF(Y235&gt;='FF-Detailing'!B$3,'FF-Detailing'!C$3,IF(Y235&gt;='FF-Detailing'!B$4,('FF-Detailing'!C$4+((Y235-'FF-Detailing'!B$4)/('FF-Detailing'!B$3-'FF-Detailing'!B$4))*'FF-Detailing'!D$4),IF(Y235&gt;'FF-Detailing'!B$5,('FF-Detailing'!C$5+((Y235-'FF-Detailing'!B$5)/('FF-Detailing'!B$4-'FF-Detailing'!B$5))*'FF-Detailing'!D$5),IF(Y235&gt;='FF-Detailing'!B$6,('FF-Detailing'!C$6+((Y235-'FF-Detailing'!B$6)/('FF-Detailing'!B$5-'FF-Detailing'!B$6)*'FF-Detailing'!D$6)),0))))*$AJ$2/10</f>
        <v>2.3200000000000003</v>
      </c>
      <c r="AK235" s="100">
        <f t="shared" si="42"/>
        <v>70.389129090058859</v>
      </c>
      <c r="AL235" s="70">
        <f t="shared" si="51"/>
        <v>108</v>
      </c>
      <c r="AM235" s="2">
        <f t="shared" si="43"/>
        <v>62.56811474671899</v>
      </c>
      <c r="AN235">
        <f t="shared" si="44"/>
        <v>79</v>
      </c>
      <c r="AO235" s="110">
        <f t="shared" si="45"/>
        <v>18.706381754083026</v>
      </c>
      <c r="AP235" s="110">
        <f t="shared" si="39"/>
        <v>54.364282523742993</v>
      </c>
      <c r="AQ235" s="110">
        <f t="shared" si="40"/>
        <v>38.037865748709123</v>
      </c>
      <c r="AR235" s="110">
        <f t="shared" si="41"/>
        <v>91.666666666666671</v>
      </c>
      <c r="AS235" s="109">
        <f t="shared" si="46"/>
        <v>66</v>
      </c>
      <c r="AT235" s="109">
        <f t="shared" si="47"/>
        <v>96</v>
      </c>
      <c r="AU235" s="109">
        <f t="shared" si="48"/>
        <v>103</v>
      </c>
      <c r="AV235" s="109">
        <f t="shared" si="49"/>
        <v>15</v>
      </c>
    </row>
    <row r="236" spans="1:48" ht="20" x14ac:dyDescent="0.35">
      <c r="A236" s="87"/>
      <c r="B236" s="79">
        <v>105810</v>
      </c>
      <c r="C236" s="80" t="s">
        <v>1242</v>
      </c>
      <c r="D236" s="80" t="s">
        <v>1114</v>
      </c>
      <c r="E236" s="80" t="s">
        <v>647</v>
      </c>
      <c r="F236" s="80" t="s">
        <v>200</v>
      </c>
      <c r="G236" s="80" t="s">
        <v>29</v>
      </c>
      <c r="H236" s="80" t="s">
        <v>1756</v>
      </c>
      <c r="I236" s="80" t="s">
        <v>1757</v>
      </c>
      <c r="J236" s="146">
        <v>44909</v>
      </c>
      <c r="K236" s="146" t="s">
        <v>1719</v>
      </c>
      <c r="L236" s="79"/>
      <c r="M236" s="79">
        <v>9</v>
      </c>
      <c r="N236" s="78">
        <v>108.06985876639763</v>
      </c>
      <c r="O236" s="78">
        <f>_xlfn.XLOOKUP($B236,[1]Sheet1!$A:$A,[1]Sheet1!$D:$D)</f>
        <v>108.06979976953808</v>
      </c>
      <c r="P236" s="78">
        <f t="shared" si="50"/>
        <v>5.8996859550575209E-5</v>
      </c>
      <c r="Q236" s="78">
        <v>19.277108433734941</v>
      </c>
      <c r="R236" s="78">
        <v>47.535485014637111</v>
      </c>
      <c r="S236" s="78">
        <v>115.7034127256487</v>
      </c>
      <c r="T236" s="142">
        <v>6</v>
      </c>
      <c r="U236" s="68">
        <v>26.475037821482601</v>
      </c>
      <c r="V236" s="68">
        <v>0.79425113464447805</v>
      </c>
      <c r="W236" s="78">
        <v>135.8095238095238</v>
      </c>
      <c r="X236" s="78">
        <v>83.8888888888889</v>
      </c>
      <c r="Y236" s="78">
        <v>87.666666666666671</v>
      </c>
      <c r="Z236" s="73"/>
      <c r="AA236" s="74"/>
      <c r="AB236" s="75">
        <f>IF(N236="","",(IF(N236&gt;='Sales Ach'!B$3,'Sales Ach'!C$3,IF(N236&gt;='Sales Ach'!B$4,('Sales Ach'!C$4+((N236-'Sales Ach'!B$4)/('Sales Ach'!B$3-'Sales Ach'!B$4))*'Sales Ach'!D$4),IF(N236&gt;'Sales Ach'!B$5,('Sales Ach'!C$5+((N236-'Sales Ach'!B$5)/('Sales Ach'!B$4-'Sales Ach'!B$5))*'Sales Ach'!D$5),IF(N236&gt;='Sales Ach'!B$6,('Sales Ach'!C$6+((N236-'Sales Ach'!B$6)/('Sales Ach'!B$5-'Sales Ach'!B$6)*'Sales Ach'!D$6)),0))))*$AB$2/10))</f>
        <v>26.420957629919286</v>
      </c>
      <c r="AC236" s="76">
        <f>IF(Q236="","",(IF(Q236&gt;=UA!B$3,UA!C$3,IF(Q236&gt;=UA!B$4,(UA!C$4+((Q236-UA!B$4)/(UA!B$3-UA!B$4))*UA!D$4),IF(Q236&gt;UA!B$5,(UA!C$5+((Q236-UA!B$5)/(UA!B$4-UA!B$5))*UA!D$5),IF(Q236&gt;=UA!B$6,(UA!C$6+((Q236-UA!B$6)/(UA!B$5-UA!B$6)*UA!D$6)),0))))*$AC$2/10))</f>
        <v>0</v>
      </c>
      <c r="AD236" s="76">
        <f>IF(R236="","",(IF(R236&gt;='New Product'!B$3,'New Product'!C$3,IF(R236&gt;='New Product'!B$4,('New Product'!C$4+((R236-'New Product'!B$4)/('New Product'!B$3-'New Product'!B$4))*'New Product'!D$4),IF(R236&gt;'New Product'!B$5,('New Product'!C$5+((R236-'New Product'!B$5)/('New Product'!B$4-'New Product'!B$5))*'New Product'!D$5),IF(R236&gt;='New Product'!B$6,('New Product'!C$6+((R236-'New Product'!B$6)/('New Product'!B$5-'New Product'!B$6)*'New Product'!D$6)),0)))))*$AD$2/10)</f>
        <v>0.57967746939037368</v>
      </c>
      <c r="AE236" s="76">
        <f>IF(S236="","",(IF(S236&gt;='Basket Brand'!B$3,'Basket Brand'!C$3,IF(S236&gt;='Basket Brand'!B$4,('Basket Brand'!C$4+((S236-'Basket Brand'!B$4)/('Basket Brand'!B$3-'Basket Brand'!B$4))*'Basket Brand'!D$4),IF(S236&gt;'Basket Brand'!B$5,('Basket Brand'!C$5+((S236-'Basket Brand'!B$5)/('Basket Brand'!B$4-'Basket Brand'!B$5))*'Basket Brand'!D$5),IF(S236&gt;='Basket Brand'!B$6,('Basket Brand'!C$6+((S236-'Basket Brand'!B$6)/('Basket Brand'!B$5-'Basket Brand'!B$6)*'Basket Brand'!D$6)),0))))*$AE$2/10))</f>
        <v>11.484409527077846</v>
      </c>
      <c r="AF236" s="76">
        <f>IF(T236="","",(IF(T236&gt;='No of Month Ach.'!B$3,'No of Month Ach.'!C$3,IF(T236&gt;='No of Month Ach.'!B$4,('No of Month Ach.'!C$4+((T236-'No of Month Ach.'!B$4)/('No of Month Ach.'!B$3-'No of Month Ach.'!B$4))*'No of Month Ach.'!D$4),IF(T236&gt;'No of Month Ach.'!B$5,('No of Month Ach.'!C$5+((T236-'No of Month Ach.'!B$5)/('No of Month Ach.'!B$4-'No of Month Ach.'!B$5))*'No of Month Ach.'!D$5),IF(T236&gt;='No of Month Ach.'!B$6,('No of Month Ach.'!C$6+((T236-'No of Month Ach.'!B$6)/('No of Month Ach.'!B$5-'No of Month Ach.'!B$6)*'No of Month Ach.'!D$6)),0))))*$AF$2/10))</f>
        <v>1.575</v>
      </c>
      <c r="AG236" s="76">
        <f>IFERROR(IF(U236="","",IF(U236&gt;='Rx Share'!B$3,'Rx Share'!C$3,IF(U236&gt;='Rx Share'!B$4,('Rx Share'!C$4+((U236-'Rx Share'!B$4)/('Rx Share'!B$3-'Rx Share'!B$4))*'Rx Share'!D$4),IF(U236&gt;'Rx Share'!B$5,('Rx Share'!C$5+((U236-'Rx Share'!B$5)/('Rx Share'!B$4-'Rx Share'!B$5))*'Rx Share'!D$5),IF(U236&gt;='Rx Share'!B$6,('Rx Share'!C$6+((U236-'Rx Share'!B$6)/('Rx Share'!B$5-'Rx Share'!B$6)*'Rx Share'!D$6)),0)))))*$AG$2/10,"")</f>
        <v>0</v>
      </c>
      <c r="AH236" s="76">
        <f>IF(W236&gt;='Call Achv'!B$3,'Call Achv'!C$3,IF(W236&gt;='Call Achv'!B$4,('Call Achv'!C$4+((W236-'Call Achv'!B$4)/('Call Achv'!B$3-'Call Achv'!B$4))*'Call Achv'!D$4),IF(W236&gt;'Call Achv'!B$5,('Call Achv'!C$5+((W236-'Call Achv'!B$5)/('Call Achv'!B$4-'Call Achv'!B$5))*'Call Achv'!D$5),IF(W236&gt;='Call Achv'!B$6,('Call Achv'!C$6+((W236-'Call Achv'!B$6)/('Call Achv'!B$5-'Call Achv'!B$6)*'Call Achv'!D$6)),0))))*$AH$2/10</f>
        <v>5</v>
      </c>
      <c r="AI236" s="76">
        <f>IF(X236&gt;='FF-Written'!B$3,'FF-Written'!C$3,IF(X236&gt;='FF-Written'!B$4,('FF-Written'!C$4+((X236-'FF-Written'!B$4)/('FF-Written'!B$3-'FF-Written'!B$4))*'FF-Written'!D$4),IF(X236&gt;'FF-Written'!B$5,('FF-Written'!C$5+((X236-'FF-Written'!B$5)/('FF-Written'!B$4-'FF-Written'!B$5))*'FF-Written'!D$5),IF(X236&gt;='FF-Written'!B$6,('FF-Written'!C$6+((X236-'FF-Written'!B$6)/('FF-Written'!B$5-'FF-Written'!B$6)*'FF-Written'!D$6)),0))))*$AI$2/10</f>
        <v>7.0222222222222239</v>
      </c>
      <c r="AJ236" s="76">
        <f>IF(Y236&gt;='FF-Detailing'!B$3,'FF-Detailing'!C$3,IF(Y236&gt;='FF-Detailing'!B$4,('FF-Detailing'!C$4+((Y236-'FF-Detailing'!B$4)/('FF-Detailing'!B$3-'FF-Detailing'!B$4))*'FF-Detailing'!D$4),IF(Y236&gt;'FF-Detailing'!B$5,('FF-Detailing'!C$5+((Y236-'FF-Detailing'!B$5)/('FF-Detailing'!B$4-'FF-Detailing'!B$5))*'FF-Detailing'!D$5),IF(Y236&gt;='FF-Detailing'!B$6,('FF-Detailing'!C$6+((Y236-'FF-Detailing'!B$6)/('FF-Detailing'!B$5-'FF-Detailing'!B$6)*'FF-Detailing'!D$6)),0))))*$AJ$2/10</f>
        <v>2.5600000000000005</v>
      </c>
      <c r="AK236" s="100">
        <f t="shared" si="42"/>
        <v>68.302833560762167</v>
      </c>
      <c r="AL236" s="70">
        <f t="shared" si="51"/>
        <v>122</v>
      </c>
      <c r="AM236" s="2">
        <f t="shared" si="43"/>
        <v>60.713629831788602</v>
      </c>
      <c r="AN236">
        <f t="shared" si="44"/>
        <v>92</v>
      </c>
      <c r="AO236" s="110">
        <f t="shared" si="45"/>
        <v>26.475037821482601</v>
      </c>
      <c r="AP236" s="110">
        <f t="shared" si="39"/>
        <v>47.535485014637111</v>
      </c>
      <c r="AQ236" s="110">
        <f t="shared" si="40"/>
        <v>19.277108433734941</v>
      </c>
      <c r="AR236" s="110">
        <f t="shared" si="41"/>
        <v>83.8888888888889</v>
      </c>
      <c r="AS236" s="109">
        <f t="shared" si="46"/>
        <v>49</v>
      </c>
      <c r="AT236" s="109">
        <f t="shared" si="47"/>
        <v>105</v>
      </c>
      <c r="AU236" s="109">
        <f t="shared" si="48"/>
        <v>145</v>
      </c>
      <c r="AV236" s="109">
        <f t="shared" si="49"/>
        <v>63</v>
      </c>
    </row>
    <row r="237" spans="1:48" ht="30" x14ac:dyDescent="0.35">
      <c r="A237" s="87"/>
      <c r="B237" s="79">
        <v>105811</v>
      </c>
      <c r="C237" s="80" t="s">
        <v>2105</v>
      </c>
      <c r="D237" s="80" t="s">
        <v>1114</v>
      </c>
      <c r="E237" s="80" t="s">
        <v>640</v>
      </c>
      <c r="F237" s="80" t="s">
        <v>37</v>
      </c>
      <c r="G237" s="80" t="s">
        <v>1776</v>
      </c>
      <c r="H237" s="80" t="s">
        <v>1777</v>
      </c>
      <c r="I237" s="80" t="s">
        <v>1757</v>
      </c>
      <c r="J237" s="146">
        <v>44909</v>
      </c>
      <c r="K237" s="146" t="s">
        <v>1719</v>
      </c>
      <c r="L237" s="79"/>
      <c r="M237" s="79">
        <v>9</v>
      </c>
      <c r="N237" s="78">
        <v>90.998402429675068</v>
      </c>
      <c r="O237" s="78">
        <f>_xlfn.XLOOKUP($B237,[1]Sheet1!$A:$A,[1]Sheet1!$D:$D)</f>
        <v>90.998418222377325</v>
      </c>
      <c r="P237" s="78">
        <f t="shared" si="50"/>
        <v>-1.5792702257044766E-5</v>
      </c>
      <c r="Q237" s="78">
        <v>26.47058823529412</v>
      </c>
      <c r="R237" s="78">
        <v>43.280584399676584</v>
      </c>
      <c r="S237" s="78">
        <v>92.357511964167742</v>
      </c>
      <c r="T237" s="142">
        <v>2</v>
      </c>
      <c r="U237" s="68">
        <v>19.631672431522858</v>
      </c>
      <c r="V237" s="68">
        <v>0.58895017294568575</v>
      </c>
      <c r="W237" s="78">
        <v>94.539682539682531</v>
      </c>
      <c r="X237" s="78">
        <v>57.222222222222229</v>
      </c>
      <c r="Y237" s="78">
        <v>61</v>
      </c>
      <c r="Z237" s="73"/>
      <c r="AA237" s="74"/>
      <c r="AB237" s="75">
        <f>IF(N237="","",(IF(N237&gt;='Sales Ach'!B$3,'Sales Ach'!C$3,IF(N237&gt;='Sales Ach'!B$4,('Sales Ach'!C$4+((N237-'Sales Ach'!B$4)/('Sales Ach'!B$3-'Sales Ach'!B$4))*'Sales Ach'!D$4),IF(N237&gt;'Sales Ach'!B$5,('Sales Ach'!C$5+((N237-'Sales Ach'!B$5)/('Sales Ach'!B$4-'Sales Ach'!B$5))*'Sales Ach'!D$5),IF(N237&gt;='Sales Ach'!B$6,('Sales Ach'!C$6+((N237-'Sales Ach'!B$6)/('Sales Ach'!B$5-'Sales Ach'!B$6)*'Sales Ach'!D$6)),0))))*$AB$2/10))</f>
        <v>13.799520728902522</v>
      </c>
      <c r="AC237" s="76">
        <f>IF(Q237="","",(IF(Q237&gt;=UA!B$3,UA!C$3,IF(Q237&gt;=UA!B$4,(UA!C$4+((Q237-UA!B$4)/(UA!B$3-UA!B$4))*UA!D$4),IF(Q237&gt;UA!B$5,(UA!C$5+((Q237-UA!B$5)/(UA!B$4-UA!B$5))*UA!D$5),IF(Q237&gt;=UA!B$6,(UA!C$6+((Q237-UA!B$6)/(UA!B$5-UA!B$6)*UA!D$6)),0))))*$AC$2/10))</f>
        <v>0</v>
      </c>
      <c r="AD237" s="76">
        <f>IF(R237="","",(IF(R237&gt;='New Product'!B$3,'New Product'!C$3,IF(R237&gt;='New Product'!B$4,('New Product'!C$4+((R237-'New Product'!B$4)/('New Product'!B$3-'New Product'!B$4))*'New Product'!D$4),IF(R237&gt;'New Product'!B$5,('New Product'!C$5+((R237-'New Product'!B$5)/('New Product'!B$4-'New Product'!B$5))*'New Product'!D$5),IF(R237&gt;='New Product'!B$6,('New Product'!C$6+((R237-'New Product'!B$6)/('New Product'!B$5-'New Product'!B$6)*'New Product'!D$6)),0)))))*$AD$2/10)</f>
        <v>0.39352556748585055</v>
      </c>
      <c r="AE237" s="76">
        <f>IF(S237="","",(IF(S237&gt;='Basket Brand'!B$3,'Basket Brand'!C$3,IF(S237&gt;='Basket Brand'!B$4,('Basket Brand'!C$4+((S237-'Basket Brand'!B$4)/('Basket Brand'!B$3-'Basket Brand'!B$4))*'Basket Brand'!D$4),IF(S237&gt;'Basket Brand'!B$5,('Basket Brand'!C$5+((S237-'Basket Brand'!B$5)/('Basket Brand'!B$4-'Basket Brand'!B$5))*'Basket Brand'!D$5),IF(S237&gt;='Basket Brand'!B$6,('Basket Brand'!C$6+((S237-'Basket Brand'!B$6)/('Basket Brand'!B$5-'Basket Brand'!B$6)*'Basket Brand'!D$6)),0))))*$AE$2/10))</f>
        <v>5.6829014357001286</v>
      </c>
      <c r="AF237" s="76">
        <f>IF(T237="","",(IF(T237&gt;='No of Month Ach.'!B$3,'No of Month Ach.'!C$3,IF(T237&gt;='No of Month Ach.'!B$4,('No of Month Ach.'!C$4+((T237-'No of Month Ach.'!B$4)/('No of Month Ach.'!B$3-'No of Month Ach.'!B$4))*'No of Month Ach.'!D$4),IF(T237&gt;'No of Month Ach.'!B$5,('No of Month Ach.'!C$5+((T237-'No of Month Ach.'!B$5)/('No of Month Ach.'!B$4-'No of Month Ach.'!B$5))*'No of Month Ach.'!D$5),IF(T237&gt;='No of Month Ach.'!B$6,('No of Month Ach.'!C$6+((T237-'No of Month Ach.'!B$6)/('No of Month Ach.'!B$5-'No of Month Ach.'!B$6)*'No of Month Ach.'!D$6)),0))))*$AF$2/10))</f>
        <v>0</v>
      </c>
      <c r="AG237" s="76">
        <f>IFERROR(IF(U237="","",IF(U237&gt;='Rx Share'!B$3,'Rx Share'!C$3,IF(U237&gt;='Rx Share'!B$4,('Rx Share'!C$4+((U237-'Rx Share'!B$4)/('Rx Share'!B$3-'Rx Share'!B$4))*'Rx Share'!D$4),IF(U237&gt;'Rx Share'!B$5,('Rx Share'!C$5+((U237-'Rx Share'!B$5)/('Rx Share'!B$4-'Rx Share'!B$5))*'Rx Share'!D$5),IF(U237&gt;='Rx Share'!B$6,('Rx Share'!C$6+((U237-'Rx Share'!B$6)/('Rx Share'!B$5-'Rx Share'!B$6)*'Rx Share'!D$6)),0)))))*$AG$2/10,"")</f>
        <v>0</v>
      </c>
      <c r="AH237" s="76">
        <f>IF(W237&gt;='Call Achv'!B$3,'Call Achv'!C$3,IF(W237&gt;='Call Achv'!B$4,('Call Achv'!C$4+((W237-'Call Achv'!B$4)/('Call Achv'!B$3-'Call Achv'!B$4))*'Call Achv'!D$4),IF(W237&gt;'Call Achv'!B$5,('Call Achv'!C$5+((W237-'Call Achv'!B$5)/('Call Achv'!B$4-'Call Achv'!B$5))*'Call Achv'!D$5),IF(W237&gt;='Call Achv'!B$6,('Call Achv'!C$6+((W237-'Call Achv'!B$6)/('Call Achv'!B$5-'Call Achv'!B$6)*'Call Achv'!D$6)),0))))*$AH$2/10</f>
        <v>2.907936507936506</v>
      </c>
      <c r="AI237" s="76">
        <f>IF(X237&gt;='FF-Written'!B$3,'FF-Written'!C$3,IF(X237&gt;='FF-Written'!B$4,('FF-Written'!C$4+((X237-'FF-Written'!B$4)/('FF-Written'!B$3-'FF-Written'!B$4))*'FF-Written'!D$4),IF(X237&gt;'FF-Written'!B$5,('FF-Written'!C$5+((X237-'FF-Written'!B$5)/('FF-Written'!B$4-'FF-Written'!B$5))*'FF-Written'!D$5),IF(X237&gt;='FF-Written'!B$6,('FF-Written'!C$6+((X237-'FF-Written'!B$6)/('FF-Written'!B$5-'FF-Written'!B$6)*'FF-Written'!D$6)),0))))*$AI$2/10</f>
        <v>2.4222222222222238</v>
      </c>
      <c r="AJ237" s="76">
        <f>IF(Y237&gt;='FF-Detailing'!B$3,'FF-Detailing'!C$3,IF(Y237&gt;='FF-Detailing'!B$4,('FF-Detailing'!C$4+((Y237-'FF-Detailing'!B$4)/('FF-Detailing'!B$3-'FF-Detailing'!B$4))*'FF-Detailing'!D$4),IF(Y237&gt;'FF-Detailing'!B$5,('FF-Detailing'!C$5+((Y237-'FF-Detailing'!B$5)/('FF-Detailing'!B$4-'FF-Detailing'!B$5))*'FF-Detailing'!D$5),IF(Y237&gt;='FF-Detailing'!B$6,('FF-Detailing'!C$6+((Y237-'FF-Detailing'!B$6)/('FF-Detailing'!B$5-'FF-Detailing'!B$6)*'FF-Detailing'!D$6)),0))))*$AJ$2/10</f>
        <v>0.255</v>
      </c>
      <c r="AK237" s="100">
        <f t="shared" si="42"/>
        <v>31.826383077809037</v>
      </c>
      <c r="AL237" s="70">
        <f t="shared" si="51"/>
        <v>446</v>
      </c>
      <c r="AM237" s="2">
        <f t="shared" si="43"/>
        <v>28.290118291385813</v>
      </c>
      <c r="AN237">
        <f t="shared" si="44"/>
        <v>318</v>
      </c>
      <c r="AO237" s="110" t="str">
        <f t="shared" si="45"/>
        <v/>
      </c>
      <c r="AP237" s="110" t="str">
        <f t="shared" si="39"/>
        <v/>
      </c>
      <c r="AQ237" s="110" t="str">
        <f t="shared" si="40"/>
        <v/>
      </c>
      <c r="AR237" s="110" t="str">
        <f t="shared" si="41"/>
        <v/>
      </c>
      <c r="AS237" s="109" t="str">
        <f t="shared" si="46"/>
        <v>Disqualified</v>
      </c>
      <c r="AT237" s="109" t="str">
        <f t="shared" si="47"/>
        <v>Disqualified</v>
      </c>
      <c r="AU237" s="109" t="str">
        <f t="shared" si="48"/>
        <v>Disqualified</v>
      </c>
      <c r="AV237" s="109" t="str">
        <f t="shared" si="49"/>
        <v>Disqualified</v>
      </c>
    </row>
    <row r="238" spans="1:48" ht="20" x14ac:dyDescent="0.35">
      <c r="A238" s="87"/>
      <c r="B238" s="79">
        <v>105818</v>
      </c>
      <c r="C238" s="80" t="s">
        <v>2106</v>
      </c>
      <c r="D238" s="80"/>
      <c r="E238" s="80" t="s">
        <v>641</v>
      </c>
      <c r="F238" s="80" t="s">
        <v>114</v>
      </c>
      <c r="G238" s="80" t="s">
        <v>2107</v>
      </c>
      <c r="H238" s="80" t="s">
        <v>1785</v>
      </c>
      <c r="I238" s="80" t="s">
        <v>1786</v>
      </c>
      <c r="J238" s="146"/>
      <c r="K238" s="146" t="s">
        <v>1701</v>
      </c>
      <c r="L238" s="79"/>
      <c r="M238" s="79">
        <v>6</v>
      </c>
      <c r="N238" s="78">
        <v>94.531238379216205</v>
      </c>
      <c r="O238" s="78">
        <f>_xlfn.XLOOKUP($B238,[1]Sheet1!$A:$A,[1]Sheet1!$D:$D)</f>
        <v>94.531148745525826</v>
      </c>
      <c r="P238" s="78">
        <f t="shared" si="50"/>
        <v>8.9633690379287145E-5</v>
      </c>
      <c r="Q238" s="78">
        <v>37.878787878787875</v>
      </c>
      <c r="R238" s="78">
        <v>45.654694128398461</v>
      </c>
      <c r="S238" s="78">
        <v>79.151821198369305</v>
      </c>
      <c r="T238" s="142">
        <v>2</v>
      </c>
      <c r="U238" s="68">
        <v>0</v>
      </c>
      <c r="V238" s="68">
        <v>0</v>
      </c>
      <c r="W238" s="78">
        <v>99.80952380952381</v>
      </c>
      <c r="X238" s="78">
        <v>86.111111111111128</v>
      </c>
      <c r="Y238" s="78">
        <v>87.666666666666671</v>
      </c>
      <c r="Z238" s="73"/>
      <c r="AA238" s="74"/>
      <c r="AB238" s="75">
        <f>IF(N238="","",(IF(N238&gt;='Sales Ach'!B$3,'Sales Ach'!C$3,IF(N238&gt;='Sales Ach'!B$4,('Sales Ach'!C$4+((N238-'Sales Ach'!B$4)/('Sales Ach'!B$3-'Sales Ach'!B$4))*'Sales Ach'!D$4),IF(N238&gt;'Sales Ach'!B$5,('Sales Ach'!C$5+((N238-'Sales Ach'!B$5)/('Sales Ach'!B$4-'Sales Ach'!B$5))*'Sales Ach'!D$5),IF(N238&gt;='Sales Ach'!B$6,('Sales Ach'!C$6+((N238-'Sales Ach'!B$6)/('Sales Ach'!B$5-'Sales Ach'!B$6)*'Sales Ach'!D$6)),0))))*$AB$2/10))</f>
        <v>14.859371513764861</v>
      </c>
      <c r="AC238" s="76">
        <f>IF(Q238="","",(IF(Q238&gt;=UA!B$3,UA!C$3,IF(Q238&gt;=UA!B$4,(UA!C$4+((Q238-UA!B$4)/(UA!B$3-UA!B$4))*UA!D$4),IF(Q238&gt;UA!B$5,(UA!C$5+((Q238-UA!B$5)/(UA!B$4-UA!B$5))*UA!D$5),IF(Q238&gt;=UA!B$6,(UA!C$6+((Q238-UA!B$6)/(UA!B$5-UA!B$6)*UA!D$6)),0))))*$AC$2/10))</f>
        <v>5.3636363636363624</v>
      </c>
      <c r="AD238" s="76">
        <f>IF(R238="","",(IF(R238&gt;='New Product'!B$3,'New Product'!C$3,IF(R238&gt;='New Product'!B$4,('New Product'!C$4+((R238-'New Product'!B$4)/('New Product'!B$3-'New Product'!B$4))*'New Product'!D$4),IF(R238&gt;'New Product'!B$5,('New Product'!C$5+((R238-'New Product'!B$5)/('New Product'!B$4-'New Product'!B$5))*'New Product'!D$5),IF(R238&gt;='New Product'!B$6,('New Product'!C$6+((R238-'New Product'!B$6)/('New Product'!B$5-'New Product'!B$6)*'New Product'!D$6)),0)))))*$AD$2/10)</f>
        <v>0.49739286811743266</v>
      </c>
      <c r="AE238" s="76">
        <f>IF(S238="","",(IF(S238&gt;='Basket Brand'!B$3,'Basket Brand'!C$3,IF(S238&gt;='Basket Brand'!B$4,('Basket Brand'!C$4+((S238-'Basket Brand'!B$4)/('Basket Brand'!B$3-'Basket Brand'!B$4))*'Basket Brand'!D$4),IF(S238&gt;'Basket Brand'!B$5,('Basket Brand'!C$5+((S238-'Basket Brand'!B$5)/('Basket Brand'!B$4-'Basket Brand'!B$5))*'Basket Brand'!D$5),IF(S238&gt;='Basket Brand'!B$6,('Basket Brand'!C$6+((S238-'Basket Brand'!B$6)/('Basket Brand'!B$5-'Basket Brand'!B$6)*'Basket Brand'!D$6)),0))))*$AE$2/10))</f>
        <v>4.0982185438043164</v>
      </c>
      <c r="AF238" s="76">
        <f>IF(T238="","",(IF(T238&gt;='No of Month Ach.'!B$3,'No of Month Ach.'!C$3,IF(T238&gt;='No of Month Ach.'!B$4,('No of Month Ach.'!C$4+((T238-'No of Month Ach.'!B$4)/('No of Month Ach.'!B$3-'No of Month Ach.'!B$4))*'No of Month Ach.'!D$4),IF(T238&gt;'No of Month Ach.'!B$5,('No of Month Ach.'!C$5+((T238-'No of Month Ach.'!B$5)/('No of Month Ach.'!B$4-'No of Month Ach.'!B$5))*'No of Month Ach.'!D$5),IF(T238&gt;='No of Month Ach.'!B$6,('No of Month Ach.'!C$6+((T238-'No of Month Ach.'!B$6)/('No of Month Ach.'!B$5-'No of Month Ach.'!B$6)*'No of Month Ach.'!D$6)),0))))*$AF$2/10))</f>
        <v>0</v>
      </c>
      <c r="AG238" s="76">
        <f>IFERROR(IF(U238="","",IF(U238&gt;='Rx Share'!B$3,'Rx Share'!C$3,IF(U238&gt;='Rx Share'!B$4,('Rx Share'!C$4+((U238-'Rx Share'!B$4)/('Rx Share'!B$3-'Rx Share'!B$4))*'Rx Share'!D$4),IF(U238&gt;'Rx Share'!B$5,('Rx Share'!C$5+((U238-'Rx Share'!B$5)/('Rx Share'!B$4-'Rx Share'!B$5))*'Rx Share'!D$5),IF(U238&gt;='Rx Share'!B$6,('Rx Share'!C$6+((U238-'Rx Share'!B$6)/('Rx Share'!B$5-'Rx Share'!B$6)*'Rx Share'!D$6)),0)))))*$AG$2/10,"")</f>
        <v>0</v>
      </c>
      <c r="AH238" s="76">
        <f>IF(W238&gt;='Call Achv'!B$3,'Call Achv'!C$3,IF(W238&gt;='Call Achv'!B$4,('Call Achv'!C$4+((W238-'Call Achv'!B$4)/('Call Achv'!B$3-'Call Achv'!B$4))*'Call Achv'!D$4),IF(W238&gt;'Call Achv'!B$5,('Call Achv'!C$5+((W238-'Call Achv'!B$5)/('Call Achv'!B$4-'Call Achv'!B$5))*'Call Achv'!D$5),IF(W238&gt;='Call Achv'!B$6,('Call Achv'!C$6+((W238-'Call Achv'!B$6)/('Call Achv'!B$5-'Call Achv'!B$6)*'Call Achv'!D$6)),0))))*$AH$2/10</f>
        <v>4.9428571428571431</v>
      </c>
      <c r="AI238" s="76">
        <f>IF(X238&gt;='FF-Written'!B$3,'FF-Written'!C$3,IF(X238&gt;='FF-Written'!B$4,('FF-Written'!C$4+((X238-'FF-Written'!B$4)/('FF-Written'!B$3-'FF-Written'!B$4))*'FF-Written'!D$4),IF(X238&gt;'FF-Written'!B$5,('FF-Written'!C$5+((X238-'FF-Written'!B$5)/('FF-Written'!B$4-'FF-Written'!B$5))*'FF-Written'!D$5),IF(X238&gt;='FF-Written'!B$6,('FF-Written'!C$6+((X238-'FF-Written'!B$6)/('FF-Written'!B$5-'FF-Written'!B$6)*'FF-Written'!D$6)),0))))*$AI$2/10</f>
        <v>7.37777777777778</v>
      </c>
      <c r="AJ238" s="76">
        <f>IF(Y238&gt;='FF-Detailing'!B$3,'FF-Detailing'!C$3,IF(Y238&gt;='FF-Detailing'!B$4,('FF-Detailing'!C$4+((Y238-'FF-Detailing'!B$4)/('FF-Detailing'!B$3-'FF-Detailing'!B$4))*'FF-Detailing'!D$4),IF(Y238&gt;'FF-Detailing'!B$5,('FF-Detailing'!C$5+((Y238-'FF-Detailing'!B$5)/('FF-Detailing'!B$4-'FF-Detailing'!B$5))*'FF-Detailing'!D$5),IF(Y238&gt;='FF-Detailing'!B$6,('FF-Detailing'!C$6+((Y238-'FF-Detailing'!B$6)/('FF-Detailing'!B$5-'FF-Detailing'!B$6)*'FF-Detailing'!D$6)),0))))*$AJ$2/10</f>
        <v>2.5600000000000005</v>
      </c>
      <c r="AK238" s="100">
        <f t="shared" si="42"/>
        <v>49.624067762447375</v>
      </c>
      <c r="AL238" s="70">
        <f t="shared" si="51"/>
        <v>239</v>
      </c>
      <c r="AM238" s="2">
        <f t="shared" si="43"/>
        <v>44.110282455508781</v>
      </c>
      <c r="AN238">
        <f t="shared" si="44"/>
        <v>182</v>
      </c>
      <c r="AO238" s="110" t="str">
        <f t="shared" si="45"/>
        <v/>
      </c>
      <c r="AP238" s="110" t="str">
        <f t="shared" si="39"/>
        <v/>
      </c>
      <c r="AQ238" s="110" t="str">
        <f t="shared" si="40"/>
        <v/>
      </c>
      <c r="AR238" s="110" t="str">
        <f t="shared" si="41"/>
        <v/>
      </c>
      <c r="AS238" s="109" t="str">
        <f t="shared" si="46"/>
        <v>Disqualified</v>
      </c>
      <c r="AT238" s="109" t="str">
        <f t="shared" si="47"/>
        <v>Disqualified</v>
      </c>
      <c r="AU238" s="109" t="str">
        <f t="shared" si="48"/>
        <v>Disqualified</v>
      </c>
      <c r="AV238" s="109" t="str">
        <f t="shared" si="49"/>
        <v>Disqualified</v>
      </c>
    </row>
    <row r="239" spans="1:48" ht="20" x14ac:dyDescent="0.35">
      <c r="A239" s="87"/>
      <c r="B239" s="79">
        <v>105819</v>
      </c>
      <c r="C239" s="80" t="s">
        <v>644</v>
      </c>
      <c r="D239" s="80" t="s">
        <v>1114</v>
      </c>
      <c r="E239" s="80" t="s">
        <v>2108</v>
      </c>
      <c r="F239" s="80" t="s">
        <v>1951</v>
      </c>
      <c r="G239" s="80" t="s">
        <v>14</v>
      </c>
      <c r="H239" s="80" t="s">
        <v>1770</v>
      </c>
      <c r="I239" s="80" t="s">
        <v>1757</v>
      </c>
      <c r="J239" s="146">
        <v>44909</v>
      </c>
      <c r="K239" s="146" t="s">
        <v>1719</v>
      </c>
      <c r="L239" s="79"/>
      <c r="M239" s="79">
        <v>9</v>
      </c>
      <c r="N239" s="78">
        <v>79.596154531730861</v>
      </c>
      <c r="O239" s="78">
        <f>_xlfn.XLOOKUP($B239,[1]Sheet1!$A:$A,[1]Sheet1!$D:$D)</f>
        <v>79.59609995047316</v>
      </c>
      <c r="P239" s="78">
        <f t="shared" si="50"/>
        <v>5.4581257700192509E-5</v>
      </c>
      <c r="Q239" s="78">
        <v>22.203389830508474</v>
      </c>
      <c r="R239" s="78">
        <v>44.08478673305676</v>
      </c>
      <c r="S239" s="78">
        <v>76.519206573520492</v>
      </c>
      <c r="T239" s="142">
        <v>1</v>
      </c>
      <c r="U239" s="68">
        <v>46.979865771812079</v>
      </c>
      <c r="V239" s="68">
        <v>1.4093959731543624</v>
      </c>
      <c r="W239" s="78">
        <v>94.476190476190482</v>
      </c>
      <c r="X239" s="78">
        <v>71.1111111111111</v>
      </c>
      <c r="Y239" s="78">
        <v>87.333333333333329</v>
      </c>
      <c r="Z239" s="73"/>
      <c r="AA239" s="74"/>
      <c r="AB239" s="75">
        <f>IF(N239="","",(IF(N239&gt;='Sales Ach'!B$3,'Sales Ach'!C$3,IF(N239&gt;='Sales Ach'!B$4,('Sales Ach'!C$4+((N239-'Sales Ach'!B$4)/('Sales Ach'!B$3-'Sales Ach'!B$4))*'Sales Ach'!D$4),IF(N239&gt;'Sales Ach'!B$5,('Sales Ach'!C$5+((N239-'Sales Ach'!B$5)/('Sales Ach'!B$4-'Sales Ach'!B$5))*'Sales Ach'!D$5),IF(N239&gt;='Sales Ach'!B$6,('Sales Ach'!C$6+((N239-'Sales Ach'!B$6)/('Sales Ach'!B$5-'Sales Ach'!B$6)*'Sales Ach'!D$6)),0))))*$AB$2/10))</f>
        <v>10.378846359519258</v>
      </c>
      <c r="AC239" s="76">
        <f>IF(Q239="","",(IF(Q239&gt;=UA!B$3,UA!C$3,IF(Q239&gt;=UA!B$4,(UA!C$4+((Q239-UA!B$4)/(UA!B$3-UA!B$4))*UA!D$4),IF(Q239&gt;UA!B$5,(UA!C$5+((Q239-UA!B$5)/(UA!B$4-UA!B$5))*UA!D$5),IF(Q239&gt;=UA!B$6,(UA!C$6+((Q239-UA!B$6)/(UA!B$5-UA!B$6)*UA!D$6)),0))))*$AC$2/10))</f>
        <v>0</v>
      </c>
      <c r="AD239" s="76">
        <f>IF(R239="","",(IF(R239&gt;='New Product'!B$3,'New Product'!C$3,IF(R239&gt;='New Product'!B$4,('New Product'!C$4+((R239-'New Product'!B$4)/('New Product'!B$3-'New Product'!B$4))*'New Product'!D$4),IF(R239&gt;'New Product'!B$5,('New Product'!C$5+((R239-'New Product'!B$5)/('New Product'!B$4-'New Product'!B$5))*'New Product'!D$5),IF(R239&gt;='New Product'!B$6,('New Product'!C$6+((R239-'New Product'!B$6)/('New Product'!B$5-'New Product'!B$6)*'New Product'!D$6)),0)))))*$AD$2/10)</f>
        <v>0.42870941957123321</v>
      </c>
      <c r="AE239" s="76">
        <f>IF(S239="","",(IF(S239&gt;='Basket Brand'!B$3,'Basket Brand'!C$3,IF(S239&gt;='Basket Brand'!B$4,('Basket Brand'!C$4+((S239-'Basket Brand'!B$4)/('Basket Brand'!B$3-'Basket Brand'!B$4))*'Basket Brand'!D$4),IF(S239&gt;'Basket Brand'!B$5,('Basket Brand'!C$5+((S239-'Basket Brand'!B$5)/('Basket Brand'!B$4-'Basket Brand'!B$5))*'Basket Brand'!D$5),IF(S239&gt;='Basket Brand'!B$6,('Basket Brand'!C$6+((S239-'Basket Brand'!B$6)/('Basket Brand'!B$5-'Basket Brand'!B$6)*'Basket Brand'!D$6)),0))))*$AE$2/10))</f>
        <v>3.7823047888224588</v>
      </c>
      <c r="AF239" s="76">
        <f>IF(T239="","",(IF(T239&gt;='No of Month Ach.'!B$3,'No of Month Ach.'!C$3,IF(T239&gt;='No of Month Ach.'!B$4,('No of Month Ach.'!C$4+((T239-'No of Month Ach.'!B$4)/('No of Month Ach.'!B$3-'No of Month Ach.'!B$4))*'No of Month Ach.'!D$4),IF(T239&gt;'No of Month Ach.'!B$5,('No of Month Ach.'!C$5+((T239-'No of Month Ach.'!B$5)/('No of Month Ach.'!B$4-'No of Month Ach.'!B$5))*'No of Month Ach.'!D$5),IF(T239&gt;='No of Month Ach.'!B$6,('No of Month Ach.'!C$6+((T239-'No of Month Ach.'!B$6)/('No of Month Ach.'!B$5-'No of Month Ach.'!B$6)*'No of Month Ach.'!D$6)),0))))*$AF$2/10))</f>
        <v>0</v>
      </c>
      <c r="AG239" s="76">
        <f>IFERROR(IF(U239="","",IF(U239&gt;='Rx Share'!B$3,'Rx Share'!C$3,IF(U239&gt;='Rx Share'!B$4,('Rx Share'!C$4+((U239-'Rx Share'!B$4)/('Rx Share'!B$3-'Rx Share'!B$4))*'Rx Share'!D$4),IF(U239&gt;'Rx Share'!B$5,('Rx Share'!C$5+((U239-'Rx Share'!B$5)/('Rx Share'!B$4-'Rx Share'!B$5))*'Rx Share'!D$5),IF(U239&gt;='Rx Share'!B$6,('Rx Share'!C$6+((U239-'Rx Share'!B$6)/('Rx Share'!B$5-'Rx Share'!B$6)*'Rx Share'!D$6)),0)))))*$AG$2/10,"")</f>
        <v>0</v>
      </c>
      <c r="AH239" s="76">
        <f>IF(W239&gt;='Call Achv'!B$3,'Call Achv'!C$3,IF(W239&gt;='Call Achv'!B$4,('Call Achv'!C$4+((W239-'Call Achv'!B$4)/('Call Achv'!B$3-'Call Achv'!B$4))*'Call Achv'!D$4),IF(W239&gt;'Call Achv'!B$5,('Call Achv'!C$5+((W239-'Call Achv'!B$5)/('Call Achv'!B$4-'Call Achv'!B$5))*'Call Achv'!D$5),IF(W239&gt;='Call Achv'!B$6,('Call Achv'!C$6+((W239-'Call Achv'!B$6)/('Call Achv'!B$5-'Call Achv'!B$6)*'Call Achv'!D$6)),0))))*$AH$2/10</f>
        <v>2.8952380952380965</v>
      </c>
      <c r="AI239" s="76">
        <f>IF(X239&gt;='FF-Written'!B$3,'FF-Written'!C$3,IF(X239&gt;='FF-Written'!B$4,('FF-Written'!C$4+((X239-'FF-Written'!B$4)/('FF-Written'!B$3-'FF-Written'!B$4))*'FF-Written'!D$4),IF(X239&gt;'FF-Written'!B$5,('FF-Written'!C$5+((X239-'FF-Written'!B$5)/('FF-Written'!B$4-'FF-Written'!B$5))*'FF-Written'!D$5),IF(X239&gt;='FF-Written'!B$6,('FF-Written'!C$6+((X239-'FF-Written'!B$6)/('FF-Written'!B$5-'FF-Written'!B$6)*'FF-Written'!D$6)),0))))*$AI$2/10</f>
        <v>4.5333333333333323</v>
      </c>
      <c r="AJ239" s="76">
        <f>IF(Y239&gt;='FF-Detailing'!B$3,'FF-Detailing'!C$3,IF(Y239&gt;='FF-Detailing'!B$4,('FF-Detailing'!C$4+((Y239-'FF-Detailing'!B$4)/('FF-Detailing'!B$3-'FF-Detailing'!B$4))*'FF-Detailing'!D$4),IF(Y239&gt;'FF-Detailing'!B$5,('FF-Detailing'!C$5+((Y239-'FF-Detailing'!B$5)/('FF-Detailing'!B$4-'FF-Detailing'!B$5))*'FF-Detailing'!D$5),IF(Y239&gt;='FF-Detailing'!B$6,('FF-Detailing'!C$6+((Y239-'FF-Detailing'!B$6)/('FF-Detailing'!B$5-'FF-Detailing'!B$6)*'FF-Detailing'!D$6)),0))))*$AJ$2/10</f>
        <v>2.5399999999999996</v>
      </c>
      <c r="AK239" s="100">
        <f t="shared" si="42"/>
        <v>30.698039995605473</v>
      </c>
      <c r="AL239" s="70">
        <f t="shared" si="51"/>
        <v>458</v>
      </c>
      <c r="AM239" s="2">
        <f t="shared" si="43"/>
        <v>27.287146662760421</v>
      </c>
      <c r="AN239">
        <f t="shared" si="44"/>
        <v>326</v>
      </c>
      <c r="AO239" s="110" t="str">
        <f t="shared" si="45"/>
        <v/>
      </c>
      <c r="AP239" s="110" t="str">
        <f t="shared" si="39"/>
        <v/>
      </c>
      <c r="AQ239" s="110" t="str">
        <f t="shared" si="40"/>
        <v/>
      </c>
      <c r="AR239" s="110" t="str">
        <f t="shared" si="41"/>
        <v/>
      </c>
      <c r="AS239" s="109" t="str">
        <f t="shared" si="46"/>
        <v>Disqualified</v>
      </c>
      <c r="AT239" s="109" t="str">
        <f t="shared" si="47"/>
        <v>Disqualified</v>
      </c>
      <c r="AU239" s="109" t="str">
        <f t="shared" si="48"/>
        <v>Disqualified</v>
      </c>
      <c r="AV239" s="109" t="str">
        <f t="shared" si="49"/>
        <v>Disqualified</v>
      </c>
    </row>
    <row r="240" spans="1:48" ht="20" x14ac:dyDescent="0.35">
      <c r="A240" s="87"/>
      <c r="B240" s="79">
        <v>105822</v>
      </c>
      <c r="C240" s="80" t="s">
        <v>2109</v>
      </c>
      <c r="D240" s="80" t="s">
        <v>1201</v>
      </c>
      <c r="E240" s="80" t="s">
        <v>2110</v>
      </c>
      <c r="F240" s="80" t="s">
        <v>2036</v>
      </c>
      <c r="G240" s="80" t="s">
        <v>1906</v>
      </c>
      <c r="H240" s="80" t="s">
        <v>1545</v>
      </c>
      <c r="I240" s="80" t="s">
        <v>1545</v>
      </c>
      <c r="J240" s="146">
        <v>44909</v>
      </c>
      <c r="K240" s="146" t="s">
        <v>1719</v>
      </c>
      <c r="L240" s="79"/>
      <c r="M240" s="79">
        <v>6</v>
      </c>
      <c r="N240" s="78">
        <v>107.90934994274717</v>
      </c>
      <c r="O240" s="78">
        <f>_xlfn.XLOOKUP($B240,[1]Sheet1!$A:$A,[1]Sheet1!$D:$D)</f>
        <v>107.90934994274717</v>
      </c>
      <c r="P240" s="78">
        <f t="shared" si="50"/>
        <v>0</v>
      </c>
      <c r="Q240" s="78">
        <v>57.142857142857139</v>
      </c>
      <c r="R240" s="78">
        <v>195.58953711654641</v>
      </c>
      <c r="S240" s="78">
        <v>111.20985210830409</v>
      </c>
      <c r="T240" s="142">
        <v>6</v>
      </c>
      <c r="U240" s="68" t="s">
        <v>1093</v>
      </c>
      <c r="V240" s="68" t="s">
        <v>1093</v>
      </c>
      <c r="W240" s="78">
        <v>115.33516988062442</v>
      </c>
      <c r="X240" s="78">
        <v>58.333333333333336</v>
      </c>
      <c r="Y240" s="78">
        <v>30.666666666666668</v>
      </c>
      <c r="Z240" s="73"/>
      <c r="AA240" s="74"/>
      <c r="AB240" s="75">
        <f>IF(N240="","",(IF(N240&gt;='Sales Ach'!B$3,'Sales Ach'!C$3,IF(N240&gt;='Sales Ach'!B$4,('Sales Ach'!C$4+((N240-'Sales Ach'!B$4)/('Sales Ach'!B$3-'Sales Ach'!B$4))*'Sales Ach'!D$4),IF(N240&gt;'Sales Ach'!B$5,('Sales Ach'!C$5+((N240-'Sales Ach'!B$5)/('Sales Ach'!B$4-'Sales Ach'!B$5))*'Sales Ach'!D$5),IF(N240&gt;='Sales Ach'!B$6,('Sales Ach'!C$6+((N240-'Sales Ach'!B$6)/('Sales Ach'!B$5-'Sales Ach'!B$6)*'Sales Ach'!D$6)),0))))*$AB$2/10))</f>
        <v>26.372804982824153</v>
      </c>
      <c r="AC240" s="76">
        <f>IF(Q240="","",(IF(Q240&gt;=UA!B$3,UA!C$3,IF(Q240&gt;=UA!B$4,(UA!C$4+((Q240-UA!B$4)/(UA!B$3-UA!B$4))*UA!D$4),IF(Q240&gt;UA!B$5,(UA!C$5+((Q240-UA!B$5)/(UA!B$4-UA!B$5))*UA!D$5),IF(Q240&gt;=UA!B$6,(UA!C$6+((Q240-UA!B$6)/(UA!B$5-UA!B$6)*UA!D$6)),0))))*$AC$2/10))</f>
        <v>10</v>
      </c>
      <c r="AD240" s="76">
        <f>IF(R240="","",(IF(R240&gt;='New Product'!B$3,'New Product'!C$3,IF(R240&gt;='New Product'!B$4,('New Product'!C$4+((R240-'New Product'!B$4)/('New Product'!B$3-'New Product'!B$4))*'New Product'!D$4),IF(R240&gt;'New Product'!B$5,('New Product'!C$5+((R240-'New Product'!B$5)/('New Product'!B$4-'New Product'!B$5))*'New Product'!D$5),IF(R240&gt;='New Product'!B$6,('New Product'!C$6+((R240-'New Product'!B$6)/('New Product'!B$5-'New Product'!B$6)*'New Product'!D$6)),0)))))*$AD$2/10)</f>
        <v>5</v>
      </c>
      <c r="AE240" s="76">
        <f>IF(S240="","",(IF(S240&gt;='Basket Brand'!B$3,'Basket Brand'!C$3,IF(S240&gt;='Basket Brand'!B$4,('Basket Brand'!C$4+((S240-'Basket Brand'!B$4)/('Basket Brand'!B$3-'Basket Brand'!B$4))*'Basket Brand'!D$4),IF(S240&gt;'Basket Brand'!B$5,('Basket Brand'!C$5+((S240-'Basket Brand'!B$5)/('Basket Brand'!B$4-'Basket Brand'!B$5))*'Basket Brand'!D$5),IF(S240&gt;='Basket Brand'!B$6,('Basket Brand'!C$6+((S240-'Basket Brand'!B$6)/('Basket Brand'!B$5-'Basket Brand'!B$6)*'Basket Brand'!D$6)),0))))*$AE$2/10))</f>
        <v>10.94518225299649</v>
      </c>
      <c r="AF240" s="76">
        <f>IF(T240="","",(IF(T240&gt;='No of Month Ach.'!B$3,'No of Month Ach.'!C$3,IF(T240&gt;='No of Month Ach.'!B$4,('No of Month Ach.'!C$4+((T240-'No of Month Ach.'!B$4)/('No of Month Ach.'!B$3-'No of Month Ach.'!B$4))*'No of Month Ach.'!D$4),IF(T240&gt;'No of Month Ach.'!B$5,('No of Month Ach.'!C$5+((T240-'No of Month Ach.'!B$5)/('No of Month Ach.'!B$4-'No of Month Ach.'!B$5))*'No of Month Ach.'!D$5),IF(T240&gt;='No of Month Ach.'!B$6,('No of Month Ach.'!C$6+((T240-'No of Month Ach.'!B$6)/('No of Month Ach.'!B$5-'No of Month Ach.'!B$6)*'No of Month Ach.'!D$6)),0))))*$AF$2/10))</f>
        <v>1.575</v>
      </c>
      <c r="AG240" s="76" t="str">
        <f>IFERROR(IF(U240="","",IF(U240&gt;='Rx Share'!B$3,'Rx Share'!C$3,IF(U240&gt;='Rx Share'!B$4,('Rx Share'!C$4+((U240-'Rx Share'!B$4)/('Rx Share'!B$3-'Rx Share'!B$4))*'Rx Share'!D$4),IF(U240&gt;'Rx Share'!B$5,('Rx Share'!C$5+((U240-'Rx Share'!B$5)/('Rx Share'!B$4-'Rx Share'!B$5))*'Rx Share'!D$5),IF(U240&gt;='Rx Share'!B$6,('Rx Share'!C$6+((U240-'Rx Share'!B$6)/('Rx Share'!B$5-'Rx Share'!B$6)*'Rx Share'!D$6)),0)))))*$AG$2/10,"")</f>
        <v/>
      </c>
      <c r="AH240" s="76">
        <f>IF(W240&gt;='Call Achv'!B$3,'Call Achv'!C$3,IF(W240&gt;='Call Achv'!B$4,('Call Achv'!C$4+((W240-'Call Achv'!B$4)/('Call Achv'!B$3-'Call Achv'!B$4))*'Call Achv'!D$4),IF(W240&gt;'Call Achv'!B$5,('Call Achv'!C$5+((W240-'Call Achv'!B$5)/('Call Achv'!B$4-'Call Achv'!B$5))*'Call Achv'!D$5),IF(W240&gt;='Call Achv'!B$6,('Call Achv'!C$6+((W240-'Call Achv'!B$6)/('Call Achv'!B$5-'Call Achv'!B$6)*'Call Achv'!D$6)),0))))*$AH$2/10</f>
        <v>5</v>
      </c>
      <c r="AI240" s="76">
        <f>IF(X240&gt;='FF-Written'!B$3,'FF-Written'!C$3,IF(X240&gt;='FF-Written'!B$4,('FF-Written'!C$4+((X240-'FF-Written'!B$4)/('FF-Written'!B$3-'FF-Written'!B$4))*'FF-Written'!D$4),IF(X240&gt;'FF-Written'!B$5,('FF-Written'!C$5+((X240-'FF-Written'!B$5)/('FF-Written'!B$4-'FF-Written'!B$5))*'FF-Written'!D$5),IF(X240&gt;='FF-Written'!B$6,('FF-Written'!C$6+((X240-'FF-Written'!B$6)/('FF-Written'!B$5-'FF-Written'!B$6)*'FF-Written'!D$6)),0))))*$AI$2/10</f>
        <v>2.7333333333333338</v>
      </c>
      <c r="AJ240" s="76">
        <f>IF(Y240&gt;='FF-Detailing'!B$3,'FF-Detailing'!C$3,IF(Y240&gt;='FF-Detailing'!B$4,('FF-Detailing'!C$4+((Y240-'FF-Detailing'!B$4)/('FF-Detailing'!B$3-'FF-Detailing'!B$4))*'FF-Detailing'!D$4),IF(Y240&gt;'FF-Detailing'!B$5,('FF-Detailing'!C$5+((Y240-'FF-Detailing'!B$5)/('FF-Detailing'!B$4-'FF-Detailing'!B$5))*'FF-Detailing'!D$5),IF(Y240&gt;='FF-Detailing'!B$6,('FF-Detailing'!C$6+((Y240-'FF-Detailing'!B$6)/('FF-Detailing'!B$5-'FF-Detailing'!B$6)*'FF-Detailing'!D$6)),0))))*$AJ$2/10</f>
        <v>0</v>
      </c>
      <c r="AK240" s="100">
        <f t="shared" si="42"/>
        <v>77.032900711442466</v>
      </c>
      <c r="AL240" s="70">
        <f t="shared" si="51"/>
        <v>59</v>
      </c>
      <c r="AM240" s="2">
        <f t="shared" si="43"/>
        <v>68.473689521282196</v>
      </c>
      <c r="AN240">
        <f t="shared" si="44"/>
        <v>42</v>
      </c>
      <c r="AO240" s="110" t="str">
        <f t="shared" si="45"/>
        <v/>
      </c>
      <c r="AP240" s="110">
        <f t="shared" si="39"/>
        <v>195.58953711654641</v>
      </c>
      <c r="AQ240" s="110">
        <f t="shared" si="40"/>
        <v>57.142857142857139</v>
      </c>
      <c r="AR240" s="110">
        <f t="shared" si="41"/>
        <v>58.333333333333336</v>
      </c>
      <c r="AS240" s="109" t="str">
        <f t="shared" si="46"/>
        <v>Not eligible</v>
      </c>
      <c r="AT240" s="109">
        <f t="shared" si="47"/>
        <v>1</v>
      </c>
      <c r="AU240" s="109">
        <f t="shared" si="48"/>
        <v>24</v>
      </c>
      <c r="AV240" s="109">
        <f t="shared" si="49"/>
        <v>127</v>
      </c>
    </row>
    <row r="241" spans="1:48" ht="20" x14ac:dyDescent="0.35">
      <c r="A241" s="87"/>
      <c r="B241" s="79">
        <v>105824</v>
      </c>
      <c r="C241" s="80" t="s">
        <v>638</v>
      </c>
      <c r="D241" s="80" t="s">
        <v>1114</v>
      </c>
      <c r="E241" s="80" t="s">
        <v>2111</v>
      </c>
      <c r="F241" s="80" t="s">
        <v>1853</v>
      </c>
      <c r="G241" s="80" t="s">
        <v>1854</v>
      </c>
      <c r="H241" s="80" t="s">
        <v>1808</v>
      </c>
      <c r="I241" s="80" t="s">
        <v>1757</v>
      </c>
      <c r="J241" s="146">
        <v>44909</v>
      </c>
      <c r="K241" s="146" t="s">
        <v>1719</v>
      </c>
      <c r="L241" s="79"/>
      <c r="M241" s="79">
        <v>9</v>
      </c>
      <c r="N241" s="78">
        <v>118.69836153276876</v>
      </c>
      <c r="O241" s="78">
        <f>_xlfn.XLOOKUP($B241,[1]Sheet1!$A:$A,[1]Sheet1!$D:$D)</f>
        <v>118.69838307568597</v>
      </c>
      <c r="P241" s="78">
        <f t="shared" si="50"/>
        <v>-2.1542917210126689E-5</v>
      </c>
      <c r="Q241" s="78">
        <v>77.777777777777786</v>
      </c>
      <c r="R241" s="78">
        <v>187.27900079111797</v>
      </c>
      <c r="S241" s="78">
        <v>115.92267051725752</v>
      </c>
      <c r="T241" s="142">
        <v>9</v>
      </c>
      <c r="U241" s="68">
        <v>3.5946554621152318</v>
      </c>
      <c r="V241" s="68">
        <v>0.64703798318074168</v>
      </c>
      <c r="W241" s="78">
        <v>114.24851190476191</v>
      </c>
      <c r="X241" s="78">
        <v>94.444444444444443</v>
      </c>
      <c r="Y241" s="78">
        <v>89.333333333333329</v>
      </c>
      <c r="Z241" s="73"/>
      <c r="AA241" s="74"/>
      <c r="AB241" s="75">
        <f>IF(N241="","",(IF(N241&gt;='Sales Ach'!B$3,'Sales Ach'!C$3,IF(N241&gt;='Sales Ach'!B$4,('Sales Ach'!C$4+((N241-'Sales Ach'!B$4)/('Sales Ach'!B$3-'Sales Ach'!B$4))*'Sales Ach'!D$4),IF(N241&gt;'Sales Ach'!B$5,('Sales Ach'!C$5+((N241-'Sales Ach'!B$5)/('Sales Ach'!B$4-'Sales Ach'!B$5))*'Sales Ach'!D$5),IF(N241&gt;='Sales Ach'!B$6,('Sales Ach'!C$6+((N241-'Sales Ach'!B$6)/('Sales Ach'!B$5-'Sales Ach'!B$6)*'Sales Ach'!D$6)),0))))*$AB$2/10))</f>
        <v>29.609508459830625</v>
      </c>
      <c r="AC241" s="76">
        <f>IF(Q241="","",(IF(Q241&gt;=UA!B$3,UA!C$3,IF(Q241&gt;=UA!B$4,(UA!C$4+((Q241-UA!B$4)/(UA!B$3-UA!B$4))*UA!D$4),IF(Q241&gt;UA!B$5,(UA!C$5+((Q241-UA!B$5)/(UA!B$4-UA!B$5))*UA!D$5),IF(Q241&gt;=UA!B$6,(UA!C$6+((Q241-UA!B$6)/(UA!B$5-UA!B$6)*UA!D$6)),0))))*$AC$2/10))</f>
        <v>10</v>
      </c>
      <c r="AD241" s="76">
        <f>IF(R241="","",(IF(R241&gt;='New Product'!B$3,'New Product'!C$3,IF(R241&gt;='New Product'!B$4,('New Product'!C$4+((R241-'New Product'!B$4)/('New Product'!B$3-'New Product'!B$4))*'New Product'!D$4),IF(R241&gt;'New Product'!B$5,('New Product'!C$5+((R241-'New Product'!B$5)/('New Product'!B$4-'New Product'!B$5))*'New Product'!D$5),IF(R241&gt;='New Product'!B$6,('New Product'!C$6+((R241-'New Product'!B$6)/('New Product'!B$5-'New Product'!B$6)*'New Product'!D$6)),0)))))*$AD$2/10)</f>
        <v>5</v>
      </c>
      <c r="AE241" s="76">
        <f>IF(S241="","",(IF(S241&gt;='Basket Brand'!B$3,'Basket Brand'!C$3,IF(S241&gt;='Basket Brand'!B$4,('Basket Brand'!C$4+((S241-'Basket Brand'!B$4)/('Basket Brand'!B$3-'Basket Brand'!B$4))*'Basket Brand'!D$4),IF(S241&gt;'Basket Brand'!B$5,('Basket Brand'!C$5+((S241-'Basket Brand'!B$5)/('Basket Brand'!B$4-'Basket Brand'!B$5))*'Basket Brand'!D$5),IF(S241&gt;='Basket Brand'!B$6,('Basket Brand'!C$6+((S241-'Basket Brand'!B$6)/('Basket Brand'!B$5-'Basket Brand'!B$6)*'Basket Brand'!D$6)),0))))*$AE$2/10))</f>
        <v>11.510720462070903</v>
      </c>
      <c r="AF241" s="76">
        <f>IF(T241="","",(IF(T241&gt;='No of Month Ach.'!B$3,'No of Month Ach.'!C$3,IF(T241&gt;='No of Month Ach.'!B$4,('No of Month Ach.'!C$4+((T241-'No of Month Ach.'!B$4)/('No of Month Ach.'!B$3-'No of Month Ach.'!B$4))*'No of Month Ach.'!D$4),IF(T241&gt;'No of Month Ach.'!B$5,('No of Month Ach.'!C$5+((T241-'No of Month Ach.'!B$5)/('No of Month Ach.'!B$4-'No of Month Ach.'!B$5))*'No of Month Ach.'!D$5),IF(T241&gt;='No of Month Ach.'!B$6,('No of Month Ach.'!C$6+((T241-'No of Month Ach.'!B$6)/('No of Month Ach.'!B$5-'No of Month Ach.'!B$6)*'No of Month Ach.'!D$6)),0))))*$AF$2/10))</f>
        <v>4.9000000000000004</v>
      </c>
      <c r="AG241" s="76">
        <f>IFERROR(IF(U241="","",IF(U241&gt;='Rx Share'!B$3,'Rx Share'!C$3,IF(U241&gt;='Rx Share'!B$4,('Rx Share'!C$4+((U241-'Rx Share'!B$4)/('Rx Share'!B$3-'Rx Share'!B$4))*'Rx Share'!D$4),IF(U241&gt;'Rx Share'!B$5,('Rx Share'!C$5+((U241-'Rx Share'!B$5)/('Rx Share'!B$4-'Rx Share'!B$5))*'Rx Share'!D$5),IF(U241&gt;='Rx Share'!B$6,('Rx Share'!C$6+((U241-'Rx Share'!B$6)/('Rx Share'!B$5-'Rx Share'!B$6)*'Rx Share'!D$6)),0)))))*$AG$2/10,"")</f>
        <v>0</v>
      </c>
      <c r="AH241" s="76">
        <f>IF(W241&gt;='Call Achv'!B$3,'Call Achv'!C$3,IF(W241&gt;='Call Achv'!B$4,('Call Achv'!C$4+((W241-'Call Achv'!B$4)/('Call Achv'!B$3-'Call Achv'!B$4))*'Call Achv'!D$4),IF(W241&gt;'Call Achv'!B$5,('Call Achv'!C$5+((W241-'Call Achv'!B$5)/('Call Achv'!B$4-'Call Achv'!B$5))*'Call Achv'!D$5),IF(W241&gt;='Call Achv'!B$6,('Call Achv'!C$6+((W241-'Call Achv'!B$6)/('Call Achv'!B$5-'Call Achv'!B$6)*'Call Achv'!D$6)),0))))*$AH$2/10</f>
        <v>5</v>
      </c>
      <c r="AI241" s="76">
        <f>IF(X241&gt;='FF-Written'!B$3,'FF-Written'!C$3,IF(X241&gt;='FF-Written'!B$4,('FF-Written'!C$4+((X241-'FF-Written'!B$4)/('FF-Written'!B$3-'FF-Written'!B$4))*'FF-Written'!D$4),IF(X241&gt;'FF-Written'!B$5,('FF-Written'!C$5+((X241-'FF-Written'!B$5)/('FF-Written'!B$4-'FF-Written'!B$5))*'FF-Written'!D$5),IF(X241&gt;='FF-Written'!B$6,('FF-Written'!C$6+((X241-'FF-Written'!B$6)/('FF-Written'!B$5-'FF-Written'!B$6)*'FF-Written'!D$6)),0))))*$AI$2/10</f>
        <v>8</v>
      </c>
      <c r="AJ241" s="76">
        <f>IF(Y241&gt;='FF-Detailing'!B$3,'FF-Detailing'!C$3,IF(Y241&gt;='FF-Detailing'!B$4,('FF-Detailing'!C$4+((Y241-'FF-Detailing'!B$4)/('FF-Detailing'!B$3-'FF-Detailing'!B$4))*'FF-Detailing'!D$4),IF(Y241&gt;'FF-Detailing'!B$5,('FF-Detailing'!C$5+((Y241-'FF-Detailing'!B$5)/('FF-Detailing'!B$4-'FF-Detailing'!B$5))*'FF-Detailing'!D$5),IF(Y241&gt;='FF-Detailing'!B$6,('FF-Detailing'!C$6+((Y241-'FF-Detailing'!B$6)/('FF-Detailing'!B$5-'FF-Detailing'!B$6)*'FF-Detailing'!D$6)),0))))*$AJ$2/10</f>
        <v>2.6599999999999993</v>
      </c>
      <c r="AK241" s="100">
        <f t="shared" si="42"/>
        <v>95.850286152376896</v>
      </c>
      <c r="AL241" s="70">
        <f t="shared" si="51"/>
        <v>3</v>
      </c>
      <c r="AM241" s="2">
        <f t="shared" si="43"/>
        <v>85.200254357668356</v>
      </c>
      <c r="AN241">
        <f t="shared" si="44"/>
        <v>4</v>
      </c>
      <c r="AO241" s="110">
        <f t="shared" si="45"/>
        <v>3.5946554621152318</v>
      </c>
      <c r="AP241" s="110">
        <f t="shared" si="39"/>
        <v>187.27900079111797</v>
      </c>
      <c r="AQ241" s="110">
        <f t="shared" si="40"/>
        <v>77.777777777777786</v>
      </c>
      <c r="AR241" s="110">
        <f t="shared" si="41"/>
        <v>94.444444444444443</v>
      </c>
      <c r="AS241" s="109">
        <f t="shared" si="46"/>
        <v>105</v>
      </c>
      <c r="AT241" s="109">
        <f t="shared" si="47"/>
        <v>2</v>
      </c>
      <c r="AU241" s="109">
        <f t="shared" si="48"/>
        <v>2</v>
      </c>
      <c r="AV241" s="109">
        <f t="shared" si="49"/>
        <v>5</v>
      </c>
    </row>
    <row r="242" spans="1:48" ht="20" x14ac:dyDescent="0.35">
      <c r="A242" s="87"/>
      <c r="B242" s="79">
        <v>105826</v>
      </c>
      <c r="C242" s="80" t="s">
        <v>2112</v>
      </c>
      <c r="D242" s="80" t="s">
        <v>1114</v>
      </c>
      <c r="E242" s="80" t="s">
        <v>2113</v>
      </c>
      <c r="F242" s="80" t="s">
        <v>1887</v>
      </c>
      <c r="G242" s="80" t="s">
        <v>1813</v>
      </c>
      <c r="H242" s="80" t="s">
        <v>1808</v>
      </c>
      <c r="I242" s="80" t="s">
        <v>1757</v>
      </c>
      <c r="J242" s="146">
        <v>44909</v>
      </c>
      <c r="K242" s="146" t="s">
        <v>1719</v>
      </c>
      <c r="L242" s="79"/>
      <c r="M242" s="79">
        <v>9</v>
      </c>
      <c r="N242" s="78">
        <v>97.433825814642503</v>
      </c>
      <c r="O242" s="78">
        <f>_xlfn.XLOOKUP($B242,[1]Sheet1!$A:$A,[1]Sheet1!$D:$D)</f>
        <v>97.433817309554655</v>
      </c>
      <c r="P242" s="78">
        <f t="shared" si="50"/>
        <v>8.5050878482206826E-6</v>
      </c>
      <c r="Q242" s="78">
        <v>35.61643835616438</v>
      </c>
      <c r="R242" s="78">
        <v>10.542328640989822</v>
      </c>
      <c r="S242" s="78">
        <v>99.98099366870251</v>
      </c>
      <c r="T242" s="142">
        <v>6</v>
      </c>
      <c r="U242" s="68">
        <v>5.4759714373329826</v>
      </c>
      <c r="V242" s="68">
        <v>0.98567485871993687</v>
      </c>
      <c r="W242" s="78">
        <v>108.69074492099323</v>
      </c>
      <c r="X242" s="78">
        <v>82.222222222222214</v>
      </c>
      <c r="Y242" s="78">
        <v>87</v>
      </c>
      <c r="Z242" s="73"/>
      <c r="AA242" s="74"/>
      <c r="AB242" s="75">
        <f>IF(N242="","",(IF(N242&gt;='Sales Ach'!B$3,'Sales Ach'!C$3,IF(N242&gt;='Sales Ach'!B$4,('Sales Ach'!C$4+((N242-'Sales Ach'!B$4)/('Sales Ach'!B$3-'Sales Ach'!B$4))*'Sales Ach'!D$4),IF(N242&gt;'Sales Ach'!B$5,('Sales Ach'!C$5+((N242-'Sales Ach'!B$5)/('Sales Ach'!B$4-'Sales Ach'!B$5))*'Sales Ach'!D$5),IF(N242&gt;='Sales Ach'!B$6,('Sales Ach'!C$6+((N242-'Sales Ach'!B$6)/('Sales Ach'!B$5-'Sales Ach'!B$6)*'Sales Ach'!D$6)),0))))*$AB$2/10))</f>
        <v>17.920590977571003</v>
      </c>
      <c r="AC242" s="76">
        <f>IF(Q242="","",(IF(Q242&gt;=UA!B$3,UA!C$3,IF(Q242&gt;=UA!B$4,(UA!C$4+((Q242-UA!B$4)/(UA!B$3-UA!B$4))*UA!D$4),IF(Q242&gt;UA!B$5,(UA!C$5+((Q242-UA!B$5)/(UA!B$4-UA!B$5))*UA!D$5),IF(Q242&gt;=UA!B$6,(UA!C$6+((Q242-UA!B$6)/(UA!B$5-UA!B$6)*UA!D$6)),0))))*$AC$2/10))</f>
        <v>4.6849315068493143</v>
      </c>
      <c r="AD242" s="76">
        <f>IF(R242="","",(IF(R242&gt;='New Product'!B$3,'New Product'!C$3,IF(R242&gt;='New Product'!B$4,('New Product'!C$4+((R242-'New Product'!B$4)/('New Product'!B$3-'New Product'!B$4))*'New Product'!D$4),IF(R242&gt;'New Product'!B$5,('New Product'!C$5+((R242-'New Product'!B$5)/('New Product'!B$4-'New Product'!B$5))*'New Product'!D$5),IF(R242&gt;='New Product'!B$6,('New Product'!C$6+((R242-'New Product'!B$6)/('New Product'!B$5-'New Product'!B$6)*'New Product'!D$6)),0)))))*$AD$2/10)</f>
        <v>0</v>
      </c>
      <c r="AE242" s="76">
        <f>IF(S242="","",(IF(S242&gt;='Basket Brand'!B$3,'Basket Brand'!C$3,IF(S242&gt;='Basket Brand'!B$4,('Basket Brand'!C$4+((S242-'Basket Brand'!B$4)/('Basket Brand'!B$3-'Basket Brand'!B$4))*'Basket Brand'!D$4),IF(S242&gt;'Basket Brand'!B$5,('Basket Brand'!C$5+((S242-'Basket Brand'!B$5)/('Basket Brand'!B$4-'Basket Brand'!B$5))*'Basket Brand'!D$5),IF(S242&gt;='Basket Brand'!B$6,('Basket Brand'!C$6+((S242-'Basket Brand'!B$6)/('Basket Brand'!B$5-'Basket Brand'!B$6)*'Basket Brand'!D$6)),0))))*$AE$2/10))</f>
        <v>8.390876960977204</v>
      </c>
      <c r="AF242" s="76">
        <f>IF(T242="","",(IF(T242&gt;='No of Month Ach.'!B$3,'No of Month Ach.'!C$3,IF(T242&gt;='No of Month Ach.'!B$4,('No of Month Ach.'!C$4+((T242-'No of Month Ach.'!B$4)/('No of Month Ach.'!B$3-'No of Month Ach.'!B$4))*'No of Month Ach.'!D$4),IF(T242&gt;'No of Month Ach.'!B$5,('No of Month Ach.'!C$5+((T242-'No of Month Ach.'!B$5)/('No of Month Ach.'!B$4-'No of Month Ach.'!B$5))*'No of Month Ach.'!D$5),IF(T242&gt;='No of Month Ach.'!B$6,('No of Month Ach.'!C$6+((T242-'No of Month Ach.'!B$6)/('No of Month Ach.'!B$5-'No of Month Ach.'!B$6)*'No of Month Ach.'!D$6)),0))))*$AF$2/10))</f>
        <v>1.575</v>
      </c>
      <c r="AG242" s="76">
        <f>IFERROR(IF(U242="","",IF(U242&gt;='Rx Share'!B$3,'Rx Share'!C$3,IF(U242&gt;='Rx Share'!B$4,('Rx Share'!C$4+((U242-'Rx Share'!B$4)/('Rx Share'!B$3-'Rx Share'!B$4))*'Rx Share'!D$4),IF(U242&gt;'Rx Share'!B$5,('Rx Share'!C$5+((U242-'Rx Share'!B$5)/('Rx Share'!B$4-'Rx Share'!B$5))*'Rx Share'!D$5),IF(U242&gt;='Rx Share'!B$6,('Rx Share'!C$6+((U242-'Rx Share'!B$6)/('Rx Share'!B$5-'Rx Share'!B$6)*'Rx Share'!D$6)),0)))))*$AG$2/10,"")</f>
        <v>0</v>
      </c>
      <c r="AH242" s="76">
        <f>IF(W242&gt;='Call Achv'!B$3,'Call Achv'!C$3,IF(W242&gt;='Call Achv'!B$4,('Call Achv'!C$4+((W242-'Call Achv'!B$4)/('Call Achv'!B$3-'Call Achv'!B$4))*'Call Achv'!D$4),IF(W242&gt;'Call Achv'!B$5,('Call Achv'!C$5+((W242-'Call Achv'!B$5)/('Call Achv'!B$4-'Call Achv'!B$5))*'Call Achv'!D$5),IF(W242&gt;='Call Achv'!B$6,('Call Achv'!C$6+((W242-'Call Achv'!B$6)/('Call Achv'!B$5-'Call Achv'!B$6)*'Call Achv'!D$6)),0))))*$AH$2/10</f>
        <v>5</v>
      </c>
      <c r="AI242" s="76">
        <f>IF(X242&gt;='FF-Written'!B$3,'FF-Written'!C$3,IF(X242&gt;='FF-Written'!B$4,('FF-Written'!C$4+((X242-'FF-Written'!B$4)/('FF-Written'!B$3-'FF-Written'!B$4))*'FF-Written'!D$4),IF(X242&gt;'FF-Written'!B$5,('FF-Written'!C$5+((X242-'FF-Written'!B$5)/('FF-Written'!B$4-'FF-Written'!B$5))*'FF-Written'!D$5),IF(X242&gt;='FF-Written'!B$6,('FF-Written'!C$6+((X242-'FF-Written'!B$6)/('FF-Written'!B$5-'FF-Written'!B$6)*'FF-Written'!D$6)),0))))*$AI$2/10</f>
        <v>6.7555555555555546</v>
      </c>
      <c r="AJ242" s="76">
        <f>IF(Y242&gt;='FF-Detailing'!B$3,'FF-Detailing'!C$3,IF(Y242&gt;='FF-Detailing'!B$4,('FF-Detailing'!C$4+((Y242-'FF-Detailing'!B$4)/('FF-Detailing'!B$3-'FF-Detailing'!B$4))*'FF-Detailing'!D$4),IF(Y242&gt;'FF-Detailing'!B$5,('FF-Detailing'!C$5+((Y242-'FF-Detailing'!B$5)/('FF-Detailing'!B$4-'FF-Detailing'!B$5))*'FF-Detailing'!D$5),IF(Y242&gt;='FF-Detailing'!B$6,('FF-Detailing'!C$6+((Y242-'FF-Detailing'!B$6)/('FF-Detailing'!B$5-'FF-Detailing'!B$6)*'FF-Detailing'!D$6)),0))))*$AJ$2/10</f>
        <v>2.5200000000000005</v>
      </c>
      <c r="AK242" s="100">
        <f t="shared" si="42"/>
        <v>58.558693751191356</v>
      </c>
      <c r="AL242" s="70">
        <f t="shared" si="51"/>
        <v>172</v>
      </c>
      <c r="AM242" s="2">
        <f t="shared" si="43"/>
        <v>52.052172223281204</v>
      </c>
      <c r="AN242">
        <f t="shared" si="44"/>
        <v>130</v>
      </c>
      <c r="AO242" s="110" t="str">
        <f t="shared" si="45"/>
        <v/>
      </c>
      <c r="AP242" s="110" t="str">
        <f t="shared" si="39"/>
        <v/>
      </c>
      <c r="AQ242" s="110" t="str">
        <f t="shared" si="40"/>
        <v/>
      </c>
      <c r="AR242" s="110" t="str">
        <f t="shared" si="41"/>
        <v/>
      </c>
      <c r="AS242" s="109" t="str">
        <f t="shared" si="46"/>
        <v>Disqualified</v>
      </c>
      <c r="AT242" s="109" t="str">
        <f t="shared" si="47"/>
        <v>Disqualified</v>
      </c>
      <c r="AU242" s="109" t="str">
        <f t="shared" si="48"/>
        <v>Disqualified</v>
      </c>
      <c r="AV242" s="109" t="str">
        <f t="shared" si="49"/>
        <v>Disqualified</v>
      </c>
    </row>
    <row r="243" spans="1:48" ht="20" x14ac:dyDescent="0.35">
      <c r="A243" s="87"/>
      <c r="B243" s="79">
        <v>105829</v>
      </c>
      <c r="C243" s="80" t="s">
        <v>634</v>
      </c>
      <c r="D243" s="80" t="s">
        <v>1114</v>
      </c>
      <c r="E243" s="80" t="s">
        <v>635</v>
      </c>
      <c r="F243" s="80" t="s">
        <v>155</v>
      </c>
      <c r="G243" s="80" t="s">
        <v>26</v>
      </c>
      <c r="H243" s="80" t="s">
        <v>1756</v>
      </c>
      <c r="I243" s="80" t="s">
        <v>1757</v>
      </c>
      <c r="J243" s="146">
        <v>44909</v>
      </c>
      <c r="K243" s="146" t="s">
        <v>1719</v>
      </c>
      <c r="L243" s="79"/>
      <c r="M243" s="79">
        <v>9</v>
      </c>
      <c r="N243" s="78">
        <v>103.29254281621647</v>
      </c>
      <c r="O243" s="78">
        <f>_xlfn.XLOOKUP($B243,[1]Sheet1!$A:$A,[1]Sheet1!$D:$D)</f>
        <v>103.29259658458609</v>
      </c>
      <c r="P243" s="78">
        <f t="shared" si="50"/>
        <v>-5.3768369625117884E-5</v>
      </c>
      <c r="Q243" s="78">
        <v>60</v>
      </c>
      <c r="R243" s="78">
        <v>163.69766204525123</v>
      </c>
      <c r="S243" s="78">
        <v>94.768684395173437</v>
      </c>
      <c r="T243" s="142">
        <v>7</v>
      </c>
      <c r="U243" s="68">
        <v>47.974654899298486</v>
      </c>
      <c r="V243" s="68">
        <v>1.4392396469789546</v>
      </c>
      <c r="W243" s="78">
        <v>134.4559585492228</v>
      </c>
      <c r="X243" s="78">
        <v>78.8888888888889</v>
      </c>
      <c r="Y243" s="78">
        <v>84.666666666666671</v>
      </c>
      <c r="Z243" s="73"/>
      <c r="AA243" s="74"/>
      <c r="AB243" s="75">
        <f>IF(N243="","",(IF(N243&gt;='Sales Ach'!B$3,'Sales Ach'!C$3,IF(N243&gt;='Sales Ach'!B$4,('Sales Ach'!C$4+((N243-'Sales Ach'!B$4)/('Sales Ach'!B$3-'Sales Ach'!B$4))*'Sales Ach'!D$4),IF(N243&gt;'Sales Ach'!B$5,('Sales Ach'!C$5+((N243-'Sales Ach'!B$5)/('Sales Ach'!B$4-'Sales Ach'!B$5))*'Sales Ach'!D$5),IF(N243&gt;='Sales Ach'!B$6,('Sales Ach'!C$6+((N243-'Sales Ach'!B$6)/('Sales Ach'!B$5-'Sales Ach'!B$6)*'Sales Ach'!D$6)),0))))*$AB$2/10))</f>
        <v>24.987762844864942</v>
      </c>
      <c r="AC243" s="76">
        <f>IF(Q243="","",(IF(Q243&gt;=UA!B$3,UA!C$3,IF(Q243&gt;=UA!B$4,(UA!C$4+((Q243-UA!B$4)/(UA!B$3-UA!B$4))*UA!D$4),IF(Q243&gt;UA!B$5,(UA!C$5+((Q243-UA!B$5)/(UA!B$4-UA!B$5))*UA!D$5),IF(Q243&gt;=UA!B$6,(UA!C$6+((Q243-UA!B$6)/(UA!B$5-UA!B$6)*UA!D$6)),0))))*$AC$2/10))</f>
        <v>10</v>
      </c>
      <c r="AD243" s="76">
        <f>IF(R243="","",(IF(R243&gt;='New Product'!B$3,'New Product'!C$3,IF(R243&gt;='New Product'!B$4,('New Product'!C$4+((R243-'New Product'!B$4)/('New Product'!B$3-'New Product'!B$4))*'New Product'!D$4),IF(R243&gt;'New Product'!B$5,('New Product'!C$5+((R243-'New Product'!B$5)/('New Product'!B$4-'New Product'!B$5))*'New Product'!D$5),IF(R243&gt;='New Product'!B$6,('New Product'!C$6+((R243-'New Product'!B$6)/('New Product'!B$5-'New Product'!B$6)*'New Product'!D$6)),0)))))*$AD$2/10)</f>
        <v>5</v>
      </c>
      <c r="AE243" s="76">
        <f>IF(S243="","",(IF(S243&gt;='Basket Brand'!B$3,'Basket Brand'!C$3,IF(S243&gt;='Basket Brand'!B$4,('Basket Brand'!C$4+((S243-'Basket Brand'!B$4)/('Basket Brand'!B$3-'Basket Brand'!B$4))*'Basket Brand'!D$4),IF(S243&gt;'Basket Brand'!B$5,('Basket Brand'!C$5+((S243-'Basket Brand'!B$5)/('Basket Brand'!B$4-'Basket Brand'!B$5))*'Basket Brand'!D$5),IF(S243&gt;='Basket Brand'!B$6,('Basket Brand'!C$6+((S243-'Basket Brand'!B$6)/('Basket Brand'!B$5-'Basket Brand'!B$6)*'Basket Brand'!D$6)),0))))*$AE$2/10))</f>
        <v>5.9722421274208131</v>
      </c>
      <c r="AF243" s="76">
        <f>IF(T243="","",(IF(T243&gt;='No of Month Ach.'!B$3,'No of Month Ach.'!C$3,IF(T243&gt;='No of Month Ach.'!B$4,('No of Month Ach.'!C$4+((T243-'No of Month Ach.'!B$4)/('No of Month Ach.'!B$3-'No of Month Ach.'!B$4))*'No of Month Ach.'!D$4),IF(T243&gt;'No of Month Ach.'!B$5,('No of Month Ach.'!C$5+((T243-'No of Month Ach.'!B$5)/('No of Month Ach.'!B$4-'No of Month Ach.'!B$5))*'No of Month Ach.'!D$5),IF(T243&gt;='No of Month Ach.'!B$6,('No of Month Ach.'!C$6+((T243-'No of Month Ach.'!B$6)/('No of Month Ach.'!B$5-'No of Month Ach.'!B$6)*'No of Month Ach.'!D$6)),0))))*$AF$2/10))</f>
        <v>2.8</v>
      </c>
      <c r="AG243" s="76">
        <f>IFERROR(IF(U243="","",IF(U243&gt;='Rx Share'!B$3,'Rx Share'!C$3,IF(U243&gt;='Rx Share'!B$4,('Rx Share'!C$4+((U243-'Rx Share'!B$4)/('Rx Share'!B$3-'Rx Share'!B$4))*'Rx Share'!D$4),IF(U243&gt;'Rx Share'!B$5,('Rx Share'!C$5+((U243-'Rx Share'!B$5)/('Rx Share'!B$4-'Rx Share'!B$5))*'Rx Share'!D$5),IF(U243&gt;='Rx Share'!B$6,('Rx Share'!C$6+((U243-'Rx Share'!B$6)/('Rx Share'!B$5-'Rx Share'!B$6)*'Rx Share'!D$6)),0)))))*$AG$2/10,"")</f>
        <v>0</v>
      </c>
      <c r="AH243" s="76">
        <f>IF(W243&gt;='Call Achv'!B$3,'Call Achv'!C$3,IF(W243&gt;='Call Achv'!B$4,('Call Achv'!C$4+((W243-'Call Achv'!B$4)/('Call Achv'!B$3-'Call Achv'!B$4))*'Call Achv'!D$4),IF(W243&gt;'Call Achv'!B$5,('Call Achv'!C$5+((W243-'Call Achv'!B$5)/('Call Achv'!B$4-'Call Achv'!B$5))*'Call Achv'!D$5),IF(W243&gt;='Call Achv'!B$6,('Call Achv'!C$6+((W243-'Call Achv'!B$6)/('Call Achv'!B$5-'Call Achv'!B$6)*'Call Achv'!D$6)),0))))*$AH$2/10</f>
        <v>5</v>
      </c>
      <c r="AI243" s="76">
        <f>IF(X243&gt;='FF-Written'!B$3,'FF-Written'!C$3,IF(X243&gt;='FF-Written'!B$4,('FF-Written'!C$4+((X243-'FF-Written'!B$4)/('FF-Written'!B$3-'FF-Written'!B$4))*'FF-Written'!D$4),IF(X243&gt;'FF-Written'!B$5,('FF-Written'!C$5+((X243-'FF-Written'!B$5)/('FF-Written'!B$4-'FF-Written'!B$5))*'FF-Written'!D$5),IF(X243&gt;='FF-Written'!B$6,('FF-Written'!C$6+((X243-'FF-Written'!B$6)/('FF-Written'!B$5-'FF-Written'!B$6)*'FF-Written'!D$6)),0))))*$AI$2/10</f>
        <v>5.4666666666666677</v>
      </c>
      <c r="AJ243" s="76">
        <f>IF(Y243&gt;='FF-Detailing'!B$3,'FF-Detailing'!C$3,IF(Y243&gt;='FF-Detailing'!B$4,('FF-Detailing'!C$4+((Y243-'FF-Detailing'!B$4)/('FF-Detailing'!B$3-'FF-Detailing'!B$4))*'FF-Detailing'!D$4),IF(Y243&gt;'FF-Detailing'!B$5,('FF-Detailing'!C$5+((Y243-'FF-Detailing'!B$5)/('FF-Detailing'!B$4-'FF-Detailing'!B$5))*'FF-Detailing'!D$5),IF(Y243&gt;='FF-Detailing'!B$6,('FF-Detailing'!C$6+((Y243-'FF-Detailing'!B$6)/('FF-Detailing'!B$5-'FF-Detailing'!B$6)*'FF-Detailing'!D$6)),0))))*$AJ$2/10</f>
        <v>2.3800000000000003</v>
      </c>
      <c r="AK243" s="100">
        <f t="shared" si="42"/>
        <v>77.008339548690543</v>
      </c>
      <c r="AL243" s="70">
        <f t="shared" si="51"/>
        <v>60</v>
      </c>
      <c r="AM243" s="2">
        <f t="shared" si="43"/>
        <v>68.451857376613816</v>
      </c>
      <c r="AN243">
        <f t="shared" si="44"/>
        <v>43</v>
      </c>
      <c r="AO243" s="110">
        <f t="shared" si="45"/>
        <v>47.974654899298486</v>
      </c>
      <c r="AP243" s="110">
        <f t="shared" si="39"/>
        <v>163.69766204525123</v>
      </c>
      <c r="AQ243" s="110">
        <f t="shared" si="40"/>
        <v>60</v>
      </c>
      <c r="AR243" s="110">
        <f t="shared" si="41"/>
        <v>78.8888888888889</v>
      </c>
      <c r="AS243" s="109">
        <f t="shared" si="46"/>
        <v>8</v>
      </c>
      <c r="AT243" s="109">
        <f t="shared" si="47"/>
        <v>5</v>
      </c>
      <c r="AU243" s="109">
        <f t="shared" si="48"/>
        <v>20</v>
      </c>
      <c r="AV243" s="109">
        <f t="shared" si="49"/>
        <v>89</v>
      </c>
    </row>
    <row r="244" spans="1:48" ht="20" x14ac:dyDescent="0.35">
      <c r="A244" s="87"/>
      <c r="B244" s="79">
        <v>105830</v>
      </c>
      <c r="C244" s="80" t="s">
        <v>629</v>
      </c>
      <c r="D244" s="80"/>
      <c r="E244" s="80" t="s">
        <v>2114</v>
      </c>
      <c r="F244" s="80" t="s">
        <v>1839</v>
      </c>
      <c r="G244" s="80" t="s">
        <v>1941</v>
      </c>
      <c r="H244" s="80" t="s">
        <v>1912</v>
      </c>
      <c r="I244" s="80" t="s">
        <v>1786</v>
      </c>
      <c r="J244" s="146"/>
      <c r="K244" s="146" t="s">
        <v>1701</v>
      </c>
      <c r="L244" s="79"/>
      <c r="M244" s="79">
        <v>6</v>
      </c>
      <c r="N244" s="78">
        <v>100.85323018716849</v>
      </c>
      <c r="O244" s="78">
        <f>_xlfn.XLOOKUP($B244,[1]Sheet1!$A:$A,[1]Sheet1!$D:$D)</f>
        <v>100.85321536943057</v>
      </c>
      <c r="P244" s="78">
        <f t="shared" si="50"/>
        <v>1.4817737920225227E-5</v>
      </c>
      <c r="Q244" s="78">
        <v>39.130434782608695</v>
      </c>
      <c r="R244" s="78">
        <v>6.005618246338476</v>
      </c>
      <c r="S244" s="78">
        <v>103.22793085419175</v>
      </c>
      <c r="T244" s="142">
        <v>4</v>
      </c>
      <c r="U244" s="68">
        <v>92.592592592592581</v>
      </c>
      <c r="V244" s="68">
        <v>16.666666666666664</v>
      </c>
      <c r="W244" s="78">
        <v>110.9271523178808</v>
      </c>
      <c r="X244" s="78">
        <v>55.555555555555564</v>
      </c>
      <c r="Y244" s="78">
        <v>57.333333333333336</v>
      </c>
      <c r="Z244" s="73"/>
      <c r="AA244" s="74"/>
      <c r="AB244" s="75">
        <f>IF(N244="","",(IF(N244&gt;='Sales Ach'!B$3,'Sales Ach'!C$3,IF(N244&gt;='Sales Ach'!B$4,('Sales Ach'!C$4+((N244-'Sales Ach'!B$4)/('Sales Ach'!B$3-'Sales Ach'!B$4))*'Sales Ach'!D$4),IF(N244&gt;'Sales Ach'!B$5,('Sales Ach'!C$5+((N244-'Sales Ach'!B$5)/('Sales Ach'!B$4-'Sales Ach'!B$5))*'Sales Ach'!D$5),IF(N244&gt;='Sales Ach'!B$6,('Sales Ach'!C$6+((N244-'Sales Ach'!B$6)/('Sales Ach'!B$5-'Sales Ach'!B$6)*'Sales Ach'!D$6)),0))))*$AB$2/10))</f>
        <v>24.255969056150548</v>
      </c>
      <c r="AC244" s="76">
        <f>IF(Q244="","",(IF(Q244&gt;=UA!B$3,UA!C$3,IF(Q244&gt;=UA!B$4,(UA!C$4+((Q244-UA!B$4)/(UA!B$3-UA!B$4))*UA!D$4),IF(Q244&gt;UA!B$5,(UA!C$5+((Q244-UA!B$5)/(UA!B$4-UA!B$5))*UA!D$5),IF(Q244&gt;=UA!B$6,(UA!C$6+((Q244-UA!B$6)/(UA!B$5-UA!B$6)*UA!D$6)),0))))*$AC$2/10))</f>
        <v>5.7391304347826084</v>
      </c>
      <c r="AD244" s="76">
        <f>IF(R244="","",(IF(R244&gt;='New Product'!B$3,'New Product'!C$3,IF(R244&gt;='New Product'!B$4,('New Product'!C$4+((R244-'New Product'!B$4)/('New Product'!B$3-'New Product'!B$4))*'New Product'!D$4),IF(R244&gt;'New Product'!B$5,('New Product'!C$5+((R244-'New Product'!B$5)/('New Product'!B$4-'New Product'!B$5))*'New Product'!D$5),IF(R244&gt;='New Product'!B$6,('New Product'!C$6+((R244-'New Product'!B$6)/('New Product'!B$5-'New Product'!B$6)*'New Product'!D$6)),0)))))*$AD$2/10)</f>
        <v>0</v>
      </c>
      <c r="AE244" s="76">
        <f>IF(S244="","",(IF(S244&gt;='Basket Brand'!B$3,'Basket Brand'!C$3,IF(S244&gt;='Basket Brand'!B$4,('Basket Brand'!C$4+((S244-'Basket Brand'!B$4)/('Basket Brand'!B$3-'Basket Brand'!B$4))*'Basket Brand'!D$4),IF(S244&gt;'Basket Brand'!B$5,('Basket Brand'!C$5+((S244-'Basket Brand'!B$5)/('Basket Brand'!B$4-'Basket Brand'!B$5))*'Basket Brand'!D$5),IF(S244&gt;='Basket Brand'!B$6,('Basket Brand'!C$6+((S244-'Basket Brand'!B$6)/('Basket Brand'!B$5-'Basket Brand'!B$6)*'Basket Brand'!D$6)),0))))*$AE$2/10))</f>
        <v>9.987351702503009</v>
      </c>
      <c r="AF244" s="76">
        <f>IF(T244="","",(IF(T244&gt;='No of Month Ach.'!B$3,'No of Month Ach.'!C$3,IF(T244&gt;='No of Month Ach.'!B$4,('No of Month Ach.'!C$4+((T244-'No of Month Ach.'!B$4)/('No of Month Ach.'!B$3-'No of Month Ach.'!B$4))*'No of Month Ach.'!D$4),IF(T244&gt;'No of Month Ach.'!B$5,('No of Month Ach.'!C$5+((T244-'No of Month Ach.'!B$5)/('No of Month Ach.'!B$4-'No of Month Ach.'!B$5))*'No of Month Ach.'!D$5),IF(T244&gt;='No of Month Ach.'!B$6,('No of Month Ach.'!C$6+((T244-'No of Month Ach.'!B$6)/('No of Month Ach.'!B$5-'No of Month Ach.'!B$6)*'No of Month Ach.'!D$6)),0))))*$AF$2/10))</f>
        <v>0</v>
      </c>
      <c r="AG244" s="76">
        <f>IFERROR(IF(U244="","",IF(U244&gt;='Rx Share'!B$3,'Rx Share'!C$3,IF(U244&gt;='Rx Share'!B$4,('Rx Share'!C$4+((U244-'Rx Share'!B$4)/('Rx Share'!B$3-'Rx Share'!B$4))*'Rx Share'!D$4),IF(U244&gt;'Rx Share'!B$5,('Rx Share'!C$5+((U244-'Rx Share'!B$5)/('Rx Share'!B$4-'Rx Share'!B$5))*'Rx Share'!D$5),IF(U244&gt;='Rx Share'!B$6,('Rx Share'!C$6+((U244-'Rx Share'!B$6)/('Rx Share'!B$5-'Rx Share'!B$6)*'Rx Share'!D$6)),0)))))*$AG$2/10,"")</f>
        <v>7.012345679012344</v>
      </c>
      <c r="AH244" s="76">
        <f>IF(W244&gt;='Call Achv'!B$3,'Call Achv'!C$3,IF(W244&gt;='Call Achv'!B$4,('Call Achv'!C$4+((W244-'Call Achv'!B$4)/('Call Achv'!B$3-'Call Achv'!B$4))*'Call Achv'!D$4),IF(W244&gt;'Call Achv'!B$5,('Call Achv'!C$5+((W244-'Call Achv'!B$5)/('Call Achv'!B$4-'Call Achv'!B$5))*'Call Achv'!D$5),IF(W244&gt;='Call Achv'!B$6,('Call Achv'!C$6+((W244-'Call Achv'!B$6)/('Call Achv'!B$5-'Call Achv'!B$6)*'Call Achv'!D$6)),0))))*$AH$2/10</f>
        <v>5</v>
      </c>
      <c r="AI244" s="76">
        <f>IF(X244&gt;='FF-Written'!B$3,'FF-Written'!C$3,IF(X244&gt;='FF-Written'!B$4,('FF-Written'!C$4+((X244-'FF-Written'!B$4)/('FF-Written'!B$3-'FF-Written'!B$4))*'FF-Written'!D$4),IF(X244&gt;'FF-Written'!B$5,('FF-Written'!C$5+((X244-'FF-Written'!B$5)/('FF-Written'!B$4-'FF-Written'!B$5))*'FF-Written'!D$5),IF(X244&gt;='FF-Written'!B$6,('FF-Written'!C$6+((X244-'FF-Written'!B$6)/('FF-Written'!B$5-'FF-Written'!B$6)*'FF-Written'!D$6)),0))))*$AI$2/10</f>
        <v>1.9555555555555582</v>
      </c>
      <c r="AJ244" s="76">
        <f>IF(Y244&gt;='FF-Detailing'!B$3,'FF-Detailing'!C$3,IF(Y244&gt;='FF-Detailing'!B$4,('FF-Detailing'!C$4+((Y244-'FF-Detailing'!B$4)/('FF-Detailing'!B$3-'FF-Detailing'!B$4))*'FF-Detailing'!D$4),IF(Y244&gt;'FF-Detailing'!B$5,('FF-Detailing'!C$5+((Y244-'FF-Detailing'!B$5)/('FF-Detailing'!B$4-'FF-Detailing'!B$5))*'FF-Detailing'!D$5),IF(Y244&gt;='FF-Detailing'!B$6,('FF-Detailing'!C$6+((Y244-'FF-Detailing'!B$6)/('FF-Detailing'!B$5-'FF-Detailing'!B$6)*'FF-Detailing'!D$6)),0))))*$AJ$2/10</f>
        <v>0</v>
      </c>
      <c r="AK244" s="100">
        <f t="shared" si="42"/>
        <v>58.672508436239653</v>
      </c>
      <c r="AL244" s="70">
        <f t="shared" si="51"/>
        <v>168</v>
      </c>
      <c r="AM244" s="2">
        <f t="shared" si="43"/>
        <v>59.944836031115621</v>
      </c>
      <c r="AN244">
        <f t="shared" si="44"/>
        <v>97</v>
      </c>
      <c r="AO244" s="110">
        <f t="shared" si="45"/>
        <v>92.592592592592581</v>
      </c>
      <c r="AP244" s="110">
        <f t="shared" si="39"/>
        <v>6.005618246338476</v>
      </c>
      <c r="AQ244" s="110">
        <f t="shared" si="40"/>
        <v>39.130434782608695</v>
      </c>
      <c r="AR244" s="110">
        <f t="shared" si="41"/>
        <v>55.555555555555564</v>
      </c>
      <c r="AS244" s="109">
        <f t="shared" si="46"/>
        <v>3</v>
      </c>
      <c r="AT244" s="109">
        <f t="shared" si="47"/>
        <v>135</v>
      </c>
      <c r="AU244" s="109">
        <f t="shared" si="48"/>
        <v>95</v>
      </c>
      <c r="AV244" s="109">
        <f t="shared" si="49"/>
        <v>136</v>
      </c>
    </row>
    <row r="245" spans="1:48" ht="20" x14ac:dyDescent="0.35">
      <c r="A245" s="87"/>
      <c r="B245" s="79">
        <v>105831</v>
      </c>
      <c r="C245" s="80" t="s">
        <v>627</v>
      </c>
      <c r="D245" s="80" t="s">
        <v>1114</v>
      </c>
      <c r="E245" s="80" t="s">
        <v>2115</v>
      </c>
      <c r="F245" s="80" t="s">
        <v>1812</v>
      </c>
      <c r="G245" s="80" t="s">
        <v>1813</v>
      </c>
      <c r="H245" s="80" t="s">
        <v>1808</v>
      </c>
      <c r="I245" s="80" t="s">
        <v>1757</v>
      </c>
      <c r="J245" s="146">
        <v>44909</v>
      </c>
      <c r="K245" s="146" t="s">
        <v>1719</v>
      </c>
      <c r="L245" s="79"/>
      <c r="M245" s="79">
        <v>9</v>
      </c>
      <c r="N245" s="78">
        <v>148.61052849308695</v>
      </c>
      <c r="O245" s="78">
        <f>_xlfn.XLOOKUP($B245,[1]Sheet1!$A:$A,[1]Sheet1!$D:$D)</f>
        <v>148.61055146381764</v>
      </c>
      <c r="P245" s="78">
        <f t="shared" si="50"/>
        <v>-2.2970730697124964E-5</v>
      </c>
      <c r="Q245" s="78">
        <v>46.575342465753423</v>
      </c>
      <c r="R245" s="78">
        <v>31.594143300679356</v>
      </c>
      <c r="S245" s="78">
        <v>152.53995089685739</v>
      </c>
      <c r="T245" s="142">
        <v>7</v>
      </c>
      <c r="U245" s="68">
        <v>2.8876333961079723</v>
      </c>
      <c r="V245" s="68">
        <v>0.51977401129943501</v>
      </c>
      <c r="W245" s="78">
        <v>76.666666666666671</v>
      </c>
      <c r="X245" s="78">
        <v>86.666666666666671</v>
      </c>
      <c r="Y245" s="78">
        <v>92</v>
      </c>
      <c r="Z245" s="73"/>
      <c r="AA245" s="74"/>
      <c r="AB245" s="75">
        <f>IF(N245="","",(IF(N245&gt;='Sales Ach'!B$3,'Sales Ach'!C$3,IF(N245&gt;='Sales Ach'!B$4,('Sales Ach'!C$4+((N245-'Sales Ach'!B$4)/('Sales Ach'!B$3-'Sales Ach'!B$4))*'Sales Ach'!D$4),IF(N245&gt;'Sales Ach'!B$5,('Sales Ach'!C$5+((N245-'Sales Ach'!B$5)/('Sales Ach'!B$4-'Sales Ach'!B$5))*'Sales Ach'!D$5),IF(N245&gt;='Sales Ach'!B$6,('Sales Ach'!C$6+((N245-'Sales Ach'!B$6)/('Sales Ach'!B$5-'Sales Ach'!B$6)*'Sales Ach'!D$6)),0))))*$AB$2/10))</f>
        <v>30</v>
      </c>
      <c r="AC245" s="76">
        <f>IF(Q245="","",(IF(Q245&gt;=UA!B$3,UA!C$3,IF(Q245&gt;=UA!B$4,(UA!C$4+((Q245-UA!B$4)/(UA!B$3-UA!B$4))*UA!D$4),IF(Q245&gt;UA!B$5,(UA!C$5+((Q245-UA!B$5)/(UA!B$4-UA!B$5))*UA!D$5),IF(Q245&gt;=UA!B$6,(UA!C$6+((Q245-UA!B$6)/(UA!B$5-UA!B$6)*UA!D$6)),0))))*$AC$2/10))</f>
        <v>8.6301369863013697</v>
      </c>
      <c r="AD245" s="76">
        <f>IF(R245="","",(IF(R245&gt;='New Product'!B$3,'New Product'!C$3,IF(R245&gt;='New Product'!B$4,('New Product'!C$4+((R245-'New Product'!B$4)/('New Product'!B$3-'New Product'!B$4))*'New Product'!D$4),IF(R245&gt;'New Product'!B$5,('New Product'!C$5+((R245-'New Product'!B$5)/('New Product'!B$4-'New Product'!B$5))*'New Product'!D$5),IF(R245&gt;='New Product'!B$6,('New Product'!C$6+((R245-'New Product'!B$6)/('New Product'!B$5-'New Product'!B$6)*'New Product'!D$6)),0)))))*$AD$2/10)</f>
        <v>0</v>
      </c>
      <c r="AE245" s="76">
        <f>IF(S245="","",(IF(S245&gt;='Basket Brand'!B$3,'Basket Brand'!C$3,IF(S245&gt;='Basket Brand'!B$4,('Basket Brand'!C$4+((S245-'Basket Brand'!B$4)/('Basket Brand'!B$3-'Basket Brand'!B$4))*'Basket Brand'!D$4),IF(S245&gt;'Basket Brand'!B$5,('Basket Brand'!C$5+((S245-'Basket Brand'!B$5)/('Basket Brand'!B$4-'Basket Brand'!B$5))*'Basket Brand'!D$5),IF(S245&gt;='Basket Brand'!B$6,('Basket Brand'!C$6+((S245-'Basket Brand'!B$6)/('Basket Brand'!B$5-'Basket Brand'!B$6)*'Basket Brand'!D$6)),0))))*$AE$2/10))</f>
        <v>12</v>
      </c>
      <c r="AF245" s="76">
        <f>IF(T245="","",(IF(T245&gt;='No of Month Ach.'!B$3,'No of Month Ach.'!C$3,IF(T245&gt;='No of Month Ach.'!B$4,('No of Month Ach.'!C$4+((T245-'No of Month Ach.'!B$4)/('No of Month Ach.'!B$3-'No of Month Ach.'!B$4))*'No of Month Ach.'!D$4),IF(T245&gt;'No of Month Ach.'!B$5,('No of Month Ach.'!C$5+((T245-'No of Month Ach.'!B$5)/('No of Month Ach.'!B$4-'No of Month Ach.'!B$5))*'No of Month Ach.'!D$5),IF(T245&gt;='No of Month Ach.'!B$6,('No of Month Ach.'!C$6+((T245-'No of Month Ach.'!B$6)/('No of Month Ach.'!B$5-'No of Month Ach.'!B$6)*'No of Month Ach.'!D$6)),0))))*$AF$2/10))</f>
        <v>2.8</v>
      </c>
      <c r="AG245" s="76">
        <f>IFERROR(IF(U245="","",IF(U245&gt;='Rx Share'!B$3,'Rx Share'!C$3,IF(U245&gt;='Rx Share'!B$4,('Rx Share'!C$4+((U245-'Rx Share'!B$4)/('Rx Share'!B$3-'Rx Share'!B$4))*'Rx Share'!D$4),IF(U245&gt;'Rx Share'!B$5,('Rx Share'!C$5+((U245-'Rx Share'!B$5)/('Rx Share'!B$4-'Rx Share'!B$5))*'Rx Share'!D$5),IF(U245&gt;='Rx Share'!B$6,('Rx Share'!C$6+((U245-'Rx Share'!B$6)/('Rx Share'!B$5-'Rx Share'!B$6)*'Rx Share'!D$6)),0)))))*$AG$2/10,"")</f>
        <v>0</v>
      </c>
      <c r="AH245" s="76">
        <f>IF(W245&gt;='Call Achv'!B$3,'Call Achv'!C$3,IF(W245&gt;='Call Achv'!B$4,('Call Achv'!C$4+((W245-'Call Achv'!B$4)/('Call Achv'!B$3-'Call Achv'!B$4))*'Call Achv'!D$4),IF(W245&gt;'Call Achv'!B$5,('Call Achv'!C$5+((W245-'Call Achv'!B$5)/('Call Achv'!B$4-'Call Achv'!B$5))*'Call Achv'!D$5),IF(W245&gt;='Call Achv'!B$6,('Call Achv'!C$6+((W245-'Call Achv'!B$6)/('Call Achv'!B$5-'Call Achv'!B$6)*'Call Achv'!D$6)),0))))*$AH$2/10</f>
        <v>0</v>
      </c>
      <c r="AI245" s="76">
        <f>IF(X245&gt;='FF-Written'!B$3,'FF-Written'!C$3,IF(X245&gt;='FF-Written'!B$4,('FF-Written'!C$4+((X245-'FF-Written'!B$4)/('FF-Written'!B$3-'FF-Written'!B$4))*'FF-Written'!D$4),IF(X245&gt;'FF-Written'!B$5,('FF-Written'!C$5+((X245-'FF-Written'!B$5)/('FF-Written'!B$4-'FF-Written'!B$5))*'FF-Written'!D$5),IF(X245&gt;='FF-Written'!B$6,('FF-Written'!C$6+((X245-'FF-Written'!B$6)/('FF-Written'!B$5-'FF-Written'!B$6)*'FF-Written'!D$6)),0))))*$AI$2/10</f>
        <v>7.4666666666666668</v>
      </c>
      <c r="AJ245" s="76">
        <f>IF(Y245&gt;='FF-Detailing'!B$3,'FF-Detailing'!C$3,IF(Y245&gt;='FF-Detailing'!B$4,('FF-Detailing'!C$4+((Y245-'FF-Detailing'!B$4)/('FF-Detailing'!B$3-'FF-Detailing'!B$4))*'FF-Detailing'!D$4),IF(Y245&gt;'FF-Detailing'!B$5,('FF-Detailing'!C$5+((Y245-'FF-Detailing'!B$5)/('FF-Detailing'!B$4-'FF-Detailing'!B$5))*'FF-Detailing'!D$5),IF(Y245&gt;='FF-Detailing'!B$6,('FF-Detailing'!C$6+((Y245-'FF-Detailing'!B$6)/('FF-Detailing'!B$5-'FF-Detailing'!B$6)*'FF-Detailing'!D$6)),0))))*$AJ$2/10</f>
        <v>2.8200000000000003</v>
      </c>
      <c r="AK245" s="100">
        <f t="shared" si="42"/>
        <v>79.646004566210038</v>
      </c>
      <c r="AL245" s="70">
        <f t="shared" si="51"/>
        <v>41</v>
      </c>
      <c r="AM245" s="2">
        <f t="shared" si="43"/>
        <v>70.79644850329781</v>
      </c>
      <c r="AN245">
        <f t="shared" si="44"/>
        <v>31</v>
      </c>
      <c r="AO245" s="110">
        <f t="shared" si="45"/>
        <v>2.8876333961079723</v>
      </c>
      <c r="AP245" s="110">
        <f t="shared" si="39"/>
        <v>31.594143300679356</v>
      </c>
      <c r="AQ245" s="110">
        <f t="shared" si="40"/>
        <v>46.575342465753423</v>
      </c>
      <c r="AR245" s="110">
        <f t="shared" si="41"/>
        <v>86.666666666666671</v>
      </c>
      <c r="AS245" s="109">
        <f t="shared" si="46"/>
        <v>113</v>
      </c>
      <c r="AT245" s="109">
        <f t="shared" si="47"/>
        <v>124</v>
      </c>
      <c r="AU245" s="109">
        <f t="shared" si="48"/>
        <v>55</v>
      </c>
      <c r="AV245" s="109">
        <f t="shared" si="49"/>
        <v>45</v>
      </c>
    </row>
    <row r="246" spans="1:48" ht="30" x14ac:dyDescent="0.35">
      <c r="A246" s="87"/>
      <c r="B246" s="79">
        <v>105836</v>
      </c>
      <c r="C246" s="80" t="s">
        <v>623</v>
      </c>
      <c r="D246" s="80" t="s">
        <v>1114</v>
      </c>
      <c r="E246" s="80" t="s">
        <v>624</v>
      </c>
      <c r="F246" s="80" t="s">
        <v>87</v>
      </c>
      <c r="G246" s="80" t="s">
        <v>1776</v>
      </c>
      <c r="H246" s="80" t="s">
        <v>1777</v>
      </c>
      <c r="I246" s="80" t="s">
        <v>1757</v>
      </c>
      <c r="J246" s="146">
        <v>44909</v>
      </c>
      <c r="K246" s="146" t="s">
        <v>1719</v>
      </c>
      <c r="L246" s="79"/>
      <c r="M246" s="79">
        <v>9</v>
      </c>
      <c r="N246" s="78">
        <v>86.173526242002112</v>
      </c>
      <c r="O246" s="78">
        <f>_xlfn.XLOOKUP($B246,[1]Sheet1!$A:$A,[1]Sheet1!$D:$D)</f>
        <v>86.17354244133108</v>
      </c>
      <c r="P246" s="78">
        <f t="shared" si="50"/>
        <v>-1.6199328968014015E-5</v>
      </c>
      <c r="Q246" s="78">
        <v>24.784853700516351</v>
      </c>
      <c r="R246" s="78">
        <v>51.720116366795835</v>
      </c>
      <c r="S246" s="78">
        <v>85.552171253471386</v>
      </c>
      <c r="T246" s="142">
        <v>2</v>
      </c>
      <c r="U246" s="68">
        <v>19.517856200875663</v>
      </c>
      <c r="V246" s="68">
        <v>0.58553568602626993</v>
      </c>
      <c r="W246" s="78">
        <v>95.11958629605688</v>
      </c>
      <c r="X246" s="78">
        <v>78.333333333333329</v>
      </c>
      <c r="Y246" s="78">
        <v>85.666666666666671</v>
      </c>
      <c r="Z246" s="73"/>
      <c r="AA246" s="74"/>
      <c r="AB246" s="75">
        <f>IF(N246="","",(IF(N246&gt;='Sales Ach'!B$3,'Sales Ach'!C$3,IF(N246&gt;='Sales Ach'!B$4,('Sales Ach'!C$4+((N246-'Sales Ach'!B$4)/('Sales Ach'!B$3-'Sales Ach'!B$4))*'Sales Ach'!D$4),IF(N246&gt;'Sales Ach'!B$5,('Sales Ach'!C$5+((N246-'Sales Ach'!B$5)/('Sales Ach'!B$4-'Sales Ach'!B$5))*'Sales Ach'!D$5),IF(N246&gt;='Sales Ach'!B$6,('Sales Ach'!C$6+((N246-'Sales Ach'!B$6)/('Sales Ach'!B$5-'Sales Ach'!B$6)*'Sales Ach'!D$6)),0))))*$AB$2/10))</f>
        <v>12.352057872600634</v>
      </c>
      <c r="AC246" s="76">
        <f>IF(Q246="","",(IF(Q246&gt;=UA!B$3,UA!C$3,IF(Q246&gt;=UA!B$4,(UA!C$4+((Q246-UA!B$4)/(UA!B$3-UA!B$4))*UA!D$4),IF(Q246&gt;UA!B$5,(UA!C$5+((Q246-UA!B$5)/(UA!B$4-UA!B$5))*UA!D$5),IF(Q246&gt;=UA!B$6,(UA!C$6+((Q246-UA!B$6)/(UA!B$5-UA!B$6)*UA!D$6)),0))))*$AC$2/10))</f>
        <v>0</v>
      </c>
      <c r="AD246" s="76">
        <f>IF(R246="","",(IF(R246&gt;='New Product'!B$3,'New Product'!C$3,IF(R246&gt;='New Product'!B$4,('New Product'!C$4+((R246-'New Product'!B$4)/('New Product'!B$3-'New Product'!B$4))*'New Product'!D$4),IF(R246&gt;'New Product'!B$5,('New Product'!C$5+((R246-'New Product'!B$5)/('New Product'!B$4-'New Product'!B$5))*'New Product'!D$5),IF(R246&gt;='New Product'!B$6,('New Product'!C$6+((R246-'New Product'!B$6)/('New Product'!B$5-'New Product'!B$6)*'New Product'!D$6)),0)))))*$AD$2/10)</f>
        <v>0.76275509104731787</v>
      </c>
      <c r="AE246" s="76">
        <f>IF(S246="","",(IF(S246&gt;='Basket Brand'!B$3,'Basket Brand'!C$3,IF(S246&gt;='Basket Brand'!B$4,('Basket Brand'!C$4+((S246-'Basket Brand'!B$4)/('Basket Brand'!B$3-'Basket Brand'!B$4))*'Basket Brand'!D$4),IF(S246&gt;'Basket Brand'!B$5,('Basket Brand'!C$5+((S246-'Basket Brand'!B$5)/('Basket Brand'!B$4-'Basket Brand'!B$5))*'Basket Brand'!D$5),IF(S246&gt;='Basket Brand'!B$6,('Basket Brand'!C$6+((S246-'Basket Brand'!B$6)/('Basket Brand'!B$5-'Basket Brand'!B$6)*'Basket Brand'!D$6)),0))))*$AE$2/10))</f>
        <v>4.8662605504165652</v>
      </c>
      <c r="AF246" s="76">
        <f>IF(T246="","",(IF(T246&gt;='No of Month Ach.'!B$3,'No of Month Ach.'!C$3,IF(T246&gt;='No of Month Ach.'!B$4,('No of Month Ach.'!C$4+((T246-'No of Month Ach.'!B$4)/('No of Month Ach.'!B$3-'No of Month Ach.'!B$4))*'No of Month Ach.'!D$4),IF(T246&gt;'No of Month Ach.'!B$5,('No of Month Ach.'!C$5+((T246-'No of Month Ach.'!B$5)/('No of Month Ach.'!B$4-'No of Month Ach.'!B$5))*'No of Month Ach.'!D$5),IF(T246&gt;='No of Month Ach.'!B$6,('No of Month Ach.'!C$6+((T246-'No of Month Ach.'!B$6)/('No of Month Ach.'!B$5-'No of Month Ach.'!B$6)*'No of Month Ach.'!D$6)),0))))*$AF$2/10))</f>
        <v>0</v>
      </c>
      <c r="AG246" s="76">
        <f>IFERROR(IF(U246="","",IF(U246&gt;='Rx Share'!B$3,'Rx Share'!C$3,IF(U246&gt;='Rx Share'!B$4,('Rx Share'!C$4+((U246-'Rx Share'!B$4)/('Rx Share'!B$3-'Rx Share'!B$4))*'Rx Share'!D$4),IF(U246&gt;'Rx Share'!B$5,('Rx Share'!C$5+((U246-'Rx Share'!B$5)/('Rx Share'!B$4-'Rx Share'!B$5))*'Rx Share'!D$5),IF(U246&gt;='Rx Share'!B$6,('Rx Share'!C$6+((U246-'Rx Share'!B$6)/('Rx Share'!B$5-'Rx Share'!B$6)*'Rx Share'!D$6)),0)))))*$AG$2/10,"")</f>
        <v>0</v>
      </c>
      <c r="AH246" s="76">
        <f>IF(W246&gt;='Call Achv'!B$3,'Call Achv'!C$3,IF(W246&gt;='Call Achv'!B$4,('Call Achv'!C$4+((W246-'Call Achv'!B$4)/('Call Achv'!B$3-'Call Achv'!B$4))*'Call Achv'!D$4),IF(W246&gt;'Call Achv'!B$5,('Call Achv'!C$5+((W246-'Call Achv'!B$5)/('Call Achv'!B$4-'Call Achv'!B$5))*'Call Achv'!D$5),IF(W246&gt;='Call Achv'!B$6,('Call Achv'!C$6+((W246-'Call Achv'!B$6)/('Call Achv'!B$5-'Call Achv'!B$6)*'Call Achv'!D$6)),0))))*$AH$2/10</f>
        <v>3.5358758888170643</v>
      </c>
      <c r="AI246" s="76">
        <f>IF(X246&gt;='FF-Written'!B$3,'FF-Written'!C$3,IF(X246&gt;='FF-Written'!B$4,('FF-Written'!C$4+((X246-'FF-Written'!B$4)/('FF-Written'!B$3-'FF-Written'!B$4))*'FF-Written'!D$4),IF(X246&gt;'FF-Written'!B$5,('FF-Written'!C$5+((X246-'FF-Written'!B$5)/('FF-Written'!B$4-'FF-Written'!B$5))*'FF-Written'!D$5),IF(X246&gt;='FF-Written'!B$6,('FF-Written'!C$6+((X246-'FF-Written'!B$6)/('FF-Written'!B$5-'FF-Written'!B$6)*'FF-Written'!D$6)),0))))*$AI$2/10</f>
        <v>5.3999999999999995</v>
      </c>
      <c r="AJ246" s="76">
        <f>IF(Y246&gt;='FF-Detailing'!B$3,'FF-Detailing'!C$3,IF(Y246&gt;='FF-Detailing'!B$4,('FF-Detailing'!C$4+((Y246-'FF-Detailing'!B$4)/('FF-Detailing'!B$3-'FF-Detailing'!B$4))*'FF-Detailing'!D$4),IF(Y246&gt;'FF-Detailing'!B$5,('FF-Detailing'!C$5+((Y246-'FF-Detailing'!B$5)/('FF-Detailing'!B$4-'FF-Detailing'!B$5))*'FF-Detailing'!D$5),IF(Y246&gt;='FF-Detailing'!B$6,('FF-Detailing'!C$6+((Y246-'FF-Detailing'!B$6)/('FF-Detailing'!B$5-'FF-Detailing'!B$6)*'FF-Detailing'!D$6)),0))))*$AJ$2/10</f>
        <v>2.4400000000000004</v>
      </c>
      <c r="AK246" s="100">
        <f t="shared" si="42"/>
        <v>36.696186753601971</v>
      </c>
      <c r="AL246" s="70">
        <f t="shared" si="51"/>
        <v>387</v>
      </c>
      <c r="AM246" s="2">
        <f t="shared" si="43"/>
        <v>32.618832669868425</v>
      </c>
      <c r="AN246">
        <f t="shared" si="44"/>
        <v>280</v>
      </c>
      <c r="AO246" s="110" t="str">
        <f t="shared" si="45"/>
        <v/>
      </c>
      <c r="AP246" s="110" t="str">
        <f t="shared" si="39"/>
        <v/>
      </c>
      <c r="AQ246" s="110" t="str">
        <f t="shared" si="40"/>
        <v/>
      </c>
      <c r="AR246" s="110" t="str">
        <f t="shared" si="41"/>
        <v/>
      </c>
      <c r="AS246" s="109" t="str">
        <f t="shared" si="46"/>
        <v>Disqualified</v>
      </c>
      <c r="AT246" s="109" t="str">
        <f t="shared" si="47"/>
        <v>Disqualified</v>
      </c>
      <c r="AU246" s="109" t="str">
        <f t="shared" si="48"/>
        <v>Disqualified</v>
      </c>
      <c r="AV246" s="109" t="str">
        <f t="shared" si="49"/>
        <v>Disqualified</v>
      </c>
    </row>
    <row r="247" spans="1:48" ht="20" x14ac:dyDescent="0.35">
      <c r="A247" s="87"/>
      <c r="B247" s="79">
        <v>105838</v>
      </c>
      <c r="C247" s="80" t="s">
        <v>2116</v>
      </c>
      <c r="D247" s="80" t="s">
        <v>1114</v>
      </c>
      <c r="E247" s="80" t="s">
        <v>631</v>
      </c>
      <c r="F247" s="80" t="s">
        <v>79</v>
      </c>
      <c r="G247" s="80" t="s">
        <v>10</v>
      </c>
      <c r="H247" s="80" t="s">
        <v>1770</v>
      </c>
      <c r="I247" s="80" t="s">
        <v>1757</v>
      </c>
      <c r="J247" s="146">
        <v>44909</v>
      </c>
      <c r="K247" s="146" t="s">
        <v>1719</v>
      </c>
      <c r="L247" s="79"/>
      <c r="M247" s="79">
        <v>9</v>
      </c>
      <c r="N247" s="78">
        <v>103.2185928880818</v>
      </c>
      <c r="O247" s="78">
        <f>_xlfn.XLOOKUP($B247,[1]Sheet1!$A:$A,[1]Sheet1!$D:$D)</f>
        <v>103.21867332099386</v>
      </c>
      <c r="P247" s="78">
        <f t="shared" si="50"/>
        <v>-8.0432912056949135E-5</v>
      </c>
      <c r="Q247" s="78">
        <v>48.797250859106526</v>
      </c>
      <c r="R247" s="78">
        <v>37.646603478190471</v>
      </c>
      <c r="S247" s="78">
        <v>123.4174319298791</v>
      </c>
      <c r="T247" s="142">
        <v>5</v>
      </c>
      <c r="U247" s="68">
        <v>17.009557751498463</v>
      </c>
      <c r="V247" s="68">
        <v>0.51028673254495382</v>
      </c>
      <c r="W247" s="78">
        <v>99.693877551020407</v>
      </c>
      <c r="X247" s="78">
        <v>82.777777777777786</v>
      </c>
      <c r="Y247" s="78">
        <v>88</v>
      </c>
      <c r="Z247" s="73"/>
      <c r="AA247" s="74"/>
      <c r="AB247" s="75">
        <f>IF(N247="","",(IF(N247&gt;='Sales Ach'!B$3,'Sales Ach'!C$3,IF(N247&gt;='Sales Ach'!B$4,('Sales Ach'!C$4+((N247-'Sales Ach'!B$4)/('Sales Ach'!B$3-'Sales Ach'!B$4))*'Sales Ach'!D$4),IF(N247&gt;'Sales Ach'!B$5,('Sales Ach'!C$5+((N247-'Sales Ach'!B$5)/('Sales Ach'!B$4-'Sales Ach'!B$5))*'Sales Ach'!D$5),IF(N247&gt;='Sales Ach'!B$6,('Sales Ach'!C$6+((N247-'Sales Ach'!B$6)/('Sales Ach'!B$5-'Sales Ach'!B$6)*'Sales Ach'!D$6)),0))))*$AB$2/10))</f>
        <v>24.965577866424542</v>
      </c>
      <c r="AC247" s="76">
        <f>IF(Q247="","",(IF(Q247&gt;=UA!B$3,UA!C$3,IF(Q247&gt;=UA!B$4,(UA!C$4+((Q247-UA!B$4)/(UA!B$3-UA!B$4))*UA!D$4),IF(Q247&gt;UA!B$5,(UA!C$5+((Q247-UA!B$5)/(UA!B$4-UA!B$5))*UA!D$5),IF(Q247&gt;=UA!B$6,(UA!C$6+((Q247-UA!B$6)/(UA!B$5-UA!B$6)*UA!D$6)),0))))*$AC$2/10))</f>
        <v>9.5189003436426098</v>
      </c>
      <c r="AD247" s="76">
        <f>IF(R247="","",(IF(R247&gt;='New Product'!B$3,'New Product'!C$3,IF(R247&gt;='New Product'!B$4,('New Product'!C$4+((R247-'New Product'!B$4)/('New Product'!B$3-'New Product'!B$4))*'New Product'!D$4),IF(R247&gt;'New Product'!B$5,('New Product'!C$5+((R247-'New Product'!B$5)/('New Product'!B$4-'New Product'!B$5))*'New Product'!D$5),IF(R247&gt;='New Product'!B$6,('New Product'!C$6+((R247-'New Product'!B$6)/('New Product'!B$5-'New Product'!B$6)*'New Product'!D$6)),0)))))*$AD$2/10)</f>
        <v>0</v>
      </c>
      <c r="AE247" s="76">
        <f>IF(S247="","",(IF(S247&gt;='Basket Brand'!B$3,'Basket Brand'!C$3,IF(S247&gt;='Basket Brand'!B$4,('Basket Brand'!C$4+((S247-'Basket Brand'!B$4)/('Basket Brand'!B$3-'Basket Brand'!B$4))*'Basket Brand'!D$4),IF(S247&gt;'Basket Brand'!B$5,('Basket Brand'!C$5+((S247-'Basket Brand'!B$5)/('Basket Brand'!B$4-'Basket Brand'!B$5))*'Basket Brand'!D$5),IF(S247&gt;='Basket Brand'!B$6,('Basket Brand'!C$6+((S247-'Basket Brand'!B$6)/('Basket Brand'!B$5-'Basket Brand'!B$6)*'Basket Brand'!D$6)),0))))*$AE$2/10))</f>
        <v>12</v>
      </c>
      <c r="AF247" s="76">
        <f>IF(T247="","",(IF(T247&gt;='No of Month Ach.'!B$3,'No of Month Ach.'!C$3,IF(T247&gt;='No of Month Ach.'!B$4,('No of Month Ach.'!C$4+((T247-'No of Month Ach.'!B$4)/('No of Month Ach.'!B$3-'No of Month Ach.'!B$4))*'No of Month Ach.'!D$4),IF(T247&gt;'No of Month Ach.'!B$5,('No of Month Ach.'!C$5+((T247-'No of Month Ach.'!B$5)/('No of Month Ach.'!B$4-'No of Month Ach.'!B$5))*'No of Month Ach.'!D$5),IF(T247&gt;='No of Month Ach.'!B$6,('No of Month Ach.'!C$6+((T247-'No of Month Ach.'!B$6)/('No of Month Ach.'!B$5-'No of Month Ach.'!B$6)*'No of Month Ach.'!D$6)),0))))*$AF$2/10))</f>
        <v>0.35</v>
      </c>
      <c r="AG247" s="76">
        <f>IFERROR(IF(U247="","",IF(U247&gt;='Rx Share'!B$3,'Rx Share'!C$3,IF(U247&gt;='Rx Share'!B$4,('Rx Share'!C$4+((U247-'Rx Share'!B$4)/('Rx Share'!B$3-'Rx Share'!B$4))*'Rx Share'!D$4),IF(U247&gt;'Rx Share'!B$5,('Rx Share'!C$5+((U247-'Rx Share'!B$5)/('Rx Share'!B$4-'Rx Share'!B$5))*'Rx Share'!D$5),IF(U247&gt;='Rx Share'!B$6,('Rx Share'!C$6+((U247-'Rx Share'!B$6)/('Rx Share'!B$5-'Rx Share'!B$6)*'Rx Share'!D$6)),0)))))*$AG$2/10,"")</f>
        <v>0</v>
      </c>
      <c r="AH247" s="76">
        <f>IF(W247&gt;='Call Achv'!B$3,'Call Achv'!C$3,IF(W247&gt;='Call Achv'!B$4,('Call Achv'!C$4+((W247-'Call Achv'!B$4)/('Call Achv'!B$3-'Call Achv'!B$4))*'Call Achv'!D$4),IF(W247&gt;'Call Achv'!B$5,('Call Achv'!C$5+((W247-'Call Achv'!B$5)/('Call Achv'!B$4-'Call Achv'!B$5))*'Call Achv'!D$5),IF(W247&gt;='Call Achv'!B$6,('Call Achv'!C$6+((W247-'Call Achv'!B$6)/('Call Achv'!B$5-'Call Achv'!B$6)*'Call Achv'!D$6)),0))))*$AH$2/10</f>
        <v>4.908163265306122</v>
      </c>
      <c r="AI247" s="76">
        <f>IF(X247&gt;='FF-Written'!B$3,'FF-Written'!C$3,IF(X247&gt;='FF-Written'!B$4,('FF-Written'!C$4+((X247-'FF-Written'!B$4)/('FF-Written'!B$3-'FF-Written'!B$4))*'FF-Written'!D$4),IF(X247&gt;'FF-Written'!B$5,('FF-Written'!C$5+((X247-'FF-Written'!B$5)/('FF-Written'!B$4-'FF-Written'!B$5))*'FF-Written'!D$5),IF(X247&gt;='FF-Written'!B$6,('FF-Written'!C$6+((X247-'FF-Written'!B$6)/('FF-Written'!B$5-'FF-Written'!B$6)*'FF-Written'!D$6)),0))))*$AI$2/10</f>
        <v>6.8444444444444459</v>
      </c>
      <c r="AJ247" s="76">
        <f>IF(Y247&gt;='FF-Detailing'!B$3,'FF-Detailing'!C$3,IF(Y247&gt;='FF-Detailing'!B$4,('FF-Detailing'!C$4+((Y247-'FF-Detailing'!B$4)/('FF-Detailing'!B$3-'FF-Detailing'!B$4))*'FF-Detailing'!D$4),IF(Y247&gt;'FF-Detailing'!B$5,('FF-Detailing'!C$5+((Y247-'FF-Detailing'!B$5)/('FF-Detailing'!B$4-'FF-Detailing'!B$5))*'FF-Detailing'!D$5),IF(Y247&gt;='FF-Detailing'!B$6,('FF-Detailing'!C$6+((Y247-'FF-Detailing'!B$6)/('FF-Detailing'!B$5-'FF-Detailing'!B$6)*'FF-Detailing'!D$6)),0))))*$AJ$2/10</f>
        <v>2.5799999999999996</v>
      </c>
      <c r="AK247" s="100">
        <f t="shared" si="42"/>
        <v>76.458857399772143</v>
      </c>
      <c r="AL247" s="70">
        <f t="shared" si="51"/>
        <v>64</v>
      </c>
      <c r="AM247" s="2">
        <f t="shared" si="43"/>
        <v>67.96342879979747</v>
      </c>
      <c r="AN247">
        <f t="shared" si="44"/>
        <v>45</v>
      </c>
      <c r="AO247" s="110">
        <f t="shared" si="45"/>
        <v>17.009557751498463</v>
      </c>
      <c r="AP247" s="110">
        <f t="shared" si="39"/>
        <v>37.646603478190471</v>
      </c>
      <c r="AQ247" s="110">
        <f t="shared" si="40"/>
        <v>48.797250859106526</v>
      </c>
      <c r="AR247" s="110">
        <f t="shared" si="41"/>
        <v>82.777777777777786</v>
      </c>
      <c r="AS247" s="109">
        <f t="shared" si="46"/>
        <v>73</v>
      </c>
      <c r="AT247" s="109">
        <f t="shared" si="47"/>
        <v>119</v>
      </c>
      <c r="AU247" s="109">
        <f t="shared" si="48"/>
        <v>45</v>
      </c>
      <c r="AV247" s="109">
        <f t="shared" si="49"/>
        <v>69</v>
      </c>
    </row>
    <row r="248" spans="1:48" ht="20" x14ac:dyDescent="0.35">
      <c r="A248" s="87"/>
      <c r="B248" s="79">
        <v>105839</v>
      </c>
      <c r="C248" s="80" t="s">
        <v>2117</v>
      </c>
      <c r="D248" s="80" t="s">
        <v>1114</v>
      </c>
      <c r="E248" s="80" t="s">
        <v>2118</v>
      </c>
      <c r="F248" s="80" t="s">
        <v>1924</v>
      </c>
      <c r="G248" s="80" t="s">
        <v>1830</v>
      </c>
      <c r="H248" s="80" t="s">
        <v>1822</v>
      </c>
      <c r="I248" s="80" t="s">
        <v>1757</v>
      </c>
      <c r="J248" s="146">
        <v>44909</v>
      </c>
      <c r="K248" s="146" t="s">
        <v>1719</v>
      </c>
      <c r="L248" s="79"/>
      <c r="M248" s="79">
        <v>9</v>
      </c>
      <c r="N248" s="78">
        <v>87.401306317057816</v>
      </c>
      <c r="O248" s="78">
        <f>_xlfn.XLOOKUP($B248,[1]Sheet1!$A:$A,[1]Sheet1!$D:$D)</f>
        <v>87.401305605026096</v>
      </c>
      <c r="P248" s="78">
        <f t="shared" si="50"/>
        <v>7.1203172069544962E-7</v>
      </c>
      <c r="Q248" s="78">
        <v>22.932330827067666</v>
      </c>
      <c r="R248" s="78">
        <v>83.021920244890936</v>
      </c>
      <c r="S248" s="78">
        <v>94.920854088634059</v>
      </c>
      <c r="T248" s="142">
        <v>3</v>
      </c>
      <c r="U248" s="68">
        <v>33.210212545360292</v>
      </c>
      <c r="V248" s="68">
        <v>0.66420425090720581</v>
      </c>
      <c r="W248" s="78">
        <v>81.737193763919819</v>
      </c>
      <c r="X248" s="78">
        <v>76.1111111111111</v>
      </c>
      <c r="Y248" s="78">
        <v>89.666666666666671</v>
      </c>
      <c r="Z248" s="73"/>
      <c r="AA248" s="74"/>
      <c r="AB248" s="75">
        <f>IF(N248="","",(IF(N248&gt;='Sales Ach'!B$3,'Sales Ach'!C$3,IF(N248&gt;='Sales Ach'!B$4,('Sales Ach'!C$4+((N248-'Sales Ach'!B$4)/('Sales Ach'!B$3-'Sales Ach'!B$4))*'Sales Ach'!D$4),IF(N248&gt;'Sales Ach'!B$5,('Sales Ach'!C$5+((N248-'Sales Ach'!B$5)/('Sales Ach'!B$4-'Sales Ach'!B$5))*'Sales Ach'!D$5),IF(N248&gt;='Sales Ach'!B$6,('Sales Ach'!C$6+((N248-'Sales Ach'!B$6)/('Sales Ach'!B$5-'Sales Ach'!B$6)*'Sales Ach'!D$6)),0))))*$AB$2/10))</f>
        <v>12.720391895117345</v>
      </c>
      <c r="AC248" s="76">
        <f>IF(Q248="","",(IF(Q248&gt;=UA!B$3,UA!C$3,IF(Q248&gt;=UA!B$4,(UA!C$4+((Q248-UA!B$4)/(UA!B$3-UA!B$4))*UA!D$4),IF(Q248&gt;UA!B$5,(UA!C$5+((Q248-UA!B$5)/(UA!B$4-UA!B$5))*UA!D$5),IF(Q248&gt;=UA!B$6,(UA!C$6+((Q248-UA!B$6)/(UA!B$5-UA!B$6)*UA!D$6)),0))))*$AC$2/10))</f>
        <v>0</v>
      </c>
      <c r="AD248" s="76">
        <f>IF(R248="","",(IF(R248&gt;='New Product'!B$3,'New Product'!C$3,IF(R248&gt;='New Product'!B$4,('New Product'!C$4+((R248-'New Product'!B$4)/('New Product'!B$3-'New Product'!B$4))*'New Product'!D$4),IF(R248&gt;'New Product'!B$5,('New Product'!C$5+((R248-'New Product'!B$5)/('New Product'!B$4-'New Product'!B$5))*'New Product'!D$5),IF(R248&gt;='New Product'!B$6,('New Product'!C$6+((R248-'New Product'!B$6)/('New Product'!B$5-'New Product'!B$6)*'New Product'!D$6)),0)))))*$AD$2/10)</f>
        <v>2.3021920244890937</v>
      </c>
      <c r="AE248" s="76">
        <f>IF(S248="","",(IF(S248&gt;='Basket Brand'!B$3,'Basket Brand'!C$3,IF(S248&gt;='Basket Brand'!B$4,('Basket Brand'!C$4+((S248-'Basket Brand'!B$4)/('Basket Brand'!B$3-'Basket Brand'!B$4))*'Basket Brand'!D$4),IF(S248&gt;'Basket Brand'!B$5,('Basket Brand'!C$5+((S248-'Basket Brand'!B$5)/('Basket Brand'!B$4-'Basket Brand'!B$5))*'Basket Brand'!D$5),IF(S248&gt;='Basket Brand'!B$6,('Basket Brand'!C$6+((S248-'Basket Brand'!B$6)/('Basket Brand'!B$5-'Basket Brand'!B$6)*'Basket Brand'!D$6)),0))))*$AE$2/10))</f>
        <v>5.9905024906360866</v>
      </c>
      <c r="AF248" s="76">
        <f>IF(T248="","",(IF(T248&gt;='No of Month Ach.'!B$3,'No of Month Ach.'!C$3,IF(T248&gt;='No of Month Ach.'!B$4,('No of Month Ach.'!C$4+((T248-'No of Month Ach.'!B$4)/('No of Month Ach.'!B$3-'No of Month Ach.'!B$4))*'No of Month Ach.'!D$4),IF(T248&gt;'No of Month Ach.'!B$5,('No of Month Ach.'!C$5+((T248-'No of Month Ach.'!B$5)/('No of Month Ach.'!B$4-'No of Month Ach.'!B$5))*'No of Month Ach.'!D$5),IF(T248&gt;='No of Month Ach.'!B$6,('No of Month Ach.'!C$6+((T248-'No of Month Ach.'!B$6)/('No of Month Ach.'!B$5-'No of Month Ach.'!B$6)*'No of Month Ach.'!D$6)),0))))*$AF$2/10))</f>
        <v>0</v>
      </c>
      <c r="AG248" s="76">
        <f>IFERROR(IF(U248="","",IF(U248&gt;='Rx Share'!B$3,'Rx Share'!C$3,IF(U248&gt;='Rx Share'!B$4,('Rx Share'!C$4+((U248-'Rx Share'!B$4)/('Rx Share'!B$3-'Rx Share'!B$4))*'Rx Share'!D$4),IF(U248&gt;'Rx Share'!B$5,('Rx Share'!C$5+((U248-'Rx Share'!B$5)/('Rx Share'!B$4-'Rx Share'!B$5))*'Rx Share'!D$5),IF(U248&gt;='Rx Share'!B$6,('Rx Share'!C$6+((U248-'Rx Share'!B$6)/('Rx Share'!B$5-'Rx Share'!B$6)*'Rx Share'!D$6)),0)))))*$AG$2/10,"")</f>
        <v>0</v>
      </c>
      <c r="AH248" s="76">
        <f>IF(W248&gt;='Call Achv'!B$3,'Call Achv'!C$3,IF(W248&gt;='Call Achv'!B$4,('Call Achv'!C$4+((W248-'Call Achv'!B$4)/('Call Achv'!B$3-'Call Achv'!B$4))*'Call Achv'!D$4),IF(W248&gt;'Call Achv'!B$5,('Call Achv'!C$5+((W248-'Call Achv'!B$5)/('Call Achv'!B$4-'Call Achv'!B$5))*'Call Achv'!D$5),IF(W248&gt;='Call Achv'!B$6,('Call Achv'!C$6+((W248-'Call Achv'!B$6)/('Call Achv'!B$5-'Call Achv'!B$6)*'Call Achv'!D$6)),0))))*$AH$2/10</f>
        <v>0.5540089086859683</v>
      </c>
      <c r="AI248" s="76">
        <f>IF(X248&gt;='FF-Written'!B$3,'FF-Written'!C$3,IF(X248&gt;='FF-Written'!B$4,('FF-Written'!C$4+((X248-'FF-Written'!B$4)/('FF-Written'!B$3-'FF-Written'!B$4))*'FF-Written'!D$4),IF(X248&gt;'FF-Written'!B$5,('FF-Written'!C$5+((X248-'FF-Written'!B$5)/('FF-Written'!B$4-'FF-Written'!B$5))*'FF-Written'!D$5),IF(X248&gt;='FF-Written'!B$6,('FF-Written'!C$6+((X248-'FF-Written'!B$6)/('FF-Written'!B$5-'FF-Written'!B$6)*'FF-Written'!D$6)),0))))*$AI$2/10</f>
        <v>5.133333333333332</v>
      </c>
      <c r="AJ248" s="76">
        <f>IF(Y248&gt;='FF-Detailing'!B$3,'FF-Detailing'!C$3,IF(Y248&gt;='FF-Detailing'!B$4,('FF-Detailing'!C$4+((Y248-'FF-Detailing'!B$4)/('FF-Detailing'!B$3-'FF-Detailing'!B$4))*'FF-Detailing'!D$4),IF(Y248&gt;'FF-Detailing'!B$5,('FF-Detailing'!C$5+((Y248-'FF-Detailing'!B$5)/('FF-Detailing'!B$4-'FF-Detailing'!B$5))*'FF-Detailing'!D$5),IF(Y248&gt;='FF-Detailing'!B$6,('FF-Detailing'!C$6+((Y248-'FF-Detailing'!B$6)/('FF-Detailing'!B$5-'FF-Detailing'!B$6)*'FF-Detailing'!D$6)),0))))*$AJ$2/10</f>
        <v>2.68</v>
      </c>
      <c r="AK248" s="100">
        <f t="shared" si="42"/>
        <v>36.725535815327284</v>
      </c>
      <c r="AL248" s="70">
        <f t="shared" si="51"/>
        <v>385</v>
      </c>
      <c r="AM248" s="2">
        <f t="shared" si="43"/>
        <v>32.644920724735364</v>
      </c>
      <c r="AN248">
        <f t="shared" si="44"/>
        <v>279</v>
      </c>
      <c r="AO248" s="110" t="str">
        <f t="shared" si="45"/>
        <v/>
      </c>
      <c r="AP248" s="110" t="str">
        <f t="shared" si="39"/>
        <v/>
      </c>
      <c r="AQ248" s="110" t="str">
        <f t="shared" si="40"/>
        <v/>
      </c>
      <c r="AR248" s="110" t="str">
        <f t="shared" si="41"/>
        <v/>
      </c>
      <c r="AS248" s="109" t="str">
        <f t="shared" si="46"/>
        <v>Disqualified</v>
      </c>
      <c r="AT248" s="109" t="str">
        <f t="shared" si="47"/>
        <v>Disqualified</v>
      </c>
      <c r="AU248" s="109" t="str">
        <f t="shared" si="48"/>
        <v>Disqualified</v>
      </c>
      <c r="AV248" s="109" t="str">
        <f t="shared" si="49"/>
        <v>Disqualified</v>
      </c>
    </row>
    <row r="249" spans="1:48" ht="20" x14ac:dyDescent="0.35">
      <c r="A249" s="87"/>
      <c r="B249" s="79">
        <v>106155</v>
      </c>
      <c r="C249" s="80" t="s">
        <v>659</v>
      </c>
      <c r="D249" s="80" t="s">
        <v>1114</v>
      </c>
      <c r="E249" s="80" t="s">
        <v>660</v>
      </c>
      <c r="F249" s="80" t="s">
        <v>196</v>
      </c>
      <c r="G249" s="80" t="s">
        <v>26</v>
      </c>
      <c r="H249" s="80" t="s">
        <v>1756</v>
      </c>
      <c r="I249" s="80" t="s">
        <v>1757</v>
      </c>
      <c r="J249" s="146">
        <v>44990</v>
      </c>
      <c r="K249" s="146" t="s">
        <v>1719</v>
      </c>
      <c r="L249" s="79"/>
      <c r="M249" s="79">
        <v>9</v>
      </c>
      <c r="N249" s="78">
        <v>106.23386361985678</v>
      </c>
      <c r="O249" s="78">
        <f>_xlfn.XLOOKUP($B249,[1]Sheet1!$A:$A,[1]Sheet1!$D:$D)</f>
        <v>106.23388093805033</v>
      </c>
      <c r="P249" s="78">
        <f t="shared" si="50"/>
        <v>-1.7318193556548067E-5</v>
      </c>
      <c r="Q249" s="78">
        <v>56.118881118881113</v>
      </c>
      <c r="R249" s="78">
        <v>142.57544934364122</v>
      </c>
      <c r="S249" s="78">
        <v>109.15352462698928</v>
      </c>
      <c r="T249" s="142">
        <v>9</v>
      </c>
      <c r="U249" s="68">
        <v>109.97800439912019</v>
      </c>
      <c r="V249" s="68">
        <v>3.2993401319736058</v>
      </c>
      <c r="W249" s="78">
        <v>123.39449541284404</v>
      </c>
      <c r="X249" s="78">
        <v>93.333333333333329</v>
      </c>
      <c r="Y249" s="78">
        <v>85.333333333333329</v>
      </c>
      <c r="Z249" s="73"/>
      <c r="AA249" s="74"/>
      <c r="AB249" s="75">
        <f>IF(N249="","",(IF(N249&gt;='Sales Ach'!B$3,'Sales Ach'!C$3,IF(N249&gt;='Sales Ach'!B$4,('Sales Ach'!C$4+((N249-'Sales Ach'!B$4)/('Sales Ach'!B$3-'Sales Ach'!B$4))*'Sales Ach'!D$4),IF(N249&gt;'Sales Ach'!B$5,('Sales Ach'!C$5+((N249-'Sales Ach'!B$5)/('Sales Ach'!B$4-'Sales Ach'!B$5))*'Sales Ach'!D$5),IF(N249&gt;='Sales Ach'!B$6,('Sales Ach'!C$6+((N249-'Sales Ach'!B$6)/('Sales Ach'!B$5-'Sales Ach'!B$6)*'Sales Ach'!D$6)),0))))*$AB$2/10))</f>
        <v>25.870159085957035</v>
      </c>
      <c r="AC249" s="76">
        <f>IF(Q249="","",(IF(Q249&gt;=UA!B$3,UA!C$3,IF(Q249&gt;=UA!B$4,(UA!C$4+((Q249-UA!B$4)/(UA!B$3-UA!B$4))*UA!D$4),IF(Q249&gt;UA!B$5,(UA!C$5+((Q249-UA!B$5)/(UA!B$4-UA!B$5))*UA!D$5),IF(Q249&gt;=UA!B$6,(UA!C$6+((Q249-UA!B$6)/(UA!B$5-UA!B$6)*UA!D$6)),0))))*$AC$2/10))</f>
        <v>10</v>
      </c>
      <c r="AD249" s="76">
        <f>IF(R249="","",(IF(R249&gt;='New Product'!B$3,'New Product'!C$3,IF(R249&gt;='New Product'!B$4,('New Product'!C$4+((R249-'New Product'!B$4)/('New Product'!B$3-'New Product'!B$4))*'New Product'!D$4),IF(R249&gt;'New Product'!B$5,('New Product'!C$5+((R249-'New Product'!B$5)/('New Product'!B$4-'New Product'!B$5))*'New Product'!D$5),IF(R249&gt;='New Product'!B$6,('New Product'!C$6+((R249-'New Product'!B$6)/('New Product'!B$5-'New Product'!B$6)*'New Product'!D$6)),0)))))*$AD$2/10)</f>
        <v>5</v>
      </c>
      <c r="AE249" s="76">
        <f>IF(S249="","",(IF(S249&gt;='Basket Brand'!B$3,'Basket Brand'!C$3,IF(S249&gt;='Basket Brand'!B$4,('Basket Brand'!C$4+((S249-'Basket Brand'!B$4)/('Basket Brand'!B$3-'Basket Brand'!B$4))*'Basket Brand'!D$4),IF(S249&gt;'Basket Brand'!B$5,('Basket Brand'!C$5+((S249-'Basket Brand'!B$5)/('Basket Brand'!B$4-'Basket Brand'!B$5))*'Basket Brand'!D$5),IF(S249&gt;='Basket Brand'!B$6,('Basket Brand'!C$6+((S249-'Basket Brand'!B$6)/('Basket Brand'!B$5-'Basket Brand'!B$6)*'Basket Brand'!D$6)),0))))*$AE$2/10))</f>
        <v>10.698422955238716</v>
      </c>
      <c r="AF249" s="76">
        <f>IF(T249="","",(IF(T249&gt;='No of Month Ach.'!B$3,'No of Month Ach.'!C$3,IF(T249&gt;='No of Month Ach.'!B$4,('No of Month Ach.'!C$4+((T249-'No of Month Ach.'!B$4)/('No of Month Ach.'!B$3-'No of Month Ach.'!B$4))*'No of Month Ach.'!D$4),IF(T249&gt;'No of Month Ach.'!B$5,('No of Month Ach.'!C$5+((T249-'No of Month Ach.'!B$5)/('No of Month Ach.'!B$4-'No of Month Ach.'!B$5))*'No of Month Ach.'!D$5),IF(T249&gt;='No of Month Ach.'!B$6,('No of Month Ach.'!C$6+((T249-'No of Month Ach.'!B$6)/('No of Month Ach.'!B$5-'No of Month Ach.'!B$6)*'No of Month Ach.'!D$6)),0))))*$AF$2/10))</f>
        <v>4.9000000000000004</v>
      </c>
      <c r="AG249" s="76">
        <f>IFERROR(IF(U249="","",IF(U249&gt;='Rx Share'!B$3,'Rx Share'!C$3,IF(U249&gt;='Rx Share'!B$4,('Rx Share'!C$4+((U249-'Rx Share'!B$4)/('Rx Share'!B$3-'Rx Share'!B$4))*'Rx Share'!D$4),IF(U249&gt;'Rx Share'!B$5,('Rx Share'!C$5+((U249-'Rx Share'!B$5)/('Rx Share'!B$4-'Rx Share'!B$5))*'Rx Share'!D$5),IF(U249&gt;='Rx Share'!B$6,('Rx Share'!C$6+((U249-'Rx Share'!B$6)/('Rx Share'!B$5-'Rx Share'!B$6)*'Rx Share'!D$6)),0)))))*$AG$2/10,"")</f>
        <v>8.1995600879824035</v>
      </c>
      <c r="AH249" s="76">
        <f>IF(W249&gt;='Call Achv'!B$3,'Call Achv'!C$3,IF(W249&gt;='Call Achv'!B$4,('Call Achv'!C$4+((W249-'Call Achv'!B$4)/('Call Achv'!B$3-'Call Achv'!B$4))*'Call Achv'!D$4),IF(W249&gt;'Call Achv'!B$5,('Call Achv'!C$5+((W249-'Call Achv'!B$5)/('Call Achv'!B$4-'Call Achv'!B$5))*'Call Achv'!D$5),IF(W249&gt;='Call Achv'!B$6,('Call Achv'!C$6+((W249-'Call Achv'!B$6)/('Call Achv'!B$5-'Call Achv'!B$6)*'Call Achv'!D$6)),0))))*$AH$2/10</f>
        <v>5</v>
      </c>
      <c r="AI249" s="76">
        <f>IF(X249&gt;='FF-Written'!B$3,'FF-Written'!C$3,IF(X249&gt;='FF-Written'!B$4,('FF-Written'!C$4+((X249-'FF-Written'!B$4)/('FF-Written'!B$3-'FF-Written'!B$4))*'FF-Written'!D$4),IF(X249&gt;'FF-Written'!B$5,('FF-Written'!C$5+((X249-'FF-Written'!B$5)/('FF-Written'!B$4-'FF-Written'!B$5))*'FF-Written'!D$5),IF(X249&gt;='FF-Written'!B$6,('FF-Written'!C$6+((X249-'FF-Written'!B$6)/('FF-Written'!B$5-'FF-Written'!B$6)*'FF-Written'!D$6)),0))))*$AI$2/10</f>
        <v>8</v>
      </c>
      <c r="AJ249" s="76">
        <f>IF(Y249&gt;='FF-Detailing'!B$3,'FF-Detailing'!C$3,IF(Y249&gt;='FF-Detailing'!B$4,('FF-Detailing'!C$4+((Y249-'FF-Detailing'!B$4)/('FF-Detailing'!B$3-'FF-Detailing'!B$4))*'FF-Detailing'!D$4),IF(Y249&gt;'FF-Detailing'!B$5,('FF-Detailing'!C$5+((Y249-'FF-Detailing'!B$5)/('FF-Detailing'!B$4-'FF-Detailing'!B$5))*'FF-Detailing'!D$5),IF(Y249&gt;='FF-Detailing'!B$6,('FF-Detailing'!C$6+((Y249-'FF-Detailing'!B$6)/('FF-Detailing'!B$5-'FF-Detailing'!B$6)*'FF-Detailing'!D$6)),0))))*$AJ$2/10</f>
        <v>2.42</v>
      </c>
      <c r="AK249" s="100">
        <f t="shared" si="42"/>
        <v>89.860727551494705</v>
      </c>
      <c r="AL249" s="70">
        <f t="shared" si="51"/>
        <v>10</v>
      </c>
      <c r="AM249" s="2">
        <f t="shared" si="43"/>
        <v>88.986824587975732</v>
      </c>
      <c r="AN249">
        <f t="shared" si="44"/>
        <v>1</v>
      </c>
      <c r="AO249" s="110">
        <f t="shared" si="45"/>
        <v>109.97800439912019</v>
      </c>
      <c r="AP249" s="110">
        <f t="shared" si="39"/>
        <v>142.57544934364122</v>
      </c>
      <c r="AQ249" s="110">
        <f t="shared" si="40"/>
        <v>56.118881118881113</v>
      </c>
      <c r="AR249" s="110">
        <f t="shared" si="41"/>
        <v>93.333333333333329</v>
      </c>
      <c r="AS249" s="109">
        <f t="shared" si="46"/>
        <v>2</v>
      </c>
      <c r="AT249" s="109">
        <f t="shared" si="47"/>
        <v>10</v>
      </c>
      <c r="AU249" s="109">
        <f t="shared" si="48"/>
        <v>27</v>
      </c>
      <c r="AV249" s="109">
        <f t="shared" si="49"/>
        <v>8</v>
      </c>
    </row>
    <row r="250" spans="1:48" ht="20" x14ac:dyDescent="0.35">
      <c r="A250" s="87"/>
      <c r="B250" s="79">
        <v>106156</v>
      </c>
      <c r="C250" s="80" t="s">
        <v>656</v>
      </c>
      <c r="D250" s="80" t="s">
        <v>1114</v>
      </c>
      <c r="E250" s="80" t="s">
        <v>2119</v>
      </c>
      <c r="F250" s="80" t="s">
        <v>2120</v>
      </c>
      <c r="G250" s="80" t="s">
        <v>24</v>
      </c>
      <c r="H250" s="80" t="s">
        <v>1760</v>
      </c>
      <c r="I250" s="80" t="s">
        <v>1757</v>
      </c>
      <c r="J250" s="146">
        <v>44990</v>
      </c>
      <c r="K250" s="146" t="s">
        <v>1719</v>
      </c>
      <c r="L250" s="79"/>
      <c r="M250" s="79">
        <v>9</v>
      </c>
      <c r="N250" s="78">
        <v>83.689439865149296</v>
      </c>
      <c r="O250" s="78">
        <f>_xlfn.XLOOKUP($B250,[1]Sheet1!$A:$A,[1]Sheet1!$D:$D)</f>
        <v>83.68949548944768</v>
      </c>
      <c r="P250" s="78">
        <f t="shared" si="50"/>
        <v>-5.5624298383349924E-5</v>
      </c>
      <c r="Q250" s="78">
        <v>30.303030303030305</v>
      </c>
      <c r="R250" s="78">
        <v>57.319978454593027</v>
      </c>
      <c r="S250" s="78">
        <v>83.399573359179129</v>
      </c>
      <c r="T250" s="142">
        <v>0</v>
      </c>
      <c r="U250" s="68">
        <v>32.921810699588477</v>
      </c>
      <c r="V250" s="68">
        <v>0.98765432098765427</v>
      </c>
      <c r="W250" s="78">
        <v>90.19047619047619</v>
      </c>
      <c r="X250" s="78">
        <v>78.888888888888872</v>
      </c>
      <c r="Y250" s="78">
        <v>87.666666666666671</v>
      </c>
      <c r="Z250" s="73"/>
      <c r="AA250" s="74"/>
      <c r="AB250" s="75">
        <f>IF(N250="","",(IF(N250&gt;='Sales Ach'!B$3,'Sales Ach'!C$3,IF(N250&gt;='Sales Ach'!B$4,('Sales Ach'!C$4+((N250-'Sales Ach'!B$4)/('Sales Ach'!B$3-'Sales Ach'!B$4))*'Sales Ach'!D$4),IF(N250&gt;'Sales Ach'!B$5,('Sales Ach'!C$5+((N250-'Sales Ach'!B$5)/('Sales Ach'!B$4-'Sales Ach'!B$5))*'Sales Ach'!D$5),IF(N250&gt;='Sales Ach'!B$6,('Sales Ach'!C$6+((N250-'Sales Ach'!B$6)/('Sales Ach'!B$5-'Sales Ach'!B$6)*'Sales Ach'!D$6)),0))))*$AB$2/10))</f>
        <v>11.606831959544788</v>
      </c>
      <c r="AC250" s="76">
        <f>IF(Q250="","",(IF(Q250&gt;=UA!B$3,UA!C$3,IF(Q250&gt;=UA!B$4,(UA!C$4+((Q250-UA!B$4)/(UA!B$3-UA!B$4))*UA!D$4),IF(Q250&gt;UA!B$5,(UA!C$5+((Q250-UA!B$5)/(UA!B$4-UA!B$5))*UA!D$5),IF(Q250&gt;=UA!B$6,(UA!C$6+((Q250-UA!B$6)/(UA!B$5-UA!B$6)*UA!D$6)),0))))*$AC$2/10))</f>
        <v>3.0909090909090913</v>
      </c>
      <c r="AD250" s="76">
        <f>IF(R250="","",(IF(R250&gt;='New Product'!B$3,'New Product'!C$3,IF(R250&gt;='New Product'!B$4,('New Product'!C$4+((R250-'New Product'!B$4)/('New Product'!B$3-'New Product'!B$4))*'New Product'!D$4),IF(R250&gt;'New Product'!B$5,('New Product'!C$5+((R250-'New Product'!B$5)/('New Product'!B$4-'New Product'!B$5))*'New Product'!D$5),IF(R250&gt;='New Product'!B$6,('New Product'!C$6+((R250-'New Product'!B$6)/('New Product'!B$5-'New Product'!B$6)*'New Product'!D$6)),0)))))*$AD$2/10)</f>
        <v>1.0077490573884451</v>
      </c>
      <c r="AE250" s="76">
        <f>IF(S250="","",(IF(S250&gt;='Basket Brand'!B$3,'Basket Brand'!C$3,IF(S250&gt;='Basket Brand'!B$4,('Basket Brand'!C$4+((S250-'Basket Brand'!B$4)/('Basket Brand'!B$3-'Basket Brand'!B$4))*'Basket Brand'!D$4),IF(S250&gt;'Basket Brand'!B$5,('Basket Brand'!C$5+((S250-'Basket Brand'!B$5)/('Basket Brand'!B$4-'Basket Brand'!B$5))*'Basket Brand'!D$5),IF(S250&gt;='Basket Brand'!B$6,('Basket Brand'!C$6+((S250-'Basket Brand'!B$6)/('Basket Brand'!B$5-'Basket Brand'!B$6)*'Basket Brand'!D$6)),0))))*$AE$2/10))</f>
        <v>4.607948803101495</v>
      </c>
      <c r="AF250" s="76">
        <f>IF(T250="","",(IF(T250&gt;='No of Month Ach.'!B$3,'No of Month Ach.'!C$3,IF(T250&gt;='No of Month Ach.'!B$4,('No of Month Ach.'!C$4+((T250-'No of Month Ach.'!B$4)/('No of Month Ach.'!B$3-'No of Month Ach.'!B$4))*'No of Month Ach.'!D$4),IF(T250&gt;'No of Month Ach.'!B$5,('No of Month Ach.'!C$5+((T250-'No of Month Ach.'!B$5)/('No of Month Ach.'!B$4-'No of Month Ach.'!B$5))*'No of Month Ach.'!D$5),IF(T250&gt;='No of Month Ach.'!B$6,('No of Month Ach.'!C$6+((T250-'No of Month Ach.'!B$6)/('No of Month Ach.'!B$5-'No of Month Ach.'!B$6)*'No of Month Ach.'!D$6)),0))))*$AF$2/10))</f>
        <v>0</v>
      </c>
      <c r="AG250" s="76">
        <f>IFERROR(IF(U250="","",IF(U250&gt;='Rx Share'!B$3,'Rx Share'!C$3,IF(U250&gt;='Rx Share'!B$4,('Rx Share'!C$4+((U250-'Rx Share'!B$4)/('Rx Share'!B$3-'Rx Share'!B$4))*'Rx Share'!D$4),IF(U250&gt;'Rx Share'!B$5,('Rx Share'!C$5+((U250-'Rx Share'!B$5)/('Rx Share'!B$4-'Rx Share'!B$5))*'Rx Share'!D$5),IF(U250&gt;='Rx Share'!B$6,('Rx Share'!C$6+((U250-'Rx Share'!B$6)/('Rx Share'!B$5-'Rx Share'!B$6)*'Rx Share'!D$6)),0)))))*$AG$2/10,"")</f>
        <v>0</v>
      </c>
      <c r="AH250" s="76">
        <f>IF(W250&gt;='Call Achv'!B$3,'Call Achv'!C$3,IF(W250&gt;='Call Achv'!B$4,('Call Achv'!C$4+((W250-'Call Achv'!B$4)/('Call Achv'!B$3-'Call Achv'!B$4))*'Call Achv'!D$4),IF(W250&gt;'Call Achv'!B$5,('Call Achv'!C$5+((W250-'Call Achv'!B$5)/('Call Achv'!B$4-'Call Achv'!B$5))*'Call Achv'!D$5),IF(W250&gt;='Call Achv'!B$6,('Call Achv'!C$6+((W250-'Call Achv'!B$6)/('Call Achv'!B$5-'Call Achv'!B$6)*'Call Achv'!D$6)),0))))*$AH$2/10</f>
        <v>2.038095238095238</v>
      </c>
      <c r="AI250" s="76">
        <f>IF(X250&gt;='FF-Written'!B$3,'FF-Written'!C$3,IF(X250&gt;='FF-Written'!B$4,('FF-Written'!C$4+((X250-'FF-Written'!B$4)/('FF-Written'!B$3-'FF-Written'!B$4))*'FF-Written'!D$4),IF(X250&gt;'FF-Written'!B$5,('FF-Written'!C$5+((X250-'FF-Written'!B$5)/('FF-Written'!B$4-'FF-Written'!B$5))*'FF-Written'!D$5),IF(X250&gt;='FF-Written'!B$6,('FF-Written'!C$6+((X250-'FF-Written'!B$6)/('FF-Written'!B$5-'FF-Written'!B$6)*'FF-Written'!D$6)),0))))*$AI$2/10</f>
        <v>5.4666666666666641</v>
      </c>
      <c r="AJ250" s="76">
        <f>IF(Y250&gt;='FF-Detailing'!B$3,'FF-Detailing'!C$3,IF(Y250&gt;='FF-Detailing'!B$4,('FF-Detailing'!C$4+((Y250-'FF-Detailing'!B$4)/('FF-Detailing'!B$3-'FF-Detailing'!B$4))*'FF-Detailing'!D$4),IF(Y250&gt;'FF-Detailing'!B$5,('FF-Detailing'!C$5+((Y250-'FF-Detailing'!B$5)/('FF-Detailing'!B$4-'FF-Detailing'!B$5))*'FF-Detailing'!D$5),IF(Y250&gt;='FF-Detailing'!B$6,('FF-Detailing'!C$6+((Y250-'FF-Detailing'!B$6)/('FF-Detailing'!B$5-'FF-Detailing'!B$6)*'FF-Detailing'!D$6)),0))))*$AJ$2/10</f>
        <v>2.5600000000000005</v>
      </c>
      <c r="AK250" s="100">
        <f t="shared" si="42"/>
        <v>37.972751019632156</v>
      </c>
      <c r="AL250" s="70">
        <f t="shared" si="51"/>
        <v>370</v>
      </c>
      <c r="AM250" s="2">
        <f t="shared" si="43"/>
        <v>33.753556461895251</v>
      </c>
      <c r="AN250">
        <f t="shared" si="44"/>
        <v>269</v>
      </c>
      <c r="AO250" s="110" t="str">
        <f t="shared" si="45"/>
        <v/>
      </c>
      <c r="AP250" s="110" t="str">
        <f t="shared" si="39"/>
        <v/>
      </c>
      <c r="AQ250" s="110" t="str">
        <f t="shared" si="40"/>
        <v/>
      </c>
      <c r="AR250" s="110" t="str">
        <f t="shared" si="41"/>
        <v/>
      </c>
      <c r="AS250" s="109" t="str">
        <f t="shared" si="46"/>
        <v>Disqualified</v>
      </c>
      <c r="AT250" s="109" t="str">
        <f t="shared" si="47"/>
        <v>Disqualified</v>
      </c>
      <c r="AU250" s="109" t="str">
        <f t="shared" si="48"/>
        <v>Disqualified</v>
      </c>
      <c r="AV250" s="109" t="str">
        <f t="shared" si="49"/>
        <v>Disqualified</v>
      </c>
    </row>
    <row r="251" spans="1:48" ht="20" x14ac:dyDescent="0.35">
      <c r="A251" s="87"/>
      <c r="B251" s="79">
        <v>106169</v>
      </c>
      <c r="C251" s="80" t="s">
        <v>2121</v>
      </c>
      <c r="D251" s="80" t="s">
        <v>1114</v>
      </c>
      <c r="E251" s="80" t="s">
        <v>2122</v>
      </c>
      <c r="F251" s="80" t="s">
        <v>114</v>
      </c>
      <c r="G251" s="80" t="s">
        <v>31</v>
      </c>
      <c r="H251" s="80" t="s">
        <v>1760</v>
      </c>
      <c r="I251" s="80" t="s">
        <v>1757</v>
      </c>
      <c r="J251" s="146">
        <v>44990</v>
      </c>
      <c r="K251" s="146" t="s">
        <v>1719</v>
      </c>
      <c r="L251" s="79"/>
      <c r="M251" s="79">
        <v>9</v>
      </c>
      <c r="N251" s="78">
        <v>94.642670923981626</v>
      </c>
      <c r="O251" s="78">
        <f>_xlfn.XLOOKUP($B251,[1]Sheet1!$A:$A,[1]Sheet1!$D:$D)</f>
        <v>94.642726504082432</v>
      </c>
      <c r="P251" s="78">
        <f t="shared" si="50"/>
        <v>-5.5580100806196242E-5</v>
      </c>
      <c r="Q251" s="78">
        <v>40.298507462686565</v>
      </c>
      <c r="R251" s="78">
        <v>65.559125308072879</v>
      </c>
      <c r="S251" s="78">
        <v>93.437236480282621</v>
      </c>
      <c r="T251" s="142">
        <v>4</v>
      </c>
      <c r="U251" s="68">
        <v>21.555440593205724</v>
      </c>
      <c r="V251" s="68">
        <v>0.64666321779617175</v>
      </c>
      <c r="W251" s="78">
        <v>109.67429861335054</v>
      </c>
      <c r="X251" s="78">
        <v>90</v>
      </c>
      <c r="Y251" s="78">
        <v>84.333333333333329</v>
      </c>
      <c r="Z251" s="73"/>
      <c r="AA251" s="74"/>
      <c r="AB251" s="75">
        <f>IF(N251="","",(IF(N251&gt;='Sales Ach'!B$3,'Sales Ach'!C$3,IF(N251&gt;='Sales Ach'!B$4,('Sales Ach'!C$4+((N251-'Sales Ach'!B$4)/('Sales Ach'!B$3-'Sales Ach'!B$4))*'Sales Ach'!D$4),IF(N251&gt;'Sales Ach'!B$5,('Sales Ach'!C$5+((N251-'Sales Ach'!B$5)/('Sales Ach'!B$4-'Sales Ach'!B$5))*'Sales Ach'!D$5),IF(N251&gt;='Sales Ach'!B$6,('Sales Ach'!C$6+((N251-'Sales Ach'!B$6)/('Sales Ach'!B$5-'Sales Ach'!B$6)*'Sales Ach'!D$6)),0))))*$AB$2/10))</f>
        <v>14.892801277194488</v>
      </c>
      <c r="AC251" s="76">
        <f>IF(Q251="","",(IF(Q251&gt;=UA!B$3,UA!C$3,IF(Q251&gt;=UA!B$4,(UA!C$4+((Q251-UA!B$4)/(UA!B$3-UA!B$4))*UA!D$4),IF(Q251&gt;UA!B$5,(UA!C$5+((Q251-UA!B$5)/(UA!B$4-UA!B$5))*UA!D$5),IF(Q251&gt;=UA!B$6,(UA!C$6+((Q251-UA!B$6)/(UA!B$5-UA!B$6)*UA!D$6)),0))))*$AC$2/10))</f>
        <v>6.1194029850746263</v>
      </c>
      <c r="AD251" s="76">
        <f>IF(R251="","",(IF(R251&gt;='New Product'!B$3,'New Product'!C$3,IF(R251&gt;='New Product'!B$4,('New Product'!C$4+((R251-'New Product'!B$4)/('New Product'!B$3-'New Product'!B$4))*'New Product'!D$4),IF(R251&gt;'New Product'!B$5,('New Product'!C$5+((R251-'New Product'!B$5)/('New Product'!B$4-'New Product'!B$5))*'New Product'!D$5),IF(R251&gt;='New Product'!B$6,('New Product'!C$6+((R251-'New Product'!B$6)/('New Product'!B$5-'New Product'!B$6)*'New Product'!D$6)),0)))))*$AD$2/10)</f>
        <v>1.3682117322281886</v>
      </c>
      <c r="AE251" s="76">
        <f>IF(S251="","",(IF(S251&gt;='Basket Brand'!B$3,'Basket Brand'!C$3,IF(S251&gt;='Basket Brand'!B$4,('Basket Brand'!C$4+((S251-'Basket Brand'!B$4)/('Basket Brand'!B$3-'Basket Brand'!B$4))*'Basket Brand'!D$4),IF(S251&gt;'Basket Brand'!B$5,('Basket Brand'!C$5+((S251-'Basket Brand'!B$5)/('Basket Brand'!B$4-'Basket Brand'!B$5))*'Basket Brand'!D$5),IF(S251&gt;='Basket Brand'!B$6,('Basket Brand'!C$6+((S251-'Basket Brand'!B$6)/('Basket Brand'!B$5-'Basket Brand'!B$6)*'Basket Brand'!D$6)),0))))*$AE$2/10))</f>
        <v>5.8124683776339143</v>
      </c>
      <c r="AF251" s="76">
        <f>IF(T251="","",(IF(T251&gt;='No of Month Ach.'!B$3,'No of Month Ach.'!C$3,IF(T251&gt;='No of Month Ach.'!B$4,('No of Month Ach.'!C$4+((T251-'No of Month Ach.'!B$4)/('No of Month Ach.'!B$3-'No of Month Ach.'!B$4))*'No of Month Ach.'!D$4),IF(T251&gt;'No of Month Ach.'!B$5,('No of Month Ach.'!C$5+((T251-'No of Month Ach.'!B$5)/('No of Month Ach.'!B$4-'No of Month Ach.'!B$5))*'No of Month Ach.'!D$5),IF(T251&gt;='No of Month Ach.'!B$6,('No of Month Ach.'!C$6+((T251-'No of Month Ach.'!B$6)/('No of Month Ach.'!B$5-'No of Month Ach.'!B$6)*'No of Month Ach.'!D$6)),0))))*$AF$2/10))</f>
        <v>0</v>
      </c>
      <c r="AG251" s="76">
        <f>IFERROR(IF(U251="","",IF(U251&gt;='Rx Share'!B$3,'Rx Share'!C$3,IF(U251&gt;='Rx Share'!B$4,('Rx Share'!C$4+((U251-'Rx Share'!B$4)/('Rx Share'!B$3-'Rx Share'!B$4))*'Rx Share'!D$4),IF(U251&gt;'Rx Share'!B$5,('Rx Share'!C$5+((U251-'Rx Share'!B$5)/('Rx Share'!B$4-'Rx Share'!B$5))*'Rx Share'!D$5),IF(U251&gt;='Rx Share'!B$6,('Rx Share'!C$6+((U251-'Rx Share'!B$6)/('Rx Share'!B$5-'Rx Share'!B$6)*'Rx Share'!D$6)),0)))))*$AG$2/10,"")</f>
        <v>0</v>
      </c>
      <c r="AH251" s="76">
        <f>IF(W251&gt;='Call Achv'!B$3,'Call Achv'!C$3,IF(W251&gt;='Call Achv'!B$4,('Call Achv'!C$4+((W251-'Call Achv'!B$4)/('Call Achv'!B$3-'Call Achv'!B$4))*'Call Achv'!D$4),IF(W251&gt;'Call Achv'!B$5,('Call Achv'!C$5+((W251-'Call Achv'!B$5)/('Call Achv'!B$4-'Call Achv'!B$5))*'Call Achv'!D$5),IF(W251&gt;='Call Achv'!B$6,('Call Achv'!C$6+((W251-'Call Achv'!B$6)/('Call Achv'!B$5-'Call Achv'!B$6)*'Call Achv'!D$6)),0))))*$AH$2/10</f>
        <v>5</v>
      </c>
      <c r="AI251" s="76">
        <f>IF(X251&gt;='FF-Written'!B$3,'FF-Written'!C$3,IF(X251&gt;='FF-Written'!B$4,('FF-Written'!C$4+((X251-'FF-Written'!B$4)/('FF-Written'!B$3-'FF-Written'!B$4))*'FF-Written'!D$4),IF(X251&gt;'FF-Written'!B$5,('FF-Written'!C$5+((X251-'FF-Written'!B$5)/('FF-Written'!B$4-'FF-Written'!B$5))*'FF-Written'!D$5),IF(X251&gt;='FF-Written'!B$6,('FF-Written'!C$6+((X251-'FF-Written'!B$6)/('FF-Written'!B$5-'FF-Written'!B$6)*'FF-Written'!D$6)),0))))*$AI$2/10</f>
        <v>8</v>
      </c>
      <c r="AJ251" s="76">
        <f>IF(Y251&gt;='FF-Detailing'!B$3,'FF-Detailing'!C$3,IF(Y251&gt;='FF-Detailing'!B$4,('FF-Detailing'!C$4+((Y251-'FF-Detailing'!B$4)/('FF-Detailing'!B$3-'FF-Detailing'!B$4))*'FF-Detailing'!D$4),IF(Y251&gt;'FF-Detailing'!B$5,('FF-Detailing'!C$5+((Y251-'FF-Detailing'!B$5)/('FF-Detailing'!B$4-'FF-Detailing'!B$5))*'FF-Detailing'!D$5),IF(Y251&gt;='FF-Detailing'!B$6,('FF-Detailing'!C$6+((Y251-'FF-Detailing'!B$6)/('FF-Detailing'!B$5-'FF-Detailing'!B$6)*'FF-Detailing'!D$6)),0))))*$AJ$2/10</f>
        <v>2.3599999999999994</v>
      </c>
      <c r="AK251" s="100">
        <f t="shared" si="42"/>
        <v>54.441105465164028</v>
      </c>
      <c r="AL251" s="70">
        <f t="shared" si="51"/>
        <v>206</v>
      </c>
      <c r="AM251" s="2">
        <f t="shared" si="43"/>
        <v>48.392093746812463</v>
      </c>
      <c r="AN251">
        <f t="shared" si="44"/>
        <v>156</v>
      </c>
      <c r="AO251" s="110" t="str">
        <f t="shared" si="45"/>
        <v/>
      </c>
      <c r="AP251" s="110" t="str">
        <f t="shared" si="39"/>
        <v/>
      </c>
      <c r="AQ251" s="110" t="str">
        <f t="shared" si="40"/>
        <v/>
      </c>
      <c r="AR251" s="110" t="str">
        <f t="shared" si="41"/>
        <v/>
      </c>
      <c r="AS251" s="109" t="str">
        <f t="shared" si="46"/>
        <v>Disqualified</v>
      </c>
      <c r="AT251" s="109" t="str">
        <f t="shared" si="47"/>
        <v>Disqualified</v>
      </c>
      <c r="AU251" s="109" t="str">
        <f t="shared" si="48"/>
        <v>Disqualified</v>
      </c>
      <c r="AV251" s="109" t="str">
        <f t="shared" si="49"/>
        <v>Disqualified</v>
      </c>
    </row>
    <row r="252" spans="1:48" ht="20" x14ac:dyDescent="0.35">
      <c r="A252" s="87"/>
      <c r="B252" s="79">
        <v>106170</v>
      </c>
      <c r="C252" s="80" t="s">
        <v>2123</v>
      </c>
      <c r="D252" s="80" t="s">
        <v>1114</v>
      </c>
      <c r="E252" s="80" t="s">
        <v>2124</v>
      </c>
      <c r="F252" s="80" t="s">
        <v>2030</v>
      </c>
      <c r="G252" s="80" t="s">
        <v>1854</v>
      </c>
      <c r="H252" s="80" t="s">
        <v>1808</v>
      </c>
      <c r="I252" s="80" t="s">
        <v>1757</v>
      </c>
      <c r="J252" s="146">
        <v>44990</v>
      </c>
      <c r="K252" s="146" t="s">
        <v>1719</v>
      </c>
      <c r="L252" s="79"/>
      <c r="M252" s="79">
        <v>9</v>
      </c>
      <c r="N252" s="78">
        <v>62.849723828513717</v>
      </c>
      <c r="O252" s="78">
        <f>_xlfn.XLOOKUP($B252,[1]Sheet1!$A:$A,[1]Sheet1!$D:$D)</f>
        <v>62.849723735942462</v>
      </c>
      <c r="P252" s="78">
        <f t="shared" si="50"/>
        <v>9.2571255549955822E-8</v>
      </c>
      <c r="Q252" s="78">
        <v>8.2191780821917799</v>
      </c>
      <c r="R252" s="78">
        <v>36.136636070138273</v>
      </c>
      <c r="S252" s="78">
        <v>63.30944235808704</v>
      </c>
      <c r="T252" s="142">
        <v>0</v>
      </c>
      <c r="U252" s="68">
        <v>4.6166142991014825</v>
      </c>
      <c r="V252" s="68">
        <v>0.83099057383826691</v>
      </c>
      <c r="W252" s="78">
        <v>94.296296296296305</v>
      </c>
      <c r="X252" s="78">
        <v>93.888888888888872</v>
      </c>
      <c r="Y252" s="78">
        <v>88.833333333333329</v>
      </c>
      <c r="Z252" s="73"/>
      <c r="AA252" s="74"/>
      <c r="AB252" s="75">
        <f>IF(N252="","",(IF(N252&gt;='Sales Ach'!B$3,'Sales Ach'!C$3,IF(N252&gt;='Sales Ach'!B$4,('Sales Ach'!C$4+((N252-'Sales Ach'!B$4)/('Sales Ach'!B$3-'Sales Ach'!B$4))*'Sales Ach'!D$4),IF(N252&gt;'Sales Ach'!B$5,('Sales Ach'!C$5+((N252-'Sales Ach'!B$5)/('Sales Ach'!B$4-'Sales Ach'!B$5))*'Sales Ach'!D$5),IF(N252&gt;='Sales Ach'!B$6,('Sales Ach'!C$6+((N252-'Sales Ach'!B$6)/('Sales Ach'!B$5-'Sales Ach'!B$6)*'Sales Ach'!D$6)),0))))*$AB$2/10))</f>
        <v>5.3549171485541152</v>
      </c>
      <c r="AC252" s="76">
        <f>IF(Q252="","",(IF(Q252&gt;=UA!B$3,UA!C$3,IF(Q252&gt;=UA!B$4,(UA!C$4+((Q252-UA!B$4)/(UA!B$3-UA!B$4))*UA!D$4),IF(Q252&gt;UA!B$5,(UA!C$5+((Q252-UA!B$5)/(UA!B$4-UA!B$5))*UA!D$5),IF(Q252&gt;=UA!B$6,(UA!C$6+((Q252-UA!B$6)/(UA!B$5-UA!B$6)*UA!D$6)),0))))*$AC$2/10))</f>
        <v>0</v>
      </c>
      <c r="AD252" s="76">
        <f>IF(R252="","",(IF(R252&gt;='New Product'!B$3,'New Product'!C$3,IF(R252&gt;='New Product'!B$4,('New Product'!C$4+((R252-'New Product'!B$4)/('New Product'!B$3-'New Product'!B$4))*'New Product'!D$4),IF(R252&gt;'New Product'!B$5,('New Product'!C$5+((R252-'New Product'!B$5)/('New Product'!B$4-'New Product'!B$5))*'New Product'!D$5),IF(R252&gt;='New Product'!B$6,('New Product'!C$6+((R252-'New Product'!B$6)/('New Product'!B$5-'New Product'!B$6)*'New Product'!D$6)),0)))))*$AD$2/10)</f>
        <v>0</v>
      </c>
      <c r="AE252" s="76">
        <f>IF(S252="","",(IF(S252&gt;='Basket Brand'!B$3,'Basket Brand'!C$3,IF(S252&gt;='Basket Brand'!B$4,('Basket Brand'!C$4+((S252-'Basket Brand'!B$4)/('Basket Brand'!B$3-'Basket Brand'!B$4))*'Basket Brand'!D$4),IF(S252&gt;'Basket Brand'!B$5,('Basket Brand'!C$5+((S252-'Basket Brand'!B$5)/('Basket Brand'!B$4-'Basket Brand'!B$5))*'Basket Brand'!D$5),IF(S252&gt;='Basket Brand'!B$6,('Basket Brand'!C$6+((S252-'Basket Brand'!B$6)/('Basket Brand'!B$5-'Basket Brand'!B$6)*'Basket Brand'!D$6)),0))))*$AE$2/10))</f>
        <v>2.1971330829704447</v>
      </c>
      <c r="AF252" s="76">
        <f>IF(T252="","",(IF(T252&gt;='No of Month Ach.'!B$3,'No of Month Ach.'!C$3,IF(T252&gt;='No of Month Ach.'!B$4,('No of Month Ach.'!C$4+((T252-'No of Month Ach.'!B$4)/('No of Month Ach.'!B$3-'No of Month Ach.'!B$4))*'No of Month Ach.'!D$4),IF(T252&gt;'No of Month Ach.'!B$5,('No of Month Ach.'!C$5+((T252-'No of Month Ach.'!B$5)/('No of Month Ach.'!B$4-'No of Month Ach.'!B$5))*'No of Month Ach.'!D$5),IF(T252&gt;='No of Month Ach.'!B$6,('No of Month Ach.'!C$6+((T252-'No of Month Ach.'!B$6)/('No of Month Ach.'!B$5-'No of Month Ach.'!B$6)*'No of Month Ach.'!D$6)),0))))*$AF$2/10))</f>
        <v>0</v>
      </c>
      <c r="AG252" s="76">
        <f>IFERROR(IF(U252="","",IF(U252&gt;='Rx Share'!B$3,'Rx Share'!C$3,IF(U252&gt;='Rx Share'!B$4,('Rx Share'!C$4+((U252-'Rx Share'!B$4)/('Rx Share'!B$3-'Rx Share'!B$4))*'Rx Share'!D$4),IF(U252&gt;'Rx Share'!B$5,('Rx Share'!C$5+((U252-'Rx Share'!B$5)/('Rx Share'!B$4-'Rx Share'!B$5))*'Rx Share'!D$5),IF(U252&gt;='Rx Share'!B$6,('Rx Share'!C$6+((U252-'Rx Share'!B$6)/('Rx Share'!B$5-'Rx Share'!B$6)*'Rx Share'!D$6)),0)))))*$AG$2/10,"")</f>
        <v>0</v>
      </c>
      <c r="AH252" s="76">
        <f>IF(W252&gt;='Call Achv'!B$3,'Call Achv'!C$3,IF(W252&gt;='Call Achv'!B$4,('Call Achv'!C$4+((W252-'Call Achv'!B$4)/('Call Achv'!B$3-'Call Achv'!B$4))*'Call Achv'!D$4),IF(W252&gt;'Call Achv'!B$5,('Call Achv'!C$5+((W252-'Call Achv'!B$5)/('Call Achv'!B$4-'Call Achv'!B$5))*'Call Achv'!D$5),IF(W252&gt;='Call Achv'!B$6,('Call Achv'!C$6+((W252-'Call Achv'!B$6)/('Call Achv'!B$5-'Call Achv'!B$6)*'Call Achv'!D$6)),0))))*$AH$2/10</f>
        <v>2.8592592592592609</v>
      </c>
      <c r="AI252" s="76">
        <f>IF(X252&gt;='FF-Written'!B$3,'FF-Written'!C$3,IF(X252&gt;='FF-Written'!B$4,('FF-Written'!C$4+((X252-'FF-Written'!B$4)/('FF-Written'!B$3-'FF-Written'!B$4))*'FF-Written'!D$4),IF(X252&gt;'FF-Written'!B$5,('FF-Written'!C$5+((X252-'FF-Written'!B$5)/('FF-Written'!B$4-'FF-Written'!B$5))*'FF-Written'!D$5),IF(X252&gt;='FF-Written'!B$6,('FF-Written'!C$6+((X252-'FF-Written'!B$6)/('FF-Written'!B$5-'FF-Written'!B$6)*'FF-Written'!D$6)),0))))*$AI$2/10</f>
        <v>8</v>
      </c>
      <c r="AJ252" s="76">
        <f>IF(Y252&gt;='FF-Detailing'!B$3,'FF-Detailing'!C$3,IF(Y252&gt;='FF-Detailing'!B$4,('FF-Detailing'!C$4+((Y252-'FF-Detailing'!B$4)/('FF-Detailing'!B$3-'FF-Detailing'!B$4))*'FF-Detailing'!D$4),IF(Y252&gt;'FF-Detailing'!B$5,('FF-Detailing'!C$5+((Y252-'FF-Detailing'!B$5)/('FF-Detailing'!B$4-'FF-Detailing'!B$5))*'FF-Detailing'!D$5),IF(Y252&gt;='FF-Detailing'!B$6,('FF-Detailing'!C$6+((Y252-'FF-Detailing'!B$6)/('FF-Detailing'!B$5-'FF-Detailing'!B$6)*'FF-Detailing'!D$6)),0))))*$AJ$2/10</f>
        <v>2.63</v>
      </c>
      <c r="AK252" s="100">
        <f t="shared" si="42"/>
        <v>26.301636863479775</v>
      </c>
      <c r="AL252" s="70">
        <f t="shared" si="51"/>
        <v>510</v>
      </c>
      <c r="AM252" s="2">
        <f t="shared" si="43"/>
        <v>23.37923276753758</v>
      </c>
      <c r="AN252">
        <f t="shared" si="44"/>
        <v>362</v>
      </c>
      <c r="AO252" s="110" t="str">
        <f t="shared" si="45"/>
        <v/>
      </c>
      <c r="AP252" s="110" t="str">
        <f t="shared" si="39"/>
        <v/>
      </c>
      <c r="AQ252" s="110" t="str">
        <f t="shared" si="40"/>
        <v/>
      </c>
      <c r="AR252" s="110" t="str">
        <f t="shared" si="41"/>
        <v/>
      </c>
      <c r="AS252" s="109" t="str">
        <f t="shared" si="46"/>
        <v>Disqualified</v>
      </c>
      <c r="AT252" s="109" t="str">
        <f t="shared" si="47"/>
        <v>Disqualified</v>
      </c>
      <c r="AU252" s="109" t="str">
        <f t="shared" si="48"/>
        <v>Disqualified</v>
      </c>
      <c r="AV252" s="109" t="str">
        <f t="shared" si="49"/>
        <v>Disqualified</v>
      </c>
    </row>
    <row r="253" spans="1:48" ht="20" x14ac:dyDescent="0.35">
      <c r="A253" s="87"/>
      <c r="B253" s="79">
        <v>106171</v>
      </c>
      <c r="C253" s="80" t="s">
        <v>2125</v>
      </c>
      <c r="D253" s="80" t="s">
        <v>1114</v>
      </c>
      <c r="E253" s="80" t="s">
        <v>2126</v>
      </c>
      <c r="F253" s="80" t="s">
        <v>1940</v>
      </c>
      <c r="G253" s="80" t="s">
        <v>1807</v>
      </c>
      <c r="H253" s="80" t="s">
        <v>1808</v>
      </c>
      <c r="I253" s="80" t="s">
        <v>1757</v>
      </c>
      <c r="J253" s="146">
        <v>44990</v>
      </c>
      <c r="K253" s="146" t="s">
        <v>1719</v>
      </c>
      <c r="L253" s="79"/>
      <c r="M253" s="79">
        <v>9</v>
      </c>
      <c r="N253" s="78">
        <v>106.84251077512481</v>
      </c>
      <c r="O253" s="78">
        <f>_xlfn.XLOOKUP($B253,[1]Sheet1!$A:$A,[1]Sheet1!$D:$D)</f>
        <v>106.84249739414788</v>
      </c>
      <c r="P253" s="78">
        <f t="shared" si="50"/>
        <v>1.3380976923826893E-5</v>
      </c>
      <c r="Q253" s="78">
        <v>66.666666666666657</v>
      </c>
      <c r="R253" s="78">
        <v>72.281759100615318</v>
      </c>
      <c r="S253" s="78">
        <v>107.9813733393263</v>
      </c>
      <c r="T253" s="142">
        <v>8</v>
      </c>
      <c r="U253" s="68">
        <v>2.7417182228897712</v>
      </c>
      <c r="V253" s="68">
        <v>0.49350928012015882</v>
      </c>
      <c r="W253" s="78">
        <v>97.925925925925924</v>
      </c>
      <c r="X253" s="78">
        <v>91.111111111111128</v>
      </c>
      <c r="Y253" s="78">
        <v>91.666666666666671</v>
      </c>
      <c r="Z253" s="73"/>
      <c r="AA253" s="74"/>
      <c r="AB253" s="75">
        <f>IF(N253="","",(IF(N253&gt;='Sales Ach'!B$3,'Sales Ach'!C$3,IF(N253&gt;='Sales Ach'!B$4,('Sales Ach'!C$4+((N253-'Sales Ach'!B$4)/('Sales Ach'!B$3-'Sales Ach'!B$4))*'Sales Ach'!D$4),IF(N253&gt;'Sales Ach'!B$5,('Sales Ach'!C$5+((N253-'Sales Ach'!B$5)/('Sales Ach'!B$4-'Sales Ach'!B$5))*'Sales Ach'!D$5),IF(N253&gt;='Sales Ach'!B$6,('Sales Ach'!C$6+((N253-'Sales Ach'!B$6)/('Sales Ach'!B$5-'Sales Ach'!B$6)*'Sales Ach'!D$6)),0))))*$AB$2/10))</f>
        <v>26.052753232537448</v>
      </c>
      <c r="AC253" s="76">
        <f>IF(Q253="","",(IF(Q253&gt;=UA!B$3,UA!C$3,IF(Q253&gt;=UA!B$4,(UA!C$4+((Q253-UA!B$4)/(UA!B$3-UA!B$4))*UA!D$4),IF(Q253&gt;UA!B$5,(UA!C$5+((Q253-UA!B$5)/(UA!B$4-UA!B$5))*UA!D$5),IF(Q253&gt;=UA!B$6,(UA!C$6+((Q253-UA!B$6)/(UA!B$5-UA!B$6)*UA!D$6)),0))))*$AC$2/10))</f>
        <v>10</v>
      </c>
      <c r="AD253" s="76">
        <f>IF(R253="","",(IF(R253&gt;='New Product'!B$3,'New Product'!C$3,IF(R253&gt;='New Product'!B$4,('New Product'!C$4+((R253-'New Product'!B$4)/('New Product'!B$3-'New Product'!B$4))*'New Product'!D$4),IF(R253&gt;'New Product'!B$5,('New Product'!C$5+((R253-'New Product'!B$5)/('New Product'!B$4-'New Product'!B$5))*'New Product'!D$5),IF(R253&gt;='New Product'!B$6,('New Product'!C$6+((R253-'New Product'!B$6)/('New Product'!B$5-'New Product'!B$6)*'New Product'!D$6)),0)))))*$AD$2/10)</f>
        <v>1.6623269606519202</v>
      </c>
      <c r="AE253" s="76">
        <f>IF(S253="","",(IF(S253&gt;='Basket Brand'!B$3,'Basket Brand'!C$3,IF(S253&gt;='Basket Brand'!B$4,('Basket Brand'!C$4+((S253-'Basket Brand'!B$4)/('Basket Brand'!B$3-'Basket Brand'!B$4))*'Basket Brand'!D$4),IF(S253&gt;'Basket Brand'!B$5,('Basket Brand'!C$5+((S253-'Basket Brand'!B$5)/('Basket Brand'!B$4-'Basket Brand'!B$5))*'Basket Brand'!D$5),IF(S253&gt;='Basket Brand'!B$6,('Basket Brand'!C$6+((S253-'Basket Brand'!B$6)/('Basket Brand'!B$5-'Basket Brand'!B$6)*'Basket Brand'!D$6)),0))))*$AE$2/10))</f>
        <v>10.557764800719156</v>
      </c>
      <c r="AF253" s="76">
        <f>IF(T253="","",(IF(T253&gt;='No of Month Ach.'!B$3,'No of Month Ach.'!C$3,IF(T253&gt;='No of Month Ach.'!B$4,('No of Month Ach.'!C$4+((T253-'No of Month Ach.'!B$4)/('No of Month Ach.'!B$3-'No of Month Ach.'!B$4))*'No of Month Ach.'!D$4),IF(T253&gt;'No of Month Ach.'!B$5,('No of Month Ach.'!C$5+((T253-'No of Month Ach.'!B$5)/('No of Month Ach.'!B$4-'No of Month Ach.'!B$5))*'No of Month Ach.'!D$5),IF(T253&gt;='No of Month Ach.'!B$6,('No of Month Ach.'!C$6+((T253-'No of Month Ach.'!B$6)/('No of Month Ach.'!B$5-'No of Month Ach.'!B$6)*'No of Month Ach.'!D$6)),0))))*$AF$2/10))</f>
        <v>3.85</v>
      </c>
      <c r="AG253" s="76">
        <f>IFERROR(IF(U253="","",IF(U253&gt;='Rx Share'!B$3,'Rx Share'!C$3,IF(U253&gt;='Rx Share'!B$4,('Rx Share'!C$4+((U253-'Rx Share'!B$4)/('Rx Share'!B$3-'Rx Share'!B$4))*'Rx Share'!D$4),IF(U253&gt;'Rx Share'!B$5,('Rx Share'!C$5+((U253-'Rx Share'!B$5)/('Rx Share'!B$4-'Rx Share'!B$5))*'Rx Share'!D$5),IF(U253&gt;='Rx Share'!B$6,('Rx Share'!C$6+((U253-'Rx Share'!B$6)/('Rx Share'!B$5-'Rx Share'!B$6)*'Rx Share'!D$6)),0)))))*$AG$2/10,"")</f>
        <v>0</v>
      </c>
      <c r="AH253" s="76">
        <f>IF(W253&gt;='Call Achv'!B$3,'Call Achv'!C$3,IF(W253&gt;='Call Achv'!B$4,('Call Achv'!C$4+((W253-'Call Achv'!B$4)/('Call Achv'!B$3-'Call Achv'!B$4))*'Call Achv'!D$4),IF(W253&gt;'Call Achv'!B$5,('Call Achv'!C$5+((W253-'Call Achv'!B$5)/('Call Achv'!B$4-'Call Achv'!B$5))*'Call Achv'!D$5),IF(W253&gt;='Call Achv'!B$6,('Call Achv'!C$6+((W253-'Call Achv'!B$6)/('Call Achv'!B$5-'Call Achv'!B$6)*'Call Achv'!D$6)),0))))*$AH$2/10</f>
        <v>4.3777777777777773</v>
      </c>
      <c r="AI253" s="76">
        <f>IF(X253&gt;='FF-Written'!B$3,'FF-Written'!C$3,IF(X253&gt;='FF-Written'!B$4,('FF-Written'!C$4+((X253-'FF-Written'!B$4)/('FF-Written'!B$3-'FF-Written'!B$4))*'FF-Written'!D$4),IF(X253&gt;'FF-Written'!B$5,('FF-Written'!C$5+((X253-'FF-Written'!B$5)/('FF-Written'!B$4-'FF-Written'!B$5))*'FF-Written'!D$5),IF(X253&gt;='FF-Written'!B$6,('FF-Written'!C$6+((X253-'FF-Written'!B$6)/('FF-Written'!B$5-'FF-Written'!B$6)*'FF-Written'!D$6)),0))))*$AI$2/10</f>
        <v>8</v>
      </c>
      <c r="AJ253" s="76">
        <f>IF(Y253&gt;='FF-Detailing'!B$3,'FF-Detailing'!C$3,IF(Y253&gt;='FF-Detailing'!B$4,('FF-Detailing'!C$4+((Y253-'FF-Detailing'!B$4)/('FF-Detailing'!B$3-'FF-Detailing'!B$4))*'FF-Detailing'!D$4),IF(Y253&gt;'FF-Detailing'!B$5,('FF-Detailing'!C$5+((Y253-'FF-Detailing'!B$5)/('FF-Detailing'!B$4-'FF-Detailing'!B$5))*'FF-Detailing'!D$5),IF(Y253&gt;='FF-Detailing'!B$6,('FF-Detailing'!C$6+((Y253-'FF-Detailing'!B$6)/('FF-Detailing'!B$5-'FF-Detailing'!B$6)*'FF-Detailing'!D$6)),0))))*$AJ$2/10</f>
        <v>2.8</v>
      </c>
      <c r="AK253" s="100">
        <f t="shared" si="42"/>
        <v>84.125778464607862</v>
      </c>
      <c r="AL253" s="70">
        <f t="shared" si="51"/>
        <v>25</v>
      </c>
      <c r="AM253" s="2">
        <f t="shared" si="43"/>
        <v>74.778469746318109</v>
      </c>
      <c r="AN253">
        <f t="shared" si="44"/>
        <v>21</v>
      </c>
      <c r="AO253" s="110">
        <f t="shared" si="45"/>
        <v>2.7417182228897712</v>
      </c>
      <c r="AP253" s="110">
        <f t="shared" si="39"/>
        <v>72.281759100615318</v>
      </c>
      <c r="AQ253" s="110">
        <f t="shared" si="40"/>
        <v>66.666666666666657</v>
      </c>
      <c r="AR253" s="110">
        <f t="shared" si="41"/>
        <v>91.111111111111128</v>
      </c>
      <c r="AS253" s="109">
        <f t="shared" si="46"/>
        <v>115</v>
      </c>
      <c r="AT253" s="109">
        <f t="shared" si="47"/>
        <v>71</v>
      </c>
      <c r="AU253" s="109">
        <f t="shared" si="48"/>
        <v>10</v>
      </c>
      <c r="AV253" s="109">
        <f t="shared" si="49"/>
        <v>16</v>
      </c>
    </row>
    <row r="254" spans="1:48" ht="20" x14ac:dyDescent="0.35">
      <c r="A254" s="87"/>
      <c r="B254" s="79">
        <v>106179</v>
      </c>
      <c r="C254" s="80" t="s">
        <v>1224</v>
      </c>
      <c r="D254" s="80" t="s">
        <v>1114</v>
      </c>
      <c r="E254" s="80" t="s">
        <v>2127</v>
      </c>
      <c r="F254" s="80" t="s">
        <v>1922</v>
      </c>
      <c r="G254" s="80" t="s">
        <v>1821</v>
      </c>
      <c r="H254" s="80" t="s">
        <v>1822</v>
      </c>
      <c r="I254" s="80" t="s">
        <v>1757</v>
      </c>
      <c r="J254" s="146">
        <v>44990</v>
      </c>
      <c r="K254" s="146" t="s">
        <v>1719</v>
      </c>
      <c r="L254" s="79"/>
      <c r="M254" s="79">
        <v>9</v>
      </c>
      <c r="N254" s="78">
        <v>79.18110519512399</v>
      </c>
      <c r="O254" s="78">
        <f>_xlfn.XLOOKUP($B254,[1]Sheet1!$A:$A,[1]Sheet1!$D:$D)</f>
        <v>79.180957891852685</v>
      </c>
      <c r="P254" s="78">
        <f t="shared" si="50"/>
        <v>1.4730327130507703E-4</v>
      </c>
      <c r="Q254" s="78">
        <v>24.81203007518797</v>
      </c>
      <c r="R254" s="78">
        <v>61.301413531416237</v>
      </c>
      <c r="S254" s="78">
        <v>91.020492724405855</v>
      </c>
      <c r="T254" s="142">
        <v>1</v>
      </c>
      <c r="U254" s="68">
        <v>14.064697609001406</v>
      </c>
      <c r="V254" s="68">
        <v>0.28129395218002812</v>
      </c>
      <c r="W254" s="78">
        <v>94.925925925925924</v>
      </c>
      <c r="X254" s="78">
        <v>53.333333333333336</v>
      </c>
      <c r="Y254" s="78">
        <v>88</v>
      </c>
      <c r="Z254" s="73"/>
      <c r="AA254" s="74"/>
      <c r="AB254" s="75">
        <f>IF(N254="","",(IF(N254&gt;='Sales Ach'!B$3,'Sales Ach'!C$3,IF(N254&gt;='Sales Ach'!B$4,('Sales Ach'!C$4+((N254-'Sales Ach'!B$4)/('Sales Ach'!B$3-'Sales Ach'!B$4))*'Sales Ach'!D$4),IF(N254&gt;'Sales Ach'!B$5,('Sales Ach'!C$5+((N254-'Sales Ach'!B$5)/('Sales Ach'!B$4-'Sales Ach'!B$5))*'Sales Ach'!D$5),IF(N254&gt;='Sales Ach'!B$6,('Sales Ach'!C$6+((N254-'Sales Ach'!B$6)/('Sales Ach'!B$5-'Sales Ach'!B$6)*'Sales Ach'!D$6)),0))))*$AB$2/10))</f>
        <v>10.254331558537197</v>
      </c>
      <c r="AC254" s="76">
        <f>IF(Q254="","",(IF(Q254&gt;=UA!B$3,UA!C$3,IF(Q254&gt;=UA!B$4,(UA!C$4+((Q254-UA!B$4)/(UA!B$3-UA!B$4))*UA!D$4),IF(Q254&gt;UA!B$5,(UA!C$5+((Q254-UA!B$5)/(UA!B$4-UA!B$5))*UA!D$5),IF(Q254&gt;=UA!B$6,(UA!C$6+((Q254-UA!B$6)/(UA!B$5-UA!B$6)*UA!D$6)),0))))*$AC$2/10))</f>
        <v>0</v>
      </c>
      <c r="AD254" s="76">
        <f>IF(R254="","",(IF(R254&gt;='New Product'!B$3,'New Product'!C$3,IF(R254&gt;='New Product'!B$4,('New Product'!C$4+((R254-'New Product'!B$4)/('New Product'!B$3-'New Product'!B$4))*'New Product'!D$4),IF(R254&gt;'New Product'!B$5,('New Product'!C$5+((R254-'New Product'!B$5)/('New Product'!B$4-'New Product'!B$5))*'New Product'!D$5),IF(R254&gt;='New Product'!B$6,('New Product'!C$6+((R254-'New Product'!B$6)/('New Product'!B$5-'New Product'!B$6)*'New Product'!D$6)),0)))))*$AD$2/10)</f>
        <v>1.1819368419994603</v>
      </c>
      <c r="AE254" s="76">
        <f>IF(S254="","",(IF(S254&gt;='Basket Brand'!B$3,'Basket Brand'!C$3,IF(S254&gt;='Basket Brand'!B$4,('Basket Brand'!C$4+((S254-'Basket Brand'!B$4)/('Basket Brand'!B$3-'Basket Brand'!B$4))*'Basket Brand'!D$4),IF(S254&gt;'Basket Brand'!B$5,('Basket Brand'!C$5+((S254-'Basket Brand'!B$5)/('Basket Brand'!B$4-'Basket Brand'!B$5))*'Basket Brand'!D$5),IF(S254&gt;='Basket Brand'!B$6,('Basket Brand'!C$6+((S254-'Basket Brand'!B$6)/('Basket Brand'!B$5-'Basket Brand'!B$6)*'Basket Brand'!D$6)),0))))*$AE$2/10))</f>
        <v>5.5224591269287036</v>
      </c>
      <c r="AF254" s="76">
        <f>IF(T254="","",(IF(T254&gt;='No of Month Ach.'!B$3,'No of Month Ach.'!C$3,IF(T254&gt;='No of Month Ach.'!B$4,('No of Month Ach.'!C$4+((T254-'No of Month Ach.'!B$4)/('No of Month Ach.'!B$3-'No of Month Ach.'!B$4))*'No of Month Ach.'!D$4),IF(T254&gt;'No of Month Ach.'!B$5,('No of Month Ach.'!C$5+((T254-'No of Month Ach.'!B$5)/('No of Month Ach.'!B$4-'No of Month Ach.'!B$5))*'No of Month Ach.'!D$5),IF(T254&gt;='No of Month Ach.'!B$6,('No of Month Ach.'!C$6+((T254-'No of Month Ach.'!B$6)/('No of Month Ach.'!B$5-'No of Month Ach.'!B$6)*'No of Month Ach.'!D$6)),0))))*$AF$2/10))</f>
        <v>0</v>
      </c>
      <c r="AG254" s="76">
        <f>IFERROR(IF(U254="","",IF(U254&gt;='Rx Share'!B$3,'Rx Share'!C$3,IF(U254&gt;='Rx Share'!B$4,('Rx Share'!C$4+((U254-'Rx Share'!B$4)/('Rx Share'!B$3-'Rx Share'!B$4))*'Rx Share'!D$4),IF(U254&gt;'Rx Share'!B$5,('Rx Share'!C$5+((U254-'Rx Share'!B$5)/('Rx Share'!B$4-'Rx Share'!B$5))*'Rx Share'!D$5),IF(U254&gt;='Rx Share'!B$6,('Rx Share'!C$6+((U254-'Rx Share'!B$6)/('Rx Share'!B$5-'Rx Share'!B$6)*'Rx Share'!D$6)),0)))))*$AG$2/10,"")</f>
        <v>0</v>
      </c>
      <c r="AH254" s="76">
        <f>IF(W254&gt;='Call Achv'!B$3,'Call Achv'!C$3,IF(W254&gt;='Call Achv'!B$4,('Call Achv'!C$4+((W254-'Call Achv'!B$4)/('Call Achv'!B$3-'Call Achv'!B$4))*'Call Achv'!D$4),IF(W254&gt;'Call Achv'!B$5,('Call Achv'!C$5+((W254-'Call Achv'!B$5)/('Call Achv'!B$4-'Call Achv'!B$5))*'Call Achv'!D$5),IF(W254&gt;='Call Achv'!B$6,('Call Achv'!C$6+((W254-'Call Achv'!B$6)/('Call Achv'!B$5-'Call Achv'!B$6)*'Call Achv'!D$6)),0))))*$AH$2/10</f>
        <v>2.9851851851851849</v>
      </c>
      <c r="AI254" s="76">
        <f>IF(X254&gt;='FF-Written'!B$3,'FF-Written'!C$3,IF(X254&gt;='FF-Written'!B$4,('FF-Written'!C$4+((X254-'FF-Written'!B$4)/('FF-Written'!B$3-'FF-Written'!B$4))*'FF-Written'!D$4),IF(X254&gt;'FF-Written'!B$5,('FF-Written'!C$5+((X254-'FF-Written'!B$5)/('FF-Written'!B$4-'FF-Written'!B$5))*'FF-Written'!D$5),IF(X254&gt;='FF-Written'!B$6,('FF-Written'!C$6+((X254-'FF-Written'!B$6)/('FF-Written'!B$5-'FF-Written'!B$6)*'FF-Written'!D$6)),0))))*$AI$2/10</f>
        <v>1.3333333333333341</v>
      </c>
      <c r="AJ254" s="76">
        <f>IF(Y254&gt;='FF-Detailing'!B$3,'FF-Detailing'!C$3,IF(Y254&gt;='FF-Detailing'!B$4,('FF-Detailing'!C$4+((Y254-'FF-Detailing'!B$4)/('FF-Detailing'!B$3-'FF-Detailing'!B$4))*'FF-Detailing'!D$4),IF(Y254&gt;'FF-Detailing'!B$5,('FF-Detailing'!C$5+((Y254-'FF-Detailing'!B$5)/('FF-Detailing'!B$4-'FF-Detailing'!B$5))*'FF-Detailing'!D$5),IF(Y254&gt;='FF-Detailing'!B$6,('FF-Detailing'!C$6+((Y254-'FF-Detailing'!B$6)/('FF-Detailing'!B$5-'FF-Detailing'!B$6)*'FF-Detailing'!D$6)),0))))*$AJ$2/10</f>
        <v>2.5799999999999996</v>
      </c>
      <c r="AK254" s="100">
        <f t="shared" si="42"/>
        <v>29.821557557479849</v>
      </c>
      <c r="AL254" s="70">
        <f t="shared" si="51"/>
        <v>470</v>
      </c>
      <c r="AM254" s="2">
        <f t="shared" si="43"/>
        <v>26.508051162204314</v>
      </c>
      <c r="AN254">
        <f t="shared" si="44"/>
        <v>334</v>
      </c>
      <c r="AO254" s="110" t="str">
        <f t="shared" si="45"/>
        <v/>
      </c>
      <c r="AP254" s="110" t="str">
        <f t="shared" si="39"/>
        <v/>
      </c>
      <c r="AQ254" s="110" t="str">
        <f t="shared" si="40"/>
        <v/>
      </c>
      <c r="AR254" s="110" t="str">
        <f t="shared" si="41"/>
        <v/>
      </c>
      <c r="AS254" s="109" t="str">
        <f t="shared" si="46"/>
        <v>Disqualified</v>
      </c>
      <c r="AT254" s="109" t="str">
        <f t="shared" si="47"/>
        <v>Disqualified</v>
      </c>
      <c r="AU254" s="109" t="str">
        <f t="shared" si="48"/>
        <v>Disqualified</v>
      </c>
      <c r="AV254" s="109" t="str">
        <f t="shared" si="49"/>
        <v>Disqualified</v>
      </c>
    </row>
    <row r="255" spans="1:48" ht="20" x14ac:dyDescent="0.35">
      <c r="A255" s="87"/>
      <c r="B255" s="79">
        <v>106183</v>
      </c>
      <c r="C255" s="80" t="s">
        <v>2128</v>
      </c>
      <c r="D255" s="80" t="s">
        <v>1114</v>
      </c>
      <c r="E255" s="80" t="s">
        <v>663</v>
      </c>
      <c r="F255" s="80" t="s">
        <v>121</v>
      </c>
      <c r="G255" s="80" t="s">
        <v>12</v>
      </c>
      <c r="H255" s="80" t="s">
        <v>1770</v>
      </c>
      <c r="I255" s="80" t="s">
        <v>1757</v>
      </c>
      <c r="J255" s="146">
        <v>44990</v>
      </c>
      <c r="K255" s="146" t="s">
        <v>1719</v>
      </c>
      <c r="L255" s="79"/>
      <c r="M255" s="79">
        <v>9</v>
      </c>
      <c r="N255" s="78">
        <v>85.042438136931807</v>
      </c>
      <c r="O255" s="78">
        <f>_xlfn.XLOOKUP($B255,[1]Sheet1!$A:$A,[1]Sheet1!$D:$D)</f>
        <v>85.04243048634649</v>
      </c>
      <c r="P255" s="78">
        <f t="shared" si="50"/>
        <v>7.6505853172648131E-6</v>
      </c>
      <c r="Q255" s="78">
        <v>32.185886402753873</v>
      </c>
      <c r="R255" s="78">
        <v>101.8940101389495</v>
      </c>
      <c r="S255" s="78">
        <v>77.29161734798663</v>
      </c>
      <c r="T255" s="142">
        <v>2</v>
      </c>
      <c r="U255" s="68">
        <v>20.310844224655597</v>
      </c>
      <c r="V255" s="68">
        <v>0.60932532673966788</v>
      </c>
      <c r="W255" s="78">
        <v>109.2063492063492</v>
      </c>
      <c r="X255" s="78">
        <v>83.333333333333329</v>
      </c>
      <c r="Y255" s="78">
        <v>91</v>
      </c>
      <c r="Z255" s="73"/>
      <c r="AA255" s="74"/>
      <c r="AB255" s="75">
        <f>IF(N255="","",(IF(N255&gt;='Sales Ach'!B$3,'Sales Ach'!C$3,IF(N255&gt;='Sales Ach'!B$4,('Sales Ach'!C$4+((N255-'Sales Ach'!B$4)/('Sales Ach'!B$3-'Sales Ach'!B$4))*'Sales Ach'!D$4),IF(N255&gt;'Sales Ach'!B$5,('Sales Ach'!C$5+((N255-'Sales Ach'!B$5)/('Sales Ach'!B$4-'Sales Ach'!B$5))*'Sales Ach'!D$5),IF(N255&gt;='Sales Ach'!B$6,('Sales Ach'!C$6+((N255-'Sales Ach'!B$6)/('Sales Ach'!B$5-'Sales Ach'!B$6)*'Sales Ach'!D$6)),0))))*$AB$2/10))</f>
        <v>12.012731441079543</v>
      </c>
      <c r="AC255" s="76">
        <f>IF(Q255="","",(IF(Q255&gt;=UA!B$3,UA!C$3,IF(Q255&gt;=UA!B$4,(UA!C$4+((Q255-UA!B$4)/(UA!B$3-UA!B$4))*UA!D$4),IF(Q255&gt;UA!B$5,(UA!C$5+((Q255-UA!B$5)/(UA!B$4-UA!B$5))*UA!D$5),IF(Q255&gt;=UA!B$6,(UA!C$6+((Q255-UA!B$6)/(UA!B$5-UA!B$6)*UA!D$6)),0))))*$AC$2/10))</f>
        <v>3.6557659208261617</v>
      </c>
      <c r="AD255" s="76">
        <f>IF(R255="","",(IF(R255&gt;='New Product'!B$3,'New Product'!C$3,IF(R255&gt;='New Product'!B$4,('New Product'!C$4+((R255-'New Product'!B$4)/('New Product'!B$3-'New Product'!B$4))*'New Product'!D$4),IF(R255&gt;'New Product'!B$5,('New Product'!C$5+((R255-'New Product'!B$5)/('New Product'!B$4-'New Product'!B$5))*'New Product'!D$5),IF(R255&gt;='New Product'!B$6,('New Product'!C$6+((R255-'New Product'!B$6)/('New Product'!B$5-'New Product'!B$6)*'New Product'!D$6)),0)))))*$AD$2/10)</f>
        <v>5</v>
      </c>
      <c r="AE255" s="76">
        <f>IF(S255="","",(IF(S255&gt;='Basket Brand'!B$3,'Basket Brand'!C$3,IF(S255&gt;='Basket Brand'!B$4,('Basket Brand'!C$4+((S255-'Basket Brand'!B$4)/('Basket Brand'!B$3-'Basket Brand'!B$4))*'Basket Brand'!D$4),IF(S255&gt;'Basket Brand'!B$5,('Basket Brand'!C$5+((S255-'Basket Brand'!B$5)/('Basket Brand'!B$4-'Basket Brand'!B$5))*'Basket Brand'!D$5),IF(S255&gt;='Basket Brand'!B$6,('Basket Brand'!C$6+((S255-'Basket Brand'!B$6)/('Basket Brand'!B$5-'Basket Brand'!B$6)*'Basket Brand'!D$6)),0))))*$AE$2/10))</f>
        <v>3.8749940817583957</v>
      </c>
      <c r="AF255" s="76">
        <f>IF(T255="","",(IF(T255&gt;='No of Month Ach.'!B$3,'No of Month Ach.'!C$3,IF(T255&gt;='No of Month Ach.'!B$4,('No of Month Ach.'!C$4+((T255-'No of Month Ach.'!B$4)/('No of Month Ach.'!B$3-'No of Month Ach.'!B$4))*'No of Month Ach.'!D$4),IF(T255&gt;'No of Month Ach.'!B$5,('No of Month Ach.'!C$5+((T255-'No of Month Ach.'!B$5)/('No of Month Ach.'!B$4-'No of Month Ach.'!B$5))*'No of Month Ach.'!D$5),IF(T255&gt;='No of Month Ach.'!B$6,('No of Month Ach.'!C$6+((T255-'No of Month Ach.'!B$6)/('No of Month Ach.'!B$5-'No of Month Ach.'!B$6)*'No of Month Ach.'!D$6)),0))))*$AF$2/10))</f>
        <v>0</v>
      </c>
      <c r="AG255" s="76">
        <f>IFERROR(IF(U255="","",IF(U255&gt;='Rx Share'!B$3,'Rx Share'!C$3,IF(U255&gt;='Rx Share'!B$4,('Rx Share'!C$4+((U255-'Rx Share'!B$4)/('Rx Share'!B$3-'Rx Share'!B$4))*'Rx Share'!D$4),IF(U255&gt;'Rx Share'!B$5,('Rx Share'!C$5+((U255-'Rx Share'!B$5)/('Rx Share'!B$4-'Rx Share'!B$5))*'Rx Share'!D$5),IF(U255&gt;='Rx Share'!B$6,('Rx Share'!C$6+((U255-'Rx Share'!B$6)/('Rx Share'!B$5-'Rx Share'!B$6)*'Rx Share'!D$6)),0)))))*$AG$2/10,"")</f>
        <v>0</v>
      </c>
      <c r="AH255" s="76">
        <f>IF(W255&gt;='Call Achv'!B$3,'Call Achv'!C$3,IF(W255&gt;='Call Achv'!B$4,('Call Achv'!C$4+((W255-'Call Achv'!B$4)/('Call Achv'!B$3-'Call Achv'!B$4))*'Call Achv'!D$4),IF(W255&gt;'Call Achv'!B$5,('Call Achv'!C$5+((W255-'Call Achv'!B$5)/('Call Achv'!B$4-'Call Achv'!B$5))*'Call Achv'!D$5),IF(W255&gt;='Call Achv'!B$6,('Call Achv'!C$6+((W255-'Call Achv'!B$6)/('Call Achv'!B$5-'Call Achv'!B$6)*'Call Achv'!D$6)),0))))*$AH$2/10</f>
        <v>5</v>
      </c>
      <c r="AI255" s="76">
        <f>IF(X255&gt;='FF-Written'!B$3,'FF-Written'!C$3,IF(X255&gt;='FF-Written'!B$4,('FF-Written'!C$4+((X255-'FF-Written'!B$4)/('FF-Written'!B$3-'FF-Written'!B$4))*'FF-Written'!D$4),IF(X255&gt;'FF-Written'!B$5,('FF-Written'!C$5+((X255-'FF-Written'!B$5)/('FF-Written'!B$4-'FF-Written'!B$5))*'FF-Written'!D$5),IF(X255&gt;='FF-Written'!B$6,('FF-Written'!C$6+((X255-'FF-Written'!B$6)/('FF-Written'!B$5-'FF-Written'!B$6)*'FF-Written'!D$6)),0))))*$AI$2/10</f>
        <v>6.9333333333333327</v>
      </c>
      <c r="AJ255" s="76">
        <f>IF(Y255&gt;='FF-Detailing'!B$3,'FF-Detailing'!C$3,IF(Y255&gt;='FF-Detailing'!B$4,('FF-Detailing'!C$4+((Y255-'FF-Detailing'!B$4)/('FF-Detailing'!B$3-'FF-Detailing'!B$4))*'FF-Detailing'!D$4),IF(Y255&gt;'FF-Detailing'!B$5,('FF-Detailing'!C$5+((Y255-'FF-Detailing'!B$5)/('FF-Detailing'!B$4-'FF-Detailing'!B$5))*'FF-Detailing'!D$5),IF(Y255&gt;='FF-Detailing'!B$6,('FF-Detailing'!C$6+((Y255-'FF-Detailing'!B$6)/('FF-Detailing'!B$5-'FF-Detailing'!B$6)*'FF-Detailing'!D$6)),0))))*$AJ$2/10</f>
        <v>2.76</v>
      </c>
      <c r="AK255" s="100">
        <f t="shared" si="42"/>
        <v>49.046030971246793</v>
      </c>
      <c r="AL255" s="117">
        <f t="shared" si="51"/>
        <v>246</v>
      </c>
      <c r="AM255" s="2">
        <f t="shared" si="43"/>
        <v>43.596471974441592</v>
      </c>
      <c r="AN255">
        <f t="shared" si="44"/>
        <v>188</v>
      </c>
      <c r="AO255" s="110" t="str">
        <f t="shared" si="45"/>
        <v/>
      </c>
      <c r="AP255" s="110" t="str">
        <f t="shared" si="39"/>
        <v/>
      </c>
      <c r="AQ255" s="110" t="str">
        <f t="shared" si="40"/>
        <v/>
      </c>
      <c r="AR255" s="110" t="str">
        <f t="shared" si="41"/>
        <v/>
      </c>
      <c r="AS255" s="109" t="str">
        <f t="shared" si="46"/>
        <v>Disqualified</v>
      </c>
      <c r="AT255" s="109" t="str">
        <f t="shared" si="47"/>
        <v>Disqualified</v>
      </c>
      <c r="AU255" s="109" t="str">
        <f t="shared" si="48"/>
        <v>Disqualified</v>
      </c>
      <c r="AV255" s="109" t="str">
        <f t="shared" si="49"/>
        <v>Disqualified</v>
      </c>
    </row>
    <row r="256" spans="1:48" ht="30" x14ac:dyDescent="0.35">
      <c r="A256" s="87"/>
      <c r="B256" s="79">
        <v>106184</v>
      </c>
      <c r="C256" s="80" t="s">
        <v>652</v>
      </c>
      <c r="D256" s="80" t="s">
        <v>1114</v>
      </c>
      <c r="E256" s="80" t="s">
        <v>653</v>
      </c>
      <c r="F256" s="80" t="s">
        <v>151</v>
      </c>
      <c r="G256" s="80" t="s">
        <v>18</v>
      </c>
      <c r="H256" s="80" t="s">
        <v>1777</v>
      </c>
      <c r="I256" s="80" t="s">
        <v>1757</v>
      </c>
      <c r="J256" s="146">
        <v>44990</v>
      </c>
      <c r="K256" s="146" t="s">
        <v>1719</v>
      </c>
      <c r="L256" s="79"/>
      <c r="M256" s="79">
        <v>9</v>
      </c>
      <c r="N256" s="78">
        <v>94.247582918390478</v>
      </c>
      <c r="O256" s="78">
        <f>_xlfn.XLOOKUP($B256,[1]Sheet1!$A:$A,[1]Sheet1!$D:$D)</f>
        <v>94.247567197952677</v>
      </c>
      <c r="P256" s="78">
        <f t="shared" si="50"/>
        <v>1.5720437801292064E-5</v>
      </c>
      <c r="Q256" s="78">
        <v>40.74074074074074</v>
      </c>
      <c r="R256" s="78">
        <v>75.171090013502564</v>
      </c>
      <c r="S256" s="78">
        <v>100.53920615141114</v>
      </c>
      <c r="T256" s="142">
        <v>3</v>
      </c>
      <c r="U256" s="68">
        <v>14.113347824717259</v>
      </c>
      <c r="V256" s="68">
        <v>0.70566739123586297</v>
      </c>
      <c r="W256" s="78">
        <v>85.029498525073748</v>
      </c>
      <c r="X256" s="78">
        <v>83.8888888888889</v>
      </c>
      <c r="Y256" s="78">
        <v>85.333333333333329</v>
      </c>
      <c r="Z256" s="73"/>
      <c r="AA256" s="74"/>
      <c r="AB256" s="75">
        <f>IF(N256="","",(IF(N256&gt;='Sales Ach'!B$3,'Sales Ach'!C$3,IF(N256&gt;='Sales Ach'!B$4,('Sales Ach'!C$4+((N256-'Sales Ach'!B$4)/('Sales Ach'!B$3-'Sales Ach'!B$4))*'Sales Ach'!D$4),IF(N256&gt;'Sales Ach'!B$5,('Sales Ach'!C$5+((N256-'Sales Ach'!B$5)/('Sales Ach'!B$4-'Sales Ach'!B$5))*'Sales Ach'!D$5),IF(N256&gt;='Sales Ach'!B$6,('Sales Ach'!C$6+((N256-'Sales Ach'!B$6)/('Sales Ach'!B$5-'Sales Ach'!B$6)*'Sales Ach'!D$6)),0))))*$AB$2/10))</f>
        <v>14.774274875517142</v>
      </c>
      <c r="AC256" s="76">
        <f>IF(Q256="","",(IF(Q256&gt;=UA!B$3,UA!C$3,IF(Q256&gt;=UA!B$4,(UA!C$4+((Q256-UA!B$4)/(UA!B$3-UA!B$4))*UA!D$4),IF(Q256&gt;UA!B$5,(UA!C$5+((Q256-UA!B$5)/(UA!B$4-UA!B$5))*UA!D$5),IF(Q256&gt;=UA!B$6,(UA!C$6+((Q256-UA!B$6)/(UA!B$5-UA!B$6)*UA!D$6)),0))))*$AC$2/10))</f>
        <v>6.2962962962962958</v>
      </c>
      <c r="AD256" s="76">
        <f>IF(R256="","",(IF(R256&gt;='New Product'!B$3,'New Product'!C$3,IF(R256&gt;='New Product'!B$4,('New Product'!C$4+((R256-'New Product'!B$4)/('New Product'!B$3-'New Product'!B$4))*'New Product'!D$4),IF(R256&gt;'New Product'!B$5,('New Product'!C$5+((R256-'New Product'!B$5)/('New Product'!B$4-'New Product'!B$5))*'New Product'!D$5),IF(R256&gt;='New Product'!B$6,('New Product'!C$6+((R256-'New Product'!B$6)/('New Product'!B$5-'New Product'!B$6)*'New Product'!D$6)),0)))))*$AD$2/10)</f>
        <v>1.7887351880907372</v>
      </c>
      <c r="AE256" s="76">
        <f>IF(S256="","",(IF(S256&gt;='Basket Brand'!B$3,'Basket Brand'!C$3,IF(S256&gt;='Basket Brand'!B$4,('Basket Brand'!C$4+((S256-'Basket Brand'!B$4)/('Basket Brand'!B$3-'Basket Brand'!B$4))*'Basket Brand'!D$4),IF(S256&gt;'Basket Brand'!B$5,('Basket Brand'!C$5+((S256-'Basket Brand'!B$5)/('Basket Brand'!B$4-'Basket Brand'!B$5))*'Basket Brand'!D$5),IF(S256&gt;='Basket Brand'!B$6,('Basket Brand'!C$6+((S256-'Basket Brand'!B$6)/('Basket Brand'!B$5-'Basket Brand'!B$6)*'Basket Brand'!D$6)),0))))*$AE$2/10))</f>
        <v>9.6647047381693358</v>
      </c>
      <c r="AF256" s="76">
        <f>IF(T256="","",(IF(T256&gt;='No of Month Ach.'!B$3,'No of Month Ach.'!C$3,IF(T256&gt;='No of Month Ach.'!B$4,('No of Month Ach.'!C$4+((T256-'No of Month Ach.'!B$4)/('No of Month Ach.'!B$3-'No of Month Ach.'!B$4))*'No of Month Ach.'!D$4),IF(T256&gt;'No of Month Ach.'!B$5,('No of Month Ach.'!C$5+((T256-'No of Month Ach.'!B$5)/('No of Month Ach.'!B$4-'No of Month Ach.'!B$5))*'No of Month Ach.'!D$5),IF(T256&gt;='No of Month Ach.'!B$6,('No of Month Ach.'!C$6+((T256-'No of Month Ach.'!B$6)/('No of Month Ach.'!B$5-'No of Month Ach.'!B$6)*'No of Month Ach.'!D$6)),0))))*$AF$2/10))</f>
        <v>0</v>
      </c>
      <c r="AG256" s="76">
        <f>IFERROR(IF(U256="","",IF(U256&gt;='Rx Share'!B$3,'Rx Share'!C$3,IF(U256&gt;='Rx Share'!B$4,('Rx Share'!C$4+((U256-'Rx Share'!B$4)/('Rx Share'!B$3-'Rx Share'!B$4))*'Rx Share'!D$4),IF(U256&gt;'Rx Share'!B$5,('Rx Share'!C$5+((U256-'Rx Share'!B$5)/('Rx Share'!B$4-'Rx Share'!B$5))*'Rx Share'!D$5),IF(U256&gt;='Rx Share'!B$6,('Rx Share'!C$6+((U256-'Rx Share'!B$6)/('Rx Share'!B$5-'Rx Share'!B$6)*'Rx Share'!D$6)),0)))))*$AG$2/10,"")</f>
        <v>0</v>
      </c>
      <c r="AH256" s="76">
        <f>IF(W256&gt;='Call Achv'!B$3,'Call Achv'!C$3,IF(W256&gt;='Call Achv'!B$4,('Call Achv'!C$4+((W256-'Call Achv'!B$4)/('Call Achv'!B$3-'Call Achv'!B$4))*'Call Achv'!D$4),IF(W256&gt;'Call Achv'!B$5,('Call Achv'!C$5+((W256-'Call Achv'!B$5)/('Call Achv'!B$4-'Call Achv'!B$5))*'Call Achv'!D$5),IF(W256&gt;='Call Achv'!B$6,('Call Achv'!C$6+((W256-'Call Achv'!B$6)/('Call Achv'!B$5-'Call Achv'!B$6)*'Call Achv'!D$6)),0))))*$AH$2/10</f>
        <v>1.1301622418879058</v>
      </c>
      <c r="AI256" s="76">
        <f>IF(X256&gt;='FF-Written'!B$3,'FF-Written'!C$3,IF(X256&gt;='FF-Written'!B$4,('FF-Written'!C$4+((X256-'FF-Written'!B$4)/('FF-Written'!B$3-'FF-Written'!B$4))*'FF-Written'!D$4),IF(X256&gt;'FF-Written'!B$5,('FF-Written'!C$5+((X256-'FF-Written'!B$5)/('FF-Written'!B$4-'FF-Written'!B$5))*'FF-Written'!D$5),IF(X256&gt;='FF-Written'!B$6,('FF-Written'!C$6+((X256-'FF-Written'!B$6)/('FF-Written'!B$5-'FF-Written'!B$6)*'FF-Written'!D$6)),0))))*$AI$2/10</f>
        <v>7.0222222222222239</v>
      </c>
      <c r="AJ256" s="76">
        <f>IF(Y256&gt;='FF-Detailing'!B$3,'FF-Detailing'!C$3,IF(Y256&gt;='FF-Detailing'!B$4,('FF-Detailing'!C$4+((Y256-'FF-Detailing'!B$4)/('FF-Detailing'!B$3-'FF-Detailing'!B$4))*'FF-Detailing'!D$4),IF(Y256&gt;'FF-Detailing'!B$5,('FF-Detailing'!C$5+((Y256-'FF-Detailing'!B$5)/('FF-Detailing'!B$4-'FF-Detailing'!B$5))*'FF-Detailing'!D$5),IF(Y256&gt;='FF-Detailing'!B$6,('FF-Detailing'!C$6+((Y256-'FF-Detailing'!B$6)/('FF-Detailing'!B$5-'FF-Detailing'!B$6)*'FF-Detailing'!D$6)),0))))*$AJ$2/10</f>
        <v>2.42</v>
      </c>
      <c r="AK256" s="100">
        <f t="shared" si="42"/>
        <v>53.870494452729552</v>
      </c>
      <c r="AL256" s="70">
        <f t="shared" si="51"/>
        <v>210</v>
      </c>
      <c r="AM256" s="2">
        <f t="shared" si="43"/>
        <v>47.884883957981828</v>
      </c>
      <c r="AN256">
        <f t="shared" si="44"/>
        <v>159</v>
      </c>
      <c r="AO256" s="110" t="str">
        <f t="shared" si="45"/>
        <v/>
      </c>
      <c r="AP256" s="110" t="str">
        <f t="shared" ref="AP256:AP319" si="52">IFERROR(IF($N256&gt;=99.5,R256,""),"")</f>
        <v/>
      </c>
      <c r="AQ256" s="110" t="str">
        <f t="shared" ref="AQ256:AQ319" si="53">IFERROR(IF($N256&gt;=99.5,Q256,""),"")</f>
        <v/>
      </c>
      <c r="AR256" s="110" t="str">
        <f t="shared" ref="AR256:AR319" si="54">IFERROR(IF($N256&gt;=99.5,X256,""),"")</f>
        <v/>
      </c>
      <c r="AS256" s="109" t="str">
        <f t="shared" si="46"/>
        <v>Disqualified</v>
      </c>
      <c r="AT256" s="109" t="str">
        <f t="shared" si="47"/>
        <v>Disqualified</v>
      </c>
      <c r="AU256" s="109" t="str">
        <f t="shared" si="48"/>
        <v>Disqualified</v>
      </c>
      <c r="AV256" s="109" t="str">
        <f t="shared" si="49"/>
        <v>Disqualified</v>
      </c>
    </row>
    <row r="257" spans="1:48" ht="20" x14ac:dyDescent="0.35">
      <c r="A257" s="87"/>
      <c r="B257" s="79">
        <v>106185</v>
      </c>
      <c r="C257" s="80" t="s">
        <v>2129</v>
      </c>
      <c r="D257" s="80" t="s">
        <v>1201</v>
      </c>
      <c r="E257" s="80" t="s">
        <v>2130</v>
      </c>
      <c r="F257" s="80" t="s">
        <v>1905</v>
      </c>
      <c r="G257" s="80" t="s">
        <v>1906</v>
      </c>
      <c r="H257" s="80" t="s">
        <v>1545</v>
      </c>
      <c r="I257" s="80" t="s">
        <v>1545</v>
      </c>
      <c r="J257" s="146">
        <v>44999</v>
      </c>
      <c r="K257" s="146" t="s">
        <v>1719</v>
      </c>
      <c r="L257" s="79"/>
      <c r="M257" s="79">
        <v>9</v>
      </c>
      <c r="N257" s="78">
        <v>118.27209160634948</v>
      </c>
      <c r="O257" s="78">
        <f>_xlfn.XLOOKUP($B257,[1]Sheet1!$A:$A,[1]Sheet1!$D:$D)</f>
        <v>118.27209000679635</v>
      </c>
      <c r="P257" s="78">
        <f t="shared" si="50"/>
        <v>1.5995531299495269E-6</v>
      </c>
      <c r="Q257" s="78">
        <v>46</v>
      </c>
      <c r="R257" s="78" t="s">
        <v>1093</v>
      </c>
      <c r="S257" s="78">
        <v>78.030892733357192</v>
      </c>
      <c r="T257" s="142">
        <v>7</v>
      </c>
      <c r="U257" s="68" t="s">
        <v>1093</v>
      </c>
      <c r="V257" s="68" t="s">
        <v>1093</v>
      </c>
      <c r="W257" s="78">
        <v>136.32075471698113</v>
      </c>
      <c r="X257" s="78">
        <v>56.111111111111107</v>
      </c>
      <c r="Y257" s="78">
        <v>31</v>
      </c>
      <c r="Z257" s="73"/>
      <c r="AA257" s="74"/>
      <c r="AB257" s="75">
        <f>IF(N257="","",(IF(N257&gt;='Sales Ach'!B$3,'Sales Ach'!C$3,IF(N257&gt;='Sales Ach'!B$4,('Sales Ach'!C$4+((N257-'Sales Ach'!B$4)/('Sales Ach'!B$3-'Sales Ach'!B$4))*'Sales Ach'!D$4),IF(N257&gt;'Sales Ach'!B$5,('Sales Ach'!C$5+((N257-'Sales Ach'!B$5)/('Sales Ach'!B$4-'Sales Ach'!B$5))*'Sales Ach'!D$5),IF(N257&gt;='Sales Ach'!B$6,('Sales Ach'!C$6+((N257-'Sales Ach'!B$6)/('Sales Ach'!B$5-'Sales Ach'!B$6)*'Sales Ach'!D$6)),0))))*$AB$2/10))</f>
        <v>29.481627481904845</v>
      </c>
      <c r="AC257" s="76">
        <f>IF(Q257="","",(IF(Q257&gt;=UA!B$3,UA!C$3,IF(Q257&gt;=UA!B$4,(UA!C$4+((Q257-UA!B$4)/(UA!B$3-UA!B$4))*UA!D$4),IF(Q257&gt;UA!B$5,(UA!C$5+((Q257-UA!B$5)/(UA!B$4-UA!B$5))*UA!D$5),IF(Q257&gt;=UA!B$6,(UA!C$6+((Q257-UA!B$6)/(UA!B$5-UA!B$6)*UA!D$6)),0))))*$AC$2/10))</f>
        <v>8.4</v>
      </c>
      <c r="AD257" s="76" t="str">
        <f>IF(R257="","",(IF(R257&gt;='New Product'!B$3,'New Product'!C$3,IF(R257&gt;='New Product'!B$4,('New Product'!C$4+((R257-'New Product'!B$4)/('New Product'!B$3-'New Product'!B$4))*'New Product'!D$4),IF(R257&gt;'New Product'!B$5,('New Product'!C$5+((R257-'New Product'!B$5)/('New Product'!B$4-'New Product'!B$5))*'New Product'!D$5),IF(R257&gt;='New Product'!B$6,('New Product'!C$6+((R257-'New Product'!B$6)/('New Product'!B$5-'New Product'!B$6)*'New Product'!D$6)),0)))))*$AD$2/10)</f>
        <v/>
      </c>
      <c r="AE257" s="76">
        <f>IF(S257="","",(IF(S257&gt;='Basket Brand'!B$3,'Basket Brand'!C$3,IF(S257&gt;='Basket Brand'!B$4,('Basket Brand'!C$4+((S257-'Basket Brand'!B$4)/('Basket Brand'!B$3-'Basket Brand'!B$4))*'Basket Brand'!D$4),IF(S257&gt;'Basket Brand'!B$5,('Basket Brand'!C$5+((S257-'Basket Brand'!B$5)/('Basket Brand'!B$4-'Basket Brand'!B$5))*'Basket Brand'!D$5),IF(S257&gt;='Basket Brand'!B$6,('Basket Brand'!C$6+((S257-'Basket Brand'!B$6)/('Basket Brand'!B$5-'Basket Brand'!B$6)*'Basket Brand'!D$6)),0))))*$AE$2/10))</f>
        <v>3.9637071280028628</v>
      </c>
      <c r="AF257" s="76">
        <f>IF(T257="","",(IF(T257&gt;='No of Month Ach.'!B$3,'No of Month Ach.'!C$3,IF(T257&gt;='No of Month Ach.'!B$4,('No of Month Ach.'!C$4+((T257-'No of Month Ach.'!B$4)/('No of Month Ach.'!B$3-'No of Month Ach.'!B$4))*'No of Month Ach.'!D$4),IF(T257&gt;'No of Month Ach.'!B$5,('No of Month Ach.'!C$5+((T257-'No of Month Ach.'!B$5)/('No of Month Ach.'!B$4-'No of Month Ach.'!B$5))*'No of Month Ach.'!D$5),IF(T257&gt;='No of Month Ach.'!B$6,('No of Month Ach.'!C$6+((T257-'No of Month Ach.'!B$6)/('No of Month Ach.'!B$5-'No of Month Ach.'!B$6)*'No of Month Ach.'!D$6)),0))))*$AF$2/10))</f>
        <v>2.8</v>
      </c>
      <c r="AG257" s="76" t="str">
        <f>IFERROR(IF(U257="","",IF(U257&gt;='Rx Share'!B$3,'Rx Share'!C$3,IF(U257&gt;='Rx Share'!B$4,('Rx Share'!C$4+((U257-'Rx Share'!B$4)/('Rx Share'!B$3-'Rx Share'!B$4))*'Rx Share'!D$4),IF(U257&gt;'Rx Share'!B$5,('Rx Share'!C$5+((U257-'Rx Share'!B$5)/('Rx Share'!B$4-'Rx Share'!B$5))*'Rx Share'!D$5),IF(U257&gt;='Rx Share'!B$6,('Rx Share'!C$6+((U257-'Rx Share'!B$6)/('Rx Share'!B$5-'Rx Share'!B$6)*'Rx Share'!D$6)),0)))))*$AG$2/10,"")</f>
        <v/>
      </c>
      <c r="AH257" s="76">
        <f>IF(W257&gt;='Call Achv'!B$3,'Call Achv'!C$3,IF(W257&gt;='Call Achv'!B$4,('Call Achv'!C$4+((W257-'Call Achv'!B$4)/('Call Achv'!B$3-'Call Achv'!B$4))*'Call Achv'!D$4),IF(W257&gt;'Call Achv'!B$5,('Call Achv'!C$5+((W257-'Call Achv'!B$5)/('Call Achv'!B$4-'Call Achv'!B$5))*'Call Achv'!D$5),IF(W257&gt;='Call Achv'!B$6,('Call Achv'!C$6+((W257-'Call Achv'!B$6)/('Call Achv'!B$5-'Call Achv'!B$6)*'Call Achv'!D$6)),0))))*$AH$2/10</f>
        <v>5</v>
      </c>
      <c r="AI257" s="76">
        <f>IF(X257&gt;='FF-Written'!B$3,'FF-Written'!C$3,IF(X257&gt;='FF-Written'!B$4,('FF-Written'!C$4+((X257-'FF-Written'!B$4)/('FF-Written'!B$3-'FF-Written'!B$4))*'FF-Written'!D$4),IF(X257&gt;'FF-Written'!B$5,('FF-Written'!C$5+((X257-'FF-Written'!B$5)/('FF-Written'!B$4-'FF-Written'!B$5))*'FF-Written'!D$5),IF(X257&gt;='FF-Written'!B$6,('FF-Written'!C$6+((X257-'FF-Written'!B$6)/('FF-Written'!B$5-'FF-Written'!B$6)*'FF-Written'!D$6)),0))))*$AI$2/10</f>
        <v>2.1111111111111098</v>
      </c>
      <c r="AJ257" s="76">
        <f>IF(Y257&gt;='FF-Detailing'!B$3,'FF-Detailing'!C$3,IF(Y257&gt;='FF-Detailing'!B$4,('FF-Detailing'!C$4+((Y257-'FF-Detailing'!B$4)/('FF-Detailing'!B$3-'FF-Detailing'!B$4))*'FF-Detailing'!D$4),IF(Y257&gt;'FF-Detailing'!B$5,('FF-Detailing'!C$5+((Y257-'FF-Detailing'!B$5)/('FF-Detailing'!B$4-'FF-Detailing'!B$5))*'FF-Detailing'!D$5),IF(Y257&gt;='FF-Detailing'!B$6,('FF-Detailing'!C$6+((Y257-'FF-Detailing'!B$6)/('FF-Detailing'!B$5-'FF-Detailing'!B$6)*'FF-Detailing'!D$6)),0))))*$AJ$2/10</f>
        <v>0</v>
      </c>
      <c r="AK257" s="100">
        <f t="shared" si="42"/>
        <v>64.695557151273519</v>
      </c>
      <c r="AL257" s="70">
        <f t="shared" si="51"/>
        <v>134</v>
      </c>
      <c r="AM257" s="2">
        <f t="shared" si="43"/>
        <v>57.507161912243127</v>
      </c>
      <c r="AN257">
        <f t="shared" si="44"/>
        <v>105</v>
      </c>
      <c r="AO257" s="110" t="str">
        <f t="shared" si="45"/>
        <v/>
      </c>
      <c r="AP257" s="110" t="str">
        <f t="shared" si="52"/>
        <v/>
      </c>
      <c r="AQ257" s="110">
        <f t="shared" si="53"/>
        <v>46</v>
      </c>
      <c r="AR257" s="110">
        <f t="shared" si="54"/>
        <v>56.111111111111107</v>
      </c>
      <c r="AS257" s="109" t="str">
        <f t="shared" si="46"/>
        <v>Not eligible</v>
      </c>
      <c r="AT257" s="109" t="str">
        <f t="shared" si="47"/>
        <v>Not eligible</v>
      </c>
      <c r="AU257" s="109">
        <f t="shared" si="48"/>
        <v>59</v>
      </c>
      <c r="AV257" s="109">
        <f t="shared" si="49"/>
        <v>135</v>
      </c>
    </row>
    <row r="258" spans="1:48" ht="20" x14ac:dyDescent="0.35">
      <c r="A258" s="87"/>
      <c r="B258" s="79">
        <v>106235</v>
      </c>
      <c r="C258" s="80" t="s">
        <v>2131</v>
      </c>
      <c r="D258" s="80" t="s">
        <v>1201</v>
      </c>
      <c r="E258" s="80" t="s">
        <v>2132</v>
      </c>
      <c r="F258" s="80" t="s">
        <v>2133</v>
      </c>
      <c r="G258" s="80" t="s">
        <v>1766</v>
      </c>
      <c r="H258" s="80" t="s">
        <v>1545</v>
      </c>
      <c r="I258" s="80" t="s">
        <v>1545</v>
      </c>
      <c r="J258" s="146">
        <v>45024</v>
      </c>
      <c r="K258" s="146" t="s">
        <v>1719</v>
      </c>
      <c r="L258" s="79"/>
      <c r="M258" s="79">
        <v>9</v>
      </c>
      <c r="N258" s="78">
        <v>113.85185116400906</v>
      </c>
      <c r="O258" s="78">
        <f>_xlfn.XLOOKUP($B258,[1]Sheet1!$A:$A,[1]Sheet1!$D:$D)</f>
        <v>113.85184911679713</v>
      </c>
      <c r="P258" s="78">
        <f t="shared" si="50"/>
        <v>2.0472119359737917E-6</v>
      </c>
      <c r="Q258" s="78">
        <v>56.25</v>
      </c>
      <c r="R258" s="78">
        <v>90.168622073551859</v>
      </c>
      <c r="S258" s="78">
        <v>107.52873277988625</v>
      </c>
      <c r="T258" s="142">
        <v>8</v>
      </c>
      <c r="U258" s="68" t="s">
        <v>1093</v>
      </c>
      <c r="V258" s="68" t="s">
        <v>1093</v>
      </c>
      <c r="W258" s="78">
        <v>209.13461538461539</v>
      </c>
      <c r="X258" s="78">
        <v>56.666666666666664</v>
      </c>
      <c r="Y258" s="78">
        <v>58.666666666666664</v>
      </c>
      <c r="Z258" s="73"/>
      <c r="AA258" s="74"/>
      <c r="AB258" s="75">
        <f>IF(N258="","",(IF(N258&gt;='Sales Ach'!B$3,'Sales Ach'!C$3,IF(N258&gt;='Sales Ach'!B$4,('Sales Ach'!C$4+((N258-'Sales Ach'!B$4)/('Sales Ach'!B$3-'Sales Ach'!B$4))*'Sales Ach'!D$4),IF(N258&gt;'Sales Ach'!B$5,('Sales Ach'!C$5+((N258-'Sales Ach'!B$5)/('Sales Ach'!B$4-'Sales Ach'!B$5))*'Sales Ach'!D$5),IF(N258&gt;='Sales Ach'!B$6,('Sales Ach'!C$6+((N258-'Sales Ach'!B$6)/('Sales Ach'!B$5-'Sales Ach'!B$6)*'Sales Ach'!D$6)),0))))*$AB$2/10))</f>
        <v>28.155555349202718</v>
      </c>
      <c r="AC258" s="76">
        <f>IF(Q258="","",(IF(Q258&gt;=UA!B$3,UA!C$3,IF(Q258&gt;=UA!B$4,(UA!C$4+((Q258-UA!B$4)/(UA!B$3-UA!B$4))*UA!D$4),IF(Q258&gt;UA!B$5,(UA!C$5+((Q258-UA!B$5)/(UA!B$4-UA!B$5))*UA!D$5),IF(Q258&gt;=UA!B$6,(UA!C$6+((Q258-UA!B$6)/(UA!B$5-UA!B$6)*UA!D$6)),0))))*$AC$2/10))</f>
        <v>10</v>
      </c>
      <c r="AD258" s="76">
        <f>IF(R258="","",(IF(R258&gt;='New Product'!B$3,'New Product'!C$3,IF(R258&gt;='New Product'!B$4,('New Product'!C$4+((R258-'New Product'!B$4)/('New Product'!B$3-'New Product'!B$4))*'New Product'!D$4),IF(R258&gt;'New Product'!B$5,('New Product'!C$5+((R258-'New Product'!B$5)/('New Product'!B$4-'New Product'!B$5))*'New Product'!D$5),IF(R258&gt;='New Product'!B$6,('New Product'!C$6+((R258-'New Product'!B$6)/('New Product'!B$5-'New Product'!B$6)*'New Product'!D$6)),0)))))*$AD$2/10)</f>
        <v>3.5252933110327787</v>
      </c>
      <c r="AE258" s="76">
        <f>IF(S258="","",(IF(S258&gt;='Basket Brand'!B$3,'Basket Brand'!C$3,IF(S258&gt;='Basket Brand'!B$4,('Basket Brand'!C$4+((S258-'Basket Brand'!B$4)/('Basket Brand'!B$3-'Basket Brand'!B$4))*'Basket Brand'!D$4),IF(S258&gt;'Basket Brand'!B$5,('Basket Brand'!C$5+((S258-'Basket Brand'!B$5)/('Basket Brand'!B$4-'Basket Brand'!B$5))*'Basket Brand'!D$5),IF(S258&gt;='Basket Brand'!B$6,('Basket Brand'!C$6+((S258-'Basket Brand'!B$6)/('Basket Brand'!B$5-'Basket Brand'!B$6)*'Basket Brand'!D$6)),0))))*$AE$2/10))</f>
        <v>10.503447933586349</v>
      </c>
      <c r="AF258" s="76">
        <f>IF(T258="","",(IF(T258&gt;='No of Month Ach.'!B$3,'No of Month Ach.'!C$3,IF(T258&gt;='No of Month Ach.'!B$4,('No of Month Ach.'!C$4+((T258-'No of Month Ach.'!B$4)/('No of Month Ach.'!B$3-'No of Month Ach.'!B$4))*'No of Month Ach.'!D$4),IF(T258&gt;'No of Month Ach.'!B$5,('No of Month Ach.'!C$5+((T258-'No of Month Ach.'!B$5)/('No of Month Ach.'!B$4-'No of Month Ach.'!B$5))*'No of Month Ach.'!D$5),IF(T258&gt;='No of Month Ach.'!B$6,('No of Month Ach.'!C$6+((T258-'No of Month Ach.'!B$6)/('No of Month Ach.'!B$5-'No of Month Ach.'!B$6)*'No of Month Ach.'!D$6)),0))))*$AF$2/10))</f>
        <v>3.85</v>
      </c>
      <c r="AG258" s="76" t="str">
        <f>IFERROR(IF(U258="","",IF(U258&gt;='Rx Share'!B$3,'Rx Share'!C$3,IF(U258&gt;='Rx Share'!B$4,('Rx Share'!C$4+((U258-'Rx Share'!B$4)/('Rx Share'!B$3-'Rx Share'!B$4))*'Rx Share'!D$4),IF(U258&gt;'Rx Share'!B$5,('Rx Share'!C$5+((U258-'Rx Share'!B$5)/('Rx Share'!B$4-'Rx Share'!B$5))*'Rx Share'!D$5),IF(U258&gt;='Rx Share'!B$6,('Rx Share'!C$6+((U258-'Rx Share'!B$6)/('Rx Share'!B$5-'Rx Share'!B$6)*'Rx Share'!D$6)),0)))))*$AG$2/10,"")</f>
        <v/>
      </c>
      <c r="AH258" s="76">
        <f>IF(W258&gt;='Call Achv'!B$3,'Call Achv'!C$3,IF(W258&gt;='Call Achv'!B$4,('Call Achv'!C$4+((W258-'Call Achv'!B$4)/('Call Achv'!B$3-'Call Achv'!B$4))*'Call Achv'!D$4),IF(W258&gt;'Call Achv'!B$5,('Call Achv'!C$5+((W258-'Call Achv'!B$5)/('Call Achv'!B$4-'Call Achv'!B$5))*'Call Achv'!D$5),IF(W258&gt;='Call Achv'!B$6,('Call Achv'!C$6+((W258-'Call Achv'!B$6)/('Call Achv'!B$5-'Call Achv'!B$6)*'Call Achv'!D$6)),0))))*$AH$2/10</f>
        <v>5</v>
      </c>
      <c r="AI258" s="76">
        <f>IF(X258&gt;='FF-Written'!B$3,'FF-Written'!C$3,IF(X258&gt;='FF-Written'!B$4,('FF-Written'!C$4+((X258-'FF-Written'!B$4)/('FF-Written'!B$3-'FF-Written'!B$4))*'FF-Written'!D$4),IF(X258&gt;'FF-Written'!B$5,('FF-Written'!C$5+((X258-'FF-Written'!B$5)/('FF-Written'!B$4-'FF-Written'!B$5))*'FF-Written'!D$5),IF(X258&gt;='FF-Written'!B$6,('FF-Written'!C$6+((X258-'FF-Written'!B$6)/('FF-Written'!B$5-'FF-Written'!B$6)*'FF-Written'!D$6)),0))))*$AI$2/10</f>
        <v>2.2666666666666662</v>
      </c>
      <c r="AJ258" s="76">
        <f>IF(Y258&gt;='FF-Detailing'!B$3,'FF-Detailing'!C$3,IF(Y258&gt;='FF-Detailing'!B$4,('FF-Detailing'!C$4+((Y258-'FF-Detailing'!B$4)/('FF-Detailing'!B$3-'FF-Detailing'!B$4))*'FF-Detailing'!D$4),IF(Y258&gt;'FF-Detailing'!B$5,('FF-Detailing'!C$5+((Y258-'FF-Detailing'!B$5)/('FF-Detailing'!B$4-'FF-Detailing'!B$5))*'FF-Detailing'!D$5),IF(Y258&gt;='FF-Detailing'!B$6,('FF-Detailing'!C$6+((Y258-'FF-Detailing'!B$6)/('FF-Detailing'!B$5-'FF-Detailing'!B$6)*'FF-Detailing'!D$6)),0))))*$AJ$2/10</f>
        <v>0</v>
      </c>
      <c r="AK258" s="100">
        <f t="shared" si="42"/>
        <v>79.12620407561063</v>
      </c>
      <c r="AL258" s="117">
        <f t="shared" si="51"/>
        <v>44</v>
      </c>
      <c r="AM258" s="2">
        <f t="shared" si="43"/>
        <v>70.334403622765009</v>
      </c>
      <c r="AN258">
        <f t="shared" si="44"/>
        <v>34</v>
      </c>
      <c r="AO258" s="110" t="str">
        <f t="shared" si="45"/>
        <v/>
      </c>
      <c r="AP258" s="110">
        <f t="shared" si="52"/>
        <v>90.168622073551859</v>
      </c>
      <c r="AQ258" s="110">
        <f t="shared" si="53"/>
        <v>56.25</v>
      </c>
      <c r="AR258" s="110">
        <f t="shared" si="54"/>
        <v>56.666666666666664</v>
      </c>
      <c r="AS258" s="109" t="str">
        <f t="shared" si="46"/>
        <v>Not eligible</v>
      </c>
      <c r="AT258" s="109">
        <f t="shared" si="47"/>
        <v>52</v>
      </c>
      <c r="AU258" s="109">
        <f t="shared" si="48"/>
        <v>26</v>
      </c>
      <c r="AV258" s="109">
        <f t="shared" si="49"/>
        <v>133</v>
      </c>
    </row>
    <row r="259" spans="1:48" ht="20" x14ac:dyDescent="0.35">
      <c r="A259" s="87"/>
      <c r="B259" s="79">
        <v>106423</v>
      </c>
      <c r="C259" s="80" t="s">
        <v>669</v>
      </c>
      <c r="D259" s="80" t="s">
        <v>1114</v>
      </c>
      <c r="E259" s="80" t="s">
        <v>670</v>
      </c>
      <c r="F259" s="80" t="s">
        <v>165</v>
      </c>
      <c r="G259" s="80" t="s">
        <v>31</v>
      </c>
      <c r="H259" s="80" t="s">
        <v>1760</v>
      </c>
      <c r="I259" s="80" t="s">
        <v>1757</v>
      </c>
      <c r="J259" s="146">
        <v>45041</v>
      </c>
      <c r="K259" s="146" t="s">
        <v>1719</v>
      </c>
      <c r="L259" s="79"/>
      <c r="M259" s="79">
        <v>9</v>
      </c>
      <c r="N259" s="78">
        <v>87.064253308817626</v>
      </c>
      <c r="O259" s="78">
        <f>_xlfn.XLOOKUP($B259,[1]Sheet1!$A:$A,[1]Sheet1!$D:$D)</f>
        <v>87.064305063224168</v>
      </c>
      <c r="P259" s="78">
        <f t="shared" si="50"/>
        <v>-5.1754406541704157E-5</v>
      </c>
      <c r="Q259" s="78">
        <v>32.046332046332047</v>
      </c>
      <c r="R259" s="78">
        <v>30.138113449792424</v>
      </c>
      <c r="S259" s="78">
        <v>89.827384124528734</v>
      </c>
      <c r="T259" s="142">
        <v>1</v>
      </c>
      <c r="U259" s="68">
        <v>23.640661938534279</v>
      </c>
      <c r="V259" s="68">
        <v>0.70921985815602839</v>
      </c>
      <c r="W259" s="78">
        <v>96.666666666666671</v>
      </c>
      <c r="X259" s="78">
        <v>90</v>
      </c>
      <c r="Y259" s="78">
        <v>82.666666666666671</v>
      </c>
      <c r="Z259" s="73"/>
      <c r="AA259" s="74"/>
      <c r="AB259" s="75">
        <f>IF(N259="","",(IF(N259&gt;='Sales Ach'!B$3,'Sales Ach'!C$3,IF(N259&gt;='Sales Ach'!B$4,('Sales Ach'!C$4+((N259-'Sales Ach'!B$4)/('Sales Ach'!B$3-'Sales Ach'!B$4))*'Sales Ach'!D$4),IF(N259&gt;'Sales Ach'!B$5,('Sales Ach'!C$5+((N259-'Sales Ach'!B$5)/('Sales Ach'!B$4-'Sales Ach'!B$5))*'Sales Ach'!D$5),IF(N259&gt;='Sales Ach'!B$6,('Sales Ach'!C$6+((N259-'Sales Ach'!B$6)/('Sales Ach'!B$5-'Sales Ach'!B$6)*'Sales Ach'!D$6)),0))))*$AB$2/10))</f>
        <v>12.619275992645287</v>
      </c>
      <c r="AC259" s="76">
        <f>IF(Q259="","",(IF(Q259&gt;=UA!B$3,UA!C$3,IF(Q259&gt;=UA!B$4,(UA!C$4+((Q259-UA!B$4)/(UA!B$3-UA!B$4))*UA!D$4),IF(Q259&gt;UA!B$5,(UA!C$5+((Q259-UA!B$5)/(UA!B$4-UA!B$5))*UA!D$5),IF(Q259&gt;=UA!B$6,(UA!C$6+((Q259-UA!B$6)/(UA!B$5-UA!B$6)*UA!D$6)),0))))*$AC$2/10))</f>
        <v>3.6138996138996142</v>
      </c>
      <c r="AD259" s="76">
        <f>IF(R259="","",(IF(R259&gt;='New Product'!B$3,'New Product'!C$3,IF(R259&gt;='New Product'!B$4,('New Product'!C$4+((R259-'New Product'!B$4)/('New Product'!B$3-'New Product'!B$4))*'New Product'!D$4),IF(R259&gt;'New Product'!B$5,('New Product'!C$5+((R259-'New Product'!B$5)/('New Product'!B$4-'New Product'!B$5))*'New Product'!D$5),IF(R259&gt;='New Product'!B$6,('New Product'!C$6+((R259-'New Product'!B$6)/('New Product'!B$5-'New Product'!B$6)*'New Product'!D$6)),0)))))*$AD$2/10)</f>
        <v>0</v>
      </c>
      <c r="AE259" s="76">
        <f>IF(S259="","",(IF(S259&gt;='Basket Brand'!B$3,'Basket Brand'!C$3,IF(S259&gt;='Basket Brand'!B$4,('Basket Brand'!C$4+((S259-'Basket Brand'!B$4)/('Basket Brand'!B$3-'Basket Brand'!B$4))*'Basket Brand'!D$4),IF(S259&gt;'Basket Brand'!B$5,('Basket Brand'!C$5+((S259-'Basket Brand'!B$5)/('Basket Brand'!B$4-'Basket Brand'!B$5))*'Basket Brand'!D$5),IF(S259&gt;='Basket Brand'!B$6,('Basket Brand'!C$6+((S259-'Basket Brand'!B$6)/('Basket Brand'!B$5-'Basket Brand'!B$6)*'Basket Brand'!D$6)),0))))*$AE$2/10))</f>
        <v>5.3792860949434473</v>
      </c>
      <c r="AF259" s="76">
        <f>IF(T259="","",(IF(T259&gt;='No of Month Ach.'!B$3,'No of Month Ach.'!C$3,IF(T259&gt;='No of Month Ach.'!B$4,('No of Month Ach.'!C$4+((T259-'No of Month Ach.'!B$4)/('No of Month Ach.'!B$3-'No of Month Ach.'!B$4))*'No of Month Ach.'!D$4),IF(T259&gt;'No of Month Ach.'!B$5,('No of Month Ach.'!C$5+((T259-'No of Month Ach.'!B$5)/('No of Month Ach.'!B$4-'No of Month Ach.'!B$5))*'No of Month Ach.'!D$5),IF(T259&gt;='No of Month Ach.'!B$6,('No of Month Ach.'!C$6+((T259-'No of Month Ach.'!B$6)/('No of Month Ach.'!B$5-'No of Month Ach.'!B$6)*'No of Month Ach.'!D$6)),0))))*$AF$2/10))</f>
        <v>0</v>
      </c>
      <c r="AG259" s="76">
        <f>IFERROR(IF(U259="","",IF(U259&gt;='Rx Share'!B$3,'Rx Share'!C$3,IF(U259&gt;='Rx Share'!B$4,('Rx Share'!C$4+((U259-'Rx Share'!B$4)/('Rx Share'!B$3-'Rx Share'!B$4))*'Rx Share'!D$4),IF(U259&gt;'Rx Share'!B$5,('Rx Share'!C$5+((U259-'Rx Share'!B$5)/('Rx Share'!B$4-'Rx Share'!B$5))*'Rx Share'!D$5),IF(U259&gt;='Rx Share'!B$6,('Rx Share'!C$6+((U259-'Rx Share'!B$6)/('Rx Share'!B$5-'Rx Share'!B$6)*'Rx Share'!D$6)),0)))))*$AG$2/10,"")</f>
        <v>0</v>
      </c>
      <c r="AH259" s="76">
        <f>IF(W259&gt;='Call Achv'!B$3,'Call Achv'!C$3,IF(W259&gt;='Call Achv'!B$4,('Call Achv'!C$4+((W259-'Call Achv'!B$4)/('Call Achv'!B$3-'Call Achv'!B$4))*'Call Achv'!D$4),IF(W259&gt;'Call Achv'!B$5,('Call Achv'!C$5+((W259-'Call Achv'!B$5)/('Call Achv'!B$4-'Call Achv'!B$5))*'Call Achv'!D$5),IF(W259&gt;='Call Achv'!B$6,('Call Achv'!C$6+((W259-'Call Achv'!B$6)/('Call Achv'!B$5-'Call Achv'!B$6)*'Call Achv'!D$6)),0))))*$AH$2/10</f>
        <v>4.0000000000000018</v>
      </c>
      <c r="AI259" s="76">
        <f>IF(X259&gt;='FF-Written'!B$3,'FF-Written'!C$3,IF(X259&gt;='FF-Written'!B$4,('FF-Written'!C$4+((X259-'FF-Written'!B$4)/('FF-Written'!B$3-'FF-Written'!B$4))*'FF-Written'!D$4),IF(X259&gt;'FF-Written'!B$5,('FF-Written'!C$5+((X259-'FF-Written'!B$5)/('FF-Written'!B$4-'FF-Written'!B$5))*'FF-Written'!D$5),IF(X259&gt;='FF-Written'!B$6,('FF-Written'!C$6+((X259-'FF-Written'!B$6)/('FF-Written'!B$5-'FF-Written'!B$6)*'FF-Written'!D$6)),0))))*$AI$2/10</f>
        <v>8</v>
      </c>
      <c r="AJ259" s="76">
        <f>IF(Y259&gt;='FF-Detailing'!B$3,'FF-Detailing'!C$3,IF(Y259&gt;='FF-Detailing'!B$4,('FF-Detailing'!C$4+((Y259-'FF-Detailing'!B$4)/('FF-Detailing'!B$3-'FF-Detailing'!B$4))*'FF-Detailing'!D$4),IF(Y259&gt;'FF-Detailing'!B$5,('FF-Detailing'!C$5+((Y259-'FF-Detailing'!B$5)/('FF-Detailing'!B$4-'FF-Detailing'!B$5))*'FF-Detailing'!D$5),IF(Y259&gt;='FF-Detailing'!B$6,('FF-Detailing'!C$6+((Y259-'FF-Detailing'!B$6)/('FF-Detailing'!B$5-'FF-Detailing'!B$6)*'FF-Detailing'!D$6)),0))))*$AJ$2/10</f>
        <v>2.2600000000000002</v>
      </c>
      <c r="AK259" s="100">
        <f t="shared" si="42"/>
        <v>44.840577126860431</v>
      </c>
      <c r="AL259" s="70">
        <f t="shared" si="51"/>
        <v>289</v>
      </c>
      <c r="AM259" s="2">
        <f t="shared" si="43"/>
        <v>39.858290779431499</v>
      </c>
      <c r="AN259">
        <f t="shared" si="44"/>
        <v>212</v>
      </c>
      <c r="AO259" s="110" t="str">
        <f t="shared" si="45"/>
        <v/>
      </c>
      <c r="AP259" s="110" t="str">
        <f t="shared" si="52"/>
        <v/>
      </c>
      <c r="AQ259" s="110" t="str">
        <f t="shared" si="53"/>
        <v/>
      </c>
      <c r="AR259" s="110" t="str">
        <f t="shared" si="54"/>
        <v/>
      </c>
      <c r="AS259" s="109" t="str">
        <f t="shared" si="46"/>
        <v>Disqualified</v>
      </c>
      <c r="AT259" s="109" t="str">
        <f t="shared" si="47"/>
        <v>Disqualified</v>
      </c>
      <c r="AU259" s="109" t="str">
        <f t="shared" si="48"/>
        <v>Disqualified</v>
      </c>
      <c r="AV259" s="109" t="str">
        <f t="shared" si="49"/>
        <v>Disqualified</v>
      </c>
    </row>
    <row r="260" spans="1:48" ht="20" x14ac:dyDescent="0.35">
      <c r="A260" s="87"/>
      <c r="B260" s="79">
        <v>106425</v>
      </c>
      <c r="C260" s="80" t="s">
        <v>2100</v>
      </c>
      <c r="D260" s="80" t="s">
        <v>1114</v>
      </c>
      <c r="E260" s="80" t="s">
        <v>2134</v>
      </c>
      <c r="F260" s="80" t="s">
        <v>1783</v>
      </c>
      <c r="G260" s="80" t="s">
        <v>21</v>
      </c>
      <c r="H260" s="80" t="s">
        <v>1760</v>
      </c>
      <c r="I260" s="80" t="s">
        <v>1757</v>
      </c>
      <c r="J260" s="146">
        <v>45041</v>
      </c>
      <c r="K260" s="146" t="s">
        <v>1719</v>
      </c>
      <c r="L260" s="79"/>
      <c r="M260" s="79">
        <v>9</v>
      </c>
      <c r="N260" s="78">
        <v>63.585615559444975</v>
      </c>
      <c r="O260" s="78">
        <f>_xlfn.XLOOKUP($B260,[1]Sheet1!$A:$A,[1]Sheet1!$D:$D)</f>
        <v>63.585608434930876</v>
      </c>
      <c r="P260" s="78">
        <f t="shared" si="50"/>
        <v>7.1245140986775368E-6</v>
      </c>
      <c r="Q260" s="78">
        <v>7.6142131979695442</v>
      </c>
      <c r="R260" s="78">
        <v>39.908258489530297</v>
      </c>
      <c r="S260" s="78">
        <v>84.529215409545074</v>
      </c>
      <c r="T260" s="142">
        <v>0</v>
      </c>
      <c r="U260" s="68">
        <v>13.11801691771837</v>
      </c>
      <c r="V260" s="68">
        <v>0.39354050753155112</v>
      </c>
      <c r="W260" s="78">
        <v>82.063492063492063</v>
      </c>
      <c r="X260" s="78">
        <v>76.666666666666671</v>
      </c>
      <c r="Y260" s="78">
        <v>89.333333333333329</v>
      </c>
      <c r="Z260" s="73"/>
      <c r="AA260" s="74"/>
      <c r="AB260" s="75">
        <f>IF(N260="","",(IF(N260&gt;='Sales Ach'!B$3,'Sales Ach'!C$3,IF(N260&gt;='Sales Ach'!B$4,('Sales Ach'!C$4+((N260-'Sales Ach'!B$4)/('Sales Ach'!B$3-'Sales Ach'!B$4))*'Sales Ach'!D$4),IF(N260&gt;'Sales Ach'!B$5,('Sales Ach'!C$5+((N260-'Sales Ach'!B$5)/('Sales Ach'!B$4-'Sales Ach'!B$5))*'Sales Ach'!D$5),IF(N260&gt;='Sales Ach'!B$6,('Sales Ach'!C$6+((N260-'Sales Ach'!B$6)/('Sales Ach'!B$5-'Sales Ach'!B$6)*'Sales Ach'!D$6)),0))))*$AB$2/10))</f>
        <v>5.5756846678334924</v>
      </c>
      <c r="AC260" s="76">
        <f>IF(Q260="","",(IF(Q260&gt;=UA!B$3,UA!C$3,IF(Q260&gt;=UA!B$4,(UA!C$4+((Q260-UA!B$4)/(UA!B$3-UA!B$4))*UA!D$4),IF(Q260&gt;UA!B$5,(UA!C$5+((Q260-UA!B$5)/(UA!B$4-UA!B$5))*UA!D$5),IF(Q260&gt;=UA!B$6,(UA!C$6+((Q260-UA!B$6)/(UA!B$5-UA!B$6)*UA!D$6)),0))))*$AC$2/10))</f>
        <v>0</v>
      </c>
      <c r="AD260" s="76">
        <f>IF(R260="","",(IF(R260&gt;='New Product'!B$3,'New Product'!C$3,IF(R260&gt;='New Product'!B$4,('New Product'!C$4+((R260-'New Product'!B$4)/('New Product'!B$3-'New Product'!B$4))*'New Product'!D$4),IF(R260&gt;'New Product'!B$5,('New Product'!C$5+((R260-'New Product'!B$5)/('New Product'!B$4-'New Product'!B$5))*'New Product'!D$5),IF(R260&gt;='New Product'!B$6,('New Product'!C$6+((R260-'New Product'!B$6)/('New Product'!B$5-'New Product'!B$6)*'New Product'!D$6)),0)))))*$AD$2/10)</f>
        <v>0</v>
      </c>
      <c r="AE260" s="76">
        <f>IF(S260="","",(IF(S260&gt;='Basket Brand'!B$3,'Basket Brand'!C$3,IF(S260&gt;='Basket Brand'!B$4,('Basket Brand'!C$4+((S260-'Basket Brand'!B$4)/('Basket Brand'!B$3-'Basket Brand'!B$4))*'Basket Brand'!D$4),IF(S260&gt;'Basket Brand'!B$5,('Basket Brand'!C$5+((S260-'Basket Brand'!B$5)/('Basket Brand'!B$4-'Basket Brand'!B$5))*'Basket Brand'!D$5),IF(S260&gt;='Basket Brand'!B$6,('Basket Brand'!C$6+((S260-'Basket Brand'!B$6)/('Basket Brand'!B$5-'Basket Brand'!B$6)*'Basket Brand'!D$6)),0))))*$AE$2/10))</f>
        <v>4.743505849145409</v>
      </c>
      <c r="AF260" s="76">
        <f>IF(T260="","",(IF(T260&gt;='No of Month Ach.'!B$3,'No of Month Ach.'!C$3,IF(T260&gt;='No of Month Ach.'!B$4,('No of Month Ach.'!C$4+((T260-'No of Month Ach.'!B$4)/('No of Month Ach.'!B$3-'No of Month Ach.'!B$4))*'No of Month Ach.'!D$4),IF(T260&gt;'No of Month Ach.'!B$5,('No of Month Ach.'!C$5+((T260-'No of Month Ach.'!B$5)/('No of Month Ach.'!B$4-'No of Month Ach.'!B$5))*'No of Month Ach.'!D$5),IF(T260&gt;='No of Month Ach.'!B$6,('No of Month Ach.'!C$6+((T260-'No of Month Ach.'!B$6)/('No of Month Ach.'!B$5-'No of Month Ach.'!B$6)*'No of Month Ach.'!D$6)),0))))*$AF$2/10))</f>
        <v>0</v>
      </c>
      <c r="AG260" s="76">
        <f>IFERROR(IF(U260="","",IF(U260&gt;='Rx Share'!B$3,'Rx Share'!C$3,IF(U260&gt;='Rx Share'!B$4,('Rx Share'!C$4+((U260-'Rx Share'!B$4)/('Rx Share'!B$3-'Rx Share'!B$4))*'Rx Share'!D$4),IF(U260&gt;'Rx Share'!B$5,('Rx Share'!C$5+((U260-'Rx Share'!B$5)/('Rx Share'!B$4-'Rx Share'!B$5))*'Rx Share'!D$5),IF(U260&gt;='Rx Share'!B$6,('Rx Share'!C$6+((U260-'Rx Share'!B$6)/('Rx Share'!B$5-'Rx Share'!B$6)*'Rx Share'!D$6)),0)))))*$AG$2/10,"")</f>
        <v>0</v>
      </c>
      <c r="AH260" s="76">
        <f>IF(W260&gt;='Call Achv'!B$3,'Call Achv'!C$3,IF(W260&gt;='Call Achv'!B$4,('Call Achv'!C$4+((W260-'Call Achv'!B$4)/('Call Achv'!B$3-'Call Achv'!B$4))*'Call Achv'!D$4),IF(W260&gt;'Call Achv'!B$5,('Call Achv'!C$5+((W260-'Call Achv'!B$5)/('Call Achv'!B$4-'Call Achv'!B$5))*'Call Achv'!D$5),IF(W260&gt;='Call Achv'!B$6,('Call Achv'!C$6+((W260-'Call Achv'!B$6)/('Call Achv'!B$5-'Call Achv'!B$6)*'Call Achv'!D$6)),0))))*$AH$2/10</f>
        <v>0.61111111111111116</v>
      </c>
      <c r="AI260" s="76">
        <f>IF(X260&gt;='FF-Written'!B$3,'FF-Written'!C$3,IF(X260&gt;='FF-Written'!B$4,('FF-Written'!C$4+((X260-'FF-Written'!B$4)/('FF-Written'!B$3-'FF-Written'!B$4))*'FF-Written'!D$4),IF(X260&gt;'FF-Written'!B$5,('FF-Written'!C$5+((X260-'FF-Written'!B$5)/('FF-Written'!B$4-'FF-Written'!B$5))*'FF-Written'!D$5),IF(X260&gt;='FF-Written'!B$6,('FF-Written'!C$6+((X260-'FF-Written'!B$6)/('FF-Written'!B$5-'FF-Written'!B$6)*'FF-Written'!D$6)),0))))*$AI$2/10</f>
        <v>5.2000000000000011</v>
      </c>
      <c r="AJ260" s="76">
        <f>IF(Y260&gt;='FF-Detailing'!B$3,'FF-Detailing'!C$3,IF(Y260&gt;='FF-Detailing'!B$4,('FF-Detailing'!C$4+((Y260-'FF-Detailing'!B$4)/('FF-Detailing'!B$3-'FF-Detailing'!B$4))*'FF-Detailing'!D$4),IF(Y260&gt;'FF-Detailing'!B$5,('FF-Detailing'!C$5+((Y260-'FF-Detailing'!B$5)/('FF-Detailing'!B$4-'FF-Detailing'!B$5))*'FF-Detailing'!D$5),IF(Y260&gt;='FF-Detailing'!B$6,('FF-Detailing'!C$6+((Y260-'FF-Detailing'!B$6)/('FF-Detailing'!B$5-'FF-Detailing'!B$6)*'FF-Detailing'!D$6)),0))))*$AJ$2/10</f>
        <v>2.6599999999999993</v>
      </c>
      <c r="AK260" s="100">
        <f t="shared" ref="AK260:AK323" si="55">(IF($L260="Not Applicable",SUM(AB260:AJ260)*100/90,SUM(AB260:AF260,AH260:AJ260)*100/(90-$V$2)))</f>
        <v>23.487877035112515</v>
      </c>
      <c r="AL260" s="70">
        <f t="shared" si="51"/>
        <v>531</v>
      </c>
      <c r="AM260" s="2">
        <f t="shared" ref="AM260:AM323" si="56">IF($L260="Consider",SUM(AB260:AJ260),SUM(AB260:AJ260)*(100/(100-$V$2)))</f>
        <v>20.878112920100016</v>
      </c>
      <c r="AN260">
        <f t="shared" ref="AN260:AN323" si="57">_xlfn.RANK.EQ(AM260,$AM$4:$AM$401)</f>
        <v>377</v>
      </c>
      <c r="AO260" s="110" t="str">
        <f t="shared" ref="AO260:AO323" si="58">IFERROR(IF(N260&gt;=99.5,U260,""),"")</f>
        <v/>
      </c>
      <c r="AP260" s="110" t="str">
        <f t="shared" si="52"/>
        <v/>
      </c>
      <c r="AQ260" s="110" t="str">
        <f t="shared" si="53"/>
        <v/>
      </c>
      <c r="AR260" s="110" t="str">
        <f t="shared" si="54"/>
        <v/>
      </c>
      <c r="AS260" s="109" t="str">
        <f t="shared" ref="AS260:AS323" si="59">IFERROR(IF($N260&gt;=99.5,_xlfn.RANK.EQ(AO260,AO$4:AO$578),"Disqualified"),"Not eligible")</f>
        <v>Disqualified</v>
      </c>
      <c r="AT260" s="109" t="str">
        <f t="shared" ref="AT260:AT323" si="60">IFERROR(IF($N260&gt;=99.5,_xlfn.RANK.EQ(AP260,AP$4:AP$578),"Disqualified"),"Not eligible")</f>
        <v>Disqualified</v>
      </c>
      <c r="AU260" s="109" t="str">
        <f t="shared" ref="AU260:AU323" si="61">IFERROR(IF($N260&gt;=99.5,_xlfn.RANK.EQ(AQ260,AQ$4:AQ$578),"Disqualified"),"Not eligible")</f>
        <v>Disqualified</v>
      </c>
      <c r="AV260" s="109" t="str">
        <f t="shared" ref="AV260:AV323" si="62">IFERROR(IF($N260&gt;=99.5,_xlfn.RANK.EQ(AR260,AR$4:AR$578),"Disqualified"),"Not eligible")</f>
        <v>Disqualified</v>
      </c>
    </row>
    <row r="261" spans="1:48" ht="20" x14ac:dyDescent="0.35">
      <c r="A261" s="87"/>
      <c r="B261" s="79">
        <v>106426</v>
      </c>
      <c r="C261" s="80" t="s">
        <v>672</v>
      </c>
      <c r="D261" s="80"/>
      <c r="E261" s="80" t="s">
        <v>673</v>
      </c>
      <c r="F261" s="80" t="s">
        <v>87</v>
      </c>
      <c r="G261" s="80" t="s">
        <v>2135</v>
      </c>
      <c r="H261" s="80" t="s">
        <v>1992</v>
      </c>
      <c r="I261" s="80" t="s">
        <v>1786</v>
      </c>
      <c r="J261" s="146"/>
      <c r="K261" s="146" t="s">
        <v>1701</v>
      </c>
      <c r="L261" s="79"/>
      <c r="M261" s="79">
        <v>6</v>
      </c>
      <c r="N261" s="78">
        <v>83.221791532585925</v>
      </c>
      <c r="O261" s="78">
        <f>_xlfn.XLOOKUP($B261,[1]Sheet1!$A:$A,[1]Sheet1!$D:$D)</f>
        <v>83.22180289422559</v>
      </c>
      <c r="P261" s="78">
        <f t="shared" ref="P261:P324" si="63">N261-O261</f>
        <v>-1.1361639664642098E-5</v>
      </c>
      <c r="Q261" s="78">
        <v>29.691211401425178</v>
      </c>
      <c r="R261" s="78">
        <v>58.253205000924723</v>
      </c>
      <c r="S261" s="78">
        <v>87.898600616375745</v>
      </c>
      <c r="T261" s="142">
        <v>1</v>
      </c>
      <c r="U261" s="68">
        <v>68.027210884353735</v>
      </c>
      <c r="V261" s="68">
        <v>2.0408163265306123</v>
      </c>
      <c r="W261" s="78">
        <v>95.944700460829495</v>
      </c>
      <c r="X261" s="78">
        <v>77.222222222222214</v>
      </c>
      <c r="Y261" s="78">
        <v>86.666666666666671</v>
      </c>
      <c r="Z261" s="73"/>
      <c r="AA261" s="74"/>
      <c r="AB261" s="75">
        <f>IF(N261="","",(IF(N261&gt;='Sales Ach'!B$3,'Sales Ach'!C$3,IF(N261&gt;='Sales Ach'!B$4,('Sales Ach'!C$4+((N261-'Sales Ach'!B$4)/('Sales Ach'!B$3-'Sales Ach'!B$4))*'Sales Ach'!D$4),IF(N261&gt;'Sales Ach'!B$5,('Sales Ach'!C$5+((N261-'Sales Ach'!B$5)/('Sales Ach'!B$4-'Sales Ach'!B$5))*'Sales Ach'!D$5),IF(N261&gt;='Sales Ach'!B$6,('Sales Ach'!C$6+((N261-'Sales Ach'!B$6)/('Sales Ach'!B$5-'Sales Ach'!B$6)*'Sales Ach'!D$6)),0))))*$AB$2/10))</f>
        <v>11.466537459775777</v>
      </c>
      <c r="AC261" s="76">
        <f>IF(Q261="","",(IF(Q261&gt;=UA!B$3,UA!C$3,IF(Q261&gt;=UA!B$4,(UA!C$4+((Q261-UA!B$4)/(UA!B$3-UA!B$4))*UA!D$4),IF(Q261&gt;UA!B$5,(UA!C$5+((Q261-UA!B$5)/(UA!B$4-UA!B$5))*UA!D$5),IF(Q261&gt;=UA!B$6,(UA!C$6+((Q261-UA!B$6)/(UA!B$5-UA!B$6)*UA!D$6)),0))))*$AC$2/10))</f>
        <v>0</v>
      </c>
      <c r="AD261" s="76">
        <f>IF(R261="","",(IF(R261&gt;='New Product'!B$3,'New Product'!C$3,IF(R261&gt;='New Product'!B$4,('New Product'!C$4+((R261-'New Product'!B$4)/('New Product'!B$3-'New Product'!B$4))*'New Product'!D$4),IF(R261&gt;'New Product'!B$5,('New Product'!C$5+((R261-'New Product'!B$5)/('New Product'!B$4-'New Product'!B$5))*'New Product'!D$5),IF(R261&gt;='New Product'!B$6,('New Product'!C$6+((R261-'New Product'!B$6)/('New Product'!B$5-'New Product'!B$6)*'New Product'!D$6)),0)))))*$AD$2/10)</f>
        <v>1.0485777187904568</v>
      </c>
      <c r="AE261" s="76">
        <f>IF(S261="","",(IF(S261&gt;='Basket Brand'!B$3,'Basket Brand'!C$3,IF(S261&gt;='Basket Brand'!B$4,('Basket Brand'!C$4+((S261-'Basket Brand'!B$4)/('Basket Brand'!B$3-'Basket Brand'!B$4))*'Basket Brand'!D$4),IF(S261&gt;'Basket Brand'!B$5,('Basket Brand'!C$5+((S261-'Basket Brand'!B$5)/('Basket Brand'!B$4-'Basket Brand'!B$5))*'Basket Brand'!D$5),IF(S261&gt;='Basket Brand'!B$6,('Basket Brand'!C$6+((S261-'Basket Brand'!B$6)/('Basket Brand'!B$5-'Basket Brand'!B$6)*'Basket Brand'!D$6)),0))))*$AE$2/10))</f>
        <v>5.1478320739650894</v>
      </c>
      <c r="AF261" s="76">
        <f>IF(T261="","",(IF(T261&gt;='No of Month Ach.'!B$3,'No of Month Ach.'!C$3,IF(T261&gt;='No of Month Ach.'!B$4,('No of Month Ach.'!C$4+((T261-'No of Month Ach.'!B$4)/('No of Month Ach.'!B$3-'No of Month Ach.'!B$4))*'No of Month Ach.'!D$4),IF(T261&gt;'No of Month Ach.'!B$5,('No of Month Ach.'!C$5+((T261-'No of Month Ach.'!B$5)/('No of Month Ach.'!B$4-'No of Month Ach.'!B$5))*'No of Month Ach.'!D$5),IF(T261&gt;='No of Month Ach.'!B$6,('No of Month Ach.'!C$6+((T261-'No of Month Ach.'!B$6)/('No of Month Ach.'!B$5-'No of Month Ach.'!B$6)*'No of Month Ach.'!D$6)),0))))*$AF$2/10))</f>
        <v>0</v>
      </c>
      <c r="AG261" s="76">
        <f>IFERROR(IF(U261="","",IF(U261&gt;='Rx Share'!B$3,'Rx Share'!C$3,IF(U261&gt;='Rx Share'!B$4,('Rx Share'!C$4+((U261-'Rx Share'!B$4)/('Rx Share'!B$3-'Rx Share'!B$4))*'Rx Share'!D$4),IF(U261&gt;'Rx Share'!B$5,('Rx Share'!C$5+((U261-'Rx Share'!B$5)/('Rx Share'!B$4-'Rx Share'!B$5))*'Rx Share'!D$5),IF(U261&gt;='Rx Share'!B$6,('Rx Share'!C$6+((U261-'Rx Share'!B$6)/('Rx Share'!B$5-'Rx Share'!B$6)*'Rx Share'!D$6)),0)))))*$AG$2/10,"")</f>
        <v>3.6547619047619038</v>
      </c>
      <c r="AH261" s="76">
        <f>IF(W261&gt;='Call Achv'!B$3,'Call Achv'!C$3,IF(W261&gt;='Call Achv'!B$4,('Call Achv'!C$4+((W261-'Call Achv'!B$4)/('Call Achv'!B$3-'Call Achv'!B$4))*'Call Achv'!D$4),IF(W261&gt;'Call Achv'!B$5,('Call Achv'!C$5+((W261-'Call Achv'!B$5)/('Call Achv'!B$4-'Call Achv'!B$5))*'Call Achv'!D$5),IF(W261&gt;='Call Achv'!B$6,('Call Achv'!C$6+((W261-'Call Achv'!B$6)/('Call Achv'!B$5-'Call Achv'!B$6)*'Call Achv'!D$6)),0))))*$AH$2/10</f>
        <v>3.7834101382488483</v>
      </c>
      <c r="AI261" s="76">
        <f>IF(X261&gt;='FF-Written'!B$3,'FF-Written'!C$3,IF(X261&gt;='FF-Written'!B$4,('FF-Written'!C$4+((X261-'FF-Written'!B$4)/('FF-Written'!B$3-'FF-Written'!B$4))*'FF-Written'!D$4),IF(X261&gt;'FF-Written'!B$5,('FF-Written'!C$5+((X261-'FF-Written'!B$5)/('FF-Written'!B$4-'FF-Written'!B$5))*'FF-Written'!D$5),IF(X261&gt;='FF-Written'!B$6,('FF-Written'!C$6+((X261-'FF-Written'!B$6)/('FF-Written'!B$5-'FF-Written'!B$6)*'FF-Written'!D$6)),0))))*$AI$2/10</f>
        <v>5.2666666666666657</v>
      </c>
      <c r="AJ261" s="76">
        <f>IF(Y261&gt;='FF-Detailing'!B$3,'FF-Detailing'!C$3,IF(Y261&gt;='FF-Detailing'!B$4,('FF-Detailing'!C$4+((Y261-'FF-Detailing'!B$4)/('FF-Detailing'!B$3-'FF-Detailing'!B$4))*'FF-Detailing'!D$4),IF(Y261&gt;'FF-Detailing'!B$5,('FF-Detailing'!C$5+((Y261-'FF-Detailing'!B$5)/('FF-Detailing'!B$4-'FF-Detailing'!B$5))*'FF-Detailing'!D$5),IF(Y261&gt;='FF-Detailing'!B$6,('FF-Detailing'!C$6+((Y261-'FF-Detailing'!B$6)/('FF-Detailing'!B$5-'FF-Detailing'!B$6)*'FF-Detailing'!D$6)),0))))*$AJ$2/10</f>
        <v>2.5</v>
      </c>
      <c r="AK261" s="100">
        <f t="shared" si="55"/>
        <v>36.516280071808545</v>
      </c>
      <c r="AL261" s="70">
        <f t="shared" ref="AL261:AL324" si="64">_xlfn.RANK.EQ(AK261,$AK$4:$AK$578)</f>
        <v>391</v>
      </c>
      <c r="AM261" s="2">
        <f t="shared" si="56"/>
        <v>36.519762180231936</v>
      </c>
      <c r="AN261">
        <f t="shared" si="57"/>
        <v>244</v>
      </c>
      <c r="AO261" s="110" t="str">
        <f t="shared" si="58"/>
        <v/>
      </c>
      <c r="AP261" s="110" t="str">
        <f t="shared" si="52"/>
        <v/>
      </c>
      <c r="AQ261" s="110" t="str">
        <f t="shared" si="53"/>
        <v/>
      </c>
      <c r="AR261" s="110" t="str">
        <f t="shared" si="54"/>
        <v/>
      </c>
      <c r="AS261" s="109" t="str">
        <f t="shared" si="59"/>
        <v>Disqualified</v>
      </c>
      <c r="AT261" s="109" t="str">
        <f t="shared" si="60"/>
        <v>Disqualified</v>
      </c>
      <c r="AU261" s="109" t="str">
        <f t="shared" si="61"/>
        <v>Disqualified</v>
      </c>
      <c r="AV261" s="109" t="str">
        <f t="shared" si="62"/>
        <v>Disqualified</v>
      </c>
    </row>
    <row r="262" spans="1:48" ht="20" x14ac:dyDescent="0.35">
      <c r="A262" s="87"/>
      <c r="B262" s="79">
        <v>106441</v>
      </c>
      <c r="C262" s="80" t="s">
        <v>1232</v>
      </c>
      <c r="D262" s="80" t="s">
        <v>1114</v>
      </c>
      <c r="E262" s="80" t="s">
        <v>2136</v>
      </c>
      <c r="F262" s="80" t="s">
        <v>1810</v>
      </c>
      <c r="G262" s="80" t="s">
        <v>1807</v>
      </c>
      <c r="H262" s="80" t="s">
        <v>1808</v>
      </c>
      <c r="I262" s="80" t="s">
        <v>1757</v>
      </c>
      <c r="J262" s="146">
        <v>45041</v>
      </c>
      <c r="K262" s="146" t="s">
        <v>1719</v>
      </c>
      <c r="L262" s="79"/>
      <c r="M262" s="79">
        <v>9</v>
      </c>
      <c r="N262" s="78">
        <v>92.961209671682425</v>
      </c>
      <c r="O262" s="78">
        <f>_xlfn.XLOOKUP($B262,[1]Sheet1!$A:$A,[1]Sheet1!$D:$D)</f>
        <v>92.961228543485888</v>
      </c>
      <c r="P262" s="78">
        <f t="shared" si="63"/>
        <v>-1.8871803462161552E-5</v>
      </c>
      <c r="Q262" s="78">
        <v>45.205479452054789</v>
      </c>
      <c r="R262" s="78">
        <v>46.736141904136197</v>
      </c>
      <c r="S262" s="78">
        <v>93.449773699779882</v>
      </c>
      <c r="T262" s="142">
        <v>4</v>
      </c>
      <c r="U262" s="68">
        <v>4.2054355254166005</v>
      </c>
      <c r="V262" s="68">
        <v>0.75697839457498817</v>
      </c>
      <c r="W262" s="78">
        <v>101.92592592592592</v>
      </c>
      <c r="X262" s="78">
        <v>92.777777777777786</v>
      </c>
      <c r="Y262" s="78">
        <v>88.666666666666671</v>
      </c>
      <c r="Z262" s="73"/>
      <c r="AA262" s="74"/>
      <c r="AB262" s="75">
        <f>IF(N262="","",(IF(N262&gt;='Sales Ach'!B$3,'Sales Ach'!C$3,IF(N262&gt;='Sales Ach'!B$4,('Sales Ach'!C$4+((N262-'Sales Ach'!B$4)/('Sales Ach'!B$3-'Sales Ach'!B$4))*'Sales Ach'!D$4),IF(N262&gt;'Sales Ach'!B$5,('Sales Ach'!C$5+((N262-'Sales Ach'!B$5)/('Sales Ach'!B$4-'Sales Ach'!B$5))*'Sales Ach'!D$5),IF(N262&gt;='Sales Ach'!B$6,('Sales Ach'!C$6+((N262-'Sales Ach'!B$6)/('Sales Ach'!B$5-'Sales Ach'!B$6)*'Sales Ach'!D$6)),0))))*$AB$2/10))</f>
        <v>14.388362901504729</v>
      </c>
      <c r="AC262" s="76">
        <f>IF(Q262="","",(IF(Q262&gt;=UA!B$3,UA!C$3,IF(Q262&gt;=UA!B$4,(UA!C$4+((Q262-UA!B$4)/(UA!B$3-UA!B$4))*UA!D$4),IF(Q262&gt;UA!B$5,(UA!C$5+((Q262-UA!B$5)/(UA!B$4-UA!B$5))*UA!D$5),IF(Q262&gt;=UA!B$6,(UA!C$6+((Q262-UA!B$6)/(UA!B$5-UA!B$6)*UA!D$6)),0))))*$AC$2/10))</f>
        <v>8.0821917808219155</v>
      </c>
      <c r="AD262" s="76">
        <f>IF(R262="","",(IF(R262&gt;='New Product'!B$3,'New Product'!C$3,IF(R262&gt;='New Product'!B$4,('New Product'!C$4+((R262-'New Product'!B$4)/('New Product'!B$3-'New Product'!B$4))*'New Product'!D$4),IF(R262&gt;'New Product'!B$5,('New Product'!C$5+((R262-'New Product'!B$5)/('New Product'!B$4-'New Product'!B$5))*'New Product'!D$5),IF(R262&gt;='New Product'!B$6,('New Product'!C$6+((R262-'New Product'!B$6)/('New Product'!B$5-'New Product'!B$6)*'New Product'!D$6)),0)))))*$AD$2/10)</f>
        <v>0.54470620830595862</v>
      </c>
      <c r="AE262" s="76">
        <f>IF(S262="","",(IF(S262&gt;='Basket Brand'!B$3,'Basket Brand'!C$3,IF(S262&gt;='Basket Brand'!B$4,('Basket Brand'!C$4+((S262-'Basket Brand'!B$4)/('Basket Brand'!B$3-'Basket Brand'!B$4))*'Basket Brand'!D$4),IF(S262&gt;'Basket Brand'!B$5,('Basket Brand'!C$5+((S262-'Basket Brand'!B$5)/('Basket Brand'!B$4-'Basket Brand'!B$5))*'Basket Brand'!D$5),IF(S262&gt;='Basket Brand'!B$6,('Basket Brand'!C$6+((S262-'Basket Brand'!B$6)/('Basket Brand'!B$5-'Basket Brand'!B$6)*'Basket Brand'!D$6)),0))))*$AE$2/10))</f>
        <v>5.8139728439735858</v>
      </c>
      <c r="AF262" s="76">
        <f>IF(T262="","",(IF(T262&gt;='No of Month Ach.'!B$3,'No of Month Ach.'!C$3,IF(T262&gt;='No of Month Ach.'!B$4,('No of Month Ach.'!C$4+((T262-'No of Month Ach.'!B$4)/('No of Month Ach.'!B$3-'No of Month Ach.'!B$4))*'No of Month Ach.'!D$4),IF(T262&gt;'No of Month Ach.'!B$5,('No of Month Ach.'!C$5+((T262-'No of Month Ach.'!B$5)/('No of Month Ach.'!B$4-'No of Month Ach.'!B$5))*'No of Month Ach.'!D$5),IF(T262&gt;='No of Month Ach.'!B$6,('No of Month Ach.'!C$6+((T262-'No of Month Ach.'!B$6)/('No of Month Ach.'!B$5-'No of Month Ach.'!B$6)*'No of Month Ach.'!D$6)),0))))*$AF$2/10))</f>
        <v>0</v>
      </c>
      <c r="AG262" s="76">
        <f>IFERROR(IF(U262="","",IF(U262&gt;='Rx Share'!B$3,'Rx Share'!C$3,IF(U262&gt;='Rx Share'!B$4,('Rx Share'!C$4+((U262-'Rx Share'!B$4)/('Rx Share'!B$3-'Rx Share'!B$4))*'Rx Share'!D$4),IF(U262&gt;'Rx Share'!B$5,('Rx Share'!C$5+((U262-'Rx Share'!B$5)/('Rx Share'!B$4-'Rx Share'!B$5))*'Rx Share'!D$5),IF(U262&gt;='Rx Share'!B$6,('Rx Share'!C$6+((U262-'Rx Share'!B$6)/('Rx Share'!B$5-'Rx Share'!B$6)*'Rx Share'!D$6)),0)))))*$AG$2/10,"")</f>
        <v>0</v>
      </c>
      <c r="AH262" s="76">
        <f>IF(W262&gt;='Call Achv'!B$3,'Call Achv'!C$3,IF(W262&gt;='Call Achv'!B$4,('Call Achv'!C$4+((W262-'Call Achv'!B$4)/('Call Achv'!B$3-'Call Achv'!B$4))*'Call Achv'!D$4),IF(W262&gt;'Call Achv'!B$5,('Call Achv'!C$5+((W262-'Call Achv'!B$5)/('Call Achv'!B$4-'Call Achv'!B$5))*'Call Achv'!D$5),IF(W262&gt;='Call Achv'!B$6,('Call Achv'!C$6+((W262-'Call Achv'!B$6)/('Call Achv'!B$5-'Call Achv'!B$6)*'Call Achv'!D$6)),0))))*$AH$2/10</f>
        <v>5</v>
      </c>
      <c r="AI262" s="76">
        <f>IF(X262&gt;='FF-Written'!B$3,'FF-Written'!C$3,IF(X262&gt;='FF-Written'!B$4,('FF-Written'!C$4+((X262-'FF-Written'!B$4)/('FF-Written'!B$3-'FF-Written'!B$4))*'FF-Written'!D$4),IF(X262&gt;'FF-Written'!B$5,('FF-Written'!C$5+((X262-'FF-Written'!B$5)/('FF-Written'!B$4-'FF-Written'!B$5))*'FF-Written'!D$5),IF(X262&gt;='FF-Written'!B$6,('FF-Written'!C$6+((X262-'FF-Written'!B$6)/('FF-Written'!B$5-'FF-Written'!B$6)*'FF-Written'!D$6)),0))))*$AI$2/10</f>
        <v>8</v>
      </c>
      <c r="AJ262" s="76">
        <f>IF(Y262&gt;='FF-Detailing'!B$3,'FF-Detailing'!C$3,IF(Y262&gt;='FF-Detailing'!B$4,('FF-Detailing'!C$4+((Y262-'FF-Detailing'!B$4)/('FF-Detailing'!B$3-'FF-Detailing'!B$4))*'FF-Detailing'!D$4),IF(Y262&gt;'FF-Detailing'!B$5,('FF-Detailing'!C$5+((Y262-'FF-Detailing'!B$5)/('FF-Detailing'!B$4-'FF-Detailing'!B$5))*'FF-Detailing'!D$5),IF(Y262&gt;='FF-Detailing'!B$6,('FF-Detailing'!C$6+((Y262-'FF-Detailing'!B$6)/('FF-Detailing'!B$5-'FF-Detailing'!B$6)*'FF-Detailing'!D$6)),0))))*$AJ$2/10</f>
        <v>2.62</v>
      </c>
      <c r="AK262" s="100">
        <f t="shared" si="55"/>
        <v>55.561542168257724</v>
      </c>
      <c r="AL262" s="70">
        <f t="shared" si="64"/>
        <v>191</v>
      </c>
      <c r="AM262" s="2">
        <f t="shared" si="56"/>
        <v>49.388037482895761</v>
      </c>
      <c r="AN262">
        <f t="shared" si="57"/>
        <v>142</v>
      </c>
      <c r="AO262" s="110" t="str">
        <f t="shared" si="58"/>
        <v/>
      </c>
      <c r="AP262" s="110" t="str">
        <f t="shared" si="52"/>
        <v/>
      </c>
      <c r="AQ262" s="110" t="str">
        <f t="shared" si="53"/>
        <v/>
      </c>
      <c r="AR262" s="110" t="str">
        <f t="shared" si="54"/>
        <v/>
      </c>
      <c r="AS262" s="109" t="str">
        <f t="shared" si="59"/>
        <v>Disqualified</v>
      </c>
      <c r="AT262" s="109" t="str">
        <f t="shared" si="60"/>
        <v>Disqualified</v>
      </c>
      <c r="AU262" s="109" t="str">
        <f t="shared" si="61"/>
        <v>Disqualified</v>
      </c>
      <c r="AV262" s="109" t="str">
        <f t="shared" si="62"/>
        <v>Disqualified</v>
      </c>
    </row>
    <row r="263" spans="1:48" ht="20" x14ac:dyDescent="0.35">
      <c r="A263" s="87"/>
      <c r="B263" s="79">
        <v>106447</v>
      </c>
      <c r="C263" s="80" t="s">
        <v>2137</v>
      </c>
      <c r="D263" s="80" t="s">
        <v>1114</v>
      </c>
      <c r="E263" s="80" t="s">
        <v>668</v>
      </c>
      <c r="F263" s="80" t="s">
        <v>104</v>
      </c>
      <c r="G263" s="80" t="s">
        <v>22</v>
      </c>
      <c r="H263" s="80" t="s">
        <v>1756</v>
      </c>
      <c r="I263" s="80" t="s">
        <v>1757</v>
      </c>
      <c r="J263" s="146">
        <v>45041</v>
      </c>
      <c r="K263" s="146" t="s">
        <v>1719</v>
      </c>
      <c r="L263" s="79"/>
      <c r="M263" s="79">
        <v>9</v>
      </c>
      <c r="N263" s="78">
        <v>83.056655930226398</v>
      </c>
      <c r="O263" s="78">
        <f>_xlfn.XLOOKUP($B263,[1]Sheet1!$A:$A,[1]Sheet1!$D:$D)</f>
        <v>83.056722013972063</v>
      </c>
      <c r="P263" s="78">
        <f t="shared" si="63"/>
        <v>-6.6083745664968774E-5</v>
      </c>
      <c r="Q263" s="78">
        <v>28.031496062992129</v>
      </c>
      <c r="R263" s="78">
        <v>64.317886074285525</v>
      </c>
      <c r="S263" s="78">
        <v>88.227517503479092</v>
      </c>
      <c r="T263" s="142">
        <v>1</v>
      </c>
      <c r="U263" s="68">
        <v>18.070614400889632</v>
      </c>
      <c r="V263" s="68">
        <v>0.54211843202668897</v>
      </c>
      <c r="W263" s="78">
        <v>52.222222222222229</v>
      </c>
      <c r="X263" s="78">
        <v>75.555555555555557</v>
      </c>
      <c r="Y263" s="78">
        <v>82.666666666666671</v>
      </c>
      <c r="Z263" s="73"/>
      <c r="AA263" s="74"/>
      <c r="AB263" s="75">
        <f>IF(N263="","",(IF(N263&gt;='Sales Ach'!B$3,'Sales Ach'!C$3,IF(N263&gt;='Sales Ach'!B$4,('Sales Ach'!C$4+((N263-'Sales Ach'!B$4)/('Sales Ach'!B$3-'Sales Ach'!B$4))*'Sales Ach'!D$4),IF(N263&gt;'Sales Ach'!B$5,('Sales Ach'!C$5+((N263-'Sales Ach'!B$5)/('Sales Ach'!B$4-'Sales Ach'!B$5))*'Sales Ach'!D$5),IF(N263&gt;='Sales Ach'!B$6,('Sales Ach'!C$6+((N263-'Sales Ach'!B$6)/('Sales Ach'!B$5-'Sales Ach'!B$6)*'Sales Ach'!D$6)),0))))*$AB$2/10))</f>
        <v>11.416996779067919</v>
      </c>
      <c r="AC263" s="76">
        <f>IF(Q263="","",(IF(Q263&gt;=UA!B$3,UA!C$3,IF(Q263&gt;=UA!B$4,(UA!C$4+((Q263-UA!B$4)/(UA!B$3-UA!B$4))*UA!D$4),IF(Q263&gt;UA!B$5,(UA!C$5+((Q263-UA!B$5)/(UA!B$4-UA!B$5))*UA!D$5),IF(Q263&gt;=UA!B$6,(UA!C$6+((Q263-UA!B$6)/(UA!B$5-UA!B$6)*UA!D$6)),0))))*$AC$2/10))</f>
        <v>0</v>
      </c>
      <c r="AD263" s="76">
        <f>IF(R263="","",(IF(R263&gt;='New Product'!B$3,'New Product'!C$3,IF(R263&gt;='New Product'!B$4,('New Product'!C$4+((R263-'New Product'!B$4)/('New Product'!B$3-'New Product'!B$4))*'New Product'!D$4),IF(R263&gt;'New Product'!B$5,('New Product'!C$5+((R263-'New Product'!B$5)/('New Product'!B$4-'New Product'!B$5))*'New Product'!D$5),IF(R263&gt;='New Product'!B$6,('New Product'!C$6+((R263-'New Product'!B$6)/('New Product'!B$5-'New Product'!B$6)*'New Product'!D$6)),0)))))*$AD$2/10)</f>
        <v>1.3139075157499918</v>
      </c>
      <c r="AE263" s="76">
        <f>IF(S263="","",(IF(S263&gt;='Basket Brand'!B$3,'Basket Brand'!C$3,IF(S263&gt;='Basket Brand'!B$4,('Basket Brand'!C$4+((S263-'Basket Brand'!B$4)/('Basket Brand'!B$3-'Basket Brand'!B$4))*'Basket Brand'!D$4),IF(S263&gt;'Basket Brand'!B$5,('Basket Brand'!C$5+((S263-'Basket Brand'!B$5)/('Basket Brand'!B$4-'Basket Brand'!B$5))*'Basket Brand'!D$5),IF(S263&gt;='Basket Brand'!B$6,('Basket Brand'!C$6+((S263-'Basket Brand'!B$6)/('Basket Brand'!B$5-'Basket Brand'!B$6)*'Basket Brand'!D$6)),0))))*$AE$2/10))</f>
        <v>5.187302100417492</v>
      </c>
      <c r="AF263" s="76">
        <f>IF(T263="","",(IF(T263&gt;='No of Month Ach.'!B$3,'No of Month Ach.'!C$3,IF(T263&gt;='No of Month Ach.'!B$4,('No of Month Ach.'!C$4+((T263-'No of Month Ach.'!B$4)/('No of Month Ach.'!B$3-'No of Month Ach.'!B$4))*'No of Month Ach.'!D$4),IF(T263&gt;'No of Month Ach.'!B$5,('No of Month Ach.'!C$5+((T263-'No of Month Ach.'!B$5)/('No of Month Ach.'!B$4-'No of Month Ach.'!B$5))*'No of Month Ach.'!D$5),IF(T263&gt;='No of Month Ach.'!B$6,('No of Month Ach.'!C$6+((T263-'No of Month Ach.'!B$6)/('No of Month Ach.'!B$5-'No of Month Ach.'!B$6)*'No of Month Ach.'!D$6)),0))))*$AF$2/10))</f>
        <v>0</v>
      </c>
      <c r="AG263" s="76">
        <f>IFERROR(IF(U263="","",IF(U263&gt;='Rx Share'!B$3,'Rx Share'!C$3,IF(U263&gt;='Rx Share'!B$4,('Rx Share'!C$4+((U263-'Rx Share'!B$4)/('Rx Share'!B$3-'Rx Share'!B$4))*'Rx Share'!D$4),IF(U263&gt;'Rx Share'!B$5,('Rx Share'!C$5+((U263-'Rx Share'!B$5)/('Rx Share'!B$4-'Rx Share'!B$5))*'Rx Share'!D$5),IF(U263&gt;='Rx Share'!B$6,('Rx Share'!C$6+((U263-'Rx Share'!B$6)/('Rx Share'!B$5-'Rx Share'!B$6)*'Rx Share'!D$6)),0)))))*$AG$2/10,"")</f>
        <v>0</v>
      </c>
      <c r="AH263" s="76">
        <f>IF(W263&gt;='Call Achv'!B$3,'Call Achv'!C$3,IF(W263&gt;='Call Achv'!B$4,('Call Achv'!C$4+((W263-'Call Achv'!B$4)/('Call Achv'!B$3-'Call Achv'!B$4))*'Call Achv'!D$4),IF(W263&gt;'Call Achv'!B$5,('Call Achv'!C$5+((W263-'Call Achv'!B$5)/('Call Achv'!B$4-'Call Achv'!B$5))*'Call Achv'!D$5),IF(W263&gt;='Call Achv'!B$6,('Call Achv'!C$6+((W263-'Call Achv'!B$6)/('Call Achv'!B$5-'Call Achv'!B$6)*'Call Achv'!D$6)),0))))*$AH$2/10</f>
        <v>0</v>
      </c>
      <c r="AI263" s="76">
        <f>IF(X263&gt;='FF-Written'!B$3,'FF-Written'!C$3,IF(X263&gt;='FF-Written'!B$4,('FF-Written'!C$4+((X263-'FF-Written'!B$4)/('FF-Written'!B$3-'FF-Written'!B$4))*'FF-Written'!D$4),IF(X263&gt;'FF-Written'!B$5,('FF-Written'!C$5+((X263-'FF-Written'!B$5)/('FF-Written'!B$4-'FF-Written'!B$5))*'FF-Written'!D$5),IF(X263&gt;='FF-Written'!B$6,('FF-Written'!C$6+((X263-'FF-Written'!B$6)/('FF-Written'!B$5-'FF-Written'!B$6)*'FF-Written'!D$6)),0))))*$AI$2/10</f>
        <v>5.0666666666666673</v>
      </c>
      <c r="AJ263" s="76">
        <f>IF(Y263&gt;='FF-Detailing'!B$3,'FF-Detailing'!C$3,IF(Y263&gt;='FF-Detailing'!B$4,('FF-Detailing'!C$4+((Y263-'FF-Detailing'!B$4)/('FF-Detailing'!B$3-'FF-Detailing'!B$4))*'FF-Detailing'!D$4),IF(Y263&gt;'FF-Detailing'!B$5,('FF-Detailing'!C$5+((Y263-'FF-Detailing'!B$5)/('FF-Detailing'!B$4-'FF-Detailing'!B$5))*'FF-Detailing'!D$5),IF(Y263&gt;='FF-Detailing'!B$6,('FF-Detailing'!C$6+((Y263-'FF-Detailing'!B$6)/('FF-Detailing'!B$5-'FF-Detailing'!B$6)*'FF-Detailing'!D$6)),0))))*$AJ$2/10</f>
        <v>2.2600000000000002</v>
      </c>
      <c r="AK263" s="100">
        <f t="shared" si="55"/>
        <v>31.55609132737759</v>
      </c>
      <c r="AL263" s="70">
        <f t="shared" si="64"/>
        <v>450</v>
      </c>
      <c r="AM263" s="2">
        <f t="shared" si="56"/>
        <v>28.049858957668967</v>
      </c>
      <c r="AN263">
        <f t="shared" si="57"/>
        <v>321</v>
      </c>
      <c r="AO263" s="110" t="str">
        <f t="shared" si="58"/>
        <v/>
      </c>
      <c r="AP263" s="110" t="str">
        <f t="shared" si="52"/>
        <v/>
      </c>
      <c r="AQ263" s="110" t="str">
        <f t="shared" si="53"/>
        <v/>
      </c>
      <c r="AR263" s="110" t="str">
        <f t="shared" si="54"/>
        <v/>
      </c>
      <c r="AS263" s="109" t="str">
        <f t="shared" si="59"/>
        <v>Disqualified</v>
      </c>
      <c r="AT263" s="109" t="str">
        <f t="shared" si="60"/>
        <v>Disqualified</v>
      </c>
      <c r="AU263" s="109" t="str">
        <f t="shared" si="61"/>
        <v>Disqualified</v>
      </c>
      <c r="AV263" s="109" t="str">
        <f t="shared" si="62"/>
        <v>Disqualified</v>
      </c>
    </row>
    <row r="264" spans="1:48" ht="20" x14ac:dyDescent="0.35">
      <c r="A264" s="87"/>
      <c r="B264" s="79">
        <v>106448</v>
      </c>
      <c r="C264" s="80" t="s">
        <v>674</v>
      </c>
      <c r="D264" s="80" t="s">
        <v>1114</v>
      </c>
      <c r="E264" s="80" t="s">
        <v>2138</v>
      </c>
      <c r="F264" s="80" t="s">
        <v>74</v>
      </c>
      <c r="G264" s="80" t="s">
        <v>33</v>
      </c>
      <c r="H264" s="80" t="s">
        <v>1760</v>
      </c>
      <c r="I264" s="80" t="s">
        <v>1757</v>
      </c>
      <c r="J264" s="146">
        <v>45041</v>
      </c>
      <c r="K264" s="146" t="s">
        <v>1719</v>
      </c>
      <c r="L264" s="79"/>
      <c r="M264" s="79">
        <v>9</v>
      </c>
      <c r="N264" s="78">
        <v>84.000830470694481</v>
      </c>
      <c r="O264" s="78">
        <f>_xlfn.XLOOKUP($B264,[1]Sheet1!$A:$A,[1]Sheet1!$D:$D)</f>
        <v>84.00088728295259</v>
      </c>
      <c r="P264" s="78">
        <f t="shared" si="63"/>
        <v>-5.6812258108607239E-5</v>
      </c>
      <c r="Q264" s="78">
        <v>31.094049904030712</v>
      </c>
      <c r="R264" s="78">
        <v>66.950450882910147</v>
      </c>
      <c r="S264" s="78">
        <v>88.58335176851368</v>
      </c>
      <c r="T264" s="142">
        <v>2</v>
      </c>
      <c r="U264" s="68">
        <v>21.831894413019747</v>
      </c>
      <c r="V264" s="68">
        <v>0.65495683239059244</v>
      </c>
      <c r="W264" s="78">
        <v>75.758553905745643</v>
      </c>
      <c r="X264" s="78">
        <v>83.333333333333329</v>
      </c>
      <c r="Y264" s="78">
        <v>83</v>
      </c>
      <c r="Z264" s="73"/>
      <c r="AA264" s="74"/>
      <c r="AB264" s="75">
        <f>IF(N264="","",(IF(N264&gt;='Sales Ach'!B$3,'Sales Ach'!C$3,IF(N264&gt;='Sales Ach'!B$4,('Sales Ach'!C$4+((N264-'Sales Ach'!B$4)/('Sales Ach'!B$3-'Sales Ach'!B$4))*'Sales Ach'!D$4),IF(N264&gt;'Sales Ach'!B$5,('Sales Ach'!C$5+((N264-'Sales Ach'!B$5)/('Sales Ach'!B$4-'Sales Ach'!B$5))*'Sales Ach'!D$5),IF(N264&gt;='Sales Ach'!B$6,('Sales Ach'!C$6+((N264-'Sales Ach'!B$6)/('Sales Ach'!B$5-'Sales Ach'!B$6)*'Sales Ach'!D$6)),0))))*$AB$2/10))</f>
        <v>11.700249141208344</v>
      </c>
      <c r="AC264" s="76">
        <f>IF(Q264="","",(IF(Q264&gt;=UA!B$3,UA!C$3,IF(Q264&gt;=UA!B$4,(UA!C$4+((Q264-UA!B$4)/(UA!B$3-UA!B$4))*UA!D$4),IF(Q264&gt;UA!B$5,(UA!C$5+((Q264-UA!B$5)/(UA!B$4-UA!B$5))*UA!D$5),IF(Q264&gt;=UA!B$6,(UA!C$6+((Q264-UA!B$6)/(UA!B$5-UA!B$6)*UA!D$6)),0))))*$AC$2/10))</f>
        <v>3.3282149712092135</v>
      </c>
      <c r="AD264" s="76">
        <f>IF(R264="","",(IF(R264&gt;='New Product'!B$3,'New Product'!C$3,IF(R264&gt;='New Product'!B$4,('New Product'!C$4+((R264-'New Product'!B$4)/('New Product'!B$3-'New Product'!B$4))*'New Product'!D$4),IF(R264&gt;'New Product'!B$5,('New Product'!C$5+((R264-'New Product'!B$5)/('New Product'!B$4-'New Product'!B$5))*'New Product'!D$5),IF(R264&gt;='New Product'!B$6,('New Product'!C$6+((R264-'New Product'!B$6)/('New Product'!B$5-'New Product'!B$6)*'New Product'!D$6)),0)))))*$AD$2/10)</f>
        <v>1.4290822261273191</v>
      </c>
      <c r="AE264" s="76">
        <f>IF(S264="","",(IF(S264&gt;='Basket Brand'!B$3,'Basket Brand'!C$3,IF(S264&gt;='Basket Brand'!B$4,('Basket Brand'!C$4+((S264-'Basket Brand'!B$4)/('Basket Brand'!B$3-'Basket Brand'!B$4))*'Basket Brand'!D$4),IF(S264&gt;'Basket Brand'!B$5,('Basket Brand'!C$5+((S264-'Basket Brand'!B$5)/('Basket Brand'!B$4-'Basket Brand'!B$5))*'Basket Brand'!D$5),IF(S264&gt;='Basket Brand'!B$6,('Basket Brand'!C$6+((S264-'Basket Brand'!B$6)/('Basket Brand'!B$5-'Basket Brand'!B$6)*'Basket Brand'!D$6)),0))))*$AE$2/10))</f>
        <v>5.230002212221641</v>
      </c>
      <c r="AF264" s="76">
        <f>IF(T264="","",(IF(T264&gt;='No of Month Ach.'!B$3,'No of Month Ach.'!C$3,IF(T264&gt;='No of Month Ach.'!B$4,('No of Month Ach.'!C$4+((T264-'No of Month Ach.'!B$4)/('No of Month Ach.'!B$3-'No of Month Ach.'!B$4))*'No of Month Ach.'!D$4),IF(T264&gt;'No of Month Ach.'!B$5,('No of Month Ach.'!C$5+((T264-'No of Month Ach.'!B$5)/('No of Month Ach.'!B$4-'No of Month Ach.'!B$5))*'No of Month Ach.'!D$5),IF(T264&gt;='No of Month Ach.'!B$6,('No of Month Ach.'!C$6+((T264-'No of Month Ach.'!B$6)/('No of Month Ach.'!B$5-'No of Month Ach.'!B$6)*'No of Month Ach.'!D$6)),0))))*$AF$2/10))</f>
        <v>0</v>
      </c>
      <c r="AG264" s="76">
        <f>IFERROR(IF(U264="","",IF(U264&gt;='Rx Share'!B$3,'Rx Share'!C$3,IF(U264&gt;='Rx Share'!B$4,('Rx Share'!C$4+((U264-'Rx Share'!B$4)/('Rx Share'!B$3-'Rx Share'!B$4))*'Rx Share'!D$4),IF(U264&gt;'Rx Share'!B$5,('Rx Share'!C$5+((U264-'Rx Share'!B$5)/('Rx Share'!B$4-'Rx Share'!B$5))*'Rx Share'!D$5),IF(U264&gt;='Rx Share'!B$6,('Rx Share'!C$6+((U264-'Rx Share'!B$6)/('Rx Share'!B$5-'Rx Share'!B$6)*'Rx Share'!D$6)),0)))))*$AG$2/10,"")</f>
        <v>0</v>
      </c>
      <c r="AH264" s="76">
        <f>IF(W264&gt;='Call Achv'!B$3,'Call Achv'!C$3,IF(W264&gt;='Call Achv'!B$4,('Call Achv'!C$4+((W264-'Call Achv'!B$4)/('Call Achv'!B$3-'Call Achv'!B$4))*'Call Achv'!D$4),IF(W264&gt;'Call Achv'!B$5,('Call Achv'!C$5+((W264-'Call Achv'!B$5)/('Call Achv'!B$4-'Call Achv'!B$5))*'Call Achv'!D$5),IF(W264&gt;='Call Achv'!B$6,('Call Achv'!C$6+((W264-'Call Achv'!B$6)/('Call Achv'!B$5-'Call Achv'!B$6)*'Call Achv'!D$6)),0))))*$AH$2/10</f>
        <v>0</v>
      </c>
      <c r="AI264" s="76">
        <f>IF(X264&gt;='FF-Written'!B$3,'FF-Written'!C$3,IF(X264&gt;='FF-Written'!B$4,('FF-Written'!C$4+((X264-'FF-Written'!B$4)/('FF-Written'!B$3-'FF-Written'!B$4))*'FF-Written'!D$4),IF(X264&gt;'FF-Written'!B$5,('FF-Written'!C$5+((X264-'FF-Written'!B$5)/('FF-Written'!B$4-'FF-Written'!B$5))*'FF-Written'!D$5),IF(X264&gt;='FF-Written'!B$6,('FF-Written'!C$6+((X264-'FF-Written'!B$6)/('FF-Written'!B$5-'FF-Written'!B$6)*'FF-Written'!D$6)),0))))*$AI$2/10</f>
        <v>6.9333333333333327</v>
      </c>
      <c r="AJ264" s="76">
        <f>IF(Y264&gt;='FF-Detailing'!B$3,'FF-Detailing'!C$3,IF(Y264&gt;='FF-Detailing'!B$4,('FF-Detailing'!C$4+((Y264-'FF-Detailing'!B$4)/('FF-Detailing'!B$3-'FF-Detailing'!B$4))*'FF-Detailing'!D$4),IF(Y264&gt;'FF-Detailing'!B$5,('FF-Detailing'!C$5+((Y264-'FF-Detailing'!B$5)/('FF-Detailing'!B$4-'FF-Detailing'!B$5))*'FF-Detailing'!D$5),IF(Y264&gt;='FF-Detailing'!B$6,('FF-Detailing'!C$6+((Y264-'FF-Detailing'!B$6)/('FF-Detailing'!B$5-'FF-Detailing'!B$6)*'FF-Detailing'!D$6)),0))))*$AJ$2/10</f>
        <v>2.2799999999999998</v>
      </c>
      <c r="AK264" s="100">
        <f t="shared" si="55"/>
        <v>38.626102355124814</v>
      </c>
      <c r="AL264" s="70">
        <f t="shared" si="64"/>
        <v>357</v>
      </c>
      <c r="AM264" s="2">
        <f t="shared" si="56"/>
        <v>34.334313204555393</v>
      </c>
      <c r="AN264">
        <f t="shared" si="57"/>
        <v>259</v>
      </c>
      <c r="AO264" s="110" t="str">
        <f t="shared" si="58"/>
        <v/>
      </c>
      <c r="AP264" s="110" t="str">
        <f t="shared" si="52"/>
        <v/>
      </c>
      <c r="AQ264" s="110" t="str">
        <f t="shared" si="53"/>
        <v/>
      </c>
      <c r="AR264" s="110" t="str">
        <f t="shared" si="54"/>
        <v/>
      </c>
      <c r="AS264" s="109" t="str">
        <f t="shared" si="59"/>
        <v>Disqualified</v>
      </c>
      <c r="AT264" s="109" t="str">
        <f t="shared" si="60"/>
        <v>Disqualified</v>
      </c>
      <c r="AU264" s="109" t="str">
        <f t="shared" si="61"/>
        <v>Disqualified</v>
      </c>
      <c r="AV264" s="109" t="str">
        <f t="shared" si="62"/>
        <v>Disqualified</v>
      </c>
    </row>
    <row r="265" spans="1:48" ht="20" x14ac:dyDescent="0.35">
      <c r="A265" s="87"/>
      <c r="B265" s="79">
        <v>106537</v>
      </c>
      <c r="C265" s="80" t="s">
        <v>2139</v>
      </c>
      <c r="D265" s="80" t="s">
        <v>1114</v>
      </c>
      <c r="E265" s="80" t="s">
        <v>686</v>
      </c>
      <c r="F265" s="80" t="s">
        <v>188</v>
      </c>
      <c r="G265" s="80" t="s">
        <v>16</v>
      </c>
      <c r="H265" s="80" t="s">
        <v>1770</v>
      </c>
      <c r="I265" s="80" t="s">
        <v>1757</v>
      </c>
      <c r="J265" s="146">
        <v>45094</v>
      </c>
      <c r="K265" s="146" t="s">
        <v>1719</v>
      </c>
      <c r="L265" s="79"/>
      <c r="M265" s="79">
        <v>9</v>
      </c>
      <c r="N265" s="78">
        <v>92.844864578966607</v>
      </c>
      <c r="O265" s="78">
        <f>_xlfn.XLOOKUP($B265,[1]Sheet1!$A:$A,[1]Sheet1!$D:$D)</f>
        <v>92.844871997859656</v>
      </c>
      <c r="P265" s="78">
        <f t="shared" si="63"/>
        <v>-7.4188930483387594E-6</v>
      </c>
      <c r="Q265" s="78">
        <v>29.947460595446586</v>
      </c>
      <c r="R265" s="78">
        <v>58.312943782985073</v>
      </c>
      <c r="S265" s="78">
        <v>104.25810036566412</v>
      </c>
      <c r="T265" s="142">
        <v>4</v>
      </c>
      <c r="U265" s="68">
        <v>11.185682326621924</v>
      </c>
      <c r="V265" s="68">
        <v>0.33557046979865773</v>
      </c>
      <c r="W265" s="78">
        <v>95.746031746031747</v>
      </c>
      <c r="X265" s="78">
        <v>68.8888888888889</v>
      </c>
      <c r="Y265" s="78">
        <v>84.333333333333329</v>
      </c>
      <c r="Z265" s="73"/>
      <c r="AA265" s="74"/>
      <c r="AB265" s="75">
        <f>IF(N265="","",(IF(N265&gt;='Sales Ach'!B$3,'Sales Ach'!C$3,IF(N265&gt;='Sales Ach'!B$4,('Sales Ach'!C$4+((N265-'Sales Ach'!B$4)/('Sales Ach'!B$3-'Sales Ach'!B$4))*'Sales Ach'!D$4),IF(N265&gt;'Sales Ach'!B$5,('Sales Ach'!C$5+((N265-'Sales Ach'!B$5)/('Sales Ach'!B$4-'Sales Ach'!B$5))*'Sales Ach'!D$5),IF(N265&gt;='Sales Ach'!B$6,('Sales Ach'!C$6+((N265-'Sales Ach'!B$6)/('Sales Ach'!B$5-'Sales Ach'!B$6)*'Sales Ach'!D$6)),0))))*$AB$2/10))</f>
        <v>14.353459373689983</v>
      </c>
      <c r="AC265" s="76">
        <f>IF(Q265="","",(IF(Q265&gt;=UA!B$3,UA!C$3,IF(Q265&gt;=UA!B$4,(UA!C$4+((Q265-UA!B$4)/(UA!B$3-UA!B$4))*UA!D$4),IF(Q265&gt;UA!B$5,(UA!C$5+((Q265-UA!B$5)/(UA!B$4-UA!B$5))*UA!D$5),IF(Q265&gt;=UA!B$6,(UA!C$6+((Q265-UA!B$6)/(UA!B$5-UA!B$6)*UA!D$6)),0))))*$AC$2/10))</f>
        <v>0</v>
      </c>
      <c r="AD265" s="76">
        <f>IF(R265="","",(IF(R265&gt;='New Product'!B$3,'New Product'!C$3,IF(R265&gt;='New Product'!B$4,('New Product'!C$4+((R265-'New Product'!B$4)/('New Product'!B$3-'New Product'!B$4))*'New Product'!D$4),IF(R265&gt;'New Product'!B$5,('New Product'!C$5+((R265-'New Product'!B$5)/('New Product'!B$4-'New Product'!B$5))*'New Product'!D$5),IF(R265&gt;='New Product'!B$6,('New Product'!C$6+((R265-'New Product'!B$6)/('New Product'!B$5-'New Product'!B$6)*'New Product'!D$6)),0)))))*$AD$2/10)</f>
        <v>1.0511912905055971</v>
      </c>
      <c r="AE265" s="76">
        <f>IF(S265="","",(IF(S265&gt;='Basket Brand'!B$3,'Basket Brand'!C$3,IF(S265&gt;='Basket Brand'!B$4,('Basket Brand'!C$4+((S265-'Basket Brand'!B$4)/('Basket Brand'!B$3-'Basket Brand'!B$4))*'Basket Brand'!D$4),IF(S265&gt;'Basket Brand'!B$5,('Basket Brand'!C$5+((S265-'Basket Brand'!B$5)/('Basket Brand'!B$4-'Basket Brand'!B$5))*'Basket Brand'!D$5),IF(S265&gt;='Basket Brand'!B$6,('Basket Brand'!C$6+((S265-'Basket Brand'!B$6)/('Basket Brand'!B$5-'Basket Brand'!B$6)*'Basket Brand'!D$6)),0))))*$AE$2/10))</f>
        <v>10.110972043879695</v>
      </c>
      <c r="AF265" s="76">
        <f>IF(T265="","",(IF(T265&gt;='No of Month Ach.'!B$3,'No of Month Ach.'!C$3,IF(T265&gt;='No of Month Ach.'!B$4,('No of Month Ach.'!C$4+((T265-'No of Month Ach.'!B$4)/('No of Month Ach.'!B$3-'No of Month Ach.'!B$4))*'No of Month Ach.'!D$4),IF(T265&gt;'No of Month Ach.'!B$5,('No of Month Ach.'!C$5+((T265-'No of Month Ach.'!B$5)/('No of Month Ach.'!B$4-'No of Month Ach.'!B$5))*'No of Month Ach.'!D$5),IF(T265&gt;='No of Month Ach.'!B$6,('No of Month Ach.'!C$6+((T265-'No of Month Ach.'!B$6)/('No of Month Ach.'!B$5-'No of Month Ach.'!B$6)*'No of Month Ach.'!D$6)),0))))*$AF$2/10))</f>
        <v>0</v>
      </c>
      <c r="AG265" s="76">
        <f>IFERROR(IF(U265="","",IF(U265&gt;='Rx Share'!B$3,'Rx Share'!C$3,IF(U265&gt;='Rx Share'!B$4,('Rx Share'!C$4+((U265-'Rx Share'!B$4)/('Rx Share'!B$3-'Rx Share'!B$4))*'Rx Share'!D$4),IF(U265&gt;'Rx Share'!B$5,('Rx Share'!C$5+((U265-'Rx Share'!B$5)/('Rx Share'!B$4-'Rx Share'!B$5))*'Rx Share'!D$5),IF(U265&gt;='Rx Share'!B$6,('Rx Share'!C$6+((U265-'Rx Share'!B$6)/('Rx Share'!B$5-'Rx Share'!B$6)*'Rx Share'!D$6)),0)))))*$AG$2/10,"")</f>
        <v>0</v>
      </c>
      <c r="AH265" s="76">
        <f>IF(W265&gt;='Call Achv'!B$3,'Call Achv'!C$3,IF(W265&gt;='Call Achv'!B$4,('Call Achv'!C$4+((W265-'Call Achv'!B$4)/('Call Achv'!B$3-'Call Achv'!B$4))*'Call Achv'!D$4),IF(W265&gt;'Call Achv'!B$5,('Call Achv'!C$5+((W265-'Call Achv'!B$5)/('Call Achv'!B$4-'Call Achv'!B$5))*'Call Achv'!D$5),IF(W265&gt;='Call Achv'!B$6,('Call Achv'!C$6+((W265-'Call Achv'!B$6)/('Call Achv'!B$5-'Call Achv'!B$6)*'Call Achv'!D$6)),0))))*$AH$2/10</f>
        <v>3.7238095238095239</v>
      </c>
      <c r="AI265" s="76">
        <f>IF(X265&gt;='FF-Written'!B$3,'FF-Written'!C$3,IF(X265&gt;='FF-Written'!B$4,('FF-Written'!C$4+((X265-'FF-Written'!B$4)/('FF-Written'!B$3-'FF-Written'!B$4))*'FF-Written'!D$4),IF(X265&gt;'FF-Written'!B$5,('FF-Written'!C$5+((X265-'FF-Written'!B$5)/('FF-Written'!B$4-'FF-Written'!B$5))*'FF-Written'!D$5),IF(X265&gt;='FF-Written'!B$6,('FF-Written'!C$6+((X265-'FF-Written'!B$6)/('FF-Written'!B$5-'FF-Written'!B$6)*'FF-Written'!D$6)),0))))*$AI$2/10</f>
        <v>4.2666666666666675</v>
      </c>
      <c r="AJ265" s="76">
        <f>IF(Y265&gt;='FF-Detailing'!B$3,'FF-Detailing'!C$3,IF(Y265&gt;='FF-Detailing'!B$4,('FF-Detailing'!C$4+((Y265-'FF-Detailing'!B$4)/('FF-Detailing'!B$3-'FF-Detailing'!B$4))*'FF-Detailing'!D$4),IF(Y265&gt;'FF-Detailing'!B$5,('FF-Detailing'!C$5+((Y265-'FF-Detailing'!B$5)/('FF-Detailing'!B$4-'FF-Detailing'!B$5))*'FF-Detailing'!D$5),IF(Y265&gt;='FF-Detailing'!B$6,('FF-Detailing'!C$6+((Y265-'FF-Detailing'!B$6)/('FF-Detailing'!B$5-'FF-Detailing'!B$6)*'FF-Detailing'!D$6)),0))))*$AJ$2/10</f>
        <v>2.3599999999999994</v>
      </c>
      <c r="AK265" s="100">
        <f t="shared" si="55"/>
        <v>44.832623623189342</v>
      </c>
      <c r="AL265" s="70">
        <f t="shared" si="64"/>
        <v>290</v>
      </c>
      <c r="AM265" s="2">
        <f t="shared" si="56"/>
        <v>39.851220998390524</v>
      </c>
      <c r="AN265">
        <f t="shared" si="57"/>
        <v>213</v>
      </c>
      <c r="AO265" s="110" t="str">
        <f t="shared" si="58"/>
        <v/>
      </c>
      <c r="AP265" s="110" t="str">
        <f t="shared" si="52"/>
        <v/>
      </c>
      <c r="AQ265" s="110" t="str">
        <f t="shared" si="53"/>
        <v/>
      </c>
      <c r="AR265" s="110" t="str">
        <f t="shared" si="54"/>
        <v/>
      </c>
      <c r="AS265" s="109" t="str">
        <f t="shared" si="59"/>
        <v>Disqualified</v>
      </c>
      <c r="AT265" s="109" t="str">
        <f t="shared" si="60"/>
        <v>Disqualified</v>
      </c>
      <c r="AU265" s="109" t="str">
        <f t="shared" si="61"/>
        <v>Disqualified</v>
      </c>
      <c r="AV265" s="109" t="str">
        <f t="shared" si="62"/>
        <v>Disqualified</v>
      </c>
    </row>
    <row r="266" spans="1:48" ht="20" x14ac:dyDescent="0.35">
      <c r="A266" s="87"/>
      <c r="B266" s="79">
        <v>106538</v>
      </c>
      <c r="C266" s="80" t="s">
        <v>2140</v>
      </c>
      <c r="D266" s="80"/>
      <c r="E266" s="80" t="s">
        <v>2141</v>
      </c>
      <c r="F266" s="80" t="s">
        <v>1783</v>
      </c>
      <c r="G266" s="80" t="s">
        <v>1784</v>
      </c>
      <c r="H266" s="80" t="s">
        <v>1785</v>
      </c>
      <c r="I266" s="80" t="s">
        <v>1786</v>
      </c>
      <c r="J266" s="146"/>
      <c r="K266" s="146" t="s">
        <v>1701</v>
      </c>
      <c r="L266" s="79"/>
      <c r="M266" s="79">
        <v>2</v>
      </c>
      <c r="N266" s="78">
        <v>89.431904299122408</v>
      </c>
      <c r="O266" s="78">
        <f>_xlfn.XLOOKUP($B266,[1]Sheet1!$A:$A,[1]Sheet1!$D:$D)</f>
        <v>89.431904299122408</v>
      </c>
      <c r="P266" s="78">
        <f t="shared" si="63"/>
        <v>0</v>
      </c>
      <c r="Q266" s="78">
        <v>32.835820895522389</v>
      </c>
      <c r="R266" s="78">
        <v>102.64181523500811</v>
      </c>
      <c r="S266" s="78">
        <v>79.819715406060368</v>
      </c>
      <c r="T266" s="142">
        <v>0</v>
      </c>
      <c r="U266" s="68" t="s">
        <v>1093</v>
      </c>
      <c r="V266" s="68" t="s">
        <v>1093</v>
      </c>
      <c r="W266" s="78">
        <v>84.065934065934073</v>
      </c>
      <c r="X266" s="78">
        <v>80</v>
      </c>
      <c r="Y266" s="78">
        <v>85</v>
      </c>
      <c r="Z266" s="73"/>
      <c r="AA266" s="74"/>
      <c r="AB266" s="75">
        <f>IF(N266="","",(IF(N266&gt;='Sales Ach'!B$3,'Sales Ach'!C$3,IF(N266&gt;='Sales Ach'!B$4,('Sales Ach'!C$4+((N266-'Sales Ach'!B$4)/('Sales Ach'!B$3-'Sales Ach'!B$4))*'Sales Ach'!D$4),IF(N266&gt;'Sales Ach'!B$5,('Sales Ach'!C$5+((N266-'Sales Ach'!B$5)/('Sales Ach'!B$4-'Sales Ach'!B$5))*'Sales Ach'!D$5),IF(N266&gt;='Sales Ach'!B$6,('Sales Ach'!C$6+((N266-'Sales Ach'!B$6)/('Sales Ach'!B$5-'Sales Ach'!B$6)*'Sales Ach'!D$6)),0))))*$AB$2/10))</f>
        <v>13.329571289736723</v>
      </c>
      <c r="AC266" s="76">
        <f>IF(Q266="","",(IF(Q266&gt;=UA!B$3,UA!C$3,IF(Q266&gt;=UA!B$4,(UA!C$4+((Q266-UA!B$4)/(UA!B$3-UA!B$4))*UA!D$4),IF(Q266&gt;UA!B$5,(UA!C$5+((Q266-UA!B$5)/(UA!B$4-UA!B$5))*UA!D$5),IF(Q266&gt;=UA!B$6,(UA!C$6+((Q266-UA!B$6)/(UA!B$5-UA!B$6)*UA!D$6)),0))))*$AC$2/10))</f>
        <v>3.8507462686567164</v>
      </c>
      <c r="AD266" s="76">
        <f>IF(R266="","",(IF(R266&gt;='New Product'!B$3,'New Product'!C$3,IF(R266&gt;='New Product'!B$4,('New Product'!C$4+((R266-'New Product'!B$4)/('New Product'!B$3-'New Product'!B$4))*'New Product'!D$4),IF(R266&gt;'New Product'!B$5,('New Product'!C$5+((R266-'New Product'!B$5)/('New Product'!B$4-'New Product'!B$5))*'New Product'!D$5),IF(R266&gt;='New Product'!B$6,('New Product'!C$6+((R266-'New Product'!B$6)/('New Product'!B$5-'New Product'!B$6)*'New Product'!D$6)),0)))))*$AD$2/10)</f>
        <v>5</v>
      </c>
      <c r="AE266" s="76">
        <f>IF(S266="","",(IF(S266&gt;='Basket Brand'!B$3,'Basket Brand'!C$3,IF(S266&gt;='Basket Brand'!B$4,('Basket Brand'!C$4+((S266-'Basket Brand'!B$4)/('Basket Brand'!B$3-'Basket Brand'!B$4))*'Basket Brand'!D$4),IF(S266&gt;'Basket Brand'!B$5,('Basket Brand'!C$5+((S266-'Basket Brand'!B$5)/('Basket Brand'!B$4-'Basket Brand'!B$5))*'Basket Brand'!D$5),IF(S266&gt;='Basket Brand'!B$6,('Basket Brand'!C$6+((S266-'Basket Brand'!B$6)/('Basket Brand'!B$5-'Basket Brand'!B$6)*'Basket Brand'!D$6)),0))))*$AE$2/10))</f>
        <v>4.1783658487272444</v>
      </c>
      <c r="AF266" s="76">
        <f>IF(T266="","",(IF(T266&gt;='No of Month Ach.'!B$3,'No of Month Ach.'!C$3,IF(T266&gt;='No of Month Ach.'!B$4,('No of Month Ach.'!C$4+((T266-'No of Month Ach.'!B$4)/('No of Month Ach.'!B$3-'No of Month Ach.'!B$4))*'No of Month Ach.'!D$4),IF(T266&gt;'No of Month Ach.'!B$5,('No of Month Ach.'!C$5+((T266-'No of Month Ach.'!B$5)/('No of Month Ach.'!B$4-'No of Month Ach.'!B$5))*'No of Month Ach.'!D$5),IF(T266&gt;='No of Month Ach.'!B$6,('No of Month Ach.'!C$6+((T266-'No of Month Ach.'!B$6)/('No of Month Ach.'!B$5-'No of Month Ach.'!B$6)*'No of Month Ach.'!D$6)),0))))*$AF$2/10))</f>
        <v>0</v>
      </c>
      <c r="AG266" s="76" t="str">
        <f>IFERROR(IF(U266="","",IF(U266&gt;='Rx Share'!B$3,'Rx Share'!C$3,IF(U266&gt;='Rx Share'!B$4,('Rx Share'!C$4+((U266-'Rx Share'!B$4)/('Rx Share'!B$3-'Rx Share'!B$4))*'Rx Share'!D$4),IF(U266&gt;'Rx Share'!B$5,('Rx Share'!C$5+((U266-'Rx Share'!B$5)/('Rx Share'!B$4-'Rx Share'!B$5))*'Rx Share'!D$5),IF(U266&gt;='Rx Share'!B$6,('Rx Share'!C$6+((U266-'Rx Share'!B$6)/('Rx Share'!B$5-'Rx Share'!B$6)*'Rx Share'!D$6)),0)))))*$AG$2/10,"")</f>
        <v/>
      </c>
      <c r="AH266" s="76">
        <f>IF(W266&gt;='Call Achv'!B$3,'Call Achv'!C$3,IF(W266&gt;='Call Achv'!B$4,('Call Achv'!C$4+((W266-'Call Achv'!B$4)/('Call Achv'!B$3-'Call Achv'!B$4))*'Call Achv'!D$4),IF(W266&gt;'Call Achv'!B$5,('Call Achv'!C$5+((W266-'Call Achv'!B$5)/('Call Achv'!B$4-'Call Achv'!B$5))*'Call Achv'!D$5),IF(W266&gt;='Call Achv'!B$6,('Call Achv'!C$6+((W266-'Call Achv'!B$6)/('Call Achv'!B$5-'Call Achv'!B$6)*'Call Achv'!D$6)),0))))*$AH$2/10</f>
        <v>0.96153846153846279</v>
      </c>
      <c r="AI266" s="76">
        <f>IF(X266&gt;='FF-Written'!B$3,'FF-Written'!C$3,IF(X266&gt;='FF-Written'!B$4,('FF-Written'!C$4+((X266-'FF-Written'!B$4)/('FF-Written'!B$3-'FF-Written'!B$4))*'FF-Written'!D$4),IF(X266&gt;'FF-Written'!B$5,('FF-Written'!C$5+((X266-'FF-Written'!B$5)/('FF-Written'!B$4-'FF-Written'!B$5))*'FF-Written'!D$5),IF(X266&gt;='FF-Written'!B$6,('FF-Written'!C$6+((X266-'FF-Written'!B$6)/('FF-Written'!B$5-'FF-Written'!B$6)*'FF-Written'!D$6)),0))))*$AI$2/10</f>
        <v>6.4</v>
      </c>
      <c r="AJ266" s="76">
        <f>IF(Y266&gt;='FF-Detailing'!B$3,'FF-Detailing'!C$3,IF(Y266&gt;='FF-Detailing'!B$4,('FF-Detailing'!C$4+((Y266-'FF-Detailing'!B$4)/('FF-Detailing'!B$3-'FF-Detailing'!B$4))*'FF-Detailing'!D$4),IF(Y266&gt;'FF-Detailing'!B$5,('FF-Detailing'!C$5+((Y266-'FF-Detailing'!B$5)/('FF-Detailing'!B$4-'FF-Detailing'!B$5))*'FF-Detailing'!D$5),IF(Y266&gt;='FF-Detailing'!B$6,('FF-Detailing'!C$6+((Y266-'FF-Detailing'!B$6)/('FF-Detailing'!B$5-'FF-Detailing'!B$6)*'FF-Detailing'!D$6)),0))))*$AJ$2/10</f>
        <v>2.4</v>
      </c>
      <c r="AK266" s="100">
        <f t="shared" si="55"/>
        <v>45.150277335823937</v>
      </c>
      <c r="AL266" s="70">
        <f t="shared" si="64"/>
        <v>286</v>
      </c>
      <c r="AM266" s="2">
        <f t="shared" si="56"/>
        <v>40.133579854065722</v>
      </c>
      <c r="AN266">
        <f t="shared" si="57"/>
        <v>210</v>
      </c>
      <c r="AO266" s="110" t="str">
        <f t="shared" si="58"/>
        <v/>
      </c>
      <c r="AP266" s="110" t="str">
        <f t="shared" si="52"/>
        <v/>
      </c>
      <c r="AQ266" s="110" t="str">
        <f t="shared" si="53"/>
        <v/>
      </c>
      <c r="AR266" s="110" t="str">
        <f t="shared" si="54"/>
        <v/>
      </c>
      <c r="AS266" s="109" t="str">
        <f t="shared" si="59"/>
        <v>Disqualified</v>
      </c>
      <c r="AT266" s="109" t="str">
        <f t="shared" si="60"/>
        <v>Disqualified</v>
      </c>
      <c r="AU266" s="109" t="str">
        <f t="shared" si="61"/>
        <v>Disqualified</v>
      </c>
      <c r="AV266" s="109" t="str">
        <f t="shared" si="62"/>
        <v>Disqualified</v>
      </c>
    </row>
    <row r="267" spans="1:48" ht="20" x14ac:dyDescent="0.35">
      <c r="A267" s="87"/>
      <c r="B267" s="79">
        <v>106542</v>
      </c>
      <c r="C267" s="80" t="s">
        <v>2142</v>
      </c>
      <c r="D267" s="80" t="s">
        <v>1114</v>
      </c>
      <c r="E267" s="80" t="s">
        <v>2143</v>
      </c>
      <c r="F267" s="80" t="s">
        <v>2030</v>
      </c>
      <c r="G267" s="80" t="s">
        <v>1854</v>
      </c>
      <c r="H267" s="80" t="s">
        <v>1808</v>
      </c>
      <c r="I267" s="80" t="s">
        <v>1757</v>
      </c>
      <c r="J267" s="146">
        <v>45094</v>
      </c>
      <c r="K267" s="146" t="s">
        <v>1719</v>
      </c>
      <c r="L267" s="79"/>
      <c r="M267" s="79">
        <v>9</v>
      </c>
      <c r="N267" s="78">
        <v>76.53098462197093</v>
      </c>
      <c r="O267" s="78">
        <f>_xlfn.XLOOKUP($B267,[1]Sheet1!$A:$A,[1]Sheet1!$D:$D)</f>
        <v>76.530985962217542</v>
      </c>
      <c r="P267" s="78">
        <f t="shared" si="63"/>
        <v>-1.340246612357987E-6</v>
      </c>
      <c r="Q267" s="78">
        <v>23.287671232876711</v>
      </c>
      <c r="R267" s="78">
        <v>177.36741856408599</v>
      </c>
      <c r="S267" s="78">
        <v>74.40007719172182</v>
      </c>
      <c r="T267" s="142">
        <v>0</v>
      </c>
      <c r="U267" s="68">
        <v>2.5639154169918346</v>
      </c>
      <c r="V267" s="68">
        <v>0.46150477505853027</v>
      </c>
      <c r="W267" s="78">
        <v>102.62962962962962</v>
      </c>
      <c r="X267" s="78">
        <v>93.888888888888872</v>
      </c>
      <c r="Y267" s="78">
        <v>84</v>
      </c>
      <c r="Z267" s="73"/>
      <c r="AA267" s="74"/>
      <c r="AB267" s="75">
        <f>IF(N267="","",(IF(N267&gt;='Sales Ach'!B$3,'Sales Ach'!C$3,IF(N267&gt;='Sales Ach'!B$4,('Sales Ach'!C$4+((N267-'Sales Ach'!B$4)/('Sales Ach'!B$3-'Sales Ach'!B$4))*'Sales Ach'!D$4),IF(N267&gt;'Sales Ach'!B$5,('Sales Ach'!C$5+((N267-'Sales Ach'!B$5)/('Sales Ach'!B$4-'Sales Ach'!B$5))*'Sales Ach'!D$5),IF(N267&gt;='Sales Ach'!B$6,('Sales Ach'!C$6+((N267-'Sales Ach'!B$6)/('Sales Ach'!B$5-'Sales Ach'!B$6)*'Sales Ach'!D$6)),0))))*$AB$2/10))</f>
        <v>9.459295386591279</v>
      </c>
      <c r="AC267" s="76">
        <f>IF(Q267="","",(IF(Q267&gt;=UA!B$3,UA!C$3,IF(Q267&gt;=UA!B$4,(UA!C$4+((Q267-UA!B$4)/(UA!B$3-UA!B$4))*UA!D$4),IF(Q267&gt;UA!B$5,(UA!C$5+((Q267-UA!B$5)/(UA!B$4-UA!B$5))*UA!D$5),IF(Q267&gt;=UA!B$6,(UA!C$6+((Q267-UA!B$6)/(UA!B$5-UA!B$6)*UA!D$6)),0))))*$AC$2/10))</f>
        <v>0</v>
      </c>
      <c r="AD267" s="76">
        <f>IF(R267="","",(IF(R267&gt;='New Product'!B$3,'New Product'!C$3,IF(R267&gt;='New Product'!B$4,('New Product'!C$4+((R267-'New Product'!B$4)/('New Product'!B$3-'New Product'!B$4))*'New Product'!D$4),IF(R267&gt;'New Product'!B$5,('New Product'!C$5+((R267-'New Product'!B$5)/('New Product'!B$4-'New Product'!B$5))*'New Product'!D$5),IF(R267&gt;='New Product'!B$6,('New Product'!C$6+((R267-'New Product'!B$6)/('New Product'!B$5-'New Product'!B$6)*'New Product'!D$6)),0)))))*$AD$2/10)</f>
        <v>5</v>
      </c>
      <c r="AE267" s="76">
        <f>IF(S267="","",(IF(S267&gt;='Basket Brand'!B$3,'Basket Brand'!C$3,IF(S267&gt;='Basket Brand'!B$4,('Basket Brand'!C$4+((S267-'Basket Brand'!B$4)/('Basket Brand'!B$3-'Basket Brand'!B$4))*'Basket Brand'!D$4),IF(S267&gt;'Basket Brand'!B$5,('Basket Brand'!C$5+((S267-'Basket Brand'!B$5)/('Basket Brand'!B$4-'Basket Brand'!B$5))*'Basket Brand'!D$5),IF(S267&gt;='Basket Brand'!B$6,('Basket Brand'!C$6+((S267-'Basket Brand'!B$6)/('Basket Brand'!B$5-'Basket Brand'!B$6)*'Basket Brand'!D$6)),0))))*$AE$2/10))</f>
        <v>3.5280092630066187</v>
      </c>
      <c r="AF267" s="76">
        <f>IF(T267="","",(IF(T267&gt;='No of Month Ach.'!B$3,'No of Month Ach.'!C$3,IF(T267&gt;='No of Month Ach.'!B$4,('No of Month Ach.'!C$4+((T267-'No of Month Ach.'!B$4)/('No of Month Ach.'!B$3-'No of Month Ach.'!B$4))*'No of Month Ach.'!D$4),IF(T267&gt;'No of Month Ach.'!B$5,('No of Month Ach.'!C$5+((T267-'No of Month Ach.'!B$5)/('No of Month Ach.'!B$4-'No of Month Ach.'!B$5))*'No of Month Ach.'!D$5),IF(T267&gt;='No of Month Ach.'!B$6,('No of Month Ach.'!C$6+((T267-'No of Month Ach.'!B$6)/('No of Month Ach.'!B$5-'No of Month Ach.'!B$6)*'No of Month Ach.'!D$6)),0))))*$AF$2/10))</f>
        <v>0</v>
      </c>
      <c r="AG267" s="76">
        <f>IFERROR(IF(U267="","",IF(U267&gt;='Rx Share'!B$3,'Rx Share'!C$3,IF(U267&gt;='Rx Share'!B$4,('Rx Share'!C$4+((U267-'Rx Share'!B$4)/('Rx Share'!B$3-'Rx Share'!B$4))*'Rx Share'!D$4),IF(U267&gt;'Rx Share'!B$5,('Rx Share'!C$5+((U267-'Rx Share'!B$5)/('Rx Share'!B$4-'Rx Share'!B$5))*'Rx Share'!D$5),IF(U267&gt;='Rx Share'!B$6,('Rx Share'!C$6+((U267-'Rx Share'!B$6)/('Rx Share'!B$5-'Rx Share'!B$6)*'Rx Share'!D$6)),0)))))*$AG$2/10,"")</f>
        <v>0</v>
      </c>
      <c r="AH267" s="76">
        <f>IF(W267&gt;='Call Achv'!B$3,'Call Achv'!C$3,IF(W267&gt;='Call Achv'!B$4,('Call Achv'!C$4+((W267-'Call Achv'!B$4)/('Call Achv'!B$3-'Call Achv'!B$4))*'Call Achv'!D$4),IF(W267&gt;'Call Achv'!B$5,('Call Achv'!C$5+((W267-'Call Achv'!B$5)/('Call Achv'!B$4-'Call Achv'!B$5))*'Call Achv'!D$5),IF(W267&gt;='Call Achv'!B$6,('Call Achv'!C$6+((W267-'Call Achv'!B$6)/('Call Achv'!B$5-'Call Achv'!B$6)*'Call Achv'!D$6)),0))))*$AH$2/10</f>
        <v>5</v>
      </c>
      <c r="AI267" s="76">
        <f>IF(X267&gt;='FF-Written'!B$3,'FF-Written'!C$3,IF(X267&gt;='FF-Written'!B$4,('FF-Written'!C$4+((X267-'FF-Written'!B$4)/('FF-Written'!B$3-'FF-Written'!B$4))*'FF-Written'!D$4),IF(X267&gt;'FF-Written'!B$5,('FF-Written'!C$5+((X267-'FF-Written'!B$5)/('FF-Written'!B$4-'FF-Written'!B$5))*'FF-Written'!D$5),IF(X267&gt;='FF-Written'!B$6,('FF-Written'!C$6+((X267-'FF-Written'!B$6)/('FF-Written'!B$5-'FF-Written'!B$6)*'FF-Written'!D$6)),0))))*$AI$2/10</f>
        <v>8</v>
      </c>
      <c r="AJ267" s="76">
        <f>IF(Y267&gt;='FF-Detailing'!B$3,'FF-Detailing'!C$3,IF(Y267&gt;='FF-Detailing'!B$4,('FF-Detailing'!C$4+((Y267-'FF-Detailing'!B$4)/('FF-Detailing'!B$3-'FF-Detailing'!B$4))*'FF-Detailing'!D$4),IF(Y267&gt;'FF-Detailing'!B$5,('FF-Detailing'!C$5+((Y267-'FF-Detailing'!B$5)/('FF-Detailing'!B$4-'FF-Detailing'!B$5))*'FF-Detailing'!D$5),IF(Y267&gt;='FF-Detailing'!B$6,('FF-Detailing'!C$6+((Y267-'FF-Detailing'!B$6)/('FF-Detailing'!B$5-'FF-Detailing'!B$6)*'FF-Detailing'!D$6)),0))))*$AJ$2/10</f>
        <v>2.34</v>
      </c>
      <c r="AK267" s="100">
        <f t="shared" si="55"/>
        <v>41.659130811997372</v>
      </c>
      <c r="AL267" s="70">
        <f t="shared" si="64"/>
        <v>327</v>
      </c>
      <c r="AM267" s="2">
        <f t="shared" si="56"/>
        <v>37.030338499553224</v>
      </c>
      <c r="AN267">
        <f t="shared" si="57"/>
        <v>238</v>
      </c>
      <c r="AO267" s="110" t="str">
        <f t="shared" si="58"/>
        <v/>
      </c>
      <c r="AP267" s="110" t="str">
        <f t="shared" si="52"/>
        <v/>
      </c>
      <c r="AQ267" s="110" t="str">
        <f t="shared" si="53"/>
        <v/>
      </c>
      <c r="AR267" s="110" t="str">
        <f t="shared" si="54"/>
        <v/>
      </c>
      <c r="AS267" s="109" t="str">
        <f t="shared" si="59"/>
        <v>Disqualified</v>
      </c>
      <c r="AT267" s="109" t="str">
        <f t="shared" si="60"/>
        <v>Disqualified</v>
      </c>
      <c r="AU267" s="109" t="str">
        <f t="shared" si="61"/>
        <v>Disqualified</v>
      </c>
      <c r="AV267" s="109" t="str">
        <f t="shared" si="62"/>
        <v>Disqualified</v>
      </c>
    </row>
    <row r="268" spans="1:48" ht="20" x14ac:dyDescent="0.35">
      <c r="A268" s="87"/>
      <c r="B268" s="79">
        <v>106544</v>
      </c>
      <c r="C268" s="80" t="s">
        <v>485</v>
      </c>
      <c r="D268" s="80" t="s">
        <v>1114</v>
      </c>
      <c r="E268" s="80" t="s">
        <v>704</v>
      </c>
      <c r="F268" s="80" t="s">
        <v>112</v>
      </c>
      <c r="G268" s="80" t="s">
        <v>26</v>
      </c>
      <c r="H268" s="80" t="s">
        <v>1756</v>
      </c>
      <c r="I268" s="80" t="s">
        <v>1757</v>
      </c>
      <c r="J268" s="146">
        <v>45094</v>
      </c>
      <c r="K268" s="146" t="s">
        <v>1719</v>
      </c>
      <c r="L268" s="79"/>
      <c r="M268" s="79">
        <v>9</v>
      </c>
      <c r="N268" s="78">
        <v>96.221863221823142</v>
      </c>
      <c r="O268" s="78">
        <f>_xlfn.XLOOKUP($B268,[1]Sheet1!$A:$A,[1]Sheet1!$D:$D)</f>
        <v>96.221877385017351</v>
      </c>
      <c r="P268" s="78">
        <f t="shared" si="63"/>
        <v>-1.4163194208549612E-5</v>
      </c>
      <c r="Q268" s="78">
        <v>24.3006993006993</v>
      </c>
      <c r="R268" s="78">
        <v>26.211683704274041</v>
      </c>
      <c r="S268" s="78">
        <v>92.131137113640193</v>
      </c>
      <c r="T268" s="142">
        <v>4</v>
      </c>
      <c r="U268" s="68">
        <v>22.095472997276609</v>
      </c>
      <c r="V268" s="68">
        <v>0.66286418991829821</v>
      </c>
      <c r="W268" s="78">
        <v>104.82758620689656</v>
      </c>
      <c r="X268" s="78">
        <v>80</v>
      </c>
      <c r="Y268" s="78">
        <v>83</v>
      </c>
      <c r="Z268" s="73"/>
      <c r="AA268" s="74"/>
      <c r="AB268" s="75">
        <f>IF(N268="","",(IF(N268&gt;='Sales Ach'!B$3,'Sales Ach'!C$3,IF(N268&gt;='Sales Ach'!B$4,('Sales Ach'!C$4+((N268-'Sales Ach'!B$4)/('Sales Ach'!B$3-'Sales Ach'!B$4))*'Sales Ach'!D$4),IF(N268&gt;'Sales Ach'!B$5,('Sales Ach'!C$5+((N268-'Sales Ach'!B$5)/('Sales Ach'!B$4-'Sales Ach'!B$5))*'Sales Ach'!D$5),IF(N268&gt;='Sales Ach'!B$6,('Sales Ach'!C$6+((N268-'Sales Ach'!B$6)/('Sales Ach'!B$5-'Sales Ach'!B$6)*'Sales Ach'!D$6)),0))))*$AB$2/10))</f>
        <v>16.46623586618777</v>
      </c>
      <c r="AC268" s="76">
        <f>IF(Q268="","",(IF(Q268&gt;=UA!B$3,UA!C$3,IF(Q268&gt;=UA!B$4,(UA!C$4+((Q268-UA!B$4)/(UA!B$3-UA!B$4))*UA!D$4),IF(Q268&gt;UA!B$5,(UA!C$5+((Q268-UA!B$5)/(UA!B$4-UA!B$5))*UA!D$5),IF(Q268&gt;=UA!B$6,(UA!C$6+((Q268-UA!B$6)/(UA!B$5-UA!B$6)*UA!D$6)),0))))*$AC$2/10))</f>
        <v>0</v>
      </c>
      <c r="AD268" s="76">
        <f>IF(R268="","",(IF(R268&gt;='New Product'!B$3,'New Product'!C$3,IF(R268&gt;='New Product'!B$4,('New Product'!C$4+((R268-'New Product'!B$4)/('New Product'!B$3-'New Product'!B$4))*'New Product'!D$4),IF(R268&gt;'New Product'!B$5,('New Product'!C$5+((R268-'New Product'!B$5)/('New Product'!B$4-'New Product'!B$5))*'New Product'!D$5),IF(R268&gt;='New Product'!B$6,('New Product'!C$6+((R268-'New Product'!B$6)/('New Product'!B$5-'New Product'!B$6)*'New Product'!D$6)),0)))))*$AD$2/10)</f>
        <v>0</v>
      </c>
      <c r="AE268" s="76">
        <f>IF(S268="","",(IF(S268&gt;='Basket Brand'!B$3,'Basket Brand'!C$3,IF(S268&gt;='Basket Brand'!B$4,('Basket Brand'!C$4+((S268-'Basket Brand'!B$4)/('Basket Brand'!B$3-'Basket Brand'!B$4))*'Basket Brand'!D$4),IF(S268&gt;'Basket Brand'!B$5,('Basket Brand'!C$5+((S268-'Basket Brand'!B$5)/('Basket Brand'!B$4-'Basket Brand'!B$5))*'Basket Brand'!D$5),IF(S268&gt;='Basket Brand'!B$6,('Basket Brand'!C$6+((S268-'Basket Brand'!B$6)/('Basket Brand'!B$5-'Basket Brand'!B$6)*'Basket Brand'!D$6)),0))))*$AE$2/10))</f>
        <v>5.6557364536368224</v>
      </c>
      <c r="AF268" s="76">
        <f>IF(T268="","",(IF(T268&gt;='No of Month Ach.'!B$3,'No of Month Ach.'!C$3,IF(T268&gt;='No of Month Ach.'!B$4,('No of Month Ach.'!C$4+((T268-'No of Month Ach.'!B$4)/('No of Month Ach.'!B$3-'No of Month Ach.'!B$4))*'No of Month Ach.'!D$4),IF(T268&gt;'No of Month Ach.'!B$5,('No of Month Ach.'!C$5+((T268-'No of Month Ach.'!B$5)/('No of Month Ach.'!B$4-'No of Month Ach.'!B$5))*'No of Month Ach.'!D$5),IF(T268&gt;='No of Month Ach.'!B$6,('No of Month Ach.'!C$6+((T268-'No of Month Ach.'!B$6)/('No of Month Ach.'!B$5-'No of Month Ach.'!B$6)*'No of Month Ach.'!D$6)),0))))*$AF$2/10))</f>
        <v>0</v>
      </c>
      <c r="AG268" s="76">
        <f>IFERROR(IF(U268="","",IF(U268&gt;='Rx Share'!B$3,'Rx Share'!C$3,IF(U268&gt;='Rx Share'!B$4,('Rx Share'!C$4+((U268-'Rx Share'!B$4)/('Rx Share'!B$3-'Rx Share'!B$4))*'Rx Share'!D$4),IF(U268&gt;'Rx Share'!B$5,('Rx Share'!C$5+((U268-'Rx Share'!B$5)/('Rx Share'!B$4-'Rx Share'!B$5))*'Rx Share'!D$5),IF(U268&gt;='Rx Share'!B$6,('Rx Share'!C$6+((U268-'Rx Share'!B$6)/('Rx Share'!B$5-'Rx Share'!B$6)*'Rx Share'!D$6)),0)))))*$AG$2/10,"")</f>
        <v>0</v>
      </c>
      <c r="AH268" s="76">
        <f>IF(W268&gt;='Call Achv'!B$3,'Call Achv'!C$3,IF(W268&gt;='Call Achv'!B$4,('Call Achv'!C$4+((W268-'Call Achv'!B$4)/('Call Achv'!B$3-'Call Achv'!B$4))*'Call Achv'!D$4),IF(W268&gt;'Call Achv'!B$5,('Call Achv'!C$5+((W268-'Call Achv'!B$5)/('Call Achv'!B$4-'Call Achv'!B$5))*'Call Achv'!D$5),IF(W268&gt;='Call Achv'!B$6,('Call Achv'!C$6+((W268-'Call Achv'!B$6)/('Call Achv'!B$5-'Call Achv'!B$6)*'Call Achv'!D$6)),0))))*$AH$2/10</f>
        <v>5</v>
      </c>
      <c r="AI268" s="76">
        <f>IF(X268&gt;='FF-Written'!B$3,'FF-Written'!C$3,IF(X268&gt;='FF-Written'!B$4,('FF-Written'!C$4+((X268-'FF-Written'!B$4)/('FF-Written'!B$3-'FF-Written'!B$4))*'FF-Written'!D$4),IF(X268&gt;'FF-Written'!B$5,('FF-Written'!C$5+((X268-'FF-Written'!B$5)/('FF-Written'!B$4-'FF-Written'!B$5))*'FF-Written'!D$5),IF(X268&gt;='FF-Written'!B$6,('FF-Written'!C$6+((X268-'FF-Written'!B$6)/('FF-Written'!B$5-'FF-Written'!B$6)*'FF-Written'!D$6)),0))))*$AI$2/10</f>
        <v>6.4</v>
      </c>
      <c r="AJ268" s="76">
        <f>IF(Y268&gt;='FF-Detailing'!B$3,'FF-Detailing'!C$3,IF(Y268&gt;='FF-Detailing'!B$4,('FF-Detailing'!C$4+((Y268-'FF-Detailing'!B$4)/('FF-Detailing'!B$3-'FF-Detailing'!B$4))*'FF-Detailing'!D$4),IF(Y268&gt;'FF-Detailing'!B$5,('FF-Detailing'!C$5+((Y268-'FF-Detailing'!B$5)/('FF-Detailing'!B$4-'FF-Detailing'!B$5))*'FF-Detailing'!D$5),IF(Y268&gt;='FF-Detailing'!B$6,('FF-Detailing'!C$6+((Y268-'FF-Detailing'!B$6)/('FF-Detailing'!B$5-'FF-Detailing'!B$6)*'FF-Detailing'!D$6)),0))))*$AJ$2/10</f>
        <v>2.2799999999999998</v>
      </c>
      <c r="AK268" s="100">
        <f t="shared" si="55"/>
        <v>44.752465399780746</v>
      </c>
      <c r="AL268" s="70">
        <f t="shared" si="64"/>
        <v>292</v>
      </c>
      <c r="AM268" s="2">
        <f t="shared" si="56"/>
        <v>39.77996924424955</v>
      </c>
      <c r="AN268">
        <f t="shared" si="57"/>
        <v>214</v>
      </c>
      <c r="AO268" s="110" t="str">
        <f t="shared" si="58"/>
        <v/>
      </c>
      <c r="AP268" s="110" t="str">
        <f t="shared" si="52"/>
        <v/>
      </c>
      <c r="AQ268" s="110" t="str">
        <f t="shared" si="53"/>
        <v/>
      </c>
      <c r="AR268" s="110" t="str">
        <f t="shared" si="54"/>
        <v/>
      </c>
      <c r="AS268" s="109" t="str">
        <f t="shared" si="59"/>
        <v>Disqualified</v>
      </c>
      <c r="AT268" s="109" t="str">
        <f t="shared" si="60"/>
        <v>Disqualified</v>
      </c>
      <c r="AU268" s="109" t="str">
        <f t="shared" si="61"/>
        <v>Disqualified</v>
      </c>
      <c r="AV268" s="109" t="str">
        <f t="shared" si="62"/>
        <v>Disqualified</v>
      </c>
    </row>
    <row r="269" spans="1:48" ht="20" x14ac:dyDescent="0.35">
      <c r="A269" s="87"/>
      <c r="B269" s="79">
        <v>106545</v>
      </c>
      <c r="C269" s="80" t="s">
        <v>2144</v>
      </c>
      <c r="D269" s="80" t="s">
        <v>1114</v>
      </c>
      <c r="E269" s="80" t="s">
        <v>2145</v>
      </c>
      <c r="F269" s="80" t="s">
        <v>1947</v>
      </c>
      <c r="G269" s="80" t="s">
        <v>16</v>
      </c>
      <c r="H269" s="80" t="s">
        <v>1770</v>
      </c>
      <c r="I269" s="80" t="s">
        <v>1757</v>
      </c>
      <c r="J269" s="146">
        <v>45094</v>
      </c>
      <c r="K269" s="146" t="s">
        <v>1719</v>
      </c>
      <c r="L269" s="79"/>
      <c r="M269" s="79">
        <v>9</v>
      </c>
      <c r="N269" s="78">
        <v>91.976369685087676</v>
      </c>
      <c r="O269" s="78">
        <f>_xlfn.XLOOKUP($B269,[1]Sheet1!$A:$A,[1]Sheet1!$D:$D)</f>
        <v>91.97655502363115</v>
      </c>
      <c r="P269" s="78">
        <f t="shared" si="63"/>
        <v>-1.8533854347424494E-4</v>
      </c>
      <c r="Q269" s="78">
        <v>44.444444444444443</v>
      </c>
      <c r="R269" s="78">
        <v>87.837369201662057</v>
      </c>
      <c r="S269" s="78">
        <v>77.135493080191921</v>
      </c>
      <c r="T269" s="142">
        <v>3</v>
      </c>
      <c r="U269" s="68">
        <v>4.7122577604995</v>
      </c>
      <c r="V269" s="68">
        <v>0.14136773281498499</v>
      </c>
      <c r="W269" s="78">
        <v>115.31531531531532</v>
      </c>
      <c r="X269" s="78">
        <v>84.444444444444443</v>
      </c>
      <c r="Y269" s="78">
        <v>83.666666666666671</v>
      </c>
      <c r="Z269" s="73"/>
      <c r="AA269" s="74"/>
      <c r="AB269" s="75">
        <f>IF(N269="","",(IF(N269&gt;='Sales Ach'!B$3,'Sales Ach'!C$3,IF(N269&gt;='Sales Ach'!B$4,('Sales Ach'!C$4+((N269-'Sales Ach'!B$4)/('Sales Ach'!B$3-'Sales Ach'!B$4))*'Sales Ach'!D$4),IF(N269&gt;'Sales Ach'!B$5,('Sales Ach'!C$5+((N269-'Sales Ach'!B$5)/('Sales Ach'!B$4-'Sales Ach'!B$5))*'Sales Ach'!D$5),IF(N269&gt;='Sales Ach'!B$6,('Sales Ach'!C$6+((N269-'Sales Ach'!B$6)/('Sales Ach'!B$5-'Sales Ach'!B$6)*'Sales Ach'!D$6)),0))))*$AB$2/10))</f>
        <v>14.092910905526304</v>
      </c>
      <c r="AC269" s="76">
        <f>IF(Q269="","",(IF(Q269&gt;=UA!B$3,UA!C$3,IF(Q269&gt;=UA!B$4,(UA!C$4+((Q269-UA!B$4)/(UA!B$3-UA!B$4))*UA!D$4),IF(Q269&gt;UA!B$5,(UA!C$5+((Q269-UA!B$5)/(UA!B$4-UA!B$5))*UA!D$5),IF(Q269&gt;=UA!B$6,(UA!C$6+((Q269-UA!B$6)/(UA!B$5-UA!B$6)*UA!D$6)),0))))*$AC$2/10))</f>
        <v>7.7777777777777768</v>
      </c>
      <c r="AD269" s="76">
        <f>IF(R269="","",(IF(R269&gt;='New Product'!B$3,'New Product'!C$3,IF(R269&gt;='New Product'!B$4,('New Product'!C$4+((R269-'New Product'!B$4)/('New Product'!B$3-'New Product'!B$4))*'New Product'!D$4),IF(R269&gt;'New Product'!B$5,('New Product'!C$5+((R269-'New Product'!B$5)/('New Product'!B$4-'New Product'!B$5))*'New Product'!D$5),IF(R269&gt;='New Product'!B$6,('New Product'!C$6+((R269-'New Product'!B$6)/('New Product'!B$5-'New Product'!B$6)*'New Product'!D$6)),0)))))*$AD$2/10)</f>
        <v>2.7837369201662057</v>
      </c>
      <c r="AE269" s="76">
        <f>IF(S269="","",(IF(S269&gt;='Basket Brand'!B$3,'Basket Brand'!C$3,IF(S269&gt;='Basket Brand'!B$4,('Basket Brand'!C$4+((S269-'Basket Brand'!B$4)/('Basket Brand'!B$3-'Basket Brand'!B$4))*'Basket Brand'!D$4),IF(S269&gt;'Basket Brand'!B$5,('Basket Brand'!C$5+((S269-'Basket Brand'!B$5)/('Basket Brand'!B$4-'Basket Brand'!B$5))*'Basket Brand'!D$5),IF(S269&gt;='Basket Brand'!B$6,('Basket Brand'!C$6+((S269-'Basket Brand'!B$6)/('Basket Brand'!B$5-'Basket Brand'!B$6)*'Basket Brand'!D$6)),0))))*$AE$2/10))</f>
        <v>3.8562591696230299</v>
      </c>
      <c r="AF269" s="76">
        <f>IF(T269="","",(IF(T269&gt;='No of Month Ach.'!B$3,'No of Month Ach.'!C$3,IF(T269&gt;='No of Month Ach.'!B$4,('No of Month Ach.'!C$4+((T269-'No of Month Ach.'!B$4)/('No of Month Ach.'!B$3-'No of Month Ach.'!B$4))*'No of Month Ach.'!D$4),IF(T269&gt;'No of Month Ach.'!B$5,('No of Month Ach.'!C$5+((T269-'No of Month Ach.'!B$5)/('No of Month Ach.'!B$4-'No of Month Ach.'!B$5))*'No of Month Ach.'!D$5),IF(T269&gt;='No of Month Ach.'!B$6,('No of Month Ach.'!C$6+((T269-'No of Month Ach.'!B$6)/('No of Month Ach.'!B$5-'No of Month Ach.'!B$6)*'No of Month Ach.'!D$6)),0))))*$AF$2/10))</f>
        <v>0</v>
      </c>
      <c r="AG269" s="76">
        <f>IFERROR(IF(U269="","",IF(U269&gt;='Rx Share'!B$3,'Rx Share'!C$3,IF(U269&gt;='Rx Share'!B$4,('Rx Share'!C$4+((U269-'Rx Share'!B$4)/('Rx Share'!B$3-'Rx Share'!B$4))*'Rx Share'!D$4),IF(U269&gt;'Rx Share'!B$5,('Rx Share'!C$5+((U269-'Rx Share'!B$5)/('Rx Share'!B$4-'Rx Share'!B$5))*'Rx Share'!D$5),IF(U269&gt;='Rx Share'!B$6,('Rx Share'!C$6+((U269-'Rx Share'!B$6)/('Rx Share'!B$5-'Rx Share'!B$6)*'Rx Share'!D$6)),0)))))*$AG$2/10,"")</f>
        <v>0</v>
      </c>
      <c r="AH269" s="76">
        <f>IF(W269&gt;='Call Achv'!B$3,'Call Achv'!C$3,IF(W269&gt;='Call Achv'!B$4,('Call Achv'!C$4+((W269-'Call Achv'!B$4)/('Call Achv'!B$3-'Call Achv'!B$4))*'Call Achv'!D$4),IF(W269&gt;'Call Achv'!B$5,('Call Achv'!C$5+((W269-'Call Achv'!B$5)/('Call Achv'!B$4-'Call Achv'!B$5))*'Call Achv'!D$5),IF(W269&gt;='Call Achv'!B$6,('Call Achv'!C$6+((W269-'Call Achv'!B$6)/('Call Achv'!B$5-'Call Achv'!B$6)*'Call Achv'!D$6)),0))))*$AH$2/10</f>
        <v>5</v>
      </c>
      <c r="AI269" s="76">
        <f>IF(X269&gt;='FF-Written'!B$3,'FF-Written'!C$3,IF(X269&gt;='FF-Written'!B$4,('FF-Written'!C$4+((X269-'FF-Written'!B$4)/('FF-Written'!B$3-'FF-Written'!B$4))*'FF-Written'!D$4),IF(X269&gt;'FF-Written'!B$5,('FF-Written'!C$5+((X269-'FF-Written'!B$5)/('FF-Written'!B$4-'FF-Written'!B$5))*'FF-Written'!D$5),IF(X269&gt;='FF-Written'!B$6,('FF-Written'!C$6+((X269-'FF-Written'!B$6)/('FF-Written'!B$5-'FF-Written'!B$6)*'FF-Written'!D$6)),0))))*$AI$2/10</f>
        <v>7.1111111111111116</v>
      </c>
      <c r="AJ269" s="76">
        <f>IF(Y269&gt;='FF-Detailing'!B$3,'FF-Detailing'!C$3,IF(Y269&gt;='FF-Detailing'!B$4,('FF-Detailing'!C$4+((Y269-'FF-Detailing'!B$4)/('FF-Detailing'!B$3-'FF-Detailing'!B$4))*'FF-Detailing'!D$4),IF(Y269&gt;'FF-Detailing'!B$5,('FF-Detailing'!C$5+((Y269-'FF-Detailing'!B$5)/('FF-Detailing'!B$4-'FF-Detailing'!B$5))*'FF-Detailing'!D$5),IF(Y269&gt;='FF-Detailing'!B$6,('FF-Detailing'!C$6+((Y269-'FF-Detailing'!B$6)/('FF-Detailing'!B$5-'FF-Detailing'!B$6)*'FF-Detailing'!D$6)),0))))*$AJ$2/10</f>
        <v>2.3200000000000003</v>
      </c>
      <c r="AK269" s="100">
        <f t="shared" si="55"/>
        <v>53.677244855255537</v>
      </c>
      <c r="AL269" s="70">
        <f t="shared" si="64"/>
        <v>213</v>
      </c>
      <c r="AM269" s="2">
        <f t="shared" si="56"/>
        <v>47.713106538004929</v>
      </c>
      <c r="AN269">
        <f t="shared" si="57"/>
        <v>160</v>
      </c>
      <c r="AO269" s="110" t="str">
        <f t="shared" si="58"/>
        <v/>
      </c>
      <c r="AP269" s="110" t="str">
        <f t="shared" si="52"/>
        <v/>
      </c>
      <c r="AQ269" s="110" t="str">
        <f t="shared" si="53"/>
        <v/>
      </c>
      <c r="AR269" s="110" t="str">
        <f t="shared" si="54"/>
        <v/>
      </c>
      <c r="AS269" s="109" t="str">
        <f t="shared" si="59"/>
        <v>Disqualified</v>
      </c>
      <c r="AT269" s="109" t="str">
        <f t="shared" si="60"/>
        <v>Disqualified</v>
      </c>
      <c r="AU269" s="109" t="str">
        <f t="shared" si="61"/>
        <v>Disqualified</v>
      </c>
      <c r="AV269" s="109" t="str">
        <f t="shared" si="62"/>
        <v>Disqualified</v>
      </c>
    </row>
    <row r="270" spans="1:48" ht="30" x14ac:dyDescent="0.35">
      <c r="A270" s="87"/>
      <c r="B270" s="79">
        <v>106546</v>
      </c>
      <c r="C270" s="80" t="s">
        <v>2146</v>
      </c>
      <c r="D270" s="80" t="s">
        <v>1114</v>
      </c>
      <c r="E270" s="80" t="s">
        <v>2147</v>
      </c>
      <c r="F270" s="80" t="s">
        <v>1862</v>
      </c>
      <c r="G270" s="80" t="s">
        <v>1798</v>
      </c>
      <c r="H270" s="80" t="s">
        <v>1777</v>
      </c>
      <c r="I270" s="80" t="s">
        <v>1757</v>
      </c>
      <c r="J270" s="146">
        <v>45094</v>
      </c>
      <c r="K270" s="146" t="s">
        <v>1719</v>
      </c>
      <c r="L270" s="79"/>
      <c r="M270" s="79">
        <v>9</v>
      </c>
      <c r="N270" s="78">
        <v>82.202905208384308</v>
      </c>
      <c r="O270" s="78">
        <f>_xlfn.XLOOKUP($B270,[1]Sheet1!$A:$A,[1]Sheet1!$D:$D)</f>
        <v>82.202911846626307</v>
      </c>
      <c r="P270" s="78">
        <f t="shared" si="63"/>
        <v>-6.6382419987576213E-6</v>
      </c>
      <c r="Q270" s="78">
        <v>27.419354838709676</v>
      </c>
      <c r="R270" s="78">
        <v>51.062032364226759</v>
      </c>
      <c r="S270" s="78">
        <v>96.13046544990101</v>
      </c>
      <c r="T270" s="142">
        <v>0</v>
      </c>
      <c r="U270" s="68">
        <v>8.5595500122279287</v>
      </c>
      <c r="V270" s="68">
        <v>0.25678650036683787</v>
      </c>
      <c r="W270" s="78">
        <v>82.799487508007687</v>
      </c>
      <c r="X270" s="78">
        <v>87.777777777777786</v>
      </c>
      <c r="Y270" s="78">
        <v>85.666666666666671</v>
      </c>
      <c r="Z270" s="73"/>
      <c r="AA270" s="74"/>
      <c r="AB270" s="75">
        <f>IF(N270="","",(IF(N270&gt;='Sales Ach'!B$3,'Sales Ach'!C$3,IF(N270&gt;='Sales Ach'!B$4,('Sales Ach'!C$4+((N270-'Sales Ach'!B$4)/('Sales Ach'!B$3-'Sales Ach'!B$4))*'Sales Ach'!D$4),IF(N270&gt;'Sales Ach'!B$5,('Sales Ach'!C$5+((N270-'Sales Ach'!B$5)/('Sales Ach'!B$4-'Sales Ach'!B$5))*'Sales Ach'!D$5),IF(N270&gt;='Sales Ach'!B$6,('Sales Ach'!C$6+((N270-'Sales Ach'!B$6)/('Sales Ach'!B$5-'Sales Ach'!B$6)*'Sales Ach'!D$6)),0))))*$AB$2/10))</f>
        <v>11.160871562515293</v>
      </c>
      <c r="AC270" s="76">
        <f>IF(Q270="","",(IF(Q270&gt;=UA!B$3,UA!C$3,IF(Q270&gt;=UA!B$4,(UA!C$4+((Q270-UA!B$4)/(UA!B$3-UA!B$4))*UA!D$4),IF(Q270&gt;UA!B$5,(UA!C$5+((Q270-UA!B$5)/(UA!B$4-UA!B$5))*UA!D$5),IF(Q270&gt;=UA!B$6,(UA!C$6+((Q270-UA!B$6)/(UA!B$5-UA!B$6)*UA!D$6)),0))))*$AC$2/10))</f>
        <v>0</v>
      </c>
      <c r="AD270" s="76">
        <f>IF(R270="","",(IF(R270&gt;='New Product'!B$3,'New Product'!C$3,IF(R270&gt;='New Product'!B$4,('New Product'!C$4+((R270-'New Product'!B$4)/('New Product'!B$3-'New Product'!B$4))*'New Product'!D$4),IF(R270&gt;'New Product'!B$5,('New Product'!C$5+((R270-'New Product'!B$5)/('New Product'!B$4-'New Product'!B$5))*'New Product'!D$5),IF(R270&gt;='New Product'!B$6,('New Product'!C$6+((R270-'New Product'!B$6)/('New Product'!B$5-'New Product'!B$6)*'New Product'!D$6)),0)))))*$AD$2/10)</f>
        <v>0.73396391593492072</v>
      </c>
      <c r="AE270" s="76">
        <f>IF(S270="","",(IF(S270&gt;='Basket Brand'!B$3,'Basket Brand'!C$3,IF(S270&gt;='Basket Brand'!B$4,('Basket Brand'!C$4+((S270-'Basket Brand'!B$4)/('Basket Brand'!B$3-'Basket Brand'!B$4))*'Basket Brand'!D$4),IF(S270&gt;'Basket Brand'!B$5,('Basket Brand'!C$5+((S270-'Basket Brand'!B$5)/('Basket Brand'!B$4-'Basket Brand'!B$5))*'Basket Brand'!D$5),IF(S270&gt;='Basket Brand'!B$6,('Basket Brand'!C$6+((S270-'Basket Brand'!B$6)/('Basket Brand'!B$5-'Basket Brand'!B$6)*'Basket Brand'!D$6)),0))))*$AE$2/10))</f>
        <v>6.5426234159524856</v>
      </c>
      <c r="AF270" s="76">
        <f>IF(T270="","",(IF(T270&gt;='No of Month Ach.'!B$3,'No of Month Ach.'!C$3,IF(T270&gt;='No of Month Ach.'!B$4,('No of Month Ach.'!C$4+((T270-'No of Month Ach.'!B$4)/('No of Month Ach.'!B$3-'No of Month Ach.'!B$4))*'No of Month Ach.'!D$4),IF(T270&gt;'No of Month Ach.'!B$5,('No of Month Ach.'!C$5+((T270-'No of Month Ach.'!B$5)/('No of Month Ach.'!B$4-'No of Month Ach.'!B$5))*'No of Month Ach.'!D$5),IF(T270&gt;='No of Month Ach.'!B$6,('No of Month Ach.'!C$6+((T270-'No of Month Ach.'!B$6)/('No of Month Ach.'!B$5-'No of Month Ach.'!B$6)*'No of Month Ach.'!D$6)),0))))*$AF$2/10))</f>
        <v>0</v>
      </c>
      <c r="AG270" s="76">
        <f>IFERROR(IF(U270="","",IF(U270&gt;='Rx Share'!B$3,'Rx Share'!C$3,IF(U270&gt;='Rx Share'!B$4,('Rx Share'!C$4+((U270-'Rx Share'!B$4)/('Rx Share'!B$3-'Rx Share'!B$4))*'Rx Share'!D$4),IF(U270&gt;'Rx Share'!B$5,('Rx Share'!C$5+((U270-'Rx Share'!B$5)/('Rx Share'!B$4-'Rx Share'!B$5))*'Rx Share'!D$5),IF(U270&gt;='Rx Share'!B$6,('Rx Share'!C$6+((U270-'Rx Share'!B$6)/('Rx Share'!B$5-'Rx Share'!B$6)*'Rx Share'!D$6)),0)))))*$AG$2/10,"")</f>
        <v>0</v>
      </c>
      <c r="AH270" s="76">
        <f>IF(W270&gt;='Call Achv'!B$3,'Call Achv'!C$3,IF(W270&gt;='Call Achv'!B$4,('Call Achv'!C$4+((W270-'Call Achv'!B$4)/('Call Achv'!B$3-'Call Achv'!B$4))*'Call Achv'!D$4),IF(W270&gt;'Call Achv'!B$5,('Call Achv'!C$5+((W270-'Call Achv'!B$5)/('Call Achv'!B$4-'Call Achv'!B$5))*'Call Achv'!D$5),IF(W270&gt;='Call Achv'!B$6,('Call Achv'!C$6+((W270-'Call Achv'!B$6)/('Call Achv'!B$5-'Call Achv'!B$6)*'Call Achv'!D$6)),0))))*$AH$2/10</f>
        <v>0.7399103139013451</v>
      </c>
      <c r="AI270" s="76">
        <f>IF(X270&gt;='FF-Written'!B$3,'FF-Written'!C$3,IF(X270&gt;='FF-Written'!B$4,('FF-Written'!C$4+((X270-'FF-Written'!B$4)/('FF-Written'!B$3-'FF-Written'!B$4))*'FF-Written'!D$4),IF(X270&gt;'FF-Written'!B$5,('FF-Written'!C$5+((X270-'FF-Written'!B$5)/('FF-Written'!B$4-'FF-Written'!B$5))*'FF-Written'!D$5),IF(X270&gt;='FF-Written'!B$6,('FF-Written'!C$6+((X270-'FF-Written'!B$6)/('FF-Written'!B$5-'FF-Written'!B$6)*'FF-Written'!D$6)),0))))*$AI$2/10</f>
        <v>7.6444444444444457</v>
      </c>
      <c r="AJ270" s="76">
        <f>IF(Y270&gt;='FF-Detailing'!B$3,'FF-Detailing'!C$3,IF(Y270&gt;='FF-Detailing'!B$4,('FF-Detailing'!C$4+((Y270-'FF-Detailing'!B$4)/('FF-Detailing'!B$3-'FF-Detailing'!B$4))*'FF-Detailing'!D$4),IF(Y270&gt;'FF-Detailing'!B$5,('FF-Detailing'!C$5+((Y270-'FF-Detailing'!B$5)/('FF-Detailing'!B$4-'FF-Detailing'!B$5))*'FF-Detailing'!D$5),IF(Y270&gt;='FF-Detailing'!B$6,('FF-Detailing'!C$6+((Y270-'FF-Detailing'!B$6)/('FF-Detailing'!B$5-'FF-Detailing'!B$6)*'FF-Detailing'!D$6)),0))))*$AJ$2/10</f>
        <v>2.4400000000000004</v>
      </c>
      <c r="AK270" s="100">
        <f t="shared" si="55"/>
        <v>36.577267065935615</v>
      </c>
      <c r="AL270" s="70">
        <f t="shared" si="64"/>
        <v>389</v>
      </c>
      <c r="AM270" s="2">
        <f t="shared" si="56"/>
        <v>32.513126280831656</v>
      </c>
      <c r="AN270">
        <f t="shared" si="57"/>
        <v>282</v>
      </c>
      <c r="AO270" s="110" t="str">
        <f t="shared" si="58"/>
        <v/>
      </c>
      <c r="AP270" s="110" t="str">
        <f t="shared" si="52"/>
        <v/>
      </c>
      <c r="AQ270" s="110" t="str">
        <f t="shared" si="53"/>
        <v/>
      </c>
      <c r="AR270" s="110" t="str">
        <f t="shared" si="54"/>
        <v/>
      </c>
      <c r="AS270" s="109" t="str">
        <f t="shared" si="59"/>
        <v>Disqualified</v>
      </c>
      <c r="AT270" s="109" t="str">
        <f t="shared" si="60"/>
        <v>Disqualified</v>
      </c>
      <c r="AU270" s="109" t="str">
        <f t="shared" si="61"/>
        <v>Disqualified</v>
      </c>
      <c r="AV270" s="109" t="str">
        <f t="shared" si="62"/>
        <v>Disqualified</v>
      </c>
    </row>
    <row r="271" spans="1:48" ht="20" x14ac:dyDescent="0.35">
      <c r="A271" s="87"/>
      <c r="B271" s="79">
        <v>106548</v>
      </c>
      <c r="C271" s="80" t="s">
        <v>2148</v>
      </c>
      <c r="D271" s="80" t="s">
        <v>1114</v>
      </c>
      <c r="E271" s="80" t="s">
        <v>2149</v>
      </c>
      <c r="F271" s="80" t="s">
        <v>1951</v>
      </c>
      <c r="G271" s="80" t="s">
        <v>14</v>
      </c>
      <c r="H271" s="80" t="s">
        <v>1770</v>
      </c>
      <c r="I271" s="80" t="s">
        <v>1757</v>
      </c>
      <c r="J271" s="146">
        <v>45094</v>
      </c>
      <c r="K271" s="146" t="s">
        <v>1719</v>
      </c>
      <c r="L271" s="79"/>
      <c r="M271" s="79">
        <v>9</v>
      </c>
      <c r="N271" s="78">
        <v>79.924925516428715</v>
      </c>
      <c r="O271" s="78">
        <f>_xlfn.XLOOKUP($B271,[1]Sheet1!$A:$A,[1]Sheet1!$D:$D)</f>
        <v>79.924900254729721</v>
      </c>
      <c r="P271" s="78">
        <f t="shared" si="63"/>
        <v>2.5261698993972459E-5</v>
      </c>
      <c r="Q271" s="78">
        <v>27.692307692307693</v>
      </c>
      <c r="R271" s="78">
        <v>42.778608219199384</v>
      </c>
      <c r="S271" s="78">
        <v>82.185862846121466</v>
      </c>
      <c r="T271" s="142">
        <v>0</v>
      </c>
      <c r="U271" s="68">
        <v>25.374139091709385</v>
      </c>
      <c r="V271" s="68">
        <v>0.76122417275128162</v>
      </c>
      <c r="W271" s="78">
        <v>103.26984126984127</v>
      </c>
      <c r="X271" s="78">
        <v>63.333333333333336</v>
      </c>
      <c r="Y271" s="78">
        <v>86.666666666666671</v>
      </c>
      <c r="Z271" s="73"/>
      <c r="AA271" s="74"/>
      <c r="AB271" s="75">
        <f>IF(N271="","",(IF(N271&gt;='Sales Ach'!B$3,'Sales Ach'!C$3,IF(N271&gt;='Sales Ach'!B$4,('Sales Ach'!C$4+((N271-'Sales Ach'!B$4)/('Sales Ach'!B$3-'Sales Ach'!B$4))*'Sales Ach'!D$4),IF(N271&gt;'Sales Ach'!B$5,('Sales Ach'!C$5+((N271-'Sales Ach'!B$5)/('Sales Ach'!B$4-'Sales Ach'!B$5))*'Sales Ach'!D$5),IF(N271&gt;='Sales Ach'!B$6,('Sales Ach'!C$6+((N271-'Sales Ach'!B$6)/('Sales Ach'!B$5-'Sales Ach'!B$6)*'Sales Ach'!D$6)),0))))*$AB$2/10))</f>
        <v>10.477477654928617</v>
      </c>
      <c r="AC271" s="76">
        <f>IF(Q271="","",(IF(Q271&gt;=UA!B$3,UA!C$3,IF(Q271&gt;=UA!B$4,(UA!C$4+((Q271-UA!B$4)/(UA!B$3-UA!B$4))*UA!D$4),IF(Q271&gt;UA!B$5,(UA!C$5+((Q271-UA!B$5)/(UA!B$4-UA!B$5))*UA!D$5),IF(Q271&gt;=UA!B$6,(UA!C$6+((Q271-UA!B$6)/(UA!B$5-UA!B$6)*UA!D$6)),0))))*$AC$2/10))</f>
        <v>0</v>
      </c>
      <c r="AD271" s="76">
        <f>IF(R271="","",(IF(R271&gt;='New Product'!B$3,'New Product'!C$3,IF(R271&gt;='New Product'!B$4,('New Product'!C$4+((R271-'New Product'!B$4)/('New Product'!B$3-'New Product'!B$4))*'New Product'!D$4),IF(R271&gt;'New Product'!B$5,('New Product'!C$5+((R271-'New Product'!B$5)/('New Product'!B$4-'New Product'!B$5))*'New Product'!D$5),IF(R271&gt;='New Product'!B$6,('New Product'!C$6+((R271-'New Product'!B$6)/('New Product'!B$5-'New Product'!B$6)*'New Product'!D$6)),0)))))*$AD$2/10)</f>
        <v>0.3715641095899731</v>
      </c>
      <c r="AE271" s="76">
        <f>IF(S271="","",(IF(S271&gt;='Basket Brand'!B$3,'Basket Brand'!C$3,IF(S271&gt;='Basket Brand'!B$4,('Basket Brand'!C$4+((S271-'Basket Brand'!B$4)/('Basket Brand'!B$3-'Basket Brand'!B$4))*'Basket Brand'!D$4),IF(S271&gt;'Basket Brand'!B$5,('Basket Brand'!C$5+((S271-'Basket Brand'!B$5)/('Basket Brand'!B$4-'Basket Brand'!B$5))*'Basket Brand'!D$5),IF(S271&gt;='Basket Brand'!B$6,('Basket Brand'!C$6+((S271-'Basket Brand'!B$6)/('Basket Brand'!B$5-'Basket Brand'!B$6)*'Basket Brand'!D$6)),0))))*$AE$2/10))</f>
        <v>4.4623035415345758</v>
      </c>
      <c r="AF271" s="76">
        <f>IF(T271="","",(IF(T271&gt;='No of Month Ach.'!B$3,'No of Month Ach.'!C$3,IF(T271&gt;='No of Month Ach.'!B$4,('No of Month Ach.'!C$4+((T271-'No of Month Ach.'!B$4)/('No of Month Ach.'!B$3-'No of Month Ach.'!B$4))*'No of Month Ach.'!D$4),IF(T271&gt;'No of Month Ach.'!B$5,('No of Month Ach.'!C$5+((T271-'No of Month Ach.'!B$5)/('No of Month Ach.'!B$4-'No of Month Ach.'!B$5))*'No of Month Ach.'!D$5),IF(T271&gt;='No of Month Ach.'!B$6,('No of Month Ach.'!C$6+((T271-'No of Month Ach.'!B$6)/('No of Month Ach.'!B$5-'No of Month Ach.'!B$6)*'No of Month Ach.'!D$6)),0))))*$AF$2/10))</f>
        <v>0</v>
      </c>
      <c r="AG271" s="76">
        <f>IFERROR(IF(U271="","",IF(U271&gt;='Rx Share'!B$3,'Rx Share'!C$3,IF(U271&gt;='Rx Share'!B$4,('Rx Share'!C$4+((U271-'Rx Share'!B$4)/('Rx Share'!B$3-'Rx Share'!B$4))*'Rx Share'!D$4),IF(U271&gt;'Rx Share'!B$5,('Rx Share'!C$5+((U271-'Rx Share'!B$5)/('Rx Share'!B$4-'Rx Share'!B$5))*'Rx Share'!D$5),IF(U271&gt;='Rx Share'!B$6,('Rx Share'!C$6+((U271-'Rx Share'!B$6)/('Rx Share'!B$5-'Rx Share'!B$6)*'Rx Share'!D$6)),0)))))*$AG$2/10,"")</f>
        <v>0</v>
      </c>
      <c r="AH271" s="76">
        <f>IF(W271&gt;='Call Achv'!B$3,'Call Achv'!C$3,IF(W271&gt;='Call Achv'!B$4,('Call Achv'!C$4+((W271-'Call Achv'!B$4)/('Call Achv'!B$3-'Call Achv'!B$4))*'Call Achv'!D$4),IF(W271&gt;'Call Achv'!B$5,('Call Achv'!C$5+((W271-'Call Achv'!B$5)/('Call Achv'!B$4-'Call Achv'!B$5))*'Call Achv'!D$5),IF(W271&gt;='Call Achv'!B$6,('Call Achv'!C$6+((W271-'Call Achv'!B$6)/('Call Achv'!B$5-'Call Achv'!B$6)*'Call Achv'!D$6)),0))))*$AH$2/10</f>
        <v>5</v>
      </c>
      <c r="AI271" s="76">
        <f>IF(X271&gt;='FF-Written'!B$3,'FF-Written'!C$3,IF(X271&gt;='FF-Written'!B$4,('FF-Written'!C$4+((X271-'FF-Written'!B$4)/('FF-Written'!B$3-'FF-Written'!B$4))*'FF-Written'!D$4),IF(X271&gt;'FF-Written'!B$5,('FF-Written'!C$5+((X271-'FF-Written'!B$5)/('FF-Written'!B$4-'FF-Written'!B$5))*'FF-Written'!D$5),IF(X271&gt;='FF-Written'!B$6,('FF-Written'!C$6+((X271-'FF-Written'!B$6)/('FF-Written'!B$5-'FF-Written'!B$6)*'FF-Written'!D$6)),0))))*$AI$2/10</f>
        <v>3.6</v>
      </c>
      <c r="AJ271" s="76">
        <f>IF(Y271&gt;='FF-Detailing'!B$3,'FF-Detailing'!C$3,IF(Y271&gt;='FF-Detailing'!B$4,('FF-Detailing'!C$4+((Y271-'FF-Detailing'!B$4)/('FF-Detailing'!B$3-'FF-Detailing'!B$4))*'FF-Detailing'!D$4),IF(Y271&gt;'FF-Detailing'!B$5,('FF-Detailing'!C$5+((Y271-'FF-Detailing'!B$5)/('FF-Detailing'!B$4-'FF-Detailing'!B$5))*'FF-Detailing'!D$5),IF(Y271&gt;='FF-Detailing'!B$6,('FF-Detailing'!C$6+((Y271-'FF-Detailing'!B$6)/('FF-Detailing'!B$5-'FF-Detailing'!B$6)*'FF-Detailing'!D$6)),0))))*$AJ$2/10</f>
        <v>2.5</v>
      </c>
      <c r="AK271" s="100">
        <f t="shared" si="55"/>
        <v>33.014181632566462</v>
      </c>
      <c r="AL271" s="70">
        <f t="shared" si="64"/>
        <v>434</v>
      </c>
      <c r="AM271" s="2">
        <f t="shared" si="56"/>
        <v>29.345939228947966</v>
      </c>
      <c r="AN271">
        <f t="shared" si="57"/>
        <v>309</v>
      </c>
      <c r="AO271" s="110" t="str">
        <f t="shared" si="58"/>
        <v/>
      </c>
      <c r="AP271" s="110" t="str">
        <f t="shared" si="52"/>
        <v/>
      </c>
      <c r="AQ271" s="110" t="str">
        <f t="shared" si="53"/>
        <v/>
      </c>
      <c r="AR271" s="110" t="str">
        <f t="shared" si="54"/>
        <v/>
      </c>
      <c r="AS271" s="109" t="str">
        <f t="shared" si="59"/>
        <v>Disqualified</v>
      </c>
      <c r="AT271" s="109" t="str">
        <f t="shared" si="60"/>
        <v>Disqualified</v>
      </c>
      <c r="AU271" s="109" t="str">
        <f t="shared" si="61"/>
        <v>Disqualified</v>
      </c>
      <c r="AV271" s="109" t="str">
        <f t="shared" si="62"/>
        <v>Disqualified</v>
      </c>
    </row>
    <row r="272" spans="1:48" ht="30" x14ac:dyDescent="0.35">
      <c r="A272" s="87"/>
      <c r="B272" s="79">
        <v>106552</v>
      </c>
      <c r="C272" s="80" t="s">
        <v>2150</v>
      </c>
      <c r="D272" s="80" t="s">
        <v>1114</v>
      </c>
      <c r="E272" s="80" t="s">
        <v>2151</v>
      </c>
      <c r="F272" s="80" t="s">
        <v>1944</v>
      </c>
      <c r="G272" s="80" t="s">
        <v>1776</v>
      </c>
      <c r="H272" s="80" t="s">
        <v>1777</v>
      </c>
      <c r="I272" s="80" t="s">
        <v>1757</v>
      </c>
      <c r="J272" s="146">
        <v>45094</v>
      </c>
      <c r="K272" s="146" t="s">
        <v>1719</v>
      </c>
      <c r="L272" s="79"/>
      <c r="M272" s="79">
        <v>9</v>
      </c>
      <c r="N272" s="78">
        <v>83.678442904636114</v>
      </c>
      <c r="O272" s="78">
        <f>_xlfn.XLOOKUP($B272,[1]Sheet1!$A:$A,[1]Sheet1!$D:$D)</f>
        <v>83.678406186342485</v>
      </c>
      <c r="P272" s="78">
        <f t="shared" si="63"/>
        <v>3.6718293628723586E-5</v>
      </c>
      <c r="Q272" s="78">
        <v>32.103321033210328</v>
      </c>
      <c r="R272" s="78">
        <v>23.622971834225478</v>
      </c>
      <c r="S272" s="78">
        <v>77.784703892324117</v>
      </c>
      <c r="T272" s="142">
        <v>0</v>
      </c>
      <c r="U272" s="68">
        <v>15.225045199352936</v>
      </c>
      <c r="V272" s="68">
        <v>0.45675135598058808</v>
      </c>
      <c r="W272" s="78">
        <v>82.52895752895752</v>
      </c>
      <c r="X272" s="78">
        <v>57.222222222222229</v>
      </c>
      <c r="Y272" s="78">
        <v>58</v>
      </c>
      <c r="Z272" s="73"/>
      <c r="AA272" s="74"/>
      <c r="AB272" s="75">
        <f>IF(N272="","",(IF(N272&gt;='Sales Ach'!B$3,'Sales Ach'!C$3,IF(N272&gt;='Sales Ach'!B$4,('Sales Ach'!C$4+((N272-'Sales Ach'!B$4)/('Sales Ach'!B$3-'Sales Ach'!B$4))*'Sales Ach'!D$4),IF(N272&gt;'Sales Ach'!B$5,('Sales Ach'!C$5+((N272-'Sales Ach'!B$5)/('Sales Ach'!B$4-'Sales Ach'!B$5))*'Sales Ach'!D$5),IF(N272&gt;='Sales Ach'!B$6,('Sales Ach'!C$6+((N272-'Sales Ach'!B$6)/('Sales Ach'!B$5-'Sales Ach'!B$6)*'Sales Ach'!D$6)),0))))*$AB$2/10))</f>
        <v>11.603532871390835</v>
      </c>
      <c r="AC272" s="76">
        <f>IF(Q272="","",(IF(Q272&gt;=UA!B$3,UA!C$3,IF(Q272&gt;=UA!B$4,(UA!C$4+((Q272-UA!B$4)/(UA!B$3-UA!B$4))*UA!D$4),IF(Q272&gt;UA!B$5,(UA!C$5+((Q272-UA!B$5)/(UA!B$4-UA!B$5))*UA!D$5),IF(Q272&gt;=UA!B$6,(UA!C$6+((Q272-UA!B$6)/(UA!B$5-UA!B$6)*UA!D$6)),0))))*$AC$2/10))</f>
        <v>3.6309963099630984</v>
      </c>
      <c r="AD272" s="76">
        <f>IF(R272="","",(IF(R272&gt;='New Product'!B$3,'New Product'!C$3,IF(R272&gt;='New Product'!B$4,('New Product'!C$4+((R272-'New Product'!B$4)/('New Product'!B$3-'New Product'!B$4))*'New Product'!D$4),IF(R272&gt;'New Product'!B$5,('New Product'!C$5+((R272-'New Product'!B$5)/('New Product'!B$4-'New Product'!B$5))*'New Product'!D$5),IF(R272&gt;='New Product'!B$6,('New Product'!C$6+((R272-'New Product'!B$6)/('New Product'!B$5-'New Product'!B$6)*'New Product'!D$6)),0)))))*$AD$2/10)</f>
        <v>0</v>
      </c>
      <c r="AE272" s="76">
        <f>IF(S272="","",(IF(S272&gt;='Basket Brand'!B$3,'Basket Brand'!C$3,IF(S272&gt;='Basket Brand'!B$4,('Basket Brand'!C$4+((S272-'Basket Brand'!B$4)/('Basket Brand'!B$3-'Basket Brand'!B$4))*'Basket Brand'!D$4),IF(S272&gt;'Basket Brand'!B$5,('Basket Brand'!C$5+((S272-'Basket Brand'!B$5)/('Basket Brand'!B$4-'Basket Brand'!B$5))*'Basket Brand'!D$5),IF(S272&gt;='Basket Brand'!B$6,('Basket Brand'!C$6+((S272-'Basket Brand'!B$6)/('Basket Brand'!B$5-'Basket Brand'!B$6)*'Basket Brand'!D$6)),0))))*$AE$2/10))</f>
        <v>3.9341644670788938</v>
      </c>
      <c r="AF272" s="76">
        <f>IF(T272="","",(IF(T272&gt;='No of Month Ach.'!B$3,'No of Month Ach.'!C$3,IF(T272&gt;='No of Month Ach.'!B$4,('No of Month Ach.'!C$4+((T272-'No of Month Ach.'!B$4)/('No of Month Ach.'!B$3-'No of Month Ach.'!B$4))*'No of Month Ach.'!D$4),IF(T272&gt;'No of Month Ach.'!B$5,('No of Month Ach.'!C$5+((T272-'No of Month Ach.'!B$5)/('No of Month Ach.'!B$4-'No of Month Ach.'!B$5))*'No of Month Ach.'!D$5),IF(T272&gt;='No of Month Ach.'!B$6,('No of Month Ach.'!C$6+((T272-'No of Month Ach.'!B$6)/('No of Month Ach.'!B$5-'No of Month Ach.'!B$6)*'No of Month Ach.'!D$6)),0))))*$AF$2/10))</f>
        <v>0</v>
      </c>
      <c r="AG272" s="76">
        <f>IFERROR(IF(U272="","",IF(U272&gt;='Rx Share'!B$3,'Rx Share'!C$3,IF(U272&gt;='Rx Share'!B$4,('Rx Share'!C$4+((U272-'Rx Share'!B$4)/('Rx Share'!B$3-'Rx Share'!B$4))*'Rx Share'!D$4),IF(U272&gt;'Rx Share'!B$5,('Rx Share'!C$5+((U272-'Rx Share'!B$5)/('Rx Share'!B$4-'Rx Share'!B$5))*'Rx Share'!D$5),IF(U272&gt;='Rx Share'!B$6,('Rx Share'!C$6+((U272-'Rx Share'!B$6)/('Rx Share'!B$5-'Rx Share'!B$6)*'Rx Share'!D$6)),0)))))*$AG$2/10,"")</f>
        <v>0</v>
      </c>
      <c r="AH272" s="76">
        <f>IF(W272&gt;='Call Achv'!B$3,'Call Achv'!C$3,IF(W272&gt;='Call Achv'!B$4,('Call Achv'!C$4+((W272-'Call Achv'!B$4)/('Call Achv'!B$3-'Call Achv'!B$4))*'Call Achv'!D$4),IF(W272&gt;'Call Achv'!B$5,('Call Achv'!C$5+((W272-'Call Achv'!B$5)/('Call Achv'!B$4-'Call Achv'!B$5))*'Call Achv'!D$5),IF(W272&gt;='Call Achv'!B$6,('Call Achv'!C$6+((W272-'Call Achv'!B$6)/('Call Achv'!B$5-'Call Achv'!B$6)*'Call Achv'!D$6)),0))))*$AH$2/10</f>
        <v>0.69256756756756588</v>
      </c>
      <c r="AI272" s="76">
        <f>IF(X272&gt;='FF-Written'!B$3,'FF-Written'!C$3,IF(X272&gt;='FF-Written'!B$4,('FF-Written'!C$4+((X272-'FF-Written'!B$4)/('FF-Written'!B$3-'FF-Written'!B$4))*'FF-Written'!D$4),IF(X272&gt;'FF-Written'!B$5,('FF-Written'!C$5+((X272-'FF-Written'!B$5)/('FF-Written'!B$4-'FF-Written'!B$5))*'FF-Written'!D$5),IF(X272&gt;='FF-Written'!B$6,('FF-Written'!C$6+((X272-'FF-Written'!B$6)/('FF-Written'!B$5-'FF-Written'!B$6)*'FF-Written'!D$6)),0))))*$AI$2/10</f>
        <v>2.4222222222222238</v>
      </c>
      <c r="AJ272" s="76">
        <f>IF(Y272&gt;='FF-Detailing'!B$3,'FF-Detailing'!C$3,IF(Y272&gt;='FF-Detailing'!B$4,('FF-Detailing'!C$4+((Y272-'FF-Detailing'!B$4)/('FF-Detailing'!B$3-'FF-Detailing'!B$4))*'FF-Detailing'!D$4),IF(Y272&gt;'FF-Detailing'!B$5,('FF-Detailing'!C$5+((Y272-'FF-Detailing'!B$5)/('FF-Detailing'!B$4-'FF-Detailing'!B$5))*'FF-Detailing'!D$5),IF(Y272&gt;='FF-Detailing'!B$6,('FF-Detailing'!C$6+((Y272-'FF-Detailing'!B$6)/('FF-Detailing'!B$5-'FF-Detailing'!B$6)*'FF-Detailing'!D$6)),0))))*$AJ$2/10</f>
        <v>0</v>
      </c>
      <c r="AK272" s="100">
        <f t="shared" si="55"/>
        <v>27.854354297778276</v>
      </c>
      <c r="AL272" s="70">
        <f t="shared" si="64"/>
        <v>498</v>
      </c>
      <c r="AM272" s="2">
        <f t="shared" si="56"/>
        <v>24.759426042469578</v>
      </c>
      <c r="AN272">
        <f t="shared" si="57"/>
        <v>355</v>
      </c>
      <c r="AO272" s="110" t="str">
        <f t="shared" si="58"/>
        <v/>
      </c>
      <c r="AP272" s="110" t="str">
        <f t="shared" si="52"/>
        <v/>
      </c>
      <c r="AQ272" s="110" t="str">
        <f t="shared" si="53"/>
        <v/>
      </c>
      <c r="AR272" s="110" t="str">
        <f t="shared" si="54"/>
        <v/>
      </c>
      <c r="AS272" s="109" t="str">
        <f t="shared" si="59"/>
        <v>Disqualified</v>
      </c>
      <c r="AT272" s="109" t="str">
        <f t="shared" si="60"/>
        <v>Disqualified</v>
      </c>
      <c r="AU272" s="109" t="str">
        <f t="shared" si="61"/>
        <v>Disqualified</v>
      </c>
      <c r="AV272" s="109" t="str">
        <f t="shared" si="62"/>
        <v>Disqualified</v>
      </c>
    </row>
    <row r="273" spans="1:48" ht="30" x14ac:dyDescent="0.35">
      <c r="A273" s="87"/>
      <c r="B273" s="79">
        <v>106555</v>
      </c>
      <c r="C273" s="80" t="s">
        <v>2152</v>
      </c>
      <c r="D273" s="80" t="s">
        <v>1114</v>
      </c>
      <c r="E273" s="80" t="s">
        <v>695</v>
      </c>
      <c r="F273" s="80" t="s">
        <v>58</v>
      </c>
      <c r="G273" s="80" t="s">
        <v>1776</v>
      </c>
      <c r="H273" s="80" t="s">
        <v>1777</v>
      </c>
      <c r="I273" s="80" t="s">
        <v>1757</v>
      </c>
      <c r="J273" s="146">
        <v>45094</v>
      </c>
      <c r="K273" s="146" t="s">
        <v>1719</v>
      </c>
      <c r="L273" s="79"/>
      <c r="M273" s="79">
        <v>9</v>
      </c>
      <c r="N273" s="78">
        <v>85.062788302854756</v>
      </c>
      <c r="O273" s="78">
        <f>_xlfn.XLOOKUP($B273,[1]Sheet1!$A:$A,[1]Sheet1!$D:$D)</f>
        <v>85.062846700405458</v>
      </c>
      <c r="P273" s="78">
        <f t="shared" si="63"/>
        <v>-5.8397550702693479E-5</v>
      </c>
      <c r="Q273" s="78">
        <v>30.555555555555557</v>
      </c>
      <c r="R273" s="78">
        <v>35.794122786247613</v>
      </c>
      <c r="S273" s="78">
        <v>104.17350128132139</v>
      </c>
      <c r="T273" s="142">
        <v>2</v>
      </c>
      <c r="U273" s="68">
        <v>19.433089861287943</v>
      </c>
      <c r="V273" s="68">
        <v>0.58299269583863833</v>
      </c>
      <c r="W273" s="78">
        <v>77.746031746031747</v>
      </c>
      <c r="X273" s="78">
        <v>72.777777777777771</v>
      </c>
      <c r="Y273" s="78">
        <v>86.333333333333329</v>
      </c>
      <c r="Z273" s="73"/>
      <c r="AA273" s="74"/>
      <c r="AB273" s="75">
        <f>IF(N273="","",(IF(N273&gt;='Sales Ach'!B$3,'Sales Ach'!C$3,IF(N273&gt;='Sales Ach'!B$4,('Sales Ach'!C$4+((N273-'Sales Ach'!B$4)/('Sales Ach'!B$3-'Sales Ach'!B$4))*'Sales Ach'!D$4),IF(N273&gt;'Sales Ach'!B$5,('Sales Ach'!C$5+((N273-'Sales Ach'!B$5)/('Sales Ach'!B$4-'Sales Ach'!B$5))*'Sales Ach'!D$5),IF(N273&gt;='Sales Ach'!B$6,('Sales Ach'!C$6+((N273-'Sales Ach'!B$6)/('Sales Ach'!B$5-'Sales Ach'!B$6)*'Sales Ach'!D$6)),0))))*$AB$2/10))</f>
        <v>12.018836490856428</v>
      </c>
      <c r="AC273" s="76">
        <f>IF(Q273="","",(IF(Q273&gt;=UA!B$3,UA!C$3,IF(Q273&gt;=UA!B$4,(UA!C$4+((Q273-UA!B$4)/(UA!B$3-UA!B$4))*UA!D$4),IF(Q273&gt;UA!B$5,(UA!C$5+((Q273-UA!B$5)/(UA!B$4-UA!B$5))*UA!D$5),IF(Q273&gt;=UA!B$6,(UA!C$6+((Q273-UA!B$6)/(UA!B$5-UA!B$6)*UA!D$6)),0))))*$AC$2/10))</f>
        <v>3.166666666666667</v>
      </c>
      <c r="AD273" s="76">
        <f>IF(R273="","",(IF(R273&gt;='New Product'!B$3,'New Product'!C$3,IF(R273&gt;='New Product'!B$4,('New Product'!C$4+((R273-'New Product'!B$4)/('New Product'!B$3-'New Product'!B$4))*'New Product'!D$4),IF(R273&gt;'New Product'!B$5,('New Product'!C$5+((R273-'New Product'!B$5)/('New Product'!B$4-'New Product'!B$5))*'New Product'!D$5),IF(R273&gt;='New Product'!B$6,('New Product'!C$6+((R273-'New Product'!B$6)/('New Product'!B$5-'New Product'!B$6)*'New Product'!D$6)),0)))))*$AD$2/10)</f>
        <v>0</v>
      </c>
      <c r="AE273" s="76">
        <f>IF(S273="","",(IF(S273&gt;='Basket Brand'!B$3,'Basket Brand'!C$3,IF(S273&gt;='Basket Brand'!B$4,('Basket Brand'!C$4+((S273-'Basket Brand'!B$4)/('Basket Brand'!B$3-'Basket Brand'!B$4))*'Basket Brand'!D$4),IF(S273&gt;'Basket Brand'!B$5,('Basket Brand'!C$5+((S273-'Basket Brand'!B$5)/('Basket Brand'!B$4-'Basket Brand'!B$5))*'Basket Brand'!D$5),IF(S273&gt;='Basket Brand'!B$6,('Basket Brand'!C$6+((S273-'Basket Brand'!B$6)/('Basket Brand'!B$5-'Basket Brand'!B$6)*'Basket Brand'!D$6)),0))))*$AE$2/10))</f>
        <v>10.100820153758566</v>
      </c>
      <c r="AF273" s="76">
        <f>IF(T273="","",(IF(T273&gt;='No of Month Ach.'!B$3,'No of Month Ach.'!C$3,IF(T273&gt;='No of Month Ach.'!B$4,('No of Month Ach.'!C$4+((T273-'No of Month Ach.'!B$4)/('No of Month Ach.'!B$3-'No of Month Ach.'!B$4))*'No of Month Ach.'!D$4),IF(T273&gt;'No of Month Ach.'!B$5,('No of Month Ach.'!C$5+((T273-'No of Month Ach.'!B$5)/('No of Month Ach.'!B$4-'No of Month Ach.'!B$5))*'No of Month Ach.'!D$5),IF(T273&gt;='No of Month Ach.'!B$6,('No of Month Ach.'!C$6+((T273-'No of Month Ach.'!B$6)/('No of Month Ach.'!B$5-'No of Month Ach.'!B$6)*'No of Month Ach.'!D$6)),0))))*$AF$2/10))</f>
        <v>0</v>
      </c>
      <c r="AG273" s="76">
        <f>IFERROR(IF(U273="","",IF(U273&gt;='Rx Share'!B$3,'Rx Share'!C$3,IF(U273&gt;='Rx Share'!B$4,('Rx Share'!C$4+((U273-'Rx Share'!B$4)/('Rx Share'!B$3-'Rx Share'!B$4))*'Rx Share'!D$4),IF(U273&gt;'Rx Share'!B$5,('Rx Share'!C$5+((U273-'Rx Share'!B$5)/('Rx Share'!B$4-'Rx Share'!B$5))*'Rx Share'!D$5),IF(U273&gt;='Rx Share'!B$6,('Rx Share'!C$6+((U273-'Rx Share'!B$6)/('Rx Share'!B$5-'Rx Share'!B$6)*'Rx Share'!D$6)),0)))))*$AG$2/10,"")</f>
        <v>0</v>
      </c>
      <c r="AH273" s="76">
        <f>IF(W273&gt;='Call Achv'!B$3,'Call Achv'!C$3,IF(W273&gt;='Call Achv'!B$4,('Call Achv'!C$4+((W273-'Call Achv'!B$4)/('Call Achv'!B$3-'Call Achv'!B$4))*'Call Achv'!D$4),IF(W273&gt;'Call Achv'!B$5,('Call Achv'!C$5+((W273-'Call Achv'!B$5)/('Call Achv'!B$4-'Call Achv'!B$5))*'Call Achv'!D$5),IF(W273&gt;='Call Achv'!B$6,('Call Achv'!C$6+((W273-'Call Achv'!B$6)/('Call Achv'!B$5-'Call Achv'!B$6)*'Call Achv'!D$6)),0))))*$AH$2/10</f>
        <v>0</v>
      </c>
      <c r="AI273" s="76">
        <f>IF(X273&gt;='FF-Written'!B$3,'FF-Written'!C$3,IF(X273&gt;='FF-Written'!B$4,('FF-Written'!C$4+((X273-'FF-Written'!B$4)/('FF-Written'!B$3-'FF-Written'!B$4))*'FF-Written'!D$4),IF(X273&gt;'FF-Written'!B$5,('FF-Written'!C$5+((X273-'FF-Written'!B$5)/('FF-Written'!B$4-'FF-Written'!B$5))*'FF-Written'!D$5),IF(X273&gt;='FF-Written'!B$6,('FF-Written'!C$6+((X273-'FF-Written'!B$6)/('FF-Written'!B$5-'FF-Written'!B$6)*'FF-Written'!D$6)),0))))*$AI$2/10</f>
        <v>4.7333333333333325</v>
      </c>
      <c r="AJ273" s="76">
        <f>IF(Y273&gt;='FF-Detailing'!B$3,'FF-Detailing'!C$3,IF(Y273&gt;='FF-Detailing'!B$4,('FF-Detailing'!C$4+((Y273-'FF-Detailing'!B$4)/('FF-Detailing'!B$3-'FF-Detailing'!B$4))*'FF-Detailing'!D$4),IF(Y273&gt;'FF-Detailing'!B$5,('FF-Detailing'!C$5+((Y273-'FF-Detailing'!B$5)/('FF-Detailing'!B$4-'FF-Detailing'!B$5))*'FF-Detailing'!D$5),IF(Y273&gt;='FF-Detailing'!B$6,('FF-Detailing'!C$6+((Y273-'FF-Detailing'!B$6)/('FF-Detailing'!B$5-'FF-Detailing'!B$6)*'FF-Detailing'!D$6)),0))))*$AJ$2/10</f>
        <v>2.4799999999999995</v>
      </c>
      <c r="AK273" s="100">
        <f t="shared" si="55"/>
        <v>40.624570805768734</v>
      </c>
      <c r="AL273" s="70">
        <f t="shared" si="64"/>
        <v>336</v>
      </c>
      <c r="AM273" s="2">
        <f t="shared" si="56"/>
        <v>36.110729605127766</v>
      </c>
      <c r="AN273">
        <f t="shared" si="57"/>
        <v>246</v>
      </c>
      <c r="AO273" s="110" t="str">
        <f t="shared" si="58"/>
        <v/>
      </c>
      <c r="AP273" s="110" t="str">
        <f t="shared" si="52"/>
        <v/>
      </c>
      <c r="AQ273" s="110" t="str">
        <f t="shared" si="53"/>
        <v/>
      </c>
      <c r="AR273" s="110" t="str">
        <f t="shared" si="54"/>
        <v/>
      </c>
      <c r="AS273" s="109" t="str">
        <f t="shared" si="59"/>
        <v>Disqualified</v>
      </c>
      <c r="AT273" s="109" t="str">
        <f t="shared" si="60"/>
        <v>Disqualified</v>
      </c>
      <c r="AU273" s="109" t="str">
        <f t="shared" si="61"/>
        <v>Disqualified</v>
      </c>
      <c r="AV273" s="109" t="str">
        <f t="shared" si="62"/>
        <v>Disqualified</v>
      </c>
    </row>
    <row r="274" spans="1:48" ht="30" x14ac:dyDescent="0.35">
      <c r="A274" s="87"/>
      <c r="B274" s="79">
        <v>106557</v>
      </c>
      <c r="C274" s="80" t="s">
        <v>716</v>
      </c>
      <c r="D274" s="80" t="s">
        <v>1114</v>
      </c>
      <c r="E274" s="80" t="s">
        <v>717</v>
      </c>
      <c r="F274" s="80" t="s">
        <v>2067</v>
      </c>
      <c r="G274" s="80" t="s">
        <v>1798</v>
      </c>
      <c r="H274" s="80" t="s">
        <v>1777</v>
      </c>
      <c r="I274" s="80" t="s">
        <v>1757</v>
      </c>
      <c r="J274" s="146">
        <v>45094</v>
      </c>
      <c r="K274" s="146" t="s">
        <v>1719</v>
      </c>
      <c r="L274" s="79"/>
      <c r="M274" s="79">
        <v>9</v>
      </c>
      <c r="N274" s="78">
        <v>83.259055441686485</v>
      </c>
      <c r="O274" s="78">
        <f>_xlfn.XLOOKUP($B274,[1]Sheet1!$A:$A,[1]Sheet1!$D:$D)</f>
        <v>83.259075168266477</v>
      </c>
      <c r="P274" s="78">
        <f t="shared" si="63"/>
        <v>-1.9726579992607185E-5</v>
      </c>
      <c r="Q274" s="78">
        <v>33.846153846153847</v>
      </c>
      <c r="R274" s="78">
        <v>44.511404863029995</v>
      </c>
      <c r="S274" s="78">
        <v>84.322203468850191</v>
      </c>
      <c r="T274" s="142">
        <v>1</v>
      </c>
      <c r="U274" s="68">
        <v>20.294266869609334</v>
      </c>
      <c r="V274" s="68">
        <v>0.60882800608828003</v>
      </c>
      <c r="W274" s="78">
        <v>80.634920634920633</v>
      </c>
      <c r="X274" s="78">
        <v>87.777777777777786</v>
      </c>
      <c r="Y274" s="78">
        <v>86.833333333333329</v>
      </c>
      <c r="Z274" s="73"/>
      <c r="AA274" s="74"/>
      <c r="AB274" s="75">
        <f>IF(N274="","",(IF(N274&gt;='Sales Ach'!B$3,'Sales Ach'!C$3,IF(N274&gt;='Sales Ach'!B$4,('Sales Ach'!C$4+((N274-'Sales Ach'!B$4)/('Sales Ach'!B$3-'Sales Ach'!B$4))*'Sales Ach'!D$4),IF(N274&gt;'Sales Ach'!B$5,('Sales Ach'!C$5+((N274-'Sales Ach'!B$5)/('Sales Ach'!B$4-'Sales Ach'!B$5))*'Sales Ach'!D$5),IF(N274&gt;='Sales Ach'!B$6,('Sales Ach'!C$6+((N274-'Sales Ach'!B$6)/('Sales Ach'!B$5-'Sales Ach'!B$6)*'Sales Ach'!D$6)),0))))*$AB$2/10))</f>
        <v>11.477716632505945</v>
      </c>
      <c r="AC274" s="76">
        <f>IF(Q274="","",(IF(Q274&gt;=UA!B$3,UA!C$3,IF(Q274&gt;=UA!B$4,(UA!C$4+((Q274-UA!B$4)/(UA!B$3-UA!B$4))*UA!D$4),IF(Q274&gt;UA!B$5,(UA!C$5+((Q274-UA!B$5)/(UA!B$4-UA!B$5))*UA!D$5),IF(Q274&gt;=UA!B$6,(UA!C$6+((Q274-UA!B$6)/(UA!B$5-UA!B$6)*UA!D$6)),0))))*$AC$2/10))</f>
        <v>4.1538461538461542</v>
      </c>
      <c r="AD274" s="76">
        <f>IF(R274="","",(IF(R274&gt;='New Product'!B$3,'New Product'!C$3,IF(R274&gt;='New Product'!B$4,('New Product'!C$4+((R274-'New Product'!B$4)/('New Product'!B$3-'New Product'!B$4))*'New Product'!D$4),IF(R274&gt;'New Product'!B$5,('New Product'!C$5+((R274-'New Product'!B$5)/('New Product'!B$4-'New Product'!B$5))*'New Product'!D$5),IF(R274&gt;='New Product'!B$6,('New Product'!C$6+((R274-'New Product'!B$6)/('New Product'!B$5-'New Product'!B$6)*'New Product'!D$6)),0)))))*$AD$2/10)</f>
        <v>0.44737396275756225</v>
      </c>
      <c r="AE274" s="76">
        <f>IF(S274="","",(IF(S274&gt;='Basket Brand'!B$3,'Basket Brand'!C$3,IF(S274&gt;='Basket Brand'!B$4,('Basket Brand'!C$4+((S274-'Basket Brand'!B$4)/('Basket Brand'!B$3-'Basket Brand'!B$4))*'Basket Brand'!D$4),IF(S274&gt;'Basket Brand'!B$5,('Basket Brand'!C$5+((S274-'Basket Brand'!B$5)/('Basket Brand'!B$4-'Basket Brand'!B$5))*'Basket Brand'!D$5),IF(S274&gt;='Basket Brand'!B$6,('Basket Brand'!C$6+((S274-'Basket Brand'!B$6)/('Basket Brand'!B$5-'Basket Brand'!B$6)*'Basket Brand'!D$6)),0))))*$AE$2/10))</f>
        <v>4.7186644162620226</v>
      </c>
      <c r="AF274" s="76">
        <f>IF(T274="","",(IF(T274&gt;='No of Month Ach.'!B$3,'No of Month Ach.'!C$3,IF(T274&gt;='No of Month Ach.'!B$4,('No of Month Ach.'!C$4+((T274-'No of Month Ach.'!B$4)/('No of Month Ach.'!B$3-'No of Month Ach.'!B$4))*'No of Month Ach.'!D$4),IF(T274&gt;'No of Month Ach.'!B$5,('No of Month Ach.'!C$5+((T274-'No of Month Ach.'!B$5)/('No of Month Ach.'!B$4-'No of Month Ach.'!B$5))*'No of Month Ach.'!D$5),IF(T274&gt;='No of Month Ach.'!B$6,('No of Month Ach.'!C$6+((T274-'No of Month Ach.'!B$6)/('No of Month Ach.'!B$5-'No of Month Ach.'!B$6)*'No of Month Ach.'!D$6)),0))))*$AF$2/10))</f>
        <v>0</v>
      </c>
      <c r="AG274" s="76">
        <f>IFERROR(IF(U274="","",IF(U274&gt;='Rx Share'!B$3,'Rx Share'!C$3,IF(U274&gt;='Rx Share'!B$4,('Rx Share'!C$4+((U274-'Rx Share'!B$4)/('Rx Share'!B$3-'Rx Share'!B$4))*'Rx Share'!D$4),IF(U274&gt;'Rx Share'!B$5,('Rx Share'!C$5+((U274-'Rx Share'!B$5)/('Rx Share'!B$4-'Rx Share'!B$5))*'Rx Share'!D$5),IF(U274&gt;='Rx Share'!B$6,('Rx Share'!C$6+((U274-'Rx Share'!B$6)/('Rx Share'!B$5-'Rx Share'!B$6)*'Rx Share'!D$6)),0)))))*$AG$2/10,"")</f>
        <v>0</v>
      </c>
      <c r="AH274" s="76">
        <f>IF(W274&gt;='Call Achv'!B$3,'Call Achv'!C$3,IF(W274&gt;='Call Achv'!B$4,('Call Achv'!C$4+((W274-'Call Achv'!B$4)/('Call Achv'!B$3-'Call Achv'!B$4))*'Call Achv'!D$4),IF(W274&gt;'Call Achv'!B$5,('Call Achv'!C$5+((W274-'Call Achv'!B$5)/('Call Achv'!B$4-'Call Achv'!B$5))*'Call Achv'!D$5),IF(W274&gt;='Call Achv'!B$6,('Call Achv'!C$6+((W274-'Call Achv'!B$6)/('Call Achv'!B$5-'Call Achv'!B$6)*'Call Achv'!D$6)),0))))*$AH$2/10</f>
        <v>0.36111111111111072</v>
      </c>
      <c r="AI274" s="76">
        <f>IF(X274&gt;='FF-Written'!B$3,'FF-Written'!C$3,IF(X274&gt;='FF-Written'!B$4,('FF-Written'!C$4+((X274-'FF-Written'!B$4)/('FF-Written'!B$3-'FF-Written'!B$4))*'FF-Written'!D$4),IF(X274&gt;'FF-Written'!B$5,('FF-Written'!C$5+((X274-'FF-Written'!B$5)/('FF-Written'!B$4-'FF-Written'!B$5))*'FF-Written'!D$5),IF(X274&gt;='FF-Written'!B$6,('FF-Written'!C$6+((X274-'FF-Written'!B$6)/('FF-Written'!B$5-'FF-Written'!B$6)*'FF-Written'!D$6)),0))))*$AI$2/10</f>
        <v>7.6444444444444457</v>
      </c>
      <c r="AJ274" s="76">
        <f>IF(Y274&gt;='FF-Detailing'!B$3,'FF-Detailing'!C$3,IF(Y274&gt;='FF-Detailing'!B$4,('FF-Detailing'!C$4+((Y274-'FF-Detailing'!B$4)/('FF-Detailing'!B$3-'FF-Detailing'!B$4))*'FF-Detailing'!D$4),IF(Y274&gt;'FF-Detailing'!B$5,('FF-Detailing'!C$5+((Y274-'FF-Detailing'!B$5)/('FF-Detailing'!B$4-'FF-Detailing'!B$5))*'FF-Detailing'!D$5),IF(Y274&gt;='FF-Detailing'!B$6,('FF-Detailing'!C$6+((Y274-'FF-Detailing'!B$6)/('FF-Detailing'!B$5-'FF-Detailing'!B$6)*'FF-Detailing'!D$6)),0))))*$AJ$2/10</f>
        <v>2.5099999999999993</v>
      </c>
      <c r="AK274" s="100">
        <f t="shared" si="55"/>
        <v>39.141445901159052</v>
      </c>
      <c r="AL274" s="117">
        <f t="shared" si="64"/>
        <v>353</v>
      </c>
      <c r="AM274" s="2">
        <f t="shared" si="56"/>
        <v>34.792396356585826</v>
      </c>
      <c r="AN274">
        <f t="shared" si="57"/>
        <v>256</v>
      </c>
      <c r="AO274" s="110" t="str">
        <f t="shared" si="58"/>
        <v/>
      </c>
      <c r="AP274" s="110" t="str">
        <f t="shared" si="52"/>
        <v/>
      </c>
      <c r="AQ274" s="110" t="str">
        <f t="shared" si="53"/>
        <v/>
      </c>
      <c r="AR274" s="110" t="str">
        <f t="shared" si="54"/>
        <v/>
      </c>
      <c r="AS274" s="109" t="str">
        <f t="shared" si="59"/>
        <v>Disqualified</v>
      </c>
      <c r="AT274" s="109" t="str">
        <f t="shared" si="60"/>
        <v>Disqualified</v>
      </c>
      <c r="AU274" s="109" t="str">
        <f t="shared" si="61"/>
        <v>Disqualified</v>
      </c>
      <c r="AV274" s="109" t="str">
        <f t="shared" si="62"/>
        <v>Disqualified</v>
      </c>
    </row>
    <row r="275" spans="1:48" ht="20" x14ac:dyDescent="0.35">
      <c r="A275" s="87"/>
      <c r="B275" s="79">
        <v>106559</v>
      </c>
      <c r="C275" s="80" t="s">
        <v>2153</v>
      </c>
      <c r="D275" s="80" t="s">
        <v>1114</v>
      </c>
      <c r="E275" s="80" t="s">
        <v>706</v>
      </c>
      <c r="F275" s="80" t="s">
        <v>95</v>
      </c>
      <c r="G275" s="80" t="s">
        <v>31</v>
      </c>
      <c r="H275" s="80" t="s">
        <v>1760</v>
      </c>
      <c r="I275" s="80" t="s">
        <v>1757</v>
      </c>
      <c r="J275" s="146">
        <v>45094</v>
      </c>
      <c r="K275" s="146" t="s">
        <v>1719</v>
      </c>
      <c r="L275" s="79"/>
      <c r="M275" s="79">
        <v>9</v>
      </c>
      <c r="N275" s="78">
        <v>89.632101327479731</v>
      </c>
      <c r="O275" s="78">
        <f>_xlfn.XLOOKUP($B275,[1]Sheet1!$A:$A,[1]Sheet1!$D:$D)</f>
        <v>89.632115754531924</v>
      </c>
      <c r="P275" s="78">
        <f t="shared" si="63"/>
        <v>-1.4427052192900192E-5</v>
      </c>
      <c r="Q275" s="78">
        <v>29.6875</v>
      </c>
      <c r="R275" s="78">
        <v>58.210483349517176</v>
      </c>
      <c r="S275" s="78">
        <v>84.901949085163437</v>
      </c>
      <c r="T275" s="142">
        <v>2</v>
      </c>
      <c r="U275" s="68">
        <v>5.9665871121718377</v>
      </c>
      <c r="V275" s="68">
        <v>0.17899761336515513</v>
      </c>
      <c r="W275" s="78">
        <v>91.079365079365076</v>
      </c>
      <c r="X275" s="78">
        <v>51.666666666666664</v>
      </c>
      <c r="Y275" s="78">
        <v>55.333333333333336</v>
      </c>
      <c r="Z275" s="73"/>
      <c r="AA275" s="74"/>
      <c r="AB275" s="75">
        <f>IF(N275="","",(IF(N275&gt;='Sales Ach'!B$3,'Sales Ach'!C$3,IF(N275&gt;='Sales Ach'!B$4,('Sales Ach'!C$4+((N275-'Sales Ach'!B$4)/('Sales Ach'!B$3-'Sales Ach'!B$4))*'Sales Ach'!D$4),IF(N275&gt;'Sales Ach'!B$5,('Sales Ach'!C$5+((N275-'Sales Ach'!B$5)/('Sales Ach'!B$4-'Sales Ach'!B$5))*'Sales Ach'!D$5),IF(N275&gt;='Sales Ach'!B$6,('Sales Ach'!C$6+((N275-'Sales Ach'!B$6)/('Sales Ach'!B$5-'Sales Ach'!B$6)*'Sales Ach'!D$6)),0))))*$AB$2/10))</f>
        <v>13.389630398243918</v>
      </c>
      <c r="AC275" s="76">
        <f>IF(Q275="","",(IF(Q275&gt;=UA!B$3,UA!C$3,IF(Q275&gt;=UA!B$4,(UA!C$4+((Q275-UA!B$4)/(UA!B$3-UA!B$4))*UA!D$4),IF(Q275&gt;UA!B$5,(UA!C$5+((Q275-UA!B$5)/(UA!B$4-UA!B$5))*UA!D$5),IF(Q275&gt;=UA!B$6,(UA!C$6+((Q275-UA!B$6)/(UA!B$5-UA!B$6)*UA!D$6)),0))))*$AC$2/10))</f>
        <v>0</v>
      </c>
      <c r="AD275" s="76">
        <f>IF(R275="","",(IF(R275&gt;='New Product'!B$3,'New Product'!C$3,IF(R275&gt;='New Product'!B$4,('New Product'!C$4+((R275-'New Product'!B$4)/('New Product'!B$3-'New Product'!B$4))*'New Product'!D$4),IF(R275&gt;'New Product'!B$5,('New Product'!C$5+((R275-'New Product'!B$5)/('New Product'!B$4-'New Product'!B$5))*'New Product'!D$5),IF(R275&gt;='New Product'!B$6,('New Product'!C$6+((R275-'New Product'!B$6)/('New Product'!B$5-'New Product'!B$6)*'New Product'!D$6)),0)))))*$AD$2/10)</f>
        <v>1.0467086465413766</v>
      </c>
      <c r="AE275" s="76">
        <f>IF(S275="","",(IF(S275&gt;='Basket Brand'!B$3,'Basket Brand'!C$3,IF(S275&gt;='Basket Brand'!B$4,('Basket Brand'!C$4+((S275-'Basket Brand'!B$4)/('Basket Brand'!B$3-'Basket Brand'!B$4))*'Basket Brand'!D$4),IF(S275&gt;'Basket Brand'!B$5,('Basket Brand'!C$5+((S275-'Basket Brand'!B$5)/('Basket Brand'!B$4-'Basket Brand'!B$5))*'Basket Brand'!D$5),IF(S275&gt;='Basket Brand'!B$6,('Basket Brand'!C$6+((S275-'Basket Brand'!B$6)/('Basket Brand'!B$5-'Basket Brand'!B$6)*'Basket Brand'!D$6)),0))))*$AE$2/10))</f>
        <v>4.7882338902196127</v>
      </c>
      <c r="AF275" s="76">
        <f>IF(T275="","",(IF(T275&gt;='No of Month Ach.'!B$3,'No of Month Ach.'!C$3,IF(T275&gt;='No of Month Ach.'!B$4,('No of Month Ach.'!C$4+((T275-'No of Month Ach.'!B$4)/('No of Month Ach.'!B$3-'No of Month Ach.'!B$4))*'No of Month Ach.'!D$4),IF(T275&gt;'No of Month Ach.'!B$5,('No of Month Ach.'!C$5+((T275-'No of Month Ach.'!B$5)/('No of Month Ach.'!B$4-'No of Month Ach.'!B$5))*'No of Month Ach.'!D$5),IF(T275&gt;='No of Month Ach.'!B$6,('No of Month Ach.'!C$6+((T275-'No of Month Ach.'!B$6)/('No of Month Ach.'!B$5-'No of Month Ach.'!B$6)*'No of Month Ach.'!D$6)),0))))*$AF$2/10))</f>
        <v>0</v>
      </c>
      <c r="AG275" s="76">
        <f>IFERROR(IF(U275="","",IF(U275&gt;='Rx Share'!B$3,'Rx Share'!C$3,IF(U275&gt;='Rx Share'!B$4,('Rx Share'!C$4+((U275-'Rx Share'!B$4)/('Rx Share'!B$3-'Rx Share'!B$4))*'Rx Share'!D$4),IF(U275&gt;'Rx Share'!B$5,('Rx Share'!C$5+((U275-'Rx Share'!B$5)/('Rx Share'!B$4-'Rx Share'!B$5))*'Rx Share'!D$5),IF(U275&gt;='Rx Share'!B$6,('Rx Share'!C$6+((U275-'Rx Share'!B$6)/('Rx Share'!B$5-'Rx Share'!B$6)*'Rx Share'!D$6)),0)))))*$AG$2/10,"")</f>
        <v>0</v>
      </c>
      <c r="AH275" s="76">
        <f>IF(W275&gt;='Call Achv'!B$3,'Call Achv'!C$3,IF(W275&gt;='Call Achv'!B$4,('Call Achv'!C$4+((W275-'Call Achv'!B$4)/('Call Achv'!B$3-'Call Achv'!B$4))*'Call Achv'!D$4),IF(W275&gt;'Call Achv'!B$5,('Call Achv'!C$5+((W275-'Call Achv'!B$5)/('Call Achv'!B$4-'Call Achv'!B$5))*'Call Achv'!D$5),IF(W275&gt;='Call Achv'!B$6,('Call Achv'!C$6+((W275-'Call Achv'!B$6)/('Call Achv'!B$5-'Call Achv'!B$6)*'Call Achv'!D$6)),0))))*$AH$2/10</f>
        <v>2.2158730158730151</v>
      </c>
      <c r="AI275" s="76">
        <f>IF(X275&gt;='FF-Written'!B$3,'FF-Written'!C$3,IF(X275&gt;='FF-Written'!B$4,('FF-Written'!C$4+((X275-'FF-Written'!B$4)/('FF-Written'!B$3-'FF-Written'!B$4))*'FF-Written'!D$4),IF(X275&gt;'FF-Written'!B$5,('FF-Written'!C$5+((X275-'FF-Written'!B$5)/('FF-Written'!B$4-'FF-Written'!B$5))*'FF-Written'!D$5),IF(X275&gt;='FF-Written'!B$6,('FF-Written'!C$6+((X275-'FF-Written'!B$6)/('FF-Written'!B$5-'FF-Written'!B$6)*'FF-Written'!D$6)),0))))*$AI$2/10</f>
        <v>0.86666666666666603</v>
      </c>
      <c r="AJ275" s="76">
        <f>IF(Y275&gt;='FF-Detailing'!B$3,'FF-Detailing'!C$3,IF(Y275&gt;='FF-Detailing'!B$4,('FF-Detailing'!C$4+((Y275-'FF-Detailing'!B$4)/('FF-Detailing'!B$3-'FF-Detailing'!B$4))*'FF-Detailing'!D$4),IF(Y275&gt;'FF-Detailing'!B$5,('FF-Detailing'!C$5+((Y275-'FF-Detailing'!B$5)/('FF-Detailing'!B$4-'FF-Detailing'!B$5))*'FF-Detailing'!D$5),IF(Y275&gt;='FF-Detailing'!B$6,('FF-Detailing'!C$6+((Y275-'FF-Detailing'!B$6)/('FF-Detailing'!B$5-'FF-Detailing'!B$6)*'FF-Detailing'!D$6)),0))))*$AJ$2/10</f>
        <v>0</v>
      </c>
      <c r="AK275" s="100">
        <f t="shared" si="55"/>
        <v>27.883890771930737</v>
      </c>
      <c r="AL275" s="70">
        <f t="shared" si="64"/>
        <v>497</v>
      </c>
      <c r="AM275" s="2">
        <f t="shared" si="56"/>
        <v>24.785680686160656</v>
      </c>
      <c r="AN275">
        <f t="shared" si="57"/>
        <v>354</v>
      </c>
      <c r="AO275" s="110" t="str">
        <f t="shared" si="58"/>
        <v/>
      </c>
      <c r="AP275" s="110" t="str">
        <f t="shared" si="52"/>
        <v/>
      </c>
      <c r="AQ275" s="110" t="str">
        <f t="shared" si="53"/>
        <v/>
      </c>
      <c r="AR275" s="110" t="str">
        <f t="shared" si="54"/>
        <v/>
      </c>
      <c r="AS275" s="109" t="str">
        <f t="shared" si="59"/>
        <v>Disqualified</v>
      </c>
      <c r="AT275" s="109" t="str">
        <f t="shared" si="60"/>
        <v>Disqualified</v>
      </c>
      <c r="AU275" s="109" t="str">
        <f t="shared" si="61"/>
        <v>Disqualified</v>
      </c>
      <c r="AV275" s="109" t="str">
        <f t="shared" si="62"/>
        <v>Disqualified</v>
      </c>
    </row>
    <row r="276" spans="1:48" ht="30" x14ac:dyDescent="0.35">
      <c r="A276" s="87"/>
      <c r="B276" s="79">
        <v>106562</v>
      </c>
      <c r="C276" s="80" t="s">
        <v>698</v>
      </c>
      <c r="D276" s="80" t="s">
        <v>1114</v>
      </c>
      <c r="E276" s="80" t="s">
        <v>699</v>
      </c>
      <c r="F276" s="80" t="s">
        <v>151</v>
      </c>
      <c r="G276" s="80" t="s">
        <v>18</v>
      </c>
      <c r="H276" s="80" t="s">
        <v>1777</v>
      </c>
      <c r="I276" s="80" t="s">
        <v>1757</v>
      </c>
      <c r="J276" s="146">
        <v>45094</v>
      </c>
      <c r="K276" s="146" t="s">
        <v>1719</v>
      </c>
      <c r="L276" s="79"/>
      <c r="M276" s="79">
        <v>9</v>
      </c>
      <c r="N276" s="78">
        <v>94.158419044330955</v>
      </c>
      <c r="O276" s="78">
        <f>_xlfn.XLOOKUP($B276,[1]Sheet1!$A:$A,[1]Sheet1!$D:$D)</f>
        <v>94.158405966633055</v>
      </c>
      <c r="P276" s="78">
        <f t="shared" si="63"/>
        <v>1.307769790059865E-5</v>
      </c>
      <c r="Q276" s="78">
        <v>46.478873239436616</v>
      </c>
      <c r="R276" s="78">
        <v>92.047749097275442</v>
      </c>
      <c r="S276" s="78">
        <v>100.24748547877782</v>
      </c>
      <c r="T276" s="142">
        <v>2</v>
      </c>
      <c r="U276" s="68">
        <v>30.618773421076682</v>
      </c>
      <c r="V276" s="68">
        <v>0.91856320263230051</v>
      </c>
      <c r="W276" s="78">
        <v>97.250316055625788</v>
      </c>
      <c r="X276" s="78">
        <v>77.777777777777786</v>
      </c>
      <c r="Y276" s="78">
        <v>81.666666666666671</v>
      </c>
      <c r="Z276" s="73"/>
      <c r="AA276" s="74"/>
      <c r="AB276" s="75">
        <f>IF(N276="","",(IF(N276&gt;='Sales Ach'!B$3,'Sales Ach'!C$3,IF(N276&gt;='Sales Ach'!B$4,('Sales Ach'!C$4+((N276-'Sales Ach'!B$4)/('Sales Ach'!B$3-'Sales Ach'!B$4))*'Sales Ach'!D$4),IF(N276&gt;'Sales Ach'!B$5,('Sales Ach'!C$5+((N276-'Sales Ach'!B$5)/('Sales Ach'!B$4-'Sales Ach'!B$5))*'Sales Ach'!D$5),IF(N276&gt;='Sales Ach'!B$6,('Sales Ach'!C$6+((N276-'Sales Ach'!B$6)/('Sales Ach'!B$5-'Sales Ach'!B$6)*'Sales Ach'!D$6)),0))))*$AB$2/10))</f>
        <v>14.747525713299288</v>
      </c>
      <c r="AC276" s="76">
        <f>IF(Q276="","",(IF(Q276&gt;=UA!B$3,UA!C$3,IF(Q276&gt;=UA!B$4,(UA!C$4+((Q276-UA!B$4)/(UA!B$3-UA!B$4))*UA!D$4),IF(Q276&gt;UA!B$5,(UA!C$5+((Q276-UA!B$5)/(UA!B$4-UA!B$5))*UA!D$5),IF(Q276&gt;=UA!B$6,(UA!C$6+((Q276-UA!B$6)/(UA!B$5-UA!B$6)*UA!D$6)),0))))*$AC$2/10))</f>
        <v>8.5915492957746462</v>
      </c>
      <c r="AD276" s="76">
        <f>IF(R276="","",(IF(R276&gt;='New Product'!B$3,'New Product'!C$3,IF(R276&gt;='New Product'!B$4,('New Product'!C$4+((R276-'New Product'!B$4)/('New Product'!B$3-'New Product'!B$4))*'New Product'!D$4),IF(R276&gt;'New Product'!B$5,('New Product'!C$5+((R276-'New Product'!B$5)/('New Product'!B$4-'New Product'!B$5))*'New Product'!D$5),IF(R276&gt;='New Product'!B$6,('New Product'!C$6+((R276-'New Product'!B$6)/('New Product'!B$5-'New Product'!B$6)*'New Product'!D$6)),0)))))*$AD$2/10)</f>
        <v>3.8071623645913162</v>
      </c>
      <c r="AE276" s="76">
        <f>IF(S276="","",(IF(S276&gt;='Basket Brand'!B$3,'Basket Brand'!C$3,IF(S276&gt;='Basket Brand'!B$4,('Basket Brand'!C$4+((S276-'Basket Brand'!B$4)/('Basket Brand'!B$3-'Basket Brand'!B$4))*'Basket Brand'!D$4),IF(S276&gt;'Basket Brand'!B$5,('Basket Brand'!C$5+((S276-'Basket Brand'!B$5)/('Basket Brand'!B$4-'Basket Brand'!B$5))*'Basket Brand'!D$5),IF(S276&gt;='Basket Brand'!B$6,('Basket Brand'!C$6+((S276-'Basket Brand'!B$6)/('Basket Brand'!B$5-'Basket Brand'!B$6)*'Basket Brand'!D$6)),0))))*$AE$2/10))</f>
        <v>9.6296982574533381</v>
      </c>
      <c r="AF276" s="76">
        <f>IF(T276="","",(IF(T276&gt;='No of Month Ach.'!B$3,'No of Month Ach.'!C$3,IF(T276&gt;='No of Month Ach.'!B$4,('No of Month Ach.'!C$4+((T276-'No of Month Ach.'!B$4)/('No of Month Ach.'!B$3-'No of Month Ach.'!B$4))*'No of Month Ach.'!D$4),IF(T276&gt;'No of Month Ach.'!B$5,('No of Month Ach.'!C$5+((T276-'No of Month Ach.'!B$5)/('No of Month Ach.'!B$4-'No of Month Ach.'!B$5))*'No of Month Ach.'!D$5),IF(T276&gt;='No of Month Ach.'!B$6,('No of Month Ach.'!C$6+((T276-'No of Month Ach.'!B$6)/('No of Month Ach.'!B$5-'No of Month Ach.'!B$6)*'No of Month Ach.'!D$6)),0))))*$AF$2/10))</f>
        <v>0</v>
      </c>
      <c r="AG276" s="76">
        <f>IFERROR(IF(U276="","",IF(U276&gt;='Rx Share'!B$3,'Rx Share'!C$3,IF(U276&gt;='Rx Share'!B$4,('Rx Share'!C$4+((U276-'Rx Share'!B$4)/('Rx Share'!B$3-'Rx Share'!B$4))*'Rx Share'!D$4),IF(U276&gt;'Rx Share'!B$5,('Rx Share'!C$5+((U276-'Rx Share'!B$5)/('Rx Share'!B$4-'Rx Share'!B$5))*'Rx Share'!D$5),IF(U276&gt;='Rx Share'!B$6,('Rx Share'!C$6+((U276-'Rx Share'!B$6)/('Rx Share'!B$5-'Rx Share'!B$6)*'Rx Share'!D$6)),0)))))*$AG$2/10,"")</f>
        <v>0</v>
      </c>
      <c r="AH276" s="76">
        <f>IF(W276&gt;='Call Achv'!B$3,'Call Achv'!C$3,IF(W276&gt;='Call Achv'!B$4,('Call Achv'!C$4+((W276-'Call Achv'!B$4)/('Call Achv'!B$3-'Call Achv'!B$4))*'Call Achv'!D$4),IF(W276&gt;'Call Achv'!B$5,('Call Achv'!C$5+((W276-'Call Achv'!B$5)/('Call Achv'!B$4-'Call Achv'!B$5))*'Call Achv'!D$5),IF(W276&gt;='Call Achv'!B$6,('Call Achv'!C$6+((W276-'Call Achv'!B$6)/('Call Achv'!B$5-'Call Achv'!B$6)*'Call Achv'!D$6)),0))))*$AH$2/10</f>
        <v>4.1750948166877366</v>
      </c>
      <c r="AI276" s="76">
        <f>IF(X276&gt;='FF-Written'!B$3,'FF-Written'!C$3,IF(X276&gt;='FF-Written'!B$4,('FF-Written'!C$4+((X276-'FF-Written'!B$4)/('FF-Written'!B$3-'FF-Written'!B$4))*'FF-Written'!D$4),IF(X276&gt;'FF-Written'!B$5,('FF-Written'!C$5+((X276-'FF-Written'!B$5)/('FF-Written'!B$4-'FF-Written'!B$5))*'FF-Written'!D$5),IF(X276&gt;='FF-Written'!B$6,('FF-Written'!C$6+((X276-'FF-Written'!B$6)/('FF-Written'!B$5-'FF-Written'!B$6)*'FF-Written'!D$6)),0))))*$AI$2/10</f>
        <v>5.3333333333333339</v>
      </c>
      <c r="AJ276" s="76">
        <f>IF(Y276&gt;='FF-Detailing'!B$3,'FF-Detailing'!C$3,IF(Y276&gt;='FF-Detailing'!B$4,('FF-Detailing'!C$4+((Y276-'FF-Detailing'!B$4)/('FF-Detailing'!B$3-'FF-Detailing'!B$4))*'FF-Detailing'!D$4),IF(Y276&gt;'FF-Detailing'!B$5,('FF-Detailing'!C$5+((Y276-'FF-Detailing'!B$5)/('FF-Detailing'!B$4-'FF-Detailing'!B$5))*'FF-Detailing'!D$5),IF(Y276&gt;='FF-Detailing'!B$6,('FF-Detailing'!C$6+((Y276-'FF-Detailing'!B$6)/('FF-Detailing'!B$5-'FF-Detailing'!B$6)*'FF-Detailing'!D$6)),0))))*$AJ$2/10</f>
        <v>2.2000000000000002</v>
      </c>
      <c r="AK276" s="100">
        <f t="shared" si="55"/>
        <v>60.605454726424583</v>
      </c>
      <c r="AL276" s="70">
        <f t="shared" si="64"/>
        <v>159</v>
      </c>
      <c r="AM276" s="2">
        <f t="shared" si="56"/>
        <v>53.871515312377404</v>
      </c>
      <c r="AN276">
        <f t="shared" si="57"/>
        <v>121</v>
      </c>
      <c r="AO276" s="110" t="str">
        <f t="shared" si="58"/>
        <v/>
      </c>
      <c r="AP276" s="110" t="str">
        <f t="shared" si="52"/>
        <v/>
      </c>
      <c r="AQ276" s="110" t="str">
        <f t="shared" si="53"/>
        <v/>
      </c>
      <c r="AR276" s="110" t="str">
        <f t="shared" si="54"/>
        <v/>
      </c>
      <c r="AS276" s="109" t="str">
        <f t="shared" si="59"/>
        <v>Disqualified</v>
      </c>
      <c r="AT276" s="109" t="str">
        <f t="shared" si="60"/>
        <v>Disqualified</v>
      </c>
      <c r="AU276" s="109" t="str">
        <f t="shared" si="61"/>
        <v>Disqualified</v>
      </c>
      <c r="AV276" s="109" t="str">
        <f t="shared" si="62"/>
        <v>Disqualified</v>
      </c>
    </row>
    <row r="277" spans="1:48" ht="20" x14ac:dyDescent="0.35">
      <c r="A277" s="87"/>
      <c r="B277" s="79">
        <v>106563</v>
      </c>
      <c r="C277" s="80" t="s">
        <v>581</v>
      </c>
      <c r="D277" s="80" t="s">
        <v>1114</v>
      </c>
      <c r="E277" s="80" t="s">
        <v>2154</v>
      </c>
      <c r="F277" s="80" t="s">
        <v>1983</v>
      </c>
      <c r="G277" s="80" t="s">
        <v>1830</v>
      </c>
      <c r="H277" s="80" t="s">
        <v>1822</v>
      </c>
      <c r="I277" s="80" t="s">
        <v>1757</v>
      </c>
      <c r="J277" s="146">
        <v>45094</v>
      </c>
      <c r="K277" s="146" t="s">
        <v>1719</v>
      </c>
      <c r="L277" s="79"/>
      <c r="M277" s="79">
        <v>9</v>
      </c>
      <c r="N277" s="78">
        <v>101.04437658694695</v>
      </c>
      <c r="O277" s="78">
        <f>_xlfn.XLOOKUP($B277,[1]Sheet1!$A:$A,[1]Sheet1!$D:$D)</f>
        <v>101.04433740247308</v>
      </c>
      <c r="P277" s="78">
        <f t="shared" si="63"/>
        <v>3.9184473877185155E-5</v>
      </c>
      <c r="Q277" s="78">
        <v>24.727272727272727</v>
      </c>
      <c r="R277" s="78">
        <v>118.02841389638526</v>
      </c>
      <c r="S277" s="78">
        <v>89.397107871535809</v>
      </c>
      <c r="T277" s="142">
        <v>5</v>
      </c>
      <c r="U277" s="68">
        <v>30.812046516250867</v>
      </c>
      <c r="V277" s="68">
        <v>0.61624093032501737</v>
      </c>
      <c r="W277" s="78">
        <v>89.703703703703709</v>
      </c>
      <c r="X277" s="78">
        <v>70</v>
      </c>
      <c r="Y277" s="78">
        <v>84</v>
      </c>
      <c r="Z277" s="73"/>
      <c r="AA277" s="74"/>
      <c r="AB277" s="75">
        <f>IF(N277="","",(IF(N277&gt;='Sales Ach'!B$3,'Sales Ach'!C$3,IF(N277&gt;='Sales Ach'!B$4,('Sales Ach'!C$4+((N277-'Sales Ach'!B$4)/('Sales Ach'!B$3-'Sales Ach'!B$4))*'Sales Ach'!D$4),IF(N277&gt;'Sales Ach'!B$5,('Sales Ach'!C$5+((N277-'Sales Ach'!B$5)/('Sales Ach'!B$4-'Sales Ach'!B$5))*'Sales Ach'!D$5),IF(N277&gt;='Sales Ach'!B$6,('Sales Ach'!C$6+((N277-'Sales Ach'!B$6)/('Sales Ach'!B$5-'Sales Ach'!B$6)*'Sales Ach'!D$6)),0))))*$AB$2/10))</f>
        <v>24.313312976084088</v>
      </c>
      <c r="AC277" s="76">
        <f>IF(Q277="","",(IF(Q277&gt;=UA!B$3,UA!C$3,IF(Q277&gt;=UA!B$4,(UA!C$4+((Q277-UA!B$4)/(UA!B$3-UA!B$4))*UA!D$4),IF(Q277&gt;UA!B$5,(UA!C$5+((Q277-UA!B$5)/(UA!B$4-UA!B$5))*UA!D$5),IF(Q277&gt;=UA!B$6,(UA!C$6+((Q277-UA!B$6)/(UA!B$5-UA!B$6)*UA!D$6)),0))))*$AC$2/10))</f>
        <v>0</v>
      </c>
      <c r="AD277" s="76">
        <f>IF(R277="","",(IF(R277&gt;='New Product'!B$3,'New Product'!C$3,IF(R277&gt;='New Product'!B$4,('New Product'!C$4+((R277-'New Product'!B$4)/('New Product'!B$3-'New Product'!B$4))*'New Product'!D$4),IF(R277&gt;'New Product'!B$5,('New Product'!C$5+((R277-'New Product'!B$5)/('New Product'!B$4-'New Product'!B$5))*'New Product'!D$5),IF(R277&gt;='New Product'!B$6,('New Product'!C$6+((R277-'New Product'!B$6)/('New Product'!B$5-'New Product'!B$6)*'New Product'!D$6)),0)))))*$AD$2/10)</f>
        <v>5</v>
      </c>
      <c r="AE277" s="76">
        <f>IF(S277="","",(IF(S277&gt;='Basket Brand'!B$3,'Basket Brand'!C$3,IF(S277&gt;='Basket Brand'!B$4,('Basket Brand'!C$4+((S277-'Basket Brand'!B$4)/('Basket Brand'!B$3-'Basket Brand'!B$4))*'Basket Brand'!D$4),IF(S277&gt;'Basket Brand'!B$5,('Basket Brand'!C$5+((S277-'Basket Brand'!B$5)/('Basket Brand'!B$4-'Basket Brand'!B$5))*'Basket Brand'!D$5),IF(S277&gt;='Basket Brand'!B$6,('Basket Brand'!C$6+((S277-'Basket Brand'!B$6)/('Basket Brand'!B$5-'Basket Brand'!B$6)*'Basket Brand'!D$6)),0))))*$AE$2/10))</f>
        <v>5.3276529445842975</v>
      </c>
      <c r="AF277" s="76">
        <f>IF(T277="","",(IF(T277&gt;='No of Month Ach.'!B$3,'No of Month Ach.'!C$3,IF(T277&gt;='No of Month Ach.'!B$4,('No of Month Ach.'!C$4+((T277-'No of Month Ach.'!B$4)/('No of Month Ach.'!B$3-'No of Month Ach.'!B$4))*'No of Month Ach.'!D$4),IF(T277&gt;'No of Month Ach.'!B$5,('No of Month Ach.'!C$5+((T277-'No of Month Ach.'!B$5)/('No of Month Ach.'!B$4-'No of Month Ach.'!B$5))*'No of Month Ach.'!D$5),IF(T277&gt;='No of Month Ach.'!B$6,('No of Month Ach.'!C$6+((T277-'No of Month Ach.'!B$6)/('No of Month Ach.'!B$5-'No of Month Ach.'!B$6)*'No of Month Ach.'!D$6)),0))))*$AF$2/10))</f>
        <v>0.35</v>
      </c>
      <c r="AG277" s="76">
        <f>IFERROR(IF(U277="","",IF(U277&gt;='Rx Share'!B$3,'Rx Share'!C$3,IF(U277&gt;='Rx Share'!B$4,('Rx Share'!C$4+((U277-'Rx Share'!B$4)/('Rx Share'!B$3-'Rx Share'!B$4))*'Rx Share'!D$4),IF(U277&gt;'Rx Share'!B$5,('Rx Share'!C$5+((U277-'Rx Share'!B$5)/('Rx Share'!B$4-'Rx Share'!B$5))*'Rx Share'!D$5),IF(U277&gt;='Rx Share'!B$6,('Rx Share'!C$6+((U277-'Rx Share'!B$6)/('Rx Share'!B$5-'Rx Share'!B$6)*'Rx Share'!D$6)),0)))))*$AG$2/10,"")</f>
        <v>0</v>
      </c>
      <c r="AH277" s="76">
        <f>IF(W277&gt;='Call Achv'!B$3,'Call Achv'!C$3,IF(W277&gt;='Call Achv'!B$4,('Call Achv'!C$4+((W277-'Call Achv'!B$4)/('Call Achv'!B$3-'Call Achv'!B$4))*'Call Achv'!D$4),IF(W277&gt;'Call Achv'!B$5,('Call Achv'!C$5+((W277-'Call Achv'!B$5)/('Call Achv'!B$4-'Call Achv'!B$5))*'Call Achv'!D$5),IF(W277&gt;='Call Achv'!B$6,('Call Achv'!C$6+((W277-'Call Achv'!B$6)/('Call Achv'!B$5-'Call Achv'!B$6)*'Call Achv'!D$6)),0))))*$AH$2/10</f>
        <v>1.9481481481481491</v>
      </c>
      <c r="AI277" s="76">
        <f>IF(X277&gt;='FF-Written'!B$3,'FF-Written'!C$3,IF(X277&gt;='FF-Written'!B$4,('FF-Written'!C$4+((X277-'FF-Written'!B$4)/('FF-Written'!B$3-'FF-Written'!B$4))*'FF-Written'!D$4),IF(X277&gt;'FF-Written'!B$5,('FF-Written'!C$5+((X277-'FF-Written'!B$5)/('FF-Written'!B$4-'FF-Written'!B$5))*'FF-Written'!D$5),IF(X277&gt;='FF-Written'!B$6,('FF-Written'!C$6+((X277-'FF-Written'!B$6)/('FF-Written'!B$5-'FF-Written'!B$6)*'FF-Written'!D$6)),0))))*$AI$2/10</f>
        <v>4.4000000000000004</v>
      </c>
      <c r="AJ277" s="76">
        <f>IF(Y277&gt;='FF-Detailing'!B$3,'FF-Detailing'!C$3,IF(Y277&gt;='FF-Detailing'!B$4,('FF-Detailing'!C$4+((Y277-'FF-Detailing'!B$4)/('FF-Detailing'!B$3-'FF-Detailing'!B$4))*'FF-Detailing'!D$4),IF(Y277&gt;'FF-Detailing'!B$5,('FF-Detailing'!C$5+((Y277-'FF-Detailing'!B$5)/('FF-Detailing'!B$4-'FF-Detailing'!B$5))*'FF-Detailing'!D$5),IF(Y277&gt;='FF-Detailing'!B$6,('FF-Detailing'!C$6+((Y277-'FF-Detailing'!B$6)/('FF-Detailing'!B$5-'FF-Detailing'!B$6)*'FF-Detailing'!D$6)),0))))*$AJ$2/10</f>
        <v>2.34</v>
      </c>
      <c r="AK277" s="100">
        <f t="shared" si="55"/>
        <v>54.598892586020668</v>
      </c>
      <c r="AL277" s="117">
        <f t="shared" si="64"/>
        <v>203</v>
      </c>
      <c r="AM277" s="2">
        <f t="shared" si="56"/>
        <v>48.532348965351702</v>
      </c>
      <c r="AN277">
        <f t="shared" si="57"/>
        <v>153</v>
      </c>
      <c r="AO277" s="110">
        <f t="shared" si="58"/>
        <v>30.812046516250867</v>
      </c>
      <c r="AP277" s="110">
        <f t="shared" si="52"/>
        <v>118.02841389638526</v>
      </c>
      <c r="AQ277" s="110">
        <f t="shared" si="53"/>
        <v>24.727272727272727</v>
      </c>
      <c r="AR277" s="110">
        <f t="shared" si="54"/>
        <v>70</v>
      </c>
      <c r="AS277" s="109">
        <f t="shared" si="59"/>
        <v>37</v>
      </c>
      <c r="AT277" s="109">
        <f t="shared" si="60"/>
        <v>21</v>
      </c>
      <c r="AU277" s="109">
        <f t="shared" si="61"/>
        <v>141</v>
      </c>
      <c r="AV277" s="109">
        <f t="shared" si="62"/>
        <v>111</v>
      </c>
    </row>
    <row r="278" spans="1:48" ht="20" x14ac:dyDescent="0.35">
      <c r="A278" s="87"/>
      <c r="B278" s="79">
        <v>106564</v>
      </c>
      <c r="C278" s="80" t="s">
        <v>2155</v>
      </c>
      <c r="D278" s="80" t="s">
        <v>1114</v>
      </c>
      <c r="E278" s="80" t="s">
        <v>2156</v>
      </c>
      <c r="F278" s="80" t="s">
        <v>1773</v>
      </c>
      <c r="G278" s="80" t="s">
        <v>12</v>
      </c>
      <c r="H278" s="80" t="s">
        <v>1770</v>
      </c>
      <c r="I278" s="80" t="s">
        <v>1757</v>
      </c>
      <c r="J278" s="146">
        <v>45094</v>
      </c>
      <c r="K278" s="146" t="s">
        <v>1719</v>
      </c>
      <c r="L278" s="79"/>
      <c r="M278" s="79">
        <v>9</v>
      </c>
      <c r="N278" s="78">
        <v>83.659099445852775</v>
      </c>
      <c r="O278" s="78">
        <f>_xlfn.XLOOKUP($B278,[1]Sheet1!$A:$A,[1]Sheet1!$D:$D)</f>
        <v>83.659039527936471</v>
      </c>
      <c r="P278" s="78">
        <f t="shared" si="63"/>
        <v>5.9917916303220409E-5</v>
      </c>
      <c r="Q278" s="78">
        <v>28.644067796610166</v>
      </c>
      <c r="R278" s="78">
        <v>60.84838225926169</v>
      </c>
      <c r="S278" s="78">
        <v>90.076193560328534</v>
      </c>
      <c r="T278" s="142">
        <v>0</v>
      </c>
      <c r="U278" s="68">
        <v>12.916188289322619</v>
      </c>
      <c r="V278" s="68">
        <v>0.38748564867967855</v>
      </c>
      <c r="W278" s="78">
        <v>55.301587301587297</v>
      </c>
      <c r="X278" s="78">
        <v>82.777777777777771</v>
      </c>
      <c r="Y278" s="78">
        <v>85.333333333333329</v>
      </c>
      <c r="Z278" s="73"/>
      <c r="AA278" s="74"/>
      <c r="AB278" s="75">
        <f>IF(N278="","",(IF(N278&gt;='Sales Ach'!B$3,'Sales Ach'!C$3,IF(N278&gt;='Sales Ach'!B$4,('Sales Ach'!C$4+((N278-'Sales Ach'!B$4)/('Sales Ach'!B$3-'Sales Ach'!B$4))*'Sales Ach'!D$4),IF(N278&gt;'Sales Ach'!B$5,('Sales Ach'!C$5+((N278-'Sales Ach'!B$5)/('Sales Ach'!B$4-'Sales Ach'!B$5))*'Sales Ach'!D$5),IF(N278&gt;='Sales Ach'!B$6,('Sales Ach'!C$6+((N278-'Sales Ach'!B$6)/('Sales Ach'!B$5-'Sales Ach'!B$6)*'Sales Ach'!D$6)),0))))*$AB$2/10))</f>
        <v>11.597729833755833</v>
      </c>
      <c r="AC278" s="76">
        <f>IF(Q278="","",(IF(Q278&gt;=UA!B$3,UA!C$3,IF(Q278&gt;=UA!B$4,(UA!C$4+((Q278-UA!B$4)/(UA!B$3-UA!B$4))*UA!D$4),IF(Q278&gt;UA!B$5,(UA!C$5+((Q278-UA!B$5)/(UA!B$4-UA!B$5))*UA!D$5),IF(Q278&gt;=UA!B$6,(UA!C$6+((Q278-UA!B$6)/(UA!B$5-UA!B$6)*UA!D$6)),0))))*$AC$2/10))</f>
        <v>0</v>
      </c>
      <c r="AD278" s="76">
        <f>IF(R278="","",(IF(R278&gt;='New Product'!B$3,'New Product'!C$3,IF(R278&gt;='New Product'!B$4,('New Product'!C$4+((R278-'New Product'!B$4)/('New Product'!B$3-'New Product'!B$4))*'New Product'!D$4),IF(R278&gt;'New Product'!B$5,('New Product'!C$5+((R278-'New Product'!B$5)/('New Product'!B$4-'New Product'!B$5))*'New Product'!D$5),IF(R278&gt;='New Product'!B$6,('New Product'!C$6+((R278-'New Product'!B$6)/('New Product'!B$5-'New Product'!B$6)*'New Product'!D$6)),0)))))*$AD$2/10)</f>
        <v>1.1621167238426988</v>
      </c>
      <c r="AE278" s="76">
        <f>IF(S278="","",(IF(S278&gt;='Basket Brand'!B$3,'Basket Brand'!C$3,IF(S278&gt;='Basket Brand'!B$4,('Basket Brand'!C$4+((S278-'Basket Brand'!B$4)/('Basket Brand'!B$3-'Basket Brand'!B$4))*'Basket Brand'!D$4),IF(S278&gt;'Basket Brand'!B$5,('Basket Brand'!C$5+((S278-'Basket Brand'!B$5)/('Basket Brand'!B$4-'Basket Brand'!B$5))*'Basket Brand'!D$5),IF(S278&gt;='Basket Brand'!B$6,('Basket Brand'!C$6+((S278-'Basket Brand'!B$6)/('Basket Brand'!B$5-'Basket Brand'!B$6)*'Basket Brand'!D$6)),0))))*$AE$2/10))</f>
        <v>5.409143227239424</v>
      </c>
      <c r="AF278" s="76">
        <f>IF(T278="","",(IF(T278&gt;='No of Month Ach.'!B$3,'No of Month Ach.'!C$3,IF(T278&gt;='No of Month Ach.'!B$4,('No of Month Ach.'!C$4+((T278-'No of Month Ach.'!B$4)/('No of Month Ach.'!B$3-'No of Month Ach.'!B$4))*'No of Month Ach.'!D$4),IF(T278&gt;'No of Month Ach.'!B$5,('No of Month Ach.'!C$5+((T278-'No of Month Ach.'!B$5)/('No of Month Ach.'!B$4-'No of Month Ach.'!B$5))*'No of Month Ach.'!D$5),IF(T278&gt;='No of Month Ach.'!B$6,('No of Month Ach.'!C$6+((T278-'No of Month Ach.'!B$6)/('No of Month Ach.'!B$5-'No of Month Ach.'!B$6)*'No of Month Ach.'!D$6)),0))))*$AF$2/10))</f>
        <v>0</v>
      </c>
      <c r="AG278" s="76">
        <f>IFERROR(IF(U278="","",IF(U278&gt;='Rx Share'!B$3,'Rx Share'!C$3,IF(U278&gt;='Rx Share'!B$4,('Rx Share'!C$4+((U278-'Rx Share'!B$4)/('Rx Share'!B$3-'Rx Share'!B$4))*'Rx Share'!D$4),IF(U278&gt;'Rx Share'!B$5,('Rx Share'!C$5+((U278-'Rx Share'!B$5)/('Rx Share'!B$4-'Rx Share'!B$5))*'Rx Share'!D$5),IF(U278&gt;='Rx Share'!B$6,('Rx Share'!C$6+((U278-'Rx Share'!B$6)/('Rx Share'!B$5-'Rx Share'!B$6)*'Rx Share'!D$6)),0)))))*$AG$2/10,"")</f>
        <v>0</v>
      </c>
      <c r="AH278" s="76">
        <f>IF(W278&gt;='Call Achv'!B$3,'Call Achv'!C$3,IF(W278&gt;='Call Achv'!B$4,('Call Achv'!C$4+((W278-'Call Achv'!B$4)/('Call Achv'!B$3-'Call Achv'!B$4))*'Call Achv'!D$4),IF(W278&gt;'Call Achv'!B$5,('Call Achv'!C$5+((W278-'Call Achv'!B$5)/('Call Achv'!B$4-'Call Achv'!B$5))*'Call Achv'!D$5),IF(W278&gt;='Call Achv'!B$6,('Call Achv'!C$6+((W278-'Call Achv'!B$6)/('Call Achv'!B$5-'Call Achv'!B$6)*'Call Achv'!D$6)),0))))*$AH$2/10</f>
        <v>0</v>
      </c>
      <c r="AI278" s="76">
        <f>IF(X278&gt;='FF-Written'!B$3,'FF-Written'!C$3,IF(X278&gt;='FF-Written'!B$4,('FF-Written'!C$4+((X278-'FF-Written'!B$4)/('FF-Written'!B$3-'FF-Written'!B$4))*'FF-Written'!D$4),IF(X278&gt;'FF-Written'!B$5,('FF-Written'!C$5+((X278-'FF-Written'!B$5)/('FF-Written'!B$4-'FF-Written'!B$5))*'FF-Written'!D$5),IF(X278&gt;='FF-Written'!B$6,('FF-Written'!C$6+((X278-'FF-Written'!B$6)/('FF-Written'!B$5-'FF-Written'!B$6)*'FF-Written'!D$6)),0))))*$AI$2/10</f>
        <v>6.8444444444444432</v>
      </c>
      <c r="AJ278" s="76">
        <f>IF(Y278&gt;='FF-Detailing'!B$3,'FF-Detailing'!C$3,IF(Y278&gt;='FF-Detailing'!B$4,('FF-Detailing'!C$4+((Y278-'FF-Detailing'!B$4)/('FF-Detailing'!B$3-'FF-Detailing'!B$4))*'FF-Detailing'!D$4),IF(Y278&gt;'FF-Detailing'!B$5,('FF-Detailing'!C$5+((Y278-'FF-Detailing'!B$5)/('FF-Detailing'!B$4-'FF-Detailing'!B$5))*'FF-Detailing'!D$5),IF(Y278&gt;='FF-Detailing'!B$6,('FF-Detailing'!C$6+((Y278-'FF-Detailing'!B$6)/('FF-Detailing'!B$5-'FF-Detailing'!B$6)*'FF-Detailing'!D$6)),0))))*$AJ$2/10</f>
        <v>2.42</v>
      </c>
      <c r="AK278" s="100">
        <f t="shared" si="55"/>
        <v>34.291792786602997</v>
      </c>
      <c r="AL278" s="70">
        <f t="shared" si="64"/>
        <v>420</v>
      </c>
      <c r="AM278" s="2">
        <f t="shared" si="56"/>
        <v>30.481593588091553</v>
      </c>
      <c r="AN278">
        <f t="shared" si="57"/>
        <v>298</v>
      </c>
      <c r="AO278" s="110" t="str">
        <f t="shared" si="58"/>
        <v/>
      </c>
      <c r="AP278" s="110" t="str">
        <f t="shared" si="52"/>
        <v/>
      </c>
      <c r="AQ278" s="110" t="str">
        <f t="shared" si="53"/>
        <v/>
      </c>
      <c r="AR278" s="110" t="str">
        <f t="shared" si="54"/>
        <v/>
      </c>
      <c r="AS278" s="109" t="str">
        <f t="shared" si="59"/>
        <v>Disqualified</v>
      </c>
      <c r="AT278" s="109" t="str">
        <f t="shared" si="60"/>
        <v>Disqualified</v>
      </c>
      <c r="AU278" s="109" t="str">
        <f t="shared" si="61"/>
        <v>Disqualified</v>
      </c>
      <c r="AV278" s="109" t="str">
        <f t="shared" si="62"/>
        <v>Disqualified</v>
      </c>
    </row>
    <row r="279" spans="1:48" ht="30" x14ac:dyDescent="0.35">
      <c r="A279" s="87"/>
      <c r="B279" s="79">
        <v>106565</v>
      </c>
      <c r="C279" s="80" t="s">
        <v>2157</v>
      </c>
      <c r="D279" s="80" t="s">
        <v>1114</v>
      </c>
      <c r="E279" s="80" t="s">
        <v>2158</v>
      </c>
      <c r="F279" s="80" t="s">
        <v>1894</v>
      </c>
      <c r="G279" s="80" t="s">
        <v>18</v>
      </c>
      <c r="H279" s="80" t="s">
        <v>1777</v>
      </c>
      <c r="I279" s="80" t="s">
        <v>1757</v>
      </c>
      <c r="J279" s="146">
        <v>45094</v>
      </c>
      <c r="K279" s="146" t="s">
        <v>1719</v>
      </c>
      <c r="L279" s="79"/>
      <c r="M279" s="79">
        <v>9</v>
      </c>
      <c r="N279" s="78">
        <v>62.152225304361117</v>
      </c>
      <c r="O279" s="78">
        <f>_xlfn.XLOOKUP($B279,[1]Sheet1!$A:$A,[1]Sheet1!$D:$D)</f>
        <v>62.152216187708362</v>
      </c>
      <c r="P279" s="78">
        <f t="shared" si="63"/>
        <v>9.1166527553809829E-6</v>
      </c>
      <c r="Q279" s="78">
        <v>18.624161073825505</v>
      </c>
      <c r="R279" s="78">
        <v>41.261026510054798</v>
      </c>
      <c r="S279" s="78">
        <v>58.772703168224439</v>
      </c>
      <c r="T279" s="142">
        <v>0</v>
      </c>
      <c r="U279" s="68">
        <v>10.3481860238617</v>
      </c>
      <c r="V279" s="68">
        <v>0.31044558071585099</v>
      </c>
      <c r="W279" s="78">
        <v>42.095238095238095</v>
      </c>
      <c r="X279" s="78">
        <v>75.555555555555557</v>
      </c>
      <c r="Y279" s="78">
        <v>81</v>
      </c>
      <c r="Z279" s="73"/>
      <c r="AA279" s="74"/>
      <c r="AB279" s="75">
        <f>IF(N279="","",(IF(N279&gt;='Sales Ach'!B$3,'Sales Ach'!C$3,IF(N279&gt;='Sales Ach'!B$4,('Sales Ach'!C$4+((N279-'Sales Ach'!B$4)/('Sales Ach'!B$3-'Sales Ach'!B$4))*'Sales Ach'!D$4),IF(N279&gt;'Sales Ach'!B$5,('Sales Ach'!C$5+((N279-'Sales Ach'!B$5)/('Sales Ach'!B$4-'Sales Ach'!B$5))*'Sales Ach'!D$5),IF(N279&gt;='Sales Ach'!B$6,('Sales Ach'!C$6+((N279-'Sales Ach'!B$6)/('Sales Ach'!B$5-'Sales Ach'!B$6)*'Sales Ach'!D$6)),0))))*$AB$2/10))</f>
        <v>5.1456675913083352</v>
      </c>
      <c r="AC279" s="76">
        <f>IF(Q279="","",(IF(Q279&gt;=UA!B$3,UA!C$3,IF(Q279&gt;=UA!B$4,(UA!C$4+((Q279-UA!B$4)/(UA!B$3-UA!B$4))*UA!D$4),IF(Q279&gt;UA!B$5,(UA!C$5+((Q279-UA!B$5)/(UA!B$4-UA!B$5))*UA!D$5),IF(Q279&gt;=UA!B$6,(UA!C$6+((Q279-UA!B$6)/(UA!B$5-UA!B$6)*UA!D$6)),0))))*$AC$2/10))</f>
        <v>0</v>
      </c>
      <c r="AD279" s="76">
        <f>IF(R279="","",(IF(R279&gt;='New Product'!B$3,'New Product'!C$3,IF(R279&gt;='New Product'!B$4,('New Product'!C$4+((R279-'New Product'!B$4)/('New Product'!B$3-'New Product'!B$4))*'New Product'!D$4),IF(R279&gt;'New Product'!B$5,('New Product'!C$5+((R279-'New Product'!B$5)/('New Product'!B$4-'New Product'!B$5))*'New Product'!D$5),IF(R279&gt;='New Product'!B$6,('New Product'!C$6+((R279-'New Product'!B$6)/('New Product'!B$5-'New Product'!B$6)*'New Product'!D$6)),0)))))*$AD$2/10)</f>
        <v>0.30516990981489739</v>
      </c>
      <c r="AE279" s="76">
        <f>IF(S279="","",(IF(S279&gt;='Basket Brand'!B$3,'Basket Brand'!C$3,IF(S279&gt;='Basket Brand'!B$4,('Basket Brand'!C$4+((S279-'Basket Brand'!B$4)/('Basket Brand'!B$3-'Basket Brand'!B$4))*'Basket Brand'!D$4),IF(S279&gt;'Basket Brand'!B$5,('Basket Brand'!C$5+((S279-'Basket Brand'!B$5)/('Basket Brand'!B$4-'Basket Brand'!B$5))*'Basket Brand'!D$5),IF(S279&gt;='Basket Brand'!B$6,('Basket Brand'!C$6+((S279-'Basket Brand'!B$6)/('Basket Brand'!B$5-'Basket Brand'!B$6)*'Basket Brand'!D$6)),0))))*$AE$2/10))</f>
        <v>1.6527243801869329</v>
      </c>
      <c r="AF279" s="76">
        <f>IF(T279="","",(IF(T279&gt;='No of Month Ach.'!B$3,'No of Month Ach.'!C$3,IF(T279&gt;='No of Month Ach.'!B$4,('No of Month Ach.'!C$4+((T279-'No of Month Ach.'!B$4)/('No of Month Ach.'!B$3-'No of Month Ach.'!B$4))*'No of Month Ach.'!D$4),IF(T279&gt;'No of Month Ach.'!B$5,('No of Month Ach.'!C$5+((T279-'No of Month Ach.'!B$5)/('No of Month Ach.'!B$4-'No of Month Ach.'!B$5))*'No of Month Ach.'!D$5),IF(T279&gt;='No of Month Ach.'!B$6,('No of Month Ach.'!C$6+((T279-'No of Month Ach.'!B$6)/('No of Month Ach.'!B$5-'No of Month Ach.'!B$6)*'No of Month Ach.'!D$6)),0))))*$AF$2/10))</f>
        <v>0</v>
      </c>
      <c r="AG279" s="76">
        <f>IFERROR(IF(U279="","",IF(U279&gt;='Rx Share'!B$3,'Rx Share'!C$3,IF(U279&gt;='Rx Share'!B$4,('Rx Share'!C$4+((U279-'Rx Share'!B$4)/('Rx Share'!B$3-'Rx Share'!B$4))*'Rx Share'!D$4),IF(U279&gt;'Rx Share'!B$5,('Rx Share'!C$5+((U279-'Rx Share'!B$5)/('Rx Share'!B$4-'Rx Share'!B$5))*'Rx Share'!D$5),IF(U279&gt;='Rx Share'!B$6,('Rx Share'!C$6+((U279-'Rx Share'!B$6)/('Rx Share'!B$5-'Rx Share'!B$6)*'Rx Share'!D$6)),0)))))*$AG$2/10,"")</f>
        <v>0</v>
      </c>
      <c r="AH279" s="76">
        <f>IF(W279&gt;='Call Achv'!B$3,'Call Achv'!C$3,IF(W279&gt;='Call Achv'!B$4,('Call Achv'!C$4+((W279-'Call Achv'!B$4)/('Call Achv'!B$3-'Call Achv'!B$4))*'Call Achv'!D$4),IF(W279&gt;'Call Achv'!B$5,('Call Achv'!C$5+((W279-'Call Achv'!B$5)/('Call Achv'!B$4-'Call Achv'!B$5))*'Call Achv'!D$5),IF(W279&gt;='Call Achv'!B$6,('Call Achv'!C$6+((W279-'Call Achv'!B$6)/('Call Achv'!B$5-'Call Achv'!B$6)*'Call Achv'!D$6)),0))))*$AH$2/10</f>
        <v>0</v>
      </c>
      <c r="AI279" s="76">
        <f>IF(X279&gt;='FF-Written'!B$3,'FF-Written'!C$3,IF(X279&gt;='FF-Written'!B$4,('FF-Written'!C$4+((X279-'FF-Written'!B$4)/('FF-Written'!B$3-'FF-Written'!B$4))*'FF-Written'!D$4),IF(X279&gt;'FF-Written'!B$5,('FF-Written'!C$5+((X279-'FF-Written'!B$5)/('FF-Written'!B$4-'FF-Written'!B$5))*'FF-Written'!D$5),IF(X279&gt;='FF-Written'!B$6,('FF-Written'!C$6+((X279-'FF-Written'!B$6)/('FF-Written'!B$5-'FF-Written'!B$6)*'FF-Written'!D$6)),0))))*$AI$2/10</f>
        <v>5.0666666666666673</v>
      </c>
      <c r="AJ279" s="76">
        <f>IF(Y279&gt;='FF-Detailing'!B$3,'FF-Detailing'!C$3,IF(Y279&gt;='FF-Detailing'!B$4,('FF-Detailing'!C$4+((Y279-'FF-Detailing'!B$4)/('FF-Detailing'!B$3-'FF-Detailing'!B$4))*'FF-Detailing'!D$4),IF(Y279&gt;'FF-Detailing'!B$5,('FF-Detailing'!C$5+((Y279-'FF-Detailing'!B$5)/('FF-Detailing'!B$4-'FF-Detailing'!B$5))*'FF-Detailing'!D$5),IF(Y279&gt;='FF-Detailing'!B$6,('FF-Detailing'!C$6+((Y279-'FF-Detailing'!B$6)/('FF-Detailing'!B$5-'FF-Detailing'!B$6)*'FF-Detailing'!D$6)),0))))*$AJ$2/10</f>
        <v>2.16</v>
      </c>
      <c r="AK279" s="100">
        <f t="shared" si="55"/>
        <v>17.912785684971041</v>
      </c>
      <c r="AL279" s="70">
        <f t="shared" si="64"/>
        <v>558</v>
      </c>
      <c r="AM279" s="2">
        <f t="shared" si="56"/>
        <v>15.922476164418704</v>
      </c>
      <c r="AN279">
        <f t="shared" si="57"/>
        <v>389</v>
      </c>
      <c r="AO279" s="110" t="str">
        <f t="shared" si="58"/>
        <v/>
      </c>
      <c r="AP279" s="110" t="str">
        <f t="shared" si="52"/>
        <v/>
      </c>
      <c r="AQ279" s="110" t="str">
        <f t="shared" si="53"/>
        <v/>
      </c>
      <c r="AR279" s="110" t="str">
        <f t="shared" si="54"/>
        <v/>
      </c>
      <c r="AS279" s="109" t="str">
        <f t="shared" si="59"/>
        <v>Disqualified</v>
      </c>
      <c r="AT279" s="109" t="str">
        <f t="shared" si="60"/>
        <v>Disqualified</v>
      </c>
      <c r="AU279" s="109" t="str">
        <f t="shared" si="61"/>
        <v>Disqualified</v>
      </c>
      <c r="AV279" s="109" t="str">
        <f t="shared" si="62"/>
        <v>Disqualified</v>
      </c>
    </row>
    <row r="280" spans="1:48" ht="20" x14ac:dyDescent="0.35">
      <c r="A280" s="87"/>
      <c r="B280" s="79">
        <v>106566</v>
      </c>
      <c r="C280" s="80" t="s">
        <v>2159</v>
      </c>
      <c r="D280" s="80" t="s">
        <v>1114</v>
      </c>
      <c r="E280" s="80" t="s">
        <v>713</v>
      </c>
      <c r="F280" s="80" t="s">
        <v>171</v>
      </c>
      <c r="G280" s="80" t="s">
        <v>24</v>
      </c>
      <c r="H280" s="80" t="s">
        <v>1760</v>
      </c>
      <c r="I280" s="80" t="s">
        <v>1757</v>
      </c>
      <c r="J280" s="146">
        <v>45094</v>
      </c>
      <c r="K280" s="146" t="s">
        <v>1719</v>
      </c>
      <c r="L280" s="79"/>
      <c r="M280" s="79">
        <v>9</v>
      </c>
      <c r="N280" s="78">
        <v>85.877637909658915</v>
      </c>
      <c r="O280" s="78">
        <f>_xlfn.XLOOKUP($B280,[1]Sheet1!$A:$A,[1]Sheet1!$D:$D)</f>
        <v>85.877607318355345</v>
      </c>
      <c r="P280" s="78">
        <f t="shared" si="63"/>
        <v>3.0591303570304262E-5</v>
      </c>
      <c r="Q280" s="78">
        <v>38.721136767317937</v>
      </c>
      <c r="R280" s="78">
        <v>51.020549886366048</v>
      </c>
      <c r="S280" s="78">
        <v>66.122827925144563</v>
      </c>
      <c r="T280" s="142">
        <v>1</v>
      </c>
      <c r="U280" s="68">
        <v>8.9884532946138425</v>
      </c>
      <c r="V280" s="68">
        <v>0.26965359883841528</v>
      </c>
      <c r="W280" s="78">
        <v>80.349062702003877</v>
      </c>
      <c r="X280" s="78">
        <v>82.222222222222229</v>
      </c>
      <c r="Y280" s="78">
        <v>81</v>
      </c>
      <c r="Z280" s="73"/>
      <c r="AA280" s="74"/>
      <c r="AB280" s="75">
        <f>IF(N280="","",(IF(N280&gt;='Sales Ach'!B$3,'Sales Ach'!C$3,IF(N280&gt;='Sales Ach'!B$4,('Sales Ach'!C$4+((N280-'Sales Ach'!B$4)/('Sales Ach'!B$3-'Sales Ach'!B$4))*'Sales Ach'!D$4),IF(N280&gt;'Sales Ach'!B$5,('Sales Ach'!C$5+((N280-'Sales Ach'!B$5)/('Sales Ach'!B$4-'Sales Ach'!B$5))*'Sales Ach'!D$5),IF(N280&gt;='Sales Ach'!B$6,('Sales Ach'!C$6+((N280-'Sales Ach'!B$6)/('Sales Ach'!B$5-'Sales Ach'!B$6)*'Sales Ach'!D$6)),0))))*$AB$2/10))</f>
        <v>12.263291372897674</v>
      </c>
      <c r="AC280" s="76">
        <f>IF(Q280="","",(IF(Q280&gt;=UA!B$3,UA!C$3,IF(Q280&gt;=UA!B$4,(UA!C$4+((Q280-UA!B$4)/(UA!B$3-UA!B$4))*UA!D$4),IF(Q280&gt;UA!B$5,(UA!C$5+((Q280-UA!B$5)/(UA!B$4-UA!B$5))*UA!D$5),IF(Q280&gt;=UA!B$6,(UA!C$6+((Q280-UA!B$6)/(UA!B$5-UA!B$6)*UA!D$6)),0))))*$AC$2/10))</f>
        <v>5.6163410301953807</v>
      </c>
      <c r="AD280" s="76">
        <f>IF(R280="","",(IF(R280&gt;='New Product'!B$3,'New Product'!C$3,IF(R280&gt;='New Product'!B$4,('New Product'!C$4+((R280-'New Product'!B$4)/('New Product'!B$3-'New Product'!B$4))*'New Product'!D$4),IF(R280&gt;'New Product'!B$5,('New Product'!C$5+((R280-'New Product'!B$5)/('New Product'!B$4-'New Product'!B$5))*'New Product'!D$5),IF(R280&gt;='New Product'!B$6,('New Product'!C$6+((R280-'New Product'!B$6)/('New Product'!B$5-'New Product'!B$6)*'New Product'!D$6)),0)))))*$AD$2/10)</f>
        <v>0.73214905752851467</v>
      </c>
      <c r="AE280" s="76">
        <f>IF(S280="","",(IF(S280&gt;='Basket Brand'!B$3,'Basket Brand'!C$3,IF(S280&gt;='Basket Brand'!B$4,('Basket Brand'!C$4+((S280-'Basket Brand'!B$4)/('Basket Brand'!B$3-'Basket Brand'!B$4))*'Basket Brand'!D$4),IF(S280&gt;'Basket Brand'!B$5,('Basket Brand'!C$5+((S280-'Basket Brand'!B$5)/('Basket Brand'!B$4-'Basket Brand'!B$5))*'Basket Brand'!D$5),IF(S280&gt;='Basket Brand'!B$6,('Basket Brand'!C$6+((S280-'Basket Brand'!B$6)/('Basket Brand'!B$5-'Basket Brand'!B$6)*'Basket Brand'!D$6)),0))))*$AE$2/10))</f>
        <v>2.5347393510173477</v>
      </c>
      <c r="AF280" s="76">
        <f>IF(T280="","",(IF(T280&gt;='No of Month Ach.'!B$3,'No of Month Ach.'!C$3,IF(T280&gt;='No of Month Ach.'!B$4,('No of Month Ach.'!C$4+((T280-'No of Month Ach.'!B$4)/('No of Month Ach.'!B$3-'No of Month Ach.'!B$4))*'No of Month Ach.'!D$4),IF(T280&gt;'No of Month Ach.'!B$5,('No of Month Ach.'!C$5+((T280-'No of Month Ach.'!B$5)/('No of Month Ach.'!B$4-'No of Month Ach.'!B$5))*'No of Month Ach.'!D$5),IF(T280&gt;='No of Month Ach.'!B$6,('No of Month Ach.'!C$6+((T280-'No of Month Ach.'!B$6)/('No of Month Ach.'!B$5-'No of Month Ach.'!B$6)*'No of Month Ach.'!D$6)),0))))*$AF$2/10))</f>
        <v>0</v>
      </c>
      <c r="AG280" s="76">
        <f>IFERROR(IF(U280="","",IF(U280&gt;='Rx Share'!B$3,'Rx Share'!C$3,IF(U280&gt;='Rx Share'!B$4,('Rx Share'!C$4+((U280-'Rx Share'!B$4)/('Rx Share'!B$3-'Rx Share'!B$4))*'Rx Share'!D$4),IF(U280&gt;'Rx Share'!B$5,('Rx Share'!C$5+((U280-'Rx Share'!B$5)/('Rx Share'!B$4-'Rx Share'!B$5))*'Rx Share'!D$5),IF(U280&gt;='Rx Share'!B$6,('Rx Share'!C$6+((U280-'Rx Share'!B$6)/('Rx Share'!B$5-'Rx Share'!B$6)*'Rx Share'!D$6)),0)))))*$AG$2/10,"")</f>
        <v>0</v>
      </c>
      <c r="AH280" s="76">
        <f>IF(W280&gt;='Call Achv'!B$3,'Call Achv'!C$3,IF(W280&gt;='Call Achv'!B$4,('Call Achv'!C$4+((W280-'Call Achv'!B$4)/('Call Achv'!B$3-'Call Achv'!B$4))*'Call Achv'!D$4),IF(W280&gt;'Call Achv'!B$5,('Call Achv'!C$5+((W280-'Call Achv'!B$5)/('Call Achv'!B$4-'Call Achv'!B$5))*'Call Achv'!D$5),IF(W280&gt;='Call Achv'!B$6,('Call Achv'!C$6+((W280-'Call Achv'!B$6)/('Call Achv'!B$5-'Call Achv'!B$6)*'Call Achv'!D$6)),0))))*$AH$2/10</f>
        <v>0.31108597285067852</v>
      </c>
      <c r="AI280" s="76">
        <f>IF(X280&gt;='FF-Written'!B$3,'FF-Written'!C$3,IF(X280&gt;='FF-Written'!B$4,('FF-Written'!C$4+((X280-'FF-Written'!B$4)/('FF-Written'!B$3-'FF-Written'!B$4))*'FF-Written'!D$4),IF(X280&gt;'FF-Written'!B$5,('FF-Written'!C$5+((X280-'FF-Written'!B$5)/('FF-Written'!B$4-'FF-Written'!B$5))*'FF-Written'!D$5),IF(X280&gt;='FF-Written'!B$6,('FF-Written'!C$6+((X280-'FF-Written'!B$6)/('FF-Written'!B$5-'FF-Written'!B$6)*'FF-Written'!D$6)),0))))*$AI$2/10</f>
        <v>6.7555555555555573</v>
      </c>
      <c r="AJ280" s="76">
        <f>IF(Y280&gt;='FF-Detailing'!B$3,'FF-Detailing'!C$3,IF(Y280&gt;='FF-Detailing'!B$4,('FF-Detailing'!C$4+((Y280-'FF-Detailing'!B$4)/('FF-Detailing'!B$3-'FF-Detailing'!B$4))*'FF-Detailing'!D$4),IF(Y280&gt;'FF-Detailing'!B$5,('FF-Detailing'!C$5+((Y280-'FF-Detailing'!B$5)/('FF-Detailing'!B$4-'FF-Detailing'!B$5))*'FF-Detailing'!D$5),IF(Y280&gt;='FF-Detailing'!B$6,('FF-Detailing'!C$6+((Y280-'FF-Detailing'!B$6)/('FF-Detailing'!B$5-'FF-Detailing'!B$6)*'FF-Detailing'!D$6)),0))))*$AJ$2/10</f>
        <v>2.16</v>
      </c>
      <c r="AK280" s="100">
        <f t="shared" si="55"/>
        <v>37.96645292505643</v>
      </c>
      <c r="AL280" s="117">
        <f t="shared" si="64"/>
        <v>372</v>
      </c>
      <c r="AM280" s="2">
        <f t="shared" si="56"/>
        <v>33.747958155605723</v>
      </c>
      <c r="AN280">
        <f t="shared" si="57"/>
        <v>270</v>
      </c>
      <c r="AO280" s="110" t="str">
        <f t="shared" si="58"/>
        <v/>
      </c>
      <c r="AP280" s="110" t="str">
        <f t="shared" si="52"/>
        <v/>
      </c>
      <c r="AQ280" s="110" t="str">
        <f t="shared" si="53"/>
        <v/>
      </c>
      <c r="AR280" s="110" t="str">
        <f t="shared" si="54"/>
        <v/>
      </c>
      <c r="AS280" s="109" t="str">
        <f t="shared" si="59"/>
        <v>Disqualified</v>
      </c>
      <c r="AT280" s="109" t="str">
        <f t="shared" si="60"/>
        <v>Disqualified</v>
      </c>
      <c r="AU280" s="109" t="str">
        <f t="shared" si="61"/>
        <v>Disqualified</v>
      </c>
      <c r="AV280" s="109" t="str">
        <f t="shared" si="62"/>
        <v>Disqualified</v>
      </c>
    </row>
    <row r="281" spans="1:48" ht="20" x14ac:dyDescent="0.35">
      <c r="A281" s="87"/>
      <c r="B281" s="79">
        <v>106606</v>
      </c>
      <c r="C281" s="80" t="s">
        <v>727</v>
      </c>
      <c r="D281" s="80" t="s">
        <v>1114</v>
      </c>
      <c r="E281" s="80" t="s">
        <v>728</v>
      </c>
      <c r="F281" s="80" t="s">
        <v>153</v>
      </c>
      <c r="G281" s="80" t="s">
        <v>20</v>
      </c>
      <c r="H281" s="80" t="s">
        <v>1756</v>
      </c>
      <c r="I281" s="80" t="s">
        <v>1757</v>
      </c>
      <c r="J281" s="146">
        <v>45122</v>
      </c>
      <c r="K281" s="146" t="s">
        <v>1719</v>
      </c>
      <c r="L281" s="79"/>
      <c r="M281" s="79">
        <v>9</v>
      </c>
      <c r="N281" s="78">
        <v>105.03752067407535</v>
      </c>
      <c r="O281" s="78">
        <f>_xlfn.XLOOKUP($B281,[1]Sheet1!$A:$A,[1]Sheet1!$D:$D)</f>
        <v>105.03749104116653</v>
      </c>
      <c r="P281" s="78">
        <f t="shared" si="63"/>
        <v>2.9632908820076409E-5</v>
      </c>
      <c r="Q281" s="78">
        <v>50.724637681159422</v>
      </c>
      <c r="R281" s="78">
        <v>94.147487102097287</v>
      </c>
      <c r="S281" s="78">
        <v>109.56400822225569</v>
      </c>
      <c r="T281" s="142">
        <v>9</v>
      </c>
      <c r="U281" s="68">
        <v>37.766456289762502</v>
      </c>
      <c r="V281" s="68">
        <v>1.1329936886928751</v>
      </c>
      <c r="W281" s="78">
        <v>171.74603174603175</v>
      </c>
      <c r="X281" s="78">
        <v>89.444444444444443</v>
      </c>
      <c r="Y281" s="78">
        <v>84.166666666666671</v>
      </c>
      <c r="Z281" s="73"/>
      <c r="AA281" s="74"/>
      <c r="AB281" s="75">
        <f>IF(N281="","",(IF(N281&gt;='Sales Ach'!B$3,'Sales Ach'!C$3,IF(N281&gt;='Sales Ach'!B$4,('Sales Ach'!C$4+((N281-'Sales Ach'!B$4)/('Sales Ach'!B$3-'Sales Ach'!B$4))*'Sales Ach'!D$4),IF(N281&gt;'Sales Ach'!B$5,('Sales Ach'!C$5+((N281-'Sales Ach'!B$5)/('Sales Ach'!B$4-'Sales Ach'!B$5))*'Sales Ach'!D$5),IF(N281&gt;='Sales Ach'!B$6,('Sales Ach'!C$6+((N281-'Sales Ach'!B$6)/('Sales Ach'!B$5-'Sales Ach'!B$6)*'Sales Ach'!D$6)),0))))*$AB$2/10))</f>
        <v>25.511256202222608</v>
      </c>
      <c r="AC281" s="76">
        <f>IF(Q281="","",(IF(Q281&gt;=UA!B$3,UA!C$3,IF(Q281&gt;=UA!B$4,(UA!C$4+((Q281-UA!B$4)/(UA!B$3-UA!B$4))*UA!D$4),IF(Q281&gt;UA!B$5,(UA!C$5+((Q281-UA!B$5)/(UA!B$4-UA!B$5))*UA!D$5),IF(Q281&gt;=UA!B$6,(UA!C$6+((Q281-UA!B$6)/(UA!B$5-UA!B$6)*UA!D$6)),0))))*$AC$2/10))</f>
        <v>10</v>
      </c>
      <c r="AD281" s="76">
        <f>IF(R281="","",(IF(R281&gt;='New Product'!B$3,'New Product'!C$3,IF(R281&gt;='New Product'!B$4,('New Product'!C$4+((R281-'New Product'!B$4)/('New Product'!B$3-'New Product'!B$4))*'New Product'!D$4),IF(R281&gt;'New Product'!B$5,('New Product'!C$5+((R281-'New Product'!B$5)/('New Product'!B$4-'New Product'!B$5))*'New Product'!D$5),IF(R281&gt;='New Product'!B$6,('New Product'!C$6+((R281-'New Product'!B$6)/('New Product'!B$5-'New Product'!B$6)*'New Product'!D$6)),0)))))*$AD$2/10)</f>
        <v>4.122123065314593</v>
      </c>
      <c r="AE281" s="76">
        <f>IF(S281="","",(IF(S281&gt;='Basket Brand'!B$3,'Basket Brand'!C$3,IF(S281&gt;='Basket Brand'!B$4,('Basket Brand'!C$4+((S281-'Basket Brand'!B$4)/('Basket Brand'!B$3-'Basket Brand'!B$4))*'Basket Brand'!D$4),IF(S281&gt;'Basket Brand'!B$5,('Basket Brand'!C$5+((S281-'Basket Brand'!B$5)/('Basket Brand'!B$4-'Basket Brand'!B$5))*'Basket Brand'!D$5),IF(S281&gt;='Basket Brand'!B$6,('Basket Brand'!C$6+((S281-'Basket Brand'!B$6)/('Basket Brand'!B$5-'Basket Brand'!B$6)*'Basket Brand'!D$6)),0))))*$AE$2/10))</f>
        <v>10.747680986670684</v>
      </c>
      <c r="AF281" s="76">
        <f>IF(T281="","",(IF(T281&gt;='No of Month Ach.'!B$3,'No of Month Ach.'!C$3,IF(T281&gt;='No of Month Ach.'!B$4,('No of Month Ach.'!C$4+((T281-'No of Month Ach.'!B$4)/('No of Month Ach.'!B$3-'No of Month Ach.'!B$4))*'No of Month Ach.'!D$4),IF(T281&gt;'No of Month Ach.'!B$5,('No of Month Ach.'!C$5+((T281-'No of Month Ach.'!B$5)/('No of Month Ach.'!B$4-'No of Month Ach.'!B$5))*'No of Month Ach.'!D$5),IF(T281&gt;='No of Month Ach.'!B$6,('No of Month Ach.'!C$6+((T281-'No of Month Ach.'!B$6)/('No of Month Ach.'!B$5-'No of Month Ach.'!B$6)*'No of Month Ach.'!D$6)),0))))*$AF$2/10))</f>
        <v>4.9000000000000004</v>
      </c>
      <c r="AG281" s="76">
        <f>IFERROR(IF(U281="","",IF(U281&gt;='Rx Share'!B$3,'Rx Share'!C$3,IF(U281&gt;='Rx Share'!B$4,('Rx Share'!C$4+((U281-'Rx Share'!B$4)/('Rx Share'!B$3-'Rx Share'!B$4))*'Rx Share'!D$4),IF(U281&gt;'Rx Share'!B$5,('Rx Share'!C$5+((U281-'Rx Share'!B$5)/('Rx Share'!B$4-'Rx Share'!B$5))*'Rx Share'!D$5),IF(U281&gt;='Rx Share'!B$6,('Rx Share'!C$6+((U281-'Rx Share'!B$6)/('Rx Share'!B$5-'Rx Share'!B$6)*'Rx Share'!D$6)),0)))))*$AG$2/10,"")</f>
        <v>0</v>
      </c>
      <c r="AH281" s="76">
        <f>IF(W281&gt;='Call Achv'!B$3,'Call Achv'!C$3,IF(W281&gt;='Call Achv'!B$4,('Call Achv'!C$4+((W281-'Call Achv'!B$4)/('Call Achv'!B$3-'Call Achv'!B$4))*'Call Achv'!D$4),IF(W281&gt;'Call Achv'!B$5,('Call Achv'!C$5+((W281-'Call Achv'!B$5)/('Call Achv'!B$4-'Call Achv'!B$5))*'Call Achv'!D$5),IF(W281&gt;='Call Achv'!B$6,('Call Achv'!C$6+((W281-'Call Achv'!B$6)/('Call Achv'!B$5-'Call Achv'!B$6)*'Call Achv'!D$6)),0))))*$AH$2/10</f>
        <v>5</v>
      </c>
      <c r="AI281" s="76">
        <f>IF(X281&gt;='FF-Written'!B$3,'FF-Written'!C$3,IF(X281&gt;='FF-Written'!B$4,('FF-Written'!C$4+((X281-'FF-Written'!B$4)/('FF-Written'!B$3-'FF-Written'!B$4))*'FF-Written'!D$4),IF(X281&gt;'FF-Written'!B$5,('FF-Written'!C$5+((X281-'FF-Written'!B$5)/('FF-Written'!B$4-'FF-Written'!B$5))*'FF-Written'!D$5),IF(X281&gt;='FF-Written'!B$6,('FF-Written'!C$6+((X281-'FF-Written'!B$6)/('FF-Written'!B$5-'FF-Written'!B$6)*'FF-Written'!D$6)),0))))*$AI$2/10</f>
        <v>7.9111111111111114</v>
      </c>
      <c r="AJ281" s="76">
        <f>IF(Y281&gt;='FF-Detailing'!B$3,'FF-Detailing'!C$3,IF(Y281&gt;='FF-Detailing'!B$4,('FF-Detailing'!C$4+((Y281-'FF-Detailing'!B$4)/('FF-Detailing'!B$3-'FF-Detailing'!B$4))*'FF-Detailing'!D$4),IF(Y281&gt;'FF-Detailing'!B$5,('FF-Detailing'!C$5+((Y281-'FF-Detailing'!B$5)/('FF-Detailing'!B$4-'FF-Detailing'!B$5))*'FF-Detailing'!D$5),IF(Y281&gt;='FF-Detailing'!B$6,('FF-Detailing'!C$6+((Y281-'FF-Detailing'!B$6)/('FF-Detailing'!B$5-'FF-Detailing'!B$6)*'FF-Detailing'!D$6)),0))))*$AJ$2/10</f>
        <v>2.35</v>
      </c>
      <c r="AK281" s="100">
        <f t="shared" si="55"/>
        <v>88.177714206648758</v>
      </c>
      <c r="AL281" s="70">
        <f t="shared" si="64"/>
        <v>14</v>
      </c>
      <c r="AM281" s="2">
        <f t="shared" si="56"/>
        <v>78.380190405910014</v>
      </c>
      <c r="AN281">
        <f t="shared" si="57"/>
        <v>13</v>
      </c>
      <c r="AO281" s="110">
        <f t="shared" si="58"/>
        <v>37.766456289762502</v>
      </c>
      <c r="AP281" s="110">
        <f t="shared" si="52"/>
        <v>94.147487102097287</v>
      </c>
      <c r="AQ281" s="110">
        <f t="shared" si="53"/>
        <v>50.724637681159422</v>
      </c>
      <c r="AR281" s="110">
        <f t="shared" si="54"/>
        <v>89.444444444444443</v>
      </c>
      <c r="AS281" s="109">
        <f t="shared" si="59"/>
        <v>21</v>
      </c>
      <c r="AT281" s="109">
        <f t="shared" si="60"/>
        <v>44</v>
      </c>
      <c r="AU281" s="109">
        <f t="shared" si="61"/>
        <v>40</v>
      </c>
      <c r="AV281" s="109">
        <f t="shared" si="62"/>
        <v>28</v>
      </c>
    </row>
    <row r="282" spans="1:48" ht="20" x14ac:dyDescent="0.35">
      <c r="A282" s="87"/>
      <c r="B282" s="79">
        <v>106607</v>
      </c>
      <c r="C282" s="80" t="s">
        <v>2160</v>
      </c>
      <c r="D282" s="80" t="s">
        <v>1114</v>
      </c>
      <c r="E282" s="80" t="s">
        <v>741</v>
      </c>
      <c r="F282" s="80" t="s">
        <v>198</v>
      </c>
      <c r="G282" s="80" t="s">
        <v>31</v>
      </c>
      <c r="H282" s="80" t="s">
        <v>1760</v>
      </c>
      <c r="I282" s="80" t="s">
        <v>1757</v>
      </c>
      <c r="J282" s="146">
        <v>45122</v>
      </c>
      <c r="K282" s="146" t="s">
        <v>1719</v>
      </c>
      <c r="L282" s="79"/>
      <c r="M282" s="79">
        <v>9</v>
      </c>
      <c r="N282" s="78">
        <v>79.789912793206142</v>
      </c>
      <c r="O282" s="78">
        <f>_xlfn.XLOOKUP($B282,[1]Sheet1!$A:$A,[1]Sheet1!$D:$D)</f>
        <v>79.789923286128527</v>
      </c>
      <c r="P282" s="78">
        <f t="shared" si="63"/>
        <v>-1.0492922385196835E-5</v>
      </c>
      <c r="Q282" s="78">
        <v>20.149253731343283</v>
      </c>
      <c r="R282" s="78">
        <v>32.31518190538408</v>
      </c>
      <c r="S282" s="78">
        <v>62.289104496482182</v>
      </c>
      <c r="T282" s="142">
        <v>0</v>
      </c>
      <c r="U282" s="68">
        <v>13.103517790545308</v>
      </c>
      <c r="V282" s="68">
        <v>0.39310553371635926</v>
      </c>
      <c r="W282" s="78">
        <v>90.625</v>
      </c>
      <c r="X282" s="78">
        <v>74.444444444444443</v>
      </c>
      <c r="Y282" s="78">
        <v>85.333333333333329</v>
      </c>
      <c r="Z282" s="73"/>
      <c r="AA282" s="74"/>
      <c r="AB282" s="75">
        <f>IF(N282="","",(IF(N282&gt;='Sales Ach'!B$3,'Sales Ach'!C$3,IF(N282&gt;='Sales Ach'!B$4,('Sales Ach'!C$4+((N282-'Sales Ach'!B$4)/('Sales Ach'!B$3-'Sales Ach'!B$4))*'Sales Ach'!D$4),IF(N282&gt;'Sales Ach'!B$5,('Sales Ach'!C$5+((N282-'Sales Ach'!B$5)/('Sales Ach'!B$4-'Sales Ach'!B$5))*'Sales Ach'!D$5),IF(N282&gt;='Sales Ach'!B$6,('Sales Ach'!C$6+((N282-'Sales Ach'!B$6)/('Sales Ach'!B$5-'Sales Ach'!B$6)*'Sales Ach'!D$6)),0))))*$AB$2/10))</f>
        <v>10.43697383796184</v>
      </c>
      <c r="AC282" s="76">
        <f>IF(Q282="","",(IF(Q282&gt;=UA!B$3,UA!C$3,IF(Q282&gt;=UA!B$4,(UA!C$4+((Q282-UA!B$4)/(UA!B$3-UA!B$4))*UA!D$4),IF(Q282&gt;UA!B$5,(UA!C$5+((Q282-UA!B$5)/(UA!B$4-UA!B$5))*UA!D$5),IF(Q282&gt;=UA!B$6,(UA!C$6+((Q282-UA!B$6)/(UA!B$5-UA!B$6)*UA!D$6)),0))))*$AC$2/10))</f>
        <v>0</v>
      </c>
      <c r="AD282" s="76">
        <f>IF(R282="","",(IF(R282&gt;='New Product'!B$3,'New Product'!C$3,IF(R282&gt;='New Product'!B$4,('New Product'!C$4+((R282-'New Product'!B$4)/('New Product'!B$3-'New Product'!B$4))*'New Product'!D$4),IF(R282&gt;'New Product'!B$5,('New Product'!C$5+((R282-'New Product'!B$5)/('New Product'!B$4-'New Product'!B$5))*'New Product'!D$5),IF(R282&gt;='New Product'!B$6,('New Product'!C$6+((R282-'New Product'!B$6)/('New Product'!B$5-'New Product'!B$6)*'New Product'!D$6)),0)))))*$AD$2/10)</f>
        <v>0</v>
      </c>
      <c r="AE282" s="76">
        <f>IF(S282="","",(IF(S282&gt;='Basket Brand'!B$3,'Basket Brand'!C$3,IF(S282&gt;='Basket Brand'!B$4,('Basket Brand'!C$4+((S282-'Basket Brand'!B$4)/('Basket Brand'!B$3-'Basket Brand'!B$4))*'Basket Brand'!D$4),IF(S282&gt;'Basket Brand'!B$5,('Basket Brand'!C$5+((S282-'Basket Brand'!B$5)/('Basket Brand'!B$4-'Basket Brand'!B$5))*'Basket Brand'!D$5),IF(S282&gt;='Basket Brand'!B$6,('Basket Brand'!C$6+((S282-'Basket Brand'!B$6)/('Basket Brand'!B$5-'Basket Brand'!B$6)*'Basket Brand'!D$6)),0))))*$AE$2/10))</f>
        <v>2.0746925395778617</v>
      </c>
      <c r="AF282" s="76">
        <f>IF(T282="","",(IF(T282&gt;='No of Month Ach.'!B$3,'No of Month Ach.'!C$3,IF(T282&gt;='No of Month Ach.'!B$4,('No of Month Ach.'!C$4+((T282-'No of Month Ach.'!B$4)/('No of Month Ach.'!B$3-'No of Month Ach.'!B$4))*'No of Month Ach.'!D$4),IF(T282&gt;'No of Month Ach.'!B$5,('No of Month Ach.'!C$5+((T282-'No of Month Ach.'!B$5)/('No of Month Ach.'!B$4-'No of Month Ach.'!B$5))*'No of Month Ach.'!D$5),IF(T282&gt;='No of Month Ach.'!B$6,('No of Month Ach.'!C$6+((T282-'No of Month Ach.'!B$6)/('No of Month Ach.'!B$5-'No of Month Ach.'!B$6)*'No of Month Ach.'!D$6)),0))))*$AF$2/10))</f>
        <v>0</v>
      </c>
      <c r="AG282" s="76">
        <f>IFERROR(IF(U282="","",IF(U282&gt;='Rx Share'!B$3,'Rx Share'!C$3,IF(U282&gt;='Rx Share'!B$4,('Rx Share'!C$4+((U282-'Rx Share'!B$4)/('Rx Share'!B$3-'Rx Share'!B$4))*'Rx Share'!D$4),IF(U282&gt;'Rx Share'!B$5,('Rx Share'!C$5+((U282-'Rx Share'!B$5)/('Rx Share'!B$4-'Rx Share'!B$5))*'Rx Share'!D$5),IF(U282&gt;='Rx Share'!B$6,('Rx Share'!C$6+((U282-'Rx Share'!B$6)/('Rx Share'!B$5-'Rx Share'!B$6)*'Rx Share'!D$6)),0)))))*$AG$2/10,"")</f>
        <v>0</v>
      </c>
      <c r="AH282" s="76">
        <f>IF(W282&gt;='Call Achv'!B$3,'Call Achv'!C$3,IF(W282&gt;='Call Achv'!B$4,('Call Achv'!C$4+((W282-'Call Achv'!B$4)/('Call Achv'!B$3-'Call Achv'!B$4))*'Call Achv'!D$4),IF(W282&gt;'Call Achv'!B$5,('Call Achv'!C$5+((W282-'Call Achv'!B$5)/('Call Achv'!B$4-'Call Achv'!B$5))*'Call Achv'!D$5),IF(W282&gt;='Call Achv'!B$6,('Call Achv'!C$6+((W282-'Call Achv'!B$6)/('Call Achv'!B$5-'Call Achv'!B$6)*'Call Achv'!D$6)),0))))*$AH$2/10</f>
        <v>2.125</v>
      </c>
      <c r="AI282" s="76">
        <f>IF(X282&gt;='FF-Written'!B$3,'FF-Written'!C$3,IF(X282&gt;='FF-Written'!B$4,('FF-Written'!C$4+((X282-'FF-Written'!B$4)/('FF-Written'!B$3-'FF-Written'!B$4))*'FF-Written'!D$4),IF(X282&gt;'FF-Written'!B$5,('FF-Written'!C$5+((X282-'FF-Written'!B$5)/('FF-Written'!B$4-'FF-Written'!B$5))*'FF-Written'!D$5),IF(X282&gt;='FF-Written'!B$6,('FF-Written'!C$6+((X282-'FF-Written'!B$6)/('FF-Written'!B$5-'FF-Written'!B$6)*'FF-Written'!D$6)),0))))*$AI$2/10</f>
        <v>4.9333333333333327</v>
      </c>
      <c r="AJ282" s="76">
        <f>IF(Y282&gt;='FF-Detailing'!B$3,'FF-Detailing'!C$3,IF(Y282&gt;='FF-Detailing'!B$4,('FF-Detailing'!C$4+((Y282-'FF-Detailing'!B$4)/('FF-Detailing'!B$3-'FF-Detailing'!B$4))*'FF-Detailing'!D$4),IF(Y282&gt;'FF-Detailing'!B$5,('FF-Detailing'!C$5+((Y282-'FF-Detailing'!B$5)/('FF-Detailing'!B$4-'FF-Detailing'!B$5))*'FF-Detailing'!D$5),IF(Y282&gt;='FF-Detailing'!B$6,('FF-Detailing'!C$6+((Y282-'FF-Detailing'!B$6)/('FF-Detailing'!B$5-'FF-Detailing'!B$6)*'FF-Detailing'!D$6)),0))))*$AJ$2/10</f>
        <v>2.42</v>
      </c>
      <c r="AK282" s="100">
        <f t="shared" si="55"/>
        <v>27.487499638591295</v>
      </c>
      <c r="AL282" s="70">
        <f t="shared" si="64"/>
        <v>503</v>
      </c>
      <c r="AM282" s="2">
        <f t="shared" si="56"/>
        <v>24.433333012081153</v>
      </c>
      <c r="AN282">
        <f t="shared" si="57"/>
        <v>359</v>
      </c>
      <c r="AO282" s="110" t="str">
        <f t="shared" si="58"/>
        <v/>
      </c>
      <c r="AP282" s="110" t="str">
        <f t="shared" si="52"/>
        <v/>
      </c>
      <c r="AQ282" s="110" t="str">
        <f t="shared" si="53"/>
        <v/>
      </c>
      <c r="AR282" s="110" t="str">
        <f t="shared" si="54"/>
        <v/>
      </c>
      <c r="AS282" s="109" t="str">
        <f t="shared" si="59"/>
        <v>Disqualified</v>
      </c>
      <c r="AT282" s="109" t="str">
        <f t="shared" si="60"/>
        <v>Disqualified</v>
      </c>
      <c r="AU282" s="109" t="str">
        <f t="shared" si="61"/>
        <v>Disqualified</v>
      </c>
      <c r="AV282" s="109" t="str">
        <f t="shared" si="62"/>
        <v>Disqualified</v>
      </c>
    </row>
    <row r="283" spans="1:48" ht="30" x14ac:dyDescent="0.35">
      <c r="A283" s="87"/>
      <c r="B283" s="79">
        <v>106617</v>
      </c>
      <c r="C283" s="80" t="s">
        <v>722</v>
      </c>
      <c r="D283" s="80" t="s">
        <v>1114</v>
      </c>
      <c r="E283" s="80" t="s">
        <v>723</v>
      </c>
      <c r="F283" s="80" t="s">
        <v>71</v>
      </c>
      <c r="G283" s="80" t="s">
        <v>1798</v>
      </c>
      <c r="H283" s="80" t="s">
        <v>1777</v>
      </c>
      <c r="I283" s="80" t="s">
        <v>1757</v>
      </c>
      <c r="J283" s="146">
        <v>45122</v>
      </c>
      <c r="K283" s="146" t="s">
        <v>1719</v>
      </c>
      <c r="L283" s="79"/>
      <c r="M283" s="79">
        <v>9</v>
      </c>
      <c r="N283" s="78">
        <v>92.866487147712689</v>
      </c>
      <c r="O283" s="78">
        <f>_xlfn.XLOOKUP($B283,[1]Sheet1!$A:$A,[1]Sheet1!$D:$D)</f>
        <v>92.866402988084872</v>
      </c>
      <c r="P283" s="78">
        <f t="shared" si="63"/>
        <v>8.4159627817825822E-5</v>
      </c>
      <c r="Q283" s="78">
        <v>40.845070422535215</v>
      </c>
      <c r="R283" s="78">
        <v>45.566442918032408</v>
      </c>
      <c r="S283" s="78">
        <v>123.80630120198246</v>
      </c>
      <c r="T283" s="142">
        <v>1</v>
      </c>
      <c r="U283" s="68">
        <v>43.01075268817204</v>
      </c>
      <c r="V283" s="68">
        <v>1.2903225806451613</v>
      </c>
      <c r="W283" s="78">
        <v>92.857142857142861</v>
      </c>
      <c r="X283" s="78">
        <v>80</v>
      </c>
      <c r="Y283" s="78">
        <v>85.333333333333329</v>
      </c>
      <c r="Z283" s="73"/>
      <c r="AA283" s="74"/>
      <c r="AB283" s="75">
        <f>IF(N283="","",(IF(N283&gt;='Sales Ach'!B$3,'Sales Ach'!C$3,IF(N283&gt;='Sales Ach'!B$4,('Sales Ach'!C$4+((N283-'Sales Ach'!B$4)/('Sales Ach'!B$3-'Sales Ach'!B$4))*'Sales Ach'!D$4),IF(N283&gt;'Sales Ach'!B$5,('Sales Ach'!C$5+((N283-'Sales Ach'!B$5)/('Sales Ach'!B$4-'Sales Ach'!B$5))*'Sales Ach'!D$5),IF(N283&gt;='Sales Ach'!B$6,('Sales Ach'!C$6+((N283-'Sales Ach'!B$6)/('Sales Ach'!B$5-'Sales Ach'!B$6)*'Sales Ach'!D$6)),0))))*$AB$2/10))</f>
        <v>14.359946144313804</v>
      </c>
      <c r="AC283" s="76">
        <f>IF(Q283="","",(IF(Q283&gt;=UA!B$3,UA!C$3,IF(Q283&gt;=UA!B$4,(UA!C$4+((Q283-UA!B$4)/(UA!B$3-UA!B$4))*UA!D$4),IF(Q283&gt;UA!B$5,(UA!C$5+((Q283-UA!B$5)/(UA!B$4-UA!B$5))*UA!D$5),IF(Q283&gt;=UA!B$6,(UA!C$6+((Q283-UA!B$6)/(UA!B$5-UA!B$6)*UA!D$6)),0))))*$AC$2/10))</f>
        <v>6.3380281690140858</v>
      </c>
      <c r="AD283" s="76">
        <f>IF(R283="","",(IF(R283&gt;='New Product'!B$3,'New Product'!C$3,IF(R283&gt;='New Product'!B$4,('New Product'!C$4+((R283-'New Product'!B$4)/('New Product'!B$3-'New Product'!B$4))*'New Product'!D$4),IF(R283&gt;'New Product'!B$5,('New Product'!C$5+((R283-'New Product'!B$5)/('New Product'!B$4-'New Product'!B$5))*'New Product'!D$5),IF(R283&gt;='New Product'!B$6,('New Product'!C$6+((R283-'New Product'!B$6)/('New Product'!B$5-'New Product'!B$6)*'New Product'!D$6)),0)))))*$AD$2/10)</f>
        <v>0.49353187766391782</v>
      </c>
      <c r="AE283" s="76">
        <f>IF(S283="","",(IF(S283&gt;='Basket Brand'!B$3,'Basket Brand'!C$3,IF(S283&gt;='Basket Brand'!B$4,('Basket Brand'!C$4+((S283-'Basket Brand'!B$4)/('Basket Brand'!B$3-'Basket Brand'!B$4))*'Basket Brand'!D$4),IF(S283&gt;'Basket Brand'!B$5,('Basket Brand'!C$5+((S283-'Basket Brand'!B$5)/('Basket Brand'!B$4-'Basket Brand'!B$5))*'Basket Brand'!D$5),IF(S283&gt;='Basket Brand'!B$6,('Basket Brand'!C$6+((S283-'Basket Brand'!B$6)/('Basket Brand'!B$5-'Basket Brand'!B$6)*'Basket Brand'!D$6)),0))))*$AE$2/10))</f>
        <v>12</v>
      </c>
      <c r="AF283" s="76">
        <f>IF(T283="","",(IF(T283&gt;='No of Month Ach.'!B$3,'No of Month Ach.'!C$3,IF(T283&gt;='No of Month Ach.'!B$4,('No of Month Ach.'!C$4+((T283-'No of Month Ach.'!B$4)/('No of Month Ach.'!B$3-'No of Month Ach.'!B$4))*'No of Month Ach.'!D$4),IF(T283&gt;'No of Month Ach.'!B$5,('No of Month Ach.'!C$5+((T283-'No of Month Ach.'!B$5)/('No of Month Ach.'!B$4-'No of Month Ach.'!B$5))*'No of Month Ach.'!D$5),IF(T283&gt;='No of Month Ach.'!B$6,('No of Month Ach.'!C$6+((T283-'No of Month Ach.'!B$6)/('No of Month Ach.'!B$5-'No of Month Ach.'!B$6)*'No of Month Ach.'!D$6)),0))))*$AF$2/10))</f>
        <v>0</v>
      </c>
      <c r="AG283" s="76">
        <f>IFERROR(IF(U283="","",IF(U283&gt;='Rx Share'!B$3,'Rx Share'!C$3,IF(U283&gt;='Rx Share'!B$4,('Rx Share'!C$4+((U283-'Rx Share'!B$4)/('Rx Share'!B$3-'Rx Share'!B$4))*'Rx Share'!D$4),IF(U283&gt;'Rx Share'!B$5,('Rx Share'!C$5+((U283-'Rx Share'!B$5)/('Rx Share'!B$4-'Rx Share'!B$5))*'Rx Share'!D$5),IF(U283&gt;='Rx Share'!B$6,('Rx Share'!C$6+((U283-'Rx Share'!B$6)/('Rx Share'!B$5-'Rx Share'!B$6)*'Rx Share'!D$6)),0)))))*$AG$2/10,"")</f>
        <v>0</v>
      </c>
      <c r="AH283" s="76">
        <f>IF(W283&gt;='Call Achv'!B$3,'Call Achv'!C$3,IF(W283&gt;='Call Achv'!B$4,('Call Achv'!C$4+((W283-'Call Achv'!B$4)/('Call Achv'!B$3-'Call Achv'!B$4))*'Call Achv'!D$4),IF(W283&gt;'Call Achv'!B$5,('Call Achv'!C$5+((W283-'Call Achv'!B$5)/('Call Achv'!B$4-'Call Achv'!B$5))*'Call Achv'!D$5),IF(W283&gt;='Call Achv'!B$6,('Call Achv'!C$6+((W283-'Call Achv'!B$6)/('Call Achv'!B$5-'Call Achv'!B$6)*'Call Achv'!D$6)),0))))*$AH$2/10</f>
        <v>2.5714285714285721</v>
      </c>
      <c r="AI283" s="76">
        <f>IF(X283&gt;='FF-Written'!B$3,'FF-Written'!C$3,IF(X283&gt;='FF-Written'!B$4,('FF-Written'!C$4+((X283-'FF-Written'!B$4)/('FF-Written'!B$3-'FF-Written'!B$4))*'FF-Written'!D$4),IF(X283&gt;'FF-Written'!B$5,('FF-Written'!C$5+((X283-'FF-Written'!B$5)/('FF-Written'!B$4-'FF-Written'!B$5))*'FF-Written'!D$5),IF(X283&gt;='FF-Written'!B$6,('FF-Written'!C$6+((X283-'FF-Written'!B$6)/('FF-Written'!B$5-'FF-Written'!B$6)*'FF-Written'!D$6)),0))))*$AI$2/10</f>
        <v>6.4</v>
      </c>
      <c r="AJ283" s="76">
        <f>IF(Y283&gt;='FF-Detailing'!B$3,'FF-Detailing'!C$3,IF(Y283&gt;='FF-Detailing'!B$4,('FF-Detailing'!C$4+((Y283-'FF-Detailing'!B$4)/('FF-Detailing'!B$3-'FF-Detailing'!B$4))*'FF-Detailing'!D$4),IF(Y283&gt;'FF-Detailing'!B$5,('FF-Detailing'!C$5+((Y283-'FF-Detailing'!B$5)/('FF-Detailing'!B$4-'FF-Detailing'!B$5))*'FF-Detailing'!D$5),IF(Y283&gt;='FF-Detailing'!B$6,('FF-Detailing'!C$6+((Y283-'FF-Detailing'!B$6)/('FF-Detailing'!B$5-'FF-Detailing'!B$6)*'FF-Detailing'!D$6)),0))))*$AJ$2/10</f>
        <v>2.42</v>
      </c>
      <c r="AK283" s="100">
        <f t="shared" si="55"/>
        <v>55.728668453025477</v>
      </c>
      <c r="AL283" s="70">
        <f t="shared" si="64"/>
        <v>189</v>
      </c>
      <c r="AM283" s="2">
        <f t="shared" si="56"/>
        <v>49.536594180467091</v>
      </c>
      <c r="AN283">
        <f t="shared" si="57"/>
        <v>141</v>
      </c>
      <c r="AO283" s="110" t="str">
        <f t="shared" si="58"/>
        <v/>
      </c>
      <c r="AP283" s="110" t="str">
        <f t="shared" si="52"/>
        <v/>
      </c>
      <c r="AQ283" s="110" t="str">
        <f t="shared" si="53"/>
        <v/>
      </c>
      <c r="AR283" s="110" t="str">
        <f t="shared" si="54"/>
        <v/>
      </c>
      <c r="AS283" s="109" t="str">
        <f t="shared" si="59"/>
        <v>Disqualified</v>
      </c>
      <c r="AT283" s="109" t="str">
        <f t="shared" si="60"/>
        <v>Disqualified</v>
      </c>
      <c r="AU283" s="109" t="str">
        <f t="shared" si="61"/>
        <v>Disqualified</v>
      </c>
      <c r="AV283" s="109" t="str">
        <f t="shared" si="62"/>
        <v>Disqualified</v>
      </c>
    </row>
    <row r="284" spans="1:48" ht="20" x14ac:dyDescent="0.35">
      <c r="A284" s="87"/>
      <c r="B284" s="79">
        <v>106625</v>
      </c>
      <c r="C284" s="80" t="s">
        <v>139</v>
      </c>
      <c r="D284" s="80" t="s">
        <v>1114</v>
      </c>
      <c r="E284" s="80" t="s">
        <v>2161</v>
      </c>
      <c r="F284" s="80" t="s">
        <v>1858</v>
      </c>
      <c r="G284" s="80" t="s">
        <v>17</v>
      </c>
      <c r="H284" s="80" t="s">
        <v>1756</v>
      </c>
      <c r="I284" s="80" t="s">
        <v>1757</v>
      </c>
      <c r="J284" s="146">
        <v>45122</v>
      </c>
      <c r="K284" s="146" t="s">
        <v>1719</v>
      </c>
      <c r="L284" s="79"/>
      <c r="M284" s="79">
        <v>9</v>
      </c>
      <c r="N284" s="78">
        <v>91.86042229764297</v>
      </c>
      <c r="O284" s="78">
        <f>_xlfn.XLOOKUP($B284,[1]Sheet1!$A:$A,[1]Sheet1!$D:$D)</f>
        <v>91.860368010328003</v>
      </c>
      <c r="P284" s="78">
        <f t="shared" si="63"/>
        <v>5.4287314966927624E-5</v>
      </c>
      <c r="Q284" s="78">
        <v>38.898756660746002</v>
      </c>
      <c r="R284" s="78">
        <v>59.244222249558455</v>
      </c>
      <c r="S284" s="78">
        <v>88.366212037133536</v>
      </c>
      <c r="T284" s="142">
        <v>3</v>
      </c>
      <c r="U284" s="68">
        <v>25.495626181370607</v>
      </c>
      <c r="V284" s="68">
        <v>0.76486878544111825</v>
      </c>
      <c r="W284" s="78">
        <v>77.396825396825392</v>
      </c>
      <c r="X284" s="78">
        <v>79.444444444444443</v>
      </c>
      <c r="Y284" s="78">
        <v>82.666666666666671</v>
      </c>
      <c r="Z284" s="73"/>
      <c r="AA284" s="74"/>
      <c r="AB284" s="75">
        <f>IF(N284="","",(IF(N284&gt;='Sales Ach'!B$3,'Sales Ach'!C$3,IF(N284&gt;='Sales Ach'!B$4,('Sales Ach'!C$4+((N284-'Sales Ach'!B$4)/('Sales Ach'!B$3-'Sales Ach'!B$4))*'Sales Ach'!D$4),IF(N284&gt;'Sales Ach'!B$5,('Sales Ach'!C$5+((N284-'Sales Ach'!B$5)/('Sales Ach'!B$4-'Sales Ach'!B$5))*'Sales Ach'!D$5),IF(N284&gt;='Sales Ach'!B$6,('Sales Ach'!C$6+((N284-'Sales Ach'!B$6)/('Sales Ach'!B$5-'Sales Ach'!B$6)*'Sales Ach'!D$6)),0))))*$AB$2/10))</f>
        <v>14.058126689292891</v>
      </c>
      <c r="AC284" s="76">
        <f>IF(Q284="","",(IF(Q284&gt;=UA!B$3,UA!C$3,IF(Q284&gt;=UA!B$4,(UA!C$4+((Q284-UA!B$4)/(UA!B$3-UA!B$4))*UA!D$4),IF(Q284&gt;UA!B$5,(UA!C$5+((Q284-UA!B$5)/(UA!B$4-UA!B$5))*UA!D$5),IF(Q284&gt;=UA!B$6,(UA!C$6+((Q284-UA!B$6)/(UA!B$5-UA!B$6)*UA!D$6)),0))))*$AC$2/10))</f>
        <v>5.6696269982238006</v>
      </c>
      <c r="AD284" s="76">
        <f>IF(R284="","",(IF(R284&gt;='New Product'!B$3,'New Product'!C$3,IF(R284&gt;='New Product'!B$4,('New Product'!C$4+((R284-'New Product'!B$4)/('New Product'!B$3-'New Product'!B$4))*'New Product'!D$4),IF(R284&gt;'New Product'!B$5,('New Product'!C$5+((R284-'New Product'!B$5)/('New Product'!B$4-'New Product'!B$5))*'New Product'!D$5),IF(R284&gt;='New Product'!B$6,('New Product'!C$6+((R284-'New Product'!B$6)/('New Product'!B$5-'New Product'!B$6)*'New Product'!D$6)),0)))))*$AD$2/10)</f>
        <v>1.0919347234181824</v>
      </c>
      <c r="AE284" s="76">
        <f>IF(S284="","",(IF(S284&gt;='Basket Brand'!B$3,'Basket Brand'!C$3,IF(S284&gt;='Basket Brand'!B$4,('Basket Brand'!C$4+((S284-'Basket Brand'!B$4)/('Basket Brand'!B$3-'Basket Brand'!B$4))*'Basket Brand'!D$4),IF(S284&gt;'Basket Brand'!B$5,('Basket Brand'!C$5+((S284-'Basket Brand'!B$5)/('Basket Brand'!B$4-'Basket Brand'!B$5))*'Basket Brand'!D$5),IF(S284&gt;='Basket Brand'!B$6,('Basket Brand'!C$6+((S284-'Basket Brand'!B$6)/('Basket Brand'!B$5-'Basket Brand'!B$6)*'Basket Brand'!D$6)),0))))*$AE$2/10))</f>
        <v>5.2039454444560249</v>
      </c>
      <c r="AF284" s="76">
        <f>IF(T284="","",(IF(T284&gt;='No of Month Ach.'!B$3,'No of Month Ach.'!C$3,IF(T284&gt;='No of Month Ach.'!B$4,('No of Month Ach.'!C$4+((T284-'No of Month Ach.'!B$4)/('No of Month Ach.'!B$3-'No of Month Ach.'!B$4))*'No of Month Ach.'!D$4),IF(T284&gt;'No of Month Ach.'!B$5,('No of Month Ach.'!C$5+((T284-'No of Month Ach.'!B$5)/('No of Month Ach.'!B$4-'No of Month Ach.'!B$5))*'No of Month Ach.'!D$5),IF(T284&gt;='No of Month Ach.'!B$6,('No of Month Ach.'!C$6+((T284-'No of Month Ach.'!B$6)/('No of Month Ach.'!B$5-'No of Month Ach.'!B$6)*'No of Month Ach.'!D$6)),0))))*$AF$2/10))</f>
        <v>0</v>
      </c>
      <c r="AG284" s="76">
        <f>IFERROR(IF(U284="","",IF(U284&gt;='Rx Share'!B$3,'Rx Share'!C$3,IF(U284&gt;='Rx Share'!B$4,('Rx Share'!C$4+((U284-'Rx Share'!B$4)/('Rx Share'!B$3-'Rx Share'!B$4))*'Rx Share'!D$4),IF(U284&gt;'Rx Share'!B$5,('Rx Share'!C$5+((U284-'Rx Share'!B$5)/('Rx Share'!B$4-'Rx Share'!B$5))*'Rx Share'!D$5),IF(U284&gt;='Rx Share'!B$6,('Rx Share'!C$6+((U284-'Rx Share'!B$6)/('Rx Share'!B$5-'Rx Share'!B$6)*'Rx Share'!D$6)),0)))))*$AG$2/10,"")</f>
        <v>0</v>
      </c>
      <c r="AH284" s="76">
        <f>IF(W284&gt;='Call Achv'!B$3,'Call Achv'!C$3,IF(W284&gt;='Call Achv'!B$4,('Call Achv'!C$4+((W284-'Call Achv'!B$4)/('Call Achv'!B$3-'Call Achv'!B$4))*'Call Achv'!D$4),IF(W284&gt;'Call Achv'!B$5,('Call Achv'!C$5+((W284-'Call Achv'!B$5)/('Call Achv'!B$4-'Call Achv'!B$5))*'Call Achv'!D$5),IF(W284&gt;='Call Achv'!B$6,('Call Achv'!C$6+((W284-'Call Achv'!B$6)/('Call Achv'!B$5-'Call Achv'!B$6)*'Call Achv'!D$6)),0))))*$AH$2/10</f>
        <v>0</v>
      </c>
      <c r="AI284" s="76">
        <f>IF(X284&gt;='FF-Written'!B$3,'FF-Written'!C$3,IF(X284&gt;='FF-Written'!B$4,('FF-Written'!C$4+((X284-'FF-Written'!B$4)/('FF-Written'!B$3-'FF-Written'!B$4))*'FF-Written'!D$4),IF(X284&gt;'FF-Written'!B$5,('FF-Written'!C$5+((X284-'FF-Written'!B$5)/('FF-Written'!B$4-'FF-Written'!B$5))*'FF-Written'!D$5),IF(X284&gt;='FF-Written'!B$6,('FF-Written'!C$6+((X284-'FF-Written'!B$6)/('FF-Written'!B$5-'FF-Written'!B$6)*'FF-Written'!D$6)),0))))*$AI$2/10</f>
        <v>5.5333333333333332</v>
      </c>
      <c r="AJ284" s="76">
        <f>IF(Y284&gt;='FF-Detailing'!B$3,'FF-Detailing'!C$3,IF(Y284&gt;='FF-Detailing'!B$4,('FF-Detailing'!C$4+((Y284-'FF-Detailing'!B$4)/('FF-Detailing'!B$3-'FF-Detailing'!B$4))*'FF-Detailing'!D$4),IF(Y284&gt;'FF-Detailing'!B$5,('FF-Detailing'!C$5+((Y284-'FF-Detailing'!B$5)/('FF-Detailing'!B$4-'FF-Detailing'!B$5))*'FF-Detailing'!D$5),IF(Y284&gt;='FF-Detailing'!B$6,('FF-Detailing'!C$6+((Y284-'FF-Detailing'!B$6)/('FF-Detailing'!B$5-'FF-Detailing'!B$6)*'FF-Detailing'!D$6)),0))))*$AJ$2/10</f>
        <v>2.2600000000000002</v>
      </c>
      <c r="AK284" s="100">
        <f t="shared" si="55"/>
        <v>42.27120898590529</v>
      </c>
      <c r="AL284" s="70">
        <f t="shared" si="64"/>
        <v>318</v>
      </c>
      <c r="AM284" s="2">
        <f t="shared" si="56"/>
        <v>37.574407987471368</v>
      </c>
      <c r="AN284">
        <f t="shared" si="57"/>
        <v>231</v>
      </c>
      <c r="AO284" s="110" t="str">
        <f t="shared" si="58"/>
        <v/>
      </c>
      <c r="AP284" s="110" t="str">
        <f t="shared" si="52"/>
        <v/>
      </c>
      <c r="AQ284" s="110" t="str">
        <f t="shared" si="53"/>
        <v/>
      </c>
      <c r="AR284" s="110" t="str">
        <f t="shared" si="54"/>
        <v/>
      </c>
      <c r="AS284" s="109" t="str">
        <f t="shared" si="59"/>
        <v>Disqualified</v>
      </c>
      <c r="AT284" s="109" t="str">
        <f t="shared" si="60"/>
        <v>Disqualified</v>
      </c>
      <c r="AU284" s="109" t="str">
        <f t="shared" si="61"/>
        <v>Disqualified</v>
      </c>
      <c r="AV284" s="109" t="str">
        <f t="shared" si="62"/>
        <v>Disqualified</v>
      </c>
    </row>
    <row r="285" spans="1:48" ht="20" x14ac:dyDescent="0.35">
      <c r="A285" s="87"/>
      <c r="B285" s="79">
        <v>106626</v>
      </c>
      <c r="C285" s="80" t="s">
        <v>397</v>
      </c>
      <c r="D285" s="80"/>
      <c r="E285" s="80" t="s">
        <v>2162</v>
      </c>
      <c r="F285" s="80" t="s">
        <v>2163</v>
      </c>
      <c r="G285" s="80" t="s">
        <v>2061</v>
      </c>
      <c r="H285" s="80" t="s">
        <v>1794</v>
      </c>
      <c r="I285" s="80" t="s">
        <v>1786</v>
      </c>
      <c r="J285" s="146"/>
      <c r="K285" s="146" t="s">
        <v>1701</v>
      </c>
      <c r="L285" s="79"/>
      <c r="M285" s="79">
        <v>7</v>
      </c>
      <c r="N285" s="78">
        <v>84.880550292486674</v>
      </c>
      <c r="O285" s="78">
        <f>_xlfn.XLOOKUP($B285,[1]Sheet1!$A:$A,[1]Sheet1!$D:$D)</f>
        <v>84.880512741265647</v>
      </c>
      <c r="P285" s="78">
        <f t="shared" si="63"/>
        <v>3.7551221026888015E-5</v>
      </c>
      <c r="Q285" s="78">
        <v>24.88262910798122</v>
      </c>
      <c r="R285" s="78">
        <v>84.731537186104106</v>
      </c>
      <c r="S285" s="78">
        <v>87.994740027070847</v>
      </c>
      <c r="T285" s="142">
        <v>2</v>
      </c>
      <c r="U285" s="68">
        <v>161.29032258064515</v>
      </c>
      <c r="V285" s="68">
        <v>3.225806451612903</v>
      </c>
      <c r="W285" s="78">
        <v>111.0803324099723</v>
      </c>
      <c r="X285" s="78">
        <v>62.222222222222221</v>
      </c>
      <c r="Y285" s="78">
        <v>86.666666666666671</v>
      </c>
      <c r="Z285" s="73"/>
      <c r="AA285" s="74"/>
      <c r="AB285" s="75">
        <f>IF(N285="","",(IF(N285&gt;='Sales Ach'!B$3,'Sales Ach'!C$3,IF(N285&gt;='Sales Ach'!B$4,('Sales Ach'!C$4+((N285-'Sales Ach'!B$4)/('Sales Ach'!B$3-'Sales Ach'!B$4))*'Sales Ach'!D$4),IF(N285&gt;'Sales Ach'!B$5,('Sales Ach'!C$5+((N285-'Sales Ach'!B$5)/('Sales Ach'!B$4-'Sales Ach'!B$5))*'Sales Ach'!D$5),IF(N285&gt;='Sales Ach'!B$6,('Sales Ach'!C$6+((N285-'Sales Ach'!B$6)/('Sales Ach'!B$5-'Sales Ach'!B$6)*'Sales Ach'!D$6)),0))))*$AB$2/10))</f>
        <v>11.964165087746</v>
      </c>
      <c r="AC285" s="76">
        <f>IF(Q285="","",(IF(Q285&gt;=UA!B$3,UA!C$3,IF(Q285&gt;=UA!B$4,(UA!C$4+((Q285-UA!B$4)/(UA!B$3-UA!B$4))*UA!D$4),IF(Q285&gt;UA!B$5,(UA!C$5+((Q285-UA!B$5)/(UA!B$4-UA!B$5))*UA!D$5),IF(Q285&gt;=UA!B$6,(UA!C$6+((Q285-UA!B$6)/(UA!B$5-UA!B$6)*UA!D$6)),0))))*$AC$2/10))</f>
        <v>0</v>
      </c>
      <c r="AD285" s="76">
        <f>IF(R285="","",(IF(R285&gt;='New Product'!B$3,'New Product'!C$3,IF(R285&gt;='New Product'!B$4,('New Product'!C$4+((R285-'New Product'!B$4)/('New Product'!B$3-'New Product'!B$4))*'New Product'!D$4),IF(R285&gt;'New Product'!B$5,('New Product'!C$5+((R285-'New Product'!B$5)/('New Product'!B$4-'New Product'!B$5))*'New Product'!D$5),IF(R285&gt;='New Product'!B$6,('New Product'!C$6+((R285-'New Product'!B$6)/('New Product'!B$5-'New Product'!B$6)*'New Product'!D$6)),0)))))*$AD$2/10)</f>
        <v>2.4731537186104107</v>
      </c>
      <c r="AE285" s="76">
        <f>IF(S285="","",(IF(S285&gt;='Basket Brand'!B$3,'Basket Brand'!C$3,IF(S285&gt;='Basket Brand'!B$4,('Basket Brand'!C$4+((S285-'Basket Brand'!B$4)/('Basket Brand'!B$3-'Basket Brand'!B$4))*'Basket Brand'!D$4),IF(S285&gt;'Basket Brand'!B$5,('Basket Brand'!C$5+((S285-'Basket Brand'!B$5)/('Basket Brand'!B$4-'Basket Brand'!B$5))*'Basket Brand'!D$5),IF(S285&gt;='Basket Brand'!B$6,('Basket Brand'!C$6+((S285-'Basket Brand'!B$6)/('Basket Brand'!B$5-'Basket Brand'!B$6)*'Basket Brand'!D$6)),0))))*$AE$2/10))</f>
        <v>5.1593688032485012</v>
      </c>
      <c r="AF285" s="76">
        <f>IF(T285="","",(IF(T285&gt;='No of Month Ach.'!B$3,'No of Month Ach.'!C$3,IF(T285&gt;='No of Month Ach.'!B$4,('No of Month Ach.'!C$4+((T285-'No of Month Ach.'!B$4)/('No of Month Ach.'!B$3-'No of Month Ach.'!B$4))*'No of Month Ach.'!D$4),IF(T285&gt;'No of Month Ach.'!B$5,('No of Month Ach.'!C$5+((T285-'No of Month Ach.'!B$5)/('No of Month Ach.'!B$4-'No of Month Ach.'!B$5))*'No of Month Ach.'!D$5),IF(T285&gt;='No of Month Ach.'!B$6,('No of Month Ach.'!C$6+((T285-'No of Month Ach.'!B$6)/('No of Month Ach.'!B$5-'No of Month Ach.'!B$6)*'No of Month Ach.'!D$6)),0))))*$AF$2/10))</f>
        <v>0</v>
      </c>
      <c r="AG285" s="76">
        <f>IFERROR(IF(U285="","",IF(U285&gt;='Rx Share'!B$3,'Rx Share'!C$3,IF(U285&gt;='Rx Share'!B$4,('Rx Share'!C$4+((U285-'Rx Share'!B$4)/('Rx Share'!B$3-'Rx Share'!B$4))*'Rx Share'!D$4),IF(U285&gt;'Rx Share'!B$5,('Rx Share'!C$5+((U285-'Rx Share'!B$5)/('Rx Share'!B$4-'Rx Share'!B$5))*'Rx Share'!D$5),IF(U285&gt;='Rx Share'!B$6,('Rx Share'!C$6+((U285-'Rx Share'!B$6)/('Rx Share'!B$5-'Rx Share'!B$6)*'Rx Share'!D$6)),0)))))*$AG$2/10,"")</f>
        <v>9.2258064516129039</v>
      </c>
      <c r="AH285" s="76">
        <f>IF(W285&gt;='Call Achv'!B$3,'Call Achv'!C$3,IF(W285&gt;='Call Achv'!B$4,('Call Achv'!C$4+((W285-'Call Achv'!B$4)/('Call Achv'!B$3-'Call Achv'!B$4))*'Call Achv'!D$4),IF(W285&gt;'Call Achv'!B$5,('Call Achv'!C$5+((W285-'Call Achv'!B$5)/('Call Achv'!B$4-'Call Achv'!B$5))*'Call Achv'!D$5),IF(W285&gt;='Call Achv'!B$6,('Call Achv'!C$6+((W285-'Call Achv'!B$6)/('Call Achv'!B$5-'Call Achv'!B$6)*'Call Achv'!D$6)),0))))*$AH$2/10</f>
        <v>5</v>
      </c>
      <c r="AI285" s="76">
        <f>IF(X285&gt;='FF-Written'!B$3,'FF-Written'!C$3,IF(X285&gt;='FF-Written'!B$4,('FF-Written'!C$4+((X285-'FF-Written'!B$4)/('FF-Written'!B$3-'FF-Written'!B$4))*'FF-Written'!D$4),IF(X285&gt;'FF-Written'!B$5,('FF-Written'!C$5+((X285-'FF-Written'!B$5)/('FF-Written'!B$4-'FF-Written'!B$5))*'FF-Written'!D$5),IF(X285&gt;='FF-Written'!B$6,('FF-Written'!C$6+((X285-'FF-Written'!B$6)/('FF-Written'!B$5-'FF-Written'!B$6)*'FF-Written'!D$6)),0))))*$AI$2/10</f>
        <v>3.4666666666666663</v>
      </c>
      <c r="AJ285" s="76">
        <f>IF(Y285&gt;='FF-Detailing'!B$3,'FF-Detailing'!C$3,IF(Y285&gt;='FF-Detailing'!B$4,('FF-Detailing'!C$4+((Y285-'FF-Detailing'!B$4)/('FF-Detailing'!B$3-'FF-Detailing'!B$4))*'FF-Detailing'!D$4),IF(Y285&gt;'FF-Detailing'!B$5,('FF-Detailing'!C$5+((Y285-'FF-Detailing'!B$5)/('FF-Detailing'!B$4-'FF-Detailing'!B$5))*'FF-Detailing'!D$5),IF(Y285&gt;='FF-Detailing'!B$6,('FF-Detailing'!C$6+((Y285-'FF-Detailing'!B$6)/('FF-Detailing'!B$5-'FF-Detailing'!B$6)*'FF-Detailing'!D$6)),0))))*$AJ$2/10</f>
        <v>2.5</v>
      </c>
      <c r="AK285" s="100">
        <f t="shared" si="55"/>
        <v>38.204192845339477</v>
      </c>
      <c r="AL285" s="70">
        <f t="shared" si="64"/>
        <v>365</v>
      </c>
      <c r="AM285" s="2">
        <f t="shared" si="56"/>
        <v>44.210178586538319</v>
      </c>
      <c r="AN285">
        <f t="shared" si="57"/>
        <v>179</v>
      </c>
      <c r="AO285" s="110" t="str">
        <f t="shared" si="58"/>
        <v/>
      </c>
      <c r="AP285" s="110" t="str">
        <f t="shared" si="52"/>
        <v/>
      </c>
      <c r="AQ285" s="110" t="str">
        <f t="shared" si="53"/>
        <v/>
      </c>
      <c r="AR285" s="110" t="str">
        <f t="shared" si="54"/>
        <v/>
      </c>
      <c r="AS285" s="109" t="str">
        <f t="shared" si="59"/>
        <v>Disqualified</v>
      </c>
      <c r="AT285" s="109" t="str">
        <f t="shared" si="60"/>
        <v>Disqualified</v>
      </c>
      <c r="AU285" s="109" t="str">
        <f t="shared" si="61"/>
        <v>Disqualified</v>
      </c>
      <c r="AV285" s="109" t="str">
        <f t="shared" si="62"/>
        <v>Disqualified</v>
      </c>
    </row>
    <row r="286" spans="1:48" ht="20" x14ac:dyDescent="0.35">
      <c r="A286" s="87"/>
      <c r="B286" s="79">
        <v>106628</v>
      </c>
      <c r="C286" s="80" t="s">
        <v>738</v>
      </c>
      <c r="D286" s="80" t="s">
        <v>1114</v>
      </c>
      <c r="E286" s="80" t="s">
        <v>2164</v>
      </c>
      <c r="F286" s="80" t="s">
        <v>1869</v>
      </c>
      <c r="G286" s="80" t="s">
        <v>29</v>
      </c>
      <c r="H286" s="80" t="s">
        <v>1756</v>
      </c>
      <c r="I286" s="80" t="s">
        <v>1757</v>
      </c>
      <c r="J286" s="146">
        <v>45122</v>
      </c>
      <c r="K286" s="146" t="s">
        <v>1719</v>
      </c>
      <c r="L286" s="79"/>
      <c r="M286" s="79">
        <v>9</v>
      </c>
      <c r="N286" s="78">
        <v>86.551948352952309</v>
      </c>
      <c r="O286" s="78">
        <f>_xlfn.XLOOKUP($B286,[1]Sheet1!$A:$A,[1]Sheet1!$D:$D)</f>
        <v>86.551889772049662</v>
      </c>
      <c r="P286" s="78">
        <f t="shared" si="63"/>
        <v>5.8580902646099275E-5</v>
      </c>
      <c r="Q286" s="78">
        <v>26.492537313432834</v>
      </c>
      <c r="R286" s="78">
        <v>41.724344068904607</v>
      </c>
      <c r="S286" s="78">
        <v>96.384836570195802</v>
      </c>
      <c r="T286" s="142">
        <v>3</v>
      </c>
      <c r="U286" s="68">
        <v>14.598540145985403</v>
      </c>
      <c r="V286" s="68">
        <v>0.43795620437956206</v>
      </c>
      <c r="W286" s="78">
        <v>64.063492063492063</v>
      </c>
      <c r="X286" s="78">
        <v>82.222222222222229</v>
      </c>
      <c r="Y286" s="78">
        <v>89</v>
      </c>
      <c r="Z286" s="73"/>
      <c r="AA286" s="74"/>
      <c r="AB286" s="75">
        <f>IF(N286="","",(IF(N286&gt;='Sales Ach'!B$3,'Sales Ach'!C$3,IF(N286&gt;='Sales Ach'!B$4,('Sales Ach'!C$4+((N286-'Sales Ach'!B$4)/('Sales Ach'!B$3-'Sales Ach'!B$4))*'Sales Ach'!D$4),IF(N286&gt;'Sales Ach'!B$5,('Sales Ach'!C$5+((N286-'Sales Ach'!B$5)/('Sales Ach'!B$4-'Sales Ach'!B$5))*'Sales Ach'!D$5),IF(N286&gt;='Sales Ach'!B$6,('Sales Ach'!C$6+((N286-'Sales Ach'!B$6)/('Sales Ach'!B$5-'Sales Ach'!B$6)*'Sales Ach'!D$6)),0))))*$AB$2/10))</f>
        <v>12.46558450588569</v>
      </c>
      <c r="AC286" s="76">
        <f>IF(Q286="","",(IF(Q286&gt;=UA!B$3,UA!C$3,IF(Q286&gt;=UA!B$4,(UA!C$4+((Q286-UA!B$4)/(UA!B$3-UA!B$4))*UA!D$4),IF(Q286&gt;UA!B$5,(UA!C$5+((Q286-UA!B$5)/(UA!B$4-UA!B$5))*UA!D$5),IF(Q286&gt;=UA!B$6,(UA!C$6+((Q286-UA!B$6)/(UA!B$5-UA!B$6)*UA!D$6)),0))))*$AC$2/10))</f>
        <v>0</v>
      </c>
      <c r="AD286" s="76">
        <f>IF(R286="","",(IF(R286&gt;='New Product'!B$3,'New Product'!C$3,IF(R286&gt;='New Product'!B$4,('New Product'!C$4+((R286-'New Product'!B$4)/('New Product'!B$3-'New Product'!B$4))*'New Product'!D$4),IF(R286&gt;'New Product'!B$5,('New Product'!C$5+((R286-'New Product'!B$5)/('New Product'!B$4-'New Product'!B$5))*'New Product'!D$5),IF(R286&gt;='New Product'!B$6,('New Product'!C$6+((R286-'New Product'!B$6)/('New Product'!B$5-'New Product'!B$6)*'New Product'!D$6)),0)))))*$AD$2/10)</f>
        <v>0.32544005301457657</v>
      </c>
      <c r="AE286" s="76">
        <f>IF(S286="","",(IF(S286&gt;='Basket Brand'!B$3,'Basket Brand'!C$3,IF(S286&gt;='Basket Brand'!B$4,('Basket Brand'!C$4+((S286-'Basket Brand'!B$4)/('Basket Brand'!B$3-'Basket Brand'!B$4))*'Basket Brand'!D$4),IF(S286&gt;'Basket Brand'!B$5,('Basket Brand'!C$5+((S286-'Basket Brand'!B$5)/('Basket Brand'!B$4-'Basket Brand'!B$5))*'Basket Brand'!D$5),IF(S286&gt;='Basket Brand'!B$6,('Basket Brand'!C$6+((S286-'Basket Brand'!B$6)/('Basket Brand'!B$5-'Basket Brand'!B$6)*'Basket Brand'!D$6)),0))))*$AE$2/10))</f>
        <v>6.664721553693985</v>
      </c>
      <c r="AF286" s="76">
        <f>IF(T286="","",(IF(T286&gt;='No of Month Ach.'!B$3,'No of Month Ach.'!C$3,IF(T286&gt;='No of Month Ach.'!B$4,('No of Month Ach.'!C$4+((T286-'No of Month Ach.'!B$4)/('No of Month Ach.'!B$3-'No of Month Ach.'!B$4))*'No of Month Ach.'!D$4),IF(T286&gt;'No of Month Ach.'!B$5,('No of Month Ach.'!C$5+((T286-'No of Month Ach.'!B$5)/('No of Month Ach.'!B$4-'No of Month Ach.'!B$5))*'No of Month Ach.'!D$5),IF(T286&gt;='No of Month Ach.'!B$6,('No of Month Ach.'!C$6+((T286-'No of Month Ach.'!B$6)/('No of Month Ach.'!B$5-'No of Month Ach.'!B$6)*'No of Month Ach.'!D$6)),0))))*$AF$2/10))</f>
        <v>0</v>
      </c>
      <c r="AG286" s="76">
        <f>IFERROR(IF(U286="","",IF(U286&gt;='Rx Share'!B$3,'Rx Share'!C$3,IF(U286&gt;='Rx Share'!B$4,('Rx Share'!C$4+((U286-'Rx Share'!B$4)/('Rx Share'!B$3-'Rx Share'!B$4))*'Rx Share'!D$4),IF(U286&gt;'Rx Share'!B$5,('Rx Share'!C$5+((U286-'Rx Share'!B$5)/('Rx Share'!B$4-'Rx Share'!B$5))*'Rx Share'!D$5),IF(U286&gt;='Rx Share'!B$6,('Rx Share'!C$6+((U286-'Rx Share'!B$6)/('Rx Share'!B$5-'Rx Share'!B$6)*'Rx Share'!D$6)),0)))))*$AG$2/10,"")</f>
        <v>0</v>
      </c>
      <c r="AH286" s="76">
        <f>IF(W286&gt;='Call Achv'!B$3,'Call Achv'!C$3,IF(W286&gt;='Call Achv'!B$4,('Call Achv'!C$4+((W286-'Call Achv'!B$4)/('Call Achv'!B$3-'Call Achv'!B$4))*'Call Achv'!D$4),IF(W286&gt;'Call Achv'!B$5,('Call Achv'!C$5+((W286-'Call Achv'!B$5)/('Call Achv'!B$4-'Call Achv'!B$5))*'Call Achv'!D$5),IF(W286&gt;='Call Achv'!B$6,('Call Achv'!C$6+((W286-'Call Achv'!B$6)/('Call Achv'!B$5-'Call Achv'!B$6)*'Call Achv'!D$6)),0))))*$AH$2/10</f>
        <v>0</v>
      </c>
      <c r="AI286" s="76">
        <f>IF(X286&gt;='FF-Written'!B$3,'FF-Written'!C$3,IF(X286&gt;='FF-Written'!B$4,('FF-Written'!C$4+((X286-'FF-Written'!B$4)/('FF-Written'!B$3-'FF-Written'!B$4))*'FF-Written'!D$4),IF(X286&gt;'FF-Written'!B$5,('FF-Written'!C$5+((X286-'FF-Written'!B$5)/('FF-Written'!B$4-'FF-Written'!B$5))*'FF-Written'!D$5),IF(X286&gt;='FF-Written'!B$6,('FF-Written'!C$6+((X286-'FF-Written'!B$6)/('FF-Written'!B$5-'FF-Written'!B$6)*'FF-Written'!D$6)),0))))*$AI$2/10</f>
        <v>6.7555555555555573</v>
      </c>
      <c r="AJ286" s="76">
        <f>IF(Y286&gt;='FF-Detailing'!B$3,'FF-Detailing'!C$3,IF(Y286&gt;='FF-Detailing'!B$4,('FF-Detailing'!C$4+((Y286-'FF-Detailing'!B$4)/('FF-Detailing'!B$3-'FF-Detailing'!B$4))*'FF-Detailing'!D$4),IF(Y286&gt;'FF-Detailing'!B$5,('FF-Detailing'!C$5+((Y286-'FF-Detailing'!B$5)/('FF-Detailing'!B$4-'FF-Detailing'!B$5))*'FF-Detailing'!D$5),IF(Y286&gt;='FF-Detailing'!B$6,('FF-Detailing'!C$6+((Y286-'FF-Detailing'!B$6)/('FF-Detailing'!B$5-'FF-Detailing'!B$6)*'FF-Detailing'!D$6)),0))))*$AJ$2/10</f>
        <v>2.64</v>
      </c>
      <c r="AK286" s="100">
        <f t="shared" si="55"/>
        <v>36.064127085187259</v>
      </c>
      <c r="AL286" s="70">
        <f t="shared" si="64"/>
        <v>396</v>
      </c>
      <c r="AM286" s="2">
        <f t="shared" si="56"/>
        <v>32.057001853499791</v>
      </c>
      <c r="AN286">
        <f t="shared" si="57"/>
        <v>286</v>
      </c>
      <c r="AO286" s="110" t="str">
        <f t="shared" si="58"/>
        <v/>
      </c>
      <c r="AP286" s="110" t="str">
        <f t="shared" si="52"/>
        <v/>
      </c>
      <c r="AQ286" s="110" t="str">
        <f t="shared" si="53"/>
        <v/>
      </c>
      <c r="AR286" s="110" t="str">
        <f t="shared" si="54"/>
        <v/>
      </c>
      <c r="AS286" s="109" t="str">
        <f t="shared" si="59"/>
        <v>Disqualified</v>
      </c>
      <c r="AT286" s="109" t="str">
        <f t="shared" si="60"/>
        <v>Disqualified</v>
      </c>
      <c r="AU286" s="109" t="str">
        <f t="shared" si="61"/>
        <v>Disqualified</v>
      </c>
      <c r="AV286" s="109" t="str">
        <f t="shared" si="62"/>
        <v>Disqualified</v>
      </c>
    </row>
    <row r="287" spans="1:48" ht="20" x14ac:dyDescent="0.35">
      <c r="A287" s="87"/>
      <c r="B287" s="79">
        <v>106634</v>
      </c>
      <c r="C287" s="80" t="s">
        <v>2165</v>
      </c>
      <c r="D287" s="80"/>
      <c r="E287" s="80" t="s">
        <v>2166</v>
      </c>
      <c r="F287" s="80" t="s">
        <v>125</v>
      </c>
      <c r="G287" s="80" t="s">
        <v>2167</v>
      </c>
      <c r="H287" s="80" t="s">
        <v>1959</v>
      </c>
      <c r="I287" s="80" t="s">
        <v>1786</v>
      </c>
      <c r="J287" s="146"/>
      <c r="K287" s="146" t="s">
        <v>1701</v>
      </c>
      <c r="L287" s="79"/>
      <c r="M287" s="79">
        <v>9</v>
      </c>
      <c r="N287" s="78">
        <v>78.27267230992004</v>
      </c>
      <c r="O287" s="78">
        <f>_xlfn.XLOOKUP($B287,[1]Sheet1!$A:$A,[1]Sheet1!$D:$D)</f>
        <v>78.272619672049871</v>
      </c>
      <c r="P287" s="78">
        <f t="shared" si="63"/>
        <v>5.2637870169292E-5</v>
      </c>
      <c r="Q287" s="78">
        <v>19.314079422382672</v>
      </c>
      <c r="R287" s="78">
        <v>48.632219539813846</v>
      </c>
      <c r="S287" s="78">
        <v>69.757528716585384</v>
      </c>
      <c r="T287" s="142">
        <v>1</v>
      </c>
      <c r="U287" s="68">
        <v>12.235960844925296</v>
      </c>
      <c r="V287" s="68">
        <v>0.36707882534775887</v>
      </c>
      <c r="W287" s="78">
        <v>75.650793650793645</v>
      </c>
      <c r="X287" s="78">
        <v>43.888888888888886</v>
      </c>
      <c r="Y287" s="78">
        <v>57</v>
      </c>
      <c r="Z287" s="73"/>
      <c r="AA287" s="74"/>
      <c r="AB287" s="75">
        <f>IF(N287="","",(IF(N287&gt;='Sales Ach'!B$3,'Sales Ach'!C$3,IF(N287&gt;='Sales Ach'!B$4,('Sales Ach'!C$4+((N287-'Sales Ach'!B$4)/('Sales Ach'!B$3-'Sales Ach'!B$4))*'Sales Ach'!D$4),IF(N287&gt;'Sales Ach'!B$5,('Sales Ach'!C$5+((N287-'Sales Ach'!B$5)/('Sales Ach'!B$4-'Sales Ach'!B$5))*'Sales Ach'!D$5),IF(N287&gt;='Sales Ach'!B$6,('Sales Ach'!C$6+((N287-'Sales Ach'!B$6)/('Sales Ach'!B$5-'Sales Ach'!B$6)*'Sales Ach'!D$6)),0))))*$AB$2/10))</f>
        <v>9.9818016929760116</v>
      </c>
      <c r="AC287" s="76">
        <f>IF(Q287="","",(IF(Q287&gt;=UA!B$3,UA!C$3,IF(Q287&gt;=UA!B$4,(UA!C$4+((Q287-UA!B$4)/(UA!B$3-UA!B$4))*UA!D$4),IF(Q287&gt;UA!B$5,(UA!C$5+((Q287-UA!B$5)/(UA!B$4-UA!B$5))*UA!D$5),IF(Q287&gt;=UA!B$6,(UA!C$6+((Q287-UA!B$6)/(UA!B$5-UA!B$6)*UA!D$6)),0))))*$AC$2/10))</f>
        <v>0</v>
      </c>
      <c r="AD287" s="76">
        <f>IF(R287="","",(IF(R287&gt;='New Product'!B$3,'New Product'!C$3,IF(R287&gt;='New Product'!B$4,('New Product'!C$4+((R287-'New Product'!B$4)/('New Product'!B$3-'New Product'!B$4))*'New Product'!D$4),IF(R287&gt;'New Product'!B$5,('New Product'!C$5+((R287-'New Product'!B$5)/('New Product'!B$4-'New Product'!B$5))*'New Product'!D$5),IF(R287&gt;='New Product'!B$6,('New Product'!C$6+((R287-'New Product'!B$6)/('New Product'!B$5-'New Product'!B$6)*'New Product'!D$6)),0)))))*$AD$2/10)</f>
        <v>0.62765960486685568</v>
      </c>
      <c r="AE287" s="76">
        <f>IF(S287="","",(IF(S287&gt;='Basket Brand'!B$3,'Basket Brand'!C$3,IF(S287&gt;='Basket Brand'!B$4,('Basket Brand'!C$4+((S287-'Basket Brand'!B$4)/('Basket Brand'!B$3-'Basket Brand'!B$4))*'Basket Brand'!D$4),IF(S287&gt;'Basket Brand'!B$5,('Basket Brand'!C$5+((S287-'Basket Brand'!B$5)/('Basket Brand'!B$4-'Basket Brand'!B$5))*'Basket Brand'!D$5),IF(S287&gt;='Basket Brand'!B$6,('Basket Brand'!C$6+((S287-'Basket Brand'!B$6)/('Basket Brand'!B$5-'Basket Brand'!B$6)*'Basket Brand'!D$6)),0))))*$AE$2/10))</f>
        <v>2.9709034459902459</v>
      </c>
      <c r="AF287" s="76">
        <f>IF(T287="","",(IF(T287&gt;='No of Month Ach.'!B$3,'No of Month Ach.'!C$3,IF(T287&gt;='No of Month Ach.'!B$4,('No of Month Ach.'!C$4+((T287-'No of Month Ach.'!B$4)/('No of Month Ach.'!B$3-'No of Month Ach.'!B$4))*'No of Month Ach.'!D$4),IF(T287&gt;'No of Month Ach.'!B$5,('No of Month Ach.'!C$5+((T287-'No of Month Ach.'!B$5)/('No of Month Ach.'!B$4-'No of Month Ach.'!B$5))*'No of Month Ach.'!D$5),IF(T287&gt;='No of Month Ach.'!B$6,('No of Month Ach.'!C$6+((T287-'No of Month Ach.'!B$6)/('No of Month Ach.'!B$5-'No of Month Ach.'!B$6)*'No of Month Ach.'!D$6)),0))))*$AF$2/10))</f>
        <v>0</v>
      </c>
      <c r="AG287" s="76">
        <f>IFERROR(IF(U287="","",IF(U287&gt;='Rx Share'!B$3,'Rx Share'!C$3,IF(U287&gt;='Rx Share'!B$4,('Rx Share'!C$4+((U287-'Rx Share'!B$4)/('Rx Share'!B$3-'Rx Share'!B$4))*'Rx Share'!D$4),IF(U287&gt;'Rx Share'!B$5,('Rx Share'!C$5+((U287-'Rx Share'!B$5)/('Rx Share'!B$4-'Rx Share'!B$5))*'Rx Share'!D$5),IF(U287&gt;='Rx Share'!B$6,('Rx Share'!C$6+((U287-'Rx Share'!B$6)/('Rx Share'!B$5-'Rx Share'!B$6)*'Rx Share'!D$6)),0)))))*$AG$2/10,"")</f>
        <v>0</v>
      </c>
      <c r="AH287" s="76">
        <f>IF(W287&gt;='Call Achv'!B$3,'Call Achv'!C$3,IF(W287&gt;='Call Achv'!B$4,('Call Achv'!C$4+((W287-'Call Achv'!B$4)/('Call Achv'!B$3-'Call Achv'!B$4))*'Call Achv'!D$4),IF(W287&gt;'Call Achv'!B$5,('Call Achv'!C$5+((W287-'Call Achv'!B$5)/('Call Achv'!B$4-'Call Achv'!B$5))*'Call Achv'!D$5),IF(W287&gt;='Call Achv'!B$6,('Call Achv'!C$6+((W287-'Call Achv'!B$6)/('Call Achv'!B$5-'Call Achv'!B$6)*'Call Achv'!D$6)),0))))*$AH$2/10</f>
        <v>0</v>
      </c>
      <c r="AI287" s="76">
        <f>IF(X287&gt;='FF-Written'!B$3,'FF-Written'!C$3,IF(X287&gt;='FF-Written'!B$4,('FF-Written'!C$4+((X287-'FF-Written'!B$4)/('FF-Written'!B$3-'FF-Written'!B$4))*'FF-Written'!D$4),IF(X287&gt;'FF-Written'!B$5,('FF-Written'!C$5+((X287-'FF-Written'!B$5)/('FF-Written'!B$4-'FF-Written'!B$5))*'FF-Written'!D$5),IF(X287&gt;='FF-Written'!B$6,('FF-Written'!C$6+((X287-'FF-Written'!B$6)/('FF-Written'!B$5-'FF-Written'!B$6)*'FF-Written'!D$6)),0))))*$AI$2/10</f>
        <v>0</v>
      </c>
      <c r="AJ287" s="76">
        <f>IF(Y287&gt;='FF-Detailing'!B$3,'FF-Detailing'!C$3,IF(Y287&gt;='FF-Detailing'!B$4,('FF-Detailing'!C$4+((Y287-'FF-Detailing'!B$4)/('FF-Detailing'!B$3-'FF-Detailing'!B$4))*'FF-Detailing'!D$4),IF(Y287&gt;'FF-Detailing'!B$5,('FF-Detailing'!C$5+((Y287-'FF-Detailing'!B$5)/('FF-Detailing'!B$4-'FF-Detailing'!B$5))*'FF-Detailing'!D$5),IF(Y287&gt;='FF-Detailing'!B$6,('FF-Detailing'!C$6+((Y287-'FF-Detailing'!B$6)/('FF-Detailing'!B$5-'FF-Detailing'!B$6)*'FF-Detailing'!D$6)),0))))*$AJ$2/10</f>
        <v>0</v>
      </c>
      <c r="AK287" s="100">
        <f t="shared" si="55"/>
        <v>16.975455929791387</v>
      </c>
      <c r="AL287" s="70">
        <f t="shared" si="64"/>
        <v>564</v>
      </c>
      <c r="AM287" s="2">
        <f t="shared" si="56"/>
        <v>15.089294159814569</v>
      </c>
      <c r="AN287">
        <f t="shared" si="57"/>
        <v>392</v>
      </c>
      <c r="AO287" s="110" t="str">
        <f t="shared" si="58"/>
        <v/>
      </c>
      <c r="AP287" s="110" t="str">
        <f t="shared" si="52"/>
        <v/>
      </c>
      <c r="AQ287" s="110" t="str">
        <f t="shared" si="53"/>
        <v/>
      </c>
      <c r="AR287" s="110" t="str">
        <f t="shared" si="54"/>
        <v/>
      </c>
      <c r="AS287" s="109" t="str">
        <f t="shared" si="59"/>
        <v>Disqualified</v>
      </c>
      <c r="AT287" s="109" t="str">
        <f t="shared" si="60"/>
        <v>Disqualified</v>
      </c>
      <c r="AU287" s="109" t="str">
        <f t="shared" si="61"/>
        <v>Disqualified</v>
      </c>
      <c r="AV287" s="109" t="str">
        <f t="shared" si="62"/>
        <v>Disqualified</v>
      </c>
    </row>
    <row r="288" spans="1:48" ht="20" x14ac:dyDescent="0.35">
      <c r="A288" s="87"/>
      <c r="B288" s="79">
        <v>106636</v>
      </c>
      <c r="C288" s="80" t="s">
        <v>2168</v>
      </c>
      <c r="D288" s="80" t="s">
        <v>1114</v>
      </c>
      <c r="E288" s="80" t="s">
        <v>2169</v>
      </c>
      <c r="F288" s="80" t="s">
        <v>1820</v>
      </c>
      <c r="G288" s="80" t="s">
        <v>1821</v>
      </c>
      <c r="H288" s="80" t="s">
        <v>1822</v>
      </c>
      <c r="I288" s="80" t="s">
        <v>1757</v>
      </c>
      <c r="J288" s="146">
        <v>45122</v>
      </c>
      <c r="K288" s="146" t="s">
        <v>1719</v>
      </c>
      <c r="L288" s="79"/>
      <c r="M288" s="79">
        <v>9</v>
      </c>
      <c r="N288" s="78">
        <v>87.843697510927342</v>
      </c>
      <c r="O288" s="78">
        <f>_xlfn.XLOOKUP($B288,[1]Sheet1!$A:$A,[1]Sheet1!$D:$D)</f>
        <v>87.843695580155781</v>
      </c>
      <c r="P288" s="78">
        <f t="shared" si="63"/>
        <v>1.930771560409994E-6</v>
      </c>
      <c r="Q288" s="78">
        <v>16.342412451361866</v>
      </c>
      <c r="R288" s="78">
        <v>68.739563748837398</v>
      </c>
      <c r="S288" s="78">
        <v>97.383916227361539</v>
      </c>
      <c r="T288" s="142">
        <v>2</v>
      </c>
      <c r="U288" s="68">
        <v>17.414018284719198</v>
      </c>
      <c r="V288" s="68">
        <v>0.34828036569438398</v>
      </c>
      <c r="W288" s="78">
        <v>92.686682063125474</v>
      </c>
      <c r="X288" s="78">
        <v>68.333333333333329</v>
      </c>
      <c r="Y288" s="78">
        <v>81.333333333333329</v>
      </c>
      <c r="Z288" s="73"/>
      <c r="AA288" s="74"/>
      <c r="AB288" s="75">
        <f>IF(N288="","",(IF(N288&gt;='Sales Ach'!B$3,'Sales Ach'!C$3,IF(N288&gt;='Sales Ach'!B$4,('Sales Ach'!C$4+((N288-'Sales Ach'!B$4)/('Sales Ach'!B$3-'Sales Ach'!B$4))*'Sales Ach'!D$4),IF(N288&gt;'Sales Ach'!B$5,('Sales Ach'!C$5+((N288-'Sales Ach'!B$5)/('Sales Ach'!B$4-'Sales Ach'!B$5))*'Sales Ach'!D$5),IF(N288&gt;='Sales Ach'!B$6,('Sales Ach'!C$6+((N288-'Sales Ach'!B$6)/('Sales Ach'!B$5-'Sales Ach'!B$6)*'Sales Ach'!D$6)),0))))*$AB$2/10))</f>
        <v>12.853109253278202</v>
      </c>
      <c r="AC288" s="76">
        <f>IF(Q288="","",(IF(Q288&gt;=UA!B$3,UA!C$3,IF(Q288&gt;=UA!B$4,(UA!C$4+((Q288-UA!B$4)/(UA!B$3-UA!B$4))*UA!D$4),IF(Q288&gt;UA!B$5,(UA!C$5+((Q288-UA!B$5)/(UA!B$4-UA!B$5))*UA!D$5),IF(Q288&gt;=UA!B$6,(UA!C$6+((Q288-UA!B$6)/(UA!B$5-UA!B$6)*UA!D$6)),0))))*$AC$2/10))</f>
        <v>0</v>
      </c>
      <c r="AD288" s="76">
        <f>IF(R288="","",(IF(R288&gt;='New Product'!B$3,'New Product'!C$3,IF(R288&gt;='New Product'!B$4,('New Product'!C$4+((R288-'New Product'!B$4)/('New Product'!B$3-'New Product'!B$4))*'New Product'!D$4),IF(R288&gt;'New Product'!B$5,('New Product'!C$5+((R288-'New Product'!B$5)/('New Product'!B$4-'New Product'!B$5))*'New Product'!D$5),IF(R288&gt;='New Product'!B$6,('New Product'!C$6+((R288-'New Product'!B$6)/('New Product'!B$5-'New Product'!B$6)*'New Product'!D$6)),0)))))*$AD$2/10)</f>
        <v>1.5073559140116362</v>
      </c>
      <c r="AE288" s="76">
        <f>IF(S288="","",(IF(S288&gt;='Basket Brand'!B$3,'Basket Brand'!C$3,IF(S288&gt;='Basket Brand'!B$4,('Basket Brand'!C$4+((S288-'Basket Brand'!B$4)/('Basket Brand'!B$3-'Basket Brand'!B$4))*'Basket Brand'!D$4),IF(S288&gt;'Basket Brand'!B$5,('Basket Brand'!C$5+((S288-'Basket Brand'!B$5)/('Basket Brand'!B$4-'Basket Brand'!B$5))*'Basket Brand'!D$5),IF(S288&gt;='Basket Brand'!B$6,('Basket Brand'!C$6+((S288-'Basket Brand'!B$6)/('Basket Brand'!B$5-'Basket Brand'!B$6)*'Basket Brand'!D$6)),0))))*$AE$2/10))</f>
        <v>7.1442797891335372</v>
      </c>
      <c r="AF288" s="76">
        <f>IF(T288="","",(IF(T288&gt;='No of Month Ach.'!B$3,'No of Month Ach.'!C$3,IF(T288&gt;='No of Month Ach.'!B$4,('No of Month Ach.'!C$4+((T288-'No of Month Ach.'!B$4)/('No of Month Ach.'!B$3-'No of Month Ach.'!B$4))*'No of Month Ach.'!D$4),IF(T288&gt;'No of Month Ach.'!B$5,('No of Month Ach.'!C$5+((T288-'No of Month Ach.'!B$5)/('No of Month Ach.'!B$4-'No of Month Ach.'!B$5))*'No of Month Ach.'!D$5),IF(T288&gt;='No of Month Ach.'!B$6,('No of Month Ach.'!C$6+((T288-'No of Month Ach.'!B$6)/('No of Month Ach.'!B$5-'No of Month Ach.'!B$6)*'No of Month Ach.'!D$6)),0))))*$AF$2/10))</f>
        <v>0</v>
      </c>
      <c r="AG288" s="76">
        <f>IFERROR(IF(U288="","",IF(U288&gt;='Rx Share'!B$3,'Rx Share'!C$3,IF(U288&gt;='Rx Share'!B$4,('Rx Share'!C$4+((U288-'Rx Share'!B$4)/('Rx Share'!B$3-'Rx Share'!B$4))*'Rx Share'!D$4),IF(U288&gt;'Rx Share'!B$5,('Rx Share'!C$5+((U288-'Rx Share'!B$5)/('Rx Share'!B$4-'Rx Share'!B$5))*'Rx Share'!D$5),IF(U288&gt;='Rx Share'!B$6,('Rx Share'!C$6+((U288-'Rx Share'!B$6)/('Rx Share'!B$5-'Rx Share'!B$6)*'Rx Share'!D$6)),0)))))*$AG$2/10,"")</f>
        <v>0</v>
      </c>
      <c r="AH288" s="76">
        <f>IF(W288&gt;='Call Achv'!B$3,'Call Achv'!C$3,IF(W288&gt;='Call Achv'!B$4,('Call Achv'!C$4+((W288-'Call Achv'!B$4)/('Call Achv'!B$3-'Call Achv'!B$4))*'Call Achv'!D$4),IF(W288&gt;'Call Achv'!B$5,('Call Achv'!C$5+((W288-'Call Achv'!B$5)/('Call Achv'!B$4-'Call Achv'!B$5))*'Call Achv'!D$5),IF(W288&gt;='Call Achv'!B$6,('Call Achv'!C$6+((W288-'Call Achv'!B$6)/('Call Achv'!B$5-'Call Achv'!B$6)*'Call Achv'!D$6)),0))))*$AH$2/10</f>
        <v>2.5373364126250948</v>
      </c>
      <c r="AI288" s="76">
        <f>IF(X288&gt;='FF-Written'!B$3,'FF-Written'!C$3,IF(X288&gt;='FF-Written'!B$4,('FF-Written'!C$4+((X288-'FF-Written'!B$4)/('FF-Written'!B$3-'FF-Written'!B$4))*'FF-Written'!D$4),IF(X288&gt;'FF-Written'!B$5,('FF-Written'!C$5+((X288-'FF-Written'!B$5)/('FF-Written'!B$4-'FF-Written'!B$5))*'FF-Written'!D$5),IF(X288&gt;='FF-Written'!B$6,('FF-Written'!C$6+((X288-'FF-Written'!B$6)/('FF-Written'!B$5-'FF-Written'!B$6)*'FF-Written'!D$6)),0))))*$AI$2/10</f>
        <v>4.1999999999999993</v>
      </c>
      <c r="AJ288" s="76">
        <f>IF(Y288&gt;='FF-Detailing'!B$3,'FF-Detailing'!C$3,IF(Y288&gt;='FF-Detailing'!B$4,('FF-Detailing'!C$4+((Y288-'FF-Detailing'!B$4)/('FF-Detailing'!B$3-'FF-Detailing'!B$4))*'FF-Detailing'!D$4),IF(Y288&gt;'FF-Detailing'!B$5,('FF-Detailing'!C$5+((Y288-'FF-Detailing'!B$5)/('FF-Detailing'!B$4-'FF-Detailing'!B$5))*'FF-Detailing'!D$5),IF(Y288&gt;='FF-Detailing'!B$6,('FF-Detailing'!C$6+((Y288-'FF-Detailing'!B$6)/('FF-Detailing'!B$5-'FF-Detailing'!B$6)*'FF-Detailing'!D$6)),0))))*$AJ$2/10</f>
        <v>2.1799999999999997</v>
      </c>
      <c r="AK288" s="100">
        <f t="shared" si="55"/>
        <v>38.027601711310588</v>
      </c>
      <c r="AL288" s="70">
        <f t="shared" si="64"/>
        <v>368</v>
      </c>
      <c r="AM288" s="2">
        <f t="shared" si="56"/>
        <v>33.802312632276077</v>
      </c>
      <c r="AN288">
        <f t="shared" si="57"/>
        <v>267</v>
      </c>
      <c r="AO288" s="110" t="str">
        <f t="shared" si="58"/>
        <v/>
      </c>
      <c r="AP288" s="110" t="str">
        <f t="shared" si="52"/>
        <v/>
      </c>
      <c r="AQ288" s="110" t="str">
        <f t="shared" si="53"/>
        <v/>
      </c>
      <c r="AR288" s="110" t="str">
        <f t="shared" si="54"/>
        <v/>
      </c>
      <c r="AS288" s="109" t="str">
        <f t="shared" si="59"/>
        <v>Disqualified</v>
      </c>
      <c r="AT288" s="109" t="str">
        <f t="shared" si="60"/>
        <v>Disqualified</v>
      </c>
      <c r="AU288" s="109" t="str">
        <f t="shared" si="61"/>
        <v>Disqualified</v>
      </c>
      <c r="AV288" s="109" t="str">
        <f t="shared" si="62"/>
        <v>Disqualified</v>
      </c>
    </row>
    <row r="289" spans="1:48" ht="20" x14ac:dyDescent="0.35">
      <c r="A289" s="87"/>
      <c r="B289" s="79">
        <v>106643</v>
      </c>
      <c r="C289" s="80" t="s">
        <v>2170</v>
      </c>
      <c r="D289" s="80" t="s">
        <v>1114</v>
      </c>
      <c r="E289" s="80" t="s">
        <v>2171</v>
      </c>
      <c r="F289" s="80" t="s">
        <v>173</v>
      </c>
      <c r="G289" s="80" t="s">
        <v>24</v>
      </c>
      <c r="H289" s="80" t="s">
        <v>1760</v>
      </c>
      <c r="I289" s="80" t="s">
        <v>1757</v>
      </c>
      <c r="J289" s="146">
        <v>45122</v>
      </c>
      <c r="K289" s="146" t="s">
        <v>1719</v>
      </c>
      <c r="L289" s="79"/>
      <c r="M289" s="79">
        <v>9</v>
      </c>
      <c r="N289" s="78">
        <v>90.315471391373265</v>
      </c>
      <c r="O289" s="78">
        <f>_xlfn.XLOOKUP($B289,[1]Sheet1!$A:$A,[1]Sheet1!$D:$D)</f>
        <v>90.315465645539433</v>
      </c>
      <c r="P289" s="78">
        <f t="shared" si="63"/>
        <v>5.7458338318383539E-6</v>
      </c>
      <c r="Q289" s="78">
        <v>24.919614147909968</v>
      </c>
      <c r="R289" s="78">
        <v>40.46766538831654</v>
      </c>
      <c r="S289" s="78">
        <v>91.921753385936256</v>
      </c>
      <c r="T289" s="142">
        <v>3</v>
      </c>
      <c r="U289" s="68">
        <v>10.516755103016397</v>
      </c>
      <c r="V289" s="68">
        <v>0.31550265309049191</v>
      </c>
      <c r="W289" s="78">
        <v>71.079365079365076</v>
      </c>
      <c r="X289" s="78">
        <v>76.666666666666671</v>
      </c>
      <c r="Y289" s="78">
        <v>85.666666666666671</v>
      </c>
      <c r="Z289" s="73"/>
      <c r="AA289" s="74"/>
      <c r="AB289" s="75">
        <f>IF(N289="","",(IF(N289&gt;='Sales Ach'!B$3,'Sales Ach'!C$3,IF(N289&gt;='Sales Ach'!B$4,('Sales Ach'!C$4+((N289-'Sales Ach'!B$4)/('Sales Ach'!B$3-'Sales Ach'!B$4))*'Sales Ach'!D$4),IF(N289&gt;'Sales Ach'!B$5,('Sales Ach'!C$5+((N289-'Sales Ach'!B$5)/('Sales Ach'!B$4-'Sales Ach'!B$5))*'Sales Ach'!D$5),IF(N289&gt;='Sales Ach'!B$6,('Sales Ach'!C$6+((N289-'Sales Ach'!B$6)/('Sales Ach'!B$5-'Sales Ach'!B$6)*'Sales Ach'!D$6)),0))))*$AB$2/10))</f>
        <v>13.594641417411978</v>
      </c>
      <c r="AC289" s="76">
        <f>IF(Q289="","",(IF(Q289&gt;=UA!B$3,UA!C$3,IF(Q289&gt;=UA!B$4,(UA!C$4+((Q289-UA!B$4)/(UA!B$3-UA!B$4))*UA!D$4),IF(Q289&gt;UA!B$5,(UA!C$5+((Q289-UA!B$5)/(UA!B$4-UA!B$5))*UA!D$5),IF(Q289&gt;=UA!B$6,(UA!C$6+((Q289-UA!B$6)/(UA!B$5-UA!B$6)*UA!D$6)),0))))*$AC$2/10))</f>
        <v>0</v>
      </c>
      <c r="AD289" s="76">
        <f>IF(R289="","",(IF(R289&gt;='New Product'!B$3,'New Product'!C$3,IF(R289&gt;='New Product'!B$4,('New Product'!C$4+((R289-'New Product'!B$4)/('New Product'!B$3-'New Product'!B$4))*'New Product'!D$4),IF(R289&gt;'New Product'!B$5,('New Product'!C$5+((R289-'New Product'!B$5)/('New Product'!B$4-'New Product'!B$5))*'New Product'!D$5),IF(R289&gt;='New Product'!B$6,('New Product'!C$6+((R289-'New Product'!B$6)/('New Product'!B$5-'New Product'!B$6)*'New Product'!D$6)),0)))))*$AD$2/10)</f>
        <v>0.2704603607388486</v>
      </c>
      <c r="AE289" s="76">
        <f>IF(S289="","",(IF(S289&gt;='Basket Brand'!B$3,'Basket Brand'!C$3,IF(S289&gt;='Basket Brand'!B$4,('Basket Brand'!C$4+((S289-'Basket Brand'!B$4)/('Basket Brand'!B$3-'Basket Brand'!B$4))*'Basket Brand'!D$4),IF(S289&gt;'Basket Brand'!B$5,('Basket Brand'!C$5+((S289-'Basket Brand'!B$5)/('Basket Brand'!B$4-'Basket Brand'!B$5))*'Basket Brand'!D$5),IF(S289&gt;='Basket Brand'!B$6,('Basket Brand'!C$6+((S289-'Basket Brand'!B$6)/('Basket Brand'!B$5-'Basket Brand'!B$6)*'Basket Brand'!D$6)),0))))*$AE$2/10))</f>
        <v>5.6306104063123517</v>
      </c>
      <c r="AF289" s="76">
        <f>IF(T289="","",(IF(T289&gt;='No of Month Ach.'!B$3,'No of Month Ach.'!C$3,IF(T289&gt;='No of Month Ach.'!B$4,('No of Month Ach.'!C$4+((T289-'No of Month Ach.'!B$4)/('No of Month Ach.'!B$3-'No of Month Ach.'!B$4))*'No of Month Ach.'!D$4),IF(T289&gt;'No of Month Ach.'!B$5,('No of Month Ach.'!C$5+((T289-'No of Month Ach.'!B$5)/('No of Month Ach.'!B$4-'No of Month Ach.'!B$5))*'No of Month Ach.'!D$5),IF(T289&gt;='No of Month Ach.'!B$6,('No of Month Ach.'!C$6+((T289-'No of Month Ach.'!B$6)/('No of Month Ach.'!B$5-'No of Month Ach.'!B$6)*'No of Month Ach.'!D$6)),0))))*$AF$2/10))</f>
        <v>0</v>
      </c>
      <c r="AG289" s="76">
        <f>IFERROR(IF(U289="","",IF(U289&gt;='Rx Share'!B$3,'Rx Share'!C$3,IF(U289&gt;='Rx Share'!B$4,('Rx Share'!C$4+((U289-'Rx Share'!B$4)/('Rx Share'!B$3-'Rx Share'!B$4))*'Rx Share'!D$4),IF(U289&gt;'Rx Share'!B$5,('Rx Share'!C$5+((U289-'Rx Share'!B$5)/('Rx Share'!B$4-'Rx Share'!B$5))*'Rx Share'!D$5),IF(U289&gt;='Rx Share'!B$6,('Rx Share'!C$6+((U289-'Rx Share'!B$6)/('Rx Share'!B$5-'Rx Share'!B$6)*'Rx Share'!D$6)),0)))))*$AG$2/10,"")</f>
        <v>0</v>
      </c>
      <c r="AH289" s="76">
        <f>IF(W289&gt;='Call Achv'!B$3,'Call Achv'!C$3,IF(W289&gt;='Call Achv'!B$4,('Call Achv'!C$4+((W289-'Call Achv'!B$4)/('Call Achv'!B$3-'Call Achv'!B$4))*'Call Achv'!D$4),IF(W289&gt;'Call Achv'!B$5,('Call Achv'!C$5+((W289-'Call Achv'!B$5)/('Call Achv'!B$4-'Call Achv'!B$5))*'Call Achv'!D$5),IF(W289&gt;='Call Achv'!B$6,('Call Achv'!C$6+((W289-'Call Achv'!B$6)/('Call Achv'!B$5-'Call Achv'!B$6)*'Call Achv'!D$6)),0))))*$AH$2/10</f>
        <v>0</v>
      </c>
      <c r="AI289" s="76">
        <f>IF(X289&gt;='FF-Written'!B$3,'FF-Written'!C$3,IF(X289&gt;='FF-Written'!B$4,('FF-Written'!C$4+((X289-'FF-Written'!B$4)/('FF-Written'!B$3-'FF-Written'!B$4))*'FF-Written'!D$4),IF(X289&gt;'FF-Written'!B$5,('FF-Written'!C$5+((X289-'FF-Written'!B$5)/('FF-Written'!B$4-'FF-Written'!B$5))*'FF-Written'!D$5),IF(X289&gt;='FF-Written'!B$6,('FF-Written'!C$6+((X289-'FF-Written'!B$6)/('FF-Written'!B$5-'FF-Written'!B$6)*'FF-Written'!D$6)),0))))*$AI$2/10</f>
        <v>5.2000000000000011</v>
      </c>
      <c r="AJ289" s="76">
        <f>IF(Y289&gt;='FF-Detailing'!B$3,'FF-Detailing'!C$3,IF(Y289&gt;='FF-Detailing'!B$4,('FF-Detailing'!C$4+((Y289-'FF-Detailing'!B$4)/('FF-Detailing'!B$3-'FF-Detailing'!B$4))*'FF-Detailing'!D$4),IF(Y289&gt;'FF-Detailing'!B$5,('FF-Detailing'!C$5+((Y289-'FF-Detailing'!B$5)/('FF-Detailing'!B$4-'FF-Detailing'!B$5))*'FF-Detailing'!D$5),IF(Y289&gt;='FF-Detailing'!B$6,('FF-Detailing'!C$6+((Y289-'FF-Detailing'!B$6)/('FF-Detailing'!B$5-'FF-Detailing'!B$6)*'FF-Detailing'!D$6)),0))))*$AJ$2/10</f>
        <v>2.4400000000000004</v>
      </c>
      <c r="AK289" s="100">
        <f t="shared" si="55"/>
        <v>33.919640230578977</v>
      </c>
      <c r="AL289" s="70">
        <f t="shared" si="64"/>
        <v>427</v>
      </c>
      <c r="AM289" s="2">
        <f t="shared" si="56"/>
        <v>30.150791316070205</v>
      </c>
      <c r="AN289">
        <f t="shared" si="57"/>
        <v>303</v>
      </c>
      <c r="AO289" s="110" t="str">
        <f t="shared" si="58"/>
        <v/>
      </c>
      <c r="AP289" s="110" t="str">
        <f t="shared" si="52"/>
        <v/>
      </c>
      <c r="AQ289" s="110" t="str">
        <f t="shared" si="53"/>
        <v/>
      </c>
      <c r="AR289" s="110" t="str">
        <f t="shared" si="54"/>
        <v/>
      </c>
      <c r="AS289" s="109" t="str">
        <f t="shared" si="59"/>
        <v>Disqualified</v>
      </c>
      <c r="AT289" s="109" t="str">
        <f t="shared" si="60"/>
        <v>Disqualified</v>
      </c>
      <c r="AU289" s="109" t="str">
        <f t="shared" si="61"/>
        <v>Disqualified</v>
      </c>
      <c r="AV289" s="109" t="str">
        <f t="shared" si="62"/>
        <v>Disqualified</v>
      </c>
    </row>
    <row r="290" spans="1:48" ht="20" x14ac:dyDescent="0.35">
      <c r="A290" s="87"/>
      <c r="B290" s="79">
        <v>106644</v>
      </c>
      <c r="C290" s="80" t="s">
        <v>731</v>
      </c>
      <c r="D290" s="80" t="s">
        <v>1114</v>
      </c>
      <c r="E290" s="80" t="s">
        <v>2172</v>
      </c>
      <c r="F290" s="80" t="s">
        <v>1759</v>
      </c>
      <c r="G290" s="80" t="s">
        <v>34</v>
      </c>
      <c r="H290" s="80" t="s">
        <v>1760</v>
      </c>
      <c r="I290" s="80" t="s">
        <v>1757</v>
      </c>
      <c r="J290" s="146">
        <v>45122</v>
      </c>
      <c r="K290" s="146" t="s">
        <v>1719</v>
      </c>
      <c r="L290" s="79"/>
      <c r="M290" s="79">
        <v>9</v>
      </c>
      <c r="N290" s="78">
        <v>130.21168439775448</v>
      </c>
      <c r="O290" s="78">
        <f>_xlfn.XLOOKUP($B290,[1]Sheet1!$A:$A,[1]Sheet1!$D:$D)</f>
        <v>130.21174588340691</v>
      </c>
      <c r="P290" s="78">
        <f t="shared" si="63"/>
        <v>-6.1485652423698411E-5</v>
      </c>
      <c r="Q290" s="78">
        <v>40.415335463258785</v>
      </c>
      <c r="R290" s="78">
        <v>99.367602756326022</v>
      </c>
      <c r="S290" s="78">
        <v>113.17257788173502</v>
      </c>
      <c r="T290" s="142">
        <v>7</v>
      </c>
      <c r="U290" s="68">
        <v>24.529844644317254</v>
      </c>
      <c r="V290" s="68">
        <v>0.73589533932951756</v>
      </c>
      <c r="W290" s="78">
        <v>109.97366688610927</v>
      </c>
      <c r="X290" s="78">
        <v>88.8888888888889</v>
      </c>
      <c r="Y290" s="78">
        <v>86.666666666666671</v>
      </c>
      <c r="Z290" s="73"/>
      <c r="AA290" s="74"/>
      <c r="AB290" s="75">
        <f>IF(N290="","",(IF(N290&gt;='Sales Ach'!B$3,'Sales Ach'!C$3,IF(N290&gt;='Sales Ach'!B$4,('Sales Ach'!C$4+((N290-'Sales Ach'!B$4)/('Sales Ach'!B$3-'Sales Ach'!B$4))*'Sales Ach'!D$4),IF(N290&gt;'Sales Ach'!B$5,('Sales Ach'!C$5+((N290-'Sales Ach'!B$5)/('Sales Ach'!B$4-'Sales Ach'!B$5))*'Sales Ach'!D$5),IF(N290&gt;='Sales Ach'!B$6,('Sales Ach'!C$6+((N290-'Sales Ach'!B$6)/('Sales Ach'!B$5-'Sales Ach'!B$6)*'Sales Ach'!D$6)),0))))*$AB$2/10))</f>
        <v>30</v>
      </c>
      <c r="AC290" s="76">
        <f>IF(Q290="","",(IF(Q290&gt;=UA!B$3,UA!C$3,IF(Q290&gt;=UA!B$4,(UA!C$4+((Q290-UA!B$4)/(UA!B$3-UA!B$4))*UA!D$4),IF(Q290&gt;UA!B$5,(UA!C$5+((Q290-UA!B$5)/(UA!B$4-UA!B$5))*UA!D$5),IF(Q290&gt;=UA!B$6,(UA!C$6+((Q290-UA!B$6)/(UA!B$5-UA!B$6)*UA!D$6)),0))))*$AC$2/10))</f>
        <v>6.1661341853035143</v>
      </c>
      <c r="AD290" s="76">
        <f>IF(R290="","",(IF(R290&gt;='New Product'!B$3,'New Product'!C$3,IF(R290&gt;='New Product'!B$4,('New Product'!C$4+((R290-'New Product'!B$4)/('New Product'!B$3-'New Product'!B$4))*'New Product'!D$4),IF(R290&gt;'New Product'!B$5,('New Product'!C$5+((R290-'New Product'!B$5)/('New Product'!B$4-'New Product'!B$5))*'New Product'!D$5),IF(R290&gt;='New Product'!B$6,('New Product'!C$6+((R290-'New Product'!B$6)/('New Product'!B$5-'New Product'!B$6)*'New Product'!D$6)),0)))))*$AD$2/10)</f>
        <v>4.9051404134489029</v>
      </c>
      <c r="AE290" s="76">
        <f>IF(S290="","",(IF(S290&gt;='Basket Brand'!B$3,'Basket Brand'!C$3,IF(S290&gt;='Basket Brand'!B$4,('Basket Brand'!C$4+((S290-'Basket Brand'!B$4)/('Basket Brand'!B$3-'Basket Brand'!B$4))*'Basket Brand'!D$4),IF(S290&gt;'Basket Brand'!B$5,('Basket Brand'!C$5+((S290-'Basket Brand'!B$5)/('Basket Brand'!B$4-'Basket Brand'!B$5))*'Basket Brand'!D$5),IF(S290&gt;='Basket Brand'!B$6,('Basket Brand'!C$6+((S290-'Basket Brand'!B$6)/('Basket Brand'!B$5-'Basket Brand'!B$6)*'Basket Brand'!D$6)),0))))*$AE$2/10))</f>
        <v>11.180709345808204</v>
      </c>
      <c r="AF290" s="76">
        <f>IF(T290="","",(IF(T290&gt;='No of Month Ach.'!B$3,'No of Month Ach.'!C$3,IF(T290&gt;='No of Month Ach.'!B$4,('No of Month Ach.'!C$4+((T290-'No of Month Ach.'!B$4)/('No of Month Ach.'!B$3-'No of Month Ach.'!B$4))*'No of Month Ach.'!D$4),IF(T290&gt;'No of Month Ach.'!B$5,('No of Month Ach.'!C$5+((T290-'No of Month Ach.'!B$5)/('No of Month Ach.'!B$4-'No of Month Ach.'!B$5))*'No of Month Ach.'!D$5),IF(T290&gt;='No of Month Ach.'!B$6,('No of Month Ach.'!C$6+((T290-'No of Month Ach.'!B$6)/('No of Month Ach.'!B$5-'No of Month Ach.'!B$6)*'No of Month Ach.'!D$6)),0))))*$AF$2/10))</f>
        <v>2.8</v>
      </c>
      <c r="AG290" s="76">
        <f>IFERROR(IF(U290="","",IF(U290&gt;='Rx Share'!B$3,'Rx Share'!C$3,IF(U290&gt;='Rx Share'!B$4,('Rx Share'!C$4+((U290-'Rx Share'!B$4)/('Rx Share'!B$3-'Rx Share'!B$4))*'Rx Share'!D$4),IF(U290&gt;'Rx Share'!B$5,('Rx Share'!C$5+((U290-'Rx Share'!B$5)/('Rx Share'!B$4-'Rx Share'!B$5))*'Rx Share'!D$5),IF(U290&gt;='Rx Share'!B$6,('Rx Share'!C$6+((U290-'Rx Share'!B$6)/('Rx Share'!B$5-'Rx Share'!B$6)*'Rx Share'!D$6)),0)))))*$AG$2/10,"")</f>
        <v>0</v>
      </c>
      <c r="AH290" s="76">
        <f>IF(W290&gt;='Call Achv'!B$3,'Call Achv'!C$3,IF(W290&gt;='Call Achv'!B$4,('Call Achv'!C$4+((W290-'Call Achv'!B$4)/('Call Achv'!B$3-'Call Achv'!B$4))*'Call Achv'!D$4),IF(W290&gt;'Call Achv'!B$5,('Call Achv'!C$5+((W290-'Call Achv'!B$5)/('Call Achv'!B$4-'Call Achv'!B$5))*'Call Achv'!D$5),IF(W290&gt;='Call Achv'!B$6,('Call Achv'!C$6+((W290-'Call Achv'!B$6)/('Call Achv'!B$5-'Call Achv'!B$6)*'Call Achv'!D$6)),0))))*$AH$2/10</f>
        <v>5</v>
      </c>
      <c r="AI290" s="76">
        <f>IF(X290&gt;='FF-Written'!B$3,'FF-Written'!C$3,IF(X290&gt;='FF-Written'!B$4,('FF-Written'!C$4+((X290-'FF-Written'!B$4)/('FF-Written'!B$3-'FF-Written'!B$4))*'FF-Written'!D$4),IF(X290&gt;'FF-Written'!B$5,('FF-Written'!C$5+((X290-'FF-Written'!B$5)/('FF-Written'!B$4-'FF-Written'!B$5))*'FF-Written'!D$5),IF(X290&gt;='FF-Written'!B$6,('FF-Written'!C$6+((X290-'FF-Written'!B$6)/('FF-Written'!B$5-'FF-Written'!B$6)*'FF-Written'!D$6)),0))))*$AI$2/10</f>
        <v>7.8222222222222246</v>
      </c>
      <c r="AJ290" s="76">
        <f>IF(Y290&gt;='FF-Detailing'!B$3,'FF-Detailing'!C$3,IF(Y290&gt;='FF-Detailing'!B$4,('FF-Detailing'!C$4+((Y290-'FF-Detailing'!B$4)/('FF-Detailing'!B$3-'FF-Detailing'!B$4))*'FF-Detailing'!D$4),IF(Y290&gt;'FF-Detailing'!B$5,('FF-Detailing'!C$5+((Y290-'FF-Detailing'!B$5)/('FF-Detailing'!B$4-'FF-Detailing'!B$5))*'FF-Detailing'!D$5),IF(Y290&gt;='FF-Detailing'!B$6,('FF-Detailing'!C$6+((Y290-'FF-Detailing'!B$6)/('FF-Detailing'!B$5-'FF-Detailing'!B$6)*'FF-Detailing'!D$6)),0))))*$AJ$2/10</f>
        <v>2.5</v>
      </c>
      <c r="AK290" s="100">
        <f t="shared" si="55"/>
        <v>87.967757708478558</v>
      </c>
      <c r="AL290" s="70">
        <f t="shared" si="64"/>
        <v>15</v>
      </c>
      <c r="AM290" s="2">
        <f t="shared" si="56"/>
        <v>78.19356240753649</v>
      </c>
      <c r="AN290">
        <f t="shared" si="57"/>
        <v>14</v>
      </c>
      <c r="AO290" s="110">
        <f t="shared" si="58"/>
        <v>24.529844644317254</v>
      </c>
      <c r="AP290" s="110">
        <f t="shared" si="52"/>
        <v>99.367602756326022</v>
      </c>
      <c r="AQ290" s="110">
        <f t="shared" si="53"/>
        <v>40.415335463258785</v>
      </c>
      <c r="AR290" s="110">
        <f t="shared" si="54"/>
        <v>88.8888888888889</v>
      </c>
      <c r="AS290" s="109">
        <f t="shared" si="59"/>
        <v>54</v>
      </c>
      <c r="AT290" s="109">
        <f t="shared" si="60"/>
        <v>38</v>
      </c>
      <c r="AU290" s="109">
        <f t="shared" si="61"/>
        <v>88</v>
      </c>
      <c r="AV290" s="109">
        <f t="shared" si="62"/>
        <v>30</v>
      </c>
    </row>
    <row r="291" spans="1:48" ht="30" x14ac:dyDescent="0.35">
      <c r="A291" s="87"/>
      <c r="B291" s="79">
        <v>106703</v>
      </c>
      <c r="C291" s="80" t="s">
        <v>733</v>
      </c>
      <c r="D291" s="80" t="s">
        <v>1114</v>
      </c>
      <c r="E291" s="80" t="s">
        <v>734</v>
      </c>
      <c r="F291" s="80" t="s">
        <v>87</v>
      </c>
      <c r="G291" s="80" t="s">
        <v>1776</v>
      </c>
      <c r="H291" s="80" t="s">
        <v>1777</v>
      </c>
      <c r="I291" s="80" t="s">
        <v>1757</v>
      </c>
      <c r="J291" s="146">
        <v>45126</v>
      </c>
      <c r="K291" s="146" t="s">
        <v>1719</v>
      </c>
      <c r="L291" s="79"/>
      <c r="M291" s="79">
        <v>9</v>
      </c>
      <c r="N291" s="78">
        <v>73.105190795277849</v>
      </c>
      <c r="O291" s="78">
        <f>_xlfn.XLOOKUP($B291,[1]Sheet1!$A:$A,[1]Sheet1!$D:$D)</f>
        <v>73.105267960999399</v>
      </c>
      <c r="P291" s="78">
        <f t="shared" si="63"/>
        <v>-7.7165721549476984E-5</v>
      </c>
      <c r="Q291" s="78">
        <v>19.44922547332186</v>
      </c>
      <c r="R291" s="78">
        <v>36.80589946453339</v>
      </c>
      <c r="S291" s="78">
        <v>81.039497302025751</v>
      </c>
      <c r="T291" s="142">
        <v>0</v>
      </c>
      <c r="U291" s="68">
        <v>0</v>
      </c>
      <c r="V291" s="68">
        <v>0</v>
      </c>
      <c r="W291" s="78">
        <v>79.777777777777786</v>
      </c>
      <c r="X291" s="78">
        <v>52.777777777777771</v>
      </c>
      <c r="Y291" s="78">
        <v>57.333333333333336</v>
      </c>
      <c r="Z291" s="73"/>
      <c r="AA291" s="74"/>
      <c r="AB291" s="75">
        <f>IF(N291="","",(IF(N291&gt;='Sales Ach'!B$3,'Sales Ach'!C$3,IF(N291&gt;='Sales Ach'!B$4,('Sales Ach'!C$4+((N291-'Sales Ach'!B$4)/('Sales Ach'!B$3-'Sales Ach'!B$4))*'Sales Ach'!D$4),IF(N291&gt;'Sales Ach'!B$5,('Sales Ach'!C$5+((N291-'Sales Ach'!B$5)/('Sales Ach'!B$4-'Sales Ach'!B$5))*'Sales Ach'!D$5),IF(N291&gt;='Sales Ach'!B$6,('Sales Ach'!C$6+((N291-'Sales Ach'!B$6)/('Sales Ach'!B$5-'Sales Ach'!B$6)*'Sales Ach'!D$6)),0))))*$AB$2/10))</f>
        <v>8.4315572385833555</v>
      </c>
      <c r="AC291" s="76">
        <f>IF(Q291="","",(IF(Q291&gt;=UA!B$3,UA!C$3,IF(Q291&gt;=UA!B$4,(UA!C$4+((Q291-UA!B$4)/(UA!B$3-UA!B$4))*UA!D$4),IF(Q291&gt;UA!B$5,(UA!C$5+((Q291-UA!B$5)/(UA!B$4-UA!B$5))*UA!D$5),IF(Q291&gt;=UA!B$6,(UA!C$6+((Q291-UA!B$6)/(UA!B$5-UA!B$6)*UA!D$6)),0))))*$AC$2/10))</f>
        <v>0</v>
      </c>
      <c r="AD291" s="76">
        <f>IF(R291="","",(IF(R291&gt;='New Product'!B$3,'New Product'!C$3,IF(R291&gt;='New Product'!B$4,('New Product'!C$4+((R291-'New Product'!B$4)/('New Product'!B$3-'New Product'!B$4))*'New Product'!D$4),IF(R291&gt;'New Product'!B$5,('New Product'!C$5+((R291-'New Product'!B$5)/('New Product'!B$4-'New Product'!B$5))*'New Product'!D$5),IF(R291&gt;='New Product'!B$6,('New Product'!C$6+((R291-'New Product'!B$6)/('New Product'!B$5-'New Product'!B$6)*'New Product'!D$6)),0)))))*$AD$2/10)</f>
        <v>0</v>
      </c>
      <c r="AE291" s="76">
        <f>IF(S291="","",(IF(S291&gt;='Basket Brand'!B$3,'Basket Brand'!C$3,IF(S291&gt;='Basket Brand'!B$4,('Basket Brand'!C$4+((S291-'Basket Brand'!B$4)/('Basket Brand'!B$3-'Basket Brand'!B$4))*'Basket Brand'!D$4),IF(S291&gt;'Basket Brand'!B$5,('Basket Brand'!C$5+((S291-'Basket Brand'!B$5)/('Basket Brand'!B$4-'Basket Brand'!B$5))*'Basket Brand'!D$5),IF(S291&gt;='Basket Brand'!B$6,('Basket Brand'!C$6+((S291-'Basket Brand'!B$6)/('Basket Brand'!B$5-'Basket Brand'!B$6)*'Basket Brand'!D$6)),0))))*$AE$2/10))</f>
        <v>4.3247396762430892</v>
      </c>
      <c r="AF291" s="76">
        <f>IF(T291="","",(IF(T291&gt;='No of Month Ach.'!B$3,'No of Month Ach.'!C$3,IF(T291&gt;='No of Month Ach.'!B$4,('No of Month Ach.'!C$4+((T291-'No of Month Ach.'!B$4)/('No of Month Ach.'!B$3-'No of Month Ach.'!B$4))*'No of Month Ach.'!D$4),IF(T291&gt;'No of Month Ach.'!B$5,('No of Month Ach.'!C$5+((T291-'No of Month Ach.'!B$5)/('No of Month Ach.'!B$4-'No of Month Ach.'!B$5))*'No of Month Ach.'!D$5),IF(T291&gt;='No of Month Ach.'!B$6,('No of Month Ach.'!C$6+((T291-'No of Month Ach.'!B$6)/('No of Month Ach.'!B$5-'No of Month Ach.'!B$6)*'No of Month Ach.'!D$6)),0))))*$AF$2/10))</f>
        <v>0</v>
      </c>
      <c r="AG291" s="76">
        <f>IFERROR(IF(U291="","",IF(U291&gt;='Rx Share'!B$3,'Rx Share'!C$3,IF(U291&gt;='Rx Share'!B$4,('Rx Share'!C$4+((U291-'Rx Share'!B$4)/('Rx Share'!B$3-'Rx Share'!B$4))*'Rx Share'!D$4),IF(U291&gt;'Rx Share'!B$5,('Rx Share'!C$5+((U291-'Rx Share'!B$5)/('Rx Share'!B$4-'Rx Share'!B$5))*'Rx Share'!D$5),IF(U291&gt;='Rx Share'!B$6,('Rx Share'!C$6+((U291-'Rx Share'!B$6)/('Rx Share'!B$5-'Rx Share'!B$6)*'Rx Share'!D$6)),0)))))*$AG$2/10,"")</f>
        <v>0</v>
      </c>
      <c r="AH291" s="76">
        <f>IF(W291&gt;='Call Achv'!B$3,'Call Achv'!C$3,IF(W291&gt;='Call Achv'!B$4,('Call Achv'!C$4+((W291-'Call Achv'!B$4)/('Call Achv'!B$3-'Call Achv'!B$4))*'Call Achv'!D$4),IF(W291&gt;'Call Achv'!B$5,('Call Achv'!C$5+((W291-'Call Achv'!B$5)/('Call Achv'!B$4-'Call Achv'!B$5))*'Call Achv'!D$5),IF(W291&gt;='Call Achv'!B$6,('Call Achv'!C$6+((W291-'Call Achv'!B$6)/('Call Achv'!B$5-'Call Achv'!B$6)*'Call Achv'!D$6)),0))))*$AH$2/10</f>
        <v>0</v>
      </c>
      <c r="AI291" s="76">
        <f>IF(X291&gt;='FF-Written'!B$3,'FF-Written'!C$3,IF(X291&gt;='FF-Written'!B$4,('FF-Written'!C$4+((X291-'FF-Written'!B$4)/('FF-Written'!B$3-'FF-Written'!B$4))*'FF-Written'!D$4),IF(X291&gt;'FF-Written'!B$5,('FF-Written'!C$5+((X291-'FF-Written'!B$5)/('FF-Written'!B$4-'FF-Written'!B$5))*'FF-Written'!D$5),IF(X291&gt;='FF-Written'!B$6,('FF-Written'!C$6+((X291-'FF-Written'!B$6)/('FF-Written'!B$5-'FF-Written'!B$6)*'FF-Written'!D$6)),0))))*$AI$2/10</f>
        <v>1.1777777777777758</v>
      </c>
      <c r="AJ291" s="76">
        <f>IF(Y291&gt;='FF-Detailing'!B$3,'FF-Detailing'!C$3,IF(Y291&gt;='FF-Detailing'!B$4,('FF-Detailing'!C$4+((Y291-'FF-Detailing'!B$4)/('FF-Detailing'!B$3-'FF-Detailing'!B$4))*'FF-Detailing'!D$4),IF(Y291&gt;'FF-Detailing'!B$5,('FF-Detailing'!C$5+((Y291-'FF-Detailing'!B$5)/('FF-Detailing'!B$4-'FF-Detailing'!B$5))*'FF-Detailing'!D$5),IF(Y291&gt;='FF-Detailing'!B$6,('FF-Detailing'!C$6+((Y291-'FF-Detailing'!B$6)/('FF-Detailing'!B$5-'FF-Detailing'!B$6)*'FF-Detailing'!D$6)),0))))*$AJ$2/10</f>
        <v>0</v>
      </c>
      <c r="AK291" s="100">
        <f t="shared" si="55"/>
        <v>17.417593365755273</v>
      </c>
      <c r="AL291" s="70">
        <f t="shared" si="64"/>
        <v>560</v>
      </c>
      <c r="AM291" s="2">
        <f t="shared" si="56"/>
        <v>15.48230521400469</v>
      </c>
      <c r="AN291">
        <f t="shared" si="57"/>
        <v>390</v>
      </c>
      <c r="AO291" s="110" t="str">
        <f t="shared" si="58"/>
        <v/>
      </c>
      <c r="AP291" s="110" t="str">
        <f t="shared" si="52"/>
        <v/>
      </c>
      <c r="AQ291" s="110" t="str">
        <f t="shared" si="53"/>
        <v/>
      </c>
      <c r="AR291" s="110" t="str">
        <f t="shared" si="54"/>
        <v/>
      </c>
      <c r="AS291" s="109" t="str">
        <f t="shared" si="59"/>
        <v>Disqualified</v>
      </c>
      <c r="AT291" s="109" t="str">
        <f t="shared" si="60"/>
        <v>Disqualified</v>
      </c>
      <c r="AU291" s="109" t="str">
        <f t="shared" si="61"/>
        <v>Disqualified</v>
      </c>
      <c r="AV291" s="109" t="str">
        <f t="shared" si="62"/>
        <v>Disqualified</v>
      </c>
    </row>
    <row r="292" spans="1:48" ht="20" x14ac:dyDescent="0.35">
      <c r="A292" s="87"/>
      <c r="B292" s="79">
        <v>107789</v>
      </c>
      <c r="C292" s="80" t="s">
        <v>1228</v>
      </c>
      <c r="D292" s="80" t="s">
        <v>1114</v>
      </c>
      <c r="E292" s="80" t="s">
        <v>2173</v>
      </c>
      <c r="F292" s="80" t="s">
        <v>1810</v>
      </c>
      <c r="G292" s="80" t="s">
        <v>1807</v>
      </c>
      <c r="H292" s="80" t="s">
        <v>1808</v>
      </c>
      <c r="I292" s="80" t="s">
        <v>1757</v>
      </c>
      <c r="J292" s="146">
        <v>45174</v>
      </c>
      <c r="K292" s="146" t="s">
        <v>1719</v>
      </c>
      <c r="L292" s="79"/>
      <c r="M292" s="79">
        <v>9</v>
      </c>
      <c r="N292" s="78">
        <v>89.862779242337467</v>
      </c>
      <c r="O292" s="78">
        <f>_xlfn.XLOOKUP($B292,[1]Sheet1!$A:$A,[1]Sheet1!$D:$D)</f>
        <v>89.862761898364681</v>
      </c>
      <c r="P292" s="78">
        <f t="shared" si="63"/>
        <v>1.7343972785965889E-5</v>
      </c>
      <c r="Q292" s="78">
        <v>44.444444444444443</v>
      </c>
      <c r="R292" s="78">
        <v>52.924995541505602</v>
      </c>
      <c r="S292" s="78">
        <v>91.281746990522194</v>
      </c>
      <c r="T292" s="142">
        <v>2</v>
      </c>
      <c r="U292" s="68">
        <v>3.0276308054085836</v>
      </c>
      <c r="V292" s="68">
        <v>0.544973544973545</v>
      </c>
      <c r="W292" s="78">
        <v>89.81481481481481</v>
      </c>
      <c r="X292" s="78">
        <v>80.555555555555557</v>
      </c>
      <c r="Y292" s="78">
        <v>88.666666666666671</v>
      </c>
      <c r="Z292" s="73"/>
      <c r="AA292" s="74"/>
      <c r="AB292" s="75">
        <f>IF(N292="","",(IF(N292&gt;='Sales Ach'!B$3,'Sales Ach'!C$3,IF(N292&gt;='Sales Ach'!B$4,('Sales Ach'!C$4+((N292-'Sales Ach'!B$4)/('Sales Ach'!B$3-'Sales Ach'!B$4))*'Sales Ach'!D$4),IF(N292&gt;'Sales Ach'!B$5,('Sales Ach'!C$5+((N292-'Sales Ach'!B$5)/('Sales Ach'!B$4-'Sales Ach'!B$5))*'Sales Ach'!D$5),IF(N292&gt;='Sales Ach'!B$6,('Sales Ach'!C$6+((N292-'Sales Ach'!B$6)/('Sales Ach'!B$5-'Sales Ach'!B$6)*'Sales Ach'!D$6)),0))))*$AB$2/10))</f>
        <v>13.45883377270124</v>
      </c>
      <c r="AC292" s="76">
        <f>IF(Q292="","",(IF(Q292&gt;=UA!B$3,UA!C$3,IF(Q292&gt;=UA!B$4,(UA!C$4+((Q292-UA!B$4)/(UA!B$3-UA!B$4))*UA!D$4),IF(Q292&gt;UA!B$5,(UA!C$5+((Q292-UA!B$5)/(UA!B$4-UA!B$5))*UA!D$5),IF(Q292&gt;=UA!B$6,(UA!C$6+((Q292-UA!B$6)/(UA!B$5-UA!B$6)*UA!D$6)),0))))*$AC$2/10))</f>
        <v>7.7777777777777768</v>
      </c>
      <c r="AD292" s="76">
        <f>IF(R292="","",(IF(R292&gt;='New Product'!B$3,'New Product'!C$3,IF(R292&gt;='New Product'!B$4,('New Product'!C$4+((R292-'New Product'!B$4)/('New Product'!B$3-'New Product'!B$4))*'New Product'!D$4),IF(R292&gt;'New Product'!B$5,('New Product'!C$5+((R292-'New Product'!B$5)/('New Product'!B$4-'New Product'!B$5))*'New Product'!D$5),IF(R292&gt;='New Product'!B$6,('New Product'!C$6+((R292-'New Product'!B$6)/('New Product'!B$5-'New Product'!B$6)*'New Product'!D$6)),0)))))*$AD$2/10)</f>
        <v>0.81546855494087001</v>
      </c>
      <c r="AE292" s="76">
        <f>IF(S292="","",(IF(S292&gt;='Basket Brand'!B$3,'Basket Brand'!C$3,IF(S292&gt;='Basket Brand'!B$4,('Basket Brand'!C$4+((S292-'Basket Brand'!B$4)/('Basket Brand'!B$3-'Basket Brand'!B$4))*'Basket Brand'!D$4),IF(S292&gt;'Basket Brand'!B$5,('Basket Brand'!C$5+((S292-'Basket Brand'!B$5)/('Basket Brand'!B$4-'Basket Brand'!B$5))*'Basket Brand'!D$5),IF(S292&gt;='Basket Brand'!B$6,('Basket Brand'!C$6+((S292-'Basket Brand'!B$6)/('Basket Brand'!B$5-'Basket Brand'!B$6)*'Basket Brand'!D$6)),0))))*$AE$2/10))</f>
        <v>5.5538096388626625</v>
      </c>
      <c r="AF292" s="76">
        <f>IF(T292="","",(IF(T292&gt;='No of Month Ach.'!B$3,'No of Month Ach.'!C$3,IF(T292&gt;='No of Month Ach.'!B$4,('No of Month Ach.'!C$4+((T292-'No of Month Ach.'!B$4)/('No of Month Ach.'!B$3-'No of Month Ach.'!B$4))*'No of Month Ach.'!D$4),IF(T292&gt;'No of Month Ach.'!B$5,('No of Month Ach.'!C$5+((T292-'No of Month Ach.'!B$5)/('No of Month Ach.'!B$4-'No of Month Ach.'!B$5))*'No of Month Ach.'!D$5),IF(T292&gt;='No of Month Ach.'!B$6,('No of Month Ach.'!C$6+((T292-'No of Month Ach.'!B$6)/('No of Month Ach.'!B$5-'No of Month Ach.'!B$6)*'No of Month Ach.'!D$6)),0))))*$AF$2/10))</f>
        <v>0</v>
      </c>
      <c r="AG292" s="76">
        <f>IFERROR(IF(U292="","",IF(U292&gt;='Rx Share'!B$3,'Rx Share'!C$3,IF(U292&gt;='Rx Share'!B$4,('Rx Share'!C$4+((U292-'Rx Share'!B$4)/('Rx Share'!B$3-'Rx Share'!B$4))*'Rx Share'!D$4),IF(U292&gt;'Rx Share'!B$5,('Rx Share'!C$5+((U292-'Rx Share'!B$5)/('Rx Share'!B$4-'Rx Share'!B$5))*'Rx Share'!D$5),IF(U292&gt;='Rx Share'!B$6,('Rx Share'!C$6+((U292-'Rx Share'!B$6)/('Rx Share'!B$5-'Rx Share'!B$6)*'Rx Share'!D$6)),0)))))*$AG$2/10,"")</f>
        <v>0</v>
      </c>
      <c r="AH292" s="76">
        <f>IF(W292&gt;='Call Achv'!B$3,'Call Achv'!C$3,IF(W292&gt;='Call Achv'!B$4,('Call Achv'!C$4+((W292-'Call Achv'!B$4)/('Call Achv'!B$3-'Call Achv'!B$4))*'Call Achv'!D$4),IF(W292&gt;'Call Achv'!B$5,('Call Achv'!C$5+((W292-'Call Achv'!B$5)/('Call Achv'!B$4-'Call Achv'!B$5))*'Call Achv'!D$5),IF(W292&gt;='Call Achv'!B$6,('Call Achv'!C$6+((W292-'Call Achv'!B$6)/('Call Achv'!B$5-'Call Achv'!B$6)*'Call Achv'!D$6)),0))))*$AH$2/10</f>
        <v>1.9675925925925917</v>
      </c>
      <c r="AI292" s="76">
        <f>IF(X292&gt;='FF-Written'!B$3,'FF-Written'!C$3,IF(X292&gt;='FF-Written'!B$4,('FF-Written'!C$4+((X292-'FF-Written'!B$4)/('FF-Written'!B$3-'FF-Written'!B$4))*'FF-Written'!D$4),IF(X292&gt;'FF-Written'!B$5,('FF-Written'!C$5+((X292-'FF-Written'!B$5)/('FF-Written'!B$4-'FF-Written'!B$5))*'FF-Written'!D$5),IF(X292&gt;='FF-Written'!B$6,('FF-Written'!C$6+((X292-'FF-Written'!B$6)/('FF-Written'!B$5-'FF-Written'!B$6)*'FF-Written'!D$6)),0))))*$AI$2/10</f>
        <v>6.4888888888888889</v>
      </c>
      <c r="AJ292" s="76">
        <f>IF(Y292&gt;='FF-Detailing'!B$3,'FF-Detailing'!C$3,IF(Y292&gt;='FF-Detailing'!B$4,('FF-Detailing'!C$4+((Y292-'FF-Detailing'!B$4)/('FF-Detailing'!B$3-'FF-Detailing'!B$4))*'FF-Detailing'!D$4),IF(Y292&gt;'FF-Detailing'!B$5,('FF-Detailing'!C$5+((Y292-'FF-Detailing'!B$5)/('FF-Detailing'!B$4-'FF-Detailing'!B$5))*'FF-Detailing'!D$5),IF(Y292&gt;='FF-Detailing'!B$6,('FF-Detailing'!C$6+((Y292-'FF-Detailing'!B$6)/('FF-Detailing'!B$5-'FF-Detailing'!B$6)*'FF-Detailing'!D$6)),0))))*$AJ$2/10</f>
        <v>2.62</v>
      </c>
      <c r="AK292" s="100">
        <f t="shared" si="55"/>
        <v>48.352964032205037</v>
      </c>
      <c r="AL292" s="70">
        <f t="shared" si="64"/>
        <v>256</v>
      </c>
      <c r="AM292" s="2">
        <f t="shared" si="56"/>
        <v>42.980412473071148</v>
      </c>
      <c r="AN292">
        <f t="shared" si="57"/>
        <v>192</v>
      </c>
      <c r="AO292" s="110" t="str">
        <f t="shared" si="58"/>
        <v/>
      </c>
      <c r="AP292" s="110" t="str">
        <f t="shared" si="52"/>
        <v/>
      </c>
      <c r="AQ292" s="110" t="str">
        <f t="shared" si="53"/>
        <v/>
      </c>
      <c r="AR292" s="110" t="str">
        <f t="shared" si="54"/>
        <v/>
      </c>
      <c r="AS292" s="109" t="str">
        <f t="shared" si="59"/>
        <v>Disqualified</v>
      </c>
      <c r="AT292" s="109" t="str">
        <f t="shared" si="60"/>
        <v>Disqualified</v>
      </c>
      <c r="AU292" s="109" t="str">
        <f t="shared" si="61"/>
        <v>Disqualified</v>
      </c>
      <c r="AV292" s="109" t="str">
        <f t="shared" si="62"/>
        <v>Disqualified</v>
      </c>
    </row>
    <row r="293" spans="1:48" ht="20" x14ac:dyDescent="0.35">
      <c r="A293" s="87"/>
      <c r="B293" s="79">
        <v>107792</v>
      </c>
      <c r="C293" s="80" t="s">
        <v>744</v>
      </c>
      <c r="D293" s="80" t="s">
        <v>1114</v>
      </c>
      <c r="E293" s="80" t="s">
        <v>745</v>
      </c>
      <c r="F293" s="80" t="s">
        <v>91</v>
      </c>
      <c r="G293" s="80" t="s">
        <v>33</v>
      </c>
      <c r="H293" s="80" t="s">
        <v>1760</v>
      </c>
      <c r="I293" s="80" t="s">
        <v>1757</v>
      </c>
      <c r="J293" s="146">
        <v>45174</v>
      </c>
      <c r="K293" s="146" t="s">
        <v>1719</v>
      </c>
      <c r="L293" s="79"/>
      <c r="M293" s="79">
        <v>9</v>
      </c>
      <c r="N293" s="78">
        <v>75.627006695220729</v>
      </c>
      <c r="O293" s="78">
        <f>_xlfn.XLOOKUP($B293,[1]Sheet1!$A:$A,[1]Sheet1!$D:$D)</f>
        <v>75.627050602599908</v>
      </c>
      <c r="P293" s="78">
        <f t="shared" si="63"/>
        <v>-4.3907379179586314E-5</v>
      </c>
      <c r="Q293" s="78">
        <v>23.136645962732917</v>
      </c>
      <c r="R293" s="78">
        <v>73.306048126544766</v>
      </c>
      <c r="S293" s="78">
        <v>85.826823753071963</v>
      </c>
      <c r="T293" s="142">
        <v>0</v>
      </c>
      <c r="U293" s="68">
        <v>23.504026509459408</v>
      </c>
      <c r="V293" s="68">
        <v>0.70512079528378224</v>
      </c>
      <c r="W293" s="78">
        <v>107.9047619047619</v>
      </c>
      <c r="X293" s="78">
        <v>78.333333333333329</v>
      </c>
      <c r="Y293" s="78">
        <v>82.666666666666671</v>
      </c>
      <c r="Z293" s="73"/>
      <c r="AA293" s="74"/>
      <c r="AB293" s="75">
        <f>IF(N293="","",(IF(N293&gt;='Sales Ach'!B$3,'Sales Ach'!C$3,IF(N293&gt;='Sales Ach'!B$4,('Sales Ach'!C$4+((N293-'Sales Ach'!B$4)/('Sales Ach'!B$3-'Sales Ach'!B$4))*'Sales Ach'!D$4),IF(N293&gt;'Sales Ach'!B$5,('Sales Ach'!C$5+((N293-'Sales Ach'!B$5)/('Sales Ach'!B$4-'Sales Ach'!B$5))*'Sales Ach'!D$5),IF(N293&gt;='Sales Ach'!B$6,('Sales Ach'!C$6+((N293-'Sales Ach'!B$6)/('Sales Ach'!B$5-'Sales Ach'!B$6)*'Sales Ach'!D$6)),0))))*$AB$2/10))</f>
        <v>9.1881020085662186</v>
      </c>
      <c r="AC293" s="76">
        <f>IF(Q293="","",(IF(Q293&gt;=UA!B$3,UA!C$3,IF(Q293&gt;=UA!B$4,(UA!C$4+((Q293-UA!B$4)/(UA!B$3-UA!B$4))*UA!D$4),IF(Q293&gt;UA!B$5,(UA!C$5+((Q293-UA!B$5)/(UA!B$4-UA!B$5))*UA!D$5),IF(Q293&gt;=UA!B$6,(UA!C$6+((Q293-UA!B$6)/(UA!B$5-UA!B$6)*UA!D$6)),0))))*$AC$2/10))</f>
        <v>0</v>
      </c>
      <c r="AD293" s="76">
        <f>IF(R293="","",(IF(R293&gt;='New Product'!B$3,'New Product'!C$3,IF(R293&gt;='New Product'!B$4,('New Product'!C$4+((R293-'New Product'!B$4)/('New Product'!B$3-'New Product'!B$4))*'New Product'!D$4),IF(R293&gt;'New Product'!B$5,('New Product'!C$5+((R293-'New Product'!B$5)/('New Product'!B$4-'New Product'!B$5))*'New Product'!D$5),IF(R293&gt;='New Product'!B$6,('New Product'!C$6+((R293-'New Product'!B$6)/('New Product'!B$5-'New Product'!B$6)*'New Product'!D$6)),0)))))*$AD$2/10)</f>
        <v>1.7071396055363333</v>
      </c>
      <c r="AE293" s="76">
        <f>IF(S293="","",(IF(S293&gt;='Basket Brand'!B$3,'Basket Brand'!C$3,IF(S293&gt;='Basket Brand'!B$4,('Basket Brand'!C$4+((S293-'Basket Brand'!B$4)/('Basket Brand'!B$3-'Basket Brand'!B$4))*'Basket Brand'!D$4),IF(S293&gt;'Basket Brand'!B$5,('Basket Brand'!C$5+((S293-'Basket Brand'!B$5)/('Basket Brand'!B$4-'Basket Brand'!B$5))*'Basket Brand'!D$5),IF(S293&gt;='Basket Brand'!B$6,('Basket Brand'!C$6+((S293-'Basket Brand'!B$6)/('Basket Brand'!B$5-'Basket Brand'!B$6)*'Basket Brand'!D$6)),0))))*$AE$2/10))</f>
        <v>4.8992188503686354</v>
      </c>
      <c r="AF293" s="76">
        <f>IF(T293="","",(IF(T293&gt;='No of Month Ach.'!B$3,'No of Month Ach.'!C$3,IF(T293&gt;='No of Month Ach.'!B$4,('No of Month Ach.'!C$4+((T293-'No of Month Ach.'!B$4)/('No of Month Ach.'!B$3-'No of Month Ach.'!B$4))*'No of Month Ach.'!D$4),IF(T293&gt;'No of Month Ach.'!B$5,('No of Month Ach.'!C$5+((T293-'No of Month Ach.'!B$5)/('No of Month Ach.'!B$4-'No of Month Ach.'!B$5))*'No of Month Ach.'!D$5),IF(T293&gt;='No of Month Ach.'!B$6,('No of Month Ach.'!C$6+((T293-'No of Month Ach.'!B$6)/('No of Month Ach.'!B$5-'No of Month Ach.'!B$6)*'No of Month Ach.'!D$6)),0))))*$AF$2/10))</f>
        <v>0</v>
      </c>
      <c r="AG293" s="76">
        <f>IFERROR(IF(U293="","",IF(U293&gt;='Rx Share'!B$3,'Rx Share'!C$3,IF(U293&gt;='Rx Share'!B$4,('Rx Share'!C$4+((U293-'Rx Share'!B$4)/('Rx Share'!B$3-'Rx Share'!B$4))*'Rx Share'!D$4),IF(U293&gt;'Rx Share'!B$5,('Rx Share'!C$5+((U293-'Rx Share'!B$5)/('Rx Share'!B$4-'Rx Share'!B$5))*'Rx Share'!D$5),IF(U293&gt;='Rx Share'!B$6,('Rx Share'!C$6+((U293-'Rx Share'!B$6)/('Rx Share'!B$5-'Rx Share'!B$6)*'Rx Share'!D$6)),0)))))*$AG$2/10,"")</f>
        <v>0</v>
      </c>
      <c r="AH293" s="76">
        <f>IF(W293&gt;='Call Achv'!B$3,'Call Achv'!C$3,IF(W293&gt;='Call Achv'!B$4,('Call Achv'!C$4+((W293-'Call Achv'!B$4)/('Call Achv'!B$3-'Call Achv'!B$4))*'Call Achv'!D$4),IF(W293&gt;'Call Achv'!B$5,('Call Achv'!C$5+((W293-'Call Achv'!B$5)/('Call Achv'!B$4-'Call Achv'!B$5))*'Call Achv'!D$5),IF(W293&gt;='Call Achv'!B$6,('Call Achv'!C$6+((W293-'Call Achv'!B$6)/('Call Achv'!B$5-'Call Achv'!B$6)*'Call Achv'!D$6)),0))))*$AH$2/10</f>
        <v>5</v>
      </c>
      <c r="AI293" s="76">
        <f>IF(X293&gt;='FF-Written'!B$3,'FF-Written'!C$3,IF(X293&gt;='FF-Written'!B$4,('FF-Written'!C$4+((X293-'FF-Written'!B$4)/('FF-Written'!B$3-'FF-Written'!B$4))*'FF-Written'!D$4),IF(X293&gt;'FF-Written'!B$5,('FF-Written'!C$5+((X293-'FF-Written'!B$5)/('FF-Written'!B$4-'FF-Written'!B$5))*'FF-Written'!D$5),IF(X293&gt;='FF-Written'!B$6,('FF-Written'!C$6+((X293-'FF-Written'!B$6)/('FF-Written'!B$5-'FF-Written'!B$6)*'FF-Written'!D$6)),0))))*$AI$2/10</f>
        <v>5.3999999999999995</v>
      </c>
      <c r="AJ293" s="76">
        <f>IF(Y293&gt;='FF-Detailing'!B$3,'FF-Detailing'!C$3,IF(Y293&gt;='FF-Detailing'!B$4,('FF-Detailing'!C$4+((Y293-'FF-Detailing'!B$4)/('FF-Detailing'!B$3-'FF-Detailing'!B$4))*'FF-Detailing'!D$4),IF(Y293&gt;'FF-Detailing'!B$5,('FF-Detailing'!C$5+((Y293-'FF-Detailing'!B$5)/('FF-Detailing'!B$4-'FF-Detailing'!B$5))*'FF-Detailing'!D$5),IF(Y293&gt;='FF-Detailing'!B$6,('FF-Detailing'!C$6+((Y293-'FF-Detailing'!B$6)/('FF-Detailing'!B$5-'FF-Detailing'!B$6)*'FF-Detailing'!D$6)),0))))*$AJ$2/10</f>
        <v>2.2600000000000002</v>
      </c>
      <c r="AK293" s="100">
        <f t="shared" si="55"/>
        <v>35.568075580588982</v>
      </c>
      <c r="AL293" s="70">
        <f t="shared" si="64"/>
        <v>407</v>
      </c>
      <c r="AM293" s="2">
        <f t="shared" si="56"/>
        <v>31.616067182745763</v>
      </c>
      <c r="AN293">
        <f t="shared" si="57"/>
        <v>292</v>
      </c>
      <c r="AO293" s="110" t="str">
        <f t="shared" si="58"/>
        <v/>
      </c>
      <c r="AP293" s="110" t="str">
        <f t="shared" si="52"/>
        <v/>
      </c>
      <c r="AQ293" s="110" t="str">
        <f t="shared" si="53"/>
        <v/>
      </c>
      <c r="AR293" s="110" t="str">
        <f t="shared" si="54"/>
        <v/>
      </c>
      <c r="AS293" s="109" t="str">
        <f t="shared" si="59"/>
        <v>Disqualified</v>
      </c>
      <c r="AT293" s="109" t="str">
        <f t="shared" si="60"/>
        <v>Disqualified</v>
      </c>
      <c r="AU293" s="109" t="str">
        <f t="shared" si="61"/>
        <v>Disqualified</v>
      </c>
      <c r="AV293" s="109" t="str">
        <f t="shared" si="62"/>
        <v>Disqualified</v>
      </c>
    </row>
    <row r="294" spans="1:48" ht="20" x14ac:dyDescent="0.35">
      <c r="A294" s="87"/>
      <c r="B294" s="79">
        <v>107793</v>
      </c>
      <c r="C294" s="80" t="s">
        <v>2174</v>
      </c>
      <c r="D294" s="80"/>
      <c r="E294" s="80" t="s">
        <v>746</v>
      </c>
      <c r="F294" s="80" t="s">
        <v>102</v>
      </c>
      <c r="G294" s="80" t="s">
        <v>2022</v>
      </c>
      <c r="H294" s="80" t="s">
        <v>2023</v>
      </c>
      <c r="I294" s="80" t="s">
        <v>1786</v>
      </c>
      <c r="J294" s="146"/>
      <c r="K294" s="146" t="s">
        <v>1701</v>
      </c>
      <c r="L294" s="79"/>
      <c r="M294" s="79">
        <v>5</v>
      </c>
      <c r="N294" s="78">
        <v>73.030505696064836</v>
      </c>
      <c r="O294" s="78">
        <f>_xlfn.XLOOKUP($B294,[1]Sheet1!$A:$A,[1]Sheet1!$D:$D)</f>
        <v>73.030505696064836</v>
      </c>
      <c r="P294" s="78">
        <f t="shared" si="63"/>
        <v>0</v>
      </c>
      <c r="Q294" s="78">
        <v>21.492537313432834</v>
      </c>
      <c r="R294" s="78">
        <v>55.262552738258755</v>
      </c>
      <c r="S294" s="78">
        <v>75.609602127923182</v>
      </c>
      <c r="T294" s="142">
        <v>0</v>
      </c>
      <c r="U294" s="68">
        <v>138.88888888888886</v>
      </c>
      <c r="V294" s="68">
        <v>4.1666666666666661</v>
      </c>
      <c r="W294" s="78">
        <v>96.372767857142861</v>
      </c>
      <c r="X294" s="78">
        <v>76.666666666666657</v>
      </c>
      <c r="Y294" s="78">
        <v>84.5</v>
      </c>
      <c r="Z294" s="73"/>
      <c r="AA294" s="74"/>
      <c r="AB294" s="75">
        <f>IF(N294="","",(IF(N294&gt;='Sales Ach'!B$3,'Sales Ach'!C$3,IF(N294&gt;='Sales Ach'!B$4,('Sales Ach'!C$4+((N294-'Sales Ach'!B$4)/('Sales Ach'!B$3-'Sales Ach'!B$4))*'Sales Ach'!D$4),IF(N294&gt;'Sales Ach'!B$5,('Sales Ach'!C$5+((N294-'Sales Ach'!B$5)/('Sales Ach'!B$4-'Sales Ach'!B$5))*'Sales Ach'!D$5),IF(N294&gt;='Sales Ach'!B$6,('Sales Ach'!C$6+((N294-'Sales Ach'!B$6)/('Sales Ach'!B$5-'Sales Ach'!B$6)*'Sales Ach'!D$6)),0))))*$AB$2/10))</f>
        <v>8.4091517088194507</v>
      </c>
      <c r="AC294" s="76">
        <f>IF(Q294="","",(IF(Q294&gt;=UA!B$3,UA!C$3,IF(Q294&gt;=UA!B$4,(UA!C$4+((Q294-UA!B$4)/(UA!B$3-UA!B$4))*UA!D$4),IF(Q294&gt;UA!B$5,(UA!C$5+((Q294-UA!B$5)/(UA!B$4-UA!B$5))*UA!D$5),IF(Q294&gt;=UA!B$6,(UA!C$6+((Q294-UA!B$6)/(UA!B$5-UA!B$6)*UA!D$6)),0))))*$AC$2/10))</f>
        <v>0</v>
      </c>
      <c r="AD294" s="76">
        <f>IF(R294="","",(IF(R294&gt;='New Product'!B$3,'New Product'!C$3,IF(R294&gt;='New Product'!B$4,('New Product'!C$4+((R294-'New Product'!B$4)/('New Product'!B$3-'New Product'!B$4))*'New Product'!D$4),IF(R294&gt;'New Product'!B$5,('New Product'!C$5+((R294-'New Product'!B$5)/('New Product'!B$4-'New Product'!B$5))*'New Product'!D$5),IF(R294&gt;='New Product'!B$6,('New Product'!C$6+((R294-'New Product'!B$6)/('New Product'!B$5-'New Product'!B$6)*'New Product'!D$6)),0)))))*$AD$2/10)</f>
        <v>0.91773668229882044</v>
      </c>
      <c r="AE294" s="76">
        <f>IF(S294="","",(IF(S294&gt;='Basket Brand'!B$3,'Basket Brand'!C$3,IF(S294&gt;='Basket Brand'!B$4,('Basket Brand'!C$4+((S294-'Basket Brand'!B$4)/('Basket Brand'!B$3-'Basket Brand'!B$4))*'Basket Brand'!D$4),IF(S294&gt;'Basket Brand'!B$5,('Basket Brand'!C$5+((S294-'Basket Brand'!B$5)/('Basket Brand'!B$4-'Basket Brand'!B$5))*'Basket Brand'!D$5),IF(S294&gt;='Basket Brand'!B$6,('Basket Brand'!C$6+((S294-'Basket Brand'!B$6)/('Basket Brand'!B$5-'Basket Brand'!B$6)*'Basket Brand'!D$6)),0))))*$AE$2/10))</f>
        <v>3.6731522553507814</v>
      </c>
      <c r="AF294" s="76">
        <f>IF(T294="","",(IF(T294&gt;='No of Month Ach.'!B$3,'No of Month Ach.'!C$3,IF(T294&gt;='No of Month Ach.'!B$4,('No of Month Ach.'!C$4+((T294-'No of Month Ach.'!B$4)/('No of Month Ach.'!B$3-'No of Month Ach.'!B$4))*'No of Month Ach.'!D$4),IF(T294&gt;'No of Month Ach.'!B$5,('No of Month Ach.'!C$5+((T294-'No of Month Ach.'!B$5)/('No of Month Ach.'!B$4-'No of Month Ach.'!B$5))*'No of Month Ach.'!D$5),IF(T294&gt;='No of Month Ach.'!B$6,('No of Month Ach.'!C$6+((T294-'No of Month Ach.'!B$6)/('No of Month Ach.'!B$5-'No of Month Ach.'!B$6)*'No of Month Ach.'!D$6)),0))))*$AF$2/10))</f>
        <v>0</v>
      </c>
      <c r="AG294" s="76">
        <f>IFERROR(IF(U294="","",IF(U294&gt;='Rx Share'!B$3,'Rx Share'!C$3,IF(U294&gt;='Rx Share'!B$4,('Rx Share'!C$4+((U294-'Rx Share'!B$4)/('Rx Share'!B$3-'Rx Share'!B$4))*'Rx Share'!D$4),IF(U294&gt;'Rx Share'!B$5,('Rx Share'!C$5+((U294-'Rx Share'!B$5)/('Rx Share'!B$4-'Rx Share'!B$5))*'Rx Share'!D$5),IF(U294&gt;='Rx Share'!B$6,('Rx Share'!C$6+((U294-'Rx Share'!B$6)/('Rx Share'!B$5-'Rx Share'!B$6)*'Rx Share'!D$6)),0)))))*$AG$2/10,"")</f>
        <v>8.7777777777777768</v>
      </c>
      <c r="AH294" s="76">
        <f>IF(W294&gt;='Call Achv'!B$3,'Call Achv'!C$3,IF(W294&gt;='Call Achv'!B$4,('Call Achv'!C$4+((W294-'Call Achv'!B$4)/('Call Achv'!B$3-'Call Achv'!B$4))*'Call Achv'!D$4),IF(W294&gt;'Call Achv'!B$5,('Call Achv'!C$5+((W294-'Call Achv'!B$5)/('Call Achv'!B$4-'Call Achv'!B$5))*'Call Achv'!D$5),IF(W294&gt;='Call Achv'!B$6,('Call Achv'!C$6+((W294-'Call Achv'!B$6)/('Call Achv'!B$5-'Call Achv'!B$6)*'Call Achv'!D$6)),0))))*$AH$2/10</f>
        <v>3.9118303571428585</v>
      </c>
      <c r="AI294" s="76">
        <f>IF(X294&gt;='FF-Written'!B$3,'FF-Written'!C$3,IF(X294&gt;='FF-Written'!B$4,('FF-Written'!C$4+((X294-'FF-Written'!B$4)/('FF-Written'!B$3-'FF-Written'!B$4))*'FF-Written'!D$4),IF(X294&gt;'FF-Written'!B$5,('FF-Written'!C$5+((X294-'FF-Written'!B$5)/('FF-Written'!B$4-'FF-Written'!B$5))*'FF-Written'!D$5),IF(X294&gt;='FF-Written'!B$6,('FF-Written'!C$6+((X294-'FF-Written'!B$6)/('FF-Written'!B$5-'FF-Written'!B$6)*'FF-Written'!D$6)),0))))*$AI$2/10</f>
        <v>5.1999999999999984</v>
      </c>
      <c r="AJ294" s="76">
        <f>IF(Y294&gt;='FF-Detailing'!B$3,'FF-Detailing'!C$3,IF(Y294&gt;='FF-Detailing'!B$4,('FF-Detailing'!C$4+((Y294-'FF-Detailing'!B$4)/('FF-Detailing'!B$3-'FF-Detailing'!B$4))*'FF-Detailing'!D$4),IF(Y294&gt;'FF-Detailing'!B$5,('FF-Detailing'!C$5+((Y294-'FF-Detailing'!B$5)/('FF-Detailing'!B$4-'FF-Detailing'!B$5))*'FF-Detailing'!D$5),IF(Y294&gt;='FF-Detailing'!B$6,('FF-Detailing'!C$6+((Y294-'FF-Detailing'!B$6)/('FF-Detailing'!B$5-'FF-Detailing'!B$6)*'FF-Detailing'!D$6)),0))))*$AJ$2/10</f>
        <v>2.37</v>
      </c>
      <c r="AK294" s="100">
        <f t="shared" si="55"/>
        <v>30.602338754514886</v>
      </c>
      <c r="AL294" s="70">
        <f t="shared" si="64"/>
        <v>459</v>
      </c>
      <c r="AM294" s="2">
        <f t="shared" si="56"/>
        <v>36.955165312655211</v>
      </c>
      <c r="AN294">
        <f t="shared" si="57"/>
        <v>239</v>
      </c>
      <c r="AO294" s="110" t="str">
        <f t="shared" si="58"/>
        <v/>
      </c>
      <c r="AP294" s="110" t="str">
        <f t="shared" si="52"/>
        <v/>
      </c>
      <c r="AQ294" s="110" t="str">
        <f t="shared" si="53"/>
        <v/>
      </c>
      <c r="AR294" s="110" t="str">
        <f t="shared" si="54"/>
        <v/>
      </c>
      <c r="AS294" s="109" t="str">
        <f t="shared" si="59"/>
        <v>Disqualified</v>
      </c>
      <c r="AT294" s="109" t="str">
        <f t="shared" si="60"/>
        <v>Disqualified</v>
      </c>
      <c r="AU294" s="109" t="str">
        <f t="shared" si="61"/>
        <v>Disqualified</v>
      </c>
      <c r="AV294" s="109" t="str">
        <f t="shared" si="62"/>
        <v>Disqualified</v>
      </c>
    </row>
    <row r="295" spans="1:48" ht="20" x14ac:dyDescent="0.35">
      <c r="A295" s="87"/>
      <c r="B295" s="79">
        <v>107794</v>
      </c>
      <c r="C295" s="80" t="s">
        <v>747</v>
      </c>
      <c r="D295" s="80" t="s">
        <v>1114</v>
      </c>
      <c r="E295" s="80" t="s">
        <v>2175</v>
      </c>
      <c r="F295" s="80" t="s">
        <v>1820</v>
      </c>
      <c r="G295" s="80" t="s">
        <v>1821</v>
      </c>
      <c r="H295" s="80" t="s">
        <v>1822</v>
      </c>
      <c r="I295" s="80" t="s">
        <v>1757</v>
      </c>
      <c r="J295" s="146">
        <v>45174</v>
      </c>
      <c r="K295" s="146" t="s">
        <v>1719</v>
      </c>
      <c r="L295" s="79"/>
      <c r="M295" s="79">
        <v>9</v>
      </c>
      <c r="N295" s="78">
        <v>90.289850504311332</v>
      </c>
      <c r="O295" s="78">
        <f>_xlfn.XLOOKUP($B295,[1]Sheet1!$A:$A,[1]Sheet1!$D:$D)</f>
        <v>90.289849811895024</v>
      </c>
      <c r="P295" s="78">
        <f t="shared" si="63"/>
        <v>6.9241630740179971E-7</v>
      </c>
      <c r="Q295" s="78">
        <v>26.545454545454543</v>
      </c>
      <c r="R295" s="78">
        <v>122.91896467616192</v>
      </c>
      <c r="S295" s="78">
        <v>94.181521988233598</v>
      </c>
      <c r="T295" s="142">
        <v>2</v>
      </c>
      <c r="U295" s="68">
        <v>53.004181644780282</v>
      </c>
      <c r="V295" s="68">
        <v>1.0600836328956056</v>
      </c>
      <c r="W295" s="78">
        <v>101.33181126331812</v>
      </c>
      <c r="X295" s="78">
        <v>71.666666666666671</v>
      </c>
      <c r="Y295" s="78">
        <v>84</v>
      </c>
      <c r="Z295" s="73"/>
      <c r="AA295" s="74"/>
      <c r="AB295" s="75">
        <f>IF(N295="","",(IF(N295&gt;='Sales Ach'!B$3,'Sales Ach'!C$3,IF(N295&gt;='Sales Ach'!B$4,('Sales Ach'!C$4+((N295-'Sales Ach'!B$4)/('Sales Ach'!B$3-'Sales Ach'!B$4))*'Sales Ach'!D$4),IF(N295&gt;'Sales Ach'!B$5,('Sales Ach'!C$5+((N295-'Sales Ach'!B$5)/('Sales Ach'!B$4-'Sales Ach'!B$5))*'Sales Ach'!D$5),IF(N295&gt;='Sales Ach'!B$6,('Sales Ach'!C$6+((N295-'Sales Ach'!B$6)/('Sales Ach'!B$5-'Sales Ach'!B$6)*'Sales Ach'!D$6)),0))))*$AB$2/10))</f>
        <v>13.586955151293401</v>
      </c>
      <c r="AC295" s="76">
        <f>IF(Q295="","",(IF(Q295&gt;=UA!B$3,UA!C$3,IF(Q295&gt;=UA!B$4,(UA!C$4+((Q295-UA!B$4)/(UA!B$3-UA!B$4))*UA!D$4),IF(Q295&gt;UA!B$5,(UA!C$5+((Q295-UA!B$5)/(UA!B$4-UA!B$5))*UA!D$5),IF(Q295&gt;=UA!B$6,(UA!C$6+((Q295-UA!B$6)/(UA!B$5-UA!B$6)*UA!D$6)),0))))*$AC$2/10))</f>
        <v>0</v>
      </c>
      <c r="AD295" s="76">
        <f>IF(R295="","",(IF(R295&gt;='New Product'!B$3,'New Product'!C$3,IF(R295&gt;='New Product'!B$4,('New Product'!C$4+((R295-'New Product'!B$4)/('New Product'!B$3-'New Product'!B$4))*'New Product'!D$4),IF(R295&gt;'New Product'!B$5,('New Product'!C$5+((R295-'New Product'!B$5)/('New Product'!B$4-'New Product'!B$5))*'New Product'!D$5),IF(R295&gt;='New Product'!B$6,('New Product'!C$6+((R295-'New Product'!B$6)/('New Product'!B$5-'New Product'!B$6)*'New Product'!D$6)),0)))))*$AD$2/10)</f>
        <v>5</v>
      </c>
      <c r="AE295" s="76">
        <f>IF(S295="","",(IF(S295&gt;='Basket Brand'!B$3,'Basket Brand'!C$3,IF(S295&gt;='Basket Brand'!B$4,('Basket Brand'!C$4+((S295-'Basket Brand'!B$4)/('Basket Brand'!B$3-'Basket Brand'!B$4))*'Basket Brand'!D$4),IF(S295&gt;'Basket Brand'!B$5,('Basket Brand'!C$5+((S295-'Basket Brand'!B$5)/('Basket Brand'!B$4-'Basket Brand'!B$5))*'Basket Brand'!D$5),IF(S295&gt;='Basket Brand'!B$6,('Basket Brand'!C$6+((S295-'Basket Brand'!B$6)/('Basket Brand'!B$5-'Basket Brand'!B$6)*'Basket Brand'!D$6)),0))))*$AE$2/10))</f>
        <v>5.9017826385880312</v>
      </c>
      <c r="AF295" s="76">
        <f>IF(T295="","",(IF(T295&gt;='No of Month Ach.'!B$3,'No of Month Ach.'!C$3,IF(T295&gt;='No of Month Ach.'!B$4,('No of Month Ach.'!C$4+((T295-'No of Month Ach.'!B$4)/('No of Month Ach.'!B$3-'No of Month Ach.'!B$4))*'No of Month Ach.'!D$4),IF(T295&gt;'No of Month Ach.'!B$5,('No of Month Ach.'!C$5+((T295-'No of Month Ach.'!B$5)/('No of Month Ach.'!B$4-'No of Month Ach.'!B$5))*'No of Month Ach.'!D$5),IF(T295&gt;='No of Month Ach.'!B$6,('No of Month Ach.'!C$6+((T295-'No of Month Ach.'!B$6)/('No of Month Ach.'!B$5-'No of Month Ach.'!B$6)*'No of Month Ach.'!D$6)),0))))*$AF$2/10))</f>
        <v>0</v>
      </c>
      <c r="AG295" s="76">
        <f>IFERROR(IF(U295="","",IF(U295&gt;='Rx Share'!B$3,'Rx Share'!C$3,IF(U295&gt;='Rx Share'!B$4,('Rx Share'!C$4+((U295-'Rx Share'!B$4)/('Rx Share'!B$3-'Rx Share'!B$4))*'Rx Share'!D$4),IF(U295&gt;'Rx Share'!B$5,('Rx Share'!C$5+((U295-'Rx Share'!B$5)/('Rx Share'!B$4-'Rx Share'!B$5))*'Rx Share'!D$5),IF(U295&gt;='Rx Share'!B$6,('Rx Share'!C$6+((U295-'Rx Share'!B$6)/('Rx Share'!B$5-'Rx Share'!B$6)*'Rx Share'!D$6)),0)))))*$AG$2/10,"")</f>
        <v>1.0257317878365493</v>
      </c>
      <c r="AH295" s="76">
        <f>IF(W295&gt;='Call Achv'!B$3,'Call Achv'!C$3,IF(W295&gt;='Call Achv'!B$4,('Call Achv'!C$4+((W295-'Call Achv'!B$4)/('Call Achv'!B$3-'Call Achv'!B$4))*'Call Achv'!D$4),IF(W295&gt;'Call Achv'!B$5,('Call Achv'!C$5+((W295-'Call Achv'!B$5)/('Call Achv'!B$4-'Call Achv'!B$5))*'Call Achv'!D$5),IF(W295&gt;='Call Achv'!B$6,('Call Achv'!C$6+((W295-'Call Achv'!B$6)/('Call Achv'!B$5-'Call Achv'!B$6)*'Call Achv'!D$6)),0))))*$AH$2/10</f>
        <v>5</v>
      </c>
      <c r="AI295" s="76">
        <f>IF(X295&gt;='FF-Written'!B$3,'FF-Written'!C$3,IF(X295&gt;='FF-Written'!B$4,('FF-Written'!C$4+((X295-'FF-Written'!B$4)/('FF-Written'!B$3-'FF-Written'!B$4))*'FF-Written'!D$4),IF(X295&gt;'FF-Written'!B$5,('FF-Written'!C$5+((X295-'FF-Written'!B$5)/('FF-Written'!B$4-'FF-Written'!B$5))*'FF-Written'!D$5),IF(X295&gt;='FF-Written'!B$6,('FF-Written'!C$6+((X295-'FF-Written'!B$6)/('FF-Written'!B$5-'FF-Written'!B$6)*'FF-Written'!D$6)),0))))*$AI$2/10</f>
        <v>4.6000000000000005</v>
      </c>
      <c r="AJ295" s="76">
        <f>IF(Y295&gt;='FF-Detailing'!B$3,'FF-Detailing'!C$3,IF(Y295&gt;='FF-Detailing'!B$4,('FF-Detailing'!C$4+((Y295-'FF-Detailing'!B$4)/('FF-Detailing'!B$3-'FF-Detailing'!B$4))*'FF-Detailing'!D$4),IF(Y295&gt;'FF-Detailing'!B$5,('FF-Detailing'!C$5+((Y295-'FF-Detailing'!B$5)/('FF-Detailing'!B$4-'FF-Detailing'!B$5))*'FF-Detailing'!D$5),IF(Y295&gt;='FF-Detailing'!B$6,('FF-Detailing'!C$6+((Y295-'FF-Detailing'!B$6)/('FF-Detailing'!B$5-'FF-Detailing'!B$6)*'FF-Detailing'!D$6)),0))))*$AJ$2/10</f>
        <v>2.34</v>
      </c>
      <c r="AK295" s="100">
        <f t="shared" si="55"/>
        <v>45.535922237351798</v>
      </c>
      <c r="AL295" s="70">
        <f t="shared" si="64"/>
        <v>280</v>
      </c>
      <c r="AM295" s="2">
        <f t="shared" si="56"/>
        <v>41.616077308575541</v>
      </c>
      <c r="AN295">
        <f t="shared" si="57"/>
        <v>200</v>
      </c>
      <c r="AO295" s="110" t="str">
        <f t="shared" si="58"/>
        <v/>
      </c>
      <c r="AP295" s="110" t="str">
        <f t="shared" si="52"/>
        <v/>
      </c>
      <c r="AQ295" s="110" t="str">
        <f t="shared" si="53"/>
        <v/>
      </c>
      <c r="AR295" s="110" t="str">
        <f t="shared" si="54"/>
        <v/>
      </c>
      <c r="AS295" s="109" t="str">
        <f t="shared" si="59"/>
        <v>Disqualified</v>
      </c>
      <c r="AT295" s="109" t="str">
        <f t="shared" si="60"/>
        <v>Disqualified</v>
      </c>
      <c r="AU295" s="109" t="str">
        <f t="shared" si="61"/>
        <v>Disqualified</v>
      </c>
      <c r="AV295" s="109" t="str">
        <f t="shared" si="62"/>
        <v>Disqualified</v>
      </c>
    </row>
    <row r="296" spans="1:48" ht="30" x14ac:dyDescent="0.35">
      <c r="A296" s="87"/>
      <c r="B296" s="79">
        <v>107796</v>
      </c>
      <c r="C296" s="80" t="s">
        <v>749</v>
      </c>
      <c r="D296" s="80" t="s">
        <v>1114</v>
      </c>
      <c r="E296" s="80" t="s">
        <v>2176</v>
      </c>
      <c r="F296" s="80" t="s">
        <v>71</v>
      </c>
      <c r="G296" s="80" t="s">
        <v>1798</v>
      </c>
      <c r="H296" s="80" t="s">
        <v>1777</v>
      </c>
      <c r="I296" s="80" t="s">
        <v>1757</v>
      </c>
      <c r="J296" s="146">
        <v>45174</v>
      </c>
      <c r="K296" s="146" t="s">
        <v>1719</v>
      </c>
      <c r="L296" s="79"/>
      <c r="M296" s="79">
        <v>9</v>
      </c>
      <c r="N296" s="78">
        <v>85.880636247985322</v>
      </c>
      <c r="O296" s="78">
        <f>_xlfn.XLOOKUP($B296,[1]Sheet1!$A:$A,[1]Sheet1!$D:$D)</f>
        <v>85.880549729685214</v>
      </c>
      <c r="P296" s="78">
        <f t="shared" si="63"/>
        <v>8.6518300108195945E-5</v>
      </c>
      <c r="Q296" s="78">
        <v>23.116438356164384</v>
      </c>
      <c r="R296" s="78">
        <v>109.96841879529879</v>
      </c>
      <c r="S296" s="78">
        <v>100.74867462514869</v>
      </c>
      <c r="T296" s="142">
        <v>0</v>
      </c>
      <c r="U296" s="68">
        <v>16.534391534391531</v>
      </c>
      <c r="V296" s="68">
        <v>0.49603174603174599</v>
      </c>
      <c r="W296" s="78">
        <v>9.7600518806744496</v>
      </c>
      <c r="X296" s="78">
        <v>67.777777777777771</v>
      </c>
      <c r="Y296" s="78">
        <v>83.333333333333329</v>
      </c>
      <c r="Z296" s="73"/>
      <c r="AA296" s="74"/>
      <c r="AB296" s="75">
        <f>IF(N296="","",(IF(N296&gt;='Sales Ach'!B$3,'Sales Ach'!C$3,IF(N296&gt;='Sales Ach'!B$4,('Sales Ach'!C$4+((N296-'Sales Ach'!B$4)/('Sales Ach'!B$3-'Sales Ach'!B$4))*'Sales Ach'!D$4),IF(N296&gt;'Sales Ach'!B$5,('Sales Ach'!C$5+((N296-'Sales Ach'!B$5)/('Sales Ach'!B$4-'Sales Ach'!B$5))*'Sales Ach'!D$5),IF(N296&gt;='Sales Ach'!B$6,('Sales Ach'!C$6+((N296-'Sales Ach'!B$6)/('Sales Ach'!B$5-'Sales Ach'!B$6)*'Sales Ach'!D$6)),0))))*$AB$2/10))</f>
        <v>12.264190874395597</v>
      </c>
      <c r="AC296" s="76">
        <f>IF(Q296="","",(IF(Q296&gt;=UA!B$3,UA!C$3,IF(Q296&gt;=UA!B$4,(UA!C$4+((Q296-UA!B$4)/(UA!B$3-UA!B$4))*UA!D$4),IF(Q296&gt;UA!B$5,(UA!C$5+((Q296-UA!B$5)/(UA!B$4-UA!B$5))*UA!D$5),IF(Q296&gt;=UA!B$6,(UA!C$6+((Q296-UA!B$6)/(UA!B$5-UA!B$6)*UA!D$6)),0))))*$AC$2/10))</f>
        <v>0</v>
      </c>
      <c r="AD296" s="76">
        <f>IF(R296="","",(IF(R296&gt;='New Product'!B$3,'New Product'!C$3,IF(R296&gt;='New Product'!B$4,('New Product'!C$4+((R296-'New Product'!B$4)/('New Product'!B$3-'New Product'!B$4))*'New Product'!D$4),IF(R296&gt;'New Product'!B$5,('New Product'!C$5+((R296-'New Product'!B$5)/('New Product'!B$4-'New Product'!B$5))*'New Product'!D$5),IF(R296&gt;='New Product'!B$6,('New Product'!C$6+((R296-'New Product'!B$6)/('New Product'!B$5-'New Product'!B$6)*'New Product'!D$6)),0)))))*$AD$2/10)</f>
        <v>5</v>
      </c>
      <c r="AE296" s="76">
        <f>IF(S296="","",(IF(S296&gt;='Basket Brand'!B$3,'Basket Brand'!C$3,IF(S296&gt;='Basket Brand'!B$4,('Basket Brand'!C$4+((S296-'Basket Brand'!B$4)/('Basket Brand'!B$3-'Basket Brand'!B$4))*'Basket Brand'!D$4),IF(S296&gt;'Basket Brand'!B$5,('Basket Brand'!C$5+((S296-'Basket Brand'!B$5)/('Basket Brand'!B$4-'Basket Brand'!B$5))*'Basket Brand'!D$5),IF(S296&gt;='Basket Brand'!B$6,('Basket Brand'!C$6+((S296-'Basket Brand'!B$6)/('Basket Brand'!B$5-'Basket Brand'!B$6)*'Basket Brand'!D$6)),0))))*$AE$2/10))</f>
        <v>9.6898409550178446</v>
      </c>
      <c r="AF296" s="76">
        <f>IF(T296="","",(IF(T296&gt;='No of Month Ach.'!B$3,'No of Month Ach.'!C$3,IF(T296&gt;='No of Month Ach.'!B$4,('No of Month Ach.'!C$4+((T296-'No of Month Ach.'!B$4)/('No of Month Ach.'!B$3-'No of Month Ach.'!B$4))*'No of Month Ach.'!D$4),IF(T296&gt;'No of Month Ach.'!B$5,('No of Month Ach.'!C$5+((T296-'No of Month Ach.'!B$5)/('No of Month Ach.'!B$4-'No of Month Ach.'!B$5))*'No of Month Ach.'!D$5),IF(T296&gt;='No of Month Ach.'!B$6,('No of Month Ach.'!C$6+((T296-'No of Month Ach.'!B$6)/('No of Month Ach.'!B$5-'No of Month Ach.'!B$6)*'No of Month Ach.'!D$6)),0))))*$AF$2/10))</f>
        <v>0</v>
      </c>
      <c r="AG296" s="76">
        <f>IFERROR(IF(U296="","",IF(U296&gt;='Rx Share'!B$3,'Rx Share'!C$3,IF(U296&gt;='Rx Share'!B$4,('Rx Share'!C$4+((U296-'Rx Share'!B$4)/('Rx Share'!B$3-'Rx Share'!B$4))*'Rx Share'!D$4),IF(U296&gt;'Rx Share'!B$5,('Rx Share'!C$5+((U296-'Rx Share'!B$5)/('Rx Share'!B$4-'Rx Share'!B$5))*'Rx Share'!D$5),IF(U296&gt;='Rx Share'!B$6,('Rx Share'!C$6+((U296-'Rx Share'!B$6)/('Rx Share'!B$5-'Rx Share'!B$6)*'Rx Share'!D$6)),0)))))*$AG$2/10,"")</f>
        <v>0</v>
      </c>
      <c r="AH296" s="76">
        <f>IF(W296&gt;='Call Achv'!B$3,'Call Achv'!C$3,IF(W296&gt;='Call Achv'!B$4,('Call Achv'!C$4+((W296-'Call Achv'!B$4)/('Call Achv'!B$3-'Call Achv'!B$4))*'Call Achv'!D$4),IF(W296&gt;'Call Achv'!B$5,('Call Achv'!C$5+((W296-'Call Achv'!B$5)/('Call Achv'!B$4-'Call Achv'!B$5))*'Call Achv'!D$5),IF(W296&gt;='Call Achv'!B$6,('Call Achv'!C$6+((W296-'Call Achv'!B$6)/('Call Achv'!B$5-'Call Achv'!B$6)*'Call Achv'!D$6)),0))))*$AH$2/10</f>
        <v>0</v>
      </c>
      <c r="AI296" s="76">
        <f>IF(X296&gt;='FF-Written'!B$3,'FF-Written'!C$3,IF(X296&gt;='FF-Written'!B$4,('FF-Written'!C$4+((X296-'FF-Written'!B$4)/('FF-Written'!B$3-'FF-Written'!B$4))*'FF-Written'!D$4),IF(X296&gt;'FF-Written'!B$5,('FF-Written'!C$5+((X296-'FF-Written'!B$5)/('FF-Written'!B$4-'FF-Written'!B$5))*'FF-Written'!D$5),IF(X296&gt;='FF-Written'!B$6,('FF-Written'!C$6+((X296-'FF-Written'!B$6)/('FF-Written'!B$5-'FF-Written'!B$6)*'FF-Written'!D$6)),0))))*$AI$2/10</f>
        <v>4.1333333333333329</v>
      </c>
      <c r="AJ296" s="76">
        <f>IF(Y296&gt;='FF-Detailing'!B$3,'FF-Detailing'!C$3,IF(Y296&gt;='FF-Detailing'!B$4,('FF-Detailing'!C$4+((Y296-'FF-Detailing'!B$4)/('FF-Detailing'!B$3-'FF-Detailing'!B$4))*'FF-Detailing'!D$4),IF(Y296&gt;'FF-Detailing'!B$5,('FF-Detailing'!C$5+((Y296-'FF-Detailing'!B$5)/('FF-Detailing'!B$4-'FF-Detailing'!B$5))*'FF-Detailing'!D$5),IF(Y296&gt;='FF-Detailing'!B$6,('FF-Detailing'!C$6+((Y296-'FF-Detailing'!B$6)/('FF-Detailing'!B$5-'FF-Detailing'!B$6)*'FF-Detailing'!D$6)),0))))*$AJ$2/10</f>
        <v>2.2999999999999998</v>
      </c>
      <c r="AK296" s="100">
        <f t="shared" si="55"/>
        <v>41.734206453433458</v>
      </c>
      <c r="AL296" s="70">
        <f t="shared" si="64"/>
        <v>326</v>
      </c>
      <c r="AM296" s="2">
        <f t="shared" si="56"/>
        <v>37.097072403051968</v>
      </c>
      <c r="AN296">
        <f t="shared" si="57"/>
        <v>237</v>
      </c>
      <c r="AO296" s="110" t="str">
        <f t="shared" si="58"/>
        <v/>
      </c>
      <c r="AP296" s="110" t="str">
        <f t="shared" si="52"/>
        <v/>
      </c>
      <c r="AQ296" s="110" t="str">
        <f t="shared" si="53"/>
        <v/>
      </c>
      <c r="AR296" s="110" t="str">
        <f t="shared" si="54"/>
        <v/>
      </c>
      <c r="AS296" s="109" t="str">
        <f t="shared" si="59"/>
        <v>Disqualified</v>
      </c>
      <c r="AT296" s="109" t="str">
        <f t="shared" si="60"/>
        <v>Disqualified</v>
      </c>
      <c r="AU296" s="109" t="str">
        <f t="shared" si="61"/>
        <v>Disqualified</v>
      </c>
      <c r="AV296" s="109" t="str">
        <f t="shared" si="62"/>
        <v>Disqualified</v>
      </c>
    </row>
    <row r="297" spans="1:48" ht="20" x14ac:dyDescent="0.35">
      <c r="A297" s="87"/>
      <c r="B297" s="79">
        <v>107797</v>
      </c>
      <c r="C297" s="80" t="s">
        <v>2177</v>
      </c>
      <c r="D297" s="80" t="s">
        <v>1114</v>
      </c>
      <c r="E297" s="80" t="s">
        <v>2178</v>
      </c>
      <c r="F297" s="80" t="s">
        <v>79</v>
      </c>
      <c r="G297" s="80" t="s">
        <v>10</v>
      </c>
      <c r="H297" s="80" t="s">
        <v>1770</v>
      </c>
      <c r="I297" s="80" t="s">
        <v>1757</v>
      </c>
      <c r="J297" s="146">
        <v>45174</v>
      </c>
      <c r="K297" s="146" t="s">
        <v>1719</v>
      </c>
      <c r="L297" s="79"/>
      <c r="M297" s="79">
        <v>9</v>
      </c>
      <c r="N297" s="78">
        <v>104.21170545985281</v>
      </c>
      <c r="O297" s="78">
        <f>_xlfn.XLOOKUP($B297,[1]Sheet1!$A:$A,[1]Sheet1!$D:$D)</f>
        <v>104.21196509289375</v>
      </c>
      <c r="P297" s="78">
        <f t="shared" si="63"/>
        <v>-2.5963304094034356E-4</v>
      </c>
      <c r="Q297" s="78">
        <v>40.909090909090914</v>
      </c>
      <c r="R297" s="78">
        <v>46.559604255772868</v>
      </c>
      <c r="S297" s="78">
        <v>98.877878025450045</v>
      </c>
      <c r="T297" s="142">
        <v>6</v>
      </c>
      <c r="U297" s="68">
        <v>12.29040470546923</v>
      </c>
      <c r="V297" s="68">
        <v>0.36871214116407691</v>
      </c>
      <c r="W297" s="78">
        <v>102.8375733855186</v>
      </c>
      <c r="X297" s="78">
        <v>85.000000000000014</v>
      </c>
      <c r="Y297" s="78">
        <v>83.666666666666671</v>
      </c>
      <c r="Z297" s="73"/>
      <c r="AA297" s="74"/>
      <c r="AB297" s="75">
        <f>IF(N297="","",(IF(N297&gt;='Sales Ach'!B$3,'Sales Ach'!C$3,IF(N297&gt;='Sales Ach'!B$4,('Sales Ach'!C$4+((N297-'Sales Ach'!B$4)/('Sales Ach'!B$3-'Sales Ach'!B$4))*'Sales Ach'!D$4),IF(N297&gt;'Sales Ach'!B$5,('Sales Ach'!C$5+((N297-'Sales Ach'!B$5)/('Sales Ach'!B$4-'Sales Ach'!B$5))*'Sales Ach'!D$5),IF(N297&gt;='Sales Ach'!B$6,('Sales Ach'!C$6+((N297-'Sales Ach'!B$6)/('Sales Ach'!B$5-'Sales Ach'!B$6)*'Sales Ach'!D$6)),0))))*$AB$2/10))</f>
        <v>25.26351163795584</v>
      </c>
      <c r="AC297" s="76">
        <f>IF(Q297="","",(IF(Q297&gt;=UA!B$3,UA!C$3,IF(Q297&gt;=UA!B$4,(UA!C$4+((Q297-UA!B$4)/(UA!B$3-UA!B$4))*UA!D$4),IF(Q297&gt;UA!B$5,(UA!C$5+((Q297-UA!B$5)/(UA!B$4-UA!B$5))*UA!D$5),IF(Q297&gt;=UA!B$6,(UA!C$6+((Q297-UA!B$6)/(UA!B$5-UA!B$6)*UA!D$6)),0))))*$AC$2/10))</f>
        <v>6.3636363636363651</v>
      </c>
      <c r="AD297" s="76">
        <f>IF(R297="","",(IF(R297&gt;='New Product'!B$3,'New Product'!C$3,IF(R297&gt;='New Product'!B$4,('New Product'!C$4+((R297-'New Product'!B$4)/('New Product'!B$3-'New Product'!B$4))*'New Product'!D$4),IF(R297&gt;'New Product'!B$5,('New Product'!C$5+((R297-'New Product'!B$5)/('New Product'!B$4-'New Product'!B$5))*'New Product'!D$5),IF(R297&gt;='New Product'!B$6,('New Product'!C$6+((R297-'New Product'!B$6)/('New Product'!B$5-'New Product'!B$6)*'New Product'!D$6)),0)))))*$AD$2/10)</f>
        <v>0.53698268619006306</v>
      </c>
      <c r="AE297" s="76">
        <f>IF(S297="","",(IF(S297&gt;='Basket Brand'!B$3,'Basket Brand'!C$3,IF(S297&gt;='Basket Brand'!B$4,('Basket Brand'!C$4+((S297-'Basket Brand'!B$4)/('Basket Brand'!B$3-'Basket Brand'!B$4))*'Basket Brand'!D$4),IF(S297&gt;'Basket Brand'!B$5,('Basket Brand'!C$5+((S297-'Basket Brand'!B$5)/('Basket Brand'!B$4-'Basket Brand'!B$5))*'Basket Brand'!D$5),IF(S297&gt;='Basket Brand'!B$6,('Basket Brand'!C$6+((S297-'Basket Brand'!B$6)/('Basket Brand'!B$5-'Basket Brand'!B$6)*'Basket Brand'!D$6)),0))))*$AE$2/10))</f>
        <v>7.8613814522160226</v>
      </c>
      <c r="AF297" s="76">
        <f>IF(T297="","",(IF(T297&gt;='No of Month Ach.'!B$3,'No of Month Ach.'!C$3,IF(T297&gt;='No of Month Ach.'!B$4,('No of Month Ach.'!C$4+((T297-'No of Month Ach.'!B$4)/('No of Month Ach.'!B$3-'No of Month Ach.'!B$4))*'No of Month Ach.'!D$4),IF(T297&gt;'No of Month Ach.'!B$5,('No of Month Ach.'!C$5+((T297-'No of Month Ach.'!B$5)/('No of Month Ach.'!B$4-'No of Month Ach.'!B$5))*'No of Month Ach.'!D$5),IF(T297&gt;='No of Month Ach.'!B$6,('No of Month Ach.'!C$6+((T297-'No of Month Ach.'!B$6)/('No of Month Ach.'!B$5-'No of Month Ach.'!B$6)*'No of Month Ach.'!D$6)),0))))*$AF$2/10))</f>
        <v>1.575</v>
      </c>
      <c r="AG297" s="76">
        <f>IFERROR(IF(U297="","",IF(U297&gt;='Rx Share'!B$3,'Rx Share'!C$3,IF(U297&gt;='Rx Share'!B$4,('Rx Share'!C$4+((U297-'Rx Share'!B$4)/('Rx Share'!B$3-'Rx Share'!B$4))*'Rx Share'!D$4),IF(U297&gt;'Rx Share'!B$5,('Rx Share'!C$5+((U297-'Rx Share'!B$5)/('Rx Share'!B$4-'Rx Share'!B$5))*'Rx Share'!D$5),IF(U297&gt;='Rx Share'!B$6,('Rx Share'!C$6+((U297-'Rx Share'!B$6)/('Rx Share'!B$5-'Rx Share'!B$6)*'Rx Share'!D$6)),0)))))*$AG$2/10,"")</f>
        <v>0</v>
      </c>
      <c r="AH297" s="76">
        <f>IF(W297&gt;='Call Achv'!B$3,'Call Achv'!C$3,IF(W297&gt;='Call Achv'!B$4,('Call Achv'!C$4+((W297-'Call Achv'!B$4)/('Call Achv'!B$3-'Call Achv'!B$4))*'Call Achv'!D$4),IF(W297&gt;'Call Achv'!B$5,('Call Achv'!C$5+((W297-'Call Achv'!B$5)/('Call Achv'!B$4-'Call Achv'!B$5))*'Call Achv'!D$5),IF(W297&gt;='Call Achv'!B$6,('Call Achv'!C$6+((W297-'Call Achv'!B$6)/('Call Achv'!B$5-'Call Achv'!B$6)*'Call Achv'!D$6)),0))))*$AH$2/10</f>
        <v>5</v>
      </c>
      <c r="AI297" s="76">
        <f>IF(X297&gt;='FF-Written'!B$3,'FF-Written'!C$3,IF(X297&gt;='FF-Written'!B$4,('FF-Written'!C$4+((X297-'FF-Written'!B$4)/('FF-Written'!B$3-'FF-Written'!B$4))*'FF-Written'!D$4),IF(X297&gt;'FF-Written'!B$5,('FF-Written'!C$5+((X297-'FF-Written'!B$5)/('FF-Written'!B$4-'FF-Written'!B$5))*'FF-Written'!D$5),IF(X297&gt;='FF-Written'!B$6,('FF-Written'!C$6+((X297-'FF-Written'!B$6)/('FF-Written'!B$5-'FF-Written'!B$6)*'FF-Written'!D$6)),0))))*$AI$2/10</f>
        <v>7.2000000000000028</v>
      </c>
      <c r="AJ297" s="76">
        <f>IF(Y297&gt;='FF-Detailing'!B$3,'FF-Detailing'!C$3,IF(Y297&gt;='FF-Detailing'!B$4,('FF-Detailing'!C$4+((Y297-'FF-Detailing'!B$4)/('FF-Detailing'!B$3-'FF-Detailing'!B$4))*'FF-Detailing'!D$4),IF(Y297&gt;'FF-Detailing'!B$5,('FF-Detailing'!C$5+((Y297-'FF-Detailing'!B$5)/('FF-Detailing'!B$4-'FF-Detailing'!B$5))*'FF-Detailing'!D$5),IF(Y297&gt;='FF-Detailing'!B$6,('FF-Detailing'!C$6+((Y297-'FF-Detailing'!B$6)/('FF-Detailing'!B$5-'FF-Detailing'!B$6)*'FF-Detailing'!D$6)),0))))*$AJ$2/10</f>
        <v>2.3200000000000003</v>
      </c>
      <c r="AK297" s="100">
        <f t="shared" si="55"/>
        <v>70.150640174997875</v>
      </c>
      <c r="AL297" s="70">
        <f t="shared" si="64"/>
        <v>112</v>
      </c>
      <c r="AM297" s="2">
        <f t="shared" si="56"/>
        <v>62.356124599998111</v>
      </c>
      <c r="AN297">
        <f t="shared" si="57"/>
        <v>83</v>
      </c>
      <c r="AO297" s="110">
        <f t="shared" si="58"/>
        <v>12.29040470546923</v>
      </c>
      <c r="AP297" s="110">
        <f t="shared" si="52"/>
        <v>46.559604255772868</v>
      </c>
      <c r="AQ297" s="110">
        <f t="shared" si="53"/>
        <v>40.909090909090914</v>
      </c>
      <c r="AR297" s="110">
        <f t="shared" si="54"/>
        <v>85.000000000000014</v>
      </c>
      <c r="AS297" s="109">
        <f t="shared" si="59"/>
        <v>89</v>
      </c>
      <c r="AT297" s="109">
        <f t="shared" si="60"/>
        <v>106</v>
      </c>
      <c r="AU297" s="109">
        <f t="shared" si="61"/>
        <v>83</v>
      </c>
      <c r="AV297" s="109">
        <f t="shared" si="62"/>
        <v>56</v>
      </c>
    </row>
    <row r="298" spans="1:48" ht="20" x14ac:dyDescent="0.35">
      <c r="A298" s="87"/>
      <c r="B298" s="79">
        <v>107799</v>
      </c>
      <c r="C298" s="80" t="s">
        <v>742</v>
      </c>
      <c r="D298" s="80" t="s">
        <v>1114</v>
      </c>
      <c r="E298" s="80" t="s">
        <v>743</v>
      </c>
      <c r="F298" s="80" t="s">
        <v>163</v>
      </c>
      <c r="G298" s="80" t="s">
        <v>31</v>
      </c>
      <c r="H298" s="80" t="s">
        <v>1760</v>
      </c>
      <c r="I298" s="80" t="s">
        <v>1757</v>
      </c>
      <c r="J298" s="146">
        <v>45174</v>
      </c>
      <c r="K298" s="146" t="s">
        <v>1719</v>
      </c>
      <c r="L298" s="79"/>
      <c r="M298" s="79">
        <v>9</v>
      </c>
      <c r="N298" s="78">
        <v>101.31966765726924</v>
      </c>
      <c r="O298" s="78">
        <f>_xlfn.XLOOKUP($B298,[1]Sheet1!$A:$A,[1]Sheet1!$D:$D)</f>
        <v>101.31966628210563</v>
      </c>
      <c r="P298" s="78">
        <f t="shared" si="63"/>
        <v>1.3751636060987948E-6</v>
      </c>
      <c r="Q298" s="78">
        <v>25.373134328358208</v>
      </c>
      <c r="R298" s="78">
        <v>40.05905387190014</v>
      </c>
      <c r="S298" s="78">
        <v>110.45819272193329</v>
      </c>
      <c r="T298" s="142">
        <v>6</v>
      </c>
      <c r="U298" s="68">
        <v>11.76543439222243</v>
      </c>
      <c r="V298" s="68">
        <v>0.35296303176667287</v>
      </c>
      <c r="W298" s="78">
        <v>106.22222222222221</v>
      </c>
      <c r="X298" s="78">
        <v>68.888888888888886</v>
      </c>
      <c r="Y298" s="78">
        <v>84</v>
      </c>
      <c r="Z298" s="73"/>
      <c r="AA298" s="74"/>
      <c r="AB298" s="75">
        <f>IF(N298="","",(IF(N298&gt;='Sales Ach'!B$3,'Sales Ach'!C$3,IF(N298&gt;='Sales Ach'!B$4,('Sales Ach'!C$4+((N298-'Sales Ach'!B$4)/('Sales Ach'!B$3-'Sales Ach'!B$4))*'Sales Ach'!D$4),IF(N298&gt;'Sales Ach'!B$5,('Sales Ach'!C$5+((N298-'Sales Ach'!B$5)/('Sales Ach'!B$4-'Sales Ach'!B$5))*'Sales Ach'!D$5),IF(N298&gt;='Sales Ach'!B$6,('Sales Ach'!C$6+((N298-'Sales Ach'!B$6)/('Sales Ach'!B$5-'Sales Ach'!B$6)*'Sales Ach'!D$6)),0))))*$AB$2/10))</f>
        <v>24.39590029718077</v>
      </c>
      <c r="AC298" s="76">
        <f>IF(Q298="","",(IF(Q298&gt;=UA!B$3,UA!C$3,IF(Q298&gt;=UA!B$4,(UA!C$4+((Q298-UA!B$4)/(UA!B$3-UA!B$4))*UA!D$4),IF(Q298&gt;UA!B$5,(UA!C$5+((Q298-UA!B$5)/(UA!B$4-UA!B$5))*UA!D$5),IF(Q298&gt;=UA!B$6,(UA!C$6+((Q298-UA!B$6)/(UA!B$5-UA!B$6)*UA!D$6)),0))))*$AC$2/10))</f>
        <v>0</v>
      </c>
      <c r="AD298" s="76">
        <f>IF(R298="","",(IF(R298&gt;='New Product'!B$3,'New Product'!C$3,IF(R298&gt;='New Product'!B$4,('New Product'!C$4+((R298-'New Product'!B$4)/('New Product'!B$3-'New Product'!B$4))*'New Product'!D$4),IF(R298&gt;'New Product'!B$5,('New Product'!C$5+((R298-'New Product'!B$5)/('New Product'!B$4-'New Product'!B$5))*'New Product'!D$5),IF(R298&gt;='New Product'!B$6,('New Product'!C$6+((R298-'New Product'!B$6)/('New Product'!B$5-'New Product'!B$6)*'New Product'!D$6)),0)))))*$AD$2/10)</f>
        <v>0.25258360689563114</v>
      </c>
      <c r="AE298" s="76">
        <f>IF(S298="","",(IF(S298&gt;='Basket Brand'!B$3,'Basket Brand'!C$3,IF(S298&gt;='Basket Brand'!B$4,('Basket Brand'!C$4+((S298-'Basket Brand'!B$4)/('Basket Brand'!B$3-'Basket Brand'!B$4))*'Basket Brand'!D$4),IF(S298&gt;'Basket Brand'!B$5,('Basket Brand'!C$5+((S298-'Basket Brand'!B$5)/('Basket Brand'!B$4-'Basket Brand'!B$5))*'Basket Brand'!D$5),IF(S298&gt;='Basket Brand'!B$6,('Basket Brand'!C$6+((S298-'Basket Brand'!B$6)/('Basket Brand'!B$5-'Basket Brand'!B$6)*'Basket Brand'!D$6)),0))))*$AE$2/10))</f>
        <v>10.854983126631996</v>
      </c>
      <c r="AF298" s="76">
        <f>IF(T298="","",(IF(T298&gt;='No of Month Ach.'!B$3,'No of Month Ach.'!C$3,IF(T298&gt;='No of Month Ach.'!B$4,('No of Month Ach.'!C$4+((T298-'No of Month Ach.'!B$4)/('No of Month Ach.'!B$3-'No of Month Ach.'!B$4))*'No of Month Ach.'!D$4),IF(T298&gt;'No of Month Ach.'!B$5,('No of Month Ach.'!C$5+((T298-'No of Month Ach.'!B$5)/('No of Month Ach.'!B$4-'No of Month Ach.'!B$5))*'No of Month Ach.'!D$5),IF(T298&gt;='No of Month Ach.'!B$6,('No of Month Ach.'!C$6+((T298-'No of Month Ach.'!B$6)/('No of Month Ach.'!B$5-'No of Month Ach.'!B$6)*'No of Month Ach.'!D$6)),0))))*$AF$2/10))</f>
        <v>1.575</v>
      </c>
      <c r="AG298" s="76">
        <f>IFERROR(IF(U298="","",IF(U298&gt;='Rx Share'!B$3,'Rx Share'!C$3,IF(U298&gt;='Rx Share'!B$4,('Rx Share'!C$4+((U298-'Rx Share'!B$4)/('Rx Share'!B$3-'Rx Share'!B$4))*'Rx Share'!D$4),IF(U298&gt;'Rx Share'!B$5,('Rx Share'!C$5+((U298-'Rx Share'!B$5)/('Rx Share'!B$4-'Rx Share'!B$5))*'Rx Share'!D$5),IF(U298&gt;='Rx Share'!B$6,('Rx Share'!C$6+((U298-'Rx Share'!B$6)/('Rx Share'!B$5-'Rx Share'!B$6)*'Rx Share'!D$6)),0)))))*$AG$2/10,"")</f>
        <v>0</v>
      </c>
      <c r="AH298" s="76">
        <f>IF(W298&gt;='Call Achv'!B$3,'Call Achv'!C$3,IF(W298&gt;='Call Achv'!B$4,('Call Achv'!C$4+((W298-'Call Achv'!B$4)/('Call Achv'!B$3-'Call Achv'!B$4))*'Call Achv'!D$4),IF(W298&gt;'Call Achv'!B$5,('Call Achv'!C$5+((W298-'Call Achv'!B$5)/('Call Achv'!B$4-'Call Achv'!B$5))*'Call Achv'!D$5),IF(W298&gt;='Call Achv'!B$6,('Call Achv'!C$6+((W298-'Call Achv'!B$6)/('Call Achv'!B$5-'Call Achv'!B$6)*'Call Achv'!D$6)),0))))*$AH$2/10</f>
        <v>5</v>
      </c>
      <c r="AI298" s="76">
        <f>IF(X298&gt;='FF-Written'!B$3,'FF-Written'!C$3,IF(X298&gt;='FF-Written'!B$4,('FF-Written'!C$4+((X298-'FF-Written'!B$4)/('FF-Written'!B$3-'FF-Written'!B$4))*'FF-Written'!D$4),IF(X298&gt;'FF-Written'!B$5,('FF-Written'!C$5+((X298-'FF-Written'!B$5)/('FF-Written'!B$4-'FF-Written'!B$5))*'FF-Written'!D$5),IF(X298&gt;='FF-Written'!B$6,('FF-Written'!C$6+((X298-'FF-Written'!B$6)/('FF-Written'!B$5-'FF-Written'!B$6)*'FF-Written'!D$6)),0))))*$AI$2/10</f>
        <v>4.2666666666666666</v>
      </c>
      <c r="AJ298" s="76">
        <f>IF(Y298&gt;='FF-Detailing'!B$3,'FF-Detailing'!C$3,IF(Y298&gt;='FF-Detailing'!B$4,('FF-Detailing'!C$4+((Y298-'FF-Detailing'!B$4)/('FF-Detailing'!B$3-'FF-Detailing'!B$4))*'FF-Detailing'!D$4),IF(Y298&gt;'FF-Detailing'!B$5,('FF-Detailing'!C$5+((Y298-'FF-Detailing'!B$5)/('FF-Detailing'!B$4-'FF-Detailing'!B$5))*'FF-Detailing'!D$5),IF(Y298&gt;='FF-Detailing'!B$6,('FF-Detailing'!C$6+((Y298-'FF-Detailing'!B$6)/('FF-Detailing'!B$5-'FF-Detailing'!B$6)*'FF-Detailing'!D$6)),0))))*$AJ$2/10</f>
        <v>2.34</v>
      </c>
      <c r="AK298" s="100">
        <f t="shared" si="55"/>
        <v>60.856417121718835</v>
      </c>
      <c r="AL298" s="70">
        <f t="shared" si="64"/>
        <v>158</v>
      </c>
      <c r="AM298" s="2">
        <f t="shared" si="56"/>
        <v>54.09459299708341</v>
      </c>
      <c r="AN298">
        <f t="shared" si="57"/>
        <v>120</v>
      </c>
      <c r="AO298" s="110">
        <f t="shared" si="58"/>
        <v>11.76543439222243</v>
      </c>
      <c r="AP298" s="110">
        <f t="shared" si="52"/>
        <v>40.05905387190014</v>
      </c>
      <c r="AQ298" s="110">
        <f t="shared" si="53"/>
        <v>25.373134328358208</v>
      </c>
      <c r="AR298" s="110">
        <f t="shared" si="54"/>
        <v>68.888888888888886</v>
      </c>
      <c r="AS298" s="109">
        <f t="shared" si="59"/>
        <v>91</v>
      </c>
      <c r="AT298" s="109">
        <f t="shared" si="60"/>
        <v>116</v>
      </c>
      <c r="AU298" s="109">
        <f t="shared" si="61"/>
        <v>139</v>
      </c>
      <c r="AV298" s="109">
        <f t="shared" si="62"/>
        <v>114</v>
      </c>
    </row>
    <row r="299" spans="1:48" ht="20" x14ac:dyDescent="0.35">
      <c r="A299" s="87"/>
      <c r="B299" s="79">
        <v>107801</v>
      </c>
      <c r="C299" s="80" t="s">
        <v>2179</v>
      </c>
      <c r="D299" s="80" t="s">
        <v>1114</v>
      </c>
      <c r="E299" s="80" t="s">
        <v>2180</v>
      </c>
      <c r="F299" s="80" t="s">
        <v>1929</v>
      </c>
      <c r="G299" s="80" t="s">
        <v>34</v>
      </c>
      <c r="H299" s="80" t="s">
        <v>1760</v>
      </c>
      <c r="I299" s="80" t="s">
        <v>1757</v>
      </c>
      <c r="J299" s="146">
        <v>45174</v>
      </c>
      <c r="K299" s="146" t="s">
        <v>1719</v>
      </c>
      <c r="L299" s="79"/>
      <c r="M299" s="79">
        <v>9</v>
      </c>
      <c r="N299" s="78">
        <v>122.9774744139434</v>
      </c>
      <c r="O299" s="78">
        <f>_xlfn.XLOOKUP($B299,[1]Sheet1!$A:$A,[1]Sheet1!$D:$D)</f>
        <v>122.97761560968301</v>
      </c>
      <c r="P299" s="78">
        <f t="shared" si="63"/>
        <v>-1.411957396157959E-4</v>
      </c>
      <c r="Q299" s="78">
        <v>31.669535283993117</v>
      </c>
      <c r="R299" s="78">
        <v>101.45131108159902</v>
      </c>
      <c r="S299" s="78">
        <v>131.79921085861264</v>
      </c>
      <c r="T299" s="142">
        <v>8</v>
      </c>
      <c r="U299" s="68">
        <v>24.47632058287796</v>
      </c>
      <c r="V299" s="68">
        <v>0.73428961748633881</v>
      </c>
      <c r="W299" s="78">
        <v>110.53811659192824</v>
      </c>
      <c r="X299" s="78">
        <v>81.111111111111128</v>
      </c>
      <c r="Y299" s="78">
        <v>89.333333333333329</v>
      </c>
      <c r="Z299" s="73"/>
      <c r="AA299" s="74"/>
      <c r="AB299" s="75">
        <f>IF(N299="","",(IF(N299&gt;='Sales Ach'!B$3,'Sales Ach'!C$3,IF(N299&gt;='Sales Ach'!B$4,('Sales Ach'!C$4+((N299-'Sales Ach'!B$4)/('Sales Ach'!B$3-'Sales Ach'!B$4))*'Sales Ach'!D$4),IF(N299&gt;'Sales Ach'!B$5,('Sales Ach'!C$5+((N299-'Sales Ach'!B$5)/('Sales Ach'!B$4-'Sales Ach'!B$5))*'Sales Ach'!D$5),IF(N299&gt;='Sales Ach'!B$6,('Sales Ach'!C$6+((N299-'Sales Ach'!B$6)/('Sales Ach'!B$5-'Sales Ach'!B$6)*'Sales Ach'!D$6)),0))))*$AB$2/10))</f>
        <v>30</v>
      </c>
      <c r="AC299" s="76">
        <f>IF(Q299="","",(IF(Q299&gt;=UA!B$3,UA!C$3,IF(Q299&gt;=UA!B$4,(UA!C$4+((Q299-UA!B$4)/(UA!B$3-UA!B$4))*UA!D$4),IF(Q299&gt;UA!B$5,(UA!C$5+((Q299-UA!B$5)/(UA!B$4-UA!B$5))*UA!D$5),IF(Q299&gt;=UA!B$6,(UA!C$6+((Q299-UA!B$6)/(UA!B$5-UA!B$6)*UA!D$6)),0))))*$AC$2/10))</f>
        <v>3.5008605851979349</v>
      </c>
      <c r="AD299" s="76">
        <f>IF(R299="","",(IF(R299&gt;='New Product'!B$3,'New Product'!C$3,IF(R299&gt;='New Product'!B$4,('New Product'!C$4+((R299-'New Product'!B$4)/('New Product'!B$3-'New Product'!B$4))*'New Product'!D$4),IF(R299&gt;'New Product'!B$5,('New Product'!C$5+((R299-'New Product'!B$5)/('New Product'!B$4-'New Product'!B$5))*'New Product'!D$5),IF(R299&gt;='New Product'!B$6,('New Product'!C$6+((R299-'New Product'!B$6)/('New Product'!B$5-'New Product'!B$6)*'New Product'!D$6)),0)))))*$AD$2/10)</f>
        <v>5</v>
      </c>
      <c r="AE299" s="76">
        <f>IF(S299="","",(IF(S299&gt;='Basket Brand'!B$3,'Basket Brand'!C$3,IF(S299&gt;='Basket Brand'!B$4,('Basket Brand'!C$4+((S299-'Basket Brand'!B$4)/('Basket Brand'!B$3-'Basket Brand'!B$4))*'Basket Brand'!D$4),IF(S299&gt;'Basket Brand'!B$5,('Basket Brand'!C$5+((S299-'Basket Brand'!B$5)/('Basket Brand'!B$4-'Basket Brand'!B$5))*'Basket Brand'!D$5),IF(S299&gt;='Basket Brand'!B$6,('Basket Brand'!C$6+((S299-'Basket Brand'!B$6)/('Basket Brand'!B$5-'Basket Brand'!B$6)*'Basket Brand'!D$6)),0))))*$AE$2/10))</f>
        <v>12</v>
      </c>
      <c r="AF299" s="76">
        <f>IF(T299="","",(IF(T299&gt;='No of Month Ach.'!B$3,'No of Month Ach.'!C$3,IF(T299&gt;='No of Month Ach.'!B$4,('No of Month Ach.'!C$4+((T299-'No of Month Ach.'!B$4)/('No of Month Ach.'!B$3-'No of Month Ach.'!B$4))*'No of Month Ach.'!D$4),IF(T299&gt;'No of Month Ach.'!B$5,('No of Month Ach.'!C$5+((T299-'No of Month Ach.'!B$5)/('No of Month Ach.'!B$4-'No of Month Ach.'!B$5))*'No of Month Ach.'!D$5),IF(T299&gt;='No of Month Ach.'!B$6,('No of Month Ach.'!C$6+((T299-'No of Month Ach.'!B$6)/('No of Month Ach.'!B$5-'No of Month Ach.'!B$6)*'No of Month Ach.'!D$6)),0))))*$AF$2/10))</f>
        <v>3.85</v>
      </c>
      <c r="AG299" s="76">
        <f>IFERROR(IF(U299="","",IF(U299&gt;='Rx Share'!B$3,'Rx Share'!C$3,IF(U299&gt;='Rx Share'!B$4,('Rx Share'!C$4+((U299-'Rx Share'!B$4)/('Rx Share'!B$3-'Rx Share'!B$4))*'Rx Share'!D$4),IF(U299&gt;'Rx Share'!B$5,('Rx Share'!C$5+((U299-'Rx Share'!B$5)/('Rx Share'!B$4-'Rx Share'!B$5))*'Rx Share'!D$5),IF(U299&gt;='Rx Share'!B$6,('Rx Share'!C$6+((U299-'Rx Share'!B$6)/('Rx Share'!B$5-'Rx Share'!B$6)*'Rx Share'!D$6)),0)))))*$AG$2/10,"")</f>
        <v>0</v>
      </c>
      <c r="AH299" s="76">
        <f>IF(W299&gt;='Call Achv'!B$3,'Call Achv'!C$3,IF(W299&gt;='Call Achv'!B$4,('Call Achv'!C$4+((W299-'Call Achv'!B$4)/('Call Achv'!B$3-'Call Achv'!B$4))*'Call Achv'!D$4),IF(W299&gt;'Call Achv'!B$5,('Call Achv'!C$5+((W299-'Call Achv'!B$5)/('Call Achv'!B$4-'Call Achv'!B$5))*'Call Achv'!D$5),IF(W299&gt;='Call Achv'!B$6,('Call Achv'!C$6+((W299-'Call Achv'!B$6)/('Call Achv'!B$5-'Call Achv'!B$6)*'Call Achv'!D$6)),0))))*$AH$2/10</f>
        <v>5</v>
      </c>
      <c r="AI299" s="76">
        <f>IF(X299&gt;='FF-Written'!B$3,'FF-Written'!C$3,IF(X299&gt;='FF-Written'!B$4,('FF-Written'!C$4+((X299-'FF-Written'!B$4)/('FF-Written'!B$3-'FF-Written'!B$4))*'FF-Written'!D$4),IF(X299&gt;'FF-Written'!B$5,('FF-Written'!C$5+((X299-'FF-Written'!B$5)/('FF-Written'!B$4-'FF-Written'!B$5))*'FF-Written'!D$5),IF(X299&gt;='FF-Written'!B$6,('FF-Written'!C$6+((X299-'FF-Written'!B$6)/('FF-Written'!B$5-'FF-Written'!B$6)*'FF-Written'!D$6)),0))))*$AI$2/10</f>
        <v>6.5777777777777802</v>
      </c>
      <c r="AJ299" s="76">
        <f>IF(Y299&gt;='FF-Detailing'!B$3,'FF-Detailing'!C$3,IF(Y299&gt;='FF-Detailing'!B$4,('FF-Detailing'!C$4+((Y299-'FF-Detailing'!B$4)/('FF-Detailing'!B$3-'FF-Detailing'!B$4))*'FF-Detailing'!D$4),IF(Y299&gt;'FF-Detailing'!B$5,('FF-Detailing'!C$5+((Y299-'FF-Detailing'!B$5)/('FF-Detailing'!B$4-'FF-Detailing'!B$5))*'FF-Detailing'!D$5),IF(Y299&gt;='FF-Detailing'!B$6,('FF-Detailing'!C$6+((Y299-'FF-Detailing'!B$6)/('FF-Detailing'!B$5-'FF-Detailing'!B$6)*'FF-Detailing'!D$6)),0))))*$AJ$2/10</f>
        <v>2.6599999999999993</v>
      </c>
      <c r="AK299" s="100">
        <f t="shared" si="55"/>
        <v>85.73579795371964</v>
      </c>
      <c r="AL299" s="70">
        <f t="shared" si="64"/>
        <v>20</v>
      </c>
      <c r="AM299" s="2">
        <f t="shared" si="56"/>
        <v>76.209598181084132</v>
      </c>
      <c r="AN299">
        <f t="shared" si="57"/>
        <v>17</v>
      </c>
      <c r="AO299" s="110">
        <f t="shared" si="58"/>
        <v>24.47632058287796</v>
      </c>
      <c r="AP299" s="110">
        <f t="shared" si="52"/>
        <v>101.45131108159902</v>
      </c>
      <c r="AQ299" s="110">
        <f t="shared" si="53"/>
        <v>31.669535283993117</v>
      </c>
      <c r="AR299" s="110">
        <f t="shared" si="54"/>
        <v>81.111111111111128</v>
      </c>
      <c r="AS299" s="109">
        <f t="shared" si="59"/>
        <v>55</v>
      </c>
      <c r="AT299" s="109">
        <f t="shared" si="60"/>
        <v>36</v>
      </c>
      <c r="AU299" s="109">
        <f t="shared" si="61"/>
        <v>123</v>
      </c>
      <c r="AV299" s="109">
        <f t="shared" si="62"/>
        <v>79</v>
      </c>
    </row>
    <row r="300" spans="1:48" ht="20" x14ac:dyDescent="0.35">
      <c r="A300" s="87"/>
      <c r="B300" s="79">
        <v>107805</v>
      </c>
      <c r="C300" s="80" t="s">
        <v>2181</v>
      </c>
      <c r="D300" s="80" t="s">
        <v>1114</v>
      </c>
      <c r="E300" s="80" t="s">
        <v>2182</v>
      </c>
      <c r="F300" s="80" t="s">
        <v>2020</v>
      </c>
      <c r="G300" s="80" t="s">
        <v>21</v>
      </c>
      <c r="H300" s="80" t="s">
        <v>1760</v>
      </c>
      <c r="I300" s="80" t="s">
        <v>1757</v>
      </c>
      <c r="J300" s="146">
        <v>45174</v>
      </c>
      <c r="K300" s="146" t="s">
        <v>1719</v>
      </c>
      <c r="L300" s="79"/>
      <c r="M300" s="79">
        <v>9</v>
      </c>
      <c r="N300" s="78">
        <v>83.656863995476513</v>
      </c>
      <c r="O300" s="78">
        <f>_xlfn.XLOOKUP($B300,[1]Sheet1!$A:$A,[1]Sheet1!$D:$D)</f>
        <v>83.656784106539121</v>
      </c>
      <c r="P300" s="78">
        <f t="shared" si="63"/>
        <v>7.9888937392524895E-5</v>
      </c>
      <c r="Q300" s="78">
        <v>25.34965034965035</v>
      </c>
      <c r="R300" s="78">
        <v>51.323784995592007</v>
      </c>
      <c r="S300" s="78">
        <v>59.296025154454938</v>
      </c>
      <c r="T300" s="142">
        <v>1</v>
      </c>
      <c r="U300" s="68">
        <v>11.047504268353924</v>
      </c>
      <c r="V300" s="68">
        <v>0.33142512805061769</v>
      </c>
      <c r="W300" s="78">
        <v>82.603174603174594</v>
      </c>
      <c r="X300" s="78">
        <v>76.1111111111111</v>
      </c>
      <c r="Y300" s="78">
        <v>90</v>
      </c>
      <c r="Z300" s="73"/>
      <c r="AA300" s="74"/>
      <c r="AB300" s="75">
        <f>IF(N300="","",(IF(N300&gt;='Sales Ach'!B$3,'Sales Ach'!C$3,IF(N300&gt;='Sales Ach'!B$4,('Sales Ach'!C$4+((N300-'Sales Ach'!B$4)/('Sales Ach'!B$3-'Sales Ach'!B$4))*'Sales Ach'!D$4),IF(N300&gt;'Sales Ach'!B$5,('Sales Ach'!C$5+((N300-'Sales Ach'!B$5)/('Sales Ach'!B$4-'Sales Ach'!B$5))*'Sales Ach'!D$5),IF(N300&gt;='Sales Ach'!B$6,('Sales Ach'!C$6+((N300-'Sales Ach'!B$6)/('Sales Ach'!B$5-'Sales Ach'!B$6)*'Sales Ach'!D$6)),0))))*$AB$2/10))</f>
        <v>11.597059198642954</v>
      </c>
      <c r="AC300" s="76">
        <f>IF(Q300="","",(IF(Q300&gt;=UA!B$3,UA!C$3,IF(Q300&gt;=UA!B$4,(UA!C$4+((Q300-UA!B$4)/(UA!B$3-UA!B$4))*UA!D$4),IF(Q300&gt;UA!B$5,(UA!C$5+((Q300-UA!B$5)/(UA!B$4-UA!B$5))*UA!D$5),IF(Q300&gt;=UA!B$6,(UA!C$6+((Q300-UA!B$6)/(UA!B$5-UA!B$6)*UA!D$6)),0))))*$AC$2/10))</f>
        <v>0</v>
      </c>
      <c r="AD300" s="76">
        <f>IF(R300="","",(IF(R300&gt;='New Product'!B$3,'New Product'!C$3,IF(R300&gt;='New Product'!B$4,('New Product'!C$4+((R300-'New Product'!B$4)/('New Product'!B$3-'New Product'!B$4))*'New Product'!D$4),IF(R300&gt;'New Product'!B$5,('New Product'!C$5+((R300-'New Product'!B$5)/('New Product'!B$4-'New Product'!B$5))*'New Product'!D$5),IF(R300&gt;='New Product'!B$6,('New Product'!C$6+((R300-'New Product'!B$6)/('New Product'!B$5-'New Product'!B$6)*'New Product'!D$6)),0)))))*$AD$2/10)</f>
        <v>0.74541559355715037</v>
      </c>
      <c r="AE300" s="76">
        <f>IF(S300="","",(IF(S300&gt;='Basket Brand'!B$3,'Basket Brand'!C$3,IF(S300&gt;='Basket Brand'!B$4,('Basket Brand'!C$4+((S300-'Basket Brand'!B$4)/('Basket Brand'!B$3-'Basket Brand'!B$4))*'Basket Brand'!D$4),IF(S300&gt;'Basket Brand'!B$5,('Basket Brand'!C$5+((S300-'Basket Brand'!B$5)/('Basket Brand'!B$4-'Basket Brand'!B$5))*'Basket Brand'!D$5),IF(S300&gt;='Basket Brand'!B$6,('Basket Brand'!C$6+((S300-'Basket Brand'!B$6)/('Basket Brand'!B$5-'Basket Brand'!B$6)*'Basket Brand'!D$6)),0))))*$AE$2/10))</f>
        <v>1.7155230185345929</v>
      </c>
      <c r="AF300" s="76">
        <f>IF(T300="","",(IF(T300&gt;='No of Month Ach.'!B$3,'No of Month Ach.'!C$3,IF(T300&gt;='No of Month Ach.'!B$4,('No of Month Ach.'!C$4+((T300-'No of Month Ach.'!B$4)/('No of Month Ach.'!B$3-'No of Month Ach.'!B$4))*'No of Month Ach.'!D$4),IF(T300&gt;'No of Month Ach.'!B$5,('No of Month Ach.'!C$5+((T300-'No of Month Ach.'!B$5)/('No of Month Ach.'!B$4-'No of Month Ach.'!B$5))*'No of Month Ach.'!D$5),IF(T300&gt;='No of Month Ach.'!B$6,('No of Month Ach.'!C$6+((T300-'No of Month Ach.'!B$6)/('No of Month Ach.'!B$5-'No of Month Ach.'!B$6)*'No of Month Ach.'!D$6)),0))))*$AF$2/10))</f>
        <v>0</v>
      </c>
      <c r="AG300" s="76">
        <f>IFERROR(IF(U300="","",IF(U300&gt;='Rx Share'!B$3,'Rx Share'!C$3,IF(U300&gt;='Rx Share'!B$4,('Rx Share'!C$4+((U300-'Rx Share'!B$4)/('Rx Share'!B$3-'Rx Share'!B$4))*'Rx Share'!D$4),IF(U300&gt;'Rx Share'!B$5,('Rx Share'!C$5+((U300-'Rx Share'!B$5)/('Rx Share'!B$4-'Rx Share'!B$5))*'Rx Share'!D$5),IF(U300&gt;='Rx Share'!B$6,('Rx Share'!C$6+((U300-'Rx Share'!B$6)/('Rx Share'!B$5-'Rx Share'!B$6)*'Rx Share'!D$6)),0)))))*$AG$2/10,"")</f>
        <v>0</v>
      </c>
      <c r="AH300" s="76">
        <f>IF(W300&gt;='Call Achv'!B$3,'Call Achv'!C$3,IF(W300&gt;='Call Achv'!B$4,('Call Achv'!C$4+((W300-'Call Achv'!B$4)/('Call Achv'!B$3-'Call Achv'!B$4))*'Call Achv'!D$4),IF(W300&gt;'Call Achv'!B$5,('Call Achv'!C$5+((W300-'Call Achv'!B$5)/('Call Achv'!B$4-'Call Achv'!B$5))*'Call Achv'!D$5),IF(W300&gt;='Call Achv'!B$6,('Call Achv'!C$6+((W300-'Call Achv'!B$6)/('Call Achv'!B$5-'Call Achv'!B$6)*'Call Achv'!D$6)),0))))*$AH$2/10</f>
        <v>0.70555555555555394</v>
      </c>
      <c r="AI300" s="76">
        <f>IF(X300&gt;='FF-Written'!B$3,'FF-Written'!C$3,IF(X300&gt;='FF-Written'!B$4,('FF-Written'!C$4+((X300-'FF-Written'!B$4)/('FF-Written'!B$3-'FF-Written'!B$4))*'FF-Written'!D$4),IF(X300&gt;'FF-Written'!B$5,('FF-Written'!C$5+((X300-'FF-Written'!B$5)/('FF-Written'!B$4-'FF-Written'!B$5))*'FF-Written'!D$5),IF(X300&gt;='FF-Written'!B$6,('FF-Written'!C$6+((X300-'FF-Written'!B$6)/('FF-Written'!B$5-'FF-Written'!B$6)*'FF-Written'!D$6)),0))))*$AI$2/10</f>
        <v>5.133333333333332</v>
      </c>
      <c r="AJ300" s="76">
        <f>IF(Y300&gt;='FF-Detailing'!B$3,'FF-Detailing'!C$3,IF(Y300&gt;='FF-Detailing'!B$4,('FF-Detailing'!C$4+((Y300-'FF-Detailing'!B$4)/('FF-Detailing'!B$3-'FF-Detailing'!B$4))*'FF-Detailing'!D$4),IF(Y300&gt;'FF-Detailing'!B$5,('FF-Detailing'!C$5+((Y300-'FF-Detailing'!B$5)/('FF-Detailing'!B$4-'FF-Detailing'!B$5))*'FF-Detailing'!D$5),IF(Y300&gt;='FF-Detailing'!B$6,('FF-Detailing'!C$6+((Y300-'FF-Detailing'!B$6)/('FF-Detailing'!B$5-'FF-Detailing'!B$6)*'FF-Detailing'!D$6)),0))))*$AJ$2/10</f>
        <v>2.7</v>
      </c>
      <c r="AK300" s="100">
        <f t="shared" si="55"/>
        <v>28.246108374529477</v>
      </c>
      <c r="AL300" s="70">
        <f t="shared" si="64"/>
        <v>493</v>
      </c>
      <c r="AM300" s="2">
        <f t="shared" si="56"/>
        <v>25.107651888470649</v>
      </c>
      <c r="AN300">
        <f t="shared" si="57"/>
        <v>350</v>
      </c>
      <c r="AO300" s="110" t="str">
        <f t="shared" si="58"/>
        <v/>
      </c>
      <c r="AP300" s="110" t="str">
        <f t="shared" si="52"/>
        <v/>
      </c>
      <c r="AQ300" s="110" t="str">
        <f t="shared" si="53"/>
        <v/>
      </c>
      <c r="AR300" s="110" t="str">
        <f t="shared" si="54"/>
        <v/>
      </c>
      <c r="AS300" s="109" t="str">
        <f t="shared" si="59"/>
        <v>Disqualified</v>
      </c>
      <c r="AT300" s="109" t="str">
        <f t="shared" si="60"/>
        <v>Disqualified</v>
      </c>
      <c r="AU300" s="109" t="str">
        <f t="shared" si="61"/>
        <v>Disqualified</v>
      </c>
      <c r="AV300" s="109" t="str">
        <f t="shared" si="62"/>
        <v>Disqualified</v>
      </c>
    </row>
    <row r="301" spans="1:48" ht="20" x14ac:dyDescent="0.35">
      <c r="A301" s="87"/>
      <c r="B301" s="79">
        <v>107806</v>
      </c>
      <c r="C301" s="80" t="s">
        <v>2183</v>
      </c>
      <c r="D301" s="80" t="s">
        <v>1114</v>
      </c>
      <c r="E301" s="80" t="s">
        <v>761</v>
      </c>
      <c r="F301" s="80" t="s">
        <v>104</v>
      </c>
      <c r="G301" s="80" t="s">
        <v>22</v>
      </c>
      <c r="H301" s="80" t="s">
        <v>1756</v>
      </c>
      <c r="I301" s="80" t="s">
        <v>1757</v>
      </c>
      <c r="J301" s="146">
        <v>45174</v>
      </c>
      <c r="K301" s="146" t="s">
        <v>1719</v>
      </c>
      <c r="L301" s="79"/>
      <c r="M301" s="79">
        <v>9</v>
      </c>
      <c r="N301" s="78">
        <v>102.87597062753187</v>
      </c>
      <c r="O301" s="78">
        <f>_xlfn.XLOOKUP($B301,[1]Sheet1!$A:$A,[1]Sheet1!$D:$D)</f>
        <v>102.87594310001329</v>
      </c>
      <c r="P301" s="78">
        <f t="shared" si="63"/>
        <v>2.7527518582814992E-5</v>
      </c>
      <c r="Q301" s="78">
        <v>46.969696969696969</v>
      </c>
      <c r="R301" s="78">
        <v>67.109289555175849</v>
      </c>
      <c r="S301" s="78">
        <v>98.446425203982386</v>
      </c>
      <c r="T301" s="142">
        <v>6</v>
      </c>
      <c r="U301" s="68">
        <v>16.440113877861982</v>
      </c>
      <c r="V301" s="68">
        <v>0.49320341633585951</v>
      </c>
      <c r="W301" s="78">
        <v>114.38267614738203</v>
      </c>
      <c r="X301" s="78">
        <v>78.888888888888886</v>
      </c>
      <c r="Y301" s="78">
        <v>86</v>
      </c>
      <c r="Z301" s="73"/>
      <c r="AA301" s="74"/>
      <c r="AB301" s="75">
        <f>IF(N301="","",(IF(N301&gt;='Sales Ach'!B$3,'Sales Ach'!C$3,IF(N301&gt;='Sales Ach'!B$4,('Sales Ach'!C$4+((N301-'Sales Ach'!B$4)/('Sales Ach'!B$3-'Sales Ach'!B$4))*'Sales Ach'!D$4),IF(N301&gt;'Sales Ach'!B$5,('Sales Ach'!C$5+((N301-'Sales Ach'!B$5)/('Sales Ach'!B$4-'Sales Ach'!B$5))*'Sales Ach'!D$5),IF(N301&gt;='Sales Ach'!B$6,('Sales Ach'!C$6+((N301-'Sales Ach'!B$6)/('Sales Ach'!B$5-'Sales Ach'!B$6)*'Sales Ach'!D$6)),0))))*$AB$2/10))</f>
        <v>24.86279118825956</v>
      </c>
      <c r="AC301" s="76">
        <f>IF(Q301="","",(IF(Q301&gt;=UA!B$3,UA!C$3,IF(Q301&gt;=UA!B$4,(UA!C$4+((Q301-UA!B$4)/(UA!B$3-UA!B$4))*UA!D$4),IF(Q301&gt;UA!B$5,(UA!C$5+((Q301-UA!B$5)/(UA!B$4-UA!B$5))*UA!D$5),IF(Q301&gt;=UA!B$6,(UA!C$6+((Q301-UA!B$6)/(UA!B$5-UA!B$6)*UA!D$6)),0))))*$AC$2/10))</f>
        <v>8.7878787878787872</v>
      </c>
      <c r="AD301" s="76">
        <f>IF(R301="","",(IF(R301&gt;='New Product'!B$3,'New Product'!C$3,IF(R301&gt;='New Product'!B$4,('New Product'!C$4+((R301-'New Product'!B$4)/('New Product'!B$3-'New Product'!B$4))*'New Product'!D$4),IF(R301&gt;'New Product'!B$5,('New Product'!C$5+((R301-'New Product'!B$5)/('New Product'!B$4-'New Product'!B$5))*'New Product'!D$5),IF(R301&gt;='New Product'!B$6,('New Product'!C$6+((R301-'New Product'!B$6)/('New Product'!B$5-'New Product'!B$6)*'New Product'!D$6)),0)))))*$AD$2/10)</f>
        <v>1.4360314180389435</v>
      </c>
      <c r="AE301" s="76">
        <f>IF(S301="","",(IF(S301&gt;='Basket Brand'!B$3,'Basket Brand'!C$3,IF(S301&gt;='Basket Brand'!B$4,('Basket Brand'!C$4+((S301-'Basket Brand'!B$4)/('Basket Brand'!B$3-'Basket Brand'!B$4))*'Basket Brand'!D$4),IF(S301&gt;'Basket Brand'!B$5,('Basket Brand'!C$5+((S301-'Basket Brand'!B$5)/('Basket Brand'!B$4-'Basket Brand'!B$5))*'Basket Brand'!D$5),IF(S301&gt;='Basket Brand'!B$6,('Basket Brand'!C$6+((S301-'Basket Brand'!B$6)/('Basket Brand'!B$5-'Basket Brand'!B$6)*'Basket Brand'!D$6)),0))))*$AE$2/10))</f>
        <v>7.6542840979115452</v>
      </c>
      <c r="AF301" s="76">
        <f>IF(T301="","",(IF(T301&gt;='No of Month Ach.'!B$3,'No of Month Ach.'!C$3,IF(T301&gt;='No of Month Ach.'!B$4,('No of Month Ach.'!C$4+((T301-'No of Month Ach.'!B$4)/('No of Month Ach.'!B$3-'No of Month Ach.'!B$4))*'No of Month Ach.'!D$4),IF(T301&gt;'No of Month Ach.'!B$5,('No of Month Ach.'!C$5+((T301-'No of Month Ach.'!B$5)/('No of Month Ach.'!B$4-'No of Month Ach.'!B$5))*'No of Month Ach.'!D$5),IF(T301&gt;='No of Month Ach.'!B$6,('No of Month Ach.'!C$6+((T301-'No of Month Ach.'!B$6)/('No of Month Ach.'!B$5-'No of Month Ach.'!B$6)*'No of Month Ach.'!D$6)),0))))*$AF$2/10))</f>
        <v>1.575</v>
      </c>
      <c r="AG301" s="76">
        <f>IFERROR(IF(U301="","",IF(U301&gt;='Rx Share'!B$3,'Rx Share'!C$3,IF(U301&gt;='Rx Share'!B$4,('Rx Share'!C$4+((U301-'Rx Share'!B$4)/('Rx Share'!B$3-'Rx Share'!B$4))*'Rx Share'!D$4),IF(U301&gt;'Rx Share'!B$5,('Rx Share'!C$5+((U301-'Rx Share'!B$5)/('Rx Share'!B$4-'Rx Share'!B$5))*'Rx Share'!D$5),IF(U301&gt;='Rx Share'!B$6,('Rx Share'!C$6+((U301-'Rx Share'!B$6)/('Rx Share'!B$5-'Rx Share'!B$6)*'Rx Share'!D$6)),0)))))*$AG$2/10,"")</f>
        <v>0</v>
      </c>
      <c r="AH301" s="76">
        <f>IF(W301&gt;='Call Achv'!B$3,'Call Achv'!C$3,IF(W301&gt;='Call Achv'!B$4,('Call Achv'!C$4+((W301-'Call Achv'!B$4)/('Call Achv'!B$3-'Call Achv'!B$4))*'Call Achv'!D$4),IF(W301&gt;'Call Achv'!B$5,('Call Achv'!C$5+((W301-'Call Achv'!B$5)/('Call Achv'!B$4-'Call Achv'!B$5))*'Call Achv'!D$5),IF(W301&gt;='Call Achv'!B$6,('Call Achv'!C$6+((W301-'Call Achv'!B$6)/('Call Achv'!B$5-'Call Achv'!B$6)*'Call Achv'!D$6)),0))))*$AH$2/10</f>
        <v>5</v>
      </c>
      <c r="AI301" s="76">
        <f>IF(X301&gt;='FF-Written'!B$3,'FF-Written'!C$3,IF(X301&gt;='FF-Written'!B$4,('FF-Written'!C$4+((X301-'FF-Written'!B$4)/('FF-Written'!B$3-'FF-Written'!B$4))*'FF-Written'!D$4),IF(X301&gt;'FF-Written'!B$5,('FF-Written'!C$5+((X301-'FF-Written'!B$5)/('FF-Written'!B$4-'FF-Written'!B$5))*'FF-Written'!D$5),IF(X301&gt;='FF-Written'!B$6,('FF-Written'!C$6+((X301-'FF-Written'!B$6)/('FF-Written'!B$5-'FF-Written'!B$6)*'FF-Written'!D$6)),0))))*$AI$2/10</f>
        <v>5.4666666666666668</v>
      </c>
      <c r="AJ301" s="76">
        <f>IF(Y301&gt;='FF-Detailing'!B$3,'FF-Detailing'!C$3,IF(Y301&gt;='FF-Detailing'!B$4,('FF-Detailing'!C$4+((Y301-'FF-Detailing'!B$4)/('FF-Detailing'!B$3-'FF-Detailing'!B$4))*'FF-Detailing'!D$4),IF(Y301&gt;'FF-Detailing'!B$5,('FF-Detailing'!C$5+((Y301-'FF-Detailing'!B$5)/('FF-Detailing'!B$4-'FF-Detailing'!B$5))*'FF-Detailing'!D$5),IF(Y301&gt;='FF-Detailing'!B$6,('FF-Detailing'!C$6+((Y301-'FF-Detailing'!B$6)/('FF-Detailing'!B$5-'FF-Detailing'!B$6)*'FF-Detailing'!D$6)),0))))*$AJ$2/10</f>
        <v>2.46</v>
      </c>
      <c r="AK301" s="100">
        <f t="shared" si="55"/>
        <v>71.55331519844438</v>
      </c>
      <c r="AL301" s="70">
        <f t="shared" si="64"/>
        <v>99</v>
      </c>
      <c r="AM301" s="2">
        <f t="shared" si="56"/>
        <v>63.602946843061673</v>
      </c>
      <c r="AN301">
        <f t="shared" si="57"/>
        <v>73</v>
      </c>
      <c r="AO301" s="110">
        <f t="shared" si="58"/>
        <v>16.440113877861982</v>
      </c>
      <c r="AP301" s="110">
        <f t="shared" si="52"/>
        <v>67.109289555175849</v>
      </c>
      <c r="AQ301" s="110">
        <f t="shared" si="53"/>
        <v>46.969696969696969</v>
      </c>
      <c r="AR301" s="110">
        <f t="shared" si="54"/>
        <v>78.888888888888886</v>
      </c>
      <c r="AS301" s="109">
        <f t="shared" si="59"/>
        <v>74</v>
      </c>
      <c r="AT301" s="109">
        <f t="shared" si="60"/>
        <v>75</v>
      </c>
      <c r="AU301" s="109">
        <f t="shared" si="61"/>
        <v>51</v>
      </c>
      <c r="AV301" s="109">
        <f t="shared" si="62"/>
        <v>93</v>
      </c>
    </row>
    <row r="302" spans="1:48" ht="20" x14ac:dyDescent="0.35">
      <c r="A302" s="87"/>
      <c r="B302" s="79">
        <v>107807</v>
      </c>
      <c r="C302" s="80" t="s">
        <v>762</v>
      </c>
      <c r="D302" s="80" t="s">
        <v>1114</v>
      </c>
      <c r="E302" s="80" t="s">
        <v>763</v>
      </c>
      <c r="F302" s="80" t="s">
        <v>85</v>
      </c>
      <c r="G302" s="80" t="s">
        <v>22</v>
      </c>
      <c r="H302" s="80" t="s">
        <v>1756</v>
      </c>
      <c r="I302" s="80" t="s">
        <v>1757</v>
      </c>
      <c r="J302" s="146">
        <v>45174</v>
      </c>
      <c r="K302" s="146" t="s">
        <v>1719</v>
      </c>
      <c r="L302" s="79"/>
      <c r="M302" s="79">
        <v>9</v>
      </c>
      <c r="N302" s="78">
        <v>93.421601604074752</v>
      </c>
      <c r="O302" s="78">
        <f>_xlfn.XLOOKUP($B302,[1]Sheet1!$A:$A,[1]Sheet1!$D:$D)</f>
        <v>93.421564223227833</v>
      </c>
      <c r="P302" s="78">
        <f t="shared" si="63"/>
        <v>3.7380846919177202E-5</v>
      </c>
      <c r="Q302" s="78">
        <v>41.428571428571431</v>
      </c>
      <c r="R302" s="78">
        <v>86.571549348292791</v>
      </c>
      <c r="S302" s="78">
        <v>84.194747109734877</v>
      </c>
      <c r="T302" s="142">
        <v>4</v>
      </c>
      <c r="U302" s="68">
        <v>17.189948935739928</v>
      </c>
      <c r="V302" s="68">
        <v>0.51569846807219777</v>
      </c>
      <c r="W302" s="78">
        <v>83.365079365079367</v>
      </c>
      <c r="X302" s="78">
        <v>71.1111111111111</v>
      </c>
      <c r="Y302" s="78">
        <v>84.666666666666671</v>
      </c>
      <c r="Z302" s="73"/>
      <c r="AA302" s="74"/>
      <c r="AB302" s="75">
        <f>IF(N302="","",(IF(N302&gt;='Sales Ach'!B$3,'Sales Ach'!C$3,IF(N302&gt;='Sales Ach'!B$4,('Sales Ach'!C$4+((N302-'Sales Ach'!B$4)/('Sales Ach'!B$3-'Sales Ach'!B$4))*'Sales Ach'!D$4),IF(N302&gt;'Sales Ach'!B$5,('Sales Ach'!C$5+((N302-'Sales Ach'!B$5)/('Sales Ach'!B$4-'Sales Ach'!B$5))*'Sales Ach'!D$5),IF(N302&gt;='Sales Ach'!B$6,('Sales Ach'!C$6+((N302-'Sales Ach'!B$6)/('Sales Ach'!B$5-'Sales Ach'!B$6)*'Sales Ach'!D$6)),0))))*$AB$2/10))</f>
        <v>14.526480481222427</v>
      </c>
      <c r="AC302" s="76">
        <f>IF(Q302="","",(IF(Q302&gt;=UA!B$3,UA!C$3,IF(Q302&gt;=UA!B$4,(UA!C$4+((Q302-UA!B$4)/(UA!B$3-UA!B$4))*UA!D$4),IF(Q302&gt;UA!B$5,(UA!C$5+((Q302-UA!B$5)/(UA!B$4-UA!B$5))*UA!D$5),IF(Q302&gt;=UA!B$6,(UA!C$6+((Q302-UA!B$6)/(UA!B$5-UA!B$6)*UA!D$6)),0))))*$AC$2/10))</f>
        <v>6.5714285714285721</v>
      </c>
      <c r="AD302" s="76">
        <f>IF(R302="","",(IF(R302&gt;='New Product'!B$3,'New Product'!C$3,IF(R302&gt;='New Product'!B$4,('New Product'!C$4+((R302-'New Product'!B$4)/('New Product'!B$3-'New Product'!B$4))*'New Product'!D$4),IF(R302&gt;'New Product'!B$5,('New Product'!C$5+((R302-'New Product'!B$5)/('New Product'!B$4-'New Product'!B$5))*'New Product'!D$5),IF(R302&gt;='New Product'!B$6,('New Product'!C$6+((R302-'New Product'!B$6)/('New Product'!B$5-'New Product'!B$6)*'New Product'!D$6)),0)))))*$AD$2/10)</f>
        <v>2.6571549348292791</v>
      </c>
      <c r="AE302" s="76">
        <f>IF(S302="","",(IF(S302&gt;='Basket Brand'!B$3,'Basket Brand'!C$3,IF(S302&gt;='Basket Brand'!B$4,('Basket Brand'!C$4+((S302-'Basket Brand'!B$4)/('Basket Brand'!B$3-'Basket Brand'!B$4))*'Basket Brand'!D$4),IF(S302&gt;'Basket Brand'!B$5,('Basket Brand'!C$5+((S302-'Basket Brand'!B$5)/('Basket Brand'!B$4-'Basket Brand'!B$5))*'Basket Brand'!D$5),IF(S302&gt;='Basket Brand'!B$6,('Basket Brand'!C$6+((S302-'Basket Brand'!B$6)/('Basket Brand'!B$5-'Basket Brand'!B$6)*'Basket Brand'!D$6)),0))))*$AE$2/10))</f>
        <v>4.7033696531681857</v>
      </c>
      <c r="AF302" s="76">
        <f>IF(T302="","",(IF(T302&gt;='No of Month Ach.'!B$3,'No of Month Ach.'!C$3,IF(T302&gt;='No of Month Ach.'!B$4,('No of Month Ach.'!C$4+((T302-'No of Month Ach.'!B$4)/('No of Month Ach.'!B$3-'No of Month Ach.'!B$4))*'No of Month Ach.'!D$4),IF(T302&gt;'No of Month Ach.'!B$5,('No of Month Ach.'!C$5+((T302-'No of Month Ach.'!B$5)/('No of Month Ach.'!B$4-'No of Month Ach.'!B$5))*'No of Month Ach.'!D$5),IF(T302&gt;='No of Month Ach.'!B$6,('No of Month Ach.'!C$6+((T302-'No of Month Ach.'!B$6)/('No of Month Ach.'!B$5-'No of Month Ach.'!B$6)*'No of Month Ach.'!D$6)),0))))*$AF$2/10))</f>
        <v>0</v>
      </c>
      <c r="AG302" s="76">
        <f>IFERROR(IF(U302="","",IF(U302&gt;='Rx Share'!B$3,'Rx Share'!C$3,IF(U302&gt;='Rx Share'!B$4,('Rx Share'!C$4+((U302-'Rx Share'!B$4)/('Rx Share'!B$3-'Rx Share'!B$4))*'Rx Share'!D$4),IF(U302&gt;'Rx Share'!B$5,('Rx Share'!C$5+((U302-'Rx Share'!B$5)/('Rx Share'!B$4-'Rx Share'!B$5))*'Rx Share'!D$5),IF(U302&gt;='Rx Share'!B$6,('Rx Share'!C$6+((U302-'Rx Share'!B$6)/('Rx Share'!B$5-'Rx Share'!B$6)*'Rx Share'!D$6)),0)))))*$AG$2/10,"")</f>
        <v>0</v>
      </c>
      <c r="AH302" s="76">
        <f>IF(W302&gt;='Call Achv'!B$3,'Call Achv'!C$3,IF(W302&gt;='Call Achv'!B$4,('Call Achv'!C$4+((W302-'Call Achv'!B$4)/('Call Achv'!B$3-'Call Achv'!B$4))*'Call Achv'!D$4),IF(W302&gt;'Call Achv'!B$5,('Call Achv'!C$5+((W302-'Call Achv'!B$5)/('Call Achv'!B$4-'Call Achv'!B$5))*'Call Achv'!D$5),IF(W302&gt;='Call Achv'!B$6,('Call Achv'!C$6+((W302-'Call Achv'!B$6)/('Call Achv'!B$5-'Call Achv'!B$6)*'Call Achv'!D$6)),0))))*$AH$2/10</f>
        <v>0.83888888888888924</v>
      </c>
      <c r="AI302" s="76">
        <f>IF(X302&gt;='FF-Written'!B$3,'FF-Written'!C$3,IF(X302&gt;='FF-Written'!B$4,('FF-Written'!C$4+((X302-'FF-Written'!B$4)/('FF-Written'!B$3-'FF-Written'!B$4))*'FF-Written'!D$4),IF(X302&gt;'FF-Written'!B$5,('FF-Written'!C$5+((X302-'FF-Written'!B$5)/('FF-Written'!B$4-'FF-Written'!B$5))*'FF-Written'!D$5),IF(X302&gt;='FF-Written'!B$6,('FF-Written'!C$6+((X302-'FF-Written'!B$6)/('FF-Written'!B$5-'FF-Written'!B$6)*'FF-Written'!D$6)),0))))*$AI$2/10</f>
        <v>4.5333333333333323</v>
      </c>
      <c r="AJ302" s="76">
        <f>IF(Y302&gt;='FF-Detailing'!B$3,'FF-Detailing'!C$3,IF(Y302&gt;='FF-Detailing'!B$4,('FF-Detailing'!C$4+((Y302-'FF-Detailing'!B$4)/('FF-Detailing'!B$3-'FF-Detailing'!B$4))*'FF-Detailing'!D$4),IF(Y302&gt;'FF-Detailing'!B$5,('FF-Detailing'!C$5+((Y302-'FF-Detailing'!B$5)/('FF-Detailing'!B$4-'FF-Detailing'!B$5))*'FF-Detailing'!D$5),IF(Y302&gt;='FF-Detailing'!B$6,('FF-Detailing'!C$6+((Y302-'FF-Detailing'!B$6)/('FF-Detailing'!B$5-'FF-Detailing'!B$6)*'FF-Detailing'!D$6)),0))))*$AJ$2/10</f>
        <v>2.3800000000000003</v>
      </c>
      <c r="AK302" s="100">
        <f t="shared" si="55"/>
        <v>45.263319828588365</v>
      </c>
      <c r="AL302" s="70">
        <f t="shared" si="64"/>
        <v>284</v>
      </c>
      <c r="AM302" s="2">
        <f t="shared" si="56"/>
        <v>40.234062069856321</v>
      </c>
      <c r="AN302">
        <f t="shared" si="57"/>
        <v>209</v>
      </c>
      <c r="AO302" s="110" t="str">
        <f t="shared" si="58"/>
        <v/>
      </c>
      <c r="AP302" s="110" t="str">
        <f t="shared" si="52"/>
        <v/>
      </c>
      <c r="AQ302" s="110" t="str">
        <f t="shared" si="53"/>
        <v/>
      </c>
      <c r="AR302" s="110" t="str">
        <f t="shared" si="54"/>
        <v/>
      </c>
      <c r="AS302" s="109" t="str">
        <f t="shared" si="59"/>
        <v>Disqualified</v>
      </c>
      <c r="AT302" s="109" t="str">
        <f t="shared" si="60"/>
        <v>Disqualified</v>
      </c>
      <c r="AU302" s="109" t="str">
        <f t="shared" si="61"/>
        <v>Disqualified</v>
      </c>
      <c r="AV302" s="109" t="str">
        <f t="shared" si="62"/>
        <v>Disqualified</v>
      </c>
    </row>
    <row r="303" spans="1:48" ht="20" x14ac:dyDescent="0.35">
      <c r="A303" s="87"/>
      <c r="B303" s="79">
        <v>107808</v>
      </c>
      <c r="C303" s="80" t="s">
        <v>766</v>
      </c>
      <c r="D303" s="80" t="s">
        <v>1114</v>
      </c>
      <c r="E303" s="80" t="s">
        <v>2184</v>
      </c>
      <c r="F303" s="80" t="s">
        <v>2185</v>
      </c>
      <c r="G303" s="80" t="s">
        <v>1807</v>
      </c>
      <c r="H303" s="80" t="s">
        <v>1808</v>
      </c>
      <c r="I303" s="80" t="s">
        <v>1757</v>
      </c>
      <c r="J303" s="146">
        <v>45174</v>
      </c>
      <c r="K303" s="146" t="s">
        <v>1719</v>
      </c>
      <c r="L303" s="79"/>
      <c r="M303" s="79">
        <v>9</v>
      </c>
      <c r="N303" s="78">
        <v>90.144073867365933</v>
      </c>
      <c r="O303" s="78">
        <f>_xlfn.XLOOKUP($B303,[1]Sheet1!$A:$A,[1]Sheet1!$D:$D)</f>
        <v>90.144048309248177</v>
      </c>
      <c r="P303" s="78">
        <f t="shared" si="63"/>
        <v>2.5558117755508647E-5</v>
      </c>
      <c r="Q303" s="78">
        <v>32.87671232876712</v>
      </c>
      <c r="R303" s="78">
        <v>8.8754732290513818</v>
      </c>
      <c r="S303" s="78">
        <v>93.007774839626308</v>
      </c>
      <c r="T303" s="142">
        <v>2</v>
      </c>
      <c r="U303" s="68">
        <v>3.1517681929085946</v>
      </c>
      <c r="V303" s="68">
        <v>0.56731827472354701</v>
      </c>
      <c r="W303" s="78">
        <v>85.703703703703709</v>
      </c>
      <c r="X303" s="78">
        <v>89.444444444444457</v>
      </c>
      <c r="Y303" s="78">
        <v>92.333333333333329</v>
      </c>
      <c r="Z303" s="73"/>
      <c r="AA303" s="74"/>
      <c r="AB303" s="75">
        <f>IF(N303="","",(IF(N303&gt;='Sales Ach'!B$3,'Sales Ach'!C$3,IF(N303&gt;='Sales Ach'!B$4,('Sales Ach'!C$4+((N303-'Sales Ach'!B$4)/('Sales Ach'!B$3-'Sales Ach'!B$4))*'Sales Ach'!D$4),IF(N303&gt;'Sales Ach'!B$5,('Sales Ach'!C$5+((N303-'Sales Ach'!B$5)/('Sales Ach'!B$4-'Sales Ach'!B$5))*'Sales Ach'!D$5),IF(N303&gt;='Sales Ach'!B$6,('Sales Ach'!C$6+((N303-'Sales Ach'!B$6)/('Sales Ach'!B$5-'Sales Ach'!B$6)*'Sales Ach'!D$6)),0))))*$AB$2/10))</f>
        <v>13.54322216020978</v>
      </c>
      <c r="AC303" s="76">
        <f>IF(Q303="","",(IF(Q303&gt;=UA!B$3,UA!C$3,IF(Q303&gt;=UA!B$4,(UA!C$4+((Q303-UA!B$4)/(UA!B$3-UA!B$4))*UA!D$4),IF(Q303&gt;UA!B$5,(UA!C$5+((Q303-UA!B$5)/(UA!B$4-UA!B$5))*UA!D$5),IF(Q303&gt;=UA!B$6,(UA!C$6+((Q303-UA!B$6)/(UA!B$5-UA!B$6)*UA!D$6)),0))))*$AC$2/10))</f>
        <v>3.863013698630136</v>
      </c>
      <c r="AD303" s="76">
        <f>IF(R303="","",(IF(R303&gt;='New Product'!B$3,'New Product'!C$3,IF(R303&gt;='New Product'!B$4,('New Product'!C$4+((R303-'New Product'!B$4)/('New Product'!B$3-'New Product'!B$4))*'New Product'!D$4),IF(R303&gt;'New Product'!B$5,('New Product'!C$5+((R303-'New Product'!B$5)/('New Product'!B$4-'New Product'!B$5))*'New Product'!D$5),IF(R303&gt;='New Product'!B$6,('New Product'!C$6+((R303-'New Product'!B$6)/('New Product'!B$5-'New Product'!B$6)*'New Product'!D$6)),0)))))*$AD$2/10)</f>
        <v>0</v>
      </c>
      <c r="AE303" s="76">
        <f>IF(S303="","",(IF(S303&gt;='Basket Brand'!B$3,'Basket Brand'!C$3,IF(S303&gt;='Basket Brand'!B$4,('Basket Brand'!C$4+((S303-'Basket Brand'!B$4)/('Basket Brand'!B$3-'Basket Brand'!B$4))*'Basket Brand'!D$4),IF(S303&gt;'Basket Brand'!B$5,('Basket Brand'!C$5+((S303-'Basket Brand'!B$5)/('Basket Brand'!B$4-'Basket Brand'!B$5))*'Basket Brand'!D$5),IF(S303&gt;='Basket Brand'!B$6,('Basket Brand'!C$6+((S303-'Basket Brand'!B$6)/('Basket Brand'!B$5-'Basket Brand'!B$6)*'Basket Brand'!D$6)),0))))*$AE$2/10))</f>
        <v>5.7609329807551575</v>
      </c>
      <c r="AF303" s="76">
        <f>IF(T303="","",(IF(T303&gt;='No of Month Ach.'!B$3,'No of Month Ach.'!C$3,IF(T303&gt;='No of Month Ach.'!B$4,('No of Month Ach.'!C$4+((T303-'No of Month Ach.'!B$4)/('No of Month Ach.'!B$3-'No of Month Ach.'!B$4))*'No of Month Ach.'!D$4),IF(T303&gt;'No of Month Ach.'!B$5,('No of Month Ach.'!C$5+((T303-'No of Month Ach.'!B$5)/('No of Month Ach.'!B$4-'No of Month Ach.'!B$5))*'No of Month Ach.'!D$5),IF(T303&gt;='No of Month Ach.'!B$6,('No of Month Ach.'!C$6+((T303-'No of Month Ach.'!B$6)/('No of Month Ach.'!B$5-'No of Month Ach.'!B$6)*'No of Month Ach.'!D$6)),0))))*$AF$2/10))</f>
        <v>0</v>
      </c>
      <c r="AG303" s="76">
        <f>IFERROR(IF(U303="","",IF(U303&gt;='Rx Share'!B$3,'Rx Share'!C$3,IF(U303&gt;='Rx Share'!B$4,('Rx Share'!C$4+((U303-'Rx Share'!B$4)/('Rx Share'!B$3-'Rx Share'!B$4))*'Rx Share'!D$4),IF(U303&gt;'Rx Share'!B$5,('Rx Share'!C$5+((U303-'Rx Share'!B$5)/('Rx Share'!B$4-'Rx Share'!B$5))*'Rx Share'!D$5),IF(U303&gt;='Rx Share'!B$6,('Rx Share'!C$6+((U303-'Rx Share'!B$6)/('Rx Share'!B$5-'Rx Share'!B$6)*'Rx Share'!D$6)),0)))))*$AG$2/10,"")</f>
        <v>0</v>
      </c>
      <c r="AH303" s="76">
        <f>IF(W303&gt;='Call Achv'!B$3,'Call Achv'!C$3,IF(W303&gt;='Call Achv'!B$4,('Call Achv'!C$4+((W303-'Call Achv'!B$4)/('Call Achv'!B$3-'Call Achv'!B$4))*'Call Achv'!D$4),IF(W303&gt;'Call Achv'!B$5,('Call Achv'!C$5+((W303-'Call Achv'!B$5)/('Call Achv'!B$4-'Call Achv'!B$5))*'Call Achv'!D$5),IF(W303&gt;='Call Achv'!B$6,('Call Achv'!C$6+((W303-'Call Achv'!B$6)/('Call Achv'!B$5-'Call Achv'!B$6)*'Call Achv'!D$6)),0))))*$AH$2/10</f>
        <v>1.2481481481481493</v>
      </c>
      <c r="AI303" s="76">
        <f>IF(X303&gt;='FF-Written'!B$3,'FF-Written'!C$3,IF(X303&gt;='FF-Written'!B$4,('FF-Written'!C$4+((X303-'FF-Written'!B$4)/('FF-Written'!B$3-'FF-Written'!B$4))*'FF-Written'!D$4),IF(X303&gt;'FF-Written'!B$5,('FF-Written'!C$5+((X303-'FF-Written'!B$5)/('FF-Written'!B$4-'FF-Written'!B$5))*'FF-Written'!D$5),IF(X303&gt;='FF-Written'!B$6,('FF-Written'!C$6+((X303-'FF-Written'!B$6)/('FF-Written'!B$5-'FF-Written'!B$6)*'FF-Written'!D$6)),0))))*$AI$2/10</f>
        <v>7.9111111111111132</v>
      </c>
      <c r="AJ303" s="76">
        <f>IF(Y303&gt;='FF-Detailing'!B$3,'FF-Detailing'!C$3,IF(Y303&gt;='FF-Detailing'!B$4,('FF-Detailing'!C$4+((Y303-'FF-Detailing'!B$4)/('FF-Detailing'!B$3-'FF-Detailing'!B$4))*'FF-Detailing'!D$4),IF(Y303&gt;'FF-Detailing'!B$5,('FF-Detailing'!C$5+((Y303-'FF-Detailing'!B$5)/('FF-Detailing'!B$4-'FF-Detailing'!B$5))*'FF-Detailing'!D$5),IF(Y303&gt;='FF-Detailing'!B$6,('FF-Detailing'!C$6+((Y303-'FF-Detailing'!B$6)/('FF-Detailing'!B$5-'FF-Detailing'!B$6)*'FF-Detailing'!D$6)),0))))*$AJ$2/10</f>
        <v>2.8399999999999994</v>
      </c>
      <c r="AK303" s="100">
        <f t="shared" si="55"/>
        <v>43.95803512356791</v>
      </c>
      <c r="AL303" s="70">
        <f t="shared" si="64"/>
        <v>298</v>
      </c>
      <c r="AM303" s="2">
        <f t="shared" si="56"/>
        <v>39.073808998727038</v>
      </c>
      <c r="AN303">
        <f t="shared" si="57"/>
        <v>219</v>
      </c>
      <c r="AO303" s="110" t="str">
        <f t="shared" si="58"/>
        <v/>
      </c>
      <c r="AP303" s="110" t="str">
        <f t="shared" si="52"/>
        <v/>
      </c>
      <c r="AQ303" s="110" t="str">
        <f t="shared" si="53"/>
        <v/>
      </c>
      <c r="AR303" s="110" t="str">
        <f t="shared" si="54"/>
        <v/>
      </c>
      <c r="AS303" s="109" t="str">
        <f t="shared" si="59"/>
        <v>Disqualified</v>
      </c>
      <c r="AT303" s="109" t="str">
        <f t="shared" si="60"/>
        <v>Disqualified</v>
      </c>
      <c r="AU303" s="109" t="str">
        <f t="shared" si="61"/>
        <v>Disqualified</v>
      </c>
      <c r="AV303" s="109" t="str">
        <f t="shared" si="62"/>
        <v>Disqualified</v>
      </c>
    </row>
    <row r="304" spans="1:48" ht="20" x14ac:dyDescent="0.35">
      <c r="A304" s="87"/>
      <c r="B304" s="79">
        <v>107809</v>
      </c>
      <c r="C304" s="80" t="s">
        <v>768</v>
      </c>
      <c r="D304" s="80" t="s">
        <v>1114</v>
      </c>
      <c r="E304" s="80" t="s">
        <v>2186</v>
      </c>
      <c r="F304" s="80" t="s">
        <v>1858</v>
      </c>
      <c r="G304" s="80" t="s">
        <v>17</v>
      </c>
      <c r="H304" s="80" t="s">
        <v>1756</v>
      </c>
      <c r="I304" s="80" t="s">
        <v>1757</v>
      </c>
      <c r="J304" s="146">
        <v>45174</v>
      </c>
      <c r="K304" s="146" t="s">
        <v>1719</v>
      </c>
      <c r="L304" s="79"/>
      <c r="M304" s="79">
        <v>9</v>
      </c>
      <c r="N304" s="78">
        <v>93.046135519008573</v>
      </c>
      <c r="O304" s="78">
        <f>_xlfn.XLOOKUP($B304,[1]Sheet1!$A:$A,[1]Sheet1!$D:$D)</f>
        <v>93.046282977232323</v>
      </c>
      <c r="P304" s="78">
        <f t="shared" si="63"/>
        <v>-1.4745822375061834E-4</v>
      </c>
      <c r="Q304" s="78">
        <v>41.103202846975087</v>
      </c>
      <c r="R304" s="78">
        <v>114.86642883401315</v>
      </c>
      <c r="S304" s="78">
        <v>87.377932819663968</v>
      </c>
      <c r="T304" s="142">
        <v>5</v>
      </c>
      <c r="U304" s="68">
        <v>17.269436418584572</v>
      </c>
      <c r="V304" s="68">
        <v>0.51808309255753715</v>
      </c>
      <c r="W304" s="78">
        <v>110.85714285714286</v>
      </c>
      <c r="X304" s="78">
        <v>77.222222222222229</v>
      </c>
      <c r="Y304" s="78">
        <v>86</v>
      </c>
      <c r="Z304" s="73"/>
      <c r="AA304" s="74"/>
      <c r="AB304" s="75">
        <f>IF(N304="","",(IF(N304&gt;='Sales Ach'!B$3,'Sales Ach'!C$3,IF(N304&gt;='Sales Ach'!B$4,('Sales Ach'!C$4+((N304-'Sales Ach'!B$4)/('Sales Ach'!B$3-'Sales Ach'!B$4))*'Sales Ach'!D$4),IF(N304&gt;'Sales Ach'!B$5,('Sales Ach'!C$5+((N304-'Sales Ach'!B$5)/('Sales Ach'!B$4-'Sales Ach'!B$5))*'Sales Ach'!D$5),IF(N304&gt;='Sales Ach'!B$6,('Sales Ach'!C$6+((N304-'Sales Ach'!B$6)/('Sales Ach'!B$5-'Sales Ach'!B$6)*'Sales Ach'!D$6)),0))))*$AB$2/10))</f>
        <v>14.413840655702572</v>
      </c>
      <c r="AC304" s="76">
        <f>IF(Q304="","",(IF(Q304&gt;=UA!B$3,UA!C$3,IF(Q304&gt;=UA!B$4,(UA!C$4+((Q304-UA!B$4)/(UA!B$3-UA!B$4))*UA!D$4),IF(Q304&gt;UA!B$5,(UA!C$5+((Q304-UA!B$5)/(UA!B$4-UA!B$5))*UA!D$5),IF(Q304&gt;=UA!B$6,(UA!C$6+((Q304-UA!B$6)/(UA!B$5-UA!B$6)*UA!D$6)),0))))*$AC$2/10))</f>
        <v>6.4412811387900346</v>
      </c>
      <c r="AD304" s="76">
        <f>IF(R304="","",(IF(R304&gt;='New Product'!B$3,'New Product'!C$3,IF(R304&gt;='New Product'!B$4,('New Product'!C$4+((R304-'New Product'!B$4)/('New Product'!B$3-'New Product'!B$4))*'New Product'!D$4),IF(R304&gt;'New Product'!B$5,('New Product'!C$5+((R304-'New Product'!B$5)/('New Product'!B$4-'New Product'!B$5))*'New Product'!D$5),IF(R304&gt;='New Product'!B$6,('New Product'!C$6+((R304-'New Product'!B$6)/('New Product'!B$5-'New Product'!B$6)*'New Product'!D$6)),0)))))*$AD$2/10)</f>
        <v>5</v>
      </c>
      <c r="AE304" s="76">
        <f>IF(S304="","",(IF(S304&gt;='Basket Brand'!B$3,'Basket Brand'!C$3,IF(S304&gt;='Basket Brand'!B$4,('Basket Brand'!C$4+((S304-'Basket Brand'!B$4)/('Basket Brand'!B$3-'Basket Brand'!B$4))*'Basket Brand'!D$4),IF(S304&gt;'Basket Brand'!B$5,('Basket Brand'!C$5+((S304-'Basket Brand'!B$5)/('Basket Brand'!B$4-'Basket Brand'!B$5))*'Basket Brand'!D$5),IF(S304&gt;='Basket Brand'!B$6,('Basket Brand'!C$6+((S304-'Basket Brand'!B$6)/('Basket Brand'!B$5-'Basket Brand'!B$6)*'Basket Brand'!D$6)),0))))*$AE$2/10))</f>
        <v>5.0853519383596764</v>
      </c>
      <c r="AF304" s="76">
        <f>IF(T304="","",(IF(T304&gt;='No of Month Ach.'!B$3,'No of Month Ach.'!C$3,IF(T304&gt;='No of Month Ach.'!B$4,('No of Month Ach.'!C$4+((T304-'No of Month Ach.'!B$4)/('No of Month Ach.'!B$3-'No of Month Ach.'!B$4))*'No of Month Ach.'!D$4),IF(T304&gt;'No of Month Ach.'!B$5,('No of Month Ach.'!C$5+((T304-'No of Month Ach.'!B$5)/('No of Month Ach.'!B$4-'No of Month Ach.'!B$5))*'No of Month Ach.'!D$5),IF(T304&gt;='No of Month Ach.'!B$6,('No of Month Ach.'!C$6+((T304-'No of Month Ach.'!B$6)/('No of Month Ach.'!B$5-'No of Month Ach.'!B$6)*'No of Month Ach.'!D$6)),0))))*$AF$2/10))</f>
        <v>0.35</v>
      </c>
      <c r="AG304" s="76">
        <f>IFERROR(IF(U304="","",IF(U304&gt;='Rx Share'!B$3,'Rx Share'!C$3,IF(U304&gt;='Rx Share'!B$4,('Rx Share'!C$4+((U304-'Rx Share'!B$4)/('Rx Share'!B$3-'Rx Share'!B$4))*'Rx Share'!D$4),IF(U304&gt;'Rx Share'!B$5,('Rx Share'!C$5+((U304-'Rx Share'!B$5)/('Rx Share'!B$4-'Rx Share'!B$5))*'Rx Share'!D$5),IF(U304&gt;='Rx Share'!B$6,('Rx Share'!C$6+((U304-'Rx Share'!B$6)/('Rx Share'!B$5-'Rx Share'!B$6)*'Rx Share'!D$6)),0)))))*$AG$2/10,"")</f>
        <v>0</v>
      </c>
      <c r="AH304" s="76">
        <f>IF(W304&gt;='Call Achv'!B$3,'Call Achv'!C$3,IF(W304&gt;='Call Achv'!B$4,('Call Achv'!C$4+((W304-'Call Achv'!B$4)/('Call Achv'!B$3-'Call Achv'!B$4))*'Call Achv'!D$4),IF(W304&gt;'Call Achv'!B$5,('Call Achv'!C$5+((W304-'Call Achv'!B$5)/('Call Achv'!B$4-'Call Achv'!B$5))*'Call Achv'!D$5),IF(W304&gt;='Call Achv'!B$6,('Call Achv'!C$6+((W304-'Call Achv'!B$6)/('Call Achv'!B$5-'Call Achv'!B$6)*'Call Achv'!D$6)),0))))*$AH$2/10</f>
        <v>5</v>
      </c>
      <c r="AI304" s="76">
        <f>IF(X304&gt;='FF-Written'!B$3,'FF-Written'!C$3,IF(X304&gt;='FF-Written'!B$4,('FF-Written'!C$4+((X304-'FF-Written'!B$4)/('FF-Written'!B$3-'FF-Written'!B$4))*'FF-Written'!D$4),IF(X304&gt;'FF-Written'!B$5,('FF-Written'!C$5+((X304-'FF-Written'!B$5)/('FF-Written'!B$4-'FF-Written'!B$5))*'FF-Written'!D$5),IF(X304&gt;='FF-Written'!B$6,('FF-Written'!C$6+((X304-'FF-Written'!B$6)/('FF-Written'!B$5-'FF-Written'!B$6)*'FF-Written'!D$6)),0))))*$AI$2/10</f>
        <v>5.2666666666666675</v>
      </c>
      <c r="AJ304" s="76">
        <f>IF(Y304&gt;='FF-Detailing'!B$3,'FF-Detailing'!C$3,IF(Y304&gt;='FF-Detailing'!B$4,('FF-Detailing'!C$4+((Y304-'FF-Detailing'!B$4)/('FF-Detailing'!B$3-'FF-Detailing'!B$4))*'FF-Detailing'!D$4),IF(Y304&gt;'FF-Detailing'!B$5,('FF-Detailing'!C$5+((Y304-'FF-Detailing'!B$5)/('FF-Detailing'!B$4-'FF-Detailing'!B$5))*'FF-Detailing'!D$5),IF(Y304&gt;='FF-Detailing'!B$6,('FF-Detailing'!C$6+((Y304-'FF-Detailing'!B$6)/('FF-Detailing'!B$5-'FF-Detailing'!B$6)*'FF-Detailing'!D$6)),0))))*$AJ$2/10</f>
        <v>2.46</v>
      </c>
      <c r="AK304" s="100">
        <f t="shared" si="55"/>
        <v>55.021425499398688</v>
      </c>
      <c r="AL304" s="70">
        <f t="shared" si="64"/>
        <v>199</v>
      </c>
      <c r="AM304" s="2">
        <f t="shared" si="56"/>
        <v>48.907933777243279</v>
      </c>
      <c r="AN304">
        <f t="shared" si="57"/>
        <v>149</v>
      </c>
      <c r="AO304" s="110" t="str">
        <f t="shared" si="58"/>
        <v/>
      </c>
      <c r="AP304" s="110" t="str">
        <f t="shared" si="52"/>
        <v/>
      </c>
      <c r="AQ304" s="110" t="str">
        <f t="shared" si="53"/>
        <v/>
      </c>
      <c r="AR304" s="110" t="str">
        <f t="shared" si="54"/>
        <v/>
      </c>
      <c r="AS304" s="109" t="str">
        <f t="shared" si="59"/>
        <v>Disqualified</v>
      </c>
      <c r="AT304" s="109" t="str">
        <f t="shared" si="60"/>
        <v>Disqualified</v>
      </c>
      <c r="AU304" s="109" t="str">
        <f t="shared" si="61"/>
        <v>Disqualified</v>
      </c>
      <c r="AV304" s="109" t="str">
        <f t="shared" si="62"/>
        <v>Disqualified</v>
      </c>
    </row>
    <row r="305" spans="1:48" ht="20" x14ac:dyDescent="0.35">
      <c r="A305" s="87"/>
      <c r="B305" s="79">
        <v>107810</v>
      </c>
      <c r="C305" s="80" t="s">
        <v>2187</v>
      </c>
      <c r="D305" s="80" t="s">
        <v>1114</v>
      </c>
      <c r="E305" s="80" t="s">
        <v>2188</v>
      </c>
      <c r="F305" s="80" t="s">
        <v>1783</v>
      </c>
      <c r="G305" s="80" t="s">
        <v>21</v>
      </c>
      <c r="H305" s="80" t="s">
        <v>1760</v>
      </c>
      <c r="I305" s="80" t="s">
        <v>1757</v>
      </c>
      <c r="J305" s="146">
        <v>45174</v>
      </c>
      <c r="K305" s="146" t="s">
        <v>1719</v>
      </c>
      <c r="L305" s="79"/>
      <c r="M305" s="79">
        <v>9</v>
      </c>
      <c r="N305" s="78">
        <v>117.97654005280724</v>
      </c>
      <c r="O305" s="78">
        <f>_xlfn.XLOOKUP($B305,[1]Sheet1!$A:$A,[1]Sheet1!$D:$D)</f>
        <v>117.97648192617964</v>
      </c>
      <c r="P305" s="78">
        <f t="shared" si="63"/>
        <v>5.8126627592969271E-5</v>
      </c>
      <c r="Q305" s="78">
        <v>19.322033898305087</v>
      </c>
      <c r="R305" s="78">
        <v>61.567464192182172</v>
      </c>
      <c r="S305" s="78">
        <v>93.327433727615812</v>
      </c>
      <c r="T305" s="142">
        <v>8</v>
      </c>
      <c r="U305" s="68">
        <v>22.526327645435604</v>
      </c>
      <c r="V305" s="68">
        <v>0.67578982936306808</v>
      </c>
      <c r="W305" s="78">
        <v>107.94005102040816</v>
      </c>
      <c r="X305" s="78">
        <v>82.222222222222229</v>
      </c>
      <c r="Y305" s="78">
        <v>90.333333333333329</v>
      </c>
      <c r="Z305" s="73"/>
      <c r="AA305" s="74"/>
      <c r="AB305" s="75">
        <f>IF(N305="","",(IF(N305&gt;='Sales Ach'!B$3,'Sales Ach'!C$3,IF(N305&gt;='Sales Ach'!B$4,('Sales Ach'!C$4+((N305-'Sales Ach'!B$4)/('Sales Ach'!B$3-'Sales Ach'!B$4))*'Sales Ach'!D$4),IF(N305&gt;'Sales Ach'!B$5,('Sales Ach'!C$5+((N305-'Sales Ach'!B$5)/('Sales Ach'!B$4-'Sales Ach'!B$5))*'Sales Ach'!D$5),IF(N305&gt;='Sales Ach'!B$6,('Sales Ach'!C$6+((N305-'Sales Ach'!B$6)/('Sales Ach'!B$5-'Sales Ach'!B$6)*'Sales Ach'!D$6)),0))))*$AB$2/10))</f>
        <v>29.392962015842169</v>
      </c>
      <c r="AC305" s="76">
        <f>IF(Q305="","",(IF(Q305&gt;=UA!B$3,UA!C$3,IF(Q305&gt;=UA!B$4,(UA!C$4+((Q305-UA!B$4)/(UA!B$3-UA!B$4))*UA!D$4),IF(Q305&gt;UA!B$5,(UA!C$5+((Q305-UA!B$5)/(UA!B$4-UA!B$5))*UA!D$5),IF(Q305&gt;=UA!B$6,(UA!C$6+((Q305-UA!B$6)/(UA!B$5-UA!B$6)*UA!D$6)),0))))*$AC$2/10))</f>
        <v>0</v>
      </c>
      <c r="AD305" s="76">
        <f>IF(R305="","",(IF(R305&gt;='New Product'!B$3,'New Product'!C$3,IF(R305&gt;='New Product'!B$4,('New Product'!C$4+((R305-'New Product'!B$4)/('New Product'!B$3-'New Product'!B$4))*'New Product'!D$4),IF(R305&gt;'New Product'!B$5,('New Product'!C$5+((R305-'New Product'!B$5)/('New Product'!B$4-'New Product'!B$5))*'New Product'!D$5),IF(R305&gt;='New Product'!B$6,('New Product'!C$6+((R305-'New Product'!B$6)/('New Product'!B$5-'New Product'!B$6)*'New Product'!D$6)),0)))))*$AD$2/10)</f>
        <v>1.1935765584079698</v>
      </c>
      <c r="AE305" s="76">
        <f>IF(S305="","",(IF(S305&gt;='Basket Brand'!B$3,'Basket Brand'!C$3,IF(S305&gt;='Basket Brand'!B$4,('Basket Brand'!C$4+((S305-'Basket Brand'!B$4)/('Basket Brand'!B$3-'Basket Brand'!B$4))*'Basket Brand'!D$4),IF(S305&gt;'Basket Brand'!B$5,('Basket Brand'!C$5+((S305-'Basket Brand'!B$5)/('Basket Brand'!B$4-'Basket Brand'!B$5))*'Basket Brand'!D$5),IF(S305&gt;='Basket Brand'!B$6,('Basket Brand'!C$6+((S305-'Basket Brand'!B$6)/('Basket Brand'!B$5-'Basket Brand'!B$6)*'Basket Brand'!D$6)),0))))*$AE$2/10))</f>
        <v>5.799292047313898</v>
      </c>
      <c r="AF305" s="76">
        <f>IF(T305="","",(IF(T305&gt;='No of Month Ach.'!B$3,'No of Month Ach.'!C$3,IF(T305&gt;='No of Month Ach.'!B$4,('No of Month Ach.'!C$4+((T305-'No of Month Ach.'!B$4)/('No of Month Ach.'!B$3-'No of Month Ach.'!B$4))*'No of Month Ach.'!D$4),IF(T305&gt;'No of Month Ach.'!B$5,('No of Month Ach.'!C$5+((T305-'No of Month Ach.'!B$5)/('No of Month Ach.'!B$4-'No of Month Ach.'!B$5))*'No of Month Ach.'!D$5),IF(T305&gt;='No of Month Ach.'!B$6,('No of Month Ach.'!C$6+((T305-'No of Month Ach.'!B$6)/('No of Month Ach.'!B$5-'No of Month Ach.'!B$6)*'No of Month Ach.'!D$6)),0))))*$AF$2/10))</f>
        <v>3.85</v>
      </c>
      <c r="AG305" s="76">
        <f>IFERROR(IF(U305="","",IF(U305&gt;='Rx Share'!B$3,'Rx Share'!C$3,IF(U305&gt;='Rx Share'!B$4,('Rx Share'!C$4+((U305-'Rx Share'!B$4)/('Rx Share'!B$3-'Rx Share'!B$4))*'Rx Share'!D$4),IF(U305&gt;'Rx Share'!B$5,('Rx Share'!C$5+((U305-'Rx Share'!B$5)/('Rx Share'!B$4-'Rx Share'!B$5))*'Rx Share'!D$5),IF(U305&gt;='Rx Share'!B$6,('Rx Share'!C$6+((U305-'Rx Share'!B$6)/('Rx Share'!B$5-'Rx Share'!B$6)*'Rx Share'!D$6)),0)))))*$AG$2/10,"")</f>
        <v>0</v>
      </c>
      <c r="AH305" s="76">
        <f>IF(W305&gt;='Call Achv'!B$3,'Call Achv'!C$3,IF(W305&gt;='Call Achv'!B$4,('Call Achv'!C$4+((W305-'Call Achv'!B$4)/('Call Achv'!B$3-'Call Achv'!B$4))*'Call Achv'!D$4),IF(W305&gt;'Call Achv'!B$5,('Call Achv'!C$5+((W305-'Call Achv'!B$5)/('Call Achv'!B$4-'Call Achv'!B$5))*'Call Achv'!D$5),IF(W305&gt;='Call Achv'!B$6,('Call Achv'!C$6+((W305-'Call Achv'!B$6)/('Call Achv'!B$5-'Call Achv'!B$6)*'Call Achv'!D$6)),0))))*$AH$2/10</f>
        <v>5</v>
      </c>
      <c r="AI305" s="76">
        <f>IF(X305&gt;='FF-Written'!B$3,'FF-Written'!C$3,IF(X305&gt;='FF-Written'!B$4,('FF-Written'!C$4+((X305-'FF-Written'!B$4)/('FF-Written'!B$3-'FF-Written'!B$4))*'FF-Written'!D$4),IF(X305&gt;'FF-Written'!B$5,('FF-Written'!C$5+((X305-'FF-Written'!B$5)/('FF-Written'!B$4-'FF-Written'!B$5))*'FF-Written'!D$5),IF(X305&gt;='FF-Written'!B$6,('FF-Written'!C$6+((X305-'FF-Written'!B$6)/('FF-Written'!B$5-'FF-Written'!B$6)*'FF-Written'!D$6)),0))))*$AI$2/10</f>
        <v>6.7555555555555573</v>
      </c>
      <c r="AJ305" s="76">
        <f>IF(Y305&gt;='FF-Detailing'!B$3,'FF-Detailing'!C$3,IF(Y305&gt;='FF-Detailing'!B$4,('FF-Detailing'!C$4+((Y305-'FF-Detailing'!B$4)/('FF-Detailing'!B$3-'FF-Detailing'!B$4))*'FF-Detailing'!D$4),IF(Y305&gt;'FF-Detailing'!B$5,('FF-Detailing'!C$5+((Y305-'FF-Detailing'!B$5)/('FF-Detailing'!B$4-'FF-Detailing'!B$5))*'FF-Detailing'!D$5),IF(Y305&gt;='FF-Detailing'!B$6,('FF-Detailing'!C$6+((Y305-'FF-Detailing'!B$6)/('FF-Detailing'!B$5-'FF-Detailing'!B$6)*'FF-Detailing'!D$6)),0))))*$AJ$2/10</f>
        <v>2.7199999999999998</v>
      </c>
      <c r="AK305" s="100">
        <f t="shared" si="55"/>
        <v>68.389232721399509</v>
      </c>
      <c r="AL305" s="70">
        <f t="shared" si="64"/>
        <v>120</v>
      </c>
      <c r="AM305" s="2">
        <f t="shared" si="56"/>
        <v>60.790429085688444</v>
      </c>
      <c r="AN305">
        <f t="shared" si="57"/>
        <v>90</v>
      </c>
      <c r="AO305" s="110">
        <f t="shared" si="58"/>
        <v>22.526327645435604</v>
      </c>
      <c r="AP305" s="110">
        <f t="shared" si="52"/>
        <v>61.567464192182172</v>
      </c>
      <c r="AQ305" s="110">
        <f t="shared" si="53"/>
        <v>19.322033898305087</v>
      </c>
      <c r="AR305" s="110">
        <f t="shared" si="54"/>
        <v>82.222222222222229</v>
      </c>
      <c r="AS305" s="109">
        <f t="shared" si="59"/>
        <v>60</v>
      </c>
      <c r="AT305" s="109">
        <f t="shared" si="60"/>
        <v>83</v>
      </c>
      <c r="AU305" s="109">
        <f t="shared" si="61"/>
        <v>144</v>
      </c>
      <c r="AV305" s="109">
        <f t="shared" si="62"/>
        <v>70</v>
      </c>
    </row>
    <row r="306" spans="1:48" ht="20" x14ac:dyDescent="0.35">
      <c r="A306" s="87"/>
      <c r="B306" s="79">
        <v>107813</v>
      </c>
      <c r="C306" s="80" t="s">
        <v>1403</v>
      </c>
      <c r="D306" s="80"/>
      <c r="E306" s="80" t="s">
        <v>2189</v>
      </c>
      <c r="F306" s="80" t="s">
        <v>1894</v>
      </c>
      <c r="G306" s="80" t="s">
        <v>1991</v>
      </c>
      <c r="H306" s="80" t="s">
        <v>1992</v>
      </c>
      <c r="I306" s="80" t="s">
        <v>1786</v>
      </c>
      <c r="J306" s="146"/>
      <c r="K306" s="146" t="s">
        <v>1701</v>
      </c>
      <c r="L306" s="79"/>
      <c r="M306" s="79">
        <v>5</v>
      </c>
      <c r="N306" s="78">
        <v>69.97727256847395</v>
      </c>
      <c r="O306" s="78">
        <f>_xlfn.XLOOKUP($B306,[1]Sheet1!$A:$A,[1]Sheet1!$D:$D)</f>
        <v>69.97727256847395</v>
      </c>
      <c r="P306" s="78">
        <f t="shared" si="63"/>
        <v>0</v>
      </c>
      <c r="Q306" s="78">
        <v>17.391304347826086</v>
      </c>
      <c r="R306" s="78">
        <v>44.728473119452318</v>
      </c>
      <c r="S306" s="78">
        <v>66.333496425330907</v>
      </c>
      <c r="T306" s="142">
        <v>0</v>
      </c>
      <c r="U306" s="68">
        <v>37.348272642390292</v>
      </c>
      <c r="V306" s="68">
        <v>1.1204481792717087</v>
      </c>
      <c r="W306" s="78">
        <v>94.977678571428569</v>
      </c>
      <c r="X306" s="78">
        <v>78.333333333333343</v>
      </c>
      <c r="Y306" s="78">
        <v>78</v>
      </c>
      <c r="Z306" s="73"/>
      <c r="AA306" s="74"/>
      <c r="AB306" s="75">
        <f>IF(N306="","",(IF(N306&gt;='Sales Ach'!B$3,'Sales Ach'!C$3,IF(N306&gt;='Sales Ach'!B$4,('Sales Ach'!C$4+((N306-'Sales Ach'!B$4)/('Sales Ach'!B$3-'Sales Ach'!B$4))*'Sales Ach'!D$4),IF(N306&gt;'Sales Ach'!B$5,('Sales Ach'!C$5+((N306-'Sales Ach'!B$5)/('Sales Ach'!B$4-'Sales Ach'!B$5))*'Sales Ach'!D$5),IF(N306&gt;='Sales Ach'!B$6,('Sales Ach'!C$6+((N306-'Sales Ach'!B$6)/('Sales Ach'!B$5-'Sales Ach'!B$6)*'Sales Ach'!D$6)),0))))*$AB$2/10))</f>
        <v>7.4931817705421846</v>
      </c>
      <c r="AC306" s="76">
        <f>IF(Q306="","",(IF(Q306&gt;=UA!B$3,UA!C$3,IF(Q306&gt;=UA!B$4,(UA!C$4+((Q306-UA!B$4)/(UA!B$3-UA!B$4))*UA!D$4),IF(Q306&gt;UA!B$5,(UA!C$5+((Q306-UA!B$5)/(UA!B$4-UA!B$5))*UA!D$5),IF(Q306&gt;=UA!B$6,(UA!C$6+((Q306-UA!B$6)/(UA!B$5-UA!B$6)*UA!D$6)),0))))*$AC$2/10))</f>
        <v>0</v>
      </c>
      <c r="AD306" s="76">
        <f>IF(R306="","",(IF(R306&gt;='New Product'!B$3,'New Product'!C$3,IF(R306&gt;='New Product'!B$4,('New Product'!C$4+((R306-'New Product'!B$4)/('New Product'!B$3-'New Product'!B$4))*'New Product'!D$4),IF(R306&gt;'New Product'!B$5,('New Product'!C$5+((R306-'New Product'!B$5)/('New Product'!B$4-'New Product'!B$5))*'New Product'!D$5),IF(R306&gt;='New Product'!B$6,('New Product'!C$6+((R306-'New Product'!B$6)/('New Product'!B$5-'New Product'!B$6)*'New Product'!D$6)),0)))))*$AD$2/10)</f>
        <v>0.45687069897603899</v>
      </c>
      <c r="AE306" s="76">
        <f>IF(S306="","",(IF(S306&gt;='Basket Brand'!B$3,'Basket Brand'!C$3,IF(S306&gt;='Basket Brand'!B$4,('Basket Brand'!C$4+((S306-'Basket Brand'!B$4)/('Basket Brand'!B$3-'Basket Brand'!B$4))*'Basket Brand'!D$4),IF(S306&gt;'Basket Brand'!B$5,('Basket Brand'!C$5+((S306-'Basket Brand'!B$5)/('Basket Brand'!B$4-'Basket Brand'!B$5))*'Basket Brand'!D$5),IF(S306&gt;='Basket Brand'!B$6,('Basket Brand'!C$6+((S306-'Basket Brand'!B$6)/('Basket Brand'!B$5-'Basket Brand'!B$6)*'Basket Brand'!D$6)),0))))*$AE$2/10))</f>
        <v>2.5600195710397089</v>
      </c>
      <c r="AF306" s="76">
        <f>IF(T306="","",(IF(T306&gt;='No of Month Ach.'!B$3,'No of Month Ach.'!C$3,IF(T306&gt;='No of Month Ach.'!B$4,('No of Month Ach.'!C$4+((T306-'No of Month Ach.'!B$4)/('No of Month Ach.'!B$3-'No of Month Ach.'!B$4))*'No of Month Ach.'!D$4),IF(T306&gt;'No of Month Ach.'!B$5,('No of Month Ach.'!C$5+((T306-'No of Month Ach.'!B$5)/('No of Month Ach.'!B$4-'No of Month Ach.'!B$5))*'No of Month Ach.'!D$5),IF(T306&gt;='No of Month Ach.'!B$6,('No of Month Ach.'!C$6+((T306-'No of Month Ach.'!B$6)/('No of Month Ach.'!B$5-'No of Month Ach.'!B$6)*'No of Month Ach.'!D$6)),0))))*$AF$2/10))</f>
        <v>0</v>
      </c>
      <c r="AG306" s="76">
        <f>IFERROR(IF(U306="","",IF(U306&gt;='Rx Share'!B$3,'Rx Share'!C$3,IF(U306&gt;='Rx Share'!B$4,('Rx Share'!C$4+((U306-'Rx Share'!B$4)/('Rx Share'!B$3-'Rx Share'!B$4))*'Rx Share'!D$4),IF(U306&gt;'Rx Share'!B$5,('Rx Share'!C$5+((U306-'Rx Share'!B$5)/('Rx Share'!B$4-'Rx Share'!B$5))*'Rx Share'!D$5),IF(U306&gt;='Rx Share'!B$6,('Rx Share'!C$6+((U306-'Rx Share'!B$6)/('Rx Share'!B$5-'Rx Share'!B$6)*'Rx Share'!D$6)),0)))))*$AG$2/10,"")</f>
        <v>0</v>
      </c>
      <c r="AH306" s="76">
        <f>IF(W306&gt;='Call Achv'!B$3,'Call Achv'!C$3,IF(W306&gt;='Call Achv'!B$4,('Call Achv'!C$4+((W306-'Call Achv'!B$4)/('Call Achv'!B$3-'Call Achv'!B$4))*'Call Achv'!D$4),IF(W306&gt;'Call Achv'!B$5,('Call Achv'!C$5+((W306-'Call Achv'!B$5)/('Call Achv'!B$4-'Call Achv'!B$5))*'Call Achv'!D$5),IF(W306&gt;='Call Achv'!B$6,('Call Achv'!C$6+((W306-'Call Achv'!B$6)/('Call Achv'!B$5-'Call Achv'!B$6)*'Call Achv'!D$6)),0))))*$AH$2/10</f>
        <v>2.995535714285714</v>
      </c>
      <c r="AI306" s="76">
        <f>IF(X306&gt;='FF-Written'!B$3,'FF-Written'!C$3,IF(X306&gt;='FF-Written'!B$4,('FF-Written'!C$4+((X306-'FF-Written'!B$4)/('FF-Written'!B$3-'FF-Written'!B$4))*'FF-Written'!D$4),IF(X306&gt;'FF-Written'!B$5,('FF-Written'!C$5+((X306-'FF-Written'!B$5)/('FF-Written'!B$4-'FF-Written'!B$5))*'FF-Written'!D$5),IF(X306&gt;='FF-Written'!B$6,('FF-Written'!C$6+((X306-'FF-Written'!B$6)/('FF-Written'!B$5-'FF-Written'!B$6)*'FF-Written'!D$6)),0))))*$AI$2/10</f>
        <v>5.4000000000000012</v>
      </c>
      <c r="AJ306" s="76">
        <f>IF(Y306&gt;='FF-Detailing'!B$3,'FF-Detailing'!C$3,IF(Y306&gt;='FF-Detailing'!B$4,('FF-Detailing'!C$4+((Y306-'FF-Detailing'!B$4)/('FF-Detailing'!B$3-'FF-Detailing'!B$4))*'FF-Detailing'!D$4),IF(Y306&gt;'FF-Detailing'!B$5,('FF-Detailing'!C$5+((Y306-'FF-Detailing'!B$5)/('FF-Detailing'!B$4-'FF-Detailing'!B$5))*'FF-Detailing'!D$5),IF(Y306&gt;='FF-Detailing'!B$6,('FF-Detailing'!C$6+((Y306-'FF-Detailing'!B$6)/('FF-Detailing'!B$5-'FF-Detailing'!B$6)*'FF-Detailing'!D$6)),0))))*$AJ$2/10</f>
        <v>1.9200000000000004</v>
      </c>
      <c r="AK306" s="100">
        <f t="shared" si="55"/>
        <v>26.032009693554564</v>
      </c>
      <c r="AL306" s="70">
        <f t="shared" si="64"/>
        <v>512</v>
      </c>
      <c r="AM306" s="2">
        <f t="shared" si="56"/>
        <v>23.139564172048498</v>
      </c>
      <c r="AN306">
        <f t="shared" si="57"/>
        <v>363</v>
      </c>
      <c r="AO306" s="110" t="str">
        <f t="shared" si="58"/>
        <v/>
      </c>
      <c r="AP306" s="110" t="str">
        <f t="shared" si="52"/>
        <v/>
      </c>
      <c r="AQ306" s="110" t="str">
        <f t="shared" si="53"/>
        <v/>
      </c>
      <c r="AR306" s="110" t="str">
        <f t="shared" si="54"/>
        <v/>
      </c>
      <c r="AS306" s="109" t="str">
        <f t="shared" si="59"/>
        <v>Disqualified</v>
      </c>
      <c r="AT306" s="109" t="str">
        <f t="shared" si="60"/>
        <v>Disqualified</v>
      </c>
      <c r="AU306" s="109" t="str">
        <f t="shared" si="61"/>
        <v>Disqualified</v>
      </c>
      <c r="AV306" s="109" t="str">
        <f t="shared" si="62"/>
        <v>Disqualified</v>
      </c>
    </row>
    <row r="307" spans="1:48" ht="30" x14ac:dyDescent="0.35">
      <c r="A307" s="87"/>
      <c r="B307" s="79">
        <v>107816</v>
      </c>
      <c r="C307" s="80" t="s">
        <v>775</v>
      </c>
      <c r="D307" s="80" t="s">
        <v>1114</v>
      </c>
      <c r="E307" s="80" t="s">
        <v>2190</v>
      </c>
      <c r="F307" s="80" t="s">
        <v>1862</v>
      </c>
      <c r="G307" s="80" t="s">
        <v>1798</v>
      </c>
      <c r="H307" s="80" t="s">
        <v>1777</v>
      </c>
      <c r="I307" s="80" t="s">
        <v>1757</v>
      </c>
      <c r="J307" s="146">
        <v>45174</v>
      </c>
      <c r="K307" s="146" t="s">
        <v>1719</v>
      </c>
      <c r="L307" s="79"/>
      <c r="M307" s="79">
        <v>9</v>
      </c>
      <c r="N307" s="78">
        <v>98.432867541393591</v>
      </c>
      <c r="O307" s="78">
        <f>_xlfn.XLOOKUP($B307,[1]Sheet1!$A:$A,[1]Sheet1!$D:$D)</f>
        <v>98.432834173765315</v>
      </c>
      <c r="P307" s="78">
        <f t="shared" si="63"/>
        <v>3.3367628276437244E-5</v>
      </c>
      <c r="Q307" s="78">
        <v>19.449541284403672</v>
      </c>
      <c r="R307" s="78">
        <v>31.228147599462989</v>
      </c>
      <c r="S307" s="78">
        <v>151.33132306494053</v>
      </c>
      <c r="T307" s="142">
        <v>6</v>
      </c>
      <c r="U307" s="68">
        <v>22.976546581696798</v>
      </c>
      <c r="V307" s="68">
        <v>0.68929639745090387</v>
      </c>
      <c r="W307" s="78">
        <v>94.476190476190482</v>
      </c>
      <c r="X307" s="78">
        <v>84.444444444444443</v>
      </c>
      <c r="Y307" s="78">
        <v>87.333333333333329</v>
      </c>
      <c r="Z307" s="73"/>
      <c r="AA307" s="74"/>
      <c r="AB307" s="75">
        <f>IF(N307="","",(IF(N307&gt;='Sales Ach'!B$3,'Sales Ach'!C$3,IF(N307&gt;='Sales Ach'!B$4,('Sales Ach'!C$4+((N307-'Sales Ach'!B$4)/('Sales Ach'!B$3-'Sales Ach'!B$4))*'Sales Ach'!D$4),IF(N307&gt;'Sales Ach'!B$5,('Sales Ach'!C$5+((N307-'Sales Ach'!B$5)/('Sales Ach'!B$4-'Sales Ach'!B$5))*'Sales Ach'!D$5),IF(N307&gt;='Sales Ach'!B$6,('Sales Ach'!C$6+((N307-'Sales Ach'!B$6)/('Sales Ach'!B$5-'Sales Ach'!B$6)*'Sales Ach'!D$6)),0))))*$AB$2/10))</f>
        <v>19.119441049672311</v>
      </c>
      <c r="AC307" s="76">
        <f>IF(Q307="","",(IF(Q307&gt;=UA!B$3,UA!C$3,IF(Q307&gt;=UA!B$4,(UA!C$4+((Q307-UA!B$4)/(UA!B$3-UA!B$4))*UA!D$4),IF(Q307&gt;UA!B$5,(UA!C$5+((Q307-UA!B$5)/(UA!B$4-UA!B$5))*UA!D$5),IF(Q307&gt;=UA!B$6,(UA!C$6+((Q307-UA!B$6)/(UA!B$5-UA!B$6)*UA!D$6)),0))))*$AC$2/10))</f>
        <v>0</v>
      </c>
      <c r="AD307" s="76">
        <f>IF(R307="","",(IF(R307&gt;='New Product'!B$3,'New Product'!C$3,IF(R307&gt;='New Product'!B$4,('New Product'!C$4+((R307-'New Product'!B$4)/('New Product'!B$3-'New Product'!B$4))*'New Product'!D$4),IF(R307&gt;'New Product'!B$5,('New Product'!C$5+((R307-'New Product'!B$5)/('New Product'!B$4-'New Product'!B$5))*'New Product'!D$5),IF(R307&gt;='New Product'!B$6,('New Product'!C$6+((R307-'New Product'!B$6)/('New Product'!B$5-'New Product'!B$6)*'New Product'!D$6)),0)))))*$AD$2/10)</f>
        <v>0</v>
      </c>
      <c r="AE307" s="76">
        <f>IF(S307="","",(IF(S307&gt;='Basket Brand'!B$3,'Basket Brand'!C$3,IF(S307&gt;='Basket Brand'!B$4,('Basket Brand'!C$4+((S307-'Basket Brand'!B$4)/('Basket Brand'!B$3-'Basket Brand'!B$4))*'Basket Brand'!D$4),IF(S307&gt;'Basket Brand'!B$5,('Basket Brand'!C$5+((S307-'Basket Brand'!B$5)/('Basket Brand'!B$4-'Basket Brand'!B$5))*'Basket Brand'!D$5),IF(S307&gt;='Basket Brand'!B$6,('Basket Brand'!C$6+((S307-'Basket Brand'!B$6)/('Basket Brand'!B$5-'Basket Brand'!B$6)*'Basket Brand'!D$6)),0))))*$AE$2/10))</f>
        <v>12</v>
      </c>
      <c r="AF307" s="76">
        <f>IF(T307="","",(IF(T307&gt;='No of Month Ach.'!B$3,'No of Month Ach.'!C$3,IF(T307&gt;='No of Month Ach.'!B$4,('No of Month Ach.'!C$4+((T307-'No of Month Ach.'!B$4)/('No of Month Ach.'!B$3-'No of Month Ach.'!B$4))*'No of Month Ach.'!D$4),IF(T307&gt;'No of Month Ach.'!B$5,('No of Month Ach.'!C$5+((T307-'No of Month Ach.'!B$5)/('No of Month Ach.'!B$4-'No of Month Ach.'!B$5))*'No of Month Ach.'!D$5),IF(T307&gt;='No of Month Ach.'!B$6,('No of Month Ach.'!C$6+((T307-'No of Month Ach.'!B$6)/('No of Month Ach.'!B$5-'No of Month Ach.'!B$6)*'No of Month Ach.'!D$6)),0))))*$AF$2/10))</f>
        <v>1.575</v>
      </c>
      <c r="AG307" s="76">
        <f>IFERROR(IF(U307="","",IF(U307&gt;='Rx Share'!B$3,'Rx Share'!C$3,IF(U307&gt;='Rx Share'!B$4,('Rx Share'!C$4+((U307-'Rx Share'!B$4)/('Rx Share'!B$3-'Rx Share'!B$4))*'Rx Share'!D$4),IF(U307&gt;'Rx Share'!B$5,('Rx Share'!C$5+((U307-'Rx Share'!B$5)/('Rx Share'!B$4-'Rx Share'!B$5))*'Rx Share'!D$5),IF(U307&gt;='Rx Share'!B$6,('Rx Share'!C$6+((U307-'Rx Share'!B$6)/('Rx Share'!B$5-'Rx Share'!B$6)*'Rx Share'!D$6)),0)))))*$AG$2/10,"")</f>
        <v>0</v>
      </c>
      <c r="AH307" s="76">
        <f>IF(W307&gt;='Call Achv'!B$3,'Call Achv'!C$3,IF(W307&gt;='Call Achv'!B$4,('Call Achv'!C$4+((W307-'Call Achv'!B$4)/('Call Achv'!B$3-'Call Achv'!B$4))*'Call Achv'!D$4),IF(W307&gt;'Call Achv'!B$5,('Call Achv'!C$5+((W307-'Call Achv'!B$5)/('Call Achv'!B$4-'Call Achv'!B$5))*'Call Achv'!D$5),IF(W307&gt;='Call Achv'!B$6,('Call Achv'!C$6+((W307-'Call Achv'!B$6)/('Call Achv'!B$5-'Call Achv'!B$6)*'Call Achv'!D$6)),0))))*$AH$2/10</f>
        <v>2.8952380952380965</v>
      </c>
      <c r="AI307" s="76">
        <f>IF(X307&gt;='FF-Written'!B$3,'FF-Written'!C$3,IF(X307&gt;='FF-Written'!B$4,('FF-Written'!C$4+((X307-'FF-Written'!B$4)/('FF-Written'!B$3-'FF-Written'!B$4))*'FF-Written'!D$4),IF(X307&gt;'FF-Written'!B$5,('FF-Written'!C$5+((X307-'FF-Written'!B$5)/('FF-Written'!B$4-'FF-Written'!B$5))*'FF-Written'!D$5),IF(X307&gt;='FF-Written'!B$6,('FF-Written'!C$6+((X307-'FF-Written'!B$6)/('FF-Written'!B$5-'FF-Written'!B$6)*'FF-Written'!D$6)),0))))*$AI$2/10</f>
        <v>7.1111111111111116</v>
      </c>
      <c r="AJ307" s="76">
        <f>IF(Y307&gt;='FF-Detailing'!B$3,'FF-Detailing'!C$3,IF(Y307&gt;='FF-Detailing'!B$4,('FF-Detailing'!C$4+((Y307-'FF-Detailing'!B$4)/('FF-Detailing'!B$3-'FF-Detailing'!B$4))*'FF-Detailing'!D$4),IF(Y307&gt;'FF-Detailing'!B$5,('FF-Detailing'!C$5+((Y307-'FF-Detailing'!B$5)/('FF-Detailing'!B$4-'FF-Detailing'!B$5))*'FF-Detailing'!D$5),IF(Y307&gt;='FF-Detailing'!B$6,('FF-Detailing'!C$6+((Y307-'FF-Detailing'!B$6)/('FF-Detailing'!B$5-'FF-Detailing'!B$6)*'FF-Detailing'!D$6)),0))))*$AJ$2/10</f>
        <v>2.5399999999999996</v>
      </c>
      <c r="AK307" s="100">
        <f t="shared" si="55"/>
        <v>56.550987820026911</v>
      </c>
      <c r="AL307" s="70">
        <f t="shared" si="64"/>
        <v>182</v>
      </c>
      <c r="AM307" s="2">
        <f t="shared" si="56"/>
        <v>50.26754472891281</v>
      </c>
      <c r="AN307">
        <f t="shared" si="57"/>
        <v>136</v>
      </c>
      <c r="AO307" s="110" t="str">
        <f t="shared" si="58"/>
        <v/>
      </c>
      <c r="AP307" s="110" t="str">
        <f t="shared" si="52"/>
        <v/>
      </c>
      <c r="AQ307" s="110" t="str">
        <f t="shared" si="53"/>
        <v/>
      </c>
      <c r="AR307" s="110" t="str">
        <f t="shared" si="54"/>
        <v/>
      </c>
      <c r="AS307" s="109" t="str">
        <f t="shared" si="59"/>
        <v>Disqualified</v>
      </c>
      <c r="AT307" s="109" t="str">
        <f t="shared" si="60"/>
        <v>Disqualified</v>
      </c>
      <c r="AU307" s="109" t="str">
        <f t="shared" si="61"/>
        <v>Disqualified</v>
      </c>
      <c r="AV307" s="109" t="str">
        <f t="shared" si="62"/>
        <v>Disqualified</v>
      </c>
    </row>
    <row r="308" spans="1:48" ht="20" x14ac:dyDescent="0.35">
      <c r="A308" s="87"/>
      <c r="B308" s="79">
        <v>107820</v>
      </c>
      <c r="C308" s="80" t="s">
        <v>2191</v>
      </c>
      <c r="D308" s="80" t="s">
        <v>1201</v>
      </c>
      <c r="E308" s="80" t="s">
        <v>2192</v>
      </c>
      <c r="F308" s="80" t="s">
        <v>2133</v>
      </c>
      <c r="G308" s="80" t="s">
        <v>1766</v>
      </c>
      <c r="H308" s="80" t="s">
        <v>1545</v>
      </c>
      <c r="I308" s="80" t="s">
        <v>1545</v>
      </c>
      <c r="J308" s="146">
        <v>45174</v>
      </c>
      <c r="K308" s="146" t="s">
        <v>1719</v>
      </c>
      <c r="L308" s="79"/>
      <c r="M308" s="79">
        <v>8</v>
      </c>
      <c r="N308" s="78">
        <v>97.436497299050757</v>
      </c>
      <c r="O308" s="78">
        <f>_xlfn.XLOOKUP($B308,[1]Sheet1!$A:$A,[1]Sheet1!$D:$D)</f>
        <v>97.436501991155836</v>
      </c>
      <c r="P308" s="78">
        <f t="shared" si="63"/>
        <v>-4.6921050795845076E-6</v>
      </c>
      <c r="Q308" s="78">
        <v>56.25</v>
      </c>
      <c r="R308" s="78">
        <v>47.28650082385564</v>
      </c>
      <c r="S308" s="78">
        <v>128.63475280566243</v>
      </c>
      <c r="T308" s="142">
        <v>7</v>
      </c>
      <c r="U308" s="68" t="s">
        <v>1093</v>
      </c>
      <c r="V308" s="68" t="s">
        <v>1093</v>
      </c>
      <c r="W308" s="78">
        <v>71.443736730360925</v>
      </c>
      <c r="X308" s="78">
        <v>54.44444444444445</v>
      </c>
      <c r="Y308" s="78">
        <v>56</v>
      </c>
      <c r="Z308" s="73"/>
      <c r="AA308" s="74"/>
      <c r="AB308" s="75">
        <f>IF(N308="","",(IF(N308&gt;='Sales Ach'!B$3,'Sales Ach'!C$3,IF(N308&gt;='Sales Ach'!B$4,('Sales Ach'!C$4+((N308-'Sales Ach'!B$4)/('Sales Ach'!B$3-'Sales Ach'!B$4))*'Sales Ach'!D$4),IF(N308&gt;'Sales Ach'!B$5,('Sales Ach'!C$5+((N308-'Sales Ach'!B$5)/('Sales Ach'!B$4-'Sales Ach'!B$5))*'Sales Ach'!D$5),IF(N308&gt;='Sales Ach'!B$6,('Sales Ach'!C$6+((N308-'Sales Ach'!B$6)/('Sales Ach'!B$5-'Sales Ach'!B$6)*'Sales Ach'!D$6)),0))))*$AB$2/10))</f>
        <v>17.92379675886091</v>
      </c>
      <c r="AC308" s="76">
        <f>IF(Q308="","",(IF(Q308&gt;=UA!B$3,UA!C$3,IF(Q308&gt;=UA!B$4,(UA!C$4+((Q308-UA!B$4)/(UA!B$3-UA!B$4))*UA!D$4),IF(Q308&gt;UA!B$5,(UA!C$5+((Q308-UA!B$5)/(UA!B$4-UA!B$5))*UA!D$5),IF(Q308&gt;=UA!B$6,(UA!C$6+((Q308-UA!B$6)/(UA!B$5-UA!B$6)*UA!D$6)),0))))*$AC$2/10))</f>
        <v>10</v>
      </c>
      <c r="AD308" s="76">
        <f>IF(R308="","",(IF(R308&gt;='New Product'!B$3,'New Product'!C$3,IF(R308&gt;='New Product'!B$4,('New Product'!C$4+((R308-'New Product'!B$4)/('New Product'!B$3-'New Product'!B$4))*'New Product'!D$4),IF(R308&gt;'New Product'!B$5,('New Product'!C$5+((R308-'New Product'!B$5)/('New Product'!B$4-'New Product'!B$5))*'New Product'!D$5),IF(R308&gt;='New Product'!B$6,('New Product'!C$6+((R308-'New Product'!B$6)/('New Product'!B$5-'New Product'!B$6)*'New Product'!D$6)),0)))))*$AD$2/10)</f>
        <v>0.56878441104368416</v>
      </c>
      <c r="AE308" s="76">
        <f>IF(S308="","",(IF(S308&gt;='Basket Brand'!B$3,'Basket Brand'!C$3,IF(S308&gt;='Basket Brand'!B$4,('Basket Brand'!C$4+((S308-'Basket Brand'!B$4)/('Basket Brand'!B$3-'Basket Brand'!B$4))*'Basket Brand'!D$4),IF(S308&gt;'Basket Brand'!B$5,('Basket Brand'!C$5+((S308-'Basket Brand'!B$5)/('Basket Brand'!B$4-'Basket Brand'!B$5))*'Basket Brand'!D$5),IF(S308&gt;='Basket Brand'!B$6,('Basket Brand'!C$6+((S308-'Basket Brand'!B$6)/('Basket Brand'!B$5-'Basket Brand'!B$6)*'Basket Brand'!D$6)),0))))*$AE$2/10))</f>
        <v>12</v>
      </c>
      <c r="AF308" s="76">
        <f>IF(T308="","",(IF(T308&gt;='No of Month Ach.'!B$3,'No of Month Ach.'!C$3,IF(T308&gt;='No of Month Ach.'!B$4,('No of Month Ach.'!C$4+((T308-'No of Month Ach.'!B$4)/('No of Month Ach.'!B$3-'No of Month Ach.'!B$4))*'No of Month Ach.'!D$4),IF(T308&gt;'No of Month Ach.'!B$5,('No of Month Ach.'!C$5+((T308-'No of Month Ach.'!B$5)/('No of Month Ach.'!B$4-'No of Month Ach.'!B$5))*'No of Month Ach.'!D$5),IF(T308&gt;='No of Month Ach.'!B$6,('No of Month Ach.'!C$6+((T308-'No of Month Ach.'!B$6)/('No of Month Ach.'!B$5-'No of Month Ach.'!B$6)*'No of Month Ach.'!D$6)),0))))*$AF$2/10))</f>
        <v>2.8</v>
      </c>
      <c r="AG308" s="76" t="str">
        <f>IFERROR(IF(U308="","",IF(U308&gt;='Rx Share'!B$3,'Rx Share'!C$3,IF(U308&gt;='Rx Share'!B$4,('Rx Share'!C$4+((U308-'Rx Share'!B$4)/('Rx Share'!B$3-'Rx Share'!B$4))*'Rx Share'!D$4),IF(U308&gt;'Rx Share'!B$5,('Rx Share'!C$5+((U308-'Rx Share'!B$5)/('Rx Share'!B$4-'Rx Share'!B$5))*'Rx Share'!D$5),IF(U308&gt;='Rx Share'!B$6,('Rx Share'!C$6+((U308-'Rx Share'!B$6)/('Rx Share'!B$5-'Rx Share'!B$6)*'Rx Share'!D$6)),0)))))*$AG$2/10,"")</f>
        <v/>
      </c>
      <c r="AH308" s="76">
        <f>IF(W308&gt;='Call Achv'!B$3,'Call Achv'!C$3,IF(W308&gt;='Call Achv'!B$4,('Call Achv'!C$4+((W308-'Call Achv'!B$4)/('Call Achv'!B$3-'Call Achv'!B$4))*'Call Achv'!D$4),IF(W308&gt;'Call Achv'!B$5,('Call Achv'!C$5+((W308-'Call Achv'!B$5)/('Call Achv'!B$4-'Call Achv'!B$5))*'Call Achv'!D$5),IF(W308&gt;='Call Achv'!B$6,('Call Achv'!C$6+((W308-'Call Achv'!B$6)/('Call Achv'!B$5-'Call Achv'!B$6)*'Call Achv'!D$6)),0))))*$AH$2/10</f>
        <v>0</v>
      </c>
      <c r="AI308" s="76">
        <f>IF(X308&gt;='FF-Written'!B$3,'FF-Written'!C$3,IF(X308&gt;='FF-Written'!B$4,('FF-Written'!C$4+((X308-'FF-Written'!B$4)/('FF-Written'!B$3-'FF-Written'!B$4))*'FF-Written'!D$4),IF(X308&gt;'FF-Written'!B$5,('FF-Written'!C$5+((X308-'FF-Written'!B$5)/('FF-Written'!B$4-'FF-Written'!B$5))*'FF-Written'!D$5),IF(X308&gt;='FF-Written'!B$6,('FF-Written'!C$6+((X308-'FF-Written'!B$6)/('FF-Written'!B$5-'FF-Written'!B$6)*'FF-Written'!D$6)),0))))*$AI$2/10</f>
        <v>1.6444444444444457</v>
      </c>
      <c r="AJ308" s="76">
        <f>IF(Y308&gt;='FF-Detailing'!B$3,'FF-Detailing'!C$3,IF(Y308&gt;='FF-Detailing'!B$4,('FF-Detailing'!C$4+((Y308-'FF-Detailing'!B$4)/('FF-Detailing'!B$3-'FF-Detailing'!B$4))*'FF-Detailing'!D$4),IF(Y308&gt;'FF-Detailing'!B$5,('FF-Detailing'!C$5+((Y308-'FF-Detailing'!B$5)/('FF-Detailing'!B$4-'FF-Detailing'!B$5))*'FF-Detailing'!D$5),IF(Y308&gt;='FF-Detailing'!B$6,('FF-Detailing'!C$6+((Y308-'FF-Detailing'!B$6)/('FF-Detailing'!B$5-'FF-Detailing'!B$6)*'FF-Detailing'!D$6)),0))))*$AJ$2/10</f>
        <v>0</v>
      </c>
      <c r="AK308" s="100">
        <f t="shared" si="55"/>
        <v>56.171282017936299</v>
      </c>
      <c r="AL308" s="70">
        <f t="shared" si="64"/>
        <v>186</v>
      </c>
      <c r="AM308" s="2">
        <f t="shared" si="56"/>
        <v>49.930028460387824</v>
      </c>
      <c r="AN308">
        <f t="shared" si="57"/>
        <v>139</v>
      </c>
      <c r="AO308" s="110" t="str">
        <f t="shared" si="58"/>
        <v/>
      </c>
      <c r="AP308" s="110" t="str">
        <f t="shared" si="52"/>
        <v/>
      </c>
      <c r="AQ308" s="110" t="str">
        <f t="shared" si="53"/>
        <v/>
      </c>
      <c r="AR308" s="110" t="str">
        <f t="shared" si="54"/>
        <v/>
      </c>
      <c r="AS308" s="109" t="str">
        <f t="shared" si="59"/>
        <v>Disqualified</v>
      </c>
      <c r="AT308" s="109" t="str">
        <f t="shared" si="60"/>
        <v>Disqualified</v>
      </c>
      <c r="AU308" s="109" t="str">
        <f t="shared" si="61"/>
        <v>Disqualified</v>
      </c>
      <c r="AV308" s="109" t="str">
        <f t="shared" si="62"/>
        <v>Disqualified</v>
      </c>
    </row>
    <row r="309" spans="1:48" ht="30" x14ac:dyDescent="0.35">
      <c r="A309" s="87"/>
      <c r="B309" s="79">
        <v>107821</v>
      </c>
      <c r="C309" s="80" t="s">
        <v>2193</v>
      </c>
      <c r="D309" s="80" t="s">
        <v>1114</v>
      </c>
      <c r="E309" s="80" t="s">
        <v>781</v>
      </c>
      <c r="F309" s="80" t="s">
        <v>37</v>
      </c>
      <c r="G309" s="80" t="s">
        <v>1776</v>
      </c>
      <c r="H309" s="80" t="s">
        <v>1777</v>
      </c>
      <c r="I309" s="80" t="s">
        <v>1757</v>
      </c>
      <c r="J309" s="146">
        <v>45174</v>
      </c>
      <c r="K309" s="146" t="s">
        <v>1719</v>
      </c>
      <c r="L309" s="79"/>
      <c r="M309" s="79">
        <v>9</v>
      </c>
      <c r="N309" s="78">
        <v>83.565231287225316</v>
      </c>
      <c r="O309" s="78">
        <f>_xlfn.XLOOKUP($B309,[1]Sheet1!$A:$A,[1]Sheet1!$D:$D)</f>
        <v>83.565344246844532</v>
      </c>
      <c r="P309" s="78">
        <f t="shared" si="63"/>
        <v>-1.1295961921575781E-4</v>
      </c>
      <c r="Q309" s="78">
        <v>19.155844155844157</v>
      </c>
      <c r="R309" s="78">
        <v>50.089024924105864</v>
      </c>
      <c r="S309" s="78">
        <v>100.26466951787208</v>
      </c>
      <c r="T309" s="142">
        <v>0</v>
      </c>
      <c r="U309" s="68">
        <v>28.232812112186643</v>
      </c>
      <c r="V309" s="68">
        <v>0.84698436336559935</v>
      </c>
      <c r="W309" s="78">
        <v>55.111111111111114</v>
      </c>
      <c r="X309" s="78">
        <v>76.111111111111114</v>
      </c>
      <c r="Y309" s="78">
        <v>84.333333333333329</v>
      </c>
      <c r="Z309" s="73"/>
      <c r="AA309" s="74"/>
      <c r="AB309" s="75">
        <f>IF(N309="","",(IF(N309&gt;='Sales Ach'!B$3,'Sales Ach'!C$3,IF(N309&gt;='Sales Ach'!B$4,('Sales Ach'!C$4+((N309-'Sales Ach'!B$4)/('Sales Ach'!B$3-'Sales Ach'!B$4))*'Sales Ach'!D$4),IF(N309&gt;'Sales Ach'!B$5,('Sales Ach'!C$5+((N309-'Sales Ach'!B$5)/('Sales Ach'!B$4-'Sales Ach'!B$5))*'Sales Ach'!D$5),IF(N309&gt;='Sales Ach'!B$6,('Sales Ach'!C$6+((N309-'Sales Ach'!B$6)/('Sales Ach'!B$5-'Sales Ach'!B$6)*'Sales Ach'!D$6)),0))))*$AB$2/10))</f>
        <v>11.569569386167595</v>
      </c>
      <c r="AC309" s="76">
        <f>IF(Q309="","",(IF(Q309&gt;=UA!B$3,UA!C$3,IF(Q309&gt;=UA!B$4,(UA!C$4+((Q309-UA!B$4)/(UA!B$3-UA!B$4))*UA!D$4),IF(Q309&gt;UA!B$5,(UA!C$5+((Q309-UA!B$5)/(UA!B$4-UA!B$5))*UA!D$5),IF(Q309&gt;=UA!B$6,(UA!C$6+((Q309-UA!B$6)/(UA!B$5-UA!B$6)*UA!D$6)),0))))*$AC$2/10))</f>
        <v>0</v>
      </c>
      <c r="AD309" s="76">
        <f>IF(R309="","",(IF(R309&gt;='New Product'!B$3,'New Product'!C$3,IF(R309&gt;='New Product'!B$4,('New Product'!C$4+((R309-'New Product'!B$4)/('New Product'!B$3-'New Product'!B$4))*'New Product'!D$4),IF(R309&gt;'New Product'!B$5,('New Product'!C$5+((R309-'New Product'!B$5)/('New Product'!B$4-'New Product'!B$5))*'New Product'!D$5),IF(R309&gt;='New Product'!B$6,('New Product'!C$6+((R309-'New Product'!B$6)/('New Product'!B$5-'New Product'!B$6)*'New Product'!D$6)),0)))))*$AD$2/10)</f>
        <v>0.69139484042963162</v>
      </c>
      <c r="AE309" s="76">
        <f>IF(S309="","",(IF(S309&gt;='Basket Brand'!B$3,'Basket Brand'!C$3,IF(S309&gt;='Basket Brand'!B$4,('Basket Brand'!C$4+((S309-'Basket Brand'!B$4)/('Basket Brand'!B$3-'Basket Brand'!B$4))*'Basket Brand'!D$4),IF(S309&gt;'Basket Brand'!B$5,('Basket Brand'!C$5+((S309-'Basket Brand'!B$5)/('Basket Brand'!B$4-'Basket Brand'!B$5))*'Basket Brand'!D$5),IF(S309&gt;='Basket Brand'!B$6,('Basket Brand'!C$6+((S309-'Basket Brand'!B$6)/('Basket Brand'!B$5-'Basket Brand'!B$6)*'Basket Brand'!D$6)),0))))*$AE$2/10))</f>
        <v>9.6317603421446503</v>
      </c>
      <c r="AF309" s="76">
        <f>IF(T309="","",(IF(T309&gt;='No of Month Ach.'!B$3,'No of Month Ach.'!C$3,IF(T309&gt;='No of Month Ach.'!B$4,('No of Month Ach.'!C$4+((T309-'No of Month Ach.'!B$4)/('No of Month Ach.'!B$3-'No of Month Ach.'!B$4))*'No of Month Ach.'!D$4),IF(T309&gt;'No of Month Ach.'!B$5,('No of Month Ach.'!C$5+((T309-'No of Month Ach.'!B$5)/('No of Month Ach.'!B$4-'No of Month Ach.'!B$5))*'No of Month Ach.'!D$5),IF(T309&gt;='No of Month Ach.'!B$6,('No of Month Ach.'!C$6+((T309-'No of Month Ach.'!B$6)/('No of Month Ach.'!B$5-'No of Month Ach.'!B$6)*'No of Month Ach.'!D$6)),0))))*$AF$2/10))</f>
        <v>0</v>
      </c>
      <c r="AG309" s="76">
        <f>IFERROR(IF(U309="","",IF(U309&gt;='Rx Share'!B$3,'Rx Share'!C$3,IF(U309&gt;='Rx Share'!B$4,('Rx Share'!C$4+((U309-'Rx Share'!B$4)/('Rx Share'!B$3-'Rx Share'!B$4))*'Rx Share'!D$4),IF(U309&gt;'Rx Share'!B$5,('Rx Share'!C$5+((U309-'Rx Share'!B$5)/('Rx Share'!B$4-'Rx Share'!B$5))*'Rx Share'!D$5),IF(U309&gt;='Rx Share'!B$6,('Rx Share'!C$6+((U309-'Rx Share'!B$6)/('Rx Share'!B$5-'Rx Share'!B$6)*'Rx Share'!D$6)),0)))))*$AG$2/10,"")</f>
        <v>0</v>
      </c>
      <c r="AH309" s="76">
        <f>IF(W309&gt;='Call Achv'!B$3,'Call Achv'!C$3,IF(W309&gt;='Call Achv'!B$4,('Call Achv'!C$4+((W309-'Call Achv'!B$4)/('Call Achv'!B$3-'Call Achv'!B$4))*'Call Achv'!D$4),IF(W309&gt;'Call Achv'!B$5,('Call Achv'!C$5+((W309-'Call Achv'!B$5)/('Call Achv'!B$4-'Call Achv'!B$5))*'Call Achv'!D$5),IF(W309&gt;='Call Achv'!B$6,('Call Achv'!C$6+((W309-'Call Achv'!B$6)/('Call Achv'!B$5-'Call Achv'!B$6)*'Call Achv'!D$6)),0))))*$AH$2/10</f>
        <v>0</v>
      </c>
      <c r="AI309" s="76">
        <f>IF(X309&gt;='FF-Written'!B$3,'FF-Written'!C$3,IF(X309&gt;='FF-Written'!B$4,('FF-Written'!C$4+((X309-'FF-Written'!B$4)/('FF-Written'!B$3-'FF-Written'!B$4))*'FF-Written'!D$4),IF(X309&gt;'FF-Written'!B$5,('FF-Written'!C$5+((X309-'FF-Written'!B$5)/('FF-Written'!B$4-'FF-Written'!B$5))*'FF-Written'!D$5),IF(X309&gt;='FF-Written'!B$6,('FF-Written'!C$6+((X309-'FF-Written'!B$6)/('FF-Written'!B$5-'FF-Written'!B$6)*'FF-Written'!D$6)),0))))*$AI$2/10</f>
        <v>5.1333333333333337</v>
      </c>
      <c r="AJ309" s="76">
        <f>IF(Y309&gt;='FF-Detailing'!B$3,'FF-Detailing'!C$3,IF(Y309&gt;='FF-Detailing'!B$4,('FF-Detailing'!C$4+((Y309-'FF-Detailing'!B$4)/('FF-Detailing'!B$3-'FF-Detailing'!B$4))*'FF-Detailing'!D$4),IF(Y309&gt;'FF-Detailing'!B$5,('FF-Detailing'!C$5+((Y309-'FF-Detailing'!B$5)/('FF-Detailing'!B$4-'FF-Detailing'!B$5))*'FF-Detailing'!D$5),IF(Y309&gt;='FF-Detailing'!B$6,('FF-Detailing'!C$6+((Y309-'FF-Detailing'!B$6)/('FF-Detailing'!B$5-'FF-Detailing'!B$6)*'FF-Detailing'!D$6)),0))))*$AJ$2/10</f>
        <v>2.3599999999999994</v>
      </c>
      <c r="AK309" s="100">
        <f t="shared" si="55"/>
        <v>36.732572377594011</v>
      </c>
      <c r="AL309" s="70">
        <f t="shared" si="64"/>
        <v>384</v>
      </c>
      <c r="AM309" s="2">
        <f t="shared" si="56"/>
        <v>32.65117544675023</v>
      </c>
      <c r="AN309">
        <f t="shared" si="57"/>
        <v>278</v>
      </c>
      <c r="AO309" s="110" t="str">
        <f t="shared" si="58"/>
        <v/>
      </c>
      <c r="AP309" s="110" t="str">
        <f t="shared" si="52"/>
        <v/>
      </c>
      <c r="AQ309" s="110" t="str">
        <f t="shared" si="53"/>
        <v/>
      </c>
      <c r="AR309" s="110" t="str">
        <f t="shared" si="54"/>
        <v/>
      </c>
      <c r="AS309" s="109" t="str">
        <f t="shared" si="59"/>
        <v>Disqualified</v>
      </c>
      <c r="AT309" s="109" t="str">
        <f t="shared" si="60"/>
        <v>Disqualified</v>
      </c>
      <c r="AU309" s="109" t="str">
        <f t="shared" si="61"/>
        <v>Disqualified</v>
      </c>
      <c r="AV309" s="109" t="str">
        <f t="shared" si="62"/>
        <v>Disqualified</v>
      </c>
    </row>
    <row r="310" spans="1:48" ht="20" x14ac:dyDescent="0.35">
      <c r="A310" s="87"/>
      <c r="B310" s="79">
        <v>107823</v>
      </c>
      <c r="C310" s="80" t="s">
        <v>2194</v>
      </c>
      <c r="D310" s="80" t="s">
        <v>1114</v>
      </c>
      <c r="E310" s="80" t="s">
        <v>2195</v>
      </c>
      <c r="F310" s="80" t="s">
        <v>1983</v>
      </c>
      <c r="G310" s="80" t="s">
        <v>1830</v>
      </c>
      <c r="H310" s="80" t="s">
        <v>1822</v>
      </c>
      <c r="I310" s="80" t="s">
        <v>1757</v>
      </c>
      <c r="J310" s="146">
        <v>45174</v>
      </c>
      <c r="K310" s="146" t="s">
        <v>1719</v>
      </c>
      <c r="L310" s="79"/>
      <c r="M310" s="79">
        <v>9</v>
      </c>
      <c r="N310" s="78">
        <v>112.83729732058563</v>
      </c>
      <c r="O310" s="78">
        <f>_xlfn.XLOOKUP($B310,[1]Sheet1!$A:$A,[1]Sheet1!$D:$D)</f>
        <v>112.83727889737662</v>
      </c>
      <c r="P310" s="78">
        <f t="shared" si="63"/>
        <v>1.8423209013462838E-5</v>
      </c>
      <c r="Q310" s="78">
        <v>35.338345864661655</v>
      </c>
      <c r="R310" s="78">
        <v>133.14527938072175</v>
      </c>
      <c r="S310" s="78">
        <v>100.1135451951511</v>
      </c>
      <c r="T310" s="142">
        <v>9</v>
      </c>
      <c r="U310" s="68">
        <v>41.966973816257642</v>
      </c>
      <c r="V310" s="68">
        <v>0.83933947632515282</v>
      </c>
      <c r="W310" s="78">
        <v>97.785285285285283</v>
      </c>
      <c r="X310" s="78">
        <v>77.777777777777786</v>
      </c>
      <c r="Y310" s="78">
        <v>89.666666666666671</v>
      </c>
      <c r="Z310" s="73"/>
      <c r="AA310" s="74"/>
      <c r="AB310" s="75">
        <f>IF(N310="","",(IF(N310&gt;='Sales Ach'!B$3,'Sales Ach'!C$3,IF(N310&gt;='Sales Ach'!B$4,('Sales Ach'!C$4+((N310-'Sales Ach'!B$4)/('Sales Ach'!B$3-'Sales Ach'!B$4))*'Sales Ach'!D$4),IF(N310&gt;'Sales Ach'!B$5,('Sales Ach'!C$5+((N310-'Sales Ach'!B$5)/('Sales Ach'!B$4-'Sales Ach'!B$5))*'Sales Ach'!D$5),IF(N310&gt;='Sales Ach'!B$6,('Sales Ach'!C$6+((N310-'Sales Ach'!B$6)/('Sales Ach'!B$5-'Sales Ach'!B$6)*'Sales Ach'!D$6)),0))))*$AB$2/10))</f>
        <v>27.851189196175692</v>
      </c>
      <c r="AC310" s="76">
        <f>IF(Q310="","",(IF(Q310&gt;=UA!B$3,UA!C$3,IF(Q310&gt;=UA!B$4,(UA!C$4+((Q310-UA!B$4)/(UA!B$3-UA!B$4))*UA!D$4),IF(Q310&gt;UA!B$5,(UA!C$5+((Q310-UA!B$5)/(UA!B$4-UA!B$5))*UA!D$5),IF(Q310&gt;=UA!B$6,(UA!C$6+((Q310-UA!B$6)/(UA!B$5-UA!B$6)*UA!D$6)),0))))*$AC$2/10))</f>
        <v>4.6015037593984962</v>
      </c>
      <c r="AD310" s="76">
        <f>IF(R310="","",(IF(R310&gt;='New Product'!B$3,'New Product'!C$3,IF(R310&gt;='New Product'!B$4,('New Product'!C$4+((R310-'New Product'!B$4)/('New Product'!B$3-'New Product'!B$4))*'New Product'!D$4),IF(R310&gt;'New Product'!B$5,('New Product'!C$5+((R310-'New Product'!B$5)/('New Product'!B$4-'New Product'!B$5))*'New Product'!D$5),IF(R310&gt;='New Product'!B$6,('New Product'!C$6+((R310-'New Product'!B$6)/('New Product'!B$5-'New Product'!B$6)*'New Product'!D$6)),0)))))*$AD$2/10)</f>
        <v>5</v>
      </c>
      <c r="AE310" s="76">
        <f>IF(S310="","",(IF(S310&gt;='Basket Brand'!B$3,'Basket Brand'!C$3,IF(S310&gt;='Basket Brand'!B$4,('Basket Brand'!C$4+((S310-'Basket Brand'!B$4)/('Basket Brand'!B$3-'Basket Brand'!B$4))*'Basket Brand'!D$4),IF(S310&gt;'Basket Brand'!B$5,('Basket Brand'!C$5+((S310-'Basket Brand'!B$5)/('Basket Brand'!B$4-'Basket Brand'!B$5))*'Basket Brand'!D$5),IF(S310&gt;='Basket Brand'!B$6,('Basket Brand'!C$6+((S310-'Basket Brand'!B$6)/('Basket Brand'!B$5-'Basket Brand'!B$6)*'Basket Brand'!D$6)),0))))*$AE$2/10))</f>
        <v>9.6136254234181333</v>
      </c>
      <c r="AF310" s="76">
        <f>IF(T310="","",(IF(T310&gt;='No of Month Ach.'!B$3,'No of Month Ach.'!C$3,IF(T310&gt;='No of Month Ach.'!B$4,('No of Month Ach.'!C$4+((T310-'No of Month Ach.'!B$4)/('No of Month Ach.'!B$3-'No of Month Ach.'!B$4))*'No of Month Ach.'!D$4),IF(T310&gt;'No of Month Ach.'!B$5,('No of Month Ach.'!C$5+((T310-'No of Month Ach.'!B$5)/('No of Month Ach.'!B$4-'No of Month Ach.'!B$5))*'No of Month Ach.'!D$5),IF(T310&gt;='No of Month Ach.'!B$6,('No of Month Ach.'!C$6+((T310-'No of Month Ach.'!B$6)/('No of Month Ach.'!B$5-'No of Month Ach.'!B$6)*'No of Month Ach.'!D$6)),0))))*$AF$2/10))</f>
        <v>4.9000000000000004</v>
      </c>
      <c r="AG310" s="76">
        <f>IFERROR(IF(U310="","",IF(U310&gt;='Rx Share'!B$3,'Rx Share'!C$3,IF(U310&gt;='Rx Share'!B$4,('Rx Share'!C$4+((U310-'Rx Share'!B$4)/('Rx Share'!B$3-'Rx Share'!B$4))*'Rx Share'!D$4),IF(U310&gt;'Rx Share'!B$5,('Rx Share'!C$5+((U310-'Rx Share'!B$5)/('Rx Share'!B$4-'Rx Share'!B$5))*'Rx Share'!D$5),IF(U310&gt;='Rx Share'!B$6,('Rx Share'!C$6+((U310-'Rx Share'!B$6)/('Rx Share'!B$5-'Rx Share'!B$6)*'Rx Share'!D$6)),0)))))*$AG$2/10,"")</f>
        <v>0</v>
      </c>
      <c r="AH310" s="76">
        <f>IF(W310&gt;='Call Achv'!B$3,'Call Achv'!C$3,IF(W310&gt;='Call Achv'!B$4,('Call Achv'!C$4+((W310-'Call Achv'!B$4)/('Call Achv'!B$3-'Call Achv'!B$4))*'Call Achv'!D$4),IF(W310&gt;'Call Achv'!B$5,('Call Achv'!C$5+((W310-'Call Achv'!B$5)/('Call Achv'!B$4-'Call Achv'!B$5))*'Call Achv'!D$5),IF(W310&gt;='Call Achv'!B$6,('Call Achv'!C$6+((W310-'Call Achv'!B$6)/('Call Achv'!B$5-'Call Achv'!B$6)*'Call Achv'!D$6)),0))))*$AH$2/10</f>
        <v>4.3355855855855854</v>
      </c>
      <c r="AI310" s="76">
        <f>IF(X310&gt;='FF-Written'!B$3,'FF-Written'!C$3,IF(X310&gt;='FF-Written'!B$4,('FF-Written'!C$4+((X310-'FF-Written'!B$4)/('FF-Written'!B$3-'FF-Written'!B$4))*'FF-Written'!D$4),IF(X310&gt;'FF-Written'!B$5,('FF-Written'!C$5+((X310-'FF-Written'!B$5)/('FF-Written'!B$4-'FF-Written'!B$5))*'FF-Written'!D$5),IF(X310&gt;='FF-Written'!B$6,('FF-Written'!C$6+((X310-'FF-Written'!B$6)/('FF-Written'!B$5-'FF-Written'!B$6)*'FF-Written'!D$6)),0))))*$AI$2/10</f>
        <v>5.3333333333333339</v>
      </c>
      <c r="AJ310" s="76">
        <f>IF(Y310&gt;='FF-Detailing'!B$3,'FF-Detailing'!C$3,IF(Y310&gt;='FF-Detailing'!B$4,('FF-Detailing'!C$4+((Y310-'FF-Detailing'!B$4)/('FF-Detailing'!B$3-'FF-Detailing'!B$4))*'FF-Detailing'!D$4),IF(Y310&gt;'FF-Detailing'!B$5,('FF-Detailing'!C$5+((Y310-'FF-Detailing'!B$5)/('FF-Detailing'!B$4-'FF-Detailing'!B$5))*'FF-Detailing'!D$5),IF(Y310&gt;='FF-Detailing'!B$6,('FF-Detailing'!C$6+((Y310-'FF-Detailing'!B$6)/('FF-Detailing'!B$5-'FF-Detailing'!B$6)*'FF-Detailing'!D$6)),0))))*$AJ$2/10</f>
        <v>2.68</v>
      </c>
      <c r="AK310" s="100">
        <f t="shared" si="55"/>
        <v>80.394046622389041</v>
      </c>
      <c r="AL310" s="70">
        <f t="shared" si="64"/>
        <v>38</v>
      </c>
      <c r="AM310" s="2">
        <f t="shared" si="56"/>
        <v>71.461374775456932</v>
      </c>
      <c r="AN310">
        <f t="shared" si="57"/>
        <v>29</v>
      </c>
      <c r="AO310" s="110">
        <f t="shared" si="58"/>
        <v>41.966973816257642</v>
      </c>
      <c r="AP310" s="110">
        <f t="shared" si="52"/>
        <v>133.14527938072175</v>
      </c>
      <c r="AQ310" s="110">
        <f t="shared" si="53"/>
        <v>35.338345864661655</v>
      </c>
      <c r="AR310" s="110">
        <f t="shared" si="54"/>
        <v>77.777777777777786</v>
      </c>
      <c r="AS310" s="109">
        <f t="shared" si="59"/>
        <v>13</v>
      </c>
      <c r="AT310" s="109">
        <f t="shared" si="60"/>
        <v>14</v>
      </c>
      <c r="AU310" s="109">
        <f t="shared" si="61"/>
        <v>113</v>
      </c>
      <c r="AV310" s="109">
        <f t="shared" si="62"/>
        <v>98</v>
      </c>
    </row>
    <row r="311" spans="1:48" ht="20" x14ac:dyDescent="0.35">
      <c r="A311" s="87"/>
      <c r="B311" s="79">
        <v>107824</v>
      </c>
      <c r="C311" s="80" t="s">
        <v>784</v>
      </c>
      <c r="D311" s="80" t="s">
        <v>1114</v>
      </c>
      <c r="E311" s="80" t="s">
        <v>2196</v>
      </c>
      <c r="F311" s="80" t="s">
        <v>83</v>
      </c>
      <c r="G311" s="80" t="s">
        <v>21</v>
      </c>
      <c r="H311" s="80" t="s">
        <v>1760</v>
      </c>
      <c r="I311" s="80" t="s">
        <v>1757</v>
      </c>
      <c r="J311" s="146">
        <v>45174</v>
      </c>
      <c r="K311" s="146" t="s">
        <v>1719</v>
      </c>
      <c r="L311" s="79"/>
      <c r="M311" s="79">
        <v>9</v>
      </c>
      <c r="N311" s="78">
        <v>98.375212770986366</v>
      </c>
      <c r="O311" s="78">
        <f>_xlfn.XLOOKUP($B311,[1]Sheet1!$A:$A,[1]Sheet1!$D:$D)</f>
        <v>98.375190519976812</v>
      </c>
      <c r="P311" s="78">
        <f t="shared" si="63"/>
        <v>2.2251009553997392E-5</v>
      </c>
      <c r="Q311" s="78">
        <v>19.182948490230906</v>
      </c>
      <c r="R311" s="78">
        <v>95.293209551669648</v>
      </c>
      <c r="S311" s="78">
        <v>139.96935654218527</v>
      </c>
      <c r="T311" s="142">
        <v>6</v>
      </c>
      <c r="U311" s="68">
        <v>22.153396137135974</v>
      </c>
      <c r="V311" s="68">
        <v>0.66460188411407928</v>
      </c>
      <c r="W311" s="78">
        <v>104.22222222222221</v>
      </c>
      <c r="X311" s="78">
        <v>47.777777777777771</v>
      </c>
      <c r="Y311" s="78">
        <v>60.333333333333336</v>
      </c>
      <c r="Z311" s="73"/>
      <c r="AA311" s="74"/>
      <c r="AB311" s="75">
        <f>IF(N311="","",(IF(N311&gt;='Sales Ach'!B$3,'Sales Ach'!C$3,IF(N311&gt;='Sales Ach'!B$4,('Sales Ach'!C$4+((N311-'Sales Ach'!B$4)/('Sales Ach'!B$3-'Sales Ach'!B$4))*'Sales Ach'!D$4),IF(N311&gt;'Sales Ach'!B$5,('Sales Ach'!C$5+((N311-'Sales Ach'!B$5)/('Sales Ach'!B$4-'Sales Ach'!B$5))*'Sales Ach'!D$5),IF(N311&gt;='Sales Ach'!B$6,('Sales Ach'!C$6+((N311-'Sales Ach'!B$6)/('Sales Ach'!B$5-'Sales Ach'!B$6)*'Sales Ach'!D$6)),0))))*$AB$2/10))</f>
        <v>19.050255325183638</v>
      </c>
      <c r="AC311" s="76">
        <f>IF(Q311="","",(IF(Q311&gt;=UA!B$3,UA!C$3,IF(Q311&gt;=UA!B$4,(UA!C$4+((Q311-UA!B$4)/(UA!B$3-UA!B$4))*UA!D$4),IF(Q311&gt;UA!B$5,(UA!C$5+((Q311-UA!B$5)/(UA!B$4-UA!B$5))*UA!D$5),IF(Q311&gt;=UA!B$6,(UA!C$6+((Q311-UA!B$6)/(UA!B$5-UA!B$6)*UA!D$6)),0))))*$AC$2/10))</f>
        <v>0</v>
      </c>
      <c r="AD311" s="76">
        <f>IF(R311="","",(IF(R311&gt;='New Product'!B$3,'New Product'!C$3,IF(R311&gt;='New Product'!B$4,('New Product'!C$4+((R311-'New Product'!B$4)/('New Product'!B$3-'New Product'!B$4))*'New Product'!D$4),IF(R311&gt;'New Product'!B$5,('New Product'!C$5+((R311-'New Product'!B$5)/('New Product'!B$4-'New Product'!B$5))*'New Product'!D$5),IF(R311&gt;='New Product'!B$6,('New Product'!C$6+((R311-'New Product'!B$6)/('New Product'!B$5-'New Product'!B$6)*'New Product'!D$6)),0)))))*$AD$2/10)</f>
        <v>4.2939814327504475</v>
      </c>
      <c r="AE311" s="76">
        <f>IF(S311="","",(IF(S311&gt;='Basket Brand'!B$3,'Basket Brand'!C$3,IF(S311&gt;='Basket Brand'!B$4,('Basket Brand'!C$4+((S311-'Basket Brand'!B$4)/('Basket Brand'!B$3-'Basket Brand'!B$4))*'Basket Brand'!D$4),IF(S311&gt;'Basket Brand'!B$5,('Basket Brand'!C$5+((S311-'Basket Brand'!B$5)/('Basket Brand'!B$4-'Basket Brand'!B$5))*'Basket Brand'!D$5),IF(S311&gt;='Basket Brand'!B$6,('Basket Brand'!C$6+((S311-'Basket Brand'!B$6)/('Basket Brand'!B$5-'Basket Brand'!B$6)*'Basket Brand'!D$6)),0))))*$AE$2/10))</f>
        <v>12</v>
      </c>
      <c r="AF311" s="76">
        <f>IF(T311="","",(IF(T311&gt;='No of Month Ach.'!B$3,'No of Month Ach.'!C$3,IF(T311&gt;='No of Month Ach.'!B$4,('No of Month Ach.'!C$4+((T311-'No of Month Ach.'!B$4)/('No of Month Ach.'!B$3-'No of Month Ach.'!B$4))*'No of Month Ach.'!D$4),IF(T311&gt;'No of Month Ach.'!B$5,('No of Month Ach.'!C$5+((T311-'No of Month Ach.'!B$5)/('No of Month Ach.'!B$4-'No of Month Ach.'!B$5))*'No of Month Ach.'!D$5),IF(T311&gt;='No of Month Ach.'!B$6,('No of Month Ach.'!C$6+((T311-'No of Month Ach.'!B$6)/('No of Month Ach.'!B$5-'No of Month Ach.'!B$6)*'No of Month Ach.'!D$6)),0))))*$AF$2/10))</f>
        <v>1.575</v>
      </c>
      <c r="AG311" s="76">
        <f>IFERROR(IF(U311="","",IF(U311&gt;='Rx Share'!B$3,'Rx Share'!C$3,IF(U311&gt;='Rx Share'!B$4,('Rx Share'!C$4+((U311-'Rx Share'!B$4)/('Rx Share'!B$3-'Rx Share'!B$4))*'Rx Share'!D$4),IF(U311&gt;'Rx Share'!B$5,('Rx Share'!C$5+((U311-'Rx Share'!B$5)/('Rx Share'!B$4-'Rx Share'!B$5))*'Rx Share'!D$5),IF(U311&gt;='Rx Share'!B$6,('Rx Share'!C$6+((U311-'Rx Share'!B$6)/('Rx Share'!B$5-'Rx Share'!B$6)*'Rx Share'!D$6)),0)))))*$AG$2/10,"")</f>
        <v>0</v>
      </c>
      <c r="AH311" s="76">
        <f>IF(W311&gt;='Call Achv'!B$3,'Call Achv'!C$3,IF(W311&gt;='Call Achv'!B$4,('Call Achv'!C$4+((W311-'Call Achv'!B$4)/('Call Achv'!B$3-'Call Achv'!B$4))*'Call Achv'!D$4),IF(W311&gt;'Call Achv'!B$5,('Call Achv'!C$5+((W311-'Call Achv'!B$5)/('Call Achv'!B$4-'Call Achv'!B$5))*'Call Achv'!D$5),IF(W311&gt;='Call Achv'!B$6,('Call Achv'!C$6+((W311-'Call Achv'!B$6)/('Call Achv'!B$5-'Call Achv'!B$6)*'Call Achv'!D$6)),0))))*$AH$2/10</f>
        <v>5</v>
      </c>
      <c r="AI311" s="76">
        <f>IF(X311&gt;='FF-Written'!B$3,'FF-Written'!C$3,IF(X311&gt;='FF-Written'!B$4,('FF-Written'!C$4+((X311-'FF-Written'!B$4)/('FF-Written'!B$3-'FF-Written'!B$4))*'FF-Written'!D$4),IF(X311&gt;'FF-Written'!B$5,('FF-Written'!C$5+((X311-'FF-Written'!B$5)/('FF-Written'!B$4-'FF-Written'!B$5))*'FF-Written'!D$5),IF(X311&gt;='FF-Written'!B$6,('FF-Written'!C$6+((X311-'FF-Written'!B$6)/('FF-Written'!B$5-'FF-Written'!B$6)*'FF-Written'!D$6)),0))))*$AI$2/10</f>
        <v>0</v>
      </c>
      <c r="AJ311" s="76">
        <f>IF(Y311&gt;='FF-Detailing'!B$3,'FF-Detailing'!C$3,IF(Y311&gt;='FF-Detailing'!B$4,('FF-Detailing'!C$4+((Y311-'FF-Detailing'!B$4)/('FF-Detailing'!B$3-'FF-Detailing'!B$4))*'FF-Detailing'!D$4),IF(Y311&gt;'FF-Detailing'!B$5,('FF-Detailing'!C$5+((Y311-'FF-Detailing'!B$5)/('FF-Detailing'!B$4-'FF-Detailing'!B$5))*'FF-Detailing'!D$5),IF(Y311&gt;='FF-Detailing'!B$6,('FF-Detailing'!C$6+((Y311-'FF-Detailing'!B$6)/('FF-Detailing'!B$5-'FF-Detailing'!B$6)*'FF-Detailing'!D$6)),0))))*$AJ$2/10</f>
        <v>0.18500000000000022</v>
      </c>
      <c r="AK311" s="100">
        <f t="shared" si="55"/>
        <v>52.630295947417608</v>
      </c>
      <c r="AL311" s="70">
        <f t="shared" si="64"/>
        <v>217</v>
      </c>
      <c r="AM311" s="2">
        <f t="shared" si="56"/>
        <v>46.782485286593435</v>
      </c>
      <c r="AN311">
        <f t="shared" si="57"/>
        <v>163</v>
      </c>
      <c r="AO311" s="110" t="str">
        <f t="shared" si="58"/>
        <v/>
      </c>
      <c r="AP311" s="110" t="str">
        <f t="shared" si="52"/>
        <v/>
      </c>
      <c r="AQ311" s="110" t="str">
        <f t="shared" si="53"/>
        <v/>
      </c>
      <c r="AR311" s="110" t="str">
        <f t="shared" si="54"/>
        <v/>
      </c>
      <c r="AS311" s="109" t="str">
        <f t="shared" si="59"/>
        <v>Disqualified</v>
      </c>
      <c r="AT311" s="109" t="str">
        <f t="shared" si="60"/>
        <v>Disqualified</v>
      </c>
      <c r="AU311" s="109" t="str">
        <f t="shared" si="61"/>
        <v>Disqualified</v>
      </c>
      <c r="AV311" s="109" t="str">
        <f t="shared" si="62"/>
        <v>Disqualified</v>
      </c>
    </row>
    <row r="312" spans="1:48" ht="20" x14ac:dyDescent="0.35">
      <c r="A312" s="87"/>
      <c r="B312" s="79">
        <v>107825</v>
      </c>
      <c r="C312" s="80" t="s">
        <v>2197</v>
      </c>
      <c r="D312" s="80" t="s">
        <v>1114</v>
      </c>
      <c r="E312" s="80" t="s">
        <v>2198</v>
      </c>
      <c r="F312" s="80" t="s">
        <v>2199</v>
      </c>
      <c r="G312" s="80" t="s">
        <v>1766</v>
      </c>
      <c r="H312" s="80" t="s">
        <v>1545</v>
      </c>
      <c r="I312" s="80" t="s">
        <v>1545</v>
      </c>
      <c r="J312" s="146">
        <v>45165</v>
      </c>
      <c r="K312" s="146" t="s">
        <v>1719</v>
      </c>
      <c r="L312" s="79"/>
      <c r="M312" s="79">
        <v>9</v>
      </c>
      <c r="N312" s="78">
        <v>111.55619897507525</v>
      </c>
      <c r="O312" s="78">
        <f>_xlfn.XLOOKUP($B312,[1]Sheet1!$A:$A,[1]Sheet1!$D:$D)</f>
        <v>111.55620475497309</v>
      </c>
      <c r="P312" s="78">
        <f t="shared" si="63"/>
        <v>-5.7798978474465912E-6</v>
      </c>
      <c r="Q312" s="78">
        <v>66.666666666666657</v>
      </c>
      <c r="R312" s="78" t="s">
        <v>1093</v>
      </c>
      <c r="S312" s="78">
        <v>109.56151319133885</v>
      </c>
      <c r="T312" s="142">
        <v>9</v>
      </c>
      <c r="U312" s="68" t="s">
        <v>1093</v>
      </c>
      <c r="V312" s="68" t="s">
        <v>1093</v>
      </c>
      <c r="W312" s="78">
        <v>132.88490284005979</v>
      </c>
      <c r="X312" s="78">
        <v>59.444444444444436</v>
      </c>
      <c r="Y312" s="78">
        <v>30.666666666666668</v>
      </c>
      <c r="Z312" s="73"/>
      <c r="AA312" s="74"/>
      <c r="AB312" s="75">
        <f>IF(N312="","",(IF(N312&gt;='Sales Ach'!B$3,'Sales Ach'!C$3,IF(N312&gt;='Sales Ach'!B$4,('Sales Ach'!C$4+((N312-'Sales Ach'!B$4)/('Sales Ach'!B$3-'Sales Ach'!B$4))*'Sales Ach'!D$4),IF(N312&gt;'Sales Ach'!B$5,('Sales Ach'!C$5+((N312-'Sales Ach'!B$5)/('Sales Ach'!B$4-'Sales Ach'!B$5))*'Sales Ach'!D$5),IF(N312&gt;='Sales Ach'!B$6,('Sales Ach'!C$6+((N312-'Sales Ach'!B$6)/('Sales Ach'!B$5-'Sales Ach'!B$6)*'Sales Ach'!D$6)),0))))*$AB$2/10))</f>
        <v>27.466859692522569</v>
      </c>
      <c r="AC312" s="76">
        <f>IF(Q312="","",(IF(Q312&gt;=UA!B$3,UA!C$3,IF(Q312&gt;=UA!B$4,(UA!C$4+((Q312-UA!B$4)/(UA!B$3-UA!B$4))*UA!D$4),IF(Q312&gt;UA!B$5,(UA!C$5+((Q312-UA!B$5)/(UA!B$4-UA!B$5))*UA!D$5),IF(Q312&gt;=UA!B$6,(UA!C$6+((Q312-UA!B$6)/(UA!B$5-UA!B$6)*UA!D$6)),0))))*$AC$2/10))</f>
        <v>10</v>
      </c>
      <c r="AD312" s="76" t="str">
        <f>IF(R312="","",(IF(R312&gt;='New Product'!B$3,'New Product'!C$3,IF(R312&gt;='New Product'!B$4,('New Product'!C$4+((R312-'New Product'!B$4)/('New Product'!B$3-'New Product'!B$4))*'New Product'!D$4),IF(R312&gt;'New Product'!B$5,('New Product'!C$5+((R312-'New Product'!B$5)/('New Product'!B$4-'New Product'!B$5))*'New Product'!D$5),IF(R312&gt;='New Product'!B$6,('New Product'!C$6+((R312-'New Product'!B$6)/('New Product'!B$5-'New Product'!B$6)*'New Product'!D$6)),0)))))*$AD$2/10)</f>
        <v/>
      </c>
      <c r="AE312" s="76">
        <f>IF(S312="","",(IF(S312&gt;='Basket Brand'!B$3,'Basket Brand'!C$3,IF(S312&gt;='Basket Brand'!B$4,('Basket Brand'!C$4+((S312-'Basket Brand'!B$4)/('Basket Brand'!B$3-'Basket Brand'!B$4))*'Basket Brand'!D$4),IF(S312&gt;'Basket Brand'!B$5,('Basket Brand'!C$5+((S312-'Basket Brand'!B$5)/('Basket Brand'!B$4-'Basket Brand'!B$5))*'Basket Brand'!D$5),IF(S312&gt;='Basket Brand'!B$6,('Basket Brand'!C$6+((S312-'Basket Brand'!B$6)/('Basket Brand'!B$5-'Basket Brand'!B$6)*'Basket Brand'!D$6)),0))))*$AE$2/10))</f>
        <v>10.74738158296066</v>
      </c>
      <c r="AF312" s="76">
        <f>IF(T312="","",(IF(T312&gt;='No of Month Ach.'!B$3,'No of Month Ach.'!C$3,IF(T312&gt;='No of Month Ach.'!B$4,('No of Month Ach.'!C$4+((T312-'No of Month Ach.'!B$4)/('No of Month Ach.'!B$3-'No of Month Ach.'!B$4))*'No of Month Ach.'!D$4),IF(T312&gt;'No of Month Ach.'!B$5,('No of Month Ach.'!C$5+((T312-'No of Month Ach.'!B$5)/('No of Month Ach.'!B$4-'No of Month Ach.'!B$5))*'No of Month Ach.'!D$5),IF(T312&gt;='No of Month Ach.'!B$6,('No of Month Ach.'!C$6+((T312-'No of Month Ach.'!B$6)/('No of Month Ach.'!B$5-'No of Month Ach.'!B$6)*'No of Month Ach.'!D$6)),0))))*$AF$2/10))</f>
        <v>4.9000000000000004</v>
      </c>
      <c r="AG312" s="76" t="str">
        <f>IFERROR(IF(U312="","",IF(U312&gt;='Rx Share'!B$3,'Rx Share'!C$3,IF(U312&gt;='Rx Share'!B$4,('Rx Share'!C$4+((U312-'Rx Share'!B$4)/('Rx Share'!B$3-'Rx Share'!B$4))*'Rx Share'!D$4),IF(U312&gt;'Rx Share'!B$5,('Rx Share'!C$5+((U312-'Rx Share'!B$5)/('Rx Share'!B$4-'Rx Share'!B$5))*'Rx Share'!D$5),IF(U312&gt;='Rx Share'!B$6,('Rx Share'!C$6+((U312-'Rx Share'!B$6)/('Rx Share'!B$5-'Rx Share'!B$6)*'Rx Share'!D$6)),0)))))*$AG$2/10,"")</f>
        <v/>
      </c>
      <c r="AH312" s="76">
        <f>IF(W312&gt;='Call Achv'!B$3,'Call Achv'!C$3,IF(W312&gt;='Call Achv'!B$4,('Call Achv'!C$4+((W312-'Call Achv'!B$4)/('Call Achv'!B$3-'Call Achv'!B$4))*'Call Achv'!D$4),IF(W312&gt;'Call Achv'!B$5,('Call Achv'!C$5+((W312-'Call Achv'!B$5)/('Call Achv'!B$4-'Call Achv'!B$5))*'Call Achv'!D$5),IF(W312&gt;='Call Achv'!B$6,('Call Achv'!C$6+((W312-'Call Achv'!B$6)/('Call Achv'!B$5-'Call Achv'!B$6)*'Call Achv'!D$6)),0))))*$AH$2/10</f>
        <v>5</v>
      </c>
      <c r="AI312" s="76">
        <f>IF(X312&gt;='FF-Written'!B$3,'FF-Written'!C$3,IF(X312&gt;='FF-Written'!B$4,('FF-Written'!C$4+((X312-'FF-Written'!B$4)/('FF-Written'!B$3-'FF-Written'!B$4))*'FF-Written'!D$4),IF(X312&gt;'FF-Written'!B$5,('FF-Written'!C$5+((X312-'FF-Written'!B$5)/('FF-Written'!B$4-'FF-Written'!B$5))*'FF-Written'!D$5),IF(X312&gt;='FF-Written'!B$6,('FF-Written'!C$6+((X312-'FF-Written'!B$6)/('FF-Written'!B$5-'FF-Written'!B$6)*'FF-Written'!D$6)),0))))*$AI$2/10</f>
        <v>3.0444444444444416</v>
      </c>
      <c r="AJ312" s="76">
        <f>IF(Y312&gt;='FF-Detailing'!B$3,'FF-Detailing'!C$3,IF(Y312&gt;='FF-Detailing'!B$4,('FF-Detailing'!C$4+((Y312-'FF-Detailing'!B$4)/('FF-Detailing'!B$3-'FF-Detailing'!B$4))*'FF-Detailing'!D$4),IF(Y312&gt;'FF-Detailing'!B$5,('FF-Detailing'!C$5+((Y312-'FF-Detailing'!B$5)/('FF-Detailing'!B$4-'FF-Detailing'!B$5))*'FF-Detailing'!D$5),IF(Y312&gt;='FF-Detailing'!B$6,('FF-Detailing'!C$6+((Y312-'FF-Detailing'!B$6)/('FF-Detailing'!B$5-'FF-Detailing'!B$6)*'FF-Detailing'!D$6)),0))))*$AJ$2/10</f>
        <v>0</v>
      </c>
      <c r="AK312" s="100">
        <f t="shared" si="55"/>
        <v>76.448357149909583</v>
      </c>
      <c r="AL312" s="70">
        <f t="shared" si="64"/>
        <v>65</v>
      </c>
      <c r="AM312" s="2">
        <f t="shared" si="56"/>
        <v>67.954095244364083</v>
      </c>
      <c r="AN312">
        <f t="shared" si="57"/>
        <v>46</v>
      </c>
      <c r="AO312" s="110" t="str">
        <f t="shared" si="58"/>
        <v/>
      </c>
      <c r="AP312" s="110" t="str">
        <f t="shared" si="52"/>
        <v/>
      </c>
      <c r="AQ312" s="110">
        <f t="shared" si="53"/>
        <v>66.666666666666657</v>
      </c>
      <c r="AR312" s="110">
        <f t="shared" si="54"/>
        <v>59.444444444444436</v>
      </c>
      <c r="AS312" s="109" t="str">
        <f t="shared" si="59"/>
        <v>Not eligible</v>
      </c>
      <c r="AT312" s="109" t="str">
        <f t="shared" si="60"/>
        <v>Not eligible</v>
      </c>
      <c r="AU312" s="109">
        <f t="shared" si="61"/>
        <v>10</v>
      </c>
      <c r="AV312" s="109">
        <f t="shared" si="62"/>
        <v>123</v>
      </c>
    </row>
    <row r="313" spans="1:48" ht="20" x14ac:dyDescent="0.35">
      <c r="A313" s="87"/>
      <c r="B313" s="79">
        <v>108064</v>
      </c>
      <c r="C313" s="80" t="s">
        <v>2200</v>
      </c>
      <c r="D313" s="80" t="s">
        <v>1114</v>
      </c>
      <c r="E313" s="80" t="s">
        <v>2201</v>
      </c>
      <c r="F313" s="80" t="s">
        <v>106</v>
      </c>
      <c r="G313" s="80" t="s">
        <v>17</v>
      </c>
      <c r="H313" s="80" t="s">
        <v>1756</v>
      </c>
      <c r="I313" s="80" t="s">
        <v>1757</v>
      </c>
      <c r="J313" s="146">
        <v>45227</v>
      </c>
      <c r="K313" s="146" t="s">
        <v>1719</v>
      </c>
      <c r="L313" s="79"/>
      <c r="M313" s="79">
        <v>9</v>
      </c>
      <c r="N313" s="78">
        <v>100.25642454301421</v>
      </c>
      <c r="O313" s="78">
        <f>_xlfn.XLOOKUP($B313,[1]Sheet1!$A:$A,[1]Sheet1!$D:$D)</f>
        <v>100.25642951411402</v>
      </c>
      <c r="P313" s="78">
        <f t="shared" si="63"/>
        <v>-4.9710998126784034E-6</v>
      </c>
      <c r="Q313" s="78">
        <v>41.203703703703702</v>
      </c>
      <c r="R313" s="78">
        <v>115.71892060258273</v>
      </c>
      <c r="S313" s="78">
        <v>101.03522714925681</v>
      </c>
      <c r="T313" s="142">
        <v>5</v>
      </c>
      <c r="U313" s="68">
        <v>11.659641351718227</v>
      </c>
      <c r="V313" s="68">
        <v>0.58298206758591131</v>
      </c>
      <c r="W313" s="78">
        <v>122.66666666666666</v>
      </c>
      <c r="X313" s="78">
        <v>82.222222222222229</v>
      </c>
      <c r="Y313" s="78">
        <v>84</v>
      </c>
      <c r="Z313" s="73"/>
      <c r="AA313" s="74"/>
      <c r="AB313" s="75">
        <f>IF(N313="","",(IF(N313&gt;='Sales Ach'!B$3,'Sales Ach'!C$3,IF(N313&gt;='Sales Ach'!B$4,('Sales Ach'!C$4+((N313-'Sales Ach'!B$4)/('Sales Ach'!B$3-'Sales Ach'!B$4))*'Sales Ach'!D$4),IF(N313&gt;'Sales Ach'!B$5,('Sales Ach'!C$5+((N313-'Sales Ach'!B$5)/('Sales Ach'!B$4-'Sales Ach'!B$5))*'Sales Ach'!D$5),IF(N313&gt;='Sales Ach'!B$6,('Sales Ach'!C$6+((N313-'Sales Ach'!B$6)/('Sales Ach'!B$5-'Sales Ach'!B$6)*'Sales Ach'!D$6)),0))))*$AB$2/10))</f>
        <v>24.076927362904264</v>
      </c>
      <c r="AC313" s="76">
        <f>IF(Q313="","",(IF(Q313&gt;=UA!B$3,UA!C$3,IF(Q313&gt;=UA!B$4,(UA!C$4+((Q313-UA!B$4)/(UA!B$3-UA!B$4))*UA!D$4),IF(Q313&gt;UA!B$5,(UA!C$5+((Q313-UA!B$5)/(UA!B$4-UA!B$5))*UA!D$5),IF(Q313&gt;=UA!B$6,(UA!C$6+((Q313-UA!B$6)/(UA!B$5-UA!B$6)*UA!D$6)),0))))*$AC$2/10))</f>
        <v>6.481481481481481</v>
      </c>
      <c r="AD313" s="76">
        <f>IF(R313="","",(IF(R313&gt;='New Product'!B$3,'New Product'!C$3,IF(R313&gt;='New Product'!B$4,('New Product'!C$4+((R313-'New Product'!B$4)/('New Product'!B$3-'New Product'!B$4))*'New Product'!D$4),IF(R313&gt;'New Product'!B$5,('New Product'!C$5+((R313-'New Product'!B$5)/('New Product'!B$4-'New Product'!B$5))*'New Product'!D$5),IF(R313&gt;='New Product'!B$6,('New Product'!C$6+((R313-'New Product'!B$6)/('New Product'!B$5-'New Product'!B$6)*'New Product'!D$6)),0)))))*$AD$2/10)</f>
        <v>5</v>
      </c>
      <c r="AE313" s="76">
        <f>IF(S313="","",(IF(S313&gt;='Basket Brand'!B$3,'Basket Brand'!C$3,IF(S313&gt;='Basket Brand'!B$4,('Basket Brand'!C$4+((S313-'Basket Brand'!B$4)/('Basket Brand'!B$3-'Basket Brand'!B$4))*'Basket Brand'!D$4),IF(S313&gt;'Basket Brand'!B$5,('Basket Brand'!C$5+((S313-'Basket Brand'!B$5)/('Basket Brand'!B$4-'Basket Brand'!B$5))*'Basket Brand'!D$5),IF(S313&gt;='Basket Brand'!B$6,('Basket Brand'!C$6+((S313-'Basket Brand'!B$6)/('Basket Brand'!B$5-'Basket Brand'!B$6)*'Basket Brand'!D$6)),0))))*$AE$2/10))</f>
        <v>9.7242272579108171</v>
      </c>
      <c r="AF313" s="76">
        <f>IF(T313="","",(IF(T313&gt;='No of Month Ach.'!B$3,'No of Month Ach.'!C$3,IF(T313&gt;='No of Month Ach.'!B$4,('No of Month Ach.'!C$4+((T313-'No of Month Ach.'!B$4)/('No of Month Ach.'!B$3-'No of Month Ach.'!B$4))*'No of Month Ach.'!D$4),IF(T313&gt;'No of Month Ach.'!B$5,('No of Month Ach.'!C$5+((T313-'No of Month Ach.'!B$5)/('No of Month Ach.'!B$4-'No of Month Ach.'!B$5))*'No of Month Ach.'!D$5),IF(T313&gt;='No of Month Ach.'!B$6,('No of Month Ach.'!C$6+((T313-'No of Month Ach.'!B$6)/('No of Month Ach.'!B$5-'No of Month Ach.'!B$6)*'No of Month Ach.'!D$6)),0))))*$AF$2/10))</f>
        <v>0.35</v>
      </c>
      <c r="AG313" s="76">
        <f>IFERROR(IF(U313="","",IF(U313&gt;='Rx Share'!B$3,'Rx Share'!C$3,IF(U313&gt;='Rx Share'!B$4,('Rx Share'!C$4+((U313-'Rx Share'!B$4)/('Rx Share'!B$3-'Rx Share'!B$4))*'Rx Share'!D$4),IF(U313&gt;'Rx Share'!B$5,('Rx Share'!C$5+((U313-'Rx Share'!B$5)/('Rx Share'!B$4-'Rx Share'!B$5))*'Rx Share'!D$5),IF(U313&gt;='Rx Share'!B$6,('Rx Share'!C$6+((U313-'Rx Share'!B$6)/('Rx Share'!B$5-'Rx Share'!B$6)*'Rx Share'!D$6)),0)))))*$AG$2/10,"")</f>
        <v>0</v>
      </c>
      <c r="AH313" s="76">
        <f>IF(W313&gt;='Call Achv'!B$3,'Call Achv'!C$3,IF(W313&gt;='Call Achv'!B$4,('Call Achv'!C$4+((W313-'Call Achv'!B$4)/('Call Achv'!B$3-'Call Achv'!B$4))*'Call Achv'!D$4),IF(W313&gt;'Call Achv'!B$5,('Call Achv'!C$5+((W313-'Call Achv'!B$5)/('Call Achv'!B$4-'Call Achv'!B$5))*'Call Achv'!D$5),IF(W313&gt;='Call Achv'!B$6,('Call Achv'!C$6+((W313-'Call Achv'!B$6)/('Call Achv'!B$5-'Call Achv'!B$6)*'Call Achv'!D$6)),0))))*$AH$2/10</f>
        <v>5</v>
      </c>
      <c r="AI313" s="76">
        <f>IF(X313&gt;='FF-Written'!B$3,'FF-Written'!C$3,IF(X313&gt;='FF-Written'!B$4,('FF-Written'!C$4+((X313-'FF-Written'!B$4)/('FF-Written'!B$3-'FF-Written'!B$4))*'FF-Written'!D$4),IF(X313&gt;'FF-Written'!B$5,('FF-Written'!C$5+((X313-'FF-Written'!B$5)/('FF-Written'!B$4-'FF-Written'!B$5))*'FF-Written'!D$5),IF(X313&gt;='FF-Written'!B$6,('FF-Written'!C$6+((X313-'FF-Written'!B$6)/('FF-Written'!B$5-'FF-Written'!B$6)*'FF-Written'!D$6)),0))))*$AI$2/10</f>
        <v>6.7555555555555573</v>
      </c>
      <c r="AJ313" s="76">
        <f>IF(Y313&gt;='FF-Detailing'!B$3,'FF-Detailing'!C$3,IF(Y313&gt;='FF-Detailing'!B$4,('FF-Detailing'!C$4+((Y313-'FF-Detailing'!B$4)/('FF-Detailing'!B$3-'FF-Detailing'!B$4))*'FF-Detailing'!D$4),IF(Y313&gt;'FF-Detailing'!B$5,('FF-Detailing'!C$5+((Y313-'FF-Detailing'!B$5)/('FF-Detailing'!B$4-'FF-Detailing'!B$5))*'FF-Detailing'!D$5),IF(Y313&gt;='FF-Detailing'!B$6,('FF-Detailing'!C$6+((Y313-'FF-Detailing'!B$6)/('FF-Detailing'!B$5-'FF-Detailing'!B$6)*'FF-Detailing'!D$6)),0))))*$AJ$2/10</f>
        <v>2.34</v>
      </c>
      <c r="AK313" s="100">
        <f t="shared" si="55"/>
        <v>74.660239572315149</v>
      </c>
      <c r="AL313" s="70">
        <f t="shared" si="64"/>
        <v>75</v>
      </c>
      <c r="AM313" s="2">
        <f t="shared" si="56"/>
        <v>66.36465739761347</v>
      </c>
      <c r="AN313">
        <f t="shared" si="57"/>
        <v>55</v>
      </c>
      <c r="AO313" s="110">
        <f t="shared" si="58"/>
        <v>11.659641351718227</v>
      </c>
      <c r="AP313" s="110">
        <f t="shared" si="52"/>
        <v>115.71892060258273</v>
      </c>
      <c r="AQ313" s="110">
        <f t="shared" si="53"/>
        <v>41.203703703703702</v>
      </c>
      <c r="AR313" s="110">
        <f t="shared" si="54"/>
        <v>82.222222222222229</v>
      </c>
      <c r="AS313" s="109">
        <f t="shared" si="59"/>
        <v>92</v>
      </c>
      <c r="AT313" s="109">
        <f t="shared" si="60"/>
        <v>25</v>
      </c>
      <c r="AU313" s="109">
        <f t="shared" si="61"/>
        <v>82</v>
      </c>
      <c r="AV313" s="109">
        <f t="shared" si="62"/>
        <v>70</v>
      </c>
    </row>
    <row r="314" spans="1:48" ht="30" x14ac:dyDescent="0.35">
      <c r="A314" s="87"/>
      <c r="B314" s="79">
        <v>108065</v>
      </c>
      <c r="C314" s="80" t="s">
        <v>1406</v>
      </c>
      <c r="D314" s="80" t="s">
        <v>1114</v>
      </c>
      <c r="E314" s="80" t="s">
        <v>2202</v>
      </c>
      <c r="F314" s="80" t="s">
        <v>41</v>
      </c>
      <c r="G314" s="80" t="s">
        <v>18</v>
      </c>
      <c r="H314" s="80" t="s">
        <v>1777</v>
      </c>
      <c r="I314" s="80" t="s">
        <v>1757</v>
      </c>
      <c r="J314" s="146">
        <v>45227</v>
      </c>
      <c r="K314" s="146" t="s">
        <v>1719</v>
      </c>
      <c r="L314" s="79"/>
      <c r="M314" s="79">
        <v>9</v>
      </c>
      <c r="N314" s="78">
        <v>90.902789473203185</v>
      </c>
      <c r="O314" s="78">
        <f>_xlfn.XLOOKUP($B314,[1]Sheet1!$A:$A,[1]Sheet1!$D:$D)</f>
        <v>90.902757561588274</v>
      </c>
      <c r="P314" s="78">
        <f t="shared" si="63"/>
        <v>3.191161491145067E-5</v>
      </c>
      <c r="Q314" s="78">
        <v>43.07692307692308</v>
      </c>
      <c r="R314" s="78">
        <v>38.366153773518597</v>
      </c>
      <c r="S314" s="78">
        <v>80.841942999087763</v>
      </c>
      <c r="T314" s="142">
        <v>3</v>
      </c>
      <c r="U314" s="68">
        <v>25.01563477173233</v>
      </c>
      <c r="V314" s="68">
        <v>0.75046904315196994</v>
      </c>
      <c r="W314" s="78">
        <v>54.476190476190482</v>
      </c>
      <c r="X314" s="78">
        <v>83.333333333333329</v>
      </c>
      <c r="Y314" s="78">
        <v>82.666666666666671</v>
      </c>
      <c r="Z314" s="73"/>
      <c r="AA314" s="74"/>
      <c r="AB314" s="75">
        <f>IF(N314="","",(IF(N314&gt;='Sales Ach'!B$3,'Sales Ach'!C$3,IF(N314&gt;='Sales Ach'!B$4,('Sales Ach'!C$4+((N314-'Sales Ach'!B$4)/('Sales Ach'!B$3-'Sales Ach'!B$4))*'Sales Ach'!D$4),IF(N314&gt;'Sales Ach'!B$5,('Sales Ach'!C$5+((N314-'Sales Ach'!B$5)/('Sales Ach'!B$4-'Sales Ach'!B$5))*'Sales Ach'!D$5),IF(N314&gt;='Sales Ach'!B$6,('Sales Ach'!C$6+((N314-'Sales Ach'!B$6)/('Sales Ach'!B$5-'Sales Ach'!B$6)*'Sales Ach'!D$6)),0))))*$AB$2/10))</f>
        <v>13.770836841960957</v>
      </c>
      <c r="AC314" s="76">
        <f>IF(Q314="","",(IF(Q314&gt;=UA!B$3,UA!C$3,IF(Q314&gt;=UA!B$4,(UA!C$4+((Q314-UA!B$4)/(UA!B$3-UA!B$4))*UA!D$4),IF(Q314&gt;UA!B$5,(UA!C$5+((Q314-UA!B$5)/(UA!B$4-UA!B$5))*UA!D$5),IF(Q314&gt;=UA!B$6,(UA!C$6+((Q314-UA!B$6)/(UA!B$5-UA!B$6)*UA!D$6)),0))))*$AC$2/10))</f>
        <v>7.2307692307692317</v>
      </c>
      <c r="AD314" s="76">
        <f>IF(R314="","",(IF(R314&gt;='New Product'!B$3,'New Product'!C$3,IF(R314&gt;='New Product'!B$4,('New Product'!C$4+((R314-'New Product'!B$4)/('New Product'!B$3-'New Product'!B$4))*'New Product'!D$4),IF(R314&gt;'New Product'!B$5,('New Product'!C$5+((R314-'New Product'!B$5)/('New Product'!B$4-'New Product'!B$5))*'New Product'!D$5),IF(R314&gt;='New Product'!B$6,('New Product'!C$6+((R314-'New Product'!B$6)/('New Product'!B$5-'New Product'!B$6)*'New Product'!D$6)),0)))))*$AD$2/10)</f>
        <v>0</v>
      </c>
      <c r="AE314" s="76">
        <f>IF(S314="","",(IF(S314&gt;='Basket Brand'!B$3,'Basket Brand'!C$3,IF(S314&gt;='Basket Brand'!B$4,('Basket Brand'!C$4+((S314-'Basket Brand'!B$4)/('Basket Brand'!B$3-'Basket Brand'!B$4))*'Basket Brand'!D$4),IF(S314&gt;'Basket Brand'!B$5,('Basket Brand'!C$5+((S314-'Basket Brand'!B$5)/('Basket Brand'!B$4-'Basket Brand'!B$5))*'Basket Brand'!D$5),IF(S314&gt;='Basket Brand'!B$6,('Basket Brand'!C$6+((S314-'Basket Brand'!B$6)/('Basket Brand'!B$5-'Basket Brand'!B$6)*'Basket Brand'!D$6)),0))))*$AE$2/10))</f>
        <v>4.3010331598905314</v>
      </c>
      <c r="AF314" s="76">
        <f>IF(T314="","",(IF(T314&gt;='No of Month Ach.'!B$3,'No of Month Ach.'!C$3,IF(T314&gt;='No of Month Ach.'!B$4,('No of Month Ach.'!C$4+((T314-'No of Month Ach.'!B$4)/('No of Month Ach.'!B$3-'No of Month Ach.'!B$4))*'No of Month Ach.'!D$4),IF(T314&gt;'No of Month Ach.'!B$5,('No of Month Ach.'!C$5+((T314-'No of Month Ach.'!B$5)/('No of Month Ach.'!B$4-'No of Month Ach.'!B$5))*'No of Month Ach.'!D$5),IF(T314&gt;='No of Month Ach.'!B$6,('No of Month Ach.'!C$6+((T314-'No of Month Ach.'!B$6)/('No of Month Ach.'!B$5-'No of Month Ach.'!B$6)*'No of Month Ach.'!D$6)),0))))*$AF$2/10))</f>
        <v>0</v>
      </c>
      <c r="AG314" s="76">
        <f>IFERROR(IF(U314="","",IF(U314&gt;='Rx Share'!B$3,'Rx Share'!C$3,IF(U314&gt;='Rx Share'!B$4,('Rx Share'!C$4+((U314-'Rx Share'!B$4)/('Rx Share'!B$3-'Rx Share'!B$4))*'Rx Share'!D$4),IF(U314&gt;'Rx Share'!B$5,('Rx Share'!C$5+((U314-'Rx Share'!B$5)/('Rx Share'!B$4-'Rx Share'!B$5))*'Rx Share'!D$5),IF(U314&gt;='Rx Share'!B$6,('Rx Share'!C$6+((U314-'Rx Share'!B$6)/('Rx Share'!B$5-'Rx Share'!B$6)*'Rx Share'!D$6)),0)))))*$AG$2/10,"")</f>
        <v>0</v>
      </c>
      <c r="AH314" s="76">
        <f>IF(W314&gt;='Call Achv'!B$3,'Call Achv'!C$3,IF(W314&gt;='Call Achv'!B$4,('Call Achv'!C$4+((W314-'Call Achv'!B$4)/('Call Achv'!B$3-'Call Achv'!B$4))*'Call Achv'!D$4),IF(W314&gt;'Call Achv'!B$5,('Call Achv'!C$5+((W314-'Call Achv'!B$5)/('Call Achv'!B$4-'Call Achv'!B$5))*'Call Achv'!D$5),IF(W314&gt;='Call Achv'!B$6,('Call Achv'!C$6+((W314-'Call Achv'!B$6)/('Call Achv'!B$5-'Call Achv'!B$6)*'Call Achv'!D$6)),0))))*$AH$2/10</f>
        <v>0</v>
      </c>
      <c r="AI314" s="76">
        <f>IF(X314&gt;='FF-Written'!B$3,'FF-Written'!C$3,IF(X314&gt;='FF-Written'!B$4,('FF-Written'!C$4+((X314-'FF-Written'!B$4)/('FF-Written'!B$3-'FF-Written'!B$4))*'FF-Written'!D$4),IF(X314&gt;'FF-Written'!B$5,('FF-Written'!C$5+((X314-'FF-Written'!B$5)/('FF-Written'!B$4-'FF-Written'!B$5))*'FF-Written'!D$5),IF(X314&gt;='FF-Written'!B$6,('FF-Written'!C$6+((X314-'FF-Written'!B$6)/('FF-Written'!B$5-'FF-Written'!B$6)*'FF-Written'!D$6)),0))))*$AI$2/10</f>
        <v>6.9333333333333327</v>
      </c>
      <c r="AJ314" s="76">
        <f>IF(Y314&gt;='FF-Detailing'!B$3,'FF-Detailing'!C$3,IF(Y314&gt;='FF-Detailing'!B$4,('FF-Detailing'!C$4+((Y314-'FF-Detailing'!B$4)/('FF-Detailing'!B$3-'FF-Detailing'!B$4))*'FF-Detailing'!D$4),IF(Y314&gt;'FF-Detailing'!B$5,('FF-Detailing'!C$5+((Y314-'FF-Detailing'!B$5)/('FF-Detailing'!B$4-'FF-Detailing'!B$5))*'FF-Detailing'!D$5),IF(Y314&gt;='FF-Detailing'!B$6,('FF-Detailing'!C$6+((Y314-'FF-Detailing'!B$6)/('FF-Detailing'!B$5-'FF-Detailing'!B$6)*'FF-Detailing'!D$6)),0))))*$AJ$2/10</f>
        <v>2.2600000000000002</v>
      </c>
      <c r="AK314" s="100">
        <f t="shared" si="55"/>
        <v>43.11996570744256</v>
      </c>
      <c r="AL314" s="70">
        <f t="shared" si="64"/>
        <v>310</v>
      </c>
      <c r="AM314" s="2">
        <f t="shared" si="56"/>
        <v>38.328858406615609</v>
      </c>
      <c r="AN314">
        <f t="shared" si="57"/>
        <v>225</v>
      </c>
      <c r="AO314" s="110" t="str">
        <f t="shared" si="58"/>
        <v/>
      </c>
      <c r="AP314" s="110" t="str">
        <f t="shared" si="52"/>
        <v/>
      </c>
      <c r="AQ314" s="110" t="str">
        <f t="shared" si="53"/>
        <v/>
      </c>
      <c r="AR314" s="110" t="str">
        <f t="shared" si="54"/>
        <v/>
      </c>
      <c r="AS314" s="109" t="str">
        <f t="shared" si="59"/>
        <v>Disqualified</v>
      </c>
      <c r="AT314" s="109" t="str">
        <f t="shared" si="60"/>
        <v>Disqualified</v>
      </c>
      <c r="AU314" s="109" t="str">
        <f t="shared" si="61"/>
        <v>Disqualified</v>
      </c>
      <c r="AV314" s="109" t="str">
        <f t="shared" si="62"/>
        <v>Disqualified</v>
      </c>
    </row>
    <row r="315" spans="1:48" ht="20" x14ac:dyDescent="0.35">
      <c r="A315" s="87"/>
      <c r="B315" s="79">
        <v>108066</v>
      </c>
      <c r="C315" s="80" t="s">
        <v>2203</v>
      </c>
      <c r="D315" s="80" t="s">
        <v>1114</v>
      </c>
      <c r="E315" s="80" t="s">
        <v>2204</v>
      </c>
      <c r="F315" s="80" t="s">
        <v>1783</v>
      </c>
      <c r="G315" s="80" t="s">
        <v>21</v>
      </c>
      <c r="H315" s="80" t="s">
        <v>1760</v>
      </c>
      <c r="I315" s="80" t="s">
        <v>1757</v>
      </c>
      <c r="J315" s="146">
        <v>45227</v>
      </c>
      <c r="K315" s="146" t="s">
        <v>1719</v>
      </c>
      <c r="L315" s="79"/>
      <c r="M315" s="79">
        <v>9</v>
      </c>
      <c r="N315" s="78">
        <v>119.00202604114081</v>
      </c>
      <c r="O315" s="78">
        <f>_xlfn.XLOOKUP($B315,[1]Sheet1!$A:$A,[1]Sheet1!$D:$D)</f>
        <v>119.00205654309073</v>
      </c>
      <c r="P315" s="78">
        <f t="shared" si="63"/>
        <v>-3.0501949922268068E-5</v>
      </c>
      <c r="Q315" s="78">
        <v>35</v>
      </c>
      <c r="R315" s="78">
        <v>82.249960786215752</v>
      </c>
      <c r="S315" s="78">
        <v>104.99388569562127</v>
      </c>
      <c r="T315" s="142">
        <v>7</v>
      </c>
      <c r="U315" s="68">
        <v>36.617461952168441</v>
      </c>
      <c r="V315" s="68">
        <v>1.0985238585650532</v>
      </c>
      <c r="W315" s="78">
        <v>122.53968253968254</v>
      </c>
      <c r="X315" s="78">
        <v>81.111111111111128</v>
      </c>
      <c r="Y315" s="78">
        <v>92</v>
      </c>
      <c r="Z315" s="73"/>
      <c r="AA315" s="74"/>
      <c r="AB315" s="75">
        <f>IF(N315="","",(IF(N315&gt;='Sales Ach'!B$3,'Sales Ach'!C$3,IF(N315&gt;='Sales Ach'!B$4,('Sales Ach'!C$4+((N315-'Sales Ach'!B$4)/('Sales Ach'!B$3-'Sales Ach'!B$4))*'Sales Ach'!D$4),IF(N315&gt;'Sales Ach'!B$5,('Sales Ach'!C$5+((N315-'Sales Ach'!B$5)/('Sales Ach'!B$4-'Sales Ach'!B$5))*'Sales Ach'!D$5),IF(N315&gt;='Sales Ach'!B$6,('Sales Ach'!C$6+((N315-'Sales Ach'!B$6)/('Sales Ach'!B$5-'Sales Ach'!B$6)*'Sales Ach'!D$6)),0))))*$AB$2/10))</f>
        <v>29.700607812342248</v>
      </c>
      <c r="AC315" s="76">
        <f>IF(Q315="","",(IF(Q315&gt;=UA!B$3,UA!C$3,IF(Q315&gt;=UA!B$4,(UA!C$4+((Q315-UA!B$4)/(UA!B$3-UA!B$4))*UA!D$4),IF(Q315&gt;UA!B$5,(UA!C$5+((Q315-UA!B$5)/(UA!B$4-UA!B$5))*UA!D$5),IF(Q315&gt;=UA!B$6,(UA!C$6+((Q315-UA!B$6)/(UA!B$5-UA!B$6)*UA!D$6)),0))))*$AC$2/10))</f>
        <v>4.5</v>
      </c>
      <c r="AD315" s="76">
        <f>IF(R315="","",(IF(R315&gt;='New Product'!B$3,'New Product'!C$3,IF(R315&gt;='New Product'!B$4,('New Product'!C$4+((R315-'New Product'!B$4)/('New Product'!B$3-'New Product'!B$4))*'New Product'!D$4),IF(R315&gt;'New Product'!B$5,('New Product'!C$5+((R315-'New Product'!B$5)/('New Product'!B$4-'New Product'!B$5))*'New Product'!D$5),IF(R315&gt;='New Product'!B$6,('New Product'!C$6+((R315-'New Product'!B$6)/('New Product'!B$5-'New Product'!B$6)*'New Product'!D$6)),0)))))*$AD$2/10)</f>
        <v>2.224996078621575</v>
      </c>
      <c r="AE315" s="76">
        <f>IF(S315="","",(IF(S315&gt;='Basket Brand'!B$3,'Basket Brand'!C$3,IF(S315&gt;='Basket Brand'!B$4,('Basket Brand'!C$4+((S315-'Basket Brand'!B$4)/('Basket Brand'!B$3-'Basket Brand'!B$4))*'Basket Brand'!D$4),IF(S315&gt;'Basket Brand'!B$5,('Basket Brand'!C$5+((S315-'Basket Brand'!B$5)/('Basket Brand'!B$4-'Basket Brand'!B$5))*'Basket Brand'!D$5),IF(S315&gt;='Basket Brand'!B$6,('Basket Brand'!C$6+((S315-'Basket Brand'!B$6)/('Basket Brand'!B$5-'Basket Brand'!B$6)*'Basket Brand'!D$6)),0))))*$AE$2/10))</f>
        <v>10.199266283474552</v>
      </c>
      <c r="AF315" s="76">
        <f>IF(T315="","",(IF(T315&gt;='No of Month Ach.'!B$3,'No of Month Ach.'!C$3,IF(T315&gt;='No of Month Ach.'!B$4,('No of Month Ach.'!C$4+((T315-'No of Month Ach.'!B$4)/('No of Month Ach.'!B$3-'No of Month Ach.'!B$4))*'No of Month Ach.'!D$4),IF(T315&gt;'No of Month Ach.'!B$5,('No of Month Ach.'!C$5+((T315-'No of Month Ach.'!B$5)/('No of Month Ach.'!B$4-'No of Month Ach.'!B$5))*'No of Month Ach.'!D$5),IF(T315&gt;='No of Month Ach.'!B$6,('No of Month Ach.'!C$6+((T315-'No of Month Ach.'!B$6)/('No of Month Ach.'!B$5-'No of Month Ach.'!B$6)*'No of Month Ach.'!D$6)),0))))*$AF$2/10))</f>
        <v>2.8</v>
      </c>
      <c r="AG315" s="76">
        <f>IFERROR(IF(U315="","",IF(U315&gt;='Rx Share'!B$3,'Rx Share'!C$3,IF(U315&gt;='Rx Share'!B$4,('Rx Share'!C$4+((U315-'Rx Share'!B$4)/('Rx Share'!B$3-'Rx Share'!B$4))*'Rx Share'!D$4),IF(U315&gt;'Rx Share'!B$5,('Rx Share'!C$5+((U315-'Rx Share'!B$5)/('Rx Share'!B$4-'Rx Share'!B$5))*'Rx Share'!D$5),IF(U315&gt;='Rx Share'!B$6,('Rx Share'!C$6+((U315-'Rx Share'!B$6)/('Rx Share'!B$5-'Rx Share'!B$6)*'Rx Share'!D$6)),0)))))*$AG$2/10,"")</f>
        <v>0</v>
      </c>
      <c r="AH315" s="76">
        <f>IF(W315&gt;='Call Achv'!B$3,'Call Achv'!C$3,IF(W315&gt;='Call Achv'!B$4,('Call Achv'!C$4+((W315-'Call Achv'!B$4)/('Call Achv'!B$3-'Call Achv'!B$4))*'Call Achv'!D$4),IF(W315&gt;'Call Achv'!B$5,('Call Achv'!C$5+((W315-'Call Achv'!B$5)/('Call Achv'!B$4-'Call Achv'!B$5))*'Call Achv'!D$5),IF(W315&gt;='Call Achv'!B$6,('Call Achv'!C$6+((W315-'Call Achv'!B$6)/('Call Achv'!B$5-'Call Achv'!B$6)*'Call Achv'!D$6)),0))))*$AH$2/10</f>
        <v>5</v>
      </c>
      <c r="AI315" s="76">
        <f>IF(X315&gt;='FF-Written'!B$3,'FF-Written'!C$3,IF(X315&gt;='FF-Written'!B$4,('FF-Written'!C$4+((X315-'FF-Written'!B$4)/('FF-Written'!B$3-'FF-Written'!B$4))*'FF-Written'!D$4),IF(X315&gt;'FF-Written'!B$5,('FF-Written'!C$5+((X315-'FF-Written'!B$5)/('FF-Written'!B$4-'FF-Written'!B$5))*'FF-Written'!D$5),IF(X315&gt;='FF-Written'!B$6,('FF-Written'!C$6+((X315-'FF-Written'!B$6)/('FF-Written'!B$5-'FF-Written'!B$6)*'FF-Written'!D$6)),0))))*$AI$2/10</f>
        <v>6.5777777777777802</v>
      </c>
      <c r="AJ315" s="76">
        <f>IF(Y315&gt;='FF-Detailing'!B$3,'FF-Detailing'!C$3,IF(Y315&gt;='FF-Detailing'!B$4,('FF-Detailing'!C$4+((Y315-'FF-Detailing'!B$4)/('FF-Detailing'!B$3-'FF-Detailing'!B$4))*'FF-Detailing'!D$4),IF(Y315&gt;'FF-Detailing'!B$5,('FF-Detailing'!C$5+((Y315-'FF-Detailing'!B$5)/('FF-Detailing'!B$4-'FF-Detailing'!B$5))*'FF-Detailing'!D$5),IF(Y315&gt;='FF-Detailing'!B$6,('FF-Detailing'!C$6+((Y315-'FF-Detailing'!B$6)/('FF-Detailing'!B$5-'FF-Detailing'!B$6)*'FF-Detailing'!D$6)),0))))*$AJ$2/10</f>
        <v>2.8200000000000003</v>
      </c>
      <c r="AK315" s="100">
        <f t="shared" si="55"/>
        <v>79.778309940270191</v>
      </c>
      <c r="AL315" s="70">
        <f t="shared" si="64"/>
        <v>40</v>
      </c>
      <c r="AM315" s="2">
        <f t="shared" si="56"/>
        <v>70.914053280240168</v>
      </c>
      <c r="AN315">
        <f t="shared" si="57"/>
        <v>30</v>
      </c>
      <c r="AO315" s="110">
        <f t="shared" si="58"/>
        <v>36.617461952168441</v>
      </c>
      <c r="AP315" s="110">
        <f t="shared" si="52"/>
        <v>82.249960786215752</v>
      </c>
      <c r="AQ315" s="110">
        <f t="shared" si="53"/>
        <v>35</v>
      </c>
      <c r="AR315" s="110">
        <f t="shared" si="54"/>
        <v>81.111111111111128</v>
      </c>
      <c r="AS315" s="109">
        <f t="shared" si="59"/>
        <v>23</v>
      </c>
      <c r="AT315" s="109">
        <f t="shared" si="60"/>
        <v>56</v>
      </c>
      <c r="AU315" s="109">
        <f t="shared" si="61"/>
        <v>114</v>
      </c>
      <c r="AV315" s="109">
        <f t="shared" si="62"/>
        <v>79</v>
      </c>
    </row>
    <row r="316" spans="1:48" ht="20" x14ac:dyDescent="0.35">
      <c r="A316" s="87"/>
      <c r="B316" s="79">
        <v>108067</v>
      </c>
      <c r="C316" s="80" t="s">
        <v>1235</v>
      </c>
      <c r="D316" s="80" t="s">
        <v>1114</v>
      </c>
      <c r="E316" s="80" t="s">
        <v>2205</v>
      </c>
      <c r="F316" s="80" t="s">
        <v>2014</v>
      </c>
      <c r="G316" s="80" t="s">
        <v>1821</v>
      </c>
      <c r="H316" s="80" t="s">
        <v>1822</v>
      </c>
      <c r="I316" s="80" t="s">
        <v>1757</v>
      </c>
      <c r="J316" s="146">
        <v>45227</v>
      </c>
      <c r="K316" s="146" t="s">
        <v>1719</v>
      </c>
      <c r="L316" s="79"/>
      <c r="M316" s="79">
        <v>9</v>
      </c>
      <c r="N316" s="78">
        <v>103.37721848338187</v>
      </c>
      <c r="O316" s="78">
        <f>_xlfn.XLOOKUP($B316,[1]Sheet1!$A:$A,[1]Sheet1!$D:$D)</f>
        <v>103.37719851550435</v>
      </c>
      <c r="P316" s="78">
        <f t="shared" si="63"/>
        <v>1.9967877520343791E-5</v>
      </c>
      <c r="Q316" s="78">
        <v>37.5</v>
      </c>
      <c r="R316" s="78">
        <v>90.265567120374328</v>
      </c>
      <c r="S316" s="78">
        <v>99.927788359864778</v>
      </c>
      <c r="T316" s="142">
        <v>6</v>
      </c>
      <c r="U316" s="68">
        <v>36.780013879250525</v>
      </c>
      <c r="V316" s="68">
        <v>0.73560027758501045</v>
      </c>
      <c r="W316" s="78">
        <v>112.27678571428572</v>
      </c>
      <c r="X316" s="78">
        <v>67.777777777777771</v>
      </c>
      <c r="Y316" s="78">
        <v>85</v>
      </c>
      <c r="Z316" s="73"/>
      <c r="AA316" s="74"/>
      <c r="AB316" s="75">
        <f>IF(N316="","",(IF(N316&gt;='Sales Ach'!B$3,'Sales Ach'!C$3,IF(N316&gt;='Sales Ach'!B$4,('Sales Ach'!C$4+((N316-'Sales Ach'!B$4)/('Sales Ach'!B$3-'Sales Ach'!B$4))*'Sales Ach'!D$4),IF(N316&gt;'Sales Ach'!B$5,('Sales Ach'!C$5+((N316-'Sales Ach'!B$5)/('Sales Ach'!B$4-'Sales Ach'!B$5))*'Sales Ach'!D$5),IF(N316&gt;='Sales Ach'!B$6,('Sales Ach'!C$6+((N316-'Sales Ach'!B$6)/('Sales Ach'!B$5-'Sales Ach'!B$6)*'Sales Ach'!D$6)),0))))*$AB$2/10))</f>
        <v>25.013165545014562</v>
      </c>
      <c r="AC316" s="76">
        <f>IF(Q316="","",(IF(Q316&gt;=UA!B$3,UA!C$3,IF(Q316&gt;=UA!B$4,(UA!C$4+((Q316-UA!B$4)/(UA!B$3-UA!B$4))*UA!D$4),IF(Q316&gt;UA!B$5,(UA!C$5+((Q316-UA!B$5)/(UA!B$4-UA!B$5))*UA!D$5),IF(Q316&gt;=UA!B$6,(UA!C$6+((Q316-UA!B$6)/(UA!B$5-UA!B$6)*UA!D$6)),0))))*$AC$2/10))</f>
        <v>5.25</v>
      </c>
      <c r="AD316" s="76">
        <f>IF(R316="","",(IF(R316&gt;='New Product'!B$3,'New Product'!C$3,IF(R316&gt;='New Product'!B$4,('New Product'!C$4+((R316-'New Product'!B$4)/('New Product'!B$3-'New Product'!B$4))*'New Product'!D$4),IF(R316&gt;'New Product'!B$5,('New Product'!C$5+((R316-'New Product'!B$5)/('New Product'!B$4-'New Product'!B$5))*'New Product'!D$5),IF(R316&gt;='New Product'!B$6,('New Product'!C$6+((R316-'New Product'!B$6)/('New Product'!B$5-'New Product'!B$6)*'New Product'!D$6)),0)))))*$AD$2/10)</f>
        <v>3.5398350680561492</v>
      </c>
      <c r="AE316" s="76">
        <f>IF(S316="","",(IF(S316&gt;='Basket Brand'!B$3,'Basket Brand'!C$3,IF(S316&gt;='Basket Brand'!B$4,('Basket Brand'!C$4+((S316-'Basket Brand'!B$4)/('Basket Brand'!B$3-'Basket Brand'!B$4))*'Basket Brand'!D$4),IF(S316&gt;'Basket Brand'!B$5,('Basket Brand'!C$5+((S316-'Basket Brand'!B$5)/('Basket Brand'!B$4-'Basket Brand'!B$5))*'Basket Brand'!D$5),IF(S316&gt;='Basket Brand'!B$6,('Basket Brand'!C$6+((S316-'Basket Brand'!B$6)/('Basket Brand'!B$5-'Basket Brand'!B$6)*'Basket Brand'!D$6)),0))))*$AE$2/10))</f>
        <v>8.3653384127350936</v>
      </c>
      <c r="AF316" s="76">
        <f>IF(T316="","",(IF(T316&gt;='No of Month Ach.'!B$3,'No of Month Ach.'!C$3,IF(T316&gt;='No of Month Ach.'!B$4,('No of Month Ach.'!C$4+((T316-'No of Month Ach.'!B$4)/('No of Month Ach.'!B$3-'No of Month Ach.'!B$4))*'No of Month Ach.'!D$4),IF(T316&gt;'No of Month Ach.'!B$5,('No of Month Ach.'!C$5+((T316-'No of Month Ach.'!B$5)/('No of Month Ach.'!B$4-'No of Month Ach.'!B$5))*'No of Month Ach.'!D$5),IF(T316&gt;='No of Month Ach.'!B$6,('No of Month Ach.'!C$6+((T316-'No of Month Ach.'!B$6)/('No of Month Ach.'!B$5-'No of Month Ach.'!B$6)*'No of Month Ach.'!D$6)),0))))*$AF$2/10))</f>
        <v>1.575</v>
      </c>
      <c r="AG316" s="76">
        <f>IFERROR(IF(U316="","",IF(U316&gt;='Rx Share'!B$3,'Rx Share'!C$3,IF(U316&gt;='Rx Share'!B$4,('Rx Share'!C$4+((U316-'Rx Share'!B$4)/('Rx Share'!B$3-'Rx Share'!B$4))*'Rx Share'!D$4),IF(U316&gt;'Rx Share'!B$5,('Rx Share'!C$5+((U316-'Rx Share'!B$5)/('Rx Share'!B$4-'Rx Share'!B$5))*'Rx Share'!D$5),IF(U316&gt;='Rx Share'!B$6,('Rx Share'!C$6+((U316-'Rx Share'!B$6)/('Rx Share'!B$5-'Rx Share'!B$6)*'Rx Share'!D$6)),0)))))*$AG$2/10,"")</f>
        <v>0</v>
      </c>
      <c r="AH316" s="76">
        <f>IF(W316&gt;='Call Achv'!B$3,'Call Achv'!C$3,IF(W316&gt;='Call Achv'!B$4,('Call Achv'!C$4+((W316-'Call Achv'!B$4)/('Call Achv'!B$3-'Call Achv'!B$4))*'Call Achv'!D$4),IF(W316&gt;'Call Achv'!B$5,('Call Achv'!C$5+((W316-'Call Achv'!B$5)/('Call Achv'!B$4-'Call Achv'!B$5))*'Call Achv'!D$5),IF(W316&gt;='Call Achv'!B$6,('Call Achv'!C$6+((W316-'Call Achv'!B$6)/('Call Achv'!B$5-'Call Achv'!B$6)*'Call Achv'!D$6)),0))))*$AH$2/10</f>
        <v>5</v>
      </c>
      <c r="AI316" s="76">
        <f>IF(X316&gt;='FF-Written'!B$3,'FF-Written'!C$3,IF(X316&gt;='FF-Written'!B$4,('FF-Written'!C$4+((X316-'FF-Written'!B$4)/('FF-Written'!B$3-'FF-Written'!B$4))*'FF-Written'!D$4),IF(X316&gt;'FF-Written'!B$5,('FF-Written'!C$5+((X316-'FF-Written'!B$5)/('FF-Written'!B$4-'FF-Written'!B$5))*'FF-Written'!D$5),IF(X316&gt;='FF-Written'!B$6,('FF-Written'!C$6+((X316-'FF-Written'!B$6)/('FF-Written'!B$5-'FF-Written'!B$6)*'FF-Written'!D$6)),0))))*$AI$2/10</f>
        <v>4.1333333333333329</v>
      </c>
      <c r="AJ316" s="76">
        <f>IF(Y316&gt;='FF-Detailing'!B$3,'FF-Detailing'!C$3,IF(Y316&gt;='FF-Detailing'!B$4,('FF-Detailing'!C$4+((Y316-'FF-Detailing'!B$4)/('FF-Detailing'!B$3-'FF-Detailing'!B$4))*'FF-Detailing'!D$4),IF(Y316&gt;'FF-Detailing'!B$5,('FF-Detailing'!C$5+((Y316-'FF-Detailing'!B$5)/('FF-Detailing'!B$4-'FF-Detailing'!B$5))*'FF-Detailing'!D$5),IF(Y316&gt;='FF-Detailing'!B$6,('FF-Detailing'!C$6+((Y316-'FF-Detailing'!B$6)/('FF-Detailing'!B$5-'FF-Detailing'!B$6)*'FF-Detailing'!D$6)),0))))*$AJ$2/10</f>
        <v>2.4</v>
      </c>
      <c r="AK316" s="100">
        <f t="shared" si="55"/>
        <v>69.095840448923923</v>
      </c>
      <c r="AL316" s="70">
        <f t="shared" si="64"/>
        <v>114</v>
      </c>
      <c r="AM316" s="2">
        <f t="shared" si="56"/>
        <v>61.41852484348793</v>
      </c>
      <c r="AN316">
        <f t="shared" si="57"/>
        <v>85</v>
      </c>
      <c r="AO316" s="110">
        <f t="shared" si="58"/>
        <v>36.780013879250525</v>
      </c>
      <c r="AP316" s="110">
        <f t="shared" si="52"/>
        <v>90.265567120374328</v>
      </c>
      <c r="AQ316" s="110">
        <f t="shared" si="53"/>
        <v>37.5</v>
      </c>
      <c r="AR316" s="110">
        <f t="shared" si="54"/>
        <v>67.777777777777771</v>
      </c>
      <c r="AS316" s="109">
        <f t="shared" si="59"/>
        <v>22</v>
      </c>
      <c r="AT316" s="109">
        <f t="shared" si="60"/>
        <v>51</v>
      </c>
      <c r="AU316" s="109">
        <f t="shared" si="61"/>
        <v>104</v>
      </c>
      <c r="AV316" s="109">
        <f t="shared" si="62"/>
        <v>115</v>
      </c>
    </row>
    <row r="317" spans="1:48" ht="20" x14ac:dyDescent="0.35">
      <c r="A317" s="87"/>
      <c r="B317" s="79">
        <v>108068</v>
      </c>
      <c r="C317" s="80" t="s">
        <v>2206</v>
      </c>
      <c r="D317" s="80" t="s">
        <v>1114</v>
      </c>
      <c r="E317" s="80" t="s">
        <v>2207</v>
      </c>
      <c r="F317" s="80" t="s">
        <v>110</v>
      </c>
      <c r="G317" s="80" t="s">
        <v>12</v>
      </c>
      <c r="H317" s="80" t="s">
        <v>1770</v>
      </c>
      <c r="I317" s="80" t="s">
        <v>1757</v>
      </c>
      <c r="J317" s="146">
        <v>45227</v>
      </c>
      <c r="K317" s="146" t="s">
        <v>1719</v>
      </c>
      <c r="L317" s="79"/>
      <c r="M317" s="79">
        <v>9</v>
      </c>
      <c r="N317" s="78">
        <v>82.073783122537904</v>
      </c>
      <c r="O317" s="78">
        <f>_xlfn.XLOOKUP($B317,[1]Sheet1!$A:$A,[1]Sheet1!$D:$D)</f>
        <v>82.073870550977702</v>
      </c>
      <c r="P317" s="78">
        <f t="shared" si="63"/>
        <v>-8.7428439798031832E-5</v>
      </c>
      <c r="Q317" s="78">
        <v>18.560606060606062</v>
      </c>
      <c r="R317" s="78">
        <v>44.671321948444302</v>
      </c>
      <c r="S317" s="78">
        <v>87.612214347552538</v>
      </c>
      <c r="T317" s="142">
        <v>1</v>
      </c>
      <c r="U317" s="68">
        <v>23.97506593143131</v>
      </c>
      <c r="V317" s="68">
        <v>0.71925197794293927</v>
      </c>
      <c r="W317" s="78">
        <v>85.015873015873012</v>
      </c>
      <c r="X317" s="78">
        <v>72.222222222222214</v>
      </c>
      <c r="Y317" s="78">
        <v>81.666666666666671</v>
      </c>
      <c r="Z317" s="73"/>
      <c r="AA317" s="74"/>
      <c r="AB317" s="75">
        <f>IF(N317="","",(IF(N317&gt;='Sales Ach'!B$3,'Sales Ach'!C$3,IF(N317&gt;='Sales Ach'!B$4,('Sales Ach'!C$4+((N317-'Sales Ach'!B$4)/('Sales Ach'!B$3-'Sales Ach'!B$4))*'Sales Ach'!D$4),IF(N317&gt;'Sales Ach'!B$5,('Sales Ach'!C$5+((N317-'Sales Ach'!B$5)/('Sales Ach'!B$4-'Sales Ach'!B$5))*'Sales Ach'!D$5),IF(N317&gt;='Sales Ach'!B$6,('Sales Ach'!C$6+((N317-'Sales Ach'!B$6)/('Sales Ach'!B$5-'Sales Ach'!B$6)*'Sales Ach'!D$6)),0))))*$AB$2/10))</f>
        <v>11.122134936761372</v>
      </c>
      <c r="AC317" s="76">
        <f>IF(Q317="","",(IF(Q317&gt;=UA!B$3,UA!C$3,IF(Q317&gt;=UA!B$4,(UA!C$4+((Q317-UA!B$4)/(UA!B$3-UA!B$4))*UA!D$4),IF(Q317&gt;UA!B$5,(UA!C$5+((Q317-UA!B$5)/(UA!B$4-UA!B$5))*UA!D$5),IF(Q317&gt;=UA!B$6,(UA!C$6+((Q317-UA!B$6)/(UA!B$5-UA!B$6)*UA!D$6)),0))))*$AC$2/10))</f>
        <v>0</v>
      </c>
      <c r="AD317" s="76">
        <f>IF(R317="","",(IF(R317&gt;='New Product'!B$3,'New Product'!C$3,IF(R317&gt;='New Product'!B$4,('New Product'!C$4+((R317-'New Product'!B$4)/('New Product'!B$3-'New Product'!B$4))*'New Product'!D$4),IF(R317&gt;'New Product'!B$5,('New Product'!C$5+((R317-'New Product'!B$5)/('New Product'!B$4-'New Product'!B$5))*'New Product'!D$5),IF(R317&gt;='New Product'!B$6,('New Product'!C$6+((R317-'New Product'!B$6)/('New Product'!B$5-'New Product'!B$6)*'New Product'!D$6)),0)))))*$AD$2/10)</f>
        <v>0.45437033524443821</v>
      </c>
      <c r="AE317" s="76">
        <f>IF(S317="","",(IF(S317&gt;='Basket Brand'!B$3,'Basket Brand'!C$3,IF(S317&gt;='Basket Brand'!B$4,('Basket Brand'!C$4+((S317-'Basket Brand'!B$4)/('Basket Brand'!B$3-'Basket Brand'!B$4))*'Basket Brand'!D$4),IF(S317&gt;'Basket Brand'!B$5,('Basket Brand'!C$5+((S317-'Basket Brand'!B$5)/('Basket Brand'!B$4-'Basket Brand'!B$5))*'Basket Brand'!D$5),IF(S317&gt;='Basket Brand'!B$6,('Basket Brand'!C$6+((S317-'Basket Brand'!B$6)/('Basket Brand'!B$5-'Basket Brand'!B$6)*'Basket Brand'!D$6)),0))))*$AE$2/10))</f>
        <v>5.1134657217063051</v>
      </c>
      <c r="AF317" s="76">
        <f>IF(T317="","",(IF(T317&gt;='No of Month Ach.'!B$3,'No of Month Ach.'!C$3,IF(T317&gt;='No of Month Ach.'!B$4,('No of Month Ach.'!C$4+((T317-'No of Month Ach.'!B$4)/('No of Month Ach.'!B$3-'No of Month Ach.'!B$4))*'No of Month Ach.'!D$4),IF(T317&gt;'No of Month Ach.'!B$5,('No of Month Ach.'!C$5+((T317-'No of Month Ach.'!B$5)/('No of Month Ach.'!B$4-'No of Month Ach.'!B$5))*'No of Month Ach.'!D$5),IF(T317&gt;='No of Month Ach.'!B$6,('No of Month Ach.'!C$6+((T317-'No of Month Ach.'!B$6)/('No of Month Ach.'!B$5-'No of Month Ach.'!B$6)*'No of Month Ach.'!D$6)),0))))*$AF$2/10))</f>
        <v>0</v>
      </c>
      <c r="AG317" s="76">
        <f>IFERROR(IF(U317="","",IF(U317&gt;='Rx Share'!B$3,'Rx Share'!C$3,IF(U317&gt;='Rx Share'!B$4,('Rx Share'!C$4+((U317-'Rx Share'!B$4)/('Rx Share'!B$3-'Rx Share'!B$4))*'Rx Share'!D$4),IF(U317&gt;'Rx Share'!B$5,('Rx Share'!C$5+((U317-'Rx Share'!B$5)/('Rx Share'!B$4-'Rx Share'!B$5))*'Rx Share'!D$5),IF(U317&gt;='Rx Share'!B$6,('Rx Share'!C$6+((U317-'Rx Share'!B$6)/('Rx Share'!B$5-'Rx Share'!B$6)*'Rx Share'!D$6)),0)))))*$AG$2/10,"")</f>
        <v>0</v>
      </c>
      <c r="AH317" s="76">
        <f>IF(W317&gt;='Call Achv'!B$3,'Call Achv'!C$3,IF(W317&gt;='Call Achv'!B$4,('Call Achv'!C$4+((W317-'Call Achv'!B$4)/('Call Achv'!B$3-'Call Achv'!B$4))*'Call Achv'!D$4),IF(W317&gt;'Call Achv'!B$5,('Call Achv'!C$5+((W317-'Call Achv'!B$5)/('Call Achv'!B$4-'Call Achv'!B$5))*'Call Achv'!D$5),IF(W317&gt;='Call Achv'!B$6,('Call Achv'!C$6+((W317-'Call Achv'!B$6)/('Call Achv'!B$5-'Call Achv'!B$6)*'Call Achv'!D$6)),0))))*$AH$2/10</f>
        <v>1.1277777777777773</v>
      </c>
      <c r="AI317" s="76">
        <f>IF(X317&gt;='FF-Written'!B$3,'FF-Written'!C$3,IF(X317&gt;='FF-Written'!B$4,('FF-Written'!C$4+((X317-'FF-Written'!B$4)/('FF-Written'!B$3-'FF-Written'!B$4))*'FF-Written'!D$4),IF(X317&gt;'FF-Written'!B$5,('FF-Written'!C$5+((X317-'FF-Written'!B$5)/('FF-Written'!B$4-'FF-Written'!B$5))*'FF-Written'!D$5),IF(X317&gt;='FF-Written'!B$6,('FF-Written'!C$6+((X317-'FF-Written'!B$6)/('FF-Written'!B$5-'FF-Written'!B$6)*'FF-Written'!D$6)),0))))*$AI$2/10</f>
        <v>4.6666666666666661</v>
      </c>
      <c r="AJ317" s="76">
        <f>IF(Y317&gt;='FF-Detailing'!B$3,'FF-Detailing'!C$3,IF(Y317&gt;='FF-Detailing'!B$4,('FF-Detailing'!C$4+((Y317-'FF-Detailing'!B$4)/('FF-Detailing'!B$3-'FF-Detailing'!B$4))*'FF-Detailing'!D$4),IF(Y317&gt;'FF-Detailing'!B$5,('FF-Detailing'!C$5+((Y317-'FF-Detailing'!B$5)/('FF-Detailing'!B$4-'FF-Detailing'!B$5))*'FF-Detailing'!D$5),IF(Y317&gt;='FF-Detailing'!B$6,('FF-Detailing'!C$6+((Y317-'FF-Detailing'!B$6)/('FF-Detailing'!B$5-'FF-Detailing'!B$6)*'FF-Detailing'!D$6)),0))))*$AJ$2/10</f>
        <v>2.2000000000000002</v>
      </c>
      <c r="AK317" s="100">
        <f t="shared" si="55"/>
        <v>30.8555192976957</v>
      </c>
      <c r="AL317" s="70">
        <f t="shared" si="64"/>
        <v>456</v>
      </c>
      <c r="AM317" s="2">
        <f t="shared" si="56"/>
        <v>27.4271282646184</v>
      </c>
      <c r="AN317">
        <f t="shared" si="57"/>
        <v>324</v>
      </c>
      <c r="AO317" s="110" t="str">
        <f t="shared" si="58"/>
        <v/>
      </c>
      <c r="AP317" s="110" t="str">
        <f t="shared" si="52"/>
        <v/>
      </c>
      <c r="AQ317" s="110" t="str">
        <f t="shared" si="53"/>
        <v/>
      </c>
      <c r="AR317" s="110" t="str">
        <f t="shared" si="54"/>
        <v/>
      </c>
      <c r="AS317" s="109" t="str">
        <f t="shared" si="59"/>
        <v>Disqualified</v>
      </c>
      <c r="AT317" s="109" t="str">
        <f t="shared" si="60"/>
        <v>Disqualified</v>
      </c>
      <c r="AU317" s="109" t="str">
        <f t="shared" si="61"/>
        <v>Disqualified</v>
      </c>
      <c r="AV317" s="109" t="str">
        <f t="shared" si="62"/>
        <v>Disqualified</v>
      </c>
    </row>
    <row r="318" spans="1:48" ht="30" x14ac:dyDescent="0.35">
      <c r="A318" s="87"/>
      <c r="B318" s="79">
        <v>108069</v>
      </c>
      <c r="C318" s="80" t="s">
        <v>1401</v>
      </c>
      <c r="D318" s="80" t="s">
        <v>1114</v>
      </c>
      <c r="E318" s="80" t="s">
        <v>666</v>
      </c>
      <c r="F318" s="80" t="s">
        <v>41</v>
      </c>
      <c r="G318" s="80" t="s">
        <v>18</v>
      </c>
      <c r="H318" s="80" t="s">
        <v>1777</v>
      </c>
      <c r="I318" s="80" t="s">
        <v>1757</v>
      </c>
      <c r="J318" s="146">
        <v>45227</v>
      </c>
      <c r="K318" s="146" t="s">
        <v>1719</v>
      </c>
      <c r="L318" s="79"/>
      <c r="M318" s="79">
        <v>9</v>
      </c>
      <c r="N318" s="78">
        <v>86.136321866304172</v>
      </c>
      <c r="O318" s="78">
        <f>_xlfn.XLOOKUP($B318,[1]Sheet1!$A:$A,[1]Sheet1!$D:$D)</f>
        <v>86.13637795912949</v>
      </c>
      <c r="P318" s="78">
        <f t="shared" si="63"/>
        <v>-5.6092825317932693E-5</v>
      </c>
      <c r="Q318" s="78">
        <v>24.074074074074073</v>
      </c>
      <c r="R318" s="78">
        <v>44.972162938257313</v>
      </c>
      <c r="S318" s="78">
        <v>91.542159005988509</v>
      </c>
      <c r="T318" s="142">
        <v>0</v>
      </c>
      <c r="U318" s="68">
        <v>11.679729522053172</v>
      </c>
      <c r="V318" s="68">
        <v>0.58398647610265864</v>
      </c>
      <c r="W318" s="78">
        <v>105.55555555555556</v>
      </c>
      <c r="X318" s="78">
        <v>79.444444444444457</v>
      </c>
      <c r="Y318" s="78">
        <v>90.333333333333329</v>
      </c>
      <c r="Z318" s="73"/>
      <c r="AA318" s="74"/>
      <c r="AB318" s="75">
        <f>IF(N318="","",(IF(N318&gt;='Sales Ach'!B$3,'Sales Ach'!C$3,IF(N318&gt;='Sales Ach'!B$4,('Sales Ach'!C$4+((N318-'Sales Ach'!B$4)/('Sales Ach'!B$3-'Sales Ach'!B$4))*'Sales Ach'!D$4),IF(N318&gt;'Sales Ach'!B$5,('Sales Ach'!C$5+((N318-'Sales Ach'!B$5)/('Sales Ach'!B$4-'Sales Ach'!B$5))*'Sales Ach'!D$5),IF(N318&gt;='Sales Ach'!B$6,('Sales Ach'!C$6+((N318-'Sales Ach'!B$6)/('Sales Ach'!B$5-'Sales Ach'!B$6)*'Sales Ach'!D$6)),0))))*$AB$2/10))</f>
        <v>12.340896559891251</v>
      </c>
      <c r="AC318" s="76">
        <f>IF(Q318="","",(IF(Q318&gt;=UA!B$3,UA!C$3,IF(Q318&gt;=UA!B$4,(UA!C$4+((Q318-UA!B$4)/(UA!B$3-UA!B$4))*UA!D$4),IF(Q318&gt;UA!B$5,(UA!C$5+((Q318-UA!B$5)/(UA!B$4-UA!B$5))*UA!D$5),IF(Q318&gt;=UA!B$6,(UA!C$6+((Q318-UA!B$6)/(UA!B$5-UA!B$6)*UA!D$6)),0))))*$AC$2/10))</f>
        <v>0</v>
      </c>
      <c r="AD318" s="76">
        <f>IF(R318="","",(IF(R318&gt;='New Product'!B$3,'New Product'!C$3,IF(R318&gt;='New Product'!B$4,('New Product'!C$4+((R318-'New Product'!B$4)/('New Product'!B$3-'New Product'!B$4))*'New Product'!D$4),IF(R318&gt;'New Product'!B$5,('New Product'!C$5+((R318-'New Product'!B$5)/('New Product'!B$4-'New Product'!B$5))*'New Product'!D$5),IF(R318&gt;='New Product'!B$6,('New Product'!C$6+((R318-'New Product'!B$6)/('New Product'!B$5-'New Product'!B$6)*'New Product'!D$6)),0)))))*$AD$2/10)</f>
        <v>0.46753212854875753</v>
      </c>
      <c r="AE318" s="76">
        <f>IF(S318="","",(IF(S318&gt;='Basket Brand'!B$3,'Basket Brand'!C$3,IF(S318&gt;='Basket Brand'!B$4,('Basket Brand'!C$4+((S318-'Basket Brand'!B$4)/('Basket Brand'!B$3-'Basket Brand'!B$4))*'Basket Brand'!D$4),IF(S318&gt;'Basket Brand'!B$5,('Basket Brand'!C$5+((S318-'Basket Brand'!B$5)/('Basket Brand'!B$4-'Basket Brand'!B$5))*'Basket Brand'!D$5),IF(S318&gt;='Basket Brand'!B$6,('Basket Brand'!C$6+((S318-'Basket Brand'!B$6)/('Basket Brand'!B$5-'Basket Brand'!B$6)*'Basket Brand'!D$6)),0))))*$AE$2/10))</f>
        <v>5.5850590807186213</v>
      </c>
      <c r="AF318" s="76">
        <f>IF(T318="","",(IF(T318&gt;='No of Month Ach.'!B$3,'No of Month Ach.'!C$3,IF(T318&gt;='No of Month Ach.'!B$4,('No of Month Ach.'!C$4+((T318-'No of Month Ach.'!B$4)/('No of Month Ach.'!B$3-'No of Month Ach.'!B$4))*'No of Month Ach.'!D$4),IF(T318&gt;'No of Month Ach.'!B$5,('No of Month Ach.'!C$5+((T318-'No of Month Ach.'!B$5)/('No of Month Ach.'!B$4-'No of Month Ach.'!B$5))*'No of Month Ach.'!D$5),IF(T318&gt;='No of Month Ach.'!B$6,('No of Month Ach.'!C$6+((T318-'No of Month Ach.'!B$6)/('No of Month Ach.'!B$5-'No of Month Ach.'!B$6)*'No of Month Ach.'!D$6)),0))))*$AF$2/10))</f>
        <v>0</v>
      </c>
      <c r="AG318" s="76">
        <f>IFERROR(IF(U318="","",IF(U318&gt;='Rx Share'!B$3,'Rx Share'!C$3,IF(U318&gt;='Rx Share'!B$4,('Rx Share'!C$4+((U318-'Rx Share'!B$4)/('Rx Share'!B$3-'Rx Share'!B$4))*'Rx Share'!D$4),IF(U318&gt;'Rx Share'!B$5,('Rx Share'!C$5+((U318-'Rx Share'!B$5)/('Rx Share'!B$4-'Rx Share'!B$5))*'Rx Share'!D$5),IF(U318&gt;='Rx Share'!B$6,('Rx Share'!C$6+((U318-'Rx Share'!B$6)/('Rx Share'!B$5-'Rx Share'!B$6)*'Rx Share'!D$6)),0)))))*$AG$2/10,"")</f>
        <v>0</v>
      </c>
      <c r="AH318" s="76">
        <f>IF(W318&gt;='Call Achv'!B$3,'Call Achv'!C$3,IF(W318&gt;='Call Achv'!B$4,('Call Achv'!C$4+((W318-'Call Achv'!B$4)/('Call Achv'!B$3-'Call Achv'!B$4))*'Call Achv'!D$4),IF(W318&gt;'Call Achv'!B$5,('Call Achv'!C$5+((W318-'Call Achv'!B$5)/('Call Achv'!B$4-'Call Achv'!B$5))*'Call Achv'!D$5),IF(W318&gt;='Call Achv'!B$6,('Call Achv'!C$6+((W318-'Call Achv'!B$6)/('Call Achv'!B$5-'Call Achv'!B$6)*'Call Achv'!D$6)),0))))*$AH$2/10</f>
        <v>5</v>
      </c>
      <c r="AI318" s="76">
        <f>IF(X318&gt;='FF-Written'!B$3,'FF-Written'!C$3,IF(X318&gt;='FF-Written'!B$4,('FF-Written'!C$4+((X318-'FF-Written'!B$4)/('FF-Written'!B$3-'FF-Written'!B$4))*'FF-Written'!D$4),IF(X318&gt;'FF-Written'!B$5,('FF-Written'!C$5+((X318-'FF-Written'!B$5)/('FF-Written'!B$4-'FF-Written'!B$5))*'FF-Written'!D$5),IF(X318&gt;='FF-Written'!B$6,('FF-Written'!C$6+((X318-'FF-Written'!B$6)/('FF-Written'!B$5-'FF-Written'!B$6)*'FF-Written'!D$6)),0))))*$AI$2/10</f>
        <v>5.533333333333335</v>
      </c>
      <c r="AJ318" s="76">
        <f>IF(Y318&gt;='FF-Detailing'!B$3,'FF-Detailing'!C$3,IF(Y318&gt;='FF-Detailing'!B$4,('FF-Detailing'!C$4+((Y318-'FF-Detailing'!B$4)/('FF-Detailing'!B$3-'FF-Detailing'!B$4))*'FF-Detailing'!D$4),IF(Y318&gt;'FF-Detailing'!B$5,('FF-Detailing'!C$5+((Y318-'FF-Detailing'!B$5)/('FF-Detailing'!B$4-'FF-Detailing'!B$5))*'FF-Detailing'!D$5),IF(Y318&gt;='FF-Detailing'!B$6,('FF-Detailing'!C$6+((Y318-'FF-Detailing'!B$6)/('FF-Detailing'!B$5-'FF-Detailing'!B$6)*'FF-Detailing'!D$6)),0))))*$AJ$2/10</f>
        <v>2.7199999999999998</v>
      </c>
      <c r="AK318" s="100">
        <f t="shared" si="55"/>
        <v>39.558526378114955</v>
      </c>
      <c r="AL318" s="70">
        <f t="shared" si="64"/>
        <v>349</v>
      </c>
      <c r="AM318" s="2">
        <f t="shared" si="56"/>
        <v>35.163134558324401</v>
      </c>
      <c r="AN318">
        <f t="shared" si="57"/>
        <v>255</v>
      </c>
      <c r="AO318" s="110" t="str">
        <f t="shared" si="58"/>
        <v/>
      </c>
      <c r="AP318" s="110" t="str">
        <f t="shared" si="52"/>
        <v/>
      </c>
      <c r="AQ318" s="110" t="str">
        <f t="shared" si="53"/>
        <v/>
      </c>
      <c r="AR318" s="110" t="str">
        <f t="shared" si="54"/>
        <v/>
      </c>
      <c r="AS318" s="109" t="str">
        <f t="shared" si="59"/>
        <v>Disqualified</v>
      </c>
      <c r="AT318" s="109" t="str">
        <f t="shared" si="60"/>
        <v>Disqualified</v>
      </c>
      <c r="AU318" s="109" t="str">
        <f t="shared" si="61"/>
        <v>Disqualified</v>
      </c>
      <c r="AV318" s="109" t="str">
        <f t="shared" si="62"/>
        <v>Disqualified</v>
      </c>
    </row>
    <row r="319" spans="1:48" ht="20" x14ac:dyDescent="0.35">
      <c r="A319" s="87"/>
      <c r="B319" s="79">
        <v>108073</v>
      </c>
      <c r="C319" s="80" t="s">
        <v>2208</v>
      </c>
      <c r="D319" s="80" t="s">
        <v>1114</v>
      </c>
      <c r="E319" s="80" t="s">
        <v>2209</v>
      </c>
      <c r="F319" s="80" t="s">
        <v>1840</v>
      </c>
      <c r="G319" s="80" t="s">
        <v>1807</v>
      </c>
      <c r="H319" s="80" t="s">
        <v>1808</v>
      </c>
      <c r="I319" s="80" t="s">
        <v>1757</v>
      </c>
      <c r="J319" s="146">
        <v>45227</v>
      </c>
      <c r="K319" s="146" t="s">
        <v>1719</v>
      </c>
      <c r="L319" s="79"/>
      <c r="M319" s="79">
        <v>9</v>
      </c>
      <c r="N319" s="78">
        <v>79.210351795606186</v>
      </c>
      <c r="O319" s="78">
        <f>_xlfn.XLOOKUP($B319,[1]Sheet1!$A:$A,[1]Sheet1!$D:$D)</f>
        <v>79.21036323932455</v>
      </c>
      <c r="P319" s="78">
        <f t="shared" si="63"/>
        <v>-1.1443718364034794E-5</v>
      </c>
      <c r="Q319" s="78">
        <v>17.80821917808219</v>
      </c>
      <c r="R319" s="78">
        <v>11.780925476092676</v>
      </c>
      <c r="S319" s="78">
        <v>81.05056397159899</v>
      </c>
      <c r="T319" s="142">
        <v>3</v>
      </c>
      <c r="U319" s="68">
        <v>1.5925015925015926</v>
      </c>
      <c r="V319" s="68">
        <v>0.28665028665028663</v>
      </c>
      <c r="W319" s="78">
        <v>87.349849849849846</v>
      </c>
      <c r="X319" s="78">
        <v>74.444444444444443</v>
      </c>
      <c r="Y319" s="78">
        <v>84</v>
      </c>
      <c r="Z319" s="73"/>
      <c r="AA319" s="74"/>
      <c r="AB319" s="75">
        <f>IF(N319="","",(IF(N319&gt;='Sales Ach'!B$3,'Sales Ach'!C$3,IF(N319&gt;='Sales Ach'!B$4,('Sales Ach'!C$4+((N319-'Sales Ach'!B$4)/('Sales Ach'!B$3-'Sales Ach'!B$4))*'Sales Ach'!D$4),IF(N319&gt;'Sales Ach'!B$5,('Sales Ach'!C$5+((N319-'Sales Ach'!B$5)/('Sales Ach'!B$4-'Sales Ach'!B$5))*'Sales Ach'!D$5),IF(N319&gt;='Sales Ach'!B$6,('Sales Ach'!C$6+((N319-'Sales Ach'!B$6)/('Sales Ach'!B$5-'Sales Ach'!B$6)*'Sales Ach'!D$6)),0))))*$AB$2/10))</f>
        <v>10.263105538681856</v>
      </c>
      <c r="AC319" s="76">
        <f>IF(Q319="","",(IF(Q319&gt;=UA!B$3,UA!C$3,IF(Q319&gt;=UA!B$4,(UA!C$4+((Q319-UA!B$4)/(UA!B$3-UA!B$4))*UA!D$4),IF(Q319&gt;UA!B$5,(UA!C$5+((Q319-UA!B$5)/(UA!B$4-UA!B$5))*UA!D$5),IF(Q319&gt;=UA!B$6,(UA!C$6+((Q319-UA!B$6)/(UA!B$5-UA!B$6)*UA!D$6)),0))))*$AC$2/10))</f>
        <v>0</v>
      </c>
      <c r="AD319" s="76">
        <f>IF(R319="","",(IF(R319&gt;='New Product'!B$3,'New Product'!C$3,IF(R319&gt;='New Product'!B$4,('New Product'!C$4+((R319-'New Product'!B$4)/('New Product'!B$3-'New Product'!B$4))*'New Product'!D$4),IF(R319&gt;'New Product'!B$5,('New Product'!C$5+((R319-'New Product'!B$5)/('New Product'!B$4-'New Product'!B$5))*'New Product'!D$5),IF(R319&gt;='New Product'!B$6,('New Product'!C$6+((R319-'New Product'!B$6)/('New Product'!B$5-'New Product'!B$6)*'New Product'!D$6)),0)))))*$AD$2/10)</f>
        <v>0</v>
      </c>
      <c r="AE319" s="76">
        <f>IF(S319="","",(IF(S319&gt;='Basket Brand'!B$3,'Basket Brand'!C$3,IF(S319&gt;='Basket Brand'!B$4,('Basket Brand'!C$4+((S319-'Basket Brand'!B$4)/('Basket Brand'!B$3-'Basket Brand'!B$4))*'Basket Brand'!D$4),IF(S319&gt;'Basket Brand'!B$5,('Basket Brand'!C$5+((S319-'Basket Brand'!B$5)/('Basket Brand'!B$4-'Basket Brand'!B$5))*'Basket Brand'!D$5),IF(S319&gt;='Basket Brand'!B$6,('Basket Brand'!C$6+((S319-'Basket Brand'!B$6)/('Basket Brand'!B$5-'Basket Brand'!B$6)*'Basket Brand'!D$6)),0))))*$AE$2/10))</f>
        <v>4.3260676765918786</v>
      </c>
      <c r="AF319" s="76">
        <f>IF(T319="","",(IF(T319&gt;='No of Month Ach.'!B$3,'No of Month Ach.'!C$3,IF(T319&gt;='No of Month Ach.'!B$4,('No of Month Ach.'!C$4+((T319-'No of Month Ach.'!B$4)/('No of Month Ach.'!B$3-'No of Month Ach.'!B$4))*'No of Month Ach.'!D$4),IF(T319&gt;'No of Month Ach.'!B$5,('No of Month Ach.'!C$5+((T319-'No of Month Ach.'!B$5)/('No of Month Ach.'!B$4-'No of Month Ach.'!B$5))*'No of Month Ach.'!D$5),IF(T319&gt;='No of Month Ach.'!B$6,('No of Month Ach.'!C$6+((T319-'No of Month Ach.'!B$6)/('No of Month Ach.'!B$5-'No of Month Ach.'!B$6)*'No of Month Ach.'!D$6)),0))))*$AF$2/10))</f>
        <v>0</v>
      </c>
      <c r="AG319" s="76">
        <f>IFERROR(IF(U319="","",IF(U319&gt;='Rx Share'!B$3,'Rx Share'!C$3,IF(U319&gt;='Rx Share'!B$4,('Rx Share'!C$4+((U319-'Rx Share'!B$4)/('Rx Share'!B$3-'Rx Share'!B$4))*'Rx Share'!D$4),IF(U319&gt;'Rx Share'!B$5,('Rx Share'!C$5+((U319-'Rx Share'!B$5)/('Rx Share'!B$4-'Rx Share'!B$5))*'Rx Share'!D$5),IF(U319&gt;='Rx Share'!B$6,('Rx Share'!C$6+((U319-'Rx Share'!B$6)/('Rx Share'!B$5-'Rx Share'!B$6)*'Rx Share'!D$6)),0)))))*$AG$2/10,"")</f>
        <v>0</v>
      </c>
      <c r="AH319" s="76">
        <f>IF(W319&gt;='Call Achv'!B$3,'Call Achv'!C$3,IF(W319&gt;='Call Achv'!B$4,('Call Achv'!C$4+((W319-'Call Achv'!B$4)/('Call Achv'!B$3-'Call Achv'!B$4))*'Call Achv'!D$4),IF(W319&gt;'Call Achv'!B$5,('Call Achv'!C$5+((W319-'Call Achv'!B$5)/('Call Achv'!B$4-'Call Achv'!B$5))*'Call Achv'!D$5),IF(W319&gt;='Call Achv'!B$6,('Call Achv'!C$6+((W319-'Call Achv'!B$6)/('Call Achv'!B$5-'Call Achv'!B$6)*'Call Achv'!D$6)),0))))*$AH$2/10</f>
        <v>1.5362237237237231</v>
      </c>
      <c r="AI319" s="76">
        <f>IF(X319&gt;='FF-Written'!B$3,'FF-Written'!C$3,IF(X319&gt;='FF-Written'!B$4,('FF-Written'!C$4+((X319-'FF-Written'!B$4)/('FF-Written'!B$3-'FF-Written'!B$4))*'FF-Written'!D$4),IF(X319&gt;'FF-Written'!B$5,('FF-Written'!C$5+((X319-'FF-Written'!B$5)/('FF-Written'!B$4-'FF-Written'!B$5))*'FF-Written'!D$5),IF(X319&gt;='FF-Written'!B$6,('FF-Written'!C$6+((X319-'FF-Written'!B$6)/('FF-Written'!B$5-'FF-Written'!B$6)*'FF-Written'!D$6)),0))))*$AI$2/10</f>
        <v>4.9333333333333327</v>
      </c>
      <c r="AJ319" s="76">
        <f>IF(Y319&gt;='FF-Detailing'!B$3,'FF-Detailing'!C$3,IF(Y319&gt;='FF-Detailing'!B$4,('FF-Detailing'!C$4+((Y319-'FF-Detailing'!B$4)/('FF-Detailing'!B$3-'FF-Detailing'!B$4))*'FF-Detailing'!D$4),IF(Y319&gt;'FF-Detailing'!B$5,('FF-Detailing'!C$5+((Y319-'FF-Detailing'!B$5)/('FF-Detailing'!B$4-'FF-Detailing'!B$5))*'FF-Detailing'!D$5),IF(Y319&gt;='FF-Detailing'!B$6,('FF-Detailing'!C$6+((Y319-'FF-Detailing'!B$6)/('FF-Detailing'!B$5-'FF-Detailing'!B$6)*'FF-Detailing'!D$6)),0))))*$AJ$2/10</f>
        <v>2.34</v>
      </c>
      <c r="AK319" s="100">
        <f t="shared" si="55"/>
        <v>29.248412840413486</v>
      </c>
      <c r="AL319" s="70">
        <f t="shared" si="64"/>
        <v>483</v>
      </c>
      <c r="AM319" s="2">
        <f t="shared" si="56"/>
        <v>25.998589191478658</v>
      </c>
      <c r="AN319">
        <f t="shared" si="57"/>
        <v>343</v>
      </c>
      <c r="AO319" s="110" t="str">
        <f t="shared" si="58"/>
        <v/>
      </c>
      <c r="AP319" s="110" t="str">
        <f t="shared" si="52"/>
        <v/>
      </c>
      <c r="AQ319" s="110" t="str">
        <f t="shared" si="53"/>
        <v/>
      </c>
      <c r="AR319" s="110" t="str">
        <f t="shared" si="54"/>
        <v/>
      </c>
      <c r="AS319" s="109" t="str">
        <f t="shared" si="59"/>
        <v>Disqualified</v>
      </c>
      <c r="AT319" s="109" t="str">
        <f t="shared" si="60"/>
        <v>Disqualified</v>
      </c>
      <c r="AU319" s="109" t="str">
        <f t="shared" si="61"/>
        <v>Disqualified</v>
      </c>
      <c r="AV319" s="109" t="str">
        <f t="shared" si="62"/>
        <v>Disqualified</v>
      </c>
    </row>
    <row r="320" spans="1:48" ht="20" x14ac:dyDescent="0.35">
      <c r="A320" s="87"/>
      <c r="B320" s="79">
        <v>108076</v>
      </c>
      <c r="C320" s="80" t="s">
        <v>2210</v>
      </c>
      <c r="D320" s="80" t="s">
        <v>1114</v>
      </c>
      <c r="E320" s="80" t="s">
        <v>2211</v>
      </c>
      <c r="F320" s="80" t="s">
        <v>108</v>
      </c>
      <c r="G320" s="80" t="s">
        <v>17</v>
      </c>
      <c r="H320" s="80" t="s">
        <v>1756</v>
      </c>
      <c r="I320" s="80" t="s">
        <v>1757</v>
      </c>
      <c r="J320" s="146">
        <v>45227</v>
      </c>
      <c r="K320" s="146" t="s">
        <v>1719</v>
      </c>
      <c r="L320" s="79"/>
      <c r="M320" s="79">
        <v>9</v>
      </c>
      <c r="N320" s="78">
        <v>81.567748230749345</v>
      </c>
      <c r="O320" s="78">
        <f>_xlfn.XLOOKUP($B320,[1]Sheet1!$A:$A,[1]Sheet1!$D:$D)</f>
        <v>81.56781485363706</v>
      </c>
      <c r="P320" s="78">
        <f t="shared" si="63"/>
        <v>-6.6622887715084289E-5</v>
      </c>
      <c r="Q320" s="78">
        <v>24.956970740103269</v>
      </c>
      <c r="R320" s="78">
        <v>54.782191131099978</v>
      </c>
      <c r="S320" s="78">
        <v>80.466959836809735</v>
      </c>
      <c r="T320" s="142">
        <v>0</v>
      </c>
      <c r="U320" s="68">
        <v>18.434393310948714</v>
      </c>
      <c r="V320" s="68">
        <v>0.55303179932846147</v>
      </c>
      <c r="W320" s="78">
        <v>27.079365079365083</v>
      </c>
      <c r="X320" s="78">
        <v>67.222222222222229</v>
      </c>
      <c r="Y320" s="78">
        <v>81</v>
      </c>
      <c r="Z320" s="73"/>
      <c r="AA320" s="74"/>
      <c r="AB320" s="75">
        <f>IF(N320="","",(IF(N320&gt;='Sales Ach'!B$3,'Sales Ach'!C$3,IF(N320&gt;='Sales Ach'!B$4,('Sales Ach'!C$4+((N320-'Sales Ach'!B$4)/('Sales Ach'!B$3-'Sales Ach'!B$4))*'Sales Ach'!D$4),IF(N320&gt;'Sales Ach'!B$5,('Sales Ach'!C$5+((N320-'Sales Ach'!B$5)/('Sales Ach'!B$4-'Sales Ach'!B$5))*'Sales Ach'!D$5),IF(N320&gt;='Sales Ach'!B$6,('Sales Ach'!C$6+((N320-'Sales Ach'!B$6)/('Sales Ach'!B$5-'Sales Ach'!B$6)*'Sales Ach'!D$6)),0))))*$AB$2/10))</f>
        <v>10.970324469224805</v>
      </c>
      <c r="AC320" s="76">
        <f>IF(Q320="","",(IF(Q320&gt;=UA!B$3,UA!C$3,IF(Q320&gt;=UA!B$4,(UA!C$4+((Q320-UA!B$4)/(UA!B$3-UA!B$4))*UA!D$4),IF(Q320&gt;UA!B$5,(UA!C$5+((Q320-UA!B$5)/(UA!B$4-UA!B$5))*UA!D$5),IF(Q320&gt;=UA!B$6,(UA!C$6+((Q320-UA!B$6)/(UA!B$5-UA!B$6)*UA!D$6)),0))))*$AC$2/10))</f>
        <v>0</v>
      </c>
      <c r="AD320" s="76">
        <f>IF(R320="","",(IF(R320&gt;='New Product'!B$3,'New Product'!C$3,IF(R320&gt;='New Product'!B$4,('New Product'!C$4+((R320-'New Product'!B$4)/('New Product'!B$3-'New Product'!B$4))*'New Product'!D$4),IF(R320&gt;'New Product'!B$5,('New Product'!C$5+((R320-'New Product'!B$5)/('New Product'!B$4-'New Product'!B$5))*'New Product'!D$5),IF(R320&gt;='New Product'!B$6,('New Product'!C$6+((R320-'New Product'!B$6)/('New Product'!B$5-'New Product'!B$6)*'New Product'!D$6)),0)))))*$AD$2/10)</f>
        <v>0.89672086198562406</v>
      </c>
      <c r="AE320" s="76">
        <f>IF(S320="","",(IF(S320&gt;='Basket Brand'!B$3,'Basket Brand'!C$3,IF(S320&gt;='Basket Brand'!B$4,('Basket Brand'!C$4+((S320-'Basket Brand'!B$4)/('Basket Brand'!B$3-'Basket Brand'!B$4))*'Basket Brand'!D$4),IF(S320&gt;'Basket Brand'!B$5,('Basket Brand'!C$5+((S320-'Basket Brand'!B$5)/('Basket Brand'!B$4-'Basket Brand'!B$5))*'Basket Brand'!D$5),IF(S320&gt;='Basket Brand'!B$6,('Basket Brand'!C$6+((S320-'Basket Brand'!B$6)/('Basket Brand'!B$5-'Basket Brand'!B$6)*'Basket Brand'!D$6)),0))))*$AE$2/10))</f>
        <v>4.256035180417169</v>
      </c>
      <c r="AF320" s="76">
        <f>IF(T320="","",(IF(T320&gt;='No of Month Ach.'!B$3,'No of Month Ach.'!C$3,IF(T320&gt;='No of Month Ach.'!B$4,('No of Month Ach.'!C$4+((T320-'No of Month Ach.'!B$4)/('No of Month Ach.'!B$3-'No of Month Ach.'!B$4))*'No of Month Ach.'!D$4),IF(T320&gt;'No of Month Ach.'!B$5,('No of Month Ach.'!C$5+((T320-'No of Month Ach.'!B$5)/('No of Month Ach.'!B$4-'No of Month Ach.'!B$5))*'No of Month Ach.'!D$5),IF(T320&gt;='No of Month Ach.'!B$6,('No of Month Ach.'!C$6+((T320-'No of Month Ach.'!B$6)/('No of Month Ach.'!B$5-'No of Month Ach.'!B$6)*'No of Month Ach.'!D$6)),0))))*$AF$2/10))</f>
        <v>0</v>
      </c>
      <c r="AG320" s="76">
        <f>IFERROR(IF(U320="","",IF(U320&gt;='Rx Share'!B$3,'Rx Share'!C$3,IF(U320&gt;='Rx Share'!B$4,('Rx Share'!C$4+((U320-'Rx Share'!B$4)/('Rx Share'!B$3-'Rx Share'!B$4))*'Rx Share'!D$4),IF(U320&gt;'Rx Share'!B$5,('Rx Share'!C$5+((U320-'Rx Share'!B$5)/('Rx Share'!B$4-'Rx Share'!B$5))*'Rx Share'!D$5),IF(U320&gt;='Rx Share'!B$6,('Rx Share'!C$6+((U320-'Rx Share'!B$6)/('Rx Share'!B$5-'Rx Share'!B$6)*'Rx Share'!D$6)),0)))))*$AG$2/10,"")</f>
        <v>0</v>
      </c>
      <c r="AH320" s="76">
        <f>IF(W320&gt;='Call Achv'!B$3,'Call Achv'!C$3,IF(W320&gt;='Call Achv'!B$4,('Call Achv'!C$4+((W320-'Call Achv'!B$4)/('Call Achv'!B$3-'Call Achv'!B$4))*'Call Achv'!D$4),IF(W320&gt;'Call Achv'!B$5,('Call Achv'!C$5+((W320-'Call Achv'!B$5)/('Call Achv'!B$4-'Call Achv'!B$5))*'Call Achv'!D$5),IF(W320&gt;='Call Achv'!B$6,('Call Achv'!C$6+((W320-'Call Achv'!B$6)/('Call Achv'!B$5-'Call Achv'!B$6)*'Call Achv'!D$6)),0))))*$AH$2/10</f>
        <v>0</v>
      </c>
      <c r="AI320" s="76">
        <f>IF(X320&gt;='FF-Written'!B$3,'FF-Written'!C$3,IF(X320&gt;='FF-Written'!B$4,('FF-Written'!C$4+((X320-'FF-Written'!B$4)/('FF-Written'!B$3-'FF-Written'!B$4))*'FF-Written'!D$4),IF(X320&gt;'FF-Written'!B$5,('FF-Written'!C$5+((X320-'FF-Written'!B$5)/('FF-Written'!B$4-'FF-Written'!B$5))*'FF-Written'!D$5),IF(X320&gt;='FF-Written'!B$6,('FF-Written'!C$6+((X320-'FF-Written'!B$6)/('FF-Written'!B$5-'FF-Written'!B$6)*'FF-Written'!D$6)),0))))*$AI$2/10</f>
        <v>4.0666666666666673</v>
      </c>
      <c r="AJ320" s="76">
        <f>IF(Y320&gt;='FF-Detailing'!B$3,'FF-Detailing'!C$3,IF(Y320&gt;='FF-Detailing'!B$4,('FF-Detailing'!C$4+((Y320-'FF-Detailing'!B$4)/('FF-Detailing'!B$3-'FF-Detailing'!B$4))*'FF-Detailing'!D$4),IF(Y320&gt;'FF-Detailing'!B$5,('FF-Detailing'!C$5+((Y320-'FF-Detailing'!B$5)/('FF-Detailing'!B$4-'FF-Detailing'!B$5))*'FF-Detailing'!D$5),IF(Y320&gt;='FF-Detailing'!B$6,('FF-Detailing'!C$6+((Y320-'FF-Detailing'!B$6)/('FF-Detailing'!B$5-'FF-Detailing'!B$6)*'FF-Detailing'!D$6)),0))))*$AJ$2/10</f>
        <v>2.16</v>
      </c>
      <c r="AK320" s="100">
        <f t="shared" si="55"/>
        <v>27.937183972867832</v>
      </c>
      <c r="AL320" s="70">
        <f t="shared" si="64"/>
        <v>495</v>
      </c>
      <c r="AM320" s="2">
        <f t="shared" si="56"/>
        <v>24.833052420326961</v>
      </c>
      <c r="AN320">
        <f t="shared" si="57"/>
        <v>352</v>
      </c>
      <c r="AO320" s="110" t="str">
        <f t="shared" si="58"/>
        <v/>
      </c>
      <c r="AP320" s="110" t="str">
        <f t="shared" ref="AP320:AP383" si="65">IFERROR(IF($N320&gt;=99.5,R320,""),"")</f>
        <v/>
      </c>
      <c r="AQ320" s="110" t="str">
        <f t="shared" ref="AQ320:AQ383" si="66">IFERROR(IF($N320&gt;=99.5,Q320,""),"")</f>
        <v/>
      </c>
      <c r="AR320" s="110" t="str">
        <f t="shared" ref="AR320:AR383" si="67">IFERROR(IF($N320&gt;=99.5,X320,""),"")</f>
        <v/>
      </c>
      <c r="AS320" s="109" t="str">
        <f t="shared" si="59"/>
        <v>Disqualified</v>
      </c>
      <c r="AT320" s="109" t="str">
        <f t="shared" si="60"/>
        <v>Disqualified</v>
      </c>
      <c r="AU320" s="109" t="str">
        <f t="shared" si="61"/>
        <v>Disqualified</v>
      </c>
      <c r="AV320" s="109" t="str">
        <f t="shared" si="62"/>
        <v>Disqualified</v>
      </c>
    </row>
    <row r="321" spans="1:48" ht="20" x14ac:dyDescent="0.35">
      <c r="A321" s="87"/>
      <c r="B321" s="79">
        <v>108083</v>
      </c>
      <c r="C321" s="80" t="s">
        <v>2212</v>
      </c>
      <c r="D321" s="80" t="s">
        <v>1114</v>
      </c>
      <c r="E321" s="80" t="s">
        <v>2213</v>
      </c>
      <c r="F321" s="80" t="s">
        <v>102</v>
      </c>
      <c r="G321" s="80" t="s">
        <v>22</v>
      </c>
      <c r="H321" s="80" t="s">
        <v>1756</v>
      </c>
      <c r="I321" s="80" t="s">
        <v>1757</v>
      </c>
      <c r="J321" s="146">
        <v>45227</v>
      </c>
      <c r="K321" s="146" t="s">
        <v>1719</v>
      </c>
      <c r="L321" s="79"/>
      <c r="M321" s="79">
        <v>9</v>
      </c>
      <c r="N321" s="78">
        <v>71.339248894328435</v>
      </c>
      <c r="O321" s="78">
        <f>_xlfn.XLOOKUP($B321,[1]Sheet1!$A:$A,[1]Sheet1!$D:$D)</f>
        <v>71.3392108062408</v>
      </c>
      <c r="P321" s="78">
        <f t="shared" si="63"/>
        <v>3.8088087634946532E-5</v>
      </c>
      <c r="Q321" s="78">
        <v>16.118421052631579</v>
      </c>
      <c r="R321" s="78">
        <v>39.407965813311641</v>
      </c>
      <c r="S321" s="78">
        <v>75.645644119162725</v>
      </c>
      <c r="T321" s="142">
        <v>0</v>
      </c>
      <c r="U321" s="68">
        <v>17.812887236679057</v>
      </c>
      <c r="V321" s="68">
        <v>0.53438661710037172</v>
      </c>
      <c r="W321" s="78">
        <v>114.88888888888889</v>
      </c>
      <c r="X321" s="78">
        <v>77.222222222222229</v>
      </c>
      <c r="Y321" s="78">
        <v>86.666666666666671</v>
      </c>
      <c r="Z321" s="73"/>
      <c r="AA321" s="74"/>
      <c r="AB321" s="75">
        <f>IF(N321="","",(IF(N321&gt;='Sales Ach'!B$3,'Sales Ach'!C$3,IF(N321&gt;='Sales Ach'!B$4,('Sales Ach'!C$4+((N321-'Sales Ach'!B$4)/('Sales Ach'!B$3-'Sales Ach'!B$4))*'Sales Ach'!D$4),IF(N321&gt;'Sales Ach'!B$5,('Sales Ach'!C$5+((N321-'Sales Ach'!B$5)/('Sales Ach'!B$4-'Sales Ach'!B$5))*'Sales Ach'!D$5),IF(N321&gt;='Sales Ach'!B$6,('Sales Ach'!C$6+((N321-'Sales Ach'!B$6)/('Sales Ach'!B$5-'Sales Ach'!B$6)*'Sales Ach'!D$6)),0))))*$AB$2/10))</f>
        <v>7.9017746682985308</v>
      </c>
      <c r="AC321" s="76">
        <f>IF(Q321="","",(IF(Q321&gt;=UA!B$3,UA!C$3,IF(Q321&gt;=UA!B$4,(UA!C$4+((Q321-UA!B$4)/(UA!B$3-UA!B$4))*UA!D$4),IF(Q321&gt;UA!B$5,(UA!C$5+((Q321-UA!B$5)/(UA!B$4-UA!B$5))*UA!D$5),IF(Q321&gt;=UA!B$6,(UA!C$6+((Q321-UA!B$6)/(UA!B$5-UA!B$6)*UA!D$6)),0))))*$AC$2/10))</f>
        <v>0</v>
      </c>
      <c r="AD321" s="76">
        <f>IF(R321="","",(IF(R321&gt;='New Product'!B$3,'New Product'!C$3,IF(R321&gt;='New Product'!B$4,('New Product'!C$4+((R321-'New Product'!B$4)/('New Product'!B$3-'New Product'!B$4))*'New Product'!D$4),IF(R321&gt;'New Product'!B$5,('New Product'!C$5+((R321-'New Product'!B$5)/('New Product'!B$4-'New Product'!B$5))*'New Product'!D$5),IF(R321&gt;='New Product'!B$6,('New Product'!C$6+((R321-'New Product'!B$6)/('New Product'!B$5-'New Product'!B$6)*'New Product'!D$6)),0)))))*$AD$2/10)</f>
        <v>0</v>
      </c>
      <c r="AE321" s="76">
        <f>IF(S321="","",(IF(S321&gt;='Basket Brand'!B$3,'Basket Brand'!C$3,IF(S321&gt;='Basket Brand'!B$4,('Basket Brand'!C$4+((S321-'Basket Brand'!B$4)/('Basket Brand'!B$3-'Basket Brand'!B$4))*'Basket Brand'!D$4),IF(S321&gt;'Basket Brand'!B$5,('Basket Brand'!C$5+((S321-'Basket Brand'!B$5)/('Basket Brand'!B$4-'Basket Brand'!B$5))*'Basket Brand'!D$5),IF(S321&gt;='Basket Brand'!B$6,('Basket Brand'!C$6+((S321-'Basket Brand'!B$6)/('Basket Brand'!B$5-'Basket Brand'!B$6)*'Basket Brand'!D$6)),0))))*$AE$2/10))</f>
        <v>3.6774772942995271</v>
      </c>
      <c r="AF321" s="76">
        <f>IF(T321="","",(IF(T321&gt;='No of Month Ach.'!B$3,'No of Month Ach.'!C$3,IF(T321&gt;='No of Month Ach.'!B$4,('No of Month Ach.'!C$4+((T321-'No of Month Ach.'!B$4)/('No of Month Ach.'!B$3-'No of Month Ach.'!B$4))*'No of Month Ach.'!D$4),IF(T321&gt;'No of Month Ach.'!B$5,('No of Month Ach.'!C$5+((T321-'No of Month Ach.'!B$5)/('No of Month Ach.'!B$4-'No of Month Ach.'!B$5))*'No of Month Ach.'!D$5),IF(T321&gt;='No of Month Ach.'!B$6,('No of Month Ach.'!C$6+((T321-'No of Month Ach.'!B$6)/('No of Month Ach.'!B$5-'No of Month Ach.'!B$6)*'No of Month Ach.'!D$6)),0))))*$AF$2/10))</f>
        <v>0</v>
      </c>
      <c r="AG321" s="76">
        <f>IFERROR(IF(U321="","",IF(U321&gt;='Rx Share'!B$3,'Rx Share'!C$3,IF(U321&gt;='Rx Share'!B$4,('Rx Share'!C$4+((U321-'Rx Share'!B$4)/('Rx Share'!B$3-'Rx Share'!B$4))*'Rx Share'!D$4),IF(U321&gt;'Rx Share'!B$5,('Rx Share'!C$5+((U321-'Rx Share'!B$5)/('Rx Share'!B$4-'Rx Share'!B$5))*'Rx Share'!D$5),IF(U321&gt;='Rx Share'!B$6,('Rx Share'!C$6+((U321-'Rx Share'!B$6)/('Rx Share'!B$5-'Rx Share'!B$6)*'Rx Share'!D$6)),0)))))*$AG$2/10,"")</f>
        <v>0</v>
      </c>
      <c r="AH321" s="76">
        <f>IF(W321&gt;='Call Achv'!B$3,'Call Achv'!C$3,IF(W321&gt;='Call Achv'!B$4,('Call Achv'!C$4+((W321-'Call Achv'!B$4)/('Call Achv'!B$3-'Call Achv'!B$4))*'Call Achv'!D$4),IF(W321&gt;'Call Achv'!B$5,('Call Achv'!C$5+((W321-'Call Achv'!B$5)/('Call Achv'!B$4-'Call Achv'!B$5))*'Call Achv'!D$5),IF(W321&gt;='Call Achv'!B$6,('Call Achv'!C$6+((W321-'Call Achv'!B$6)/('Call Achv'!B$5-'Call Achv'!B$6)*'Call Achv'!D$6)),0))))*$AH$2/10</f>
        <v>5</v>
      </c>
      <c r="AI321" s="76">
        <f>IF(X321&gt;='FF-Written'!B$3,'FF-Written'!C$3,IF(X321&gt;='FF-Written'!B$4,('FF-Written'!C$4+((X321-'FF-Written'!B$4)/('FF-Written'!B$3-'FF-Written'!B$4))*'FF-Written'!D$4),IF(X321&gt;'FF-Written'!B$5,('FF-Written'!C$5+((X321-'FF-Written'!B$5)/('FF-Written'!B$4-'FF-Written'!B$5))*'FF-Written'!D$5),IF(X321&gt;='FF-Written'!B$6,('FF-Written'!C$6+((X321-'FF-Written'!B$6)/('FF-Written'!B$5-'FF-Written'!B$6)*'FF-Written'!D$6)),0))))*$AI$2/10</f>
        <v>5.2666666666666675</v>
      </c>
      <c r="AJ321" s="76">
        <f>IF(Y321&gt;='FF-Detailing'!B$3,'FF-Detailing'!C$3,IF(Y321&gt;='FF-Detailing'!B$4,('FF-Detailing'!C$4+((Y321-'FF-Detailing'!B$4)/('FF-Detailing'!B$3-'FF-Detailing'!B$4))*'FF-Detailing'!D$4),IF(Y321&gt;'FF-Detailing'!B$5,('FF-Detailing'!C$5+((Y321-'FF-Detailing'!B$5)/('FF-Detailing'!B$4-'FF-Detailing'!B$5))*'FF-Detailing'!D$5),IF(Y321&gt;='FF-Detailing'!B$6,('FF-Detailing'!C$6+((Y321-'FF-Detailing'!B$6)/('FF-Detailing'!B$5-'FF-Detailing'!B$6)*'FF-Detailing'!D$6)),0))))*$AJ$2/10</f>
        <v>2.5</v>
      </c>
      <c r="AK321" s="100">
        <f t="shared" si="55"/>
        <v>30.432398286580906</v>
      </c>
      <c r="AL321" s="70">
        <f t="shared" si="64"/>
        <v>461</v>
      </c>
      <c r="AM321" s="2">
        <f t="shared" si="56"/>
        <v>27.051020699183027</v>
      </c>
      <c r="AN321">
        <f t="shared" si="57"/>
        <v>327</v>
      </c>
      <c r="AO321" s="110" t="str">
        <f t="shared" si="58"/>
        <v/>
      </c>
      <c r="AP321" s="110" t="str">
        <f t="shared" si="65"/>
        <v/>
      </c>
      <c r="AQ321" s="110" t="str">
        <f t="shared" si="66"/>
        <v/>
      </c>
      <c r="AR321" s="110" t="str">
        <f t="shared" si="67"/>
        <v/>
      </c>
      <c r="AS321" s="109" t="str">
        <f t="shared" si="59"/>
        <v>Disqualified</v>
      </c>
      <c r="AT321" s="109" t="str">
        <f t="shared" si="60"/>
        <v>Disqualified</v>
      </c>
      <c r="AU321" s="109" t="str">
        <f t="shared" si="61"/>
        <v>Disqualified</v>
      </c>
      <c r="AV321" s="109" t="str">
        <f t="shared" si="62"/>
        <v>Disqualified</v>
      </c>
    </row>
    <row r="322" spans="1:48" ht="20" x14ac:dyDescent="0.35">
      <c r="A322" s="87"/>
      <c r="B322" s="79">
        <v>108084</v>
      </c>
      <c r="C322" s="80" t="s">
        <v>2214</v>
      </c>
      <c r="D322" s="80" t="s">
        <v>1114</v>
      </c>
      <c r="E322" s="80" t="s">
        <v>2215</v>
      </c>
      <c r="F322" s="80" t="s">
        <v>1875</v>
      </c>
      <c r="G322" s="80" t="s">
        <v>31</v>
      </c>
      <c r="H322" s="80" t="s">
        <v>1760</v>
      </c>
      <c r="I322" s="80" t="s">
        <v>1757</v>
      </c>
      <c r="J322" s="146">
        <v>45227</v>
      </c>
      <c r="K322" s="146" t="s">
        <v>1719</v>
      </c>
      <c r="L322" s="79"/>
      <c r="M322" s="79">
        <v>9</v>
      </c>
      <c r="N322" s="78">
        <v>90.160117710813736</v>
      </c>
      <c r="O322" s="78">
        <f>_xlfn.XLOOKUP($B322,[1]Sheet1!$A:$A,[1]Sheet1!$D:$D)</f>
        <v>90.1601137524151</v>
      </c>
      <c r="P322" s="78">
        <f t="shared" si="63"/>
        <v>3.9583986364277735E-6</v>
      </c>
      <c r="Q322" s="78">
        <v>30.851063829787233</v>
      </c>
      <c r="R322" s="78">
        <v>38.292607171109076</v>
      </c>
      <c r="S322" s="78">
        <v>75.112926141576239</v>
      </c>
      <c r="T322" s="142">
        <v>2</v>
      </c>
      <c r="U322" s="68">
        <v>20.964360587002098</v>
      </c>
      <c r="V322" s="68">
        <v>0.62893081761006298</v>
      </c>
      <c r="W322" s="78">
        <v>103.33333333333334</v>
      </c>
      <c r="X322" s="78">
        <v>83.333333333333329</v>
      </c>
      <c r="Y322" s="78">
        <v>82.666666666666671</v>
      </c>
      <c r="Z322" s="73"/>
      <c r="AA322" s="74"/>
      <c r="AB322" s="75">
        <f>IF(N322="","",(IF(N322&gt;='Sales Ach'!B$3,'Sales Ach'!C$3,IF(N322&gt;='Sales Ach'!B$4,('Sales Ach'!C$4+((N322-'Sales Ach'!B$4)/('Sales Ach'!B$3-'Sales Ach'!B$4))*'Sales Ach'!D$4),IF(N322&gt;'Sales Ach'!B$5,('Sales Ach'!C$5+((N322-'Sales Ach'!B$5)/('Sales Ach'!B$4-'Sales Ach'!B$5))*'Sales Ach'!D$5),IF(N322&gt;='Sales Ach'!B$6,('Sales Ach'!C$6+((N322-'Sales Ach'!B$6)/('Sales Ach'!B$5-'Sales Ach'!B$6)*'Sales Ach'!D$6)),0))))*$AB$2/10))</f>
        <v>13.548035313244123</v>
      </c>
      <c r="AC322" s="76">
        <f>IF(Q322="","",(IF(Q322&gt;=UA!B$3,UA!C$3,IF(Q322&gt;=UA!B$4,(UA!C$4+((Q322-UA!B$4)/(UA!B$3-UA!B$4))*UA!D$4),IF(Q322&gt;UA!B$5,(UA!C$5+((Q322-UA!B$5)/(UA!B$4-UA!B$5))*UA!D$5),IF(Q322&gt;=UA!B$6,(UA!C$6+((Q322-UA!B$6)/(UA!B$5-UA!B$6)*UA!D$6)),0))))*$AC$2/10))</f>
        <v>3.2553191489361692</v>
      </c>
      <c r="AD322" s="76">
        <f>IF(R322="","",(IF(R322&gt;='New Product'!B$3,'New Product'!C$3,IF(R322&gt;='New Product'!B$4,('New Product'!C$4+((R322-'New Product'!B$4)/('New Product'!B$3-'New Product'!B$4))*'New Product'!D$4),IF(R322&gt;'New Product'!B$5,('New Product'!C$5+((R322-'New Product'!B$5)/('New Product'!B$4-'New Product'!B$5))*'New Product'!D$5),IF(R322&gt;='New Product'!B$6,('New Product'!C$6+((R322-'New Product'!B$6)/('New Product'!B$5-'New Product'!B$6)*'New Product'!D$6)),0)))))*$AD$2/10)</f>
        <v>0</v>
      </c>
      <c r="AE322" s="76">
        <f>IF(S322="","",(IF(S322&gt;='Basket Brand'!B$3,'Basket Brand'!C$3,IF(S322&gt;='Basket Brand'!B$4,('Basket Brand'!C$4+((S322-'Basket Brand'!B$4)/('Basket Brand'!B$3-'Basket Brand'!B$4))*'Basket Brand'!D$4),IF(S322&gt;'Basket Brand'!B$5,('Basket Brand'!C$5+((S322-'Basket Brand'!B$5)/('Basket Brand'!B$4-'Basket Brand'!B$5))*'Basket Brand'!D$5),IF(S322&gt;='Basket Brand'!B$6,('Basket Brand'!C$6+((S322-'Basket Brand'!B$6)/('Basket Brand'!B$5-'Basket Brand'!B$6)*'Basket Brand'!D$6)),0))))*$AE$2/10))</f>
        <v>3.6135511369891491</v>
      </c>
      <c r="AF322" s="76">
        <f>IF(T322="","",(IF(T322&gt;='No of Month Ach.'!B$3,'No of Month Ach.'!C$3,IF(T322&gt;='No of Month Ach.'!B$4,('No of Month Ach.'!C$4+((T322-'No of Month Ach.'!B$4)/('No of Month Ach.'!B$3-'No of Month Ach.'!B$4))*'No of Month Ach.'!D$4),IF(T322&gt;'No of Month Ach.'!B$5,('No of Month Ach.'!C$5+((T322-'No of Month Ach.'!B$5)/('No of Month Ach.'!B$4-'No of Month Ach.'!B$5))*'No of Month Ach.'!D$5),IF(T322&gt;='No of Month Ach.'!B$6,('No of Month Ach.'!C$6+((T322-'No of Month Ach.'!B$6)/('No of Month Ach.'!B$5-'No of Month Ach.'!B$6)*'No of Month Ach.'!D$6)),0))))*$AF$2/10))</f>
        <v>0</v>
      </c>
      <c r="AG322" s="76">
        <f>IFERROR(IF(U322="","",IF(U322&gt;='Rx Share'!B$3,'Rx Share'!C$3,IF(U322&gt;='Rx Share'!B$4,('Rx Share'!C$4+((U322-'Rx Share'!B$4)/('Rx Share'!B$3-'Rx Share'!B$4))*'Rx Share'!D$4),IF(U322&gt;'Rx Share'!B$5,('Rx Share'!C$5+((U322-'Rx Share'!B$5)/('Rx Share'!B$4-'Rx Share'!B$5))*'Rx Share'!D$5),IF(U322&gt;='Rx Share'!B$6,('Rx Share'!C$6+((U322-'Rx Share'!B$6)/('Rx Share'!B$5-'Rx Share'!B$6)*'Rx Share'!D$6)),0)))))*$AG$2/10,"")</f>
        <v>0</v>
      </c>
      <c r="AH322" s="76">
        <f>IF(W322&gt;='Call Achv'!B$3,'Call Achv'!C$3,IF(W322&gt;='Call Achv'!B$4,('Call Achv'!C$4+((W322-'Call Achv'!B$4)/('Call Achv'!B$3-'Call Achv'!B$4))*'Call Achv'!D$4),IF(W322&gt;'Call Achv'!B$5,('Call Achv'!C$5+((W322-'Call Achv'!B$5)/('Call Achv'!B$4-'Call Achv'!B$5))*'Call Achv'!D$5),IF(W322&gt;='Call Achv'!B$6,('Call Achv'!C$6+((W322-'Call Achv'!B$6)/('Call Achv'!B$5-'Call Achv'!B$6)*'Call Achv'!D$6)),0))))*$AH$2/10</f>
        <v>5</v>
      </c>
      <c r="AI322" s="76">
        <f>IF(X322&gt;='FF-Written'!B$3,'FF-Written'!C$3,IF(X322&gt;='FF-Written'!B$4,('FF-Written'!C$4+((X322-'FF-Written'!B$4)/('FF-Written'!B$3-'FF-Written'!B$4))*'FF-Written'!D$4),IF(X322&gt;'FF-Written'!B$5,('FF-Written'!C$5+((X322-'FF-Written'!B$5)/('FF-Written'!B$4-'FF-Written'!B$5))*'FF-Written'!D$5),IF(X322&gt;='FF-Written'!B$6,('FF-Written'!C$6+((X322-'FF-Written'!B$6)/('FF-Written'!B$5-'FF-Written'!B$6)*'FF-Written'!D$6)),0))))*$AI$2/10</f>
        <v>6.9333333333333327</v>
      </c>
      <c r="AJ322" s="76">
        <f>IF(Y322&gt;='FF-Detailing'!B$3,'FF-Detailing'!C$3,IF(Y322&gt;='FF-Detailing'!B$4,('FF-Detailing'!C$4+((Y322-'FF-Detailing'!B$4)/('FF-Detailing'!B$3-'FF-Detailing'!B$4))*'FF-Detailing'!D$4),IF(Y322&gt;'FF-Detailing'!B$5,('FF-Detailing'!C$5+((Y322-'FF-Detailing'!B$5)/('FF-Detailing'!B$4-'FF-Detailing'!B$5))*'FF-Detailing'!D$5),IF(Y322&gt;='FF-Detailing'!B$6,('FF-Detailing'!C$6+((Y322-'FF-Detailing'!B$6)/('FF-Detailing'!B$5-'FF-Detailing'!B$6)*'FF-Detailing'!D$6)),0))))*$AJ$2/10</f>
        <v>2.2600000000000002</v>
      </c>
      <c r="AK322" s="100">
        <f t="shared" si="55"/>
        <v>43.262798665628459</v>
      </c>
      <c r="AL322" s="70">
        <f t="shared" si="64"/>
        <v>308</v>
      </c>
      <c r="AM322" s="2">
        <f t="shared" si="56"/>
        <v>38.455821036114187</v>
      </c>
      <c r="AN322">
        <f t="shared" si="57"/>
        <v>224</v>
      </c>
      <c r="AO322" s="110" t="str">
        <f t="shared" si="58"/>
        <v/>
      </c>
      <c r="AP322" s="110" t="str">
        <f t="shared" si="65"/>
        <v/>
      </c>
      <c r="AQ322" s="110" t="str">
        <f t="shared" si="66"/>
        <v/>
      </c>
      <c r="AR322" s="110" t="str">
        <f t="shared" si="67"/>
        <v/>
      </c>
      <c r="AS322" s="109" t="str">
        <f t="shared" si="59"/>
        <v>Disqualified</v>
      </c>
      <c r="AT322" s="109" t="str">
        <f t="shared" si="60"/>
        <v>Disqualified</v>
      </c>
      <c r="AU322" s="109" t="str">
        <f t="shared" si="61"/>
        <v>Disqualified</v>
      </c>
      <c r="AV322" s="109" t="str">
        <f t="shared" si="62"/>
        <v>Disqualified</v>
      </c>
    </row>
    <row r="323" spans="1:48" ht="20" x14ac:dyDescent="0.35">
      <c r="A323" s="87"/>
      <c r="B323" s="79">
        <v>108085</v>
      </c>
      <c r="C323" s="80" t="s">
        <v>2216</v>
      </c>
      <c r="D323" s="80" t="s">
        <v>1114</v>
      </c>
      <c r="E323" s="80" t="s">
        <v>2217</v>
      </c>
      <c r="F323" s="80" t="s">
        <v>2075</v>
      </c>
      <c r="G323" s="80" t="s">
        <v>17</v>
      </c>
      <c r="H323" s="80" t="s">
        <v>1756</v>
      </c>
      <c r="I323" s="80" t="s">
        <v>1757</v>
      </c>
      <c r="J323" s="146">
        <v>45227</v>
      </c>
      <c r="K323" s="146" t="s">
        <v>1719</v>
      </c>
      <c r="L323" s="79"/>
      <c r="M323" s="79">
        <v>9</v>
      </c>
      <c r="N323" s="78">
        <v>88.167442892536357</v>
      </c>
      <c r="O323" s="78">
        <f>_xlfn.XLOOKUP($B323,[1]Sheet1!$A:$A,[1]Sheet1!$D:$D)</f>
        <v>88.16734139018557</v>
      </c>
      <c r="P323" s="78">
        <f t="shared" si="63"/>
        <v>1.0150235078754122E-4</v>
      </c>
      <c r="Q323" s="78">
        <v>35.384615384615387</v>
      </c>
      <c r="R323" s="78">
        <v>51.384161517352652</v>
      </c>
      <c r="S323" s="78">
        <v>83.934200785855936</v>
      </c>
      <c r="T323" s="142">
        <v>4</v>
      </c>
      <c r="U323" s="68">
        <v>15.965939329430547</v>
      </c>
      <c r="V323" s="68">
        <v>0.47897817988291641</v>
      </c>
      <c r="W323" s="78">
        <v>86.920634920634924</v>
      </c>
      <c r="X323" s="78">
        <v>76.666666666666671</v>
      </c>
      <c r="Y323" s="78">
        <v>84.333333333333329</v>
      </c>
      <c r="Z323" s="73"/>
      <c r="AA323" s="74"/>
      <c r="AB323" s="75">
        <f>IF(N323="","",(IF(N323&gt;='Sales Ach'!B$3,'Sales Ach'!C$3,IF(N323&gt;='Sales Ach'!B$4,('Sales Ach'!C$4+((N323-'Sales Ach'!B$4)/('Sales Ach'!B$3-'Sales Ach'!B$4))*'Sales Ach'!D$4),IF(N323&gt;'Sales Ach'!B$5,('Sales Ach'!C$5+((N323-'Sales Ach'!B$5)/('Sales Ach'!B$4-'Sales Ach'!B$5))*'Sales Ach'!D$5),IF(N323&gt;='Sales Ach'!B$6,('Sales Ach'!C$6+((N323-'Sales Ach'!B$6)/('Sales Ach'!B$5-'Sales Ach'!B$6)*'Sales Ach'!D$6)),0))))*$AB$2/10))</f>
        <v>12.950232867760908</v>
      </c>
      <c r="AC323" s="76">
        <f>IF(Q323="","",(IF(Q323&gt;=UA!B$3,UA!C$3,IF(Q323&gt;=UA!B$4,(UA!C$4+((Q323-UA!B$4)/(UA!B$3-UA!B$4))*UA!D$4),IF(Q323&gt;UA!B$5,(UA!C$5+((Q323-UA!B$5)/(UA!B$4-UA!B$5))*UA!D$5),IF(Q323&gt;=UA!B$6,(UA!C$6+((Q323-UA!B$6)/(UA!B$5-UA!B$6)*UA!D$6)),0))))*$AC$2/10))</f>
        <v>4.6153846153846159</v>
      </c>
      <c r="AD323" s="76">
        <f>IF(R323="","",(IF(R323&gt;='New Product'!B$3,'New Product'!C$3,IF(R323&gt;='New Product'!B$4,('New Product'!C$4+((R323-'New Product'!B$4)/('New Product'!B$3-'New Product'!B$4))*'New Product'!D$4),IF(R323&gt;'New Product'!B$5,('New Product'!C$5+((R323-'New Product'!B$5)/('New Product'!B$4-'New Product'!B$5))*'New Product'!D$5),IF(R323&gt;='New Product'!B$6,('New Product'!C$6+((R323-'New Product'!B$6)/('New Product'!B$5-'New Product'!B$6)*'New Product'!D$6)),0)))))*$AD$2/10)</f>
        <v>0.74805706638417846</v>
      </c>
      <c r="AE323" s="76">
        <f>IF(S323="","",(IF(S323&gt;='Basket Brand'!B$3,'Basket Brand'!C$3,IF(S323&gt;='Basket Brand'!B$4,('Basket Brand'!C$4+((S323-'Basket Brand'!B$4)/('Basket Brand'!B$3-'Basket Brand'!B$4))*'Basket Brand'!D$4),IF(S323&gt;'Basket Brand'!B$5,('Basket Brand'!C$5+((S323-'Basket Brand'!B$5)/('Basket Brand'!B$4-'Basket Brand'!B$5))*'Basket Brand'!D$5),IF(S323&gt;='Basket Brand'!B$6,('Basket Brand'!C$6+((S323-'Basket Brand'!B$6)/('Basket Brand'!B$5-'Basket Brand'!B$6)*'Basket Brand'!D$6)),0))))*$AE$2/10))</f>
        <v>4.6721040943027123</v>
      </c>
      <c r="AF323" s="76">
        <f>IF(T323="","",(IF(T323&gt;='No of Month Ach.'!B$3,'No of Month Ach.'!C$3,IF(T323&gt;='No of Month Ach.'!B$4,('No of Month Ach.'!C$4+((T323-'No of Month Ach.'!B$4)/('No of Month Ach.'!B$3-'No of Month Ach.'!B$4))*'No of Month Ach.'!D$4),IF(T323&gt;'No of Month Ach.'!B$5,('No of Month Ach.'!C$5+((T323-'No of Month Ach.'!B$5)/('No of Month Ach.'!B$4-'No of Month Ach.'!B$5))*'No of Month Ach.'!D$5),IF(T323&gt;='No of Month Ach.'!B$6,('No of Month Ach.'!C$6+((T323-'No of Month Ach.'!B$6)/('No of Month Ach.'!B$5-'No of Month Ach.'!B$6)*'No of Month Ach.'!D$6)),0))))*$AF$2/10))</f>
        <v>0</v>
      </c>
      <c r="AG323" s="76">
        <f>IFERROR(IF(U323="","",IF(U323&gt;='Rx Share'!B$3,'Rx Share'!C$3,IF(U323&gt;='Rx Share'!B$4,('Rx Share'!C$4+((U323-'Rx Share'!B$4)/('Rx Share'!B$3-'Rx Share'!B$4))*'Rx Share'!D$4),IF(U323&gt;'Rx Share'!B$5,('Rx Share'!C$5+((U323-'Rx Share'!B$5)/('Rx Share'!B$4-'Rx Share'!B$5))*'Rx Share'!D$5),IF(U323&gt;='Rx Share'!B$6,('Rx Share'!C$6+((U323-'Rx Share'!B$6)/('Rx Share'!B$5-'Rx Share'!B$6)*'Rx Share'!D$6)),0)))))*$AG$2/10,"")</f>
        <v>0</v>
      </c>
      <c r="AH323" s="76">
        <f>IF(W323&gt;='Call Achv'!B$3,'Call Achv'!C$3,IF(W323&gt;='Call Achv'!B$4,('Call Achv'!C$4+((W323-'Call Achv'!B$4)/('Call Achv'!B$3-'Call Achv'!B$4))*'Call Achv'!D$4),IF(W323&gt;'Call Achv'!B$5,('Call Achv'!C$5+((W323-'Call Achv'!B$5)/('Call Achv'!B$4-'Call Achv'!B$5))*'Call Achv'!D$5),IF(W323&gt;='Call Achv'!B$6,('Call Achv'!C$6+((W323-'Call Achv'!B$6)/('Call Achv'!B$5-'Call Achv'!B$6)*'Call Achv'!D$6)),0))))*$AH$2/10</f>
        <v>1.4611111111111119</v>
      </c>
      <c r="AI323" s="76">
        <f>IF(X323&gt;='FF-Written'!B$3,'FF-Written'!C$3,IF(X323&gt;='FF-Written'!B$4,('FF-Written'!C$4+((X323-'FF-Written'!B$4)/('FF-Written'!B$3-'FF-Written'!B$4))*'FF-Written'!D$4),IF(X323&gt;'FF-Written'!B$5,('FF-Written'!C$5+((X323-'FF-Written'!B$5)/('FF-Written'!B$4-'FF-Written'!B$5))*'FF-Written'!D$5),IF(X323&gt;='FF-Written'!B$6,('FF-Written'!C$6+((X323-'FF-Written'!B$6)/('FF-Written'!B$5-'FF-Written'!B$6)*'FF-Written'!D$6)),0))))*$AI$2/10</f>
        <v>5.2000000000000011</v>
      </c>
      <c r="AJ323" s="76">
        <f>IF(Y323&gt;='FF-Detailing'!B$3,'FF-Detailing'!C$3,IF(Y323&gt;='FF-Detailing'!B$4,('FF-Detailing'!C$4+((Y323-'FF-Detailing'!B$4)/('FF-Detailing'!B$3-'FF-Detailing'!B$4))*'FF-Detailing'!D$4),IF(Y323&gt;'FF-Detailing'!B$5,('FF-Detailing'!C$5+((Y323-'FF-Detailing'!B$5)/('FF-Detailing'!B$4-'FF-Detailing'!B$5))*'FF-Detailing'!D$5),IF(Y323&gt;='FF-Detailing'!B$6,('FF-Detailing'!C$6+((Y323-'FF-Detailing'!B$6)/('FF-Detailing'!B$5-'FF-Detailing'!B$6)*'FF-Detailing'!D$6)),0))))*$AJ$2/10</f>
        <v>2.3599999999999994</v>
      </c>
      <c r="AK323" s="100">
        <f t="shared" si="55"/>
        <v>40.008612193679404</v>
      </c>
      <c r="AL323" s="70">
        <f t="shared" si="64"/>
        <v>344</v>
      </c>
      <c r="AM323" s="2">
        <f t="shared" si="56"/>
        <v>35.563210838826137</v>
      </c>
      <c r="AN323">
        <f t="shared" si="57"/>
        <v>250</v>
      </c>
      <c r="AO323" s="110" t="str">
        <f t="shared" si="58"/>
        <v/>
      </c>
      <c r="AP323" s="110" t="str">
        <f t="shared" si="65"/>
        <v/>
      </c>
      <c r="AQ323" s="110" t="str">
        <f t="shared" si="66"/>
        <v/>
      </c>
      <c r="AR323" s="110" t="str">
        <f t="shared" si="67"/>
        <v/>
      </c>
      <c r="AS323" s="109" t="str">
        <f t="shared" si="59"/>
        <v>Disqualified</v>
      </c>
      <c r="AT323" s="109" t="str">
        <f t="shared" si="60"/>
        <v>Disqualified</v>
      </c>
      <c r="AU323" s="109" t="str">
        <f t="shared" si="61"/>
        <v>Disqualified</v>
      </c>
      <c r="AV323" s="109" t="str">
        <f t="shared" si="62"/>
        <v>Disqualified</v>
      </c>
    </row>
    <row r="324" spans="1:48" ht="20" x14ac:dyDescent="0.35">
      <c r="A324" s="87"/>
      <c r="B324" s="79">
        <v>108086</v>
      </c>
      <c r="C324" s="80" t="s">
        <v>2218</v>
      </c>
      <c r="D324" s="80" t="s">
        <v>1114</v>
      </c>
      <c r="E324" s="80" t="s">
        <v>2219</v>
      </c>
      <c r="F324" s="80" t="s">
        <v>2075</v>
      </c>
      <c r="G324" s="80" t="s">
        <v>17</v>
      </c>
      <c r="H324" s="80" t="s">
        <v>1756</v>
      </c>
      <c r="I324" s="80" t="s">
        <v>1757</v>
      </c>
      <c r="J324" s="146">
        <v>45227</v>
      </c>
      <c r="K324" s="146" t="s">
        <v>1719</v>
      </c>
      <c r="L324" s="79"/>
      <c r="M324" s="79">
        <v>9</v>
      </c>
      <c r="N324" s="78">
        <v>91.862280252106189</v>
      </c>
      <c r="O324" s="78">
        <f>_xlfn.XLOOKUP($B324,[1]Sheet1!$A:$A,[1]Sheet1!$D:$D)</f>
        <v>91.862276573924234</v>
      </c>
      <c r="P324" s="78">
        <f t="shared" si="63"/>
        <v>3.6781819545694816E-6</v>
      </c>
      <c r="Q324" s="78">
        <v>28.881469115191987</v>
      </c>
      <c r="R324" s="78">
        <v>62.20415976372329</v>
      </c>
      <c r="S324" s="78">
        <v>83.112016240308961</v>
      </c>
      <c r="T324" s="142">
        <v>3</v>
      </c>
      <c r="U324" s="68">
        <v>0</v>
      </c>
      <c r="V324" s="68">
        <v>0</v>
      </c>
      <c r="W324" s="78">
        <v>83.025682182985548</v>
      </c>
      <c r="X324" s="78">
        <v>75</v>
      </c>
      <c r="Y324" s="78">
        <v>75.333333333333329</v>
      </c>
      <c r="Z324" s="73"/>
      <c r="AA324" s="74"/>
      <c r="AB324" s="75">
        <f>IF(N324="","",(IF(N324&gt;='Sales Ach'!B$3,'Sales Ach'!C$3,IF(N324&gt;='Sales Ach'!B$4,('Sales Ach'!C$4+((N324-'Sales Ach'!B$4)/('Sales Ach'!B$3-'Sales Ach'!B$4))*'Sales Ach'!D$4),IF(N324&gt;'Sales Ach'!B$5,('Sales Ach'!C$5+((N324-'Sales Ach'!B$5)/('Sales Ach'!B$4-'Sales Ach'!B$5))*'Sales Ach'!D$5),IF(N324&gt;='Sales Ach'!B$6,('Sales Ach'!C$6+((N324-'Sales Ach'!B$6)/('Sales Ach'!B$5-'Sales Ach'!B$6)*'Sales Ach'!D$6)),0))))*$AB$2/10))</f>
        <v>14.058684075631856</v>
      </c>
      <c r="AC324" s="76">
        <f>IF(Q324="","",(IF(Q324&gt;=UA!B$3,UA!C$3,IF(Q324&gt;=UA!B$4,(UA!C$4+((Q324-UA!B$4)/(UA!B$3-UA!B$4))*UA!D$4),IF(Q324&gt;UA!B$5,(UA!C$5+((Q324-UA!B$5)/(UA!B$4-UA!B$5))*UA!D$5),IF(Q324&gt;=UA!B$6,(UA!C$6+((Q324-UA!B$6)/(UA!B$5-UA!B$6)*UA!D$6)),0))))*$AC$2/10))</f>
        <v>0</v>
      </c>
      <c r="AD324" s="76">
        <f>IF(R324="","",(IF(R324&gt;='New Product'!B$3,'New Product'!C$3,IF(R324&gt;='New Product'!B$4,('New Product'!C$4+((R324-'New Product'!B$4)/('New Product'!B$3-'New Product'!B$4))*'New Product'!D$4),IF(R324&gt;'New Product'!B$5,('New Product'!C$5+((R324-'New Product'!B$5)/('New Product'!B$4-'New Product'!B$5))*'New Product'!D$5),IF(R324&gt;='New Product'!B$6,('New Product'!C$6+((R324-'New Product'!B$6)/('New Product'!B$5-'New Product'!B$6)*'New Product'!D$6)),0)))))*$AD$2/10)</f>
        <v>1.2214319896628938</v>
      </c>
      <c r="AE324" s="76">
        <f>IF(S324="","",(IF(S324&gt;='Basket Brand'!B$3,'Basket Brand'!C$3,IF(S324&gt;='Basket Brand'!B$4,('Basket Brand'!C$4+((S324-'Basket Brand'!B$4)/('Basket Brand'!B$3-'Basket Brand'!B$4))*'Basket Brand'!D$4),IF(S324&gt;'Basket Brand'!B$5,('Basket Brand'!C$5+((S324-'Basket Brand'!B$5)/('Basket Brand'!B$4-'Basket Brand'!B$5))*'Basket Brand'!D$5),IF(S324&gt;='Basket Brand'!B$6,('Basket Brand'!C$6+((S324-'Basket Brand'!B$6)/('Basket Brand'!B$5-'Basket Brand'!B$6)*'Basket Brand'!D$6)),0))))*$AE$2/10))</f>
        <v>4.5734419488370746</v>
      </c>
      <c r="AF324" s="76">
        <f>IF(T324="","",(IF(T324&gt;='No of Month Ach.'!B$3,'No of Month Ach.'!C$3,IF(T324&gt;='No of Month Ach.'!B$4,('No of Month Ach.'!C$4+((T324-'No of Month Ach.'!B$4)/('No of Month Ach.'!B$3-'No of Month Ach.'!B$4))*'No of Month Ach.'!D$4),IF(T324&gt;'No of Month Ach.'!B$5,('No of Month Ach.'!C$5+((T324-'No of Month Ach.'!B$5)/('No of Month Ach.'!B$4-'No of Month Ach.'!B$5))*'No of Month Ach.'!D$5),IF(T324&gt;='No of Month Ach.'!B$6,('No of Month Ach.'!C$6+((T324-'No of Month Ach.'!B$6)/('No of Month Ach.'!B$5-'No of Month Ach.'!B$6)*'No of Month Ach.'!D$6)),0))))*$AF$2/10))</f>
        <v>0</v>
      </c>
      <c r="AG324" s="76">
        <f>IFERROR(IF(U324="","",IF(U324&gt;='Rx Share'!B$3,'Rx Share'!C$3,IF(U324&gt;='Rx Share'!B$4,('Rx Share'!C$4+((U324-'Rx Share'!B$4)/('Rx Share'!B$3-'Rx Share'!B$4))*'Rx Share'!D$4),IF(U324&gt;'Rx Share'!B$5,('Rx Share'!C$5+((U324-'Rx Share'!B$5)/('Rx Share'!B$4-'Rx Share'!B$5))*'Rx Share'!D$5),IF(U324&gt;='Rx Share'!B$6,('Rx Share'!C$6+((U324-'Rx Share'!B$6)/('Rx Share'!B$5-'Rx Share'!B$6)*'Rx Share'!D$6)),0)))))*$AG$2/10,"")</f>
        <v>0</v>
      </c>
      <c r="AH324" s="76">
        <f>IF(W324&gt;='Call Achv'!B$3,'Call Achv'!C$3,IF(W324&gt;='Call Achv'!B$4,('Call Achv'!C$4+((W324-'Call Achv'!B$4)/('Call Achv'!B$3-'Call Achv'!B$4))*'Call Achv'!D$4),IF(W324&gt;'Call Achv'!B$5,('Call Achv'!C$5+((W324-'Call Achv'!B$5)/('Call Achv'!B$4-'Call Achv'!B$5))*'Call Achv'!D$5),IF(W324&gt;='Call Achv'!B$6,('Call Achv'!C$6+((W324-'Call Achv'!B$6)/('Call Achv'!B$5-'Call Achv'!B$6)*'Call Achv'!D$6)),0))))*$AH$2/10</f>
        <v>0.77949438202247101</v>
      </c>
      <c r="AI324" s="76">
        <f>IF(X324&gt;='FF-Written'!B$3,'FF-Written'!C$3,IF(X324&gt;='FF-Written'!B$4,('FF-Written'!C$4+((X324-'FF-Written'!B$4)/('FF-Written'!B$3-'FF-Written'!B$4))*'FF-Written'!D$4),IF(X324&gt;'FF-Written'!B$5,('FF-Written'!C$5+((X324-'FF-Written'!B$5)/('FF-Written'!B$4-'FF-Written'!B$5))*'FF-Written'!D$5),IF(X324&gt;='FF-Written'!B$6,('FF-Written'!C$6+((X324-'FF-Written'!B$6)/('FF-Written'!B$5-'FF-Written'!B$6)*'FF-Written'!D$6)),0))))*$AI$2/10</f>
        <v>5</v>
      </c>
      <c r="AJ324" s="76">
        <f>IF(Y324&gt;='FF-Detailing'!B$3,'FF-Detailing'!C$3,IF(Y324&gt;='FF-Detailing'!B$4,('FF-Detailing'!C$4+((Y324-'FF-Detailing'!B$4)/('FF-Detailing'!B$3-'FF-Detailing'!B$4))*'FF-Detailing'!D$4),IF(Y324&gt;'FF-Detailing'!B$5,('FF-Detailing'!C$5+((Y324-'FF-Detailing'!B$5)/('FF-Detailing'!B$4-'FF-Detailing'!B$5))*'FF-Detailing'!D$5),IF(Y324&gt;='FF-Detailing'!B$6,('FF-Detailing'!C$6+((Y324-'FF-Detailing'!B$6)/('FF-Detailing'!B$5-'FF-Detailing'!B$6)*'FF-Detailing'!D$6)),0))))*$AJ$2/10</f>
        <v>1.6799999999999997</v>
      </c>
      <c r="AK324" s="100">
        <f t="shared" ref="AK324:AK387" si="68">(IF($L324="Not Applicable",SUM(AB324:AJ324)*100/90,SUM(AB324:AF324,AH324:AJ324)*100/(90-$V$2)))</f>
        <v>34.14131549519287</v>
      </c>
      <c r="AL324" s="70">
        <f t="shared" si="64"/>
        <v>422</v>
      </c>
      <c r="AM324" s="2">
        <f t="shared" ref="AM324:AM387" si="69">IF($L324="Consider",SUM(AB324:AJ324),SUM(AB324:AJ324)*(100/(100-$V$2)))</f>
        <v>30.347835995726996</v>
      </c>
      <c r="AN324">
        <f t="shared" ref="AN324:AN387" si="70">_xlfn.RANK.EQ(AM324,$AM$4:$AM$401)</f>
        <v>300</v>
      </c>
      <c r="AO324" s="110" t="str">
        <f t="shared" ref="AO324:AO387" si="71">IFERROR(IF(N324&gt;=99.5,U324,""),"")</f>
        <v/>
      </c>
      <c r="AP324" s="110" t="str">
        <f t="shared" si="65"/>
        <v/>
      </c>
      <c r="AQ324" s="110" t="str">
        <f t="shared" si="66"/>
        <v/>
      </c>
      <c r="AR324" s="110" t="str">
        <f t="shared" si="67"/>
        <v/>
      </c>
      <c r="AS324" s="109" t="str">
        <f t="shared" ref="AS324:AS387" si="72">IFERROR(IF($N324&gt;=99.5,_xlfn.RANK.EQ(AO324,AO$4:AO$578),"Disqualified"),"Not eligible")</f>
        <v>Disqualified</v>
      </c>
      <c r="AT324" s="109" t="str">
        <f t="shared" ref="AT324:AT387" si="73">IFERROR(IF($N324&gt;=99.5,_xlfn.RANK.EQ(AP324,AP$4:AP$578),"Disqualified"),"Not eligible")</f>
        <v>Disqualified</v>
      </c>
      <c r="AU324" s="109" t="str">
        <f t="shared" ref="AU324:AU387" si="74">IFERROR(IF($N324&gt;=99.5,_xlfn.RANK.EQ(AQ324,AQ$4:AQ$578),"Disqualified"),"Not eligible")</f>
        <v>Disqualified</v>
      </c>
      <c r="AV324" s="109" t="str">
        <f t="shared" ref="AV324:AV387" si="75">IFERROR(IF($N324&gt;=99.5,_xlfn.RANK.EQ(AR324,AR$4:AR$578),"Disqualified"),"Not eligible")</f>
        <v>Disqualified</v>
      </c>
    </row>
    <row r="325" spans="1:48" ht="20" x14ac:dyDescent="0.35">
      <c r="A325" s="87"/>
      <c r="B325" s="79">
        <v>108087</v>
      </c>
      <c r="C325" s="80" t="s">
        <v>2220</v>
      </c>
      <c r="D325" s="80" t="s">
        <v>1114</v>
      </c>
      <c r="E325" s="80" t="s">
        <v>641</v>
      </c>
      <c r="F325" s="80" t="s">
        <v>114</v>
      </c>
      <c r="G325" s="80" t="s">
        <v>31</v>
      </c>
      <c r="H325" s="80" t="s">
        <v>1760</v>
      </c>
      <c r="I325" s="80" t="s">
        <v>1757</v>
      </c>
      <c r="J325" s="146">
        <v>45227</v>
      </c>
      <c r="K325" s="146" t="s">
        <v>1719</v>
      </c>
      <c r="L325" s="79"/>
      <c r="M325" s="79">
        <v>9</v>
      </c>
      <c r="N325" s="78">
        <v>76.021393536900547</v>
      </c>
      <c r="O325" s="78">
        <f>_xlfn.XLOOKUP($B325,[1]Sheet1!$A:$A,[1]Sheet1!$D:$D)</f>
        <v>76.021364020113083</v>
      </c>
      <c r="P325" s="78">
        <f t="shared" ref="P325:P388" si="76">N325-O325</f>
        <v>2.9516787463990113E-5</v>
      </c>
      <c r="Q325" s="78">
        <v>29.411764705882355</v>
      </c>
      <c r="R325" s="78">
        <v>47.342150395727934</v>
      </c>
      <c r="S325" s="78">
        <v>72.036454238776997</v>
      </c>
      <c r="T325" s="142">
        <v>0</v>
      </c>
      <c r="U325" s="68">
        <v>14.814814814814813</v>
      </c>
      <c r="V325" s="68">
        <v>0.44444444444444442</v>
      </c>
      <c r="W325" s="78">
        <v>91.517857142857139</v>
      </c>
      <c r="X325" s="78">
        <v>71.666666666666671</v>
      </c>
      <c r="Y325" s="78">
        <v>83.333333333333329</v>
      </c>
      <c r="Z325" s="73"/>
      <c r="AA325" s="74"/>
      <c r="AB325" s="75">
        <f>IF(N325="","",(IF(N325&gt;='Sales Ach'!B$3,'Sales Ach'!C$3,IF(N325&gt;='Sales Ach'!B$4,('Sales Ach'!C$4+((N325-'Sales Ach'!B$4)/('Sales Ach'!B$3-'Sales Ach'!B$4))*'Sales Ach'!D$4),IF(N325&gt;'Sales Ach'!B$5,('Sales Ach'!C$5+((N325-'Sales Ach'!B$5)/('Sales Ach'!B$4-'Sales Ach'!B$5))*'Sales Ach'!D$5),IF(N325&gt;='Sales Ach'!B$6,('Sales Ach'!C$6+((N325-'Sales Ach'!B$6)/('Sales Ach'!B$5-'Sales Ach'!B$6)*'Sales Ach'!D$6)),0))))*$AB$2/10))</f>
        <v>9.3064180610701648</v>
      </c>
      <c r="AC325" s="76">
        <f>IF(Q325="","",(IF(Q325&gt;=UA!B$3,UA!C$3,IF(Q325&gt;=UA!B$4,(UA!C$4+((Q325-UA!B$4)/(UA!B$3-UA!B$4))*UA!D$4),IF(Q325&gt;UA!B$5,(UA!C$5+((Q325-UA!B$5)/(UA!B$4-UA!B$5))*UA!D$5),IF(Q325&gt;=UA!B$6,(UA!C$6+((Q325-UA!B$6)/(UA!B$5-UA!B$6)*UA!D$6)),0))))*$AC$2/10))</f>
        <v>0</v>
      </c>
      <c r="AD325" s="76">
        <f>IF(R325="","",(IF(R325&gt;='New Product'!B$3,'New Product'!C$3,IF(R325&gt;='New Product'!B$4,('New Product'!C$4+((R325-'New Product'!B$4)/('New Product'!B$3-'New Product'!B$4))*'New Product'!D$4),IF(R325&gt;'New Product'!B$5,('New Product'!C$5+((R325-'New Product'!B$5)/('New Product'!B$4-'New Product'!B$5))*'New Product'!D$5),IF(R325&gt;='New Product'!B$6,('New Product'!C$6+((R325-'New Product'!B$6)/('New Product'!B$5-'New Product'!B$6)*'New Product'!D$6)),0)))))*$AD$2/10)</f>
        <v>0.57121907981309716</v>
      </c>
      <c r="AE325" s="76">
        <f>IF(S325="","",(IF(S325&gt;='Basket Brand'!B$3,'Basket Brand'!C$3,IF(S325&gt;='Basket Brand'!B$4,('Basket Brand'!C$4+((S325-'Basket Brand'!B$4)/('Basket Brand'!B$3-'Basket Brand'!B$4))*'Basket Brand'!D$4),IF(S325&gt;'Basket Brand'!B$5,('Basket Brand'!C$5+((S325-'Basket Brand'!B$5)/('Basket Brand'!B$4-'Basket Brand'!B$5))*'Basket Brand'!D$5),IF(S325&gt;='Basket Brand'!B$6,('Basket Brand'!C$6+((S325-'Basket Brand'!B$6)/('Basket Brand'!B$5-'Basket Brand'!B$6)*'Basket Brand'!D$6)),0))))*$AE$2/10))</f>
        <v>3.2443745086532401</v>
      </c>
      <c r="AF325" s="76">
        <f>IF(T325="","",(IF(T325&gt;='No of Month Ach.'!B$3,'No of Month Ach.'!C$3,IF(T325&gt;='No of Month Ach.'!B$4,('No of Month Ach.'!C$4+((T325-'No of Month Ach.'!B$4)/('No of Month Ach.'!B$3-'No of Month Ach.'!B$4))*'No of Month Ach.'!D$4),IF(T325&gt;'No of Month Ach.'!B$5,('No of Month Ach.'!C$5+((T325-'No of Month Ach.'!B$5)/('No of Month Ach.'!B$4-'No of Month Ach.'!B$5))*'No of Month Ach.'!D$5),IF(T325&gt;='No of Month Ach.'!B$6,('No of Month Ach.'!C$6+((T325-'No of Month Ach.'!B$6)/('No of Month Ach.'!B$5-'No of Month Ach.'!B$6)*'No of Month Ach.'!D$6)),0))))*$AF$2/10))</f>
        <v>0</v>
      </c>
      <c r="AG325" s="76">
        <f>IFERROR(IF(U325="","",IF(U325&gt;='Rx Share'!B$3,'Rx Share'!C$3,IF(U325&gt;='Rx Share'!B$4,('Rx Share'!C$4+((U325-'Rx Share'!B$4)/('Rx Share'!B$3-'Rx Share'!B$4))*'Rx Share'!D$4),IF(U325&gt;'Rx Share'!B$5,('Rx Share'!C$5+((U325-'Rx Share'!B$5)/('Rx Share'!B$4-'Rx Share'!B$5))*'Rx Share'!D$5),IF(U325&gt;='Rx Share'!B$6,('Rx Share'!C$6+((U325-'Rx Share'!B$6)/('Rx Share'!B$5-'Rx Share'!B$6)*'Rx Share'!D$6)),0)))))*$AG$2/10,"")</f>
        <v>0</v>
      </c>
      <c r="AH325" s="76">
        <f>IF(W325&gt;='Call Achv'!B$3,'Call Achv'!C$3,IF(W325&gt;='Call Achv'!B$4,('Call Achv'!C$4+((W325-'Call Achv'!B$4)/('Call Achv'!B$3-'Call Achv'!B$4))*'Call Achv'!D$4),IF(W325&gt;'Call Achv'!B$5,('Call Achv'!C$5+((W325-'Call Achv'!B$5)/('Call Achv'!B$4-'Call Achv'!B$5))*'Call Achv'!D$5),IF(W325&gt;='Call Achv'!B$6,('Call Achv'!C$6+((W325-'Call Achv'!B$6)/('Call Achv'!B$5-'Call Achv'!B$6)*'Call Achv'!D$6)),0))))*$AH$2/10</f>
        <v>2.3035714285714279</v>
      </c>
      <c r="AI325" s="76">
        <f>IF(X325&gt;='FF-Written'!B$3,'FF-Written'!C$3,IF(X325&gt;='FF-Written'!B$4,('FF-Written'!C$4+((X325-'FF-Written'!B$4)/('FF-Written'!B$3-'FF-Written'!B$4))*'FF-Written'!D$4),IF(X325&gt;'FF-Written'!B$5,('FF-Written'!C$5+((X325-'FF-Written'!B$5)/('FF-Written'!B$4-'FF-Written'!B$5))*'FF-Written'!D$5),IF(X325&gt;='FF-Written'!B$6,('FF-Written'!C$6+((X325-'FF-Written'!B$6)/('FF-Written'!B$5-'FF-Written'!B$6)*'FF-Written'!D$6)),0))))*$AI$2/10</f>
        <v>4.6000000000000005</v>
      </c>
      <c r="AJ325" s="76">
        <f>IF(Y325&gt;='FF-Detailing'!B$3,'FF-Detailing'!C$3,IF(Y325&gt;='FF-Detailing'!B$4,('FF-Detailing'!C$4+((Y325-'FF-Detailing'!B$4)/('FF-Detailing'!B$3-'FF-Detailing'!B$4))*'FF-Detailing'!D$4),IF(Y325&gt;'FF-Detailing'!B$5,('FF-Detailing'!C$5+((Y325-'FF-Detailing'!B$5)/('FF-Detailing'!B$4-'FF-Detailing'!B$5))*'FF-Detailing'!D$5),IF(Y325&gt;='FF-Detailing'!B$6,('FF-Detailing'!C$6+((Y325-'FF-Detailing'!B$6)/('FF-Detailing'!B$5-'FF-Detailing'!B$6)*'FF-Detailing'!D$6)),0))))*$AJ$2/10</f>
        <v>2.2999999999999998</v>
      </c>
      <c r="AK325" s="100">
        <f t="shared" si="68"/>
        <v>27.906978847634917</v>
      </c>
      <c r="AL325" s="70">
        <f t="shared" ref="AL325:AL388" si="77">_xlfn.RANK.EQ(AK325,$AK$4:$AK$578)</f>
        <v>496</v>
      </c>
      <c r="AM325" s="2">
        <f t="shared" si="69"/>
        <v>24.806203420119925</v>
      </c>
      <c r="AN325">
        <f t="shared" si="70"/>
        <v>353</v>
      </c>
      <c r="AO325" s="110" t="str">
        <f t="shared" si="71"/>
        <v/>
      </c>
      <c r="AP325" s="110" t="str">
        <f t="shared" si="65"/>
        <v/>
      </c>
      <c r="AQ325" s="110" t="str">
        <f t="shared" si="66"/>
        <v/>
      </c>
      <c r="AR325" s="110" t="str">
        <f t="shared" si="67"/>
        <v/>
      </c>
      <c r="AS325" s="109" t="str">
        <f t="shared" si="72"/>
        <v>Disqualified</v>
      </c>
      <c r="AT325" s="109" t="str">
        <f t="shared" si="73"/>
        <v>Disqualified</v>
      </c>
      <c r="AU325" s="109" t="str">
        <f t="shared" si="74"/>
        <v>Disqualified</v>
      </c>
      <c r="AV325" s="109" t="str">
        <f t="shared" si="75"/>
        <v>Disqualified</v>
      </c>
    </row>
    <row r="326" spans="1:48" ht="20" x14ac:dyDescent="0.35">
      <c r="A326" s="87"/>
      <c r="B326" s="79">
        <v>108089</v>
      </c>
      <c r="C326" s="80" t="s">
        <v>2221</v>
      </c>
      <c r="D326" s="80"/>
      <c r="E326" s="80" t="s">
        <v>2222</v>
      </c>
      <c r="F326" s="80" t="s">
        <v>2223</v>
      </c>
      <c r="G326" s="80" t="s">
        <v>2061</v>
      </c>
      <c r="H326" s="80" t="s">
        <v>1794</v>
      </c>
      <c r="I326" s="80" t="s">
        <v>1786</v>
      </c>
      <c r="J326" s="146"/>
      <c r="K326" s="146" t="s">
        <v>1701</v>
      </c>
      <c r="L326" s="79"/>
      <c r="M326" s="79">
        <v>7</v>
      </c>
      <c r="N326" s="78">
        <v>94.980757695311127</v>
      </c>
      <c r="O326" s="78">
        <f>_xlfn.XLOOKUP($B326,[1]Sheet1!$A:$A,[1]Sheet1!$D:$D)</f>
        <v>94.980689329426923</v>
      </c>
      <c r="P326" s="78">
        <f t="shared" si="76"/>
        <v>6.836588420355838E-5</v>
      </c>
      <c r="Q326" s="78">
        <v>30.985915492957744</v>
      </c>
      <c r="R326" s="78">
        <v>92.69230542212506</v>
      </c>
      <c r="S326" s="78">
        <v>98.520021716445882</v>
      </c>
      <c r="T326" s="142">
        <v>3</v>
      </c>
      <c r="U326" s="68">
        <v>95.890410958904113</v>
      </c>
      <c r="V326" s="68">
        <v>1.9178082191780823</v>
      </c>
      <c r="W326" s="78">
        <v>99.493554327808482</v>
      </c>
      <c r="X326" s="78">
        <v>57.777777777777771</v>
      </c>
      <c r="Y326" s="78">
        <v>84</v>
      </c>
      <c r="Z326" s="73"/>
      <c r="AA326" s="74"/>
      <c r="AB326" s="75">
        <f>IF(N326="","",(IF(N326&gt;='Sales Ach'!B$3,'Sales Ach'!C$3,IF(N326&gt;='Sales Ach'!B$4,('Sales Ach'!C$4+((N326-'Sales Ach'!B$4)/('Sales Ach'!B$3-'Sales Ach'!B$4))*'Sales Ach'!D$4),IF(N326&gt;'Sales Ach'!B$5,('Sales Ach'!C$5+((N326-'Sales Ach'!B$5)/('Sales Ach'!B$4-'Sales Ach'!B$5))*'Sales Ach'!D$5),IF(N326&gt;='Sales Ach'!B$6,('Sales Ach'!C$6+((N326-'Sales Ach'!B$6)/('Sales Ach'!B$5-'Sales Ach'!B$6)*'Sales Ach'!D$6)),0))))*$AB$2/10))</f>
        <v>14.994227308593338</v>
      </c>
      <c r="AC326" s="76">
        <f>IF(Q326="","",(IF(Q326&gt;=UA!B$3,UA!C$3,IF(Q326&gt;=UA!B$4,(UA!C$4+((Q326-UA!B$4)/(UA!B$3-UA!B$4))*UA!D$4),IF(Q326&gt;UA!B$5,(UA!C$5+((Q326-UA!B$5)/(UA!B$4-UA!B$5))*UA!D$5),IF(Q326&gt;=UA!B$6,(UA!C$6+((Q326-UA!B$6)/(UA!B$5-UA!B$6)*UA!D$6)),0))))*$AC$2/10))</f>
        <v>3.2957746478873231</v>
      </c>
      <c r="AD326" s="76">
        <f>IF(R326="","",(IF(R326&gt;='New Product'!B$3,'New Product'!C$3,IF(R326&gt;='New Product'!B$4,('New Product'!C$4+((R326-'New Product'!B$4)/('New Product'!B$3-'New Product'!B$4))*'New Product'!D$4),IF(R326&gt;'New Product'!B$5,('New Product'!C$5+((R326-'New Product'!B$5)/('New Product'!B$4-'New Product'!B$5))*'New Product'!D$5),IF(R326&gt;='New Product'!B$6,('New Product'!C$6+((R326-'New Product'!B$6)/('New Product'!B$5-'New Product'!B$6)*'New Product'!D$6)),0)))))*$AD$2/10)</f>
        <v>3.903845813318759</v>
      </c>
      <c r="AE326" s="76">
        <f>IF(S326="","",(IF(S326&gt;='Basket Brand'!B$3,'Basket Brand'!C$3,IF(S326&gt;='Basket Brand'!B$4,('Basket Brand'!C$4+((S326-'Basket Brand'!B$4)/('Basket Brand'!B$3-'Basket Brand'!B$4))*'Basket Brand'!D$4),IF(S326&gt;'Basket Brand'!B$5,('Basket Brand'!C$5+((S326-'Basket Brand'!B$5)/('Basket Brand'!B$4-'Basket Brand'!B$5))*'Basket Brand'!D$5),IF(S326&gt;='Basket Brand'!B$6,('Basket Brand'!C$6+((S326-'Basket Brand'!B$6)/('Basket Brand'!B$5-'Basket Brand'!B$6)*'Basket Brand'!D$6)),0))))*$AE$2/10))</f>
        <v>7.6896104238940239</v>
      </c>
      <c r="AF326" s="76">
        <f>IF(T326="","",(IF(T326&gt;='No of Month Ach.'!B$3,'No of Month Ach.'!C$3,IF(T326&gt;='No of Month Ach.'!B$4,('No of Month Ach.'!C$4+((T326-'No of Month Ach.'!B$4)/('No of Month Ach.'!B$3-'No of Month Ach.'!B$4))*'No of Month Ach.'!D$4),IF(T326&gt;'No of Month Ach.'!B$5,('No of Month Ach.'!C$5+((T326-'No of Month Ach.'!B$5)/('No of Month Ach.'!B$4-'No of Month Ach.'!B$5))*'No of Month Ach.'!D$5),IF(T326&gt;='No of Month Ach.'!B$6,('No of Month Ach.'!C$6+((T326-'No of Month Ach.'!B$6)/('No of Month Ach.'!B$5-'No of Month Ach.'!B$6)*'No of Month Ach.'!D$6)),0))))*$AF$2/10))</f>
        <v>0</v>
      </c>
      <c r="AG326" s="76">
        <f>IFERROR(IF(U326="","",IF(U326&gt;='Rx Share'!B$3,'Rx Share'!C$3,IF(U326&gt;='Rx Share'!B$4,('Rx Share'!C$4+((U326-'Rx Share'!B$4)/('Rx Share'!B$3-'Rx Share'!B$4))*'Rx Share'!D$4),IF(U326&gt;'Rx Share'!B$5,('Rx Share'!C$5+((U326-'Rx Share'!B$5)/('Rx Share'!B$4-'Rx Share'!B$5))*'Rx Share'!D$5),IF(U326&gt;='Rx Share'!B$6,('Rx Share'!C$6+((U326-'Rx Share'!B$6)/('Rx Share'!B$5-'Rx Share'!B$6)*'Rx Share'!D$6)),0)))))*$AG$2/10,"")</f>
        <v>7.4520547945205475</v>
      </c>
      <c r="AH326" s="76">
        <f>IF(W326&gt;='Call Achv'!B$3,'Call Achv'!C$3,IF(W326&gt;='Call Achv'!B$4,('Call Achv'!C$4+((W326-'Call Achv'!B$4)/('Call Achv'!B$3-'Call Achv'!B$4))*'Call Achv'!D$4),IF(W326&gt;'Call Achv'!B$5,('Call Achv'!C$5+((W326-'Call Achv'!B$5)/('Call Achv'!B$4-'Call Achv'!B$5))*'Call Achv'!D$5),IF(W326&gt;='Call Achv'!B$6,('Call Achv'!C$6+((W326-'Call Achv'!B$6)/('Call Achv'!B$5-'Call Achv'!B$6)*'Call Achv'!D$6)),0))))*$AH$2/10</f>
        <v>4.8480662983425447</v>
      </c>
      <c r="AI326" s="76">
        <f>IF(X326&gt;='FF-Written'!B$3,'FF-Written'!C$3,IF(X326&gt;='FF-Written'!B$4,('FF-Written'!C$4+((X326-'FF-Written'!B$4)/('FF-Written'!B$3-'FF-Written'!B$4))*'FF-Written'!D$4),IF(X326&gt;'FF-Written'!B$5,('FF-Written'!C$5+((X326-'FF-Written'!B$5)/('FF-Written'!B$4-'FF-Written'!B$5))*'FF-Written'!D$5),IF(X326&gt;='FF-Written'!B$6,('FF-Written'!C$6+((X326-'FF-Written'!B$6)/('FF-Written'!B$5-'FF-Written'!B$6)*'FF-Written'!D$6)),0))))*$AI$2/10</f>
        <v>2.5777777777777762</v>
      </c>
      <c r="AJ326" s="76">
        <f>IF(Y326&gt;='FF-Detailing'!B$3,'FF-Detailing'!C$3,IF(Y326&gt;='FF-Detailing'!B$4,('FF-Detailing'!C$4+((Y326-'FF-Detailing'!B$4)/('FF-Detailing'!B$3-'FF-Detailing'!B$4))*'FF-Detailing'!D$4),IF(Y326&gt;'FF-Detailing'!B$5,('FF-Detailing'!C$5+((Y326-'FF-Detailing'!B$5)/('FF-Detailing'!B$4-'FF-Detailing'!B$5))*'FF-Detailing'!D$5),IF(Y326&gt;='FF-Detailing'!B$6,('FF-Detailing'!C$6+((Y326-'FF-Detailing'!B$6)/('FF-Detailing'!B$5-'FF-Detailing'!B$6)*'FF-Detailing'!D$6)),0))))*$AJ$2/10</f>
        <v>2.34</v>
      </c>
      <c r="AK326" s="100">
        <f t="shared" si="68"/>
        <v>49.561627837267203</v>
      </c>
      <c r="AL326" s="70">
        <f t="shared" si="77"/>
        <v>240</v>
      </c>
      <c r="AM326" s="2">
        <f t="shared" si="69"/>
        <v>52.334841182593678</v>
      </c>
      <c r="AN326">
        <f t="shared" si="70"/>
        <v>126</v>
      </c>
      <c r="AO326" s="110" t="str">
        <f t="shared" si="71"/>
        <v/>
      </c>
      <c r="AP326" s="110" t="str">
        <f t="shared" si="65"/>
        <v/>
      </c>
      <c r="AQ326" s="110" t="str">
        <f t="shared" si="66"/>
        <v/>
      </c>
      <c r="AR326" s="110" t="str">
        <f t="shared" si="67"/>
        <v/>
      </c>
      <c r="AS326" s="109" t="str">
        <f t="shared" si="72"/>
        <v>Disqualified</v>
      </c>
      <c r="AT326" s="109" t="str">
        <f t="shared" si="73"/>
        <v>Disqualified</v>
      </c>
      <c r="AU326" s="109" t="str">
        <f t="shared" si="74"/>
        <v>Disqualified</v>
      </c>
      <c r="AV326" s="109" t="str">
        <f t="shared" si="75"/>
        <v>Disqualified</v>
      </c>
    </row>
    <row r="327" spans="1:48" ht="20" x14ac:dyDescent="0.35">
      <c r="A327" s="87"/>
      <c r="B327" s="79">
        <v>108092</v>
      </c>
      <c r="C327" s="80" t="s">
        <v>2224</v>
      </c>
      <c r="D327" s="80" t="s">
        <v>1114</v>
      </c>
      <c r="E327" s="80" t="s">
        <v>2225</v>
      </c>
      <c r="F327" s="80" t="s">
        <v>153</v>
      </c>
      <c r="G327" s="80" t="s">
        <v>20</v>
      </c>
      <c r="H327" s="80" t="s">
        <v>1756</v>
      </c>
      <c r="I327" s="80" t="s">
        <v>1757</v>
      </c>
      <c r="J327" s="146">
        <v>45227</v>
      </c>
      <c r="K327" s="146" t="s">
        <v>1719</v>
      </c>
      <c r="L327" s="79"/>
      <c r="M327" s="79">
        <v>9</v>
      </c>
      <c r="N327" s="78">
        <v>103.97540532975145</v>
      </c>
      <c r="O327" s="78">
        <f>_xlfn.XLOOKUP($B327,[1]Sheet1!$A:$A,[1]Sheet1!$D:$D)</f>
        <v>103.97543541320806</v>
      </c>
      <c r="P327" s="78">
        <f t="shared" si="76"/>
        <v>-3.0083456607599146E-5</v>
      </c>
      <c r="Q327" s="78">
        <v>36.764705882352942</v>
      </c>
      <c r="R327" s="78">
        <v>32.350596447716242</v>
      </c>
      <c r="S327" s="78">
        <v>123.39520414880258</v>
      </c>
      <c r="T327" s="142">
        <v>7</v>
      </c>
      <c r="U327" s="68">
        <v>15.426923334898385</v>
      </c>
      <c r="V327" s="68">
        <v>0.46280770004695154</v>
      </c>
      <c r="W327" s="78">
        <v>111.15061409179057</v>
      </c>
      <c r="X327" s="78">
        <v>86.111111111111128</v>
      </c>
      <c r="Y327" s="78">
        <v>77.166666666666671</v>
      </c>
      <c r="Z327" s="73"/>
      <c r="AA327" s="74"/>
      <c r="AB327" s="75">
        <f>IF(N327="","",(IF(N327&gt;='Sales Ach'!B$3,'Sales Ach'!C$3,IF(N327&gt;='Sales Ach'!B$4,('Sales Ach'!C$4+((N327-'Sales Ach'!B$4)/('Sales Ach'!B$3-'Sales Ach'!B$4))*'Sales Ach'!D$4),IF(N327&gt;'Sales Ach'!B$5,('Sales Ach'!C$5+((N327-'Sales Ach'!B$5)/('Sales Ach'!B$4-'Sales Ach'!B$5))*'Sales Ach'!D$5),IF(N327&gt;='Sales Ach'!B$6,('Sales Ach'!C$6+((N327-'Sales Ach'!B$6)/('Sales Ach'!B$5-'Sales Ach'!B$6)*'Sales Ach'!D$6)),0))))*$AB$2/10))</f>
        <v>25.192621598925438</v>
      </c>
      <c r="AC327" s="76">
        <f>IF(Q327="","",(IF(Q327&gt;=UA!B$3,UA!C$3,IF(Q327&gt;=UA!B$4,(UA!C$4+((Q327-UA!B$4)/(UA!B$3-UA!B$4))*UA!D$4),IF(Q327&gt;UA!B$5,(UA!C$5+((Q327-UA!B$5)/(UA!B$4-UA!B$5))*UA!D$5),IF(Q327&gt;=UA!B$6,(UA!C$6+((Q327-UA!B$6)/(UA!B$5-UA!B$6)*UA!D$6)),0))))*$AC$2/10))</f>
        <v>5.0294117647058822</v>
      </c>
      <c r="AD327" s="76">
        <f>IF(R327="","",(IF(R327&gt;='New Product'!B$3,'New Product'!C$3,IF(R327&gt;='New Product'!B$4,('New Product'!C$4+((R327-'New Product'!B$4)/('New Product'!B$3-'New Product'!B$4))*'New Product'!D$4),IF(R327&gt;'New Product'!B$5,('New Product'!C$5+((R327-'New Product'!B$5)/('New Product'!B$4-'New Product'!B$5))*'New Product'!D$5),IF(R327&gt;='New Product'!B$6,('New Product'!C$6+((R327-'New Product'!B$6)/('New Product'!B$5-'New Product'!B$6)*'New Product'!D$6)),0)))))*$AD$2/10)</f>
        <v>0</v>
      </c>
      <c r="AE327" s="76">
        <f>IF(S327="","",(IF(S327&gt;='Basket Brand'!B$3,'Basket Brand'!C$3,IF(S327&gt;='Basket Brand'!B$4,('Basket Brand'!C$4+((S327-'Basket Brand'!B$4)/('Basket Brand'!B$3-'Basket Brand'!B$4))*'Basket Brand'!D$4),IF(S327&gt;'Basket Brand'!B$5,('Basket Brand'!C$5+((S327-'Basket Brand'!B$5)/('Basket Brand'!B$4-'Basket Brand'!B$5))*'Basket Brand'!D$5),IF(S327&gt;='Basket Brand'!B$6,('Basket Brand'!C$6+((S327-'Basket Brand'!B$6)/('Basket Brand'!B$5-'Basket Brand'!B$6)*'Basket Brand'!D$6)),0))))*$AE$2/10))</f>
        <v>12</v>
      </c>
      <c r="AF327" s="76">
        <f>IF(T327="","",(IF(T327&gt;='No of Month Ach.'!B$3,'No of Month Ach.'!C$3,IF(T327&gt;='No of Month Ach.'!B$4,('No of Month Ach.'!C$4+((T327-'No of Month Ach.'!B$4)/('No of Month Ach.'!B$3-'No of Month Ach.'!B$4))*'No of Month Ach.'!D$4),IF(T327&gt;'No of Month Ach.'!B$5,('No of Month Ach.'!C$5+((T327-'No of Month Ach.'!B$5)/('No of Month Ach.'!B$4-'No of Month Ach.'!B$5))*'No of Month Ach.'!D$5),IF(T327&gt;='No of Month Ach.'!B$6,('No of Month Ach.'!C$6+((T327-'No of Month Ach.'!B$6)/('No of Month Ach.'!B$5-'No of Month Ach.'!B$6)*'No of Month Ach.'!D$6)),0))))*$AF$2/10))</f>
        <v>2.8</v>
      </c>
      <c r="AG327" s="76">
        <f>IFERROR(IF(U327="","",IF(U327&gt;='Rx Share'!B$3,'Rx Share'!C$3,IF(U327&gt;='Rx Share'!B$4,('Rx Share'!C$4+((U327-'Rx Share'!B$4)/('Rx Share'!B$3-'Rx Share'!B$4))*'Rx Share'!D$4),IF(U327&gt;'Rx Share'!B$5,('Rx Share'!C$5+((U327-'Rx Share'!B$5)/('Rx Share'!B$4-'Rx Share'!B$5))*'Rx Share'!D$5),IF(U327&gt;='Rx Share'!B$6,('Rx Share'!C$6+((U327-'Rx Share'!B$6)/('Rx Share'!B$5-'Rx Share'!B$6)*'Rx Share'!D$6)),0)))))*$AG$2/10,"")</f>
        <v>0</v>
      </c>
      <c r="AH327" s="76">
        <f>IF(W327&gt;='Call Achv'!B$3,'Call Achv'!C$3,IF(W327&gt;='Call Achv'!B$4,('Call Achv'!C$4+((W327-'Call Achv'!B$4)/('Call Achv'!B$3-'Call Achv'!B$4))*'Call Achv'!D$4),IF(W327&gt;'Call Achv'!B$5,('Call Achv'!C$5+((W327-'Call Achv'!B$5)/('Call Achv'!B$4-'Call Achv'!B$5))*'Call Achv'!D$5),IF(W327&gt;='Call Achv'!B$6,('Call Achv'!C$6+((W327-'Call Achv'!B$6)/('Call Achv'!B$5-'Call Achv'!B$6)*'Call Achv'!D$6)),0))))*$AH$2/10</f>
        <v>5</v>
      </c>
      <c r="AI327" s="76">
        <f>IF(X327&gt;='FF-Written'!B$3,'FF-Written'!C$3,IF(X327&gt;='FF-Written'!B$4,('FF-Written'!C$4+((X327-'FF-Written'!B$4)/('FF-Written'!B$3-'FF-Written'!B$4))*'FF-Written'!D$4),IF(X327&gt;'FF-Written'!B$5,('FF-Written'!C$5+((X327-'FF-Written'!B$5)/('FF-Written'!B$4-'FF-Written'!B$5))*'FF-Written'!D$5),IF(X327&gt;='FF-Written'!B$6,('FF-Written'!C$6+((X327-'FF-Written'!B$6)/('FF-Written'!B$5-'FF-Written'!B$6)*'FF-Written'!D$6)),0))))*$AI$2/10</f>
        <v>7.37777777777778</v>
      </c>
      <c r="AJ327" s="76">
        <f>IF(Y327&gt;='FF-Detailing'!B$3,'FF-Detailing'!C$3,IF(Y327&gt;='FF-Detailing'!B$4,('FF-Detailing'!C$4+((Y327-'FF-Detailing'!B$4)/('FF-Detailing'!B$3-'FF-Detailing'!B$4))*'FF-Detailing'!D$4),IF(Y327&gt;'FF-Detailing'!B$5,('FF-Detailing'!C$5+((Y327-'FF-Detailing'!B$5)/('FF-Detailing'!B$4-'FF-Detailing'!B$5))*'FF-Detailing'!D$5),IF(Y327&gt;='FF-Detailing'!B$6,('FF-Detailing'!C$6+((Y327-'FF-Detailing'!B$6)/('FF-Detailing'!B$5-'FF-Detailing'!B$6)*'FF-Detailing'!D$6)),0))))*$AJ$2/10</f>
        <v>1.8450000000000002</v>
      </c>
      <c r="AK327" s="100">
        <f t="shared" si="68"/>
        <v>74.056013926761366</v>
      </c>
      <c r="AL327" s="70">
        <f t="shared" si="77"/>
        <v>82</v>
      </c>
      <c r="AM327" s="2">
        <f t="shared" si="69"/>
        <v>65.827567934898994</v>
      </c>
      <c r="AN327">
        <f t="shared" si="70"/>
        <v>62</v>
      </c>
      <c r="AO327" s="110">
        <f t="shared" si="71"/>
        <v>15.426923334898385</v>
      </c>
      <c r="AP327" s="110">
        <f t="shared" si="65"/>
        <v>32.350596447716242</v>
      </c>
      <c r="AQ327" s="110">
        <f t="shared" si="66"/>
        <v>36.764705882352942</v>
      </c>
      <c r="AR327" s="110">
        <f t="shared" si="67"/>
        <v>86.111111111111128</v>
      </c>
      <c r="AS327" s="109">
        <f t="shared" si="72"/>
        <v>76</v>
      </c>
      <c r="AT327" s="109">
        <f t="shared" si="73"/>
        <v>122</v>
      </c>
      <c r="AU327" s="109">
        <f t="shared" si="74"/>
        <v>108</v>
      </c>
      <c r="AV327" s="109">
        <f t="shared" si="75"/>
        <v>49</v>
      </c>
    </row>
    <row r="328" spans="1:48" ht="20" x14ac:dyDescent="0.35">
      <c r="A328" s="87"/>
      <c r="B328" s="79">
        <v>108093</v>
      </c>
      <c r="C328" s="80" t="s">
        <v>2226</v>
      </c>
      <c r="D328" s="80" t="s">
        <v>1114</v>
      </c>
      <c r="E328" s="80" t="s">
        <v>2227</v>
      </c>
      <c r="F328" s="80" t="s">
        <v>153</v>
      </c>
      <c r="G328" s="80" t="s">
        <v>20</v>
      </c>
      <c r="H328" s="80" t="s">
        <v>1756</v>
      </c>
      <c r="I328" s="80" t="s">
        <v>1757</v>
      </c>
      <c r="J328" s="146">
        <v>45227</v>
      </c>
      <c r="K328" s="146" t="s">
        <v>1719</v>
      </c>
      <c r="L328" s="79"/>
      <c r="M328" s="79">
        <v>9</v>
      </c>
      <c r="N328" s="78">
        <v>109.60027357720423</v>
      </c>
      <c r="O328" s="78">
        <f>_xlfn.XLOOKUP($B328,[1]Sheet1!$A:$A,[1]Sheet1!$D:$D)</f>
        <v>109.60028605387113</v>
      </c>
      <c r="P328" s="78">
        <f t="shared" si="76"/>
        <v>-1.2476666896077404E-5</v>
      </c>
      <c r="Q328" s="78">
        <v>44.869831546707509</v>
      </c>
      <c r="R328" s="78">
        <v>80.72528955976172</v>
      </c>
      <c r="S328" s="78">
        <v>101.5923228729479</v>
      </c>
      <c r="T328" s="142">
        <v>8</v>
      </c>
      <c r="U328" s="68">
        <v>25.842655148226086</v>
      </c>
      <c r="V328" s="68">
        <v>0.7752796544467826</v>
      </c>
      <c r="W328" s="78">
        <v>134.90990990990991</v>
      </c>
      <c r="X328" s="78">
        <v>88.888888888888872</v>
      </c>
      <c r="Y328" s="78">
        <v>77</v>
      </c>
      <c r="Z328" s="73"/>
      <c r="AA328" s="74"/>
      <c r="AB328" s="75">
        <f>IF(N328="","",(IF(N328&gt;='Sales Ach'!B$3,'Sales Ach'!C$3,IF(N328&gt;='Sales Ach'!B$4,('Sales Ach'!C$4+((N328-'Sales Ach'!B$4)/('Sales Ach'!B$3-'Sales Ach'!B$4))*'Sales Ach'!D$4),IF(N328&gt;'Sales Ach'!B$5,('Sales Ach'!C$5+((N328-'Sales Ach'!B$5)/('Sales Ach'!B$4-'Sales Ach'!B$5))*'Sales Ach'!D$5),IF(N328&gt;='Sales Ach'!B$6,('Sales Ach'!C$6+((N328-'Sales Ach'!B$6)/('Sales Ach'!B$5-'Sales Ach'!B$6)*'Sales Ach'!D$6)),0))))*$AB$2/10))</f>
        <v>26.880082073161269</v>
      </c>
      <c r="AC328" s="76">
        <f>IF(Q328="","",(IF(Q328&gt;=UA!B$3,UA!C$3,IF(Q328&gt;=UA!B$4,(UA!C$4+((Q328-UA!B$4)/(UA!B$3-UA!B$4))*UA!D$4),IF(Q328&gt;UA!B$5,(UA!C$5+((Q328-UA!B$5)/(UA!B$4-UA!B$5))*UA!D$5),IF(Q328&gt;=UA!B$6,(UA!C$6+((Q328-UA!B$6)/(UA!B$5-UA!B$6)*UA!D$6)),0))))*$AC$2/10))</f>
        <v>7.9479326186830033</v>
      </c>
      <c r="AD328" s="76">
        <f>IF(R328="","",(IF(R328&gt;='New Product'!B$3,'New Product'!C$3,IF(R328&gt;='New Product'!B$4,('New Product'!C$4+((R328-'New Product'!B$4)/('New Product'!B$3-'New Product'!B$4))*'New Product'!D$4),IF(R328&gt;'New Product'!B$5,('New Product'!C$5+((R328-'New Product'!B$5)/('New Product'!B$4-'New Product'!B$5))*'New Product'!D$5),IF(R328&gt;='New Product'!B$6,('New Product'!C$6+((R328-'New Product'!B$6)/('New Product'!B$5-'New Product'!B$6)*'New Product'!D$6)),0)))))*$AD$2/10)</f>
        <v>2.0725289559761721</v>
      </c>
      <c r="AE328" s="76">
        <f>IF(S328="","",(IF(S328&gt;='Basket Brand'!B$3,'Basket Brand'!C$3,IF(S328&gt;='Basket Brand'!B$4,('Basket Brand'!C$4+((S328-'Basket Brand'!B$4)/('Basket Brand'!B$3-'Basket Brand'!B$4))*'Basket Brand'!D$4),IF(S328&gt;'Basket Brand'!B$5,('Basket Brand'!C$5+((S328-'Basket Brand'!B$5)/('Basket Brand'!B$4-'Basket Brand'!B$5))*'Basket Brand'!D$5),IF(S328&gt;='Basket Brand'!B$6,('Basket Brand'!C$6+((S328-'Basket Brand'!B$6)/('Basket Brand'!B$5-'Basket Brand'!B$6)*'Basket Brand'!D$6)),0))))*$AE$2/10))</f>
        <v>9.7910787447537473</v>
      </c>
      <c r="AF328" s="76">
        <f>IF(T328="","",(IF(T328&gt;='No of Month Ach.'!B$3,'No of Month Ach.'!C$3,IF(T328&gt;='No of Month Ach.'!B$4,('No of Month Ach.'!C$4+((T328-'No of Month Ach.'!B$4)/('No of Month Ach.'!B$3-'No of Month Ach.'!B$4))*'No of Month Ach.'!D$4),IF(T328&gt;'No of Month Ach.'!B$5,('No of Month Ach.'!C$5+((T328-'No of Month Ach.'!B$5)/('No of Month Ach.'!B$4-'No of Month Ach.'!B$5))*'No of Month Ach.'!D$5),IF(T328&gt;='No of Month Ach.'!B$6,('No of Month Ach.'!C$6+((T328-'No of Month Ach.'!B$6)/('No of Month Ach.'!B$5-'No of Month Ach.'!B$6)*'No of Month Ach.'!D$6)),0))))*$AF$2/10))</f>
        <v>3.85</v>
      </c>
      <c r="AG328" s="76">
        <f>IFERROR(IF(U328="","",IF(U328&gt;='Rx Share'!B$3,'Rx Share'!C$3,IF(U328&gt;='Rx Share'!B$4,('Rx Share'!C$4+((U328-'Rx Share'!B$4)/('Rx Share'!B$3-'Rx Share'!B$4))*'Rx Share'!D$4),IF(U328&gt;'Rx Share'!B$5,('Rx Share'!C$5+((U328-'Rx Share'!B$5)/('Rx Share'!B$4-'Rx Share'!B$5))*'Rx Share'!D$5),IF(U328&gt;='Rx Share'!B$6,('Rx Share'!C$6+((U328-'Rx Share'!B$6)/('Rx Share'!B$5-'Rx Share'!B$6)*'Rx Share'!D$6)),0)))))*$AG$2/10,"")</f>
        <v>0</v>
      </c>
      <c r="AH328" s="76">
        <f>IF(W328&gt;='Call Achv'!B$3,'Call Achv'!C$3,IF(W328&gt;='Call Achv'!B$4,('Call Achv'!C$4+((W328-'Call Achv'!B$4)/('Call Achv'!B$3-'Call Achv'!B$4))*'Call Achv'!D$4),IF(W328&gt;'Call Achv'!B$5,('Call Achv'!C$5+((W328-'Call Achv'!B$5)/('Call Achv'!B$4-'Call Achv'!B$5))*'Call Achv'!D$5),IF(W328&gt;='Call Achv'!B$6,('Call Achv'!C$6+((W328-'Call Achv'!B$6)/('Call Achv'!B$5-'Call Achv'!B$6)*'Call Achv'!D$6)),0))))*$AH$2/10</f>
        <v>5</v>
      </c>
      <c r="AI328" s="76">
        <f>IF(X328&gt;='FF-Written'!B$3,'FF-Written'!C$3,IF(X328&gt;='FF-Written'!B$4,('FF-Written'!C$4+((X328-'FF-Written'!B$4)/('FF-Written'!B$3-'FF-Written'!B$4))*'FF-Written'!D$4),IF(X328&gt;'FF-Written'!B$5,('FF-Written'!C$5+((X328-'FF-Written'!B$5)/('FF-Written'!B$4-'FF-Written'!B$5))*'FF-Written'!D$5),IF(X328&gt;='FF-Written'!B$6,('FF-Written'!C$6+((X328-'FF-Written'!B$6)/('FF-Written'!B$5-'FF-Written'!B$6)*'FF-Written'!D$6)),0))))*$AI$2/10</f>
        <v>7.8222222222222202</v>
      </c>
      <c r="AJ328" s="76">
        <f>IF(Y328&gt;='FF-Detailing'!B$3,'FF-Detailing'!C$3,IF(Y328&gt;='FF-Detailing'!B$4,('FF-Detailing'!C$4+((Y328-'FF-Detailing'!B$4)/('FF-Detailing'!B$3-'FF-Detailing'!B$4))*'FF-Detailing'!D$4),IF(Y328&gt;'FF-Detailing'!B$5,('FF-Detailing'!C$5+((Y328-'FF-Detailing'!B$5)/('FF-Detailing'!B$4-'FF-Detailing'!B$5))*'FF-Detailing'!D$5),IF(Y328&gt;='FF-Detailing'!B$6,('FF-Detailing'!C$6+((Y328-'FF-Detailing'!B$6)/('FF-Detailing'!B$5-'FF-Detailing'!B$6)*'FF-Detailing'!D$6)),0))))*$AJ$2/10</f>
        <v>1.8299999999999996</v>
      </c>
      <c r="AK328" s="100">
        <f t="shared" si="68"/>
        <v>81.492305768495527</v>
      </c>
      <c r="AL328" s="70">
        <f t="shared" si="77"/>
        <v>32</v>
      </c>
      <c r="AM328" s="2">
        <f t="shared" si="69"/>
        <v>72.437605127551578</v>
      </c>
      <c r="AN328">
        <f t="shared" si="70"/>
        <v>25</v>
      </c>
      <c r="AO328" s="110">
        <f t="shared" si="71"/>
        <v>25.842655148226086</v>
      </c>
      <c r="AP328" s="110">
        <f t="shared" si="65"/>
        <v>80.72528955976172</v>
      </c>
      <c r="AQ328" s="110">
        <f t="shared" si="66"/>
        <v>44.869831546707509</v>
      </c>
      <c r="AR328" s="110">
        <f t="shared" si="67"/>
        <v>88.888888888888872</v>
      </c>
      <c r="AS328" s="109">
        <f t="shared" si="72"/>
        <v>50</v>
      </c>
      <c r="AT328" s="109">
        <f t="shared" si="73"/>
        <v>58</v>
      </c>
      <c r="AU328" s="109">
        <f t="shared" si="74"/>
        <v>63</v>
      </c>
      <c r="AV328" s="109">
        <f t="shared" si="75"/>
        <v>33</v>
      </c>
    </row>
    <row r="329" spans="1:48" ht="20" x14ac:dyDescent="0.35">
      <c r="A329" s="87"/>
      <c r="B329" s="79">
        <v>108094</v>
      </c>
      <c r="C329" s="80" t="s">
        <v>536</v>
      </c>
      <c r="D329" s="80" t="s">
        <v>1114</v>
      </c>
      <c r="E329" s="80" t="s">
        <v>2228</v>
      </c>
      <c r="F329" s="80" t="s">
        <v>112</v>
      </c>
      <c r="G329" s="80" t="s">
        <v>26</v>
      </c>
      <c r="H329" s="80" t="s">
        <v>1756</v>
      </c>
      <c r="I329" s="80" t="s">
        <v>1757</v>
      </c>
      <c r="J329" s="146">
        <v>45227</v>
      </c>
      <c r="K329" s="146" t="s">
        <v>1719</v>
      </c>
      <c r="L329" s="79"/>
      <c r="M329" s="79">
        <v>9</v>
      </c>
      <c r="N329" s="78">
        <v>98.190361004645553</v>
      </c>
      <c r="O329" s="78">
        <f>_xlfn.XLOOKUP($B329,[1]Sheet1!$A:$A,[1]Sheet1!$D:$D)</f>
        <v>98.190399331664139</v>
      </c>
      <c r="P329" s="78">
        <f t="shared" si="76"/>
        <v>-3.8327018586414852E-5</v>
      </c>
      <c r="Q329" s="78">
        <v>40.909090909090914</v>
      </c>
      <c r="R329" s="78">
        <v>55.486997428401764</v>
      </c>
      <c r="S329" s="78">
        <v>109.80931139795705</v>
      </c>
      <c r="T329" s="142">
        <v>4</v>
      </c>
      <c r="U329" s="68">
        <v>43.781094527363187</v>
      </c>
      <c r="V329" s="68">
        <v>1.3134328358208955</v>
      </c>
      <c r="W329" s="78">
        <v>106.32746249184606</v>
      </c>
      <c r="X329" s="78">
        <v>77.777777777777786</v>
      </c>
      <c r="Y329" s="78">
        <v>82.333333333333329</v>
      </c>
      <c r="Z329" s="73"/>
      <c r="AA329" s="74"/>
      <c r="AB329" s="75">
        <f>IF(N329="","",(IF(N329&gt;='Sales Ach'!B$3,'Sales Ach'!C$3,IF(N329&gt;='Sales Ach'!B$4,('Sales Ach'!C$4+((N329-'Sales Ach'!B$4)/('Sales Ach'!B$3-'Sales Ach'!B$4))*'Sales Ach'!D$4),IF(N329&gt;'Sales Ach'!B$5,('Sales Ach'!C$5+((N329-'Sales Ach'!B$5)/('Sales Ach'!B$4-'Sales Ach'!B$5))*'Sales Ach'!D$5),IF(N329&gt;='Sales Ach'!B$6,('Sales Ach'!C$6+((N329-'Sales Ach'!B$6)/('Sales Ach'!B$5-'Sales Ach'!B$6)*'Sales Ach'!D$6)),0))))*$AB$2/10))</f>
        <v>18.828433205574662</v>
      </c>
      <c r="AC329" s="76">
        <f>IF(Q329="","",(IF(Q329&gt;=UA!B$3,UA!C$3,IF(Q329&gt;=UA!B$4,(UA!C$4+((Q329-UA!B$4)/(UA!B$3-UA!B$4))*UA!D$4),IF(Q329&gt;UA!B$5,(UA!C$5+((Q329-UA!B$5)/(UA!B$4-UA!B$5))*UA!D$5),IF(Q329&gt;=UA!B$6,(UA!C$6+((Q329-UA!B$6)/(UA!B$5-UA!B$6)*UA!D$6)),0))))*$AC$2/10))</f>
        <v>6.3636363636363651</v>
      </c>
      <c r="AD329" s="76">
        <f>IF(R329="","",(IF(R329&gt;='New Product'!B$3,'New Product'!C$3,IF(R329&gt;='New Product'!B$4,('New Product'!C$4+((R329-'New Product'!B$4)/('New Product'!B$3-'New Product'!B$4))*'New Product'!D$4),IF(R329&gt;'New Product'!B$5,('New Product'!C$5+((R329-'New Product'!B$5)/('New Product'!B$4-'New Product'!B$5))*'New Product'!D$5),IF(R329&gt;='New Product'!B$6,('New Product'!C$6+((R329-'New Product'!B$6)/('New Product'!B$5-'New Product'!B$6)*'New Product'!D$6)),0)))))*$AD$2/10)</f>
        <v>0.92755613749257715</v>
      </c>
      <c r="AE329" s="76">
        <f>IF(S329="","",(IF(S329&gt;='Basket Brand'!B$3,'Basket Brand'!C$3,IF(S329&gt;='Basket Brand'!B$4,('Basket Brand'!C$4+((S329-'Basket Brand'!B$4)/('Basket Brand'!B$3-'Basket Brand'!B$4))*'Basket Brand'!D$4),IF(S329&gt;'Basket Brand'!B$5,('Basket Brand'!C$5+((S329-'Basket Brand'!B$5)/('Basket Brand'!B$4-'Basket Brand'!B$5))*'Basket Brand'!D$5),IF(S329&gt;='Basket Brand'!B$6,('Basket Brand'!C$6+((S329-'Basket Brand'!B$6)/('Basket Brand'!B$5-'Basket Brand'!B$6)*'Basket Brand'!D$6)),0))))*$AE$2/10))</f>
        <v>10.777117367754844</v>
      </c>
      <c r="AF329" s="76">
        <f>IF(T329="","",(IF(T329&gt;='No of Month Ach.'!B$3,'No of Month Ach.'!C$3,IF(T329&gt;='No of Month Ach.'!B$4,('No of Month Ach.'!C$4+((T329-'No of Month Ach.'!B$4)/('No of Month Ach.'!B$3-'No of Month Ach.'!B$4))*'No of Month Ach.'!D$4),IF(T329&gt;'No of Month Ach.'!B$5,('No of Month Ach.'!C$5+((T329-'No of Month Ach.'!B$5)/('No of Month Ach.'!B$4-'No of Month Ach.'!B$5))*'No of Month Ach.'!D$5),IF(T329&gt;='No of Month Ach.'!B$6,('No of Month Ach.'!C$6+((T329-'No of Month Ach.'!B$6)/('No of Month Ach.'!B$5-'No of Month Ach.'!B$6)*'No of Month Ach.'!D$6)),0))))*$AF$2/10))</f>
        <v>0</v>
      </c>
      <c r="AG329" s="76">
        <f>IFERROR(IF(U329="","",IF(U329&gt;='Rx Share'!B$3,'Rx Share'!C$3,IF(U329&gt;='Rx Share'!B$4,('Rx Share'!C$4+((U329-'Rx Share'!B$4)/('Rx Share'!B$3-'Rx Share'!B$4))*'Rx Share'!D$4),IF(U329&gt;'Rx Share'!B$5,('Rx Share'!C$5+((U329-'Rx Share'!B$5)/('Rx Share'!B$4-'Rx Share'!B$5))*'Rx Share'!D$5),IF(U329&gt;='Rx Share'!B$6,('Rx Share'!C$6+((U329-'Rx Share'!B$6)/('Rx Share'!B$5-'Rx Share'!B$6)*'Rx Share'!D$6)),0)))))*$AG$2/10,"")</f>
        <v>0</v>
      </c>
      <c r="AH329" s="76">
        <f>IF(W329&gt;='Call Achv'!B$3,'Call Achv'!C$3,IF(W329&gt;='Call Achv'!B$4,('Call Achv'!C$4+((W329-'Call Achv'!B$4)/('Call Achv'!B$3-'Call Achv'!B$4))*'Call Achv'!D$4),IF(W329&gt;'Call Achv'!B$5,('Call Achv'!C$5+((W329-'Call Achv'!B$5)/('Call Achv'!B$4-'Call Achv'!B$5))*'Call Achv'!D$5),IF(W329&gt;='Call Achv'!B$6,('Call Achv'!C$6+((W329-'Call Achv'!B$6)/('Call Achv'!B$5-'Call Achv'!B$6)*'Call Achv'!D$6)),0))))*$AH$2/10</f>
        <v>5</v>
      </c>
      <c r="AI329" s="76">
        <f>IF(X329&gt;='FF-Written'!B$3,'FF-Written'!C$3,IF(X329&gt;='FF-Written'!B$4,('FF-Written'!C$4+((X329-'FF-Written'!B$4)/('FF-Written'!B$3-'FF-Written'!B$4))*'FF-Written'!D$4),IF(X329&gt;'FF-Written'!B$5,('FF-Written'!C$5+((X329-'FF-Written'!B$5)/('FF-Written'!B$4-'FF-Written'!B$5))*'FF-Written'!D$5),IF(X329&gt;='FF-Written'!B$6,('FF-Written'!C$6+((X329-'FF-Written'!B$6)/('FF-Written'!B$5-'FF-Written'!B$6)*'FF-Written'!D$6)),0))))*$AI$2/10</f>
        <v>5.3333333333333339</v>
      </c>
      <c r="AJ329" s="76">
        <f>IF(Y329&gt;='FF-Detailing'!B$3,'FF-Detailing'!C$3,IF(Y329&gt;='FF-Detailing'!B$4,('FF-Detailing'!C$4+((Y329-'FF-Detailing'!B$4)/('FF-Detailing'!B$3-'FF-Detailing'!B$4))*'FF-Detailing'!D$4),IF(Y329&gt;'FF-Detailing'!B$5,('FF-Detailing'!C$5+((Y329-'FF-Detailing'!B$5)/('FF-Detailing'!B$4-'FF-Detailing'!B$5))*'FF-Detailing'!D$5),IF(Y329&gt;='FF-Detailing'!B$6,('FF-Detailing'!C$6+((Y329-'FF-Detailing'!B$6)/('FF-Detailing'!B$5-'FF-Detailing'!B$6)*'FF-Detailing'!D$6)),0))))*$AJ$2/10</f>
        <v>2.2399999999999998</v>
      </c>
      <c r="AK329" s="100">
        <f t="shared" si="68"/>
        <v>61.837595509739728</v>
      </c>
      <c r="AL329" s="70">
        <f t="shared" si="77"/>
        <v>149</v>
      </c>
      <c r="AM329" s="2">
        <f t="shared" si="69"/>
        <v>54.966751564213098</v>
      </c>
      <c r="AN329">
        <f t="shared" si="70"/>
        <v>117</v>
      </c>
      <c r="AO329" s="110" t="str">
        <f t="shared" si="71"/>
        <v/>
      </c>
      <c r="AP329" s="110" t="str">
        <f t="shared" si="65"/>
        <v/>
      </c>
      <c r="AQ329" s="110" t="str">
        <f t="shared" si="66"/>
        <v/>
      </c>
      <c r="AR329" s="110" t="str">
        <f t="shared" si="67"/>
        <v/>
      </c>
      <c r="AS329" s="109" t="str">
        <f t="shared" si="72"/>
        <v>Disqualified</v>
      </c>
      <c r="AT329" s="109" t="str">
        <f t="shared" si="73"/>
        <v>Disqualified</v>
      </c>
      <c r="AU329" s="109" t="str">
        <f t="shared" si="74"/>
        <v>Disqualified</v>
      </c>
      <c r="AV329" s="109" t="str">
        <f t="shared" si="75"/>
        <v>Disqualified</v>
      </c>
    </row>
    <row r="330" spans="1:48" ht="20" x14ac:dyDescent="0.35">
      <c r="A330" s="87"/>
      <c r="B330" s="79">
        <v>108096</v>
      </c>
      <c r="C330" s="80" t="s">
        <v>2229</v>
      </c>
      <c r="D330" s="80"/>
      <c r="E330" s="80" t="s">
        <v>2230</v>
      </c>
      <c r="F330" s="80" t="s">
        <v>2020</v>
      </c>
      <c r="G330" s="80" t="s">
        <v>1784</v>
      </c>
      <c r="H330" s="80" t="s">
        <v>1785</v>
      </c>
      <c r="I330" s="80" t="s">
        <v>1786</v>
      </c>
      <c r="J330" s="146"/>
      <c r="K330" s="146" t="s">
        <v>1701</v>
      </c>
      <c r="L330" s="79"/>
      <c r="M330" s="79">
        <v>1</v>
      </c>
      <c r="N330" s="78">
        <v>63.289737482436003</v>
      </c>
      <c r="O330" s="78">
        <f>_xlfn.XLOOKUP($B330,[1]Sheet1!$A:$A,[1]Sheet1!$D:$D)</f>
        <v>63.289737482436003</v>
      </c>
      <c r="P330" s="78">
        <f t="shared" si="76"/>
        <v>0</v>
      </c>
      <c r="Q330" s="78">
        <v>13.793103448275861</v>
      </c>
      <c r="R330" s="78">
        <v>0.82220743118906858</v>
      </c>
      <c r="S330" s="78">
        <v>43.943700926537701</v>
      </c>
      <c r="T330" s="142">
        <v>0</v>
      </c>
      <c r="U330" s="68" t="s">
        <v>1093</v>
      </c>
      <c r="V330" s="68" t="s">
        <v>1093</v>
      </c>
      <c r="W330" s="78">
        <v>3.4285714285714288</v>
      </c>
      <c r="X330" s="78">
        <v>71.666666666666671</v>
      </c>
      <c r="Y330" s="78">
        <v>88</v>
      </c>
      <c r="Z330" s="73"/>
      <c r="AA330" s="74"/>
      <c r="AB330" s="75">
        <f>IF(N330="","",(IF(N330&gt;='Sales Ach'!B$3,'Sales Ach'!C$3,IF(N330&gt;='Sales Ach'!B$4,('Sales Ach'!C$4+((N330-'Sales Ach'!B$4)/('Sales Ach'!B$3-'Sales Ach'!B$4))*'Sales Ach'!D$4),IF(N330&gt;'Sales Ach'!B$5,('Sales Ach'!C$5+((N330-'Sales Ach'!B$5)/('Sales Ach'!B$4-'Sales Ach'!B$5))*'Sales Ach'!D$5),IF(N330&gt;='Sales Ach'!B$6,('Sales Ach'!C$6+((N330-'Sales Ach'!B$6)/('Sales Ach'!B$5-'Sales Ach'!B$6)*'Sales Ach'!D$6)),0))))*$AB$2/10))</f>
        <v>5.4869212447308007</v>
      </c>
      <c r="AC330" s="76">
        <f>IF(Q330="","",(IF(Q330&gt;=UA!B$3,UA!C$3,IF(Q330&gt;=UA!B$4,(UA!C$4+((Q330-UA!B$4)/(UA!B$3-UA!B$4))*UA!D$4),IF(Q330&gt;UA!B$5,(UA!C$5+((Q330-UA!B$5)/(UA!B$4-UA!B$5))*UA!D$5),IF(Q330&gt;=UA!B$6,(UA!C$6+((Q330-UA!B$6)/(UA!B$5-UA!B$6)*UA!D$6)),0))))*$AC$2/10))</f>
        <v>0</v>
      </c>
      <c r="AD330" s="76">
        <f>IF(R330="","",(IF(R330&gt;='New Product'!B$3,'New Product'!C$3,IF(R330&gt;='New Product'!B$4,('New Product'!C$4+((R330-'New Product'!B$4)/('New Product'!B$3-'New Product'!B$4))*'New Product'!D$4),IF(R330&gt;'New Product'!B$5,('New Product'!C$5+((R330-'New Product'!B$5)/('New Product'!B$4-'New Product'!B$5))*'New Product'!D$5),IF(R330&gt;='New Product'!B$6,('New Product'!C$6+((R330-'New Product'!B$6)/('New Product'!B$5-'New Product'!B$6)*'New Product'!D$6)),0)))))*$AD$2/10)</f>
        <v>0</v>
      </c>
      <c r="AE330" s="76">
        <f>IF(S330="","",(IF(S330&gt;='Basket Brand'!B$3,'Basket Brand'!C$3,IF(S330&gt;='Basket Brand'!B$4,('Basket Brand'!C$4+((S330-'Basket Brand'!B$4)/('Basket Brand'!B$3-'Basket Brand'!B$4))*'Basket Brand'!D$4),IF(S330&gt;'Basket Brand'!B$5,('Basket Brand'!C$5+((S330-'Basket Brand'!B$5)/('Basket Brand'!B$4-'Basket Brand'!B$5))*'Basket Brand'!D$5),IF(S330&gt;='Basket Brand'!B$6,('Basket Brand'!C$6+((S330-'Basket Brand'!B$6)/('Basket Brand'!B$5-'Basket Brand'!B$6)*'Basket Brand'!D$6)),0))))*$AE$2/10))</f>
        <v>0</v>
      </c>
      <c r="AF330" s="76">
        <f>IF(T330="","",(IF(T330&gt;='No of Month Ach.'!B$3,'No of Month Ach.'!C$3,IF(T330&gt;='No of Month Ach.'!B$4,('No of Month Ach.'!C$4+((T330-'No of Month Ach.'!B$4)/('No of Month Ach.'!B$3-'No of Month Ach.'!B$4))*'No of Month Ach.'!D$4),IF(T330&gt;'No of Month Ach.'!B$5,('No of Month Ach.'!C$5+((T330-'No of Month Ach.'!B$5)/('No of Month Ach.'!B$4-'No of Month Ach.'!B$5))*'No of Month Ach.'!D$5),IF(T330&gt;='No of Month Ach.'!B$6,('No of Month Ach.'!C$6+((T330-'No of Month Ach.'!B$6)/('No of Month Ach.'!B$5-'No of Month Ach.'!B$6)*'No of Month Ach.'!D$6)),0))))*$AF$2/10))</f>
        <v>0</v>
      </c>
      <c r="AG330" s="76" t="str">
        <f>IFERROR(IF(U330="","",IF(U330&gt;='Rx Share'!B$3,'Rx Share'!C$3,IF(U330&gt;='Rx Share'!B$4,('Rx Share'!C$4+((U330-'Rx Share'!B$4)/('Rx Share'!B$3-'Rx Share'!B$4))*'Rx Share'!D$4),IF(U330&gt;'Rx Share'!B$5,('Rx Share'!C$5+((U330-'Rx Share'!B$5)/('Rx Share'!B$4-'Rx Share'!B$5))*'Rx Share'!D$5),IF(U330&gt;='Rx Share'!B$6,('Rx Share'!C$6+((U330-'Rx Share'!B$6)/('Rx Share'!B$5-'Rx Share'!B$6)*'Rx Share'!D$6)),0)))))*$AG$2/10,"")</f>
        <v/>
      </c>
      <c r="AH330" s="76">
        <f>IF(W330&gt;='Call Achv'!B$3,'Call Achv'!C$3,IF(W330&gt;='Call Achv'!B$4,('Call Achv'!C$4+((W330-'Call Achv'!B$4)/('Call Achv'!B$3-'Call Achv'!B$4))*'Call Achv'!D$4),IF(W330&gt;'Call Achv'!B$5,('Call Achv'!C$5+((W330-'Call Achv'!B$5)/('Call Achv'!B$4-'Call Achv'!B$5))*'Call Achv'!D$5),IF(W330&gt;='Call Achv'!B$6,('Call Achv'!C$6+((W330-'Call Achv'!B$6)/('Call Achv'!B$5-'Call Achv'!B$6)*'Call Achv'!D$6)),0))))*$AH$2/10</f>
        <v>0</v>
      </c>
      <c r="AI330" s="76">
        <f>IF(X330&gt;='FF-Written'!B$3,'FF-Written'!C$3,IF(X330&gt;='FF-Written'!B$4,('FF-Written'!C$4+((X330-'FF-Written'!B$4)/('FF-Written'!B$3-'FF-Written'!B$4))*'FF-Written'!D$4),IF(X330&gt;'FF-Written'!B$5,('FF-Written'!C$5+((X330-'FF-Written'!B$5)/('FF-Written'!B$4-'FF-Written'!B$5))*'FF-Written'!D$5),IF(X330&gt;='FF-Written'!B$6,('FF-Written'!C$6+((X330-'FF-Written'!B$6)/('FF-Written'!B$5-'FF-Written'!B$6)*'FF-Written'!D$6)),0))))*$AI$2/10</f>
        <v>4.6000000000000005</v>
      </c>
      <c r="AJ330" s="76">
        <f>IF(Y330&gt;='FF-Detailing'!B$3,'FF-Detailing'!C$3,IF(Y330&gt;='FF-Detailing'!B$4,('FF-Detailing'!C$4+((Y330-'FF-Detailing'!B$4)/('FF-Detailing'!B$3-'FF-Detailing'!B$4))*'FF-Detailing'!D$4),IF(Y330&gt;'FF-Detailing'!B$5,('FF-Detailing'!C$5+((Y330-'FF-Detailing'!B$5)/('FF-Detailing'!B$4-'FF-Detailing'!B$5))*'FF-Detailing'!D$5),IF(Y330&gt;='FF-Detailing'!B$6,('FF-Detailing'!C$6+((Y330-'FF-Detailing'!B$6)/('FF-Detailing'!B$5-'FF-Detailing'!B$6)*'FF-Detailing'!D$6)),0))))*$AJ$2/10</f>
        <v>2.5799999999999996</v>
      </c>
      <c r="AK330" s="100">
        <f t="shared" si="68"/>
        <v>15.833651555913502</v>
      </c>
      <c r="AL330" s="70">
        <f t="shared" si="77"/>
        <v>567</v>
      </c>
      <c r="AM330" s="2">
        <f t="shared" si="69"/>
        <v>14.07435693858978</v>
      </c>
      <c r="AN330">
        <f t="shared" si="70"/>
        <v>393</v>
      </c>
      <c r="AO330" s="110" t="str">
        <f t="shared" si="71"/>
        <v/>
      </c>
      <c r="AP330" s="110" t="str">
        <f t="shared" si="65"/>
        <v/>
      </c>
      <c r="AQ330" s="110" t="str">
        <f t="shared" si="66"/>
        <v/>
      </c>
      <c r="AR330" s="110" t="str">
        <f t="shared" si="67"/>
        <v/>
      </c>
      <c r="AS330" s="109" t="str">
        <f t="shared" si="72"/>
        <v>Disqualified</v>
      </c>
      <c r="AT330" s="109" t="str">
        <f t="shared" si="73"/>
        <v>Disqualified</v>
      </c>
      <c r="AU330" s="109" t="str">
        <f t="shared" si="74"/>
        <v>Disqualified</v>
      </c>
      <c r="AV330" s="109" t="str">
        <f t="shared" si="75"/>
        <v>Disqualified</v>
      </c>
    </row>
    <row r="331" spans="1:48" ht="20" x14ac:dyDescent="0.35">
      <c r="A331" s="87"/>
      <c r="B331" s="79">
        <v>108097</v>
      </c>
      <c r="C331" s="80" t="s">
        <v>2231</v>
      </c>
      <c r="D331" s="80" t="s">
        <v>1114</v>
      </c>
      <c r="E331" s="80" t="s">
        <v>2232</v>
      </c>
      <c r="F331" s="80" t="s">
        <v>1773</v>
      </c>
      <c r="G331" s="80" t="s">
        <v>12</v>
      </c>
      <c r="H331" s="80" t="s">
        <v>1770</v>
      </c>
      <c r="I331" s="80" t="s">
        <v>1757</v>
      </c>
      <c r="J331" s="146">
        <v>45227</v>
      </c>
      <c r="K331" s="146" t="s">
        <v>1719</v>
      </c>
      <c r="L331" s="79"/>
      <c r="M331" s="79">
        <v>9</v>
      </c>
      <c r="N331" s="78">
        <v>83.016020615320727</v>
      </c>
      <c r="O331" s="78">
        <f>_xlfn.XLOOKUP($B331,[1]Sheet1!$A:$A,[1]Sheet1!$D:$D)</f>
        <v>83.016079134248969</v>
      </c>
      <c r="P331" s="78">
        <f t="shared" si="76"/>
        <v>-5.8518928241824142E-5</v>
      </c>
      <c r="Q331" s="78">
        <v>32.857142857142854</v>
      </c>
      <c r="R331" s="78">
        <v>73.021507946020279</v>
      </c>
      <c r="S331" s="78">
        <v>83.813747069642758</v>
      </c>
      <c r="T331" s="142">
        <v>1</v>
      </c>
      <c r="U331" s="68">
        <v>32.679738562091501</v>
      </c>
      <c r="V331" s="68">
        <v>0.98039215686274506</v>
      </c>
      <c r="W331" s="78">
        <v>104.6984126984127</v>
      </c>
      <c r="X331" s="78">
        <v>72.222222222222229</v>
      </c>
      <c r="Y331" s="78">
        <v>84.333333333333329</v>
      </c>
      <c r="Z331" s="73"/>
      <c r="AA331" s="74"/>
      <c r="AB331" s="75">
        <f>IF(N331="","",(IF(N331&gt;='Sales Ach'!B$3,'Sales Ach'!C$3,IF(N331&gt;='Sales Ach'!B$4,('Sales Ach'!C$4+((N331-'Sales Ach'!B$4)/('Sales Ach'!B$3-'Sales Ach'!B$4))*'Sales Ach'!D$4),IF(N331&gt;'Sales Ach'!B$5,('Sales Ach'!C$5+((N331-'Sales Ach'!B$5)/('Sales Ach'!B$4-'Sales Ach'!B$5))*'Sales Ach'!D$5),IF(N331&gt;='Sales Ach'!B$6,('Sales Ach'!C$6+((N331-'Sales Ach'!B$6)/('Sales Ach'!B$5-'Sales Ach'!B$6)*'Sales Ach'!D$6)),0))))*$AB$2/10))</f>
        <v>11.404806184596218</v>
      </c>
      <c r="AC331" s="76">
        <f>IF(Q331="","",(IF(Q331&gt;=UA!B$3,UA!C$3,IF(Q331&gt;=UA!B$4,(UA!C$4+((Q331-UA!B$4)/(UA!B$3-UA!B$4))*UA!D$4),IF(Q331&gt;UA!B$5,(UA!C$5+((Q331-UA!B$5)/(UA!B$4-UA!B$5))*UA!D$5),IF(Q331&gt;=UA!B$6,(UA!C$6+((Q331-UA!B$6)/(UA!B$5-UA!B$6)*UA!D$6)),0))))*$AC$2/10))</f>
        <v>3.8571428571428563</v>
      </c>
      <c r="AD331" s="76">
        <f>IF(R331="","",(IF(R331&gt;='New Product'!B$3,'New Product'!C$3,IF(R331&gt;='New Product'!B$4,('New Product'!C$4+((R331-'New Product'!B$4)/('New Product'!B$3-'New Product'!B$4))*'New Product'!D$4),IF(R331&gt;'New Product'!B$5,('New Product'!C$5+((R331-'New Product'!B$5)/('New Product'!B$4-'New Product'!B$5))*'New Product'!D$5),IF(R331&gt;='New Product'!B$6,('New Product'!C$6+((R331-'New Product'!B$6)/('New Product'!B$5-'New Product'!B$6)*'New Product'!D$6)),0)))))*$AD$2/10)</f>
        <v>1.6946909726383872</v>
      </c>
      <c r="AE331" s="76">
        <f>IF(S331="","",(IF(S331&gt;='Basket Brand'!B$3,'Basket Brand'!C$3,IF(S331&gt;='Basket Brand'!B$4,('Basket Brand'!C$4+((S331-'Basket Brand'!B$4)/('Basket Brand'!B$3-'Basket Brand'!B$4))*'Basket Brand'!D$4),IF(S331&gt;'Basket Brand'!B$5,('Basket Brand'!C$5+((S331-'Basket Brand'!B$5)/('Basket Brand'!B$4-'Basket Brand'!B$5))*'Basket Brand'!D$5),IF(S331&gt;='Basket Brand'!B$6,('Basket Brand'!C$6+((S331-'Basket Brand'!B$6)/('Basket Brand'!B$5-'Basket Brand'!B$6)*'Basket Brand'!D$6)),0))))*$AE$2/10))</f>
        <v>4.6576496483571308</v>
      </c>
      <c r="AF331" s="76">
        <f>IF(T331="","",(IF(T331&gt;='No of Month Ach.'!B$3,'No of Month Ach.'!C$3,IF(T331&gt;='No of Month Ach.'!B$4,('No of Month Ach.'!C$4+((T331-'No of Month Ach.'!B$4)/('No of Month Ach.'!B$3-'No of Month Ach.'!B$4))*'No of Month Ach.'!D$4),IF(T331&gt;'No of Month Ach.'!B$5,('No of Month Ach.'!C$5+((T331-'No of Month Ach.'!B$5)/('No of Month Ach.'!B$4-'No of Month Ach.'!B$5))*'No of Month Ach.'!D$5),IF(T331&gt;='No of Month Ach.'!B$6,('No of Month Ach.'!C$6+((T331-'No of Month Ach.'!B$6)/('No of Month Ach.'!B$5-'No of Month Ach.'!B$6)*'No of Month Ach.'!D$6)),0))))*$AF$2/10))</f>
        <v>0</v>
      </c>
      <c r="AG331" s="76">
        <f>IFERROR(IF(U331="","",IF(U331&gt;='Rx Share'!B$3,'Rx Share'!C$3,IF(U331&gt;='Rx Share'!B$4,('Rx Share'!C$4+((U331-'Rx Share'!B$4)/('Rx Share'!B$3-'Rx Share'!B$4))*'Rx Share'!D$4),IF(U331&gt;'Rx Share'!B$5,('Rx Share'!C$5+((U331-'Rx Share'!B$5)/('Rx Share'!B$4-'Rx Share'!B$5))*'Rx Share'!D$5),IF(U331&gt;='Rx Share'!B$6,('Rx Share'!C$6+((U331-'Rx Share'!B$6)/('Rx Share'!B$5-'Rx Share'!B$6)*'Rx Share'!D$6)),0)))))*$AG$2/10,"")</f>
        <v>0</v>
      </c>
      <c r="AH331" s="76">
        <f>IF(W331&gt;='Call Achv'!B$3,'Call Achv'!C$3,IF(W331&gt;='Call Achv'!B$4,('Call Achv'!C$4+((W331-'Call Achv'!B$4)/('Call Achv'!B$3-'Call Achv'!B$4))*'Call Achv'!D$4),IF(W331&gt;'Call Achv'!B$5,('Call Achv'!C$5+((W331-'Call Achv'!B$5)/('Call Achv'!B$4-'Call Achv'!B$5))*'Call Achv'!D$5),IF(W331&gt;='Call Achv'!B$6,('Call Achv'!C$6+((W331-'Call Achv'!B$6)/('Call Achv'!B$5-'Call Achv'!B$6)*'Call Achv'!D$6)),0))))*$AH$2/10</f>
        <v>5</v>
      </c>
      <c r="AI331" s="76">
        <f>IF(X331&gt;='FF-Written'!B$3,'FF-Written'!C$3,IF(X331&gt;='FF-Written'!B$4,('FF-Written'!C$4+((X331-'FF-Written'!B$4)/('FF-Written'!B$3-'FF-Written'!B$4))*'FF-Written'!D$4),IF(X331&gt;'FF-Written'!B$5,('FF-Written'!C$5+((X331-'FF-Written'!B$5)/('FF-Written'!B$4-'FF-Written'!B$5))*'FF-Written'!D$5),IF(X331&gt;='FF-Written'!B$6,('FF-Written'!C$6+((X331-'FF-Written'!B$6)/('FF-Written'!B$5-'FF-Written'!B$6)*'FF-Written'!D$6)),0))))*$AI$2/10</f>
        <v>4.666666666666667</v>
      </c>
      <c r="AJ331" s="76">
        <f>IF(Y331&gt;='FF-Detailing'!B$3,'FF-Detailing'!C$3,IF(Y331&gt;='FF-Detailing'!B$4,('FF-Detailing'!C$4+((Y331-'FF-Detailing'!B$4)/('FF-Detailing'!B$3-'FF-Detailing'!B$4))*'FF-Detailing'!D$4),IF(Y331&gt;'FF-Detailing'!B$5,('FF-Detailing'!C$5+((Y331-'FF-Detailing'!B$5)/('FF-Detailing'!B$4-'FF-Detailing'!B$5))*'FF-Detailing'!D$5),IF(Y331&gt;='FF-Detailing'!B$6,('FF-Detailing'!C$6+((Y331-'FF-Detailing'!B$6)/('FF-Detailing'!B$5-'FF-Detailing'!B$6)*'FF-Detailing'!D$6)),0))))*$AJ$2/10</f>
        <v>2.3599999999999994</v>
      </c>
      <c r="AK331" s="100">
        <f t="shared" si="68"/>
        <v>42.051195411751578</v>
      </c>
      <c r="AL331" s="70">
        <f t="shared" si="77"/>
        <v>322</v>
      </c>
      <c r="AM331" s="2">
        <f t="shared" si="69"/>
        <v>37.378840366001405</v>
      </c>
      <c r="AN331">
        <f t="shared" si="70"/>
        <v>233</v>
      </c>
      <c r="AO331" s="110" t="str">
        <f t="shared" si="71"/>
        <v/>
      </c>
      <c r="AP331" s="110" t="str">
        <f t="shared" si="65"/>
        <v/>
      </c>
      <c r="AQ331" s="110" t="str">
        <f t="shared" si="66"/>
        <v/>
      </c>
      <c r="AR331" s="110" t="str">
        <f t="shared" si="67"/>
        <v/>
      </c>
      <c r="AS331" s="109" t="str">
        <f t="shared" si="72"/>
        <v>Disqualified</v>
      </c>
      <c r="AT331" s="109" t="str">
        <f t="shared" si="73"/>
        <v>Disqualified</v>
      </c>
      <c r="AU331" s="109" t="str">
        <f t="shared" si="74"/>
        <v>Disqualified</v>
      </c>
      <c r="AV331" s="109" t="str">
        <f t="shared" si="75"/>
        <v>Disqualified</v>
      </c>
    </row>
    <row r="332" spans="1:48" ht="20" x14ac:dyDescent="0.35">
      <c r="A332" s="87"/>
      <c r="B332" s="79">
        <v>108098</v>
      </c>
      <c r="C332" s="80" t="s">
        <v>1430</v>
      </c>
      <c r="D332" s="80" t="s">
        <v>1114</v>
      </c>
      <c r="E332" s="80" t="s">
        <v>2233</v>
      </c>
      <c r="F332" s="80" t="s">
        <v>2234</v>
      </c>
      <c r="G332" s="80" t="s">
        <v>26</v>
      </c>
      <c r="H332" s="80" t="s">
        <v>1756</v>
      </c>
      <c r="I332" s="80" t="s">
        <v>1757</v>
      </c>
      <c r="J332" s="146">
        <v>45227</v>
      </c>
      <c r="K332" s="146" t="s">
        <v>1719</v>
      </c>
      <c r="L332" s="79"/>
      <c r="M332" s="79">
        <v>9</v>
      </c>
      <c r="N332" s="78">
        <v>91.712089776892554</v>
      </c>
      <c r="O332" s="78">
        <f>_xlfn.XLOOKUP($B332,[1]Sheet1!$A:$A,[1]Sheet1!$D:$D)</f>
        <v>91.712150754014601</v>
      </c>
      <c r="P332" s="78">
        <f t="shared" si="76"/>
        <v>-6.0977122046779186E-5</v>
      </c>
      <c r="Q332" s="78">
        <v>26.605504587155966</v>
      </c>
      <c r="R332" s="78">
        <v>54.055759700877751</v>
      </c>
      <c r="S332" s="78">
        <v>88.76240120845479</v>
      </c>
      <c r="T332" s="142">
        <v>2</v>
      </c>
      <c r="U332" s="68">
        <v>15.702108568864961</v>
      </c>
      <c r="V332" s="68">
        <v>0.47106325706594887</v>
      </c>
      <c r="W332" s="78">
        <v>75.355450236966831</v>
      </c>
      <c r="X332" s="78">
        <v>83.333333333333329</v>
      </c>
      <c r="Y332" s="78">
        <v>81.333333333333329</v>
      </c>
      <c r="Z332" s="73"/>
      <c r="AA332" s="74"/>
      <c r="AB332" s="75">
        <f>IF(N332="","",(IF(N332&gt;='Sales Ach'!B$3,'Sales Ach'!C$3,IF(N332&gt;='Sales Ach'!B$4,('Sales Ach'!C$4+((N332-'Sales Ach'!B$4)/('Sales Ach'!B$3-'Sales Ach'!B$4))*'Sales Ach'!D$4),IF(N332&gt;'Sales Ach'!B$5,('Sales Ach'!C$5+((N332-'Sales Ach'!B$5)/('Sales Ach'!B$4-'Sales Ach'!B$5))*'Sales Ach'!D$5),IF(N332&gt;='Sales Ach'!B$6,('Sales Ach'!C$6+((N332-'Sales Ach'!B$6)/('Sales Ach'!B$5-'Sales Ach'!B$6)*'Sales Ach'!D$6)),0))))*$AB$2/10))</f>
        <v>14.013626933067764</v>
      </c>
      <c r="AC332" s="76">
        <f>IF(Q332="","",(IF(Q332&gt;=UA!B$3,UA!C$3,IF(Q332&gt;=UA!B$4,(UA!C$4+((Q332-UA!B$4)/(UA!B$3-UA!B$4))*UA!D$4),IF(Q332&gt;UA!B$5,(UA!C$5+((Q332-UA!B$5)/(UA!B$4-UA!B$5))*UA!D$5),IF(Q332&gt;=UA!B$6,(UA!C$6+((Q332-UA!B$6)/(UA!B$5-UA!B$6)*UA!D$6)),0))))*$AC$2/10))</f>
        <v>0</v>
      </c>
      <c r="AD332" s="76">
        <f>IF(R332="","",(IF(R332&gt;='New Product'!B$3,'New Product'!C$3,IF(R332&gt;='New Product'!B$4,('New Product'!C$4+((R332-'New Product'!B$4)/('New Product'!B$3-'New Product'!B$4))*'New Product'!D$4),IF(R332&gt;'New Product'!B$5,('New Product'!C$5+((R332-'New Product'!B$5)/('New Product'!B$4-'New Product'!B$5))*'New Product'!D$5),IF(R332&gt;='New Product'!B$6,('New Product'!C$6+((R332-'New Product'!B$6)/('New Product'!B$5-'New Product'!B$6)*'New Product'!D$6)),0)))))*$AD$2/10)</f>
        <v>0.8649394869134015</v>
      </c>
      <c r="AE332" s="76">
        <f>IF(S332="","",(IF(S332&gt;='Basket Brand'!B$3,'Basket Brand'!C$3,IF(S332&gt;='Basket Brand'!B$4,('Basket Brand'!C$4+((S332-'Basket Brand'!B$4)/('Basket Brand'!B$3-'Basket Brand'!B$4))*'Basket Brand'!D$4),IF(S332&gt;'Basket Brand'!B$5,('Basket Brand'!C$5+((S332-'Basket Brand'!B$5)/('Basket Brand'!B$4-'Basket Brand'!B$5))*'Basket Brand'!D$5),IF(S332&gt;='Basket Brand'!B$6,('Basket Brand'!C$6+((S332-'Basket Brand'!B$6)/('Basket Brand'!B$5-'Basket Brand'!B$6)*'Basket Brand'!D$6)),0))))*$AE$2/10))</f>
        <v>5.2514881450145747</v>
      </c>
      <c r="AF332" s="76">
        <f>IF(T332="","",(IF(T332&gt;='No of Month Ach.'!B$3,'No of Month Ach.'!C$3,IF(T332&gt;='No of Month Ach.'!B$4,('No of Month Ach.'!C$4+((T332-'No of Month Ach.'!B$4)/('No of Month Ach.'!B$3-'No of Month Ach.'!B$4))*'No of Month Ach.'!D$4),IF(T332&gt;'No of Month Ach.'!B$5,('No of Month Ach.'!C$5+((T332-'No of Month Ach.'!B$5)/('No of Month Ach.'!B$4-'No of Month Ach.'!B$5))*'No of Month Ach.'!D$5),IF(T332&gt;='No of Month Ach.'!B$6,('No of Month Ach.'!C$6+((T332-'No of Month Ach.'!B$6)/('No of Month Ach.'!B$5-'No of Month Ach.'!B$6)*'No of Month Ach.'!D$6)),0))))*$AF$2/10))</f>
        <v>0</v>
      </c>
      <c r="AG332" s="76">
        <f>IFERROR(IF(U332="","",IF(U332&gt;='Rx Share'!B$3,'Rx Share'!C$3,IF(U332&gt;='Rx Share'!B$4,('Rx Share'!C$4+((U332-'Rx Share'!B$4)/('Rx Share'!B$3-'Rx Share'!B$4))*'Rx Share'!D$4),IF(U332&gt;'Rx Share'!B$5,('Rx Share'!C$5+((U332-'Rx Share'!B$5)/('Rx Share'!B$4-'Rx Share'!B$5))*'Rx Share'!D$5),IF(U332&gt;='Rx Share'!B$6,('Rx Share'!C$6+((U332-'Rx Share'!B$6)/('Rx Share'!B$5-'Rx Share'!B$6)*'Rx Share'!D$6)),0)))))*$AG$2/10,"")</f>
        <v>0</v>
      </c>
      <c r="AH332" s="76">
        <f>IF(W332&gt;='Call Achv'!B$3,'Call Achv'!C$3,IF(W332&gt;='Call Achv'!B$4,('Call Achv'!C$4+((W332-'Call Achv'!B$4)/('Call Achv'!B$3-'Call Achv'!B$4))*'Call Achv'!D$4),IF(W332&gt;'Call Achv'!B$5,('Call Achv'!C$5+((W332-'Call Achv'!B$5)/('Call Achv'!B$4-'Call Achv'!B$5))*'Call Achv'!D$5),IF(W332&gt;='Call Achv'!B$6,('Call Achv'!C$6+((W332-'Call Achv'!B$6)/('Call Achv'!B$5-'Call Achv'!B$6)*'Call Achv'!D$6)),0))))*$AH$2/10</f>
        <v>0</v>
      </c>
      <c r="AI332" s="76">
        <f>IF(X332&gt;='FF-Written'!B$3,'FF-Written'!C$3,IF(X332&gt;='FF-Written'!B$4,('FF-Written'!C$4+((X332-'FF-Written'!B$4)/('FF-Written'!B$3-'FF-Written'!B$4))*'FF-Written'!D$4),IF(X332&gt;'FF-Written'!B$5,('FF-Written'!C$5+((X332-'FF-Written'!B$5)/('FF-Written'!B$4-'FF-Written'!B$5))*'FF-Written'!D$5),IF(X332&gt;='FF-Written'!B$6,('FF-Written'!C$6+((X332-'FF-Written'!B$6)/('FF-Written'!B$5-'FF-Written'!B$6)*'FF-Written'!D$6)),0))))*$AI$2/10</f>
        <v>6.9333333333333327</v>
      </c>
      <c r="AJ332" s="76">
        <f>IF(Y332&gt;='FF-Detailing'!B$3,'FF-Detailing'!C$3,IF(Y332&gt;='FF-Detailing'!B$4,('FF-Detailing'!C$4+((Y332-'FF-Detailing'!B$4)/('FF-Detailing'!B$3-'FF-Detailing'!B$4))*'FF-Detailing'!D$4),IF(Y332&gt;'FF-Detailing'!B$5,('FF-Detailing'!C$5+((Y332-'FF-Detailing'!B$5)/('FF-Detailing'!B$4-'FF-Detailing'!B$5))*'FF-Detailing'!D$5),IF(Y332&gt;='FF-Detailing'!B$6,('FF-Detailing'!C$6+((Y332-'FF-Detailing'!B$6)/('FF-Detailing'!B$5-'FF-Detailing'!B$6)*'FF-Detailing'!D$6)),0))))*$AJ$2/10</f>
        <v>2.1799999999999997</v>
      </c>
      <c r="AK332" s="100">
        <f t="shared" si="68"/>
        <v>36.554234872911337</v>
      </c>
      <c r="AL332" s="70">
        <f t="shared" si="77"/>
        <v>390</v>
      </c>
      <c r="AM332" s="2">
        <f t="shared" si="69"/>
        <v>32.492653220365639</v>
      </c>
      <c r="AN332">
        <f t="shared" si="70"/>
        <v>283</v>
      </c>
      <c r="AO332" s="110" t="str">
        <f t="shared" si="71"/>
        <v/>
      </c>
      <c r="AP332" s="110" t="str">
        <f t="shared" si="65"/>
        <v/>
      </c>
      <c r="AQ332" s="110" t="str">
        <f t="shared" si="66"/>
        <v/>
      </c>
      <c r="AR332" s="110" t="str">
        <f t="shared" si="67"/>
        <v/>
      </c>
      <c r="AS332" s="109" t="str">
        <f t="shared" si="72"/>
        <v>Disqualified</v>
      </c>
      <c r="AT332" s="109" t="str">
        <f t="shared" si="73"/>
        <v>Disqualified</v>
      </c>
      <c r="AU332" s="109" t="str">
        <f t="shared" si="74"/>
        <v>Disqualified</v>
      </c>
      <c r="AV332" s="109" t="str">
        <f t="shared" si="75"/>
        <v>Disqualified</v>
      </c>
    </row>
    <row r="333" spans="1:48" ht="20" x14ac:dyDescent="0.35">
      <c r="A333" s="87"/>
      <c r="B333" s="79">
        <v>108110</v>
      </c>
      <c r="C333" s="80" t="s">
        <v>2235</v>
      </c>
      <c r="D333" s="80" t="s">
        <v>1114</v>
      </c>
      <c r="E333" s="80" t="s">
        <v>2236</v>
      </c>
      <c r="F333" s="80" t="s">
        <v>2163</v>
      </c>
      <c r="G333" s="80" t="s">
        <v>1835</v>
      </c>
      <c r="H333" s="80" t="s">
        <v>1822</v>
      </c>
      <c r="I333" s="80" t="s">
        <v>1757</v>
      </c>
      <c r="J333" s="146">
        <v>45514</v>
      </c>
      <c r="K333" s="146" t="s">
        <v>1719</v>
      </c>
      <c r="L333" s="79"/>
      <c r="M333" s="79">
        <v>9</v>
      </c>
      <c r="N333" s="78">
        <v>85.708993506325911</v>
      </c>
      <c r="O333" s="78">
        <f>_xlfn.XLOOKUP($B333,[1]Sheet1!$A:$A,[1]Sheet1!$D:$D)</f>
        <v>85.708983929190353</v>
      </c>
      <c r="P333" s="78">
        <f t="shared" si="76"/>
        <v>9.577135557492511E-6</v>
      </c>
      <c r="Q333" s="78">
        <v>15.272727272727273</v>
      </c>
      <c r="R333" s="78">
        <v>96.696484339438371</v>
      </c>
      <c r="S333" s="78">
        <v>76.231523231947264</v>
      </c>
      <c r="T333" s="142">
        <v>1</v>
      </c>
      <c r="U333" s="68">
        <v>31.90899001109878</v>
      </c>
      <c r="V333" s="68">
        <v>0.63817980022197562</v>
      </c>
      <c r="W333" s="78">
        <v>122.30941704035874</v>
      </c>
      <c r="X333" s="78">
        <v>65.555555555555557</v>
      </c>
      <c r="Y333" s="78">
        <v>84.333333333333329</v>
      </c>
      <c r="Z333" s="73"/>
      <c r="AA333" s="74"/>
      <c r="AB333" s="75">
        <f>IF(N333="","",(IF(N333&gt;='Sales Ach'!B$3,'Sales Ach'!C$3,IF(N333&gt;='Sales Ach'!B$4,('Sales Ach'!C$4+((N333-'Sales Ach'!B$4)/('Sales Ach'!B$3-'Sales Ach'!B$4))*'Sales Ach'!D$4),IF(N333&gt;'Sales Ach'!B$5,('Sales Ach'!C$5+((N333-'Sales Ach'!B$5)/('Sales Ach'!B$4-'Sales Ach'!B$5))*'Sales Ach'!D$5),IF(N333&gt;='Sales Ach'!B$6,('Sales Ach'!C$6+((N333-'Sales Ach'!B$6)/('Sales Ach'!B$5-'Sales Ach'!B$6)*'Sales Ach'!D$6)),0))))*$AB$2/10))</f>
        <v>12.212698051897773</v>
      </c>
      <c r="AC333" s="76">
        <f>IF(Q333="","",(IF(Q333&gt;=UA!B$3,UA!C$3,IF(Q333&gt;=UA!B$4,(UA!C$4+((Q333-UA!B$4)/(UA!B$3-UA!B$4))*UA!D$4),IF(Q333&gt;UA!B$5,(UA!C$5+((Q333-UA!B$5)/(UA!B$4-UA!B$5))*UA!D$5),IF(Q333&gt;=UA!B$6,(UA!C$6+((Q333-UA!B$6)/(UA!B$5-UA!B$6)*UA!D$6)),0))))*$AC$2/10))</f>
        <v>0</v>
      </c>
      <c r="AD333" s="76">
        <f>IF(R333="","",(IF(R333&gt;='New Product'!B$3,'New Product'!C$3,IF(R333&gt;='New Product'!B$4,('New Product'!C$4+((R333-'New Product'!B$4)/('New Product'!B$3-'New Product'!B$4))*'New Product'!D$4),IF(R333&gt;'New Product'!B$5,('New Product'!C$5+((R333-'New Product'!B$5)/('New Product'!B$4-'New Product'!B$5))*'New Product'!D$5),IF(R333&gt;='New Product'!B$6,('New Product'!C$6+((R333-'New Product'!B$6)/('New Product'!B$5-'New Product'!B$6)*'New Product'!D$6)),0)))))*$AD$2/10)</f>
        <v>4.5044726509157558</v>
      </c>
      <c r="AE333" s="76">
        <f>IF(S333="","",(IF(S333&gt;='Basket Brand'!B$3,'Basket Brand'!C$3,IF(S333&gt;='Basket Brand'!B$4,('Basket Brand'!C$4+((S333-'Basket Brand'!B$4)/('Basket Brand'!B$3-'Basket Brand'!B$4))*'Basket Brand'!D$4),IF(S333&gt;'Basket Brand'!B$5,('Basket Brand'!C$5+((S333-'Basket Brand'!B$5)/('Basket Brand'!B$4-'Basket Brand'!B$5))*'Basket Brand'!D$5),IF(S333&gt;='Basket Brand'!B$6,('Basket Brand'!C$6+((S333-'Basket Brand'!B$6)/('Basket Brand'!B$5-'Basket Brand'!B$6)*'Basket Brand'!D$6)),0))))*$AE$2/10))</f>
        <v>3.747782787833672</v>
      </c>
      <c r="AF333" s="76">
        <f>IF(T333="","",(IF(T333&gt;='No of Month Ach.'!B$3,'No of Month Ach.'!C$3,IF(T333&gt;='No of Month Ach.'!B$4,('No of Month Ach.'!C$4+((T333-'No of Month Ach.'!B$4)/('No of Month Ach.'!B$3-'No of Month Ach.'!B$4))*'No of Month Ach.'!D$4),IF(T333&gt;'No of Month Ach.'!B$5,('No of Month Ach.'!C$5+((T333-'No of Month Ach.'!B$5)/('No of Month Ach.'!B$4-'No of Month Ach.'!B$5))*'No of Month Ach.'!D$5),IF(T333&gt;='No of Month Ach.'!B$6,('No of Month Ach.'!C$6+((T333-'No of Month Ach.'!B$6)/('No of Month Ach.'!B$5-'No of Month Ach.'!B$6)*'No of Month Ach.'!D$6)),0))))*$AF$2/10))</f>
        <v>0</v>
      </c>
      <c r="AG333" s="76">
        <f>IFERROR(IF(U333="","",IF(U333&gt;='Rx Share'!B$3,'Rx Share'!C$3,IF(U333&gt;='Rx Share'!B$4,('Rx Share'!C$4+((U333-'Rx Share'!B$4)/('Rx Share'!B$3-'Rx Share'!B$4))*'Rx Share'!D$4),IF(U333&gt;'Rx Share'!B$5,('Rx Share'!C$5+((U333-'Rx Share'!B$5)/('Rx Share'!B$4-'Rx Share'!B$5))*'Rx Share'!D$5),IF(U333&gt;='Rx Share'!B$6,('Rx Share'!C$6+((U333-'Rx Share'!B$6)/('Rx Share'!B$5-'Rx Share'!B$6)*'Rx Share'!D$6)),0)))))*$AG$2/10,"")</f>
        <v>0</v>
      </c>
      <c r="AH333" s="76">
        <f>IF(W333&gt;='Call Achv'!B$3,'Call Achv'!C$3,IF(W333&gt;='Call Achv'!B$4,('Call Achv'!C$4+((W333-'Call Achv'!B$4)/('Call Achv'!B$3-'Call Achv'!B$4))*'Call Achv'!D$4),IF(W333&gt;'Call Achv'!B$5,('Call Achv'!C$5+((W333-'Call Achv'!B$5)/('Call Achv'!B$4-'Call Achv'!B$5))*'Call Achv'!D$5),IF(W333&gt;='Call Achv'!B$6,('Call Achv'!C$6+((W333-'Call Achv'!B$6)/('Call Achv'!B$5-'Call Achv'!B$6)*'Call Achv'!D$6)),0))))*$AH$2/10</f>
        <v>5</v>
      </c>
      <c r="AI333" s="76">
        <f>IF(X333&gt;='FF-Written'!B$3,'FF-Written'!C$3,IF(X333&gt;='FF-Written'!B$4,('FF-Written'!C$4+((X333-'FF-Written'!B$4)/('FF-Written'!B$3-'FF-Written'!B$4))*'FF-Written'!D$4),IF(X333&gt;'FF-Written'!B$5,('FF-Written'!C$5+((X333-'FF-Written'!B$5)/('FF-Written'!B$4-'FF-Written'!B$5))*'FF-Written'!D$5),IF(X333&gt;='FF-Written'!B$6,('FF-Written'!C$6+((X333-'FF-Written'!B$6)/('FF-Written'!B$5-'FF-Written'!B$6)*'FF-Written'!D$6)),0))))*$AI$2/10</f>
        <v>3.8666666666666671</v>
      </c>
      <c r="AJ333" s="76">
        <f>IF(Y333&gt;='FF-Detailing'!B$3,'FF-Detailing'!C$3,IF(Y333&gt;='FF-Detailing'!B$4,('FF-Detailing'!C$4+((Y333-'FF-Detailing'!B$4)/('FF-Detailing'!B$3-'FF-Detailing'!B$4))*'FF-Detailing'!D$4),IF(Y333&gt;'FF-Detailing'!B$5,('FF-Detailing'!C$5+((Y333-'FF-Detailing'!B$5)/('FF-Detailing'!B$4-'FF-Detailing'!B$5))*'FF-Detailing'!D$5),IF(Y333&gt;='FF-Detailing'!B$6,('FF-Detailing'!C$6+((Y333-'FF-Detailing'!B$6)/('FF-Detailing'!B$5-'FF-Detailing'!B$6)*'FF-Detailing'!D$6)),0))))*$AJ$2/10</f>
        <v>2.3599999999999994</v>
      </c>
      <c r="AK333" s="100">
        <f t="shared" si="68"/>
        <v>39.614525196642333</v>
      </c>
      <c r="AL333" s="70">
        <f t="shared" si="77"/>
        <v>347</v>
      </c>
      <c r="AM333" s="2">
        <f t="shared" si="69"/>
        <v>35.212911285904298</v>
      </c>
      <c r="AN333">
        <f t="shared" si="70"/>
        <v>252</v>
      </c>
      <c r="AO333" s="110" t="str">
        <f t="shared" si="71"/>
        <v/>
      </c>
      <c r="AP333" s="110" t="str">
        <f t="shared" si="65"/>
        <v/>
      </c>
      <c r="AQ333" s="110" t="str">
        <f t="shared" si="66"/>
        <v/>
      </c>
      <c r="AR333" s="110" t="str">
        <f t="shared" si="67"/>
        <v/>
      </c>
      <c r="AS333" s="109" t="str">
        <f t="shared" si="72"/>
        <v>Disqualified</v>
      </c>
      <c r="AT333" s="109" t="str">
        <f t="shared" si="73"/>
        <v>Disqualified</v>
      </c>
      <c r="AU333" s="109" t="str">
        <f t="shared" si="74"/>
        <v>Disqualified</v>
      </c>
      <c r="AV333" s="109" t="str">
        <f t="shared" si="75"/>
        <v>Disqualified</v>
      </c>
    </row>
    <row r="334" spans="1:48" ht="20" x14ac:dyDescent="0.35">
      <c r="A334" s="87"/>
      <c r="B334" s="79">
        <v>108111</v>
      </c>
      <c r="C334" s="80" t="s">
        <v>2237</v>
      </c>
      <c r="D334" s="80"/>
      <c r="E334" s="80" t="s">
        <v>2238</v>
      </c>
      <c r="F334" s="80" t="s">
        <v>104</v>
      </c>
      <c r="G334" s="80" t="s">
        <v>2022</v>
      </c>
      <c r="H334" s="80" t="s">
        <v>2023</v>
      </c>
      <c r="I334" s="80" t="s">
        <v>1786</v>
      </c>
      <c r="J334" s="146"/>
      <c r="K334" s="146" t="s">
        <v>1701</v>
      </c>
      <c r="L334" s="79"/>
      <c r="M334" s="79">
        <v>2</v>
      </c>
      <c r="N334" s="78">
        <v>86.983089209116599</v>
      </c>
      <c r="O334" s="78">
        <f>_xlfn.XLOOKUP($B334,[1]Sheet1!$A:$A,[1]Sheet1!$D:$D)</f>
        <v>86.983089209116599</v>
      </c>
      <c r="P334" s="78">
        <f t="shared" si="76"/>
        <v>0</v>
      </c>
      <c r="Q334" s="78">
        <v>22.137404580152673</v>
      </c>
      <c r="R334" s="78">
        <v>49.161008729388946</v>
      </c>
      <c r="S334" s="78">
        <v>74.210000251678153</v>
      </c>
      <c r="T334" s="142">
        <v>0</v>
      </c>
      <c r="U334" s="68" t="s">
        <v>1093</v>
      </c>
      <c r="V334" s="68" t="s">
        <v>1093</v>
      </c>
      <c r="W334" s="78">
        <v>19.642857142857142</v>
      </c>
      <c r="X334" s="78">
        <v>0</v>
      </c>
      <c r="Y334" s="78">
        <v>0</v>
      </c>
      <c r="Z334" s="73"/>
      <c r="AA334" s="74"/>
      <c r="AB334" s="75">
        <f>IF(N334="","",(IF(N334&gt;='Sales Ach'!B$3,'Sales Ach'!C$3,IF(N334&gt;='Sales Ach'!B$4,('Sales Ach'!C$4+((N334-'Sales Ach'!B$4)/('Sales Ach'!B$3-'Sales Ach'!B$4))*'Sales Ach'!D$4),IF(N334&gt;'Sales Ach'!B$5,('Sales Ach'!C$5+((N334-'Sales Ach'!B$5)/('Sales Ach'!B$4-'Sales Ach'!B$5))*'Sales Ach'!D$5),IF(N334&gt;='Sales Ach'!B$6,('Sales Ach'!C$6+((N334-'Sales Ach'!B$6)/('Sales Ach'!B$5-'Sales Ach'!B$6)*'Sales Ach'!D$6)),0))))*$AB$2/10))</f>
        <v>12.594926762734982</v>
      </c>
      <c r="AC334" s="76">
        <f>IF(Q334="","",(IF(Q334&gt;=UA!B$3,UA!C$3,IF(Q334&gt;=UA!B$4,(UA!C$4+((Q334-UA!B$4)/(UA!B$3-UA!B$4))*UA!D$4),IF(Q334&gt;UA!B$5,(UA!C$5+((Q334-UA!B$5)/(UA!B$4-UA!B$5))*UA!D$5),IF(Q334&gt;=UA!B$6,(UA!C$6+((Q334-UA!B$6)/(UA!B$5-UA!B$6)*UA!D$6)),0))))*$AC$2/10))</f>
        <v>0</v>
      </c>
      <c r="AD334" s="76">
        <f>IF(R334="","",(IF(R334&gt;='New Product'!B$3,'New Product'!C$3,IF(R334&gt;='New Product'!B$4,('New Product'!C$4+((R334-'New Product'!B$4)/('New Product'!B$3-'New Product'!B$4))*'New Product'!D$4),IF(R334&gt;'New Product'!B$5,('New Product'!C$5+((R334-'New Product'!B$5)/('New Product'!B$4-'New Product'!B$5))*'New Product'!D$5),IF(R334&gt;='New Product'!B$6,('New Product'!C$6+((R334-'New Product'!B$6)/('New Product'!B$5-'New Product'!B$6)*'New Product'!D$6)),0)))))*$AD$2/10)</f>
        <v>0.6507941319107664</v>
      </c>
      <c r="AE334" s="76">
        <f>IF(S334="","",(IF(S334&gt;='Basket Brand'!B$3,'Basket Brand'!C$3,IF(S334&gt;='Basket Brand'!B$4,('Basket Brand'!C$4+((S334-'Basket Brand'!B$4)/('Basket Brand'!B$3-'Basket Brand'!B$4))*'Basket Brand'!D$4),IF(S334&gt;'Basket Brand'!B$5,('Basket Brand'!C$5+((S334-'Basket Brand'!B$5)/('Basket Brand'!B$4-'Basket Brand'!B$5))*'Basket Brand'!D$5),IF(S334&gt;='Basket Brand'!B$6,('Basket Brand'!C$6+((S334-'Basket Brand'!B$6)/('Basket Brand'!B$5-'Basket Brand'!B$6)*'Basket Brand'!D$6)),0))))*$AE$2/10))</f>
        <v>3.5052000302013786</v>
      </c>
      <c r="AF334" s="76">
        <f>IF(T334="","",(IF(T334&gt;='No of Month Ach.'!B$3,'No of Month Ach.'!C$3,IF(T334&gt;='No of Month Ach.'!B$4,('No of Month Ach.'!C$4+((T334-'No of Month Ach.'!B$4)/('No of Month Ach.'!B$3-'No of Month Ach.'!B$4))*'No of Month Ach.'!D$4),IF(T334&gt;'No of Month Ach.'!B$5,('No of Month Ach.'!C$5+((T334-'No of Month Ach.'!B$5)/('No of Month Ach.'!B$4-'No of Month Ach.'!B$5))*'No of Month Ach.'!D$5),IF(T334&gt;='No of Month Ach.'!B$6,('No of Month Ach.'!C$6+((T334-'No of Month Ach.'!B$6)/('No of Month Ach.'!B$5-'No of Month Ach.'!B$6)*'No of Month Ach.'!D$6)),0))))*$AF$2/10))</f>
        <v>0</v>
      </c>
      <c r="AG334" s="76" t="str">
        <f>IFERROR(IF(U334="","",IF(U334&gt;='Rx Share'!B$3,'Rx Share'!C$3,IF(U334&gt;='Rx Share'!B$4,('Rx Share'!C$4+((U334-'Rx Share'!B$4)/('Rx Share'!B$3-'Rx Share'!B$4))*'Rx Share'!D$4),IF(U334&gt;'Rx Share'!B$5,('Rx Share'!C$5+((U334-'Rx Share'!B$5)/('Rx Share'!B$4-'Rx Share'!B$5))*'Rx Share'!D$5),IF(U334&gt;='Rx Share'!B$6,('Rx Share'!C$6+((U334-'Rx Share'!B$6)/('Rx Share'!B$5-'Rx Share'!B$6)*'Rx Share'!D$6)),0)))))*$AG$2/10,"")</f>
        <v/>
      </c>
      <c r="AH334" s="76">
        <f>IF(W334&gt;='Call Achv'!B$3,'Call Achv'!C$3,IF(W334&gt;='Call Achv'!B$4,('Call Achv'!C$4+((W334-'Call Achv'!B$4)/('Call Achv'!B$3-'Call Achv'!B$4))*'Call Achv'!D$4),IF(W334&gt;'Call Achv'!B$5,('Call Achv'!C$5+((W334-'Call Achv'!B$5)/('Call Achv'!B$4-'Call Achv'!B$5))*'Call Achv'!D$5),IF(W334&gt;='Call Achv'!B$6,('Call Achv'!C$6+((W334-'Call Achv'!B$6)/('Call Achv'!B$5-'Call Achv'!B$6)*'Call Achv'!D$6)),0))))*$AH$2/10</f>
        <v>0</v>
      </c>
      <c r="AI334" s="76">
        <f>IF(X334&gt;='FF-Written'!B$3,'FF-Written'!C$3,IF(X334&gt;='FF-Written'!B$4,('FF-Written'!C$4+((X334-'FF-Written'!B$4)/('FF-Written'!B$3-'FF-Written'!B$4))*'FF-Written'!D$4),IF(X334&gt;'FF-Written'!B$5,('FF-Written'!C$5+((X334-'FF-Written'!B$5)/('FF-Written'!B$4-'FF-Written'!B$5))*'FF-Written'!D$5),IF(X334&gt;='FF-Written'!B$6,('FF-Written'!C$6+((X334-'FF-Written'!B$6)/('FF-Written'!B$5-'FF-Written'!B$6)*'FF-Written'!D$6)),0))))*$AI$2/10</f>
        <v>0</v>
      </c>
      <c r="AJ334" s="76">
        <f>IF(Y334&gt;='FF-Detailing'!B$3,'FF-Detailing'!C$3,IF(Y334&gt;='FF-Detailing'!B$4,('FF-Detailing'!C$4+((Y334-'FF-Detailing'!B$4)/('FF-Detailing'!B$3-'FF-Detailing'!B$4))*'FF-Detailing'!D$4),IF(Y334&gt;'FF-Detailing'!B$5,('FF-Detailing'!C$5+((Y334-'FF-Detailing'!B$5)/('FF-Detailing'!B$4-'FF-Detailing'!B$5))*'FF-Detailing'!D$5),IF(Y334&gt;='FF-Detailing'!B$6,('FF-Detailing'!C$6+((Y334-'FF-Detailing'!B$6)/('FF-Detailing'!B$5-'FF-Detailing'!B$6)*'FF-Detailing'!D$6)),0))))*$AJ$2/10</f>
        <v>0</v>
      </c>
      <c r="AK334" s="100">
        <f t="shared" si="68"/>
        <v>20.938651156058906</v>
      </c>
      <c r="AL334" s="70">
        <f t="shared" si="77"/>
        <v>544</v>
      </c>
      <c r="AM334" s="2">
        <f t="shared" si="69"/>
        <v>18.612134360941251</v>
      </c>
      <c r="AN334">
        <f t="shared" si="70"/>
        <v>382</v>
      </c>
      <c r="AO334" s="110" t="str">
        <f t="shared" si="71"/>
        <v/>
      </c>
      <c r="AP334" s="110" t="str">
        <f t="shared" si="65"/>
        <v/>
      </c>
      <c r="AQ334" s="110" t="str">
        <f t="shared" si="66"/>
        <v/>
      </c>
      <c r="AR334" s="110" t="str">
        <f t="shared" si="67"/>
        <v/>
      </c>
      <c r="AS334" s="109" t="str">
        <f t="shared" si="72"/>
        <v>Disqualified</v>
      </c>
      <c r="AT334" s="109" t="str">
        <f t="shared" si="73"/>
        <v>Disqualified</v>
      </c>
      <c r="AU334" s="109" t="str">
        <f t="shared" si="74"/>
        <v>Disqualified</v>
      </c>
      <c r="AV334" s="109" t="str">
        <f t="shared" si="75"/>
        <v>Disqualified</v>
      </c>
    </row>
    <row r="335" spans="1:48" ht="20" x14ac:dyDescent="0.35">
      <c r="A335" s="87"/>
      <c r="B335" s="79">
        <v>108156</v>
      </c>
      <c r="C335" s="80" t="s">
        <v>2239</v>
      </c>
      <c r="D335" s="80" t="s">
        <v>1114</v>
      </c>
      <c r="E335" s="80" t="s">
        <v>2240</v>
      </c>
      <c r="F335" s="80" t="s">
        <v>131</v>
      </c>
      <c r="G335" s="80" t="s">
        <v>20</v>
      </c>
      <c r="H335" s="80" t="s">
        <v>1756</v>
      </c>
      <c r="I335" s="80" t="s">
        <v>1757</v>
      </c>
      <c r="J335" s="146">
        <v>45237</v>
      </c>
      <c r="K335" s="146" t="s">
        <v>1719</v>
      </c>
      <c r="L335" s="79"/>
      <c r="M335" s="79">
        <v>9</v>
      </c>
      <c r="N335" s="78">
        <v>100.32022233892921</v>
      </c>
      <c r="O335" s="78">
        <f>_xlfn.XLOOKUP($B335,[1]Sheet1!$A:$A,[1]Sheet1!$D:$D)</f>
        <v>100.32017445767461</v>
      </c>
      <c r="P335" s="78">
        <f t="shared" si="76"/>
        <v>4.788125460208903E-5</v>
      </c>
      <c r="Q335" s="78">
        <v>30.76923076923077</v>
      </c>
      <c r="R335" s="78">
        <v>50.823281884685244</v>
      </c>
      <c r="S335" s="78">
        <v>121.45960665730439</v>
      </c>
      <c r="T335" s="142">
        <v>4</v>
      </c>
      <c r="U335" s="68">
        <v>13.390241861243618</v>
      </c>
      <c r="V335" s="68">
        <v>0.40170725583730854</v>
      </c>
      <c r="W335" s="78">
        <v>122.17532467532467</v>
      </c>
      <c r="X335" s="78">
        <v>91.1111111111111</v>
      </c>
      <c r="Y335" s="78">
        <v>81.166666666666671</v>
      </c>
      <c r="Z335" s="73"/>
      <c r="AA335" s="74"/>
      <c r="AB335" s="75">
        <f>IF(N335="","",(IF(N335&gt;='Sales Ach'!B$3,'Sales Ach'!C$3,IF(N335&gt;='Sales Ach'!B$4,('Sales Ach'!C$4+((N335-'Sales Ach'!B$4)/('Sales Ach'!B$3-'Sales Ach'!B$4))*'Sales Ach'!D$4),IF(N335&gt;'Sales Ach'!B$5,('Sales Ach'!C$5+((N335-'Sales Ach'!B$5)/('Sales Ach'!B$4-'Sales Ach'!B$5))*'Sales Ach'!D$5),IF(N335&gt;='Sales Ach'!B$6,('Sales Ach'!C$6+((N335-'Sales Ach'!B$6)/('Sales Ach'!B$5-'Sales Ach'!B$6)*'Sales Ach'!D$6)),0))))*$AB$2/10))</f>
        <v>24.096066701678762</v>
      </c>
      <c r="AC335" s="76">
        <f>IF(Q335="","",(IF(Q335&gt;=UA!B$3,UA!C$3,IF(Q335&gt;=UA!B$4,(UA!C$4+((Q335-UA!B$4)/(UA!B$3-UA!B$4))*UA!D$4),IF(Q335&gt;UA!B$5,(UA!C$5+((Q335-UA!B$5)/(UA!B$4-UA!B$5))*UA!D$5),IF(Q335&gt;=UA!B$6,(UA!C$6+((Q335-UA!B$6)/(UA!B$5-UA!B$6)*UA!D$6)),0))))*$AC$2/10))</f>
        <v>3.2307692307692308</v>
      </c>
      <c r="AD335" s="76">
        <f>IF(R335="","",(IF(R335&gt;='New Product'!B$3,'New Product'!C$3,IF(R335&gt;='New Product'!B$4,('New Product'!C$4+((R335-'New Product'!B$4)/('New Product'!B$3-'New Product'!B$4))*'New Product'!D$4),IF(R335&gt;'New Product'!B$5,('New Product'!C$5+((R335-'New Product'!B$5)/('New Product'!B$4-'New Product'!B$5))*'New Product'!D$5),IF(R335&gt;='New Product'!B$6,('New Product'!C$6+((R335-'New Product'!B$6)/('New Product'!B$5-'New Product'!B$6)*'New Product'!D$6)),0)))))*$AD$2/10)</f>
        <v>0.72351858245497935</v>
      </c>
      <c r="AE335" s="76">
        <f>IF(S335="","",(IF(S335&gt;='Basket Brand'!B$3,'Basket Brand'!C$3,IF(S335&gt;='Basket Brand'!B$4,('Basket Brand'!C$4+((S335-'Basket Brand'!B$4)/('Basket Brand'!B$3-'Basket Brand'!B$4))*'Basket Brand'!D$4),IF(S335&gt;'Basket Brand'!B$5,('Basket Brand'!C$5+((S335-'Basket Brand'!B$5)/('Basket Brand'!B$4-'Basket Brand'!B$5))*'Basket Brand'!D$5),IF(S335&gt;='Basket Brand'!B$6,('Basket Brand'!C$6+((S335-'Basket Brand'!B$6)/('Basket Brand'!B$5-'Basket Brand'!B$6)*'Basket Brand'!D$6)),0))))*$AE$2/10))</f>
        <v>12</v>
      </c>
      <c r="AF335" s="76">
        <f>IF(T335="","",(IF(T335&gt;='No of Month Ach.'!B$3,'No of Month Ach.'!C$3,IF(T335&gt;='No of Month Ach.'!B$4,('No of Month Ach.'!C$4+((T335-'No of Month Ach.'!B$4)/('No of Month Ach.'!B$3-'No of Month Ach.'!B$4))*'No of Month Ach.'!D$4),IF(T335&gt;'No of Month Ach.'!B$5,('No of Month Ach.'!C$5+((T335-'No of Month Ach.'!B$5)/('No of Month Ach.'!B$4-'No of Month Ach.'!B$5))*'No of Month Ach.'!D$5),IF(T335&gt;='No of Month Ach.'!B$6,('No of Month Ach.'!C$6+((T335-'No of Month Ach.'!B$6)/('No of Month Ach.'!B$5-'No of Month Ach.'!B$6)*'No of Month Ach.'!D$6)),0))))*$AF$2/10))</f>
        <v>0</v>
      </c>
      <c r="AG335" s="76">
        <f>IFERROR(IF(U335="","",IF(U335&gt;='Rx Share'!B$3,'Rx Share'!C$3,IF(U335&gt;='Rx Share'!B$4,('Rx Share'!C$4+((U335-'Rx Share'!B$4)/('Rx Share'!B$3-'Rx Share'!B$4))*'Rx Share'!D$4),IF(U335&gt;'Rx Share'!B$5,('Rx Share'!C$5+((U335-'Rx Share'!B$5)/('Rx Share'!B$4-'Rx Share'!B$5))*'Rx Share'!D$5),IF(U335&gt;='Rx Share'!B$6,('Rx Share'!C$6+((U335-'Rx Share'!B$6)/('Rx Share'!B$5-'Rx Share'!B$6)*'Rx Share'!D$6)),0)))))*$AG$2/10,"")</f>
        <v>0</v>
      </c>
      <c r="AH335" s="76">
        <f>IF(W335&gt;='Call Achv'!B$3,'Call Achv'!C$3,IF(W335&gt;='Call Achv'!B$4,('Call Achv'!C$4+((W335-'Call Achv'!B$4)/('Call Achv'!B$3-'Call Achv'!B$4))*'Call Achv'!D$4),IF(W335&gt;'Call Achv'!B$5,('Call Achv'!C$5+((W335-'Call Achv'!B$5)/('Call Achv'!B$4-'Call Achv'!B$5))*'Call Achv'!D$5),IF(W335&gt;='Call Achv'!B$6,('Call Achv'!C$6+((W335-'Call Achv'!B$6)/('Call Achv'!B$5-'Call Achv'!B$6)*'Call Achv'!D$6)),0))))*$AH$2/10</f>
        <v>5</v>
      </c>
      <c r="AI335" s="76">
        <f>IF(X335&gt;='FF-Written'!B$3,'FF-Written'!C$3,IF(X335&gt;='FF-Written'!B$4,('FF-Written'!C$4+((X335-'FF-Written'!B$4)/('FF-Written'!B$3-'FF-Written'!B$4))*'FF-Written'!D$4),IF(X335&gt;'FF-Written'!B$5,('FF-Written'!C$5+((X335-'FF-Written'!B$5)/('FF-Written'!B$4-'FF-Written'!B$5))*'FF-Written'!D$5),IF(X335&gt;='FF-Written'!B$6,('FF-Written'!C$6+((X335-'FF-Written'!B$6)/('FF-Written'!B$5-'FF-Written'!B$6)*'FF-Written'!D$6)),0))))*$AI$2/10</f>
        <v>8</v>
      </c>
      <c r="AJ335" s="76">
        <f>IF(Y335&gt;='FF-Detailing'!B$3,'FF-Detailing'!C$3,IF(Y335&gt;='FF-Detailing'!B$4,('FF-Detailing'!C$4+((Y335-'FF-Detailing'!B$4)/('FF-Detailing'!B$3-'FF-Detailing'!B$4))*'FF-Detailing'!D$4),IF(Y335&gt;'FF-Detailing'!B$5,('FF-Detailing'!C$5+((Y335-'FF-Detailing'!B$5)/('FF-Detailing'!B$4-'FF-Detailing'!B$5))*'FF-Detailing'!D$5),IF(Y335&gt;='FF-Detailing'!B$6,('FF-Detailing'!C$6+((Y335-'FF-Detailing'!B$6)/('FF-Detailing'!B$5-'FF-Detailing'!B$6)*'FF-Detailing'!D$6)),0))))*$AJ$2/10</f>
        <v>2.1700000000000004</v>
      </c>
      <c r="AK335" s="100">
        <f t="shared" si="68"/>
        <v>69.025443143628721</v>
      </c>
      <c r="AL335" s="70">
        <f t="shared" si="77"/>
        <v>115</v>
      </c>
      <c r="AM335" s="2">
        <f t="shared" si="69"/>
        <v>61.355949461003306</v>
      </c>
      <c r="AN335">
        <f t="shared" si="70"/>
        <v>86</v>
      </c>
      <c r="AO335" s="110">
        <f t="shared" si="71"/>
        <v>13.390241861243618</v>
      </c>
      <c r="AP335" s="110">
        <f t="shared" si="65"/>
        <v>50.823281884685244</v>
      </c>
      <c r="AQ335" s="110">
        <f t="shared" si="66"/>
        <v>30.76923076923077</v>
      </c>
      <c r="AR335" s="110">
        <f t="shared" si="67"/>
        <v>91.1111111111111</v>
      </c>
      <c r="AS335" s="109">
        <f t="shared" si="72"/>
        <v>84</v>
      </c>
      <c r="AT335" s="109">
        <f t="shared" si="73"/>
        <v>100</v>
      </c>
      <c r="AU335" s="109">
        <f t="shared" si="74"/>
        <v>127</v>
      </c>
      <c r="AV335" s="109">
        <f t="shared" si="75"/>
        <v>19</v>
      </c>
    </row>
    <row r="336" spans="1:48" ht="20" x14ac:dyDescent="0.35">
      <c r="A336" s="87"/>
      <c r="B336" s="79">
        <v>108157</v>
      </c>
      <c r="C336" s="80" t="s">
        <v>2241</v>
      </c>
      <c r="D336" s="80" t="s">
        <v>1114</v>
      </c>
      <c r="E336" s="80" t="s">
        <v>2242</v>
      </c>
      <c r="F336" s="80" t="s">
        <v>1901</v>
      </c>
      <c r="G336" s="80" t="s">
        <v>10</v>
      </c>
      <c r="H336" s="80" t="s">
        <v>1770</v>
      </c>
      <c r="I336" s="80" t="s">
        <v>1757</v>
      </c>
      <c r="J336" s="146">
        <v>45237</v>
      </c>
      <c r="K336" s="146" t="s">
        <v>1719</v>
      </c>
      <c r="L336" s="79"/>
      <c r="M336" s="79">
        <v>9</v>
      </c>
      <c r="N336" s="78">
        <v>103.22477868191899</v>
      </c>
      <c r="O336" s="78">
        <f>_xlfn.XLOOKUP($B336,[1]Sheet1!$A:$A,[1]Sheet1!$D:$D)</f>
        <v>103.22485587677595</v>
      </c>
      <c r="P336" s="78">
        <f t="shared" si="76"/>
        <v>-7.7194856956452895E-5</v>
      </c>
      <c r="Q336" s="78">
        <v>36.923076923076927</v>
      </c>
      <c r="R336" s="78">
        <v>71.013553653374757</v>
      </c>
      <c r="S336" s="78">
        <v>131.92405156392542</v>
      </c>
      <c r="T336" s="142">
        <v>7</v>
      </c>
      <c r="U336" s="68">
        <v>12.468827930174564</v>
      </c>
      <c r="V336" s="68">
        <v>0.37406483790523692</v>
      </c>
      <c r="W336" s="78">
        <v>107.49519538757207</v>
      </c>
      <c r="X336" s="78">
        <v>81.666666666666671</v>
      </c>
      <c r="Y336" s="78">
        <v>84.666666666666671</v>
      </c>
      <c r="Z336" s="73"/>
      <c r="AA336" s="74"/>
      <c r="AB336" s="75">
        <f>IF(N336="","",(IF(N336&gt;='Sales Ach'!B$3,'Sales Ach'!C$3,IF(N336&gt;='Sales Ach'!B$4,('Sales Ach'!C$4+((N336-'Sales Ach'!B$4)/('Sales Ach'!B$3-'Sales Ach'!B$4))*'Sales Ach'!D$4),IF(N336&gt;'Sales Ach'!B$5,('Sales Ach'!C$5+((N336-'Sales Ach'!B$5)/('Sales Ach'!B$4-'Sales Ach'!B$5))*'Sales Ach'!D$5),IF(N336&gt;='Sales Ach'!B$6,('Sales Ach'!C$6+((N336-'Sales Ach'!B$6)/('Sales Ach'!B$5-'Sales Ach'!B$6)*'Sales Ach'!D$6)),0))))*$AB$2/10))</f>
        <v>24.967433604575699</v>
      </c>
      <c r="AC336" s="76">
        <f>IF(Q336="","",(IF(Q336&gt;=UA!B$3,UA!C$3,IF(Q336&gt;=UA!B$4,(UA!C$4+((Q336-UA!B$4)/(UA!B$3-UA!B$4))*UA!D$4),IF(Q336&gt;UA!B$5,(UA!C$5+((Q336-UA!B$5)/(UA!B$4-UA!B$5))*UA!D$5),IF(Q336&gt;=UA!B$6,(UA!C$6+((Q336-UA!B$6)/(UA!B$5-UA!B$6)*UA!D$6)),0))))*$AC$2/10))</f>
        <v>5.0769230769230784</v>
      </c>
      <c r="AD336" s="76">
        <f>IF(R336="","",(IF(R336&gt;='New Product'!B$3,'New Product'!C$3,IF(R336&gt;='New Product'!B$4,('New Product'!C$4+((R336-'New Product'!B$4)/('New Product'!B$3-'New Product'!B$4))*'New Product'!D$4),IF(R336&gt;'New Product'!B$5,('New Product'!C$5+((R336-'New Product'!B$5)/('New Product'!B$4-'New Product'!B$5))*'New Product'!D$5),IF(R336&gt;='New Product'!B$6,('New Product'!C$6+((R336-'New Product'!B$6)/('New Product'!B$5-'New Product'!B$6)*'New Product'!D$6)),0)))))*$AD$2/10)</f>
        <v>1.6068429723351456</v>
      </c>
      <c r="AE336" s="76">
        <f>IF(S336="","",(IF(S336&gt;='Basket Brand'!B$3,'Basket Brand'!C$3,IF(S336&gt;='Basket Brand'!B$4,('Basket Brand'!C$4+((S336-'Basket Brand'!B$4)/('Basket Brand'!B$3-'Basket Brand'!B$4))*'Basket Brand'!D$4),IF(S336&gt;'Basket Brand'!B$5,('Basket Brand'!C$5+((S336-'Basket Brand'!B$5)/('Basket Brand'!B$4-'Basket Brand'!B$5))*'Basket Brand'!D$5),IF(S336&gt;='Basket Brand'!B$6,('Basket Brand'!C$6+((S336-'Basket Brand'!B$6)/('Basket Brand'!B$5-'Basket Brand'!B$6)*'Basket Brand'!D$6)),0))))*$AE$2/10))</f>
        <v>12</v>
      </c>
      <c r="AF336" s="76">
        <f>IF(T336="","",(IF(T336&gt;='No of Month Ach.'!B$3,'No of Month Ach.'!C$3,IF(T336&gt;='No of Month Ach.'!B$4,('No of Month Ach.'!C$4+((T336-'No of Month Ach.'!B$4)/('No of Month Ach.'!B$3-'No of Month Ach.'!B$4))*'No of Month Ach.'!D$4),IF(T336&gt;'No of Month Ach.'!B$5,('No of Month Ach.'!C$5+((T336-'No of Month Ach.'!B$5)/('No of Month Ach.'!B$4-'No of Month Ach.'!B$5))*'No of Month Ach.'!D$5),IF(T336&gt;='No of Month Ach.'!B$6,('No of Month Ach.'!C$6+((T336-'No of Month Ach.'!B$6)/('No of Month Ach.'!B$5-'No of Month Ach.'!B$6)*'No of Month Ach.'!D$6)),0))))*$AF$2/10))</f>
        <v>2.8</v>
      </c>
      <c r="AG336" s="76">
        <f>IFERROR(IF(U336="","",IF(U336&gt;='Rx Share'!B$3,'Rx Share'!C$3,IF(U336&gt;='Rx Share'!B$4,('Rx Share'!C$4+((U336-'Rx Share'!B$4)/('Rx Share'!B$3-'Rx Share'!B$4))*'Rx Share'!D$4),IF(U336&gt;'Rx Share'!B$5,('Rx Share'!C$5+((U336-'Rx Share'!B$5)/('Rx Share'!B$4-'Rx Share'!B$5))*'Rx Share'!D$5),IF(U336&gt;='Rx Share'!B$6,('Rx Share'!C$6+((U336-'Rx Share'!B$6)/('Rx Share'!B$5-'Rx Share'!B$6)*'Rx Share'!D$6)),0)))))*$AG$2/10,"")</f>
        <v>0</v>
      </c>
      <c r="AH336" s="76">
        <f>IF(W336&gt;='Call Achv'!B$3,'Call Achv'!C$3,IF(W336&gt;='Call Achv'!B$4,('Call Achv'!C$4+((W336-'Call Achv'!B$4)/('Call Achv'!B$3-'Call Achv'!B$4))*'Call Achv'!D$4),IF(W336&gt;'Call Achv'!B$5,('Call Achv'!C$5+((W336-'Call Achv'!B$5)/('Call Achv'!B$4-'Call Achv'!B$5))*'Call Achv'!D$5),IF(W336&gt;='Call Achv'!B$6,('Call Achv'!C$6+((W336-'Call Achv'!B$6)/('Call Achv'!B$5-'Call Achv'!B$6)*'Call Achv'!D$6)),0))))*$AH$2/10</f>
        <v>5</v>
      </c>
      <c r="AI336" s="76">
        <f>IF(X336&gt;='FF-Written'!B$3,'FF-Written'!C$3,IF(X336&gt;='FF-Written'!B$4,('FF-Written'!C$4+((X336-'FF-Written'!B$4)/('FF-Written'!B$3-'FF-Written'!B$4))*'FF-Written'!D$4),IF(X336&gt;'FF-Written'!B$5,('FF-Written'!C$5+((X336-'FF-Written'!B$5)/('FF-Written'!B$4-'FF-Written'!B$5))*'FF-Written'!D$5),IF(X336&gt;='FF-Written'!B$6,('FF-Written'!C$6+((X336-'FF-Written'!B$6)/('FF-Written'!B$5-'FF-Written'!B$6)*'FF-Written'!D$6)),0))))*$AI$2/10</f>
        <v>6.666666666666667</v>
      </c>
      <c r="AJ336" s="76">
        <f>IF(Y336&gt;='FF-Detailing'!B$3,'FF-Detailing'!C$3,IF(Y336&gt;='FF-Detailing'!B$4,('FF-Detailing'!C$4+((Y336-'FF-Detailing'!B$4)/('FF-Detailing'!B$3-'FF-Detailing'!B$4))*'FF-Detailing'!D$4),IF(Y336&gt;'FF-Detailing'!B$5,('FF-Detailing'!C$5+((Y336-'FF-Detailing'!B$5)/('FF-Detailing'!B$4-'FF-Detailing'!B$5))*'FF-Detailing'!D$5),IF(Y336&gt;='FF-Detailing'!B$6,('FF-Detailing'!C$6+((Y336-'FF-Detailing'!B$6)/('FF-Detailing'!B$5-'FF-Detailing'!B$6)*'FF-Detailing'!D$6)),0))))*$AJ$2/10</f>
        <v>2.3800000000000003</v>
      </c>
      <c r="AK336" s="100">
        <f t="shared" si="68"/>
        <v>75.622332900625736</v>
      </c>
      <c r="AL336" s="70">
        <f t="shared" si="77"/>
        <v>69</v>
      </c>
      <c r="AM336" s="2">
        <f t="shared" si="69"/>
        <v>67.219851467222881</v>
      </c>
      <c r="AN336">
        <f t="shared" si="70"/>
        <v>49</v>
      </c>
      <c r="AO336" s="110">
        <f t="shared" si="71"/>
        <v>12.468827930174564</v>
      </c>
      <c r="AP336" s="110">
        <f t="shared" si="65"/>
        <v>71.013553653374757</v>
      </c>
      <c r="AQ336" s="110">
        <f t="shared" si="66"/>
        <v>36.923076923076927</v>
      </c>
      <c r="AR336" s="110">
        <f t="shared" si="67"/>
        <v>81.666666666666671</v>
      </c>
      <c r="AS336" s="109">
        <f t="shared" si="72"/>
        <v>88</v>
      </c>
      <c r="AT336" s="109">
        <f t="shared" si="73"/>
        <v>72</v>
      </c>
      <c r="AU336" s="109">
        <f t="shared" si="74"/>
        <v>107</v>
      </c>
      <c r="AV336" s="109">
        <f t="shared" si="75"/>
        <v>76</v>
      </c>
    </row>
    <row r="337" spans="1:48" ht="20" x14ac:dyDescent="0.35">
      <c r="A337" s="87"/>
      <c r="B337" s="79">
        <v>108158</v>
      </c>
      <c r="C337" s="80" t="s">
        <v>2243</v>
      </c>
      <c r="D337" s="80" t="s">
        <v>1114</v>
      </c>
      <c r="E337" s="80" t="s">
        <v>2244</v>
      </c>
      <c r="F337" s="80" t="s">
        <v>85</v>
      </c>
      <c r="G337" s="80" t="s">
        <v>22</v>
      </c>
      <c r="H337" s="80" t="s">
        <v>1756</v>
      </c>
      <c r="I337" s="80" t="s">
        <v>1757</v>
      </c>
      <c r="J337" s="146">
        <v>45218</v>
      </c>
      <c r="K337" s="146" t="s">
        <v>1719</v>
      </c>
      <c r="L337" s="79"/>
      <c r="M337" s="79">
        <v>9</v>
      </c>
      <c r="N337" s="78">
        <v>99.316080276001557</v>
      </c>
      <c r="O337" s="78">
        <f>_xlfn.XLOOKUP($B337,[1]Sheet1!$A:$A,[1]Sheet1!$D:$D)</f>
        <v>99.316050192170351</v>
      </c>
      <c r="P337" s="78">
        <f t="shared" si="76"/>
        <v>3.0083831205729439E-5</v>
      </c>
      <c r="Q337" s="78">
        <v>35.714285714285715</v>
      </c>
      <c r="R337" s="78">
        <v>106.36549982730266</v>
      </c>
      <c r="S337" s="78">
        <v>97.319485452477181</v>
      </c>
      <c r="T337" s="142">
        <v>4</v>
      </c>
      <c r="U337" s="68">
        <v>22.919352528291078</v>
      </c>
      <c r="V337" s="68">
        <v>0.68758057584873233</v>
      </c>
      <c r="W337" s="78">
        <v>104.41269841269842</v>
      </c>
      <c r="X337" s="78">
        <v>71.111111111111114</v>
      </c>
      <c r="Y337" s="78">
        <v>84.333333333333329</v>
      </c>
      <c r="Z337" s="73"/>
      <c r="AA337" s="74"/>
      <c r="AB337" s="75">
        <f>IF(N337="","",(IF(N337&gt;='Sales Ach'!B$3,'Sales Ach'!C$3,IF(N337&gt;='Sales Ach'!B$4,('Sales Ach'!C$4+((N337-'Sales Ach'!B$4)/('Sales Ach'!B$3-'Sales Ach'!B$4))*'Sales Ach'!D$4),IF(N337&gt;'Sales Ach'!B$5,('Sales Ach'!C$5+((N337-'Sales Ach'!B$5)/('Sales Ach'!B$4-'Sales Ach'!B$5))*'Sales Ach'!D$5),IF(N337&gt;='Sales Ach'!B$6,('Sales Ach'!C$6+((N337-'Sales Ach'!B$6)/('Sales Ach'!B$5-'Sales Ach'!B$6)*'Sales Ach'!D$6)),0))))*$AB$2/10))</f>
        <v>20.179296331201868</v>
      </c>
      <c r="AC337" s="76">
        <f>IF(Q337="","",(IF(Q337&gt;=UA!B$3,UA!C$3,IF(Q337&gt;=UA!B$4,(UA!C$4+((Q337-UA!B$4)/(UA!B$3-UA!B$4))*UA!D$4),IF(Q337&gt;UA!B$5,(UA!C$5+((Q337-UA!B$5)/(UA!B$4-UA!B$5))*UA!D$5),IF(Q337&gt;=UA!B$6,(UA!C$6+((Q337-UA!B$6)/(UA!B$5-UA!B$6)*UA!D$6)),0))))*$AC$2/10))</f>
        <v>4.7142857142857144</v>
      </c>
      <c r="AD337" s="76">
        <f>IF(R337="","",(IF(R337&gt;='New Product'!B$3,'New Product'!C$3,IF(R337&gt;='New Product'!B$4,('New Product'!C$4+((R337-'New Product'!B$4)/('New Product'!B$3-'New Product'!B$4))*'New Product'!D$4),IF(R337&gt;'New Product'!B$5,('New Product'!C$5+((R337-'New Product'!B$5)/('New Product'!B$4-'New Product'!B$5))*'New Product'!D$5),IF(R337&gt;='New Product'!B$6,('New Product'!C$6+((R337-'New Product'!B$6)/('New Product'!B$5-'New Product'!B$6)*'New Product'!D$6)),0)))))*$AD$2/10)</f>
        <v>5</v>
      </c>
      <c r="AE337" s="76">
        <f>IF(S337="","",(IF(S337&gt;='Basket Brand'!B$3,'Basket Brand'!C$3,IF(S337&gt;='Basket Brand'!B$4,('Basket Brand'!C$4+((S337-'Basket Brand'!B$4)/('Basket Brand'!B$3-'Basket Brand'!B$4))*'Basket Brand'!D$4),IF(S337&gt;'Basket Brand'!B$5,('Basket Brand'!C$5+((S337-'Basket Brand'!B$5)/('Basket Brand'!B$4-'Basket Brand'!B$5))*'Basket Brand'!D$5),IF(S337&gt;='Basket Brand'!B$6,('Basket Brand'!C$6+((S337-'Basket Brand'!B$6)/('Basket Brand'!B$5-'Basket Brand'!B$6)*'Basket Brand'!D$6)),0))))*$AE$2/10))</f>
        <v>7.1133530171890467</v>
      </c>
      <c r="AF337" s="76">
        <f>IF(T337="","",(IF(T337&gt;='No of Month Ach.'!B$3,'No of Month Ach.'!C$3,IF(T337&gt;='No of Month Ach.'!B$4,('No of Month Ach.'!C$4+((T337-'No of Month Ach.'!B$4)/('No of Month Ach.'!B$3-'No of Month Ach.'!B$4))*'No of Month Ach.'!D$4),IF(T337&gt;'No of Month Ach.'!B$5,('No of Month Ach.'!C$5+((T337-'No of Month Ach.'!B$5)/('No of Month Ach.'!B$4-'No of Month Ach.'!B$5))*'No of Month Ach.'!D$5),IF(T337&gt;='No of Month Ach.'!B$6,('No of Month Ach.'!C$6+((T337-'No of Month Ach.'!B$6)/('No of Month Ach.'!B$5-'No of Month Ach.'!B$6)*'No of Month Ach.'!D$6)),0))))*$AF$2/10))</f>
        <v>0</v>
      </c>
      <c r="AG337" s="76">
        <f>IFERROR(IF(U337="","",IF(U337&gt;='Rx Share'!B$3,'Rx Share'!C$3,IF(U337&gt;='Rx Share'!B$4,('Rx Share'!C$4+((U337-'Rx Share'!B$4)/('Rx Share'!B$3-'Rx Share'!B$4))*'Rx Share'!D$4),IF(U337&gt;'Rx Share'!B$5,('Rx Share'!C$5+((U337-'Rx Share'!B$5)/('Rx Share'!B$4-'Rx Share'!B$5))*'Rx Share'!D$5),IF(U337&gt;='Rx Share'!B$6,('Rx Share'!C$6+((U337-'Rx Share'!B$6)/('Rx Share'!B$5-'Rx Share'!B$6)*'Rx Share'!D$6)),0)))))*$AG$2/10,"")</f>
        <v>0</v>
      </c>
      <c r="AH337" s="76">
        <f>IF(W337&gt;='Call Achv'!B$3,'Call Achv'!C$3,IF(W337&gt;='Call Achv'!B$4,('Call Achv'!C$4+((W337-'Call Achv'!B$4)/('Call Achv'!B$3-'Call Achv'!B$4))*'Call Achv'!D$4),IF(W337&gt;'Call Achv'!B$5,('Call Achv'!C$5+((W337-'Call Achv'!B$5)/('Call Achv'!B$4-'Call Achv'!B$5))*'Call Achv'!D$5),IF(W337&gt;='Call Achv'!B$6,('Call Achv'!C$6+((W337-'Call Achv'!B$6)/('Call Achv'!B$5-'Call Achv'!B$6)*'Call Achv'!D$6)),0))))*$AH$2/10</f>
        <v>5</v>
      </c>
      <c r="AI337" s="76">
        <f>IF(X337&gt;='FF-Written'!B$3,'FF-Written'!C$3,IF(X337&gt;='FF-Written'!B$4,('FF-Written'!C$4+((X337-'FF-Written'!B$4)/('FF-Written'!B$3-'FF-Written'!B$4))*'FF-Written'!D$4),IF(X337&gt;'FF-Written'!B$5,('FF-Written'!C$5+((X337-'FF-Written'!B$5)/('FF-Written'!B$4-'FF-Written'!B$5))*'FF-Written'!D$5),IF(X337&gt;='FF-Written'!B$6,('FF-Written'!C$6+((X337-'FF-Written'!B$6)/('FF-Written'!B$5-'FF-Written'!B$6)*'FF-Written'!D$6)),0))))*$AI$2/10</f>
        <v>4.5333333333333332</v>
      </c>
      <c r="AJ337" s="76">
        <f>IF(Y337&gt;='FF-Detailing'!B$3,'FF-Detailing'!C$3,IF(Y337&gt;='FF-Detailing'!B$4,('FF-Detailing'!C$4+((Y337-'FF-Detailing'!B$4)/('FF-Detailing'!B$3-'FF-Detailing'!B$4))*'FF-Detailing'!D$4),IF(Y337&gt;'FF-Detailing'!B$5,('FF-Detailing'!C$5+((Y337-'FF-Detailing'!B$5)/('FF-Detailing'!B$4-'FF-Detailing'!B$5))*'FF-Detailing'!D$5),IF(Y337&gt;='FF-Detailing'!B$6,('FF-Detailing'!C$6+((Y337-'FF-Detailing'!B$6)/('FF-Detailing'!B$5-'FF-Detailing'!B$6)*'FF-Detailing'!D$6)),0))))*$AJ$2/10</f>
        <v>2.3599999999999994</v>
      </c>
      <c r="AK337" s="100">
        <f t="shared" si="68"/>
        <v>61.12533549501245</v>
      </c>
      <c r="AL337" s="70">
        <f t="shared" si="77"/>
        <v>155</v>
      </c>
      <c r="AM337" s="2">
        <f t="shared" si="69"/>
        <v>54.333631551122181</v>
      </c>
      <c r="AN337">
        <f t="shared" si="70"/>
        <v>119</v>
      </c>
      <c r="AO337" s="110" t="str">
        <f t="shared" si="71"/>
        <v/>
      </c>
      <c r="AP337" s="110" t="str">
        <f t="shared" si="65"/>
        <v/>
      </c>
      <c r="AQ337" s="110" t="str">
        <f t="shared" si="66"/>
        <v/>
      </c>
      <c r="AR337" s="110" t="str">
        <f t="shared" si="67"/>
        <v/>
      </c>
      <c r="AS337" s="109" t="str">
        <f t="shared" si="72"/>
        <v>Disqualified</v>
      </c>
      <c r="AT337" s="109" t="str">
        <f t="shared" si="73"/>
        <v>Disqualified</v>
      </c>
      <c r="AU337" s="109" t="str">
        <f t="shared" si="74"/>
        <v>Disqualified</v>
      </c>
      <c r="AV337" s="109" t="str">
        <f t="shared" si="75"/>
        <v>Disqualified</v>
      </c>
    </row>
    <row r="338" spans="1:48" x14ac:dyDescent="0.35">
      <c r="A338" s="87"/>
      <c r="B338" s="79">
        <v>108241</v>
      </c>
      <c r="C338" s="80" t="s">
        <v>2245</v>
      </c>
      <c r="D338" s="80"/>
      <c r="E338" s="80" t="s">
        <v>2246</v>
      </c>
      <c r="F338" s="80" t="s">
        <v>2064</v>
      </c>
      <c r="G338" s="80" t="s">
        <v>2247</v>
      </c>
      <c r="H338" s="80" t="s">
        <v>2247</v>
      </c>
      <c r="I338" s="80" t="s">
        <v>2247</v>
      </c>
      <c r="J338" s="146"/>
      <c r="K338" s="146" t="s">
        <v>1701</v>
      </c>
      <c r="L338" s="79"/>
      <c r="M338" s="79">
        <v>8</v>
      </c>
      <c r="N338" s="78">
        <v>99.377463062079741</v>
      </c>
      <c r="O338" s="78">
        <f>_xlfn.XLOOKUP($B338,[1]Sheet1!$A:$A,[1]Sheet1!$D:$D)</f>
        <v>99.377450459375794</v>
      </c>
      <c r="P338" s="78">
        <f t="shared" si="76"/>
        <v>1.2602703947095506E-5</v>
      </c>
      <c r="Q338" s="78">
        <v>50</v>
      </c>
      <c r="R338" s="78">
        <v>88.683102994399846</v>
      </c>
      <c r="S338" s="78">
        <v>88.326527858517252</v>
      </c>
      <c r="T338" s="142">
        <v>5</v>
      </c>
      <c r="U338" s="68" t="s">
        <v>1093</v>
      </c>
      <c r="V338" s="68" t="s">
        <v>1093</v>
      </c>
      <c r="W338" s="78">
        <v>140.06024096385542</v>
      </c>
      <c r="X338" s="78">
        <v>60.555555555555564</v>
      </c>
      <c r="Y338" s="78">
        <v>58.666666666666664</v>
      </c>
      <c r="Z338" s="73"/>
      <c r="AA338" s="74"/>
      <c r="AB338" s="75">
        <f>IF(N338="","",(IF(N338&gt;='Sales Ach'!B$3,'Sales Ach'!C$3,IF(N338&gt;='Sales Ach'!B$4,('Sales Ach'!C$4+((N338-'Sales Ach'!B$4)/('Sales Ach'!B$3-'Sales Ach'!B$4))*'Sales Ach'!D$4),IF(N338&gt;'Sales Ach'!B$5,('Sales Ach'!C$5+((N338-'Sales Ach'!B$5)/('Sales Ach'!B$4-'Sales Ach'!B$5))*'Sales Ach'!D$5),IF(N338&gt;='Sales Ach'!B$6,('Sales Ach'!C$6+((N338-'Sales Ach'!B$6)/('Sales Ach'!B$5-'Sales Ach'!B$6)*'Sales Ach'!D$6)),0))))*$AB$2/10))</f>
        <v>20.252955674495688</v>
      </c>
      <c r="AC338" s="76">
        <f>IF(Q338="","",(IF(Q338&gt;=UA!B$3,UA!C$3,IF(Q338&gt;=UA!B$4,(UA!C$4+((Q338-UA!B$4)/(UA!B$3-UA!B$4))*UA!D$4),IF(Q338&gt;UA!B$5,(UA!C$5+((Q338-UA!B$5)/(UA!B$4-UA!B$5))*UA!D$5),IF(Q338&gt;=UA!B$6,(UA!C$6+((Q338-UA!B$6)/(UA!B$5-UA!B$6)*UA!D$6)),0))))*$AC$2/10))</f>
        <v>10</v>
      </c>
      <c r="AD338" s="76">
        <f>IF(R338="","",(IF(R338&gt;='New Product'!B$3,'New Product'!C$3,IF(R338&gt;='New Product'!B$4,('New Product'!C$4+((R338-'New Product'!B$4)/('New Product'!B$3-'New Product'!B$4))*'New Product'!D$4),IF(R338&gt;'New Product'!B$5,('New Product'!C$5+((R338-'New Product'!B$5)/('New Product'!B$4-'New Product'!B$5))*'New Product'!D$5),IF(R338&gt;='New Product'!B$6,('New Product'!C$6+((R338-'New Product'!B$6)/('New Product'!B$5-'New Product'!B$6)*'New Product'!D$6)),0)))))*$AD$2/10)</f>
        <v>2.8683102994399845</v>
      </c>
      <c r="AE338" s="76">
        <f>IF(S338="","",(IF(S338&gt;='Basket Brand'!B$3,'Basket Brand'!C$3,IF(S338&gt;='Basket Brand'!B$4,('Basket Brand'!C$4+((S338-'Basket Brand'!B$4)/('Basket Brand'!B$3-'Basket Brand'!B$4))*'Basket Brand'!D$4),IF(S338&gt;'Basket Brand'!B$5,('Basket Brand'!C$5+((S338-'Basket Brand'!B$5)/('Basket Brand'!B$4-'Basket Brand'!B$5))*'Basket Brand'!D$5),IF(S338&gt;='Basket Brand'!B$6,('Basket Brand'!C$6+((S338-'Basket Brand'!B$6)/('Basket Brand'!B$5-'Basket Brand'!B$6)*'Basket Brand'!D$6)),0))))*$AE$2/10))</f>
        <v>5.1991833430220709</v>
      </c>
      <c r="AF338" s="76">
        <f>IF(T338="","",(IF(T338&gt;='No of Month Ach.'!B$3,'No of Month Ach.'!C$3,IF(T338&gt;='No of Month Ach.'!B$4,('No of Month Ach.'!C$4+((T338-'No of Month Ach.'!B$4)/('No of Month Ach.'!B$3-'No of Month Ach.'!B$4))*'No of Month Ach.'!D$4),IF(T338&gt;'No of Month Ach.'!B$5,('No of Month Ach.'!C$5+((T338-'No of Month Ach.'!B$5)/('No of Month Ach.'!B$4-'No of Month Ach.'!B$5))*'No of Month Ach.'!D$5),IF(T338&gt;='No of Month Ach.'!B$6,('No of Month Ach.'!C$6+((T338-'No of Month Ach.'!B$6)/('No of Month Ach.'!B$5-'No of Month Ach.'!B$6)*'No of Month Ach.'!D$6)),0))))*$AF$2/10))</f>
        <v>0.35</v>
      </c>
      <c r="AG338" s="76" t="str">
        <f>IFERROR(IF(U338="","",IF(U338&gt;='Rx Share'!B$3,'Rx Share'!C$3,IF(U338&gt;='Rx Share'!B$4,('Rx Share'!C$4+((U338-'Rx Share'!B$4)/('Rx Share'!B$3-'Rx Share'!B$4))*'Rx Share'!D$4),IF(U338&gt;'Rx Share'!B$5,('Rx Share'!C$5+((U338-'Rx Share'!B$5)/('Rx Share'!B$4-'Rx Share'!B$5))*'Rx Share'!D$5),IF(U338&gt;='Rx Share'!B$6,('Rx Share'!C$6+((U338-'Rx Share'!B$6)/('Rx Share'!B$5-'Rx Share'!B$6)*'Rx Share'!D$6)),0)))))*$AG$2/10,"")</f>
        <v/>
      </c>
      <c r="AH338" s="76">
        <f>IF(W338&gt;='Call Achv'!B$3,'Call Achv'!C$3,IF(W338&gt;='Call Achv'!B$4,('Call Achv'!C$4+((W338-'Call Achv'!B$4)/('Call Achv'!B$3-'Call Achv'!B$4))*'Call Achv'!D$4),IF(W338&gt;'Call Achv'!B$5,('Call Achv'!C$5+((W338-'Call Achv'!B$5)/('Call Achv'!B$4-'Call Achv'!B$5))*'Call Achv'!D$5),IF(W338&gt;='Call Achv'!B$6,('Call Achv'!C$6+((W338-'Call Achv'!B$6)/('Call Achv'!B$5-'Call Achv'!B$6)*'Call Achv'!D$6)),0))))*$AH$2/10</f>
        <v>5</v>
      </c>
      <c r="AI338" s="76">
        <f>IF(X338&gt;='FF-Written'!B$3,'FF-Written'!C$3,IF(X338&gt;='FF-Written'!B$4,('FF-Written'!C$4+((X338-'FF-Written'!B$4)/('FF-Written'!B$3-'FF-Written'!B$4))*'FF-Written'!D$4),IF(X338&gt;'FF-Written'!B$5,('FF-Written'!C$5+((X338-'FF-Written'!B$5)/('FF-Written'!B$4-'FF-Written'!B$5))*'FF-Written'!D$5),IF(X338&gt;='FF-Written'!B$6,('FF-Written'!C$6+((X338-'FF-Written'!B$6)/('FF-Written'!B$5-'FF-Written'!B$6)*'FF-Written'!D$6)),0))))*$AI$2/10</f>
        <v>3.2666666666666679</v>
      </c>
      <c r="AJ338" s="76">
        <f>IF(Y338&gt;='FF-Detailing'!B$3,'FF-Detailing'!C$3,IF(Y338&gt;='FF-Detailing'!B$4,('FF-Detailing'!C$4+((Y338-'FF-Detailing'!B$4)/('FF-Detailing'!B$3-'FF-Detailing'!B$4))*'FF-Detailing'!D$4),IF(Y338&gt;'FF-Detailing'!B$5,('FF-Detailing'!C$5+((Y338-'FF-Detailing'!B$5)/('FF-Detailing'!B$4-'FF-Detailing'!B$5))*'FF-Detailing'!D$5),IF(Y338&gt;='FF-Detailing'!B$6,('FF-Detailing'!C$6+((Y338-'FF-Detailing'!B$6)/('FF-Detailing'!B$5-'FF-Detailing'!B$6)*'FF-Detailing'!D$6)),0))))*$AJ$2/10</f>
        <v>0</v>
      </c>
      <c r="AK338" s="100">
        <f t="shared" si="68"/>
        <v>58.671394979530511</v>
      </c>
      <c r="AL338" s="70">
        <f t="shared" si="77"/>
        <v>169</v>
      </c>
      <c r="AM338" s="2">
        <f t="shared" si="69"/>
        <v>52.152351092916014</v>
      </c>
      <c r="AN338">
        <f t="shared" si="70"/>
        <v>127</v>
      </c>
      <c r="AO338" s="110" t="str">
        <f t="shared" si="71"/>
        <v/>
      </c>
      <c r="AP338" s="110" t="str">
        <f t="shared" si="65"/>
        <v/>
      </c>
      <c r="AQ338" s="110" t="str">
        <f t="shared" si="66"/>
        <v/>
      </c>
      <c r="AR338" s="110" t="str">
        <f t="shared" si="67"/>
        <v/>
      </c>
      <c r="AS338" s="109" t="str">
        <f t="shared" si="72"/>
        <v>Disqualified</v>
      </c>
      <c r="AT338" s="109" t="str">
        <f t="shared" si="73"/>
        <v>Disqualified</v>
      </c>
      <c r="AU338" s="109" t="str">
        <f t="shared" si="74"/>
        <v>Disqualified</v>
      </c>
      <c r="AV338" s="109" t="str">
        <f t="shared" si="75"/>
        <v>Disqualified</v>
      </c>
    </row>
    <row r="339" spans="1:48" x14ac:dyDescent="0.35">
      <c r="A339" s="87"/>
      <c r="B339" s="79">
        <v>108270</v>
      </c>
      <c r="C339" s="80" t="s">
        <v>2248</v>
      </c>
      <c r="D339" s="80"/>
      <c r="E339" s="80" t="s">
        <v>2249</v>
      </c>
      <c r="F339" s="80" t="s">
        <v>2133</v>
      </c>
      <c r="G339" s="80" t="s">
        <v>2247</v>
      </c>
      <c r="H339" s="80" t="s">
        <v>2247</v>
      </c>
      <c r="I339" s="80" t="s">
        <v>2247</v>
      </c>
      <c r="J339" s="146"/>
      <c r="K339" s="146" t="s">
        <v>1701</v>
      </c>
      <c r="L339" s="79"/>
      <c r="M339" s="79">
        <v>5</v>
      </c>
      <c r="N339" s="78">
        <v>81.90690101962565</v>
      </c>
      <c r="O339" s="78">
        <f>_xlfn.XLOOKUP($B339,[1]Sheet1!$A:$A,[1]Sheet1!$D:$D)</f>
        <v>81.90690101962565</v>
      </c>
      <c r="P339" s="78">
        <f t="shared" si="76"/>
        <v>0</v>
      </c>
      <c r="Q339" s="78">
        <v>35.087719298245609</v>
      </c>
      <c r="R339" s="78">
        <v>70.192413927912767</v>
      </c>
      <c r="S339" s="78">
        <v>90.904922775969339</v>
      </c>
      <c r="T339" s="142">
        <v>1</v>
      </c>
      <c r="U339" s="68" t="s">
        <v>1093</v>
      </c>
      <c r="V339" s="68" t="s">
        <v>1093</v>
      </c>
      <c r="W339" s="78">
        <v>254.50819672131146</v>
      </c>
      <c r="X339" s="78">
        <v>40</v>
      </c>
      <c r="Y339" s="78">
        <v>42</v>
      </c>
      <c r="Z339" s="73"/>
      <c r="AA339" s="74"/>
      <c r="AB339" s="75">
        <f>IF(N339="","",(IF(N339&gt;='Sales Ach'!B$3,'Sales Ach'!C$3,IF(N339&gt;='Sales Ach'!B$4,('Sales Ach'!C$4+((N339-'Sales Ach'!B$4)/('Sales Ach'!B$3-'Sales Ach'!B$4))*'Sales Ach'!D$4),IF(N339&gt;'Sales Ach'!B$5,('Sales Ach'!C$5+((N339-'Sales Ach'!B$5)/('Sales Ach'!B$4-'Sales Ach'!B$5))*'Sales Ach'!D$5),IF(N339&gt;='Sales Ach'!B$6,('Sales Ach'!C$6+((N339-'Sales Ach'!B$6)/('Sales Ach'!B$5-'Sales Ach'!B$6)*'Sales Ach'!D$6)),0))))*$AB$2/10))</f>
        <v>11.072070305887696</v>
      </c>
      <c r="AC339" s="76">
        <f>IF(Q339="","",(IF(Q339&gt;=UA!B$3,UA!C$3,IF(Q339&gt;=UA!B$4,(UA!C$4+((Q339-UA!B$4)/(UA!B$3-UA!B$4))*UA!D$4),IF(Q339&gt;UA!B$5,(UA!C$5+((Q339-UA!B$5)/(UA!B$4-UA!B$5))*UA!D$5),IF(Q339&gt;=UA!B$6,(UA!C$6+((Q339-UA!B$6)/(UA!B$5-UA!B$6)*UA!D$6)),0))))*$AC$2/10))</f>
        <v>4.5263157894736832</v>
      </c>
      <c r="AD339" s="76">
        <f>IF(R339="","",(IF(R339&gt;='New Product'!B$3,'New Product'!C$3,IF(R339&gt;='New Product'!B$4,('New Product'!C$4+((R339-'New Product'!B$4)/('New Product'!B$3-'New Product'!B$4))*'New Product'!D$4),IF(R339&gt;'New Product'!B$5,('New Product'!C$5+((R339-'New Product'!B$5)/('New Product'!B$4-'New Product'!B$5))*'New Product'!D$5),IF(R339&gt;='New Product'!B$6,('New Product'!C$6+((R339-'New Product'!B$6)/('New Product'!B$5-'New Product'!B$6)*'New Product'!D$6)),0)))))*$AD$2/10)</f>
        <v>1.5709181093461837</v>
      </c>
      <c r="AE339" s="76">
        <f>IF(S339="","",(IF(S339&gt;='Basket Brand'!B$3,'Basket Brand'!C$3,IF(S339&gt;='Basket Brand'!B$4,('Basket Brand'!C$4+((S339-'Basket Brand'!B$4)/('Basket Brand'!B$3-'Basket Brand'!B$4))*'Basket Brand'!D$4),IF(S339&gt;'Basket Brand'!B$5,('Basket Brand'!C$5+((S339-'Basket Brand'!B$5)/('Basket Brand'!B$4-'Basket Brand'!B$5))*'Basket Brand'!D$5),IF(S339&gt;='Basket Brand'!B$6,('Basket Brand'!C$6+((S339-'Basket Brand'!B$6)/('Basket Brand'!B$5-'Basket Brand'!B$6)*'Basket Brand'!D$6)),0))))*$AE$2/10))</f>
        <v>5.5085907331163213</v>
      </c>
      <c r="AF339" s="76">
        <f>IF(T339="","",(IF(T339&gt;='No of Month Ach.'!B$3,'No of Month Ach.'!C$3,IF(T339&gt;='No of Month Ach.'!B$4,('No of Month Ach.'!C$4+((T339-'No of Month Ach.'!B$4)/('No of Month Ach.'!B$3-'No of Month Ach.'!B$4))*'No of Month Ach.'!D$4),IF(T339&gt;'No of Month Ach.'!B$5,('No of Month Ach.'!C$5+((T339-'No of Month Ach.'!B$5)/('No of Month Ach.'!B$4-'No of Month Ach.'!B$5))*'No of Month Ach.'!D$5),IF(T339&gt;='No of Month Ach.'!B$6,('No of Month Ach.'!C$6+((T339-'No of Month Ach.'!B$6)/('No of Month Ach.'!B$5-'No of Month Ach.'!B$6)*'No of Month Ach.'!D$6)),0))))*$AF$2/10))</f>
        <v>0</v>
      </c>
      <c r="AG339" s="76" t="str">
        <f>IFERROR(IF(U339="","",IF(U339&gt;='Rx Share'!B$3,'Rx Share'!C$3,IF(U339&gt;='Rx Share'!B$4,('Rx Share'!C$4+((U339-'Rx Share'!B$4)/('Rx Share'!B$3-'Rx Share'!B$4))*'Rx Share'!D$4),IF(U339&gt;'Rx Share'!B$5,('Rx Share'!C$5+((U339-'Rx Share'!B$5)/('Rx Share'!B$4-'Rx Share'!B$5))*'Rx Share'!D$5),IF(U339&gt;='Rx Share'!B$6,('Rx Share'!C$6+((U339-'Rx Share'!B$6)/('Rx Share'!B$5-'Rx Share'!B$6)*'Rx Share'!D$6)),0)))))*$AG$2/10,"")</f>
        <v/>
      </c>
      <c r="AH339" s="76">
        <f>IF(W339&gt;='Call Achv'!B$3,'Call Achv'!C$3,IF(W339&gt;='Call Achv'!B$4,('Call Achv'!C$4+((W339-'Call Achv'!B$4)/('Call Achv'!B$3-'Call Achv'!B$4))*'Call Achv'!D$4),IF(W339&gt;'Call Achv'!B$5,('Call Achv'!C$5+((W339-'Call Achv'!B$5)/('Call Achv'!B$4-'Call Achv'!B$5))*'Call Achv'!D$5),IF(W339&gt;='Call Achv'!B$6,('Call Achv'!C$6+((W339-'Call Achv'!B$6)/('Call Achv'!B$5-'Call Achv'!B$6)*'Call Achv'!D$6)),0))))*$AH$2/10</f>
        <v>5</v>
      </c>
      <c r="AI339" s="76">
        <f>IF(X339&gt;='FF-Written'!B$3,'FF-Written'!C$3,IF(X339&gt;='FF-Written'!B$4,('FF-Written'!C$4+((X339-'FF-Written'!B$4)/('FF-Written'!B$3-'FF-Written'!B$4))*'FF-Written'!D$4),IF(X339&gt;'FF-Written'!B$5,('FF-Written'!C$5+((X339-'FF-Written'!B$5)/('FF-Written'!B$4-'FF-Written'!B$5))*'FF-Written'!D$5),IF(X339&gt;='FF-Written'!B$6,('FF-Written'!C$6+((X339-'FF-Written'!B$6)/('FF-Written'!B$5-'FF-Written'!B$6)*'FF-Written'!D$6)),0))))*$AI$2/10</f>
        <v>0</v>
      </c>
      <c r="AJ339" s="76">
        <f>IF(Y339&gt;='FF-Detailing'!B$3,'FF-Detailing'!C$3,IF(Y339&gt;='FF-Detailing'!B$4,('FF-Detailing'!C$4+((Y339-'FF-Detailing'!B$4)/('FF-Detailing'!B$3-'FF-Detailing'!B$4))*'FF-Detailing'!D$4),IF(Y339&gt;'FF-Detailing'!B$5,('FF-Detailing'!C$5+((Y339-'FF-Detailing'!B$5)/('FF-Detailing'!B$4-'FF-Detailing'!B$5))*'FF-Detailing'!D$5),IF(Y339&gt;='FF-Detailing'!B$6,('FF-Detailing'!C$6+((Y339-'FF-Detailing'!B$6)/('FF-Detailing'!B$5-'FF-Detailing'!B$6)*'FF-Detailing'!D$6)),0))))*$AJ$2/10</f>
        <v>0</v>
      </c>
      <c r="AK339" s="100">
        <f t="shared" si="68"/>
        <v>34.597368672279856</v>
      </c>
      <c r="AL339" s="70">
        <f t="shared" si="77"/>
        <v>415</v>
      </c>
      <c r="AM339" s="2">
        <f t="shared" si="69"/>
        <v>30.753216597582092</v>
      </c>
      <c r="AN339">
        <f t="shared" si="70"/>
        <v>296</v>
      </c>
      <c r="AO339" s="110" t="str">
        <f t="shared" si="71"/>
        <v/>
      </c>
      <c r="AP339" s="110" t="str">
        <f t="shared" si="65"/>
        <v/>
      </c>
      <c r="AQ339" s="110" t="str">
        <f t="shared" si="66"/>
        <v/>
      </c>
      <c r="AR339" s="110" t="str">
        <f t="shared" si="67"/>
        <v/>
      </c>
      <c r="AS339" s="109" t="str">
        <f t="shared" si="72"/>
        <v>Disqualified</v>
      </c>
      <c r="AT339" s="109" t="str">
        <f t="shared" si="73"/>
        <v>Disqualified</v>
      </c>
      <c r="AU339" s="109" t="str">
        <f t="shared" si="74"/>
        <v>Disqualified</v>
      </c>
      <c r="AV339" s="109" t="str">
        <f t="shared" si="75"/>
        <v>Disqualified</v>
      </c>
    </row>
    <row r="340" spans="1:48" ht="20" x14ac:dyDescent="0.35">
      <c r="A340" s="87"/>
      <c r="B340" s="79">
        <v>108271</v>
      </c>
      <c r="C340" s="80" t="s">
        <v>2250</v>
      </c>
      <c r="D340" s="80" t="s">
        <v>2063</v>
      </c>
      <c r="E340" s="80" t="s">
        <v>2251</v>
      </c>
      <c r="F340" s="80" t="s">
        <v>2064</v>
      </c>
      <c r="G340" s="80" t="s">
        <v>1906</v>
      </c>
      <c r="H340" s="80" t="s">
        <v>1545</v>
      </c>
      <c r="I340" s="80" t="s">
        <v>1545</v>
      </c>
      <c r="J340" s="146">
        <v>45262</v>
      </c>
      <c r="K340" s="146" t="s">
        <v>1719</v>
      </c>
      <c r="L340" s="79"/>
      <c r="M340" s="79">
        <v>9</v>
      </c>
      <c r="N340" s="78">
        <v>87.569732964182137</v>
      </c>
      <c r="O340" s="78">
        <f>_xlfn.XLOOKUP($B340,[1]Sheet1!$A:$A,[1]Sheet1!$D:$D)</f>
        <v>87.437346491378264</v>
      </c>
      <c r="P340" s="78">
        <f t="shared" si="76"/>
        <v>0.13238647280387283</v>
      </c>
      <c r="Q340" s="78">
        <v>33.027522935779821</v>
      </c>
      <c r="R340" s="78">
        <v>87.786633254877117</v>
      </c>
      <c r="S340" s="78">
        <v>77.191105516791652</v>
      </c>
      <c r="T340" s="142">
        <v>3</v>
      </c>
      <c r="U340" s="68" t="s">
        <v>1093</v>
      </c>
      <c r="V340" s="68" t="s">
        <v>1093</v>
      </c>
      <c r="W340" s="78">
        <v>121.90247801758593</v>
      </c>
      <c r="X340" s="78">
        <v>53.888888888888893</v>
      </c>
      <c r="Y340" s="78">
        <v>57</v>
      </c>
      <c r="Z340" s="73"/>
      <c r="AA340" s="74"/>
      <c r="AB340" s="75">
        <f>IF(N340="","",(IF(N340&gt;='Sales Ach'!B$3,'Sales Ach'!C$3,IF(N340&gt;='Sales Ach'!B$4,('Sales Ach'!C$4+((N340-'Sales Ach'!B$4)/('Sales Ach'!B$3-'Sales Ach'!B$4))*'Sales Ach'!D$4),IF(N340&gt;'Sales Ach'!B$5,('Sales Ach'!C$5+((N340-'Sales Ach'!B$5)/('Sales Ach'!B$4-'Sales Ach'!B$5))*'Sales Ach'!D$5),IF(N340&gt;='Sales Ach'!B$6,('Sales Ach'!C$6+((N340-'Sales Ach'!B$6)/('Sales Ach'!B$5-'Sales Ach'!B$6)*'Sales Ach'!D$6)),0))))*$AB$2/10))</f>
        <v>12.770919889254641</v>
      </c>
      <c r="AC340" s="76">
        <f>IF(Q340="","",(IF(Q340&gt;=UA!B$3,UA!C$3,IF(Q340&gt;=UA!B$4,(UA!C$4+((Q340-UA!B$4)/(UA!B$3-UA!B$4))*UA!D$4),IF(Q340&gt;UA!B$5,(UA!C$5+((Q340-UA!B$5)/(UA!B$4-UA!B$5))*UA!D$5),IF(Q340&gt;=UA!B$6,(UA!C$6+((Q340-UA!B$6)/(UA!B$5-UA!B$6)*UA!D$6)),0))))*$AC$2/10))</f>
        <v>3.9082568807339464</v>
      </c>
      <c r="AD340" s="76">
        <f>IF(R340="","",(IF(R340&gt;='New Product'!B$3,'New Product'!C$3,IF(R340&gt;='New Product'!B$4,('New Product'!C$4+((R340-'New Product'!B$4)/('New Product'!B$3-'New Product'!B$4))*'New Product'!D$4),IF(R340&gt;'New Product'!B$5,('New Product'!C$5+((R340-'New Product'!B$5)/('New Product'!B$4-'New Product'!B$5))*'New Product'!D$5),IF(R340&gt;='New Product'!B$6,('New Product'!C$6+((R340-'New Product'!B$6)/('New Product'!B$5-'New Product'!B$6)*'New Product'!D$6)),0)))))*$AD$2/10)</f>
        <v>2.7786633254877118</v>
      </c>
      <c r="AE340" s="76">
        <f>IF(S340="","",(IF(S340&gt;='Basket Brand'!B$3,'Basket Brand'!C$3,IF(S340&gt;='Basket Brand'!B$4,('Basket Brand'!C$4+((S340-'Basket Brand'!B$4)/('Basket Brand'!B$3-'Basket Brand'!B$4))*'Basket Brand'!D$4),IF(S340&gt;'Basket Brand'!B$5,('Basket Brand'!C$5+((S340-'Basket Brand'!B$5)/('Basket Brand'!B$4-'Basket Brand'!B$5))*'Basket Brand'!D$5),IF(S340&gt;='Basket Brand'!B$6,('Basket Brand'!C$6+((S340-'Basket Brand'!B$6)/('Basket Brand'!B$5-'Basket Brand'!B$6)*'Basket Brand'!D$6)),0))))*$AE$2/10))</f>
        <v>3.8629326620149982</v>
      </c>
      <c r="AF340" s="76">
        <f>IF(T340="","",(IF(T340&gt;='No of Month Ach.'!B$3,'No of Month Ach.'!C$3,IF(T340&gt;='No of Month Ach.'!B$4,('No of Month Ach.'!C$4+((T340-'No of Month Ach.'!B$4)/('No of Month Ach.'!B$3-'No of Month Ach.'!B$4))*'No of Month Ach.'!D$4),IF(T340&gt;'No of Month Ach.'!B$5,('No of Month Ach.'!C$5+((T340-'No of Month Ach.'!B$5)/('No of Month Ach.'!B$4-'No of Month Ach.'!B$5))*'No of Month Ach.'!D$5),IF(T340&gt;='No of Month Ach.'!B$6,('No of Month Ach.'!C$6+((T340-'No of Month Ach.'!B$6)/('No of Month Ach.'!B$5-'No of Month Ach.'!B$6)*'No of Month Ach.'!D$6)),0))))*$AF$2/10))</f>
        <v>0</v>
      </c>
      <c r="AG340" s="76" t="str">
        <f>IFERROR(IF(U340="","",IF(U340&gt;='Rx Share'!B$3,'Rx Share'!C$3,IF(U340&gt;='Rx Share'!B$4,('Rx Share'!C$4+((U340-'Rx Share'!B$4)/('Rx Share'!B$3-'Rx Share'!B$4))*'Rx Share'!D$4),IF(U340&gt;'Rx Share'!B$5,('Rx Share'!C$5+((U340-'Rx Share'!B$5)/('Rx Share'!B$4-'Rx Share'!B$5))*'Rx Share'!D$5),IF(U340&gt;='Rx Share'!B$6,('Rx Share'!C$6+((U340-'Rx Share'!B$6)/('Rx Share'!B$5-'Rx Share'!B$6)*'Rx Share'!D$6)),0)))))*$AG$2/10,"")</f>
        <v/>
      </c>
      <c r="AH340" s="76">
        <f>IF(W340&gt;='Call Achv'!B$3,'Call Achv'!C$3,IF(W340&gt;='Call Achv'!B$4,('Call Achv'!C$4+((W340-'Call Achv'!B$4)/('Call Achv'!B$3-'Call Achv'!B$4))*'Call Achv'!D$4),IF(W340&gt;'Call Achv'!B$5,('Call Achv'!C$5+((W340-'Call Achv'!B$5)/('Call Achv'!B$4-'Call Achv'!B$5))*'Call Achv'!D$5),IF(W340&gt;='Call Achv'!B$6,('Call Achv'!C$6+((W340-'Call Achv'!B$6)/('Call Achv'!B$5-'Call Achv'!B$6)*'Call Achv'!D$6)),0))))*$AH$2/10</f>
        <v>5</v>
      </c>
      <c r="AI340" s="76">
        <f>IF(X340&gt;='FF-Written'!B$3,'FF-Written'!C$3,IF(X340&gt;='FF-Written'!B$4,('FF-Written'!C$4+((X340-'FF-Written'!B$4)/('FF-Written'!B$3-'FF-Written'!B$4))*'FF-Written'!D$4),IF(X340&gt;'FF-Written'!B$5,('FF-Written'!C$5+((X340-'FF-Written'!B$5)/('FF-Written'!B$4-'FF-Written'!B$5))*'FF-Written'!D$5),IF(X340&gt;='FF-Written'!B$6,('FF-Written'!C$6+((X340-'FF-Written'!B$6)/('FF-Written'!B$5-'FF-Written'!B$6)*'FF-Written'!D$6)),0))))*$AI$2/10</f>
        <v>1.48888888888889</v>
      </c>
      <c r="AJ340" s="76">
        <f>IF(Y340&gt;='FF-Detailing'!B$3,'FF-Detailing'!C$3,IF(Y340&gt;='FF-Detailing'!B$4,('FF-Detailing'!C$4+((Y340-'FF-Detailing'!B$4)/('FF-Detailing'!B$3-'FF-Detailing'!B$4))*'FF-Detailing'!D$4),IF(Y340&gt;'FF-Detailing'!B$5,('FF-Detailing'!C$5+((Y340-'FF-Detailing'!B$5)/('FF-Detailing'!B$4-'FF-Detailing'!B$5))*'FF-Detailing'!D$5),IF(Y340&gt;='FF-Detailing'!B$6,('FF-Detailing'!C$6+((Y340-'FF-Detailing'!B$6)/('FF-Detailing'!B$5-'FF-Detailing'!B$6)*'FF-Detailing'!D$6)),0))))*$AJ$2/10</f>
        <v>0</v>
      </c>
      <c r="AK340" s="100">
        <f t="shared" si="68"/>
        <v>37.262077057975233</v>
      </c>
      <c r="AL340" s="70">
        <f t="shared" si="77"/>
        <v>377</v>
      </c>
      <c r="AM340" s="2">
        <f t="shared" si="69"/>
        <v>33.121846273755764</v>
      </c>
      <c r="AN340">
        <f t="shared" si="70"/>
        <v>274</v>
      </c>
      <c r="AO340" s="110" t="str">
        <f t="shared" si="71"/>
        <v/>
      </c>
      <c r="AP340" s="110" t="str">
        <f t="shared" si="65"/>
        <v/>
      </c>
      <c r="AQ340" s="110" t="str">
        <f t="shared" si="66"/>
        <v/>
      </c>
      <c r="AR340" s="110" t="str">
        <f t="shared" si="67"/>
        <v/>
      </c>
      <c r="AS340" s="109" t="str">
        <f t="shared" si="72"/>
        <v>Disqualified</v>
      </c>
      <c r="AT340" s="109" t="str">
        <f t="shared" si="73"/>
        <v>Disqualified</v>
      </c>
      <c r="AU340" s="109" t="str">
        <f t="shared" si="74"/>
        <v>Disqualified</v>
      </c>
      <c r="AV340" s="109" t="str">
        <f t="shared" si="75"/>
        <v>Disqualified</v>
      </c>
    </row>
    <row r="341" spans="1:48" ht="30" x14ac:dyDescent="0.35">
      <c r="A341" s="87"/>
      <c r="B341" s="79">
        <v>108276</v>
      </c>
      <c r="C341" s="80" t="s">
        <v>2252</v>
      </c>
      <c r="D341" s="80" t="s">
        <v>1114</v>
      </c>
      <c r="E341" s="80" t="s">
        <v>710</v>
      </c>
      <c r="F341" s="80" t="s">
        <v>2067</v>
      </c>
      <c r="G341" s="80" t="s">
        <v>1798</v>
      </c>
      <c r="H341" s="80" t="s">
        <v>1777</v>
      </c>
      <c r="I341" s="80" t="s">
        <v>1757</v>
      </c>
      <c r="J341" s="146">
        <v>45262</v>
      </c>
      <c r="K341" s="146" t="s">
        <v>1719</v>
      </c>
      <c r="L341" s="79"/>
      <c r="M341" s="79">
        <v>9</v>
      </c>
      <c r="N341" s="78">
        <v>77.375800613072457</v>
      </c>
      <c r="O341" s="78">
        <f>_xlfn.XLOOKUP($B341,[1]Sheet1!$A:$A,[1]Sheet1!$D:$D)</f>
        <v>77.375914089121537</v>
      </c>
      <c r="P341" s="78">
        <f t="shared" si="76"/>
        <v>-1.1347604907996356E-4</v>
      </c>
      <c r="Q341" s="78">
        <v>19.133574007220215</v>
      </c>
      <c r="R341" s="78">
        <v>22.769358031647602</v>
      </c>
      <c r="S341" s="78">
        <v>79.092165757416893</v>
      </c>
      <c r="T341" s="142">
        <v>1</v>
      </c>
      <c r="U341" s="68">
        <v>7.8431372549019596</v>
      </c>
      <c r="V341" s="68">
        <v>0.23529411764705879</v>
      </c>
      <c r="W341" s="78">
        <v>20.984126984126984</v>
      </c>
      <c r="X341" s="78">
        <v>81.666666666666657</v>
      </c>
      <c r="Y341" s="78">
        <v>82</v>
      </c>
      <c r="Z341" s="73"/>
      <c r="AA341" s="74"/>
      <c r="AB341" s="75">
        <f>IF(N341="","",(IF(N341&gt;='Sales Ach'!B$3,'Sales Ach'!C$3,IF(N341&gt;='Sales Ach'!B$4,('Sales Ach'!C$4+((N341-'Sales Ach'!B$4)/('Sales Ach'!B$3-'Sales Ach'!B$4))*'Sales Ach'!D$4),IF(N341&gt;'Sales Ach'!B$5,('Sales Ach'!C$5+((N341-'Sales Ach'!B$5)/('Sales Ach'!B$4-'Sales Ach'!B$5))*'Sales Ach'!D$5),IF(N341&gt;='Sales Ach'!B$6,('Sales Ach'!C$6+((N341-'Sales Ach'!B$6)/('Sales Ach'!B$5-'Sales Ach'!B$6)*'Sales Ach'!D$6)),0))))*$AB$2/10))</f>
        <v>9.7127401839217349</v>
      </c>
      <c r="AC341" s="76">
        <f>IF(Q341="","",(IF(Q341&gt;=UA!B$3,UA!C$3,IF(Q341&gt;=UA!B$4,(UA!C$4+((Q341-UA!B$4)/(UA!B$3-UA!B$4))*UA!D$4),IF(Q341&gt;UA!B$5,(UA!C$5+((Q341-UA!B$5)/(UA!B$4-UA!B$5))*UA!D$5),IF(Q341&gt;=UA!B$6,(UA!C$6+((Q341-UA!B$6)/(UA!B$5-UA!B$6)*UA!D$6)),0))))*$AC$2/10))</f>
        <v>0</v>
      </c>
      <c r="AD341" s="76">
        <f>IF(R341="","",(IF(R341&gt;='New Product'!B$3,'New Product'!C$3,IF(R341&gt;='New Product'!B$4,('New Product'!C$4+((R341-'New Product'!B$4)/('New Product'!B$3-'New Product'!B$4))*'New Product'!D$4),IF(R341&gt;'New Product'!B$5,('New Product'!C$5+((R341-'New Product'!B$5)/('New Product'!B$4-'New Product'!B$5))*'New Product'!D$5),IF(R341&gt;='New Product'!B$6,('New Product'!C$6+((R341-'New Product'!B$6)/('New Product'!B$5-'New Product'!B$6)*'New Product'!D$6)),0)))))*$AD$2/10)</f>
        <v>0</v>
      </c>
      <c r="AE341" s="76">
        <f>IF(S341="","",(IF(S341&gt;='Basket Brand'!B$3,'Basket Brand'!C$3,IF(S341&gt;='Basket Brand'!B$4,('Basket Brand'!C$4+((S341-'Basket Brand'!B$4)/('Basket Brand'!B$3-'Basket Brand'!B$4))*'Basket Brand'!D$4),IF(S341&gt;'Basket Brand'!B$5,('Basket Brand'!C$5+((S341-'Basket Brand'!B$5)/('Basket Brand'!B$4-'Basket Brand'!B$5))*'Basket Brand'!D$5),IF(S341&gt;='Basket Brand'!B$6,('Basket Brand'!C$6+((S341-'Basket Brand'!B$6)/('Basket Brand'!B$5-'Basket Brand'!B$6)*'Basket Brand'!D$6)),0))))*$AE$2/10))</f>
        <v>4.0910598908900271</v>
      </c>
      <c r="AF341" s="76">
        <f>IF(T341="","",(IF(T341&gt;='No of Month Ach.'!B$3,'No of Month Ach.'!C$3,IF(T341&gt;='No of Month Ach.'!B$4,('No of Month Ach.'!C$4+((T341-'No of Month Ach.'!B$4)/('No of Month Ach.'!B$3-'No of Month Ach.'!B$4))*'No of Month Ach.'!D$4),IF(T341&gt;'No of Month Ach.'!B$5,('No of Month Ach.'!C$5+((T341-'No of Month Ach.'!B$5)/('No of Month Ach.'!B$4-'No of Month Ach.'!B$5))*'No of Month Ach.'!D$5),IF(T341&gt;='No of Month Ach.'!B$6,('No of Month Ach.'!C$6+((T341-'No of Month Ach.'!B$6)/('No of Month Ach.'!B$5-'No of Month Ach.'!B$6)*'No of Month Ach.'!D$6)),0))))*$AF$2/10))</f>
        <v>0</v>
      </c>
      <c r="AG341" s="76">
        <f>IFERROR(IF(U341="","",IF(U341&gt;='Rx Share'!B$3,'Rx Share'!C$3,IF(U341&gt;='Rx Share'!B$4,('Rx Share'!C$4+((U341-'Rx Share'!B$4)/('Rx Share'!B$3-'Rx Share'!B$4))*'Rx Share'!D$4),IF(U341&gt;'Rx Share'!B$5,('Rx Share'!C$5+((U341-'Rx Share'!B$5)/('Rx Share'!B$4-'Rx Share'!B$5))*'Rx Share'!D$5),IF(U341&gt;='Rx Share'!B$6,('Rx Share'!C$6+((U341-'Rx Share'!B$6)/('Rx Share'!B$5-'Rx Share'!B$6)*'Rx Share'!D$6)),0)))))*$AG$2/10,"")</f>
        <v>0</v>
      </c>
      <c r="AH341" s="76">
        <f>IF(W341&gt;='Call Achv'!B$3,'Call Achv'!C$3,IF(W341&gt;='Call Achv'!B$4,('Call Achv'!C$4+((W341-'Call Achv'!B$4)/('Call Achv'!B$3-'Call Achv'!B$4))*'Call Achv'!D$4),IF(W341&gt;'Call Achv'!B$5,('Call Achv'!C$5+((W341-'Call Achv'!B$5)/('Call Achv'!B$4-'Call Achv'!B$5))*'Call Achv'!D$5),IF(W341&gt;='Call Achv'!B$6,('Call Achv'!C$6+((W341-'Call Achv'!B$6)/('Call Achv'!B$5-'Call Achv'!B$6)*'Call Achv'!D$6)),0))))*$AH$2/10</f>
        <v>0</v>
      </c>
      <c r="AI341" s="76">
        <f>IF(X341&gt;='FF-Written'!B$3,'FF-Written'!C$3,IF(X341&gt;='FF-Written'!B$4,('FF-Written'!C$4+((X341-'FF-Written'!B$4)/('FF-Written'!B$3-'FF-Written'!B$4))*'FF-Written'!D$4),IF(X341&gt;'FF-Written'!B$5,('FF-Written'!C$5+((X341-'FF-Written'!B$5)/('FF-Written'!B$4-'FF-Written'!B$5))*'FF-Written'!D$5),IF(X341&gt;='FF-Written'!B$6,('FF-Written'!C$6+((X341-'FF-Written'!B$6)/('FF-Written'!B$5-'FF-Written'!B$6)*'FF-Written'!D$6)),0))))*$AI$2/10</f>
        <v>6.6666666666666661</v>
      </c>
      <c r="AJ341" s="76">
        <f>IF(Y341&gt;='FF-Detailing'!B$3,'FF-Detailing'!C$3,IF(Y341&gt;='FF-Detailing'!B$4,('FF-Detailing'!C$4+((Y341-'FF-Detailing'!B$4)/('FF-Detailing'!B$3-'FF-Detailing'!B$4))*'FF-Detailing'!D$4),IF(Y341&gt;'FF-Detailing'!B$5,('FF-Detailing'!C$5+((Y341-'FF-Detailing'!B$5)/('FF-Detailing'!B$4-'FF-Detailing'!B$5))*'FF-Detailing'!D$5),IF(Y341&gt;='FF-Detailing'!B$6,('FF-Detailing'!C$6+((Y341-'FF-Detailing'!B$6)/('FF-Detailing'!B$5-'FF-Detailing'!B$6)*'FF-Detailing'!D$6)),0))))*$AJ$2/10</f>
        <v>2.2200000000000002</v>
      </c>
      <c r="AK341" s="100">
        <f t="shared" si="68"/>
        <v>28.363083426848032</v>
      </c>
      <c r="AL341" s="70">
        <f t="shared" si="77"/>
        <v>492</v>
      </c>
      <c r="AM341" s="2">
        <f t="shared" si="69"/>
        <v>25.211629712753805</v>
      </c>
      <c r="AN341">
        <f t="shared" si="70"/>
        <v>349</v>
      </c>
      <c r="AO341" s="110" t="str">
        <f t="shared" si="71"/>
        <v/>
      </c>
      <c r="AP341" s="110" t="str">
        <f t="shared" si="65"/>
        <v/>
      </c>
      <c r="AQ341" s="110" t="str">
        <f t="shared" si="66"/>
        <v/>
      </c>
      <c r="AR341" s="110" t="str">
        <f t="shared" si="67"/>
        <v/>
      </c>
      <c r="AS341" s="109" t="str">
        <f t="shared" si="72"/>
        <v>Disqualified</v>
      </c>
      <c r="AT341" s="109" t="str">
        <f t="shared" si="73"/>
        <v>Disqualified</v>
      </c>
      <c r="AU341" s="109" t="str">
        <f t="shared" si="74"/>
        <v>Disqualified</v>
      </c>
      <c r="AV341" s="109" t="str">
        <f t="shared" si="75"/>
        <v>Disqualified</v>
      </c>
    </row>
    <row r="342" spans="1:48" ht="20" x14ac:dyDescent="0.35">
      <c r="A342" s="87"/>
      <c r="B342" s="79">
        <v>108277</v>
      </c>
      <c r="C342" s="80" t="s">
        <v>2253</v>
      </c>
      <c r="D342" s="80" t="s">
        <v>1114</v>
      </c>
      <c r="E342" s="80" t="s">
        <v>2254</v>
      </c>
      <c r="F342" s="80" t="s">
        <v>2255</v>
      </c>
      <c r="G342" s="80" t="s">
        <v>1830</v>
      </c>
      <c r="H342" s="80" t="s">
        <v>1822</v>
      </c>
      <c r="I342" s="80" t="s">
        <v>1757</v>
      </c>
      <c r="J342" s="146">
        <v>45262</v>
      </c>
      <c r="K342" s="146" t="s">
        <v>1719</v>
      </c>
      <c r="L342" s="79"/>
      <c r="M342" s="79">
        <v>9</v>
      </c>
      <c r="N342" s="78">
        <v>99.960254842125451</v>
      </c>
      <c r="O342" s="78">
        <f>_xlfn.XLOOKUP($B342,[1]Sheet1!$A:$A,[1]Sheet1!$D:$D)</f>
        <v>99.960246661679449</v>
      </c>
      <c r="P342" s="78">
        <f t="shared" si="76"/>
        <v>8.1804460023704451E-6</v>
      </c>
      <c r="Q342" s="78">
        <v>25.18796992481203</v>
      </c>
      <c r="R342" s="78">
        <v>72.734155138535201</v>
      </c>
      <c r="S342" s="78">
        <v>111.76779123739485</v>
      </c>
      <c r="T342" s="142">
        <v>5</v>
      </c>
      <c r="U342" s="68">
        <v>30.099804615303377</v>
      </c>
      <c r="V342" s="68">
        <v>0.60199609230606754</v>
      </c>
      <c r="W342" s="78">
        <v>101.93181818181817</v>
      </c>
      <c r="X342" s="78">
        <v>60</v>
      </c>
      <c r="Y342" s="78">
        <v>81.666666666666671</v>
      </c>
      <c r="Z342" s="73"/>
      <c r="AA342" s="74"/>
      <c r="AB342" s="75">
        <f>IF(N342="","",(IF(N342&gt;='Sales Ach'!B$3,'Sales Ach'!C$3,IF(N342&gt;='Sales Ach'!B$4,('Sales Ach'!C$4+((N342-'Sales Ach'!B$4)/('Sales Ach'!B$3-'Sales Ach'!B$4))*'Sales Ach'!D$4),IF(N342&gt;'Sales Ach'!B$5,('Sales Ach'!C$5+((N342-'Sales Ach'!B$5)/('Sales Ach'!B$4-'Sales Ach'!B$5))*'Sales Ach'!D$5),IF(N342&gt;='Sales Ach'!B$6,('Sales Ach'!C$6+((N342-'Sales Ach'!B$6)/('Sales Ach'!B$5-'Sales Ach'!B$6)*'Sales Ach'!D$6)),0))))*$AB$2/10))</f>
        <v>20.952305810550541</v>
      </c>
      <c r="AC342" s="76">
        <f>IF(Q342="","",(IF(Q342&gt;=UA!B$3,UA!C$3,IF(Q342&gt;=UA!B$4,(UA!C$4+((Q342-UA!B$4)/(UA!B$3-UA!B$4))*UA!D$4),IF(Q342&gt;UA!B$5,(UA!C$5+((Q342-UA!B$5)/(UA!B$4-UA!B$5))*UA!D$5),IF(Q342&gt;=UA!B$6,(UA!C$6+((Q342-UA!B$6)/(UA!B$5-UA!B$6)*UA!D$6)),0))))*$AC$2/10))</f>
        <v>0</v>
      </c>
      <c r="AD342" s="76">
        <f>IF(R342="","",(IF(R342&gt;='New Product'!B$3,'New Product'!C$3,IF(R342&gt;='New Product'!B$4,('New Product'!C$4+((R342-'New Product'!B$4)/('New Product'!B$3-'New Product'!B$4))*'New Product'!D$4),IF(R342&gt;'New Product'!B$5,('New Product'!C$5+((R342-'New Product'!B$5)/('New Product'!B$4-'New Product'!B$5))*'New Product'!D$5),IF(R342&gt;='New Product'!B$6,('New Product'!C$6+((R342-'New Product'!B$6)/('New Product'!B$5-'New Product'!B$6)*'New Product'!D$6)),0)))))*$AD$2/10)</f>
        <v>1.6821192873109152</v>
      </c>
      <c r="AE342" s="76">
        <f>IF(S342="","",(IF(S342&gt;='Basket Brand'!B$3,'Basket Brand'!C$3,IF(S342&gt;='Basket Brand'!B$4,('Basket Brand'!C$4+((S342-'Basket Brand'!B$4)/('Basket Brand'!B$3-'Basket Brand'!B$4))*'Basket Brand'!D$4),IF(S342&gt;'Basket Brand'!B$5,('Basket Brand'!C$5+((S342-'Basket Brand'!B$5)/('Basket Brand'!B$4-'Basket Brand'!B$5))*'Basket Brand'!D$5),IF(S342&gt;='Basket Brand'!B$6,('Basket Brand'!C$6+((S342-'Basket Brand'!B$6)/('Basket Brand'!B$5-'Basket Brand'!B$6)*'Basket Brand'!D$6)),0))))*$AE$2/10))</f>
        <v>11.012134948487381</v>
      </c>
      <c r="AF342" s="76">
        <f>IF(T342="","",(IF(T342&gt;='No of Month Ach.'!B$3,'No of Month Ach.'!C$3,IF(T342&gt;='No of Month Ach.'!B$4,('No of Month Ach.'!C$4+((T342-'No of Month Ach.'!B$4)/('No of Month Ach.'!B$3-'No of Month Ach.'!B$4))*'No of Month Ach.'!D$4),IF(T342&gt;'No of Month Ach.'!B$5,('No of Month Ach.'!C$5+((T342-'No of Month Ach.'!B$5)/('No of Month Ach.'!B$4-'No of Month Ach.'!B$5))*'No of Month Ach.'!D$5),IF(T342&gt;='No of Month Ach.'!B$6,('No of Month Ach.'!C$6+((T342-'No of Month Ach.'!B$6)/('No of Month Ach.'!B$5-'No of Month Ach.'!B$6)*'No of Month Ach.'!D$6)),0))))*$AF$2/10))</f>
        <v>0.35</v>
      </c>
      <c r="AG342" s="76">
        <f>IFERROR(IF(U342="","",IF(U342&gt;='Rx Share'!B$3,'Rx Share'!C$3,IF(U342&gt;='Rx Share'!B$4,('Rx Share'!C$4+((U342-'Rx Share'!B$4)/('Rx Share'!B$3-'Rx Share'!B$4))*'Rx Share'!D$4),IF(U342&gt;'Rx Share'!B$5,('Rx Share'!C$5+((U342-'Rx Share'!B$5)/('Rx Share'!B$4-'Rx Share'!B$5))*'Rx Share'!D$5),IF(U342&gt;='Rx Share'!B$6,('Rx Share'!C$6+((U342-'Rx Share'!B$6)/('Rx Share'!B$5-'Rx Share'!B$6)*'Rx Share'!D$6)),0)))))*$AG$2/10,"")</f>
        <v>0</v>
      </c>
      <c r="AH342" s="76">
        <f>IF(W342&gt;='Call Achv'!B$3,'Call Achv'!C$3,IF(W342&gt;='Call Achv'!B$4,('Call Achv'!C$4+((W342-'Call Achv'!B$4)/('Call Achv'!B$3-'Call Achv'!B$4))*'Call Achv'!D$4),IF(W342&gt;'Call Achv'!B$5,('Call Achv'!C$5+((W342-'Call Achv'!B$5)/('Call Achv'!B$4-'Call Achv'!B$5))*'Call Achv'!D$5),IF(W342&gt;='Call Achv'!B$6,('Call Achv'!C$6+((W342-'Call Achv'!B$6)/('Call Achv'!B$5-'Call Achv'!B$6)*'Call Achv'!D$6)),0))))*$AH$2/10</f>
        <v>5</v>
      </c>
      <c r="AI342" s="76">
        <f>IF(X342&gt;='FF-Written'!B$3,'FF-Written'!C$3,IF(X342&gt;='FF-Written'!B$4,('FF-Written'!C$4+((X342-'FF-Written'!B$4)/('FF-Written'!B$3-'FF-Written'!B$4))*'FF-Written'!D$4),IF(X342&gt;'FF-Written'!B$5,('FF-Written'!C$5+((X342-'FF-Written'!B$5)/('FF-Written'!B$4-'FF-Written'!B$5))*'FF-Written'!D$5),IF(X342&gt;='FF-Written'!B$6,('FF-Written'!C$6+((X342-'FF-Written'!B$6)/('FF-Written'!B$5-'FF-Written'!B$6)*'FF-Written'!D$6)),0))))*$AI$2/10</f>
        <v>3.2</v>
      </c>
      <c r="AJ342" s="76">
        <f>IF(Y342&gt;='FF-Detailing'!B$3,'FF-Detailing'!C$3,IF(Y342&gt;='FF-Detailing'!B$4,('FF-Detailing'!C$4+((Y342-'FF-Detailing'!B$4)/('FF-Detailing'!B$3-'FF-Detailing'!B$4))*'FF-Detailing'!D$4),IF(Y342&gt;'FF-Detailing'!B$5,('FF-Detailing'!C$5+((Y342-'FF-Detailing'!B$5)/('FF-Detailing'!B$4-'FF-Detailing'!B$5))*'FF-Detailing'!D$5),IF(Y342&gt;='FF-Detailing'!B$6,('FF-Detailing'!C$6+((Y342-'FF-Detailing'!B$6)/('FF-Detailing'!B$5-'FF-Detailing'!B$6)*'FF-Detailing'!D$6)),0))))*$AJ$2/10</f>
        <v>2.2000000000000002</v>
      </c>
      <c r="AK342" s="100">
        <f t="shared" si="68"/>
        <v>55.495700057936062</v>
      </c>
      <c r="AL342" s="70">
        <f t="shared" si="77"/>
        <v>192</v>
      </c>
      <c r="AM342" s="2">
        <f t="shared" si="69"/>
        <v>49.329511162609833</v>
      </c>
      <c r="AN342">
        <f t="shared" si="70"/>
        <v>143</v>
      </c>
      <c r="AO342" s="110">
        <f t="shared" si="71"/>
        <v>30.099804615303377</v>
      </c>
      <c r="AP342" s="110">
        <f t="shared" si="65"/>
        <v>72.734155138535201</v>
      </c>
      <c r="AQ342" s="110">
        <f t="shared" si="66"/>
        <v>25.18796992481203</v>
      </c>
      <c r="AR342" s="110">
        <f t="shared" si="67"/>
        <v>60</v>
      </c>
      <c r="AS342" s="109">
        <f t="shared" si="72"/>
        <v>41</v>
      </c>
      <c r="AT342" s="109">
        <f t="shared" si="73"/>
        <v>70</v>
      </c>
      <c r="AU342" s="109">
        <f t="shared" si="74"/>
        <v>140</v>
      </c>
      <c r="AV342" s="109">
        <f t="shared" si="75"/>
        <v>121</v>
      </c>
    </row>
    <row r="343" spans="1:48" ht="30" x14ac:dyDescent="0.35">
      <c r="A343" s="87"/>
      <c r="B343" s="79">
        <v>108278</v>
      </c>
      <c r="C343" s="80" t="s">
        <v>2256</v>
      </c>
      <c r="D343" s="80" t="s">
        <v>1114</v>
      </c>
      <c r="E343" s="80" t="s">
        <v>2257</v>
      </c>
      <c r="F343" s="80" t="s">
        <v>2067</v>
      </c>
      <c r="G343" s="80" t="s">
        <v>1798</v>
      </c>
      <c r="H343" s="80" t="s">
        <v>1777</v>
      </c>
      <c r="I343" s="80" t="s">
        <v>1757</v>
      </c>
      <c r="J343" s="146">
        <v>45262</v>
      </c>
      <c r="K343" s="146" t="s">
        <v>1719</v>
      </c>
      <c r="L343" s="79"/>
      <c r="M343" s="79">
        <v>7</v>
      </c>
      <c r="N343" s="78">
        <v>86.008853427759163</v>
      </c>
      <c r="O343" s="78">
        <f>_xlfn.XLOOKUP($B343,[1]Sheet1!$A:$A,[1]Sheet1!$D:$D)</f>
        <v>86.008817905980223</v>
      </c>
      <c r="P343" s="78">
        <f t="shared" si="76"/>
        <v>3.552177894050601E-5</v>
      </c>
      <c r="Q343" s="78">
        <v>27.27272727272727</v>
      </c>
      <c r="R343" s="78">
        <v>36.126666525056187</v>
      </c>
      <c r="S343" s="78">
        <v>105.84970784785772</v>
      </c>
      <c r="T343" s="142">
        <v>4</v>
      </c>
      <c r="U343" s="68">
        <v>7.3848426105418623</v>
      </c>
      <c r="V343" s="68">
        <v>0.22154527831625587</v>
      </c>
      <c r="W343" s="78">
        <v>93.387755102040813</v>
      </c>
      <c r="X343" s="78">
        <v>25.555555555555557</v>
      </c>
      <c r="Y343" s="78">
        <v>27.666666666666668</v>
      </c>
      <c r="Z343" s="73"/>
      <c r="AA343" s="74"/>
      <c r="AB343" s="75">
        <f>IF(N343="","",(IF(N343&gt;='Sales Ach'!B$3,'Sales Ach'!C$3,IF(N343&gt;='Sales Ach'!B$4,('Sales Ach'!C$4+((N343-'Sales Ach'!B$4)/('Sales Ach'!B$3-'Sales Ach'!B$4))*'Sales Ach'!D$4),IF(N343&gt;'Sales Ach'!B$5,('Sales Ach'!C$5+((N343-'Sales Ach'!B$5)/('Sales Ach'!B$4-'Sales Ach'!B$5))*'Sales Ach'!D$5),IF(N343&gt;='Sales Ach'!B$6,('Sales Ach'!C$6+((N343-'Sales Ach'!B$6)/('Sales Ach'!B$5-'Sales Ach'!B$6)*'Sales Ach'!D$6)),0))))*$AB$2/10))</f>
        <v>12.302656028327748</v>
      </c>
      <c r="AC343" s="76">
        <f>IF(Q343="","",(IF(Q343&gt;=UA!B$3,UA!C$3,IF(Q343&gt;=UA!B$4,(UA!C$4+((Q343-UA!B$4)/(UA!B$3-UA!B$4))*UA!D$4),IF(Q343&gt;UA!B$5,(UA!C$5+((Q343-UA!B$5)/(UA!B$4-UA!B$5))*UA!D$5),IF(Q343&gt;=UA!B$6,(UA!C$6+((Q343-UA!B$6)/(UA!B$5-UA!B$6)*UA!D$6)),0))))*$AC$2/10))</f>
        <v>0</v>
      </c>
      <c r="AD343" s="76">
        <f>IF(R343="","",(IF(R343&gt;='New Product'!B$3,'New Product'!C$3,IF(R343&gt;='New Product'!B$4,('New Product'!C$4+((R343-'New Product'!B$4)/('New Product'!B$3-'New Product'!B$4))*'New Product'!D$4),IF(R343&gt;'New Product'!B$5,('New Product'!C$5+((R343-'New Product'!B$5)/('New Product'!B$4-'New Product'!B$5))*'New Product'!D$5),IF(R343&gt;='New Product'!B$6,('New Product'!C$6+((R343-'New Product'!B$6)/('New Product'!B$5-'New Product'!B$6)*'New Product'!D$6)),0)))))*$AD$2/10)</f>
        <v>0</v>
      </c>
      <c r="AE343" s="76">
        <f>IF(S343="","",(IF(S343&gt;='Basket Brand'!B$3,'Basket Brand'!C$3,IF(S343&gt;='Basket Brand'!B$4,('Basket Brand'!C$4+((S343-'Basket Brand'!B$4)/('Basket Brand'!B$3-'Basket Brand'!B$4))*'Basket Brand'!D$4),IF(S343&gt;'Basket Brand'!B$5,('Basket Brand'!C$5+((S343-'Basket Brand'!B$5)/('Basket Brand'!B$4-'Basket Brand'!B$5))*'Basket Brand'!D$5),IF(S343&gt;='Basket Brand'!B$6,('Basket Brand'!C$6+((S343-'Basket Brand'!B$6)/('Basket Brand'!B$5-'Basket Brand'!B$6)*'Basket Brand'!D$6)),0))))*$AE$2/10))</f>
        <v>10.301964941742925</v>
      </c>
      <c r="AF343" s="76">
        <f>IF(T343="","",(IF(T343&gt;='No of Month Ach.'!B$3,'No of Month Ach.'!C$3,IF(T343&gt;='No of Month Ach.'!B$4,('No of Month Ach.'!C$4+((T343-'No of Month Ach.'!B$4)/('No of Month Ach.'!B$3-'No of Month Ach.'!B$4))*'No of Month Ach.'!D$4),IF(T343&gt;'No of Month Ach.'!B$5,('No of Month Ach.'!C$5+((T343-'No of Month Ach.'!B$5)/('No of Month Ach.'!B$4-'No of Month Ach.'!B$5))*'No of Month Ach.'!D$5),IF(T343&gt;='No of Month Ach.'!B$6,('No of Month Ach.'!C$6+((T343-'No of Month Ach.'!B$6)/('No of Month Ach.'!B$5-'No of Month Ach.'!B$6)*'No of Month Ach.'!D$6)),0))))*$AF$2/10))</f>
        <v>0</v>
      </c>
      <c r="AG343" s="76">
        <f>IFERROR(IF(U343="","",IF(U343&gt;='Rx Share'!B$3,'Rx Share'!C$3,IF(U343&gt;='Rx Share'!B$4,('Rx Share'!C$4+((U343-'Rx Share'!B$4)/('Rx Share'!B$3-'Rx Share'!B$4))*'Rx Share'!D$4),IF(U343&gt;'Rx Share'!B$5,('Rx Share'!C$5+((U343-'Rx Share'!B$5)/('Rx Share'!B$4-'Rx Share'!B$5))*'Rx Share'!D$5),IF(U343&gt;='Rx Share'!B$6,('Rx Share'!C$6+((U343-'Rx Share'!B$6)/('Rx Share'!B$5-'Rx Share'!B$6)*'Rx Share'!D$6)),0)))))*$AG$2/10,"")</f>
        <v>0</v>
      </c>
      <c r="AH343" s="76">
        <f>IF(W343&gt;='Call Achv'!B$3,'Call Achv'!C$3,IF(W343&gt;='Call Achv'!B$4,('Call Achv'!C$4+((W343-'Call Achv'!B$4)/('Call Achv'!B$3-'Call Achv'!B$4))*'Call Achv'!D$4),IF(W343&gt;'Call Achv'!B$5,('Call Achv'!C$5+((W343-'Call Achv'!B$5)/('Call Achv'!B$4-'Call Achv'!B$5))*'Call Achv'!D$5),IF(W343&gt;='Call Achv'!B$6,('Call Achv'!C$6+((W343-'Call Achv'!B$6)/('Call Achv'!B$5-'Call Achv'!B$6)*'Call Achv'!D$6)),0))))*$AH$2/10</f>
        <v>2.6775510204081625</v>
      </c>
      <c r="AI343" s="76">
        <f>IF(X343&gt;='FF-Written'!B$3,'FF-Written'!C$3,IF(X343&gt;='FF-Written'!B$4,('FF-Written'!C$4+((X343-'FF-Written'!B$4)/('FF-Written'!B$3-'FF-Written'!B$4))*'FF-Written'!D$4),IF(X343&gt;'FF-Written'!B$5,('FF-Written'!C$5+((X343-'FF-Written'!B$5)/('FF-Written'!B$4-'FF-Written'!B$5))*'FF-Written'!D$5),IF(X343&gt;='FF-Written'!B$6,('FF-Written'!C$6+((X343-'FF-Written'!B$6)/('FF-Written'!B$5-'FF-Written'!B$6)*'FF-Written'!D$6)),0))))*$AI$2/10</f>
        <v>0</v>
      </c>
      <c r="AJ343" s="76">
        <f>IF(Y343&gt;='FF-Detailing'!B$3,'FF-Detailing'!C$3,IF(Y343&gt;='FF-Detailing'!B$4,('FF-Detailing'!C$4+((Y343-'FF-Detailing'!B$4)/('FF-Detailing'!B$3-'FF-Detailing'!B$4))*'FF-Detailing'!D$4),IF(Y343&gt;'FF-Detailing'!B$5,('FF-Detailing'!C$5+((Y343-'FF-Detailing'!B$5)/('FF-Detailing'!B$4-'FF-Detailing'!B$5))*'FF-Detailing'!D$5),IF(Y343&gt;='FF-Detailing'!B$6,('FF-Detailing'!C$6+((Y343-'FF-Detailing'!B$6)/('FF-Detailing'!B$5-'FF-Detailing'!B$6)*'FF-Detailing'!D$6)),0))))*$AJ$2/10</f>
        <v>0</v>
      </c>
      <c r="AK343" s="100">
        <f t="shared" si="68"/>
        <v>31.602714988098548</v>
      </c>
      <c r="AL343" s="70">
        <f t="shared" si="77"/>
        <v>449</v>
      </c>
      <c r="AM343" s="2">
        <f t="shared" si="69"/>
        <v>28.091302211643153</v>
      </c>
      <c r="AN343">
        <f t="shared" si="70"/>
        <v>320</v>
      </c>
      <c r="AO343" s="110" t="str">
        <f t="shared" si="71"/>
        <v/>
      </c>
      <c r="AP343" s="110" t="str">
        <f t="shared" si="65"/>
        <v/>
      </c>
      <c r="AQ343" s="110" t="str">
        <f t="shared" si="66"/>
        <v/>
      </c>
      <c r="AR343" s="110" t="str">
        <f t="shared" si="67"/>
        <v/>
      </c>
      <c r="AS343" s="109" t="str">
        <f t="shared" si="72"/>
        <v>Disqualified</v>
      </c>
      <c r="AT343" s="109" t="str">
        <f t="shared" si="73"/>
        <v>Disqualified</v>
      </c>
      <c r="AU343" s="109" t="str">
        <f t="shared" si="74"/>
        <v>Disqualified</v>
      </c>
      <c r="AV343" s="109" t="str">
        <f t="shared" si="75"/>
        <v>Disqualified</v>
      </c>
    </row>
    <row r="344" spans="1:48" ht="20" x14ac:dyDescent="0.35">
      <c r="A344" s="87"/>
      <c r="B344" s="79">
        <v>108279</v>
      </c>
      <c r="C344" s="80" t="s">
        <v>2258</v>
      </c>
      <c r="D344" s="80"/>
      <c r="E344" s="80" t="s">
        <v>2259</v>
      </c>
      <c r="F344" s="80" t="s">
        <v>204</v>
      </c>
      <c r="G344" s="80" t="s">
        <v>2260</v>
      </c>
      <c r="H344" s="80" t="s">
        <v>2261</v>
      </c>
      <c r="I344" s="80" t="s">
        <v>1786</v>
      </c>
      <c r="J344" s="146"/>
      <c r="K344" s="146" t="s">
        <v>1701</v>
      </c>
      <c r="L344" s="79"/>
      <c r="M344" s="79">
        <v>5</v>
      </c>
      <c r="N344" s="78">
        <v>100.18362600965358</v>
      </c>
      <c r="O344" s="78">
        <f>_xlfn.XLOOKUP($B344,[1]Sheet1!$A:$A,[1]Sheet1!$D:$D)</f>
        <v>100.18362600965358</v>
      </c>
      <c r="P344" s="78">
        <f t="shared" si="76"/>
        <v>0</v>
      </c>
      <c r="Q344" s="78">
        <v>29.230769230769234</v>
      </c>
      <c r="R344" s="78">
        <v>44.352810581709193</v>
      </c>
      <c r="S344" s="78">
        <v>100.72142624862825</v>
      </c>
      <c r="T344" s="142">
        <v>3</v>
      </c>
      <c r="U344" s="68">
        <v>67.854113655640376</v>
      </c>
      <c r="V344" s="68">
        <v>2.0356234096692112</v>
      </c>
      <c r="W344" s="78">
        <v>100.91428571428571</v>
      </c>
      <c r="X344" s="78">
        <v>94.166666666666657</v>
      </c>
      <c r="Y344" s="78">
        <v>85.5</v>
      </c>
      <c r="Z344" s="73"/>
      <c r="AA344" s="74"/>
      <c r="AB344" s="75">
        <f>IF(N344="","",(IF(N344&gt;='Sales Ach'!B$3,'Sales Ach'!C$3,IF(N344&gt;='Sales Ach'!B$4,('Sales Ach'!C$4+((N344-'Sales Ach'!B$4)/('Sales Ach'!B$3-'Sales Ach'!B$4))*'Sales Ach'!D$4),IF(N344&gt;'Sales Ach'!B$5,('Sales Ach'!C$5+((N344-'Sales Ach'!B$5)/('Sales Ach'!B$4-'Sales Ach'!B$5))*'Sales Ach'!D$5),IF(N344&gt;='Sales Ach'!B$6,('Sales Ach'!C$6+((N344-'Sales Ach'!B$6)/('Sales Ach'!B$5-'Sales Ach'!B$6)*'Sales Ach'!D$6)),0))))*$AB$2/10))</f>
        <v>24.055087802896072</v>
      </c>
      <c r="AC344" s="76">
        <f>IF(Q344="","",(IF(Q344&gt;=UA!B$3,UA!C$3,IF(Q344&gt;=UA!B$4,(UA!C$4+((Q344-UA!B$4)/(UA!B$3-UA!B$4))*UA!D$4),IF(Q344&gt;UA!B$5,(UA!C$5+((Q344-UA!B$5)/(UA!B$4-UA!B$5))*UA!D$5),IF(Q344&gt;=UA!B$6,(UA!C$6+((Q344-UA!B$6)/(UA!B$5-UA!B$6)*UA!D$6)),0))))*$AC$2/10))</f>
        <v>0</v>
      </c>
      <c r="AD344" s="76">
        <f>IF(R344="","",(IF(R344&gt;='New Product'!B$3,'New Product'!C$3,IF(R344&gt;='New Product'!B$4,('New Product'!C$4+((R344-'New Product'!B$4)/('New Product'!B$3-'New Product'!B$4))*'New Product'!D$4),IF(R344&gt;'New Product'!B$5,('New Product'!C$5+((R344-'New Product'!B$5)/('New Product'!B$4-'New Product'!B$5))*'New Product'!D$5),IF(R344&gt;='New Product'!B$6,('New Product'!C$6+((R344-'New Product'!B$6)/('New Product'!B$5-'New Product'!B$6)*'New Product'!D$6)),0)))))*$AD$2/10)</f>
        <v>0.4404354629497772</v>
      </c>
      <c r="AE344" s="76">
        <f>IF(S344="","",(IF(S344&gt;='Basket Brand'!B$3,'Basket Brand'!C$3,IF(S344&gt;='Basket Brand'!B$4,('Basket Brand'!C$4+((S344-'Basket Brand'!B$4)/('Basket Brand'!B$3-'Basket Brand'!B$4))*'Basket Brand'!D$4),IF(S344&gt;'Basket Brand'!B$5,('Basket Brand'!C$5+((S344-'Basket Brand'!B$5)/('Basket Brand'!B$4-'Basket Brand'!B$5))*'Basket Brand'!D$5),IF(S344&gt;='Basket Brand'!B$6,('Basket Brand'!C$6+((S344-'Basket Brand'!B$6)/('Basket Brand'!B$5-'Basket Brand'!B$6)*'Basket Brand'!D$6)),0))))*$AE$2/10))</f>
        <v>9.6865711498353892</v>
      </c>
      <c r="AF344" s="76">
        <f>IF(T344="","",(IF(T344&gt;='No of Month Ach.'!B$3,'No of Month Ach.'!C$3,IF(T344&gt;='No of Month Ach.'!B$4,('No of Month Ach.'!C$4+((T344-'No of Month Ach.'!B$4)/('No of Month Ach.'!B$3-'No of Month Ach.'!B$4))*'No of Month Ach.'!D$4),IF(T344&gt;'No of Month Ach.'!B$5,('No of Month Ach.'!C$5+((T344-'No of Month Ach.'!B$5)/('No of Month Ach.'!B$4-'No of Month Ach.'!B$5))*'No of Month Ach.'!D$5),IF(T344&gt;='No of Month Ach.'!B$6,('No of Month Ach.'!C$6+((T344-'No of Month Ach.'!B$6)/('No of Month Ach.'!B$5-'No of Month Ach.'!B$6)*'No of Month Ach.'!D$6)),0))))*$AF$2/10))</f>
        <v>0</v>
      </c>
      <c r="AG344" s="76">
        <f>IFERROR(IF(U344="","",IF(U344&gt;='Rx Share'!B$3,'Rx Share'!C$3,IF(U344&gt;='Rx Share'!B$4,('Rx Share'!C$4+((U344-'Rx Share'!B$4)/('Rx Share'!B$3-'Rx Share'!B$4))*'Rx Share'!D$4),IF(U344&gt;'Rx Share'!B$5,('Rx Share'!C$5+((U344-'Rx Share'!B$5)/('Rx Share'!B$4-'Rx Share'!B$5))*'Rx Share'!D$5),IF(U344&gt;='Rx Share'!B$6,('Rx Share'!C$6+((U344-'Rx Share'!B$6)/('Rx Share'!B$5-'Rx Share'!B$6)*'Rx Share'!D$6)),0)))))*$AG$2/10,"")</f>
        <v>3.6244698897370653</v>
      </c>
      <c r="AH344" s="76">
        <f>IF(W344&gt;='Call Achv'!B$3,'Call Achv'!C$3,IF(W344&gt;='Call Achv'!B$4,('Call Achv'!C$4+((W344-'Call Achv'!B$4)/('Call Achv'!B$3-'Call Achv'!B$4))*'Call Achv'!D$4),IF(W344&gt;'Call Achv'!B$5,('Call Achv'!C$5+((W344-'Call Achv'!B$5)/('Call Achv'!B$4-'Call Achv'!B$5))*'Call Achv'!D$5),IF(W344&gt;='Call Achv'!B$6,('Call Achv'!C$6+((W344-'Call Achv'!B$6)/('Call Achv'!B$5-'Call Achv'!B$6)*'Call Achv'!D$6)),0))))*$AH$2/10</f>
        <v>5</v>
      </c>
      <c r="AI344" s="76">
        <f>IF(X344&gt;='FF-Written'!B$3,'FF-Written'!C$3,IF(X344&gt;='FF-Written'!B$4,('FF-Written'!C$4+((X344-'FF-Written'!B$4)/('FF-Written'!B$3-'FF-Written'!B$4))*'FF-Written'!D$4),IF(X344&gt;'FF-Written'!B$5,('FF-Written'!C$5+((X344-'FF-Written'!B$5)/('FF-Written'!B$4-'FF-Written'!B$5))*'FF-Written'!D$5),IF(X344&gt;='FF-Written'!B$6,('FF-Written'!C$6+((X344-'FF-Written'!B$6)/('FF-Written'!B$5-'FF-Written'!B$6)*'FF-Written'!D$6)),0))))*$AI$2/10</f>
        <v>8</v>
      </c>
      <c r="AJ344" s="76">
        <f>IF(Y344&gt;='FF-Detailing'!B$3,'FF-Detailing'!C$3,IF(Y344&gt;='FF-Detailing'!B$4,('FF-Detailing'!C$4+((Y344-'FF-Detailing'!B$4)/('FF-Detailing'!B$3-'FF-Detailing'!B$4))*'FF-Detailing'!D$4),IF(Y344&gt;'FF-Detailing'!B$5,('FF-Detailing'!C$5+((Y344-'FF-Detailing'!B$5)/('FF-Detailing'!B$4-'FF-Detailing'!B$5))*'FF-Detailing'!D$5),IF(Y344&gt;='FF-Detailing'!B$6,('FF-Detailing'!C$6+((Y344-'FF-Detailing'!B$6)/('FF-Detailing'!B$5-'FF-Detailing'!B$6)*'FF-Detailing'!D$6)),0))))*$AJ$2/10</f>
        <v>2.4299999999999997</v>
      </c>
      <c r="AK344" s="100">
        <f t="shared" si="68"/>
        <v>62.015118019601552</v>
      </c>
      <c r="AL344" s="70">
        <f t="shared" si="77"/>
        <v>146</v>
      </c>
      <c r="AM344" s="2">
        <f t="shared" si="69"/>
        <v>59.151738117131451</v>
      </c>
      <c r="AN344">
        <f t="shared" si="70"/>
        <v>99</v>
      </c>
      <c r="AO344" s="110">
        <f t="shared" si="71"/>
        <v>67.854113655640376</v>
      </c>
      <c r="AP344" s="110">
        <f t="shared" si="65"/>
        <v>44.352810581709193</v>
      </c>
      <c r="AQ344" s="110">
        <f t="shared" si="66"/>
        <v>29.230769230769234</v>
      </c>
      <c r="AR344" s="110">
        <f t="shared" si="67"/>
        <v>94.166666666666657</v>
      </c>
      <c r="AS344" s="109">
        <f t="shared" si="72"/>
        <v>4</v>
      </c>
      <c r="AT344" s="109">
        <f t="shared" si="73"/>
        <v>111</v>
      </c>
      <c r="AU344" s="109">
        <f t="shared" si="74"/>
        <v>131</v>
      </c>
      <c r="AV344" s="109">
        <f t="shared" si="75"/>
        <v>7</v>
      </c>
    </row>
    <row r="345" spans="1:48" ht="20" x14ac:dyDescent="0.35">
      <c r="A345" s="87"/>
      <c r="B345" s="79">
        <v>108280</v>
      </c>
      <c r="C345" s="80" t="s">
        <v>2262</v>
      </c>
      <c r="D345" s="80" t="s">
        <v>1114</v>
      </c>
      <c r="E345" s="80" t="s">
        <v>2263</v>
      </c>
      <c r="F345" s="80" t="s">
        <v>196</v>
      </c>
      <c r="G345" s="80" t="s">
        <v>26</v>
      </c>
      <c r="H345" s="80" t="s">
        <v>1756</v>
      </c>
      <c r="I345" s="80" t="s">
        <v>1757</v>
      </c>
      <c r="J345" s="146">
        <v>45262</v>
      </c>
      <c r="K345" s="146" t="s">
        <v>1719</v>
      </c>
      <c r="L345" s="79"/>
      <c r="M345" s="79">
        <v>9</v>
      </c>
      <c r="N345" s="78">
        <v>101.28584859962011</v>
      </c>
      <c r="O345" s="78">
        <f>_xlfn.XLOOKUP($B345,[1]Sheet1!$A:$A,[1]Sheet1!$D:$D)</f>
        <v>101.285771988574</v>
      </c>
      <c r="P345" s="78">
        <f t="shared" si="76"/>
        <v>7.6611046111452197E-5</v>
      </c>
      <c r="Q345" s="78">
        <v>57.692307692307686</v>
      </c>
      <c r="R345" s="78">
        <v>92.361422105919061</v>
      </c>
      <c r="S345" s="78">
        <v>101.91986073538723</v>
      </c>
      <c r="T345" s="142">
        <v>7</v>
      </c>
      <c r="U345" s="68">
        <v>24.170328837702684</v>
      </c>
      <c r="V345" s="68">
        <v>1.2085164418851342</v>
      </c>
      <c r="W345" s="78">
        <v>108.82132132132132</v>
      </c>
      <c r="X345" s="78">
        <v>86.666666666666671</v>
      </c>
      <c r="Y345" s="78">
        <v>87</v>
      </c>
      <c r="Z345" s="73"/>
      <c r="AA345" s="74"/>
      <c r="AB345" s="75">
        <f>IF(N345="","",(IF(N345&gt;='Sales Ach'!B$3,'Sales Ach'!C$3,IF(N345&gt;='Sales Ach'!B$4,('Sales Ach'!C$4+((N345-'Sales Ach'!B$4)/('Sales Ach'!B$3-'Sales Ach'!B$4))*'Sales Ach'!D$4),IF(N345&gt;'Sales Ach'!B$5,('Sales Ach'!C$5+((N345-'Sales Ach'!B$5)/('Sales Ach'!B$4-'Sales Ach'!B$5))*'Sales Ach'!D$5),IF(N345&gt;='Sales Ach'!B$6,('Sales Ach'!C$6+((N345-'Sales Ach'!B$6)/('Sales Ach'!B$5-'Sales Ach'!B$6)*'Sales Ach'!D$6)),0))))*$AB$2/10))</f>
        <v>24.385754579886033</v>
      </c>
      <c r="AC345" s="76">
        <f>IF(Q345="","",(IF(Q345&gt;=UA!B$3,UA!C$3,IF(Q345&gt;=UA!B$4,(UA!C$4+((Q345-UA!B$4)/(UA!B$3-UA!B$4))*UA!D$4),IF(Q345&gt;UA!B$5,(UA!C$5+((Q345-UA!B$5)/(UA!B$4-UA!B$5))*UA!D$5),IF(Q345&gt;=UA!B$6,(UA!C$6+((Q345-UA!B$6)/(UA!B$5-UA!B$6)*UA!D$6)),0))))*$AC$2/10))</f>
        <v>10</v>
      </c>
      <c r="AD345" s="76">
        <f>IF(R345="","",(IF(R345&gt;='New Product'!B$3,'New Product'!C$3,IF(R345&gt;='New Product'!B$4,('New Product'!C$4+((R345-'New Product'!B$4)/('New Product'!B$3-'New Product'!B$4))*'New Product'!D$4),IF(R345&gt;'New Product'!B$5,('New Product'!C$5+((R345-'New Product'!B$5)/('New Product'!B$4-'New Product'!B$5))*'New Product'!D$5),IF(R345&gt;='New Product'!B$6,('New Product'!C$6+((R345-'New Product'!B$6)/('New Product'!B$5-'New Product'!B$6)*'New Product'!D$6)),0)))))*$AD$2/10)</f>
        <v>3.8542133158878591</v>
      </c>
      <c r="AE345" s="76">
        <f>IF(S345="","",(IF(S345&gt;='Basket Brand'!B$3,'Basket Brand'!C$3,IF(S345&gt;='Basket Brand'!B$4,('Basket Brand'!C$4+((S345-'Basket Brand'!B$4)/('Basket Brand'!B$3-'Basket Brand'!B$4))*'Basket Brand'!D$4),IF(S345&gt;'Basket Brand'!B$5,('Basket Brand'!C$5+((S345-'Basket Brand'!B$5)/('Basket Brand'!B$4-'Basket Brand'!B$5))*'Basket Brand'!D$5),IF(S345&gt;='Basket Brand'!B$6,('Basket Brand'!C$6+((S345-'Basket Brand'!B$6)/('Basket Brand'!B$5-'Basket Brand'!B$6)*'Basket Brand'!D$6)),0))))*$AE$2/10))</f>
        <v>9.8303832882464697</v>
      </c>
      <c r="AF345" s="76">
        <f>IF(T345="","",(IF(T345&gt;='No of Month Ach.'!B$3,'No of Month Ach.'!C$3,IF(T345&gt;='No of Month Ach.'!B$4,('No of Month Ach.'!C$4+((T345-'No of Month Ach.'!B$4)/('No of Month Ach.'!B$3-'No of Month Ach.'!B$4))*'No of Month Ach.'!D$4),IF(T345&gt;'No of Month Ach.'!B$5,('No of Month Ach.'!C$5+((T345-'No of Month Ach.'!B$5)/('No of Month Ach.'!B$4-'No of Month Ach.'!B$5))*'No of Month Ach.'!D$5),IF(T345&gt;='No of Month Ach.'!B$6,('No of Month Ach.'!C$6+((T345-'No of Month Ach.'!B$6)/('No of Month Ach.'!B$5-'No of Month Ach.'!B$6)*'No of Month Ach.'!D$6)),0))))*$AF$2/10))</f>
        <v>2.8</v>
      </c>
      <c r="AG345" s="76">
        <f>IFERROR(IF(U345="","",IF(U345&gt;='Rx Share'!B$3,'Rx Share'!C$3,IF(U345&gt;='Rx Share'!B$4,('Rx Share'!C$4+((U345-'Rx Share'!B$4)/('Rx Share'!B$3-'Rx Share'!B$4))*'Rx Share'!D$4),IF(U345&gt;'Rx Share'!B$5,('Rx Share'!C$5+((U345-'Rx Share'!B$5)/('Rx Share'!B$4-'Rx Share'!B$5))*'Rx Share'!D$5),IF(U345&gt;='Rx Share'!B$6,('Rx Share'!C$6+((U345-'Rx Share'!B$6)/('Rx Share'!B$5-'Rx Share'!B$6)*'Rx Share'!D$6)),0)))))*$AG$2/10,"")</f>
        <v>0</v>
      </c>
      <c r="AH345" s="76">
        <f>IF(W345&gt;='Call Achv'!B$3,'Call Achv'!C$3,IF(W345&gt;='Call Achv'!B$4,('Call Achv'!C$4+((W345-'Call Achv'!B$4)/('Call Achv'!B$3-'Call Achv'!B$4))*'Call Achv'!D$4),IF(W345&gt;'Call Achv'!B$5,('Call Achv'!C$5+((W345-'Call Achv'!B$5)/('Call Achv'!B$4-'Call Achv'!B$5))*'Call Achv'!D$5),IF(W345&gt;='Call Achv'!B$6,('Call Achv'!C$6+((W345-'Call Achv'!B$6)/('Call Achv'!B$5-'Call Achv'!B$6)*'Call Achv'!D$6)),0))))*$AH$2/10</f>
        <v>5</v>
      </c>
      <c r="AI345" s="76">
        <f>IF(X345&gt;='FF-Written'!B$3,'FF-Written'!C$3,IF(X345&gt;='FF-Written'!B$4,('FF-Written'!C$4+((X345-'FF-Written'!B$4)/('FF-Written'!B$3-'FF-Written'!B$4))*'FF-Written'!D$4),IF(X345&gt;'FF-Written'!B$5,('FF-Written'!C$5+((X345-'FF-Written'!B$5)/('FF-Written'!B$4-'FF-Written'!B$5))*'FF-Written'!D$5),IF(X345&gt;='FF-Written'!B$6,('FF-Written'!C$6+((X345-'FF-Written'!B$6)/('FF-Written'!B$5-'FF-Written'!B$6)*'FF-Written'!D$6)),0))))*$AI$2/10</f>
        <v>7.4666666666666668</v>
      </c>
      <c r="AJ345" s="76">
        <f>IF(Y345&gt;='FF-Detailing'!B$3,'FF-Detailing'!C$3,IF(Y345&gt;='FF-Detailing'!B$4,('FF-Detailing'!C$4+((Y345-'FF-Detailing'!B$4)/('FF-Detailing'!B$3-'FF-Detailing'!B$4))*'FF-Detailing'!D$4),IF(Y345&gt;'FF-Detailing'!B$5,('FF-Detailing'!C$5+((Y345-'FF-Detailing'!B$5)/('FF-Detailing'!B$4-'FF-Detailing'!B$5))*'FF-Detailing'!D$5),IF(Y345&gt;='FF-Detailing'!B$6,('FF-Detailing'!C$6+((Y345-'FF-Detailing'!B$6)/('FF-Detailing'!B$5-'FF-Detailing'!B$6)*'FF-Detailing'!D$6)),0))))*$AJ$2/10</f>
        <v>2.5200000000000005</v>
      </c>
      <c r="AK345" s="100">
        <f t="shared" si="68"/>
        <v>82.321272313358776</v>
      </c>
      <c r="AL345" s="70">
        <f t="shared" si="77"/>
        <v>28</v>
      </c>
      <c r="AM345" s="2">
        <f t="shared" si="69"/>
        <v>73.174464278541151</v>
      </c>
      <c r="AN345">
        <f t="shared" si="70"/>
        <v>23</v>
      </c>
      <c r="AO345" s="110">
        <f t="shared" si="71"/>
        <v>24.170328837702684</v>
      </c>
      <c r="AP345" s="110">
        <f t="shared" si="65"/>
        <v>92.361422105919061</v>
      </c>
      <c r="AQ345" s="110">
        <f t="shared" si="66"/>
        <v>57.692307692307686</v>
      </c>
      <c r="AR345" s="110">
        <f t="shared" si="67"/>
        <v>86.666666666666671</v>
      </c>
      <c r="AS345" s="109">
        <f t="shared" si="72"/>
        <v>56</v>
      </c>
      <c r="AT345" s="109">
        <f t="shared" si="73"/>
        <v>46</v>
      </c>
      <c r="AU345" s="109">
        <f t="shared" si="74"/>
        <v>23</v>
      </c>
      <c r="AV345" s="109">
        <f t="shared" si="75"/>
        <v>45</v>
      </c>
    </row>
    <row r="346" spans="1:48" ht="20" x14ac:dyDescent="0.35">
      <c r="A346" s="87"/>
      <c r="B346" s="79">
        <v>108284</v>
      </c>
      <c r="C346" s="80" t="s">
        <v>1257</v>
      </c>
      <c r="D346" s="80"/>
      <c r="E346" s="80" t="s">
        <v>1258</v>
      </c>
      <c r="F346" s="80" t="s">
        <v>144</v>
      </c>
      <c r="G346" s="80" t="s">
        <v>2264</v>
      </c>
      <c r="H346" s="80" t="s">
        <v>2023</v>
      </c>
      <c r="I346" s="80" t="s">
        <v>1786</v>
      </c>
      <c r="J346" s="146"/>
      <c r="K346" s="146" t="s">
        <v>1701</v>
      </c>
      <c r="L346" s="79"/>
      <c r="M346" s="79">
        <v>6</v>
      </c>
      <c r="N346" s="78">
        <v>94.745001309041612</v>
      </c>
      <c r="O346" s="78">
        <f>_xlfn.XLOOKUP($B346,[1]Sheet1!$A:$A,[1]Sheet1!$D:$D)</f>
        <v>94.744964472013336</v>
      </c>
      <c r="P346" s="78">
        <f t="shared" si="76"/>
        <v>3.683702827572688E-5</v>
      </c>
      <c r="Q346" s="78">
        <v>25.857519788918204</v>
      </c>
      <c r="R346" s="78">
        <v>37.898715088653177</v>
      </c>
      <c r="S346" s="78">
        <v>101.81279866614173</v>
      </c>
      <c r="T346" s="142">
        <v>3</v>
      </c>
      <c r="U346" s="68">
        <v>20.202020202020201</v>
      </c>
      <c r="V346" s="68">
        <v>0.60606060606060608</v>
      </c>
      <c r="W346" s="78">
        <v>85.854341736694678</v>
      </c>
      <c r="X346" s="78">
        <v>77.777777777777786</v>
      </c>
      <c r="Y346" s="78">
        <v>86.333333333333329</v>
      </c>
      <c r="Z346" s="73"/>
      <c r="AA346" s="74"/>
      <c r="AB346" s="75">
        <f>IF(N346="","",(IF(N346&gt;='Sales Ach'!B$3,'Sales Ach'!C$3,IF(N346&gt;='Sales Ach'!B$4,('Sales Ach'!C$4+((N346-'Sales Ach'!B$4)/('Sales Ach'!B$3-'Sales Ach'!B$4))*'Sales Ach'!D$4),IF(N346&gt;'Sales Ach'!B$5,('Sales Ach'!C$5+((N346-'Sales Ach'!B$5)/('Sales Ach'!B$4-'Sales Ach'!B$5))*'Sales Ach'!D$5),IF(N346&gt;='Sales Ach'!B$6,('Sales Ach'!C$6+((N346-'Sales Ach'!B$6)/('Sales Ach'!B$5-'Sales Ach'!B$6)*'Sales Ach'!D$6)),0))))*$AB$2/10))</f>
        <v>14.923500392712484</v>
      </c>
      <c r="AC346" s="76">
        <f>IF(Q346="","",(IF(Q346&gt;=UA!B$3,UA!C$3,IF(Q346&gt;=UA!B$4,(UA!C$4+((Q346-UA!B$4)/(UA!B$3-UA!B$4))*UA!D$4),IF(Q346&gt;UA!B$5,(UA!C$5+((Q346-UA!B$5)/(UA!B$4-UA!B$5))*UA!D$5),IF(Q346&gt;=UA!B$6,(UA!C$6+((Q346-UA!B$6)/(UA!B$5-UA!B$6)*UA!D$6)),0))))*$AC$2/10))</f>
        <v>0</v>
      </c>
      <c r="AD346" s="76">
        <f>IF(R346="","",(IF(R346&gt;='New Product'!B$3,'New Product'!C$3,IF(R346&gt;='New Product'!B$4,('New Product'!C$4+((R346-'New Product'!B$4)/('New Product'!B$3-'New Product'!B$4))*'New Product'!D$4),IF(R346&gt;'New Product'!B$5,('New Product'!C$5+((R346-'New Product'!B$5)/('New Product'!B$4-'New Product'!B$5))*'New Product'!D$5),IF(R346&gt;='New Product'!B$6,('New Product'!C$6+((R346-'New Product'!B$6)/('New Product'!B$5-'New Product'!B$6)*'New Product'!D$6)),0)))))*$AD$2/10)</f>
        <v>0</v>
      </c>
      <c r="AE346" s="76">
        <f>IF(S346="","",(IF(S346&gt;='Basket Brand'!B$3,'Basket Brand'!C$3,IF(S346&gt;='Basket Brand'!B$4,('Basket Brand'!C$4+((S346-'Basket Brand'!B$4)/('Basket Brand'!B$3-'Basket Brand'!B$4))*'Basket Brand'!D$4),IF(S346&gt;'Basket Brand'!B$5,('Basket Brand'!C$5+((S346-'Basket Brand'!B$5)/('Basket Brand'!B$4-'Basket Brand'!B$5))*'Basket Brand'!D$5),IF(S346&gt;='Basket Brand'!B$6,('Basket Brand'!C$6+((S346-'Basket Brand'!B$6)/('Basket Brand'!B$5-'Basket Brand'!B$6)*'Basket Brand'!D$6)),0))))*$AE$2/10))</f>
        <v>9.8175358399370065</v>
      </c>
      <c r="AF346" s="76">
        <f>IF(T346="","",(IF(T346&gt;='No of Month Ach.'!B$3,'No of Month Ach.'!C$3,IF(T346&gt;='No of Month Ach.'!B$4,('No of Month Ach.'!C$4+((T346-'No of Month Ach.'!B$4)/('No of Month Ach.'!B$3-'No of Month Ach.'!B$4))*'No of Month Ach.'!D$4),IF(T346&gt;'No of Month Ach.'!B$5,('No of Month Ach.'!C$5+((T346-'No of Month Ach.'!B$5)/('No of Month Ach.'!B$4-'No of Month Ach.'!B$5))*'No of Month Ach.'!D$5),IF(T346&gt;='No of Month Ach.'!B$6,('No of Month Ach.'!C$6+((T346-'No of Month Ach.'!B$6)/('No of Month Ach.'!B$5-'No of Month Ach.'!B$6)*'No of Month Ach.'!D$6)),0))))*$AF$2/10))</f>
        <v>0</v>
      </c>
      <c r="AG346" s="76">
        <f>IFERROR(IF(U346="","",IF(U346&gt;='Rx Share'!B$3,'Rx Share'!C$3,IF(U346&gt;='Rx Share'!B$4,('Rx Share'!C$4+((U346-'Rx Share'!B$4)/('Rx Share'!B$3-'Rx Share'!B$4))*'Rx Share'!D$4),IF(U346&gt;'Rx Share'!B$5,('Rx Share'!C$5+((U346-'Rx Share'!B$5)/('Rx Share'!B$4-'Rx Share'!B$5))*'Rx Share'!D$5),IF(U346&gt;='Rx Share'!B$6,('Rx Share'!C$6+((U346-'Rx Share'!B$6)/('Rx Share'!B$5-'Rx Share'!B$6)*'Rx Share'!D$6)),0)))))*$AG$2/10,"")</f>
        <v>0</v>
      </c>
      <c r="AH346" s="76">
        <f>IF(W346&gt;='Call Achv'!B$3,'Call Achv'!C$3,IF(W346&gt;='Call Achv'!B$4,('Call Achv'!C$4+((W346-'Call Achv'!B$4)/('Call Achv'!B$3-'Call Achv'!B$4))*'Call Achv'!D$4),IF(W346&gt;'Call Achv'!B$5,('Call Achv'!C$5+((W346-'Call Achv'!B$5)/('Call Achv'!B$4-'Call Achv'!B$5))*'Call Achv'!D$5),IF(W346&gt;='Call Achv'!B$6,('Call Achv'!C$6+((W346-'Call Achv'!B$6)/('Call Achv'!B$5-'Call Achv'!B$6)*'Call Achv'!D$6)),0))))*$AH$2/10</f>
        <v>1.2745098039215688</v>
      </c>
      <c r="AI346" s="76">
        <f>IF(X346&gt;='FF-Written'!B$3,'FF-Written'!C$3,IF(X346&gt;='FF-Written'!B$4,('FF-Written'!C$4+((X346-'FF-Written'!B$4)/('FF-Written'!B$3-'FF-Written'!B$4))*'FF-Written'!D$4),IF(X346&gt;'FF-Written'!B$5,('FF-Written'!C$5+((X346-'FF-Written'!B$5)/('FF-Written'!B$4-'FF-Written'!B$5))*'FF-Written'!D$5),IF(X346&gt;='FF-Written'!B$6,('FF-Written'!C$6+((X346-'FF-Written'!B$6)/('FF-Written'!B$5-'FF-Written'!B$6)*'FF-Written'!D$6)),0))))*$AI$2/10</f>
        <v>5.3333333333333339</v>
      </c>
      <c r="AJ346" s="76">
        <f>IF(Y346&gt;='FF-Detailing'!B$3,'FF-Detailing'!C$3,IF(Y346&gt;='FF-Detailing'!B$4,('FF-Detailing'!C$4+((Y346-'FF-Detailing'!B$4)/('FF-Detailing'!B$3-'FF-Detailing'!B$4))*'FF-Detailing'!D$4),IF(Y346&gt;'FF-Detailing'!B$5,('FF-Detailing'!C$5+((Y346-'FF-Detailing'!B$5)/('FF-Detailing'!B$4-'FF-Detailing'!B$5))*'FF-Detailing'!D$5),IF(Y346&gt;='FF-Detailing'!B$6,('FF-Detailing'!C$6+((Y346-'FF-Detailing'!B$6)/('FF-Detailing'!B$5-'FF-Detailing'!B$6)*'FF-Detailing'!D$6)),0))))*$AJ$2/10</f>
        <v>2.4799999999999995</v>
      </c>
      <c r="AK346" s="100">
        <f t="shared" si="68"/>
        <v>42.286099212380492</v>
      </c>
      <c r="AL346" s="70">
        <f t="shared" si="77"/>
        <v>317</v>
      </c>
      <c r="AM346" s="2">
        <f t="shared" si="69"/>
        <v>37.587643744338216</v>
      </c>
      <c r="AN346">
        <f t="shared" si="70"/>
        <v>230</v>
      </c>
      <c r="AO346" s="110" t="str">
        <f t="shared" si="71"/>
        <v/>
      </c>
      <c r="AP346" s="110" t="str">
        <f t="shared" si="65"/>
        <v/>
      </c>
      <c r="AQ346" s="110" t="str">
        <f t="shared" si="66"/>
        <v/>
      </c>
      <c r="AR346" s="110" t="str">
        <f t="shared" si="67"/>
        <v/>
      </c>
      <c r="AS346" s="109" t="str">
        <f t="shared" si="72"/>
        <v>Disqualified</v>
      </c>
      <c r="AT346" s="109" t="str">
        <f t="shared" si="73"/>
        <v>Disqualified</v>
      </c>
      <c r="AU346" s="109" t="str">
        <f t="shared" si="74"/>
        <v>Disqualified</v>
      </c>
      <c r="AV346" s="109" t="str">
        <f t="shared" si="75"/>
        <v>Disqualified</v>
      </c>
    </row>
    <row r="347" spans="1:48" ht="20" x14ac:dyDescent="0.35">
      <c r="A347" s="87"/>
      <c r="B347" s="79">
        <v>108286</v>
      </c>
      <c r="C347" s="80" t="s">
        <v>1213</v>
      </c>
      <c r="D347" s="80" t="s">
        <v>1114</v>
      </c>
      <c r="E347" s="80" t="s">
        <v>2265</v>
      </c>
      <c r="F347" s="80" t="s">
        <v>1826</v>
      </c>
      <c r="G347" s="80" t="s">
        <v>1807</v>
      </c>
      <c r="H347" s="80" t="s">
        <v>1808</v>
      </c>
      <c r="I347" s="80" t="s">
        <v>1757</v>
      </c>
      <c r="J347" s="146">
        <v>45262</v>
      </c>
      <c r="K347" s="146" t="s">
        <v>1719</v>
      </c>
      <c r="L347" s="79"/>
      <c r="M347" s="79">
        <v>9</v>
      </c>
      <c r="N347" s="78">
        <v>89.468065613444821</v>
      </c>
      <c r="O347" s="78">
        <f>_xlfn.XLOOKUP($B347,[1]Sheet1!$A:$A,[1]Sheet1!$D:$D)</f>
        <v>89.468067061192443</v>
      </c>
      <c r="P347" s="78">
        <f t="shared" si="76"/>
        <v>-1.4477476213414775E-6</v>
      </c>
      <c r="Q347" s="78">
        <v>34.246575342465754</v>
      </c>
      <c r="R347" s="78">
        <v>8.151951012169901</v>
      </c>
      <c r="S347" s="78">
        <v>91.019626248528255</v>
      </c>
      <c r="T347" s="142">
        <v>0</v>
      </c>
      <c r="U347" s="68">
        <v>3.569516330537212</v>
      </c>
      <c r="V347" s="68">
        <v>0.64251293949669819</v>
      </c>
      <c r="W347" s="78">
        <v>97.456964006259781</v>
      </c>
      <c r="X347" s="78">
        <v>92.222222222222229</v>
      </c>
      <c r="Y347" s="78">
        <v>88.666666666666671</v>
      </c>
      <c r="Z347" s="73"/>
      <c r="AA347" s="74"/>
      <c r="AB347" s="75">
        <f>IF(N347="","",(IF(N347&gt;='Sales Ach'!B$3,'Sales Ach'!C$3,IF(N347&gt;='Sales Ach'!B$4,('Sales Ach'!C$4+((N347-'Sales Ach'!B$4)/('Sales Ach'!B$3-'Sales Ach'!B$4))*'Sales Ach'!D$4),IF(N347&gt;'Sales Ach'!B$5,('Sales Ach'!C$5+((N347-'Sales Ach'!B$5)/('Sales Ach'!B$4-'Sales Ach'!B$5))*'Sales Ach'!D$5),IF(N347&gt;='Sales Ach'!B$6,('Sales Ach'!C$6+((N347-'Sales Ach'!B$6)/('Sales Ach'!B$5-'Sales Ach'!B$6)*'Sales Ach'!D$6)),0))))*$AB$2/10))</f>
        <v>13.340419684033446</v>
      </c>
      <c r="AC347" s="76">
        <f>IF(Q347="","",(IF(Q347&gt;=UA!B$3,UA!C$3,IF(Q347&gt;=UA!B$4,(UA!C$4+((Q347-UA!B$4)/(UA!B$3-UA!B$4))*UA!D$4),IF(Q347&gt;UA!B$5,(UA!C$5+((Q347-UA!B$5)/(UA!B$4-UA!B$5))*UA!D$5),IF(Q347&gt;=UA!B$6,(UA!C$6+((Q347-UA!B$6)/(UA!B$5-UA!B$6)*UA!D$6)),0))))*$AC$2/10))</f>
        <v>4.2739726027397262</v>
      </c>
      <c r="AD347" s="76">
        <f>IF(R347="","",(IF(R347&gt;='New Product'!B$3,'New Product'!C$3,IF(R347&gt;='New Product'!B$4,('New Product'!C$4+((R347-'New Product'!B$4)/('New Product'!B$3-'New Product'!B$4))*'New Product'!D$4),IF(R347&gt;'New Product'!B$5,('New Product'!C$5+((R347-'New Product'!B$5)/('New Product'!B$4-'New Product'!B$5))*'New Product'!D$5),IF(R347&gt;='New Product'!B$6,('New Product'!C$6+((R347-'New Product'!B$6)/('New Product'!B$5-'New Product'!B$6)*'New Product'!D$6)),0)))))*$AD$2/10)</f>
        <v>0</v>
      </c>
      <c r="AE347" s="76">
        <f>IF(S347="","",(IF(S347&gt;='Basket Brand'!B$3,'Basket Brand'!C$3,IF(S347&gt;='Basket Brand'!B$4,('Basket Brand'!C$4+((S347-'Basket Brand'!B$4)/('Basket Brand'!B$3-'Basket Brand'!B$4))*'Basket Brand'!D$4),IF(S347&gt;'Basket Brand'!B$5,('Basket Brand'!C$5+((S347-'Basket Brand'!B$5)/('Basket Brand'!B$4-'Basket Brand'!B$5))*'Basket Brand'!D$5),IF(S347&gt;='Basket Brand'!B$6,('Basket Brand'!C$6+((S347-'Basket Brand'!B$6)/('Basket Brand'!B$5-'Basket Brand'!B$6)*'Basket Brand'!D$6)),0))))*$AE$2/10))</f>
        <v>5.5223551498233912</v>
      </c>
      <c r="AF347" s="76">
        <f>IF(T347="","",(IF(T347&gt;='No of Month Ach.'!B$3,'No of Month Ach.'!C$3,IF(T347&gt;='No of Month Ach.'!B$4,('No of Month Ach.'!C$4+((T347-'No of Month Ach.'!B$4)/('No of Month Ach.'!B$3-'No of Month Ach.'!B$4))*'No of Month Ach.'!D$4),IF(T347&gt;'No of Month Ach.'!B$5,('No of Month Ach.'!C$5+((T347-'No of Month Ach.'!B$5)/('No of Month Ach.'!B$4-'No of Month Ach.'!B$5))*'No of Month Ach.'!D$5),IF(T347&gt;='No of Month Ach.'!B$6,('No of Month Ach.'!C$6+((T347-'No of Month Ach.'!B$6)/('No of Month Ach.'!B$5-'No of Month Ach.'!B$6)*'No of Month Ach.'!D$6)),0))))*$AF$2/10))</f>
        <v>0</v>
      </c>
      <c r="AG347" s="76">
        <f>IFERROR(IF(U347="","",IF(U347&gt;='Rx Share'!B$3,'Rx Share'!C$3,IF(U347&gt;='Rx Share'!B$4,('Rx Share'!C$4+((U347-'Rx Share'!B$4)/('Rx Share'!B$3-'Rx Share'!B$4))*'Rx Share'!D$4),IF(U347&gt;'Rx Share'!B$5,('Rx Share'!C$5+((U347-'Rx Share'!B$5)/('Rx Share'!B$4-'Rx Share'!B$5))*'Rx Share'!D$5),IF(U347&gt;='Rx Share'!B$6,('Rx Share'!C$6+((U347-'Rx Share'!B$6)/('Rx Share'!B$5-'Rx Share'!B$6)*'Rx Share'!D$6)),0)))))*$AG$2/10,"")</f>
        <v>0</v>
      </c>
      <c r="AH347" s="76">
        <f>IF(W347&gt;='Call Achv'!B$3,'Call Achv'!C$3,IF(W347&gt;='Call Achv'!B$4,('Call Achv'!C$4+((W347-'Call Achv'!B$4)/('Call Achv'!B$3-'Call Achv'!B$4))*'Call Achv'!D$4),IF(W347&gt;'Call Achv'!B$5,('Call Achv'!C$5+((W347-'Call Achv'!B$5)/('Call Achv'!B$4-'Call Achv'!B$5))*'Call Achv'!D$5),IF(W347&gt;='Call Achv'!B$6,('Call Achv'!C$6+((W347-'Call Achv'!B$6)/('Call Achv'!B$5-'Call Achv'!B$6)*'Call Achv'!D$6)),0))))*$AH$2/10</f>
        <v>4.237089201877934</v>
      </c>
      <c r="AI347" s="76">
        <f>IF(X347&gt;='FF-Written'!B$3,'FF-Written'!C$3,IF(X347&gt;='FF-Written'!B$4,('FF-Written'!C$4+((X347-'FF-Written'!B$4)/('FF-Written'!B$3-'FF-Written'!B$4))*'FF-Written'!D$4),IF(X347&gt;'FF-Written'!B$5,('FF-Written'!C$5+((X347-'FF-Written'!B$5)/('FF-Written'!B$4-'FF-Written'!B$5))*'FF-Written'!D$5),IF(X347&gt;='FF-Written'!B$6,('FF-Written'!C$6+((X347-'FF-Written'!B$6)/('FF-Written'!B$5-'FF-Written'!B$6)*'FF-Written'!D$6)),0))))*$AI$2/10</f>
        <v>8</v>
      </c>
      <c r="AJ347" s="76">
        <f>IF(Y347&gt;='FF-Detailing'!B$3,'FF-Detailing'!C$3,IF(Y347&gt;='FF-Detailing'!B$4,('FF-Detailing'!C$4+((Y347-'FF-Detailing'!B$4)/('FF-Detailing'!B$3-'FF-Detailing'!B$4))*'FF-Detailing'!D$4),IF(Y347&gt;'FF-Detailing'!B$5,('FF-Detailing'!C$5+((Y347-'FF-Detailing'!B$5)/('FF-Detailing'!B$4-'FF-Detailing'!B$5))*'FF-Detailing'!D$5),IF(Y347&gt;='FF-Detailing'!B$6,('FF-Detailing'!C$6+((Y347-'FF-Detailing'!B$6)/('FF-Detailing'!B$5-'FF-Detailing'!B$6)*'FF-Detailing'!D$6)),0))))*$AJ$2/10</f>
        <v>2.62</v>
      </c>
      <c r="AK347" s="100">
        <f t="shared" si="68"/>
        <v>47.49229579809311</v>
      </c>
      <c r="AL347" s="70">
        <f t="shared" si="77"/>
        <v>267</v>
      </c>
      <c r="AM347" s="2">
        <f t="shared" si="69"/>
        <v>42.215374042749438</v>
      </c>
      <c r="AN347">
        <f t="shared" si="70"/>
        <v>199</v>
      </c>
      <c r="AO347" s="110" t="str">
        <f t="shared" si="71"/>
        <v/>
      </c>
      <c r="AP347" s="110" t="str">
        <f t="shared" si="65"/>
        <v/>
      </c>
      <c r="AQ347" s="110" t="str">
        <f t="shared" si="66"/>
        <v/>
      </c>
      <c r="AR347" s="110" t="str">
        <f t="shared" si="67"/>
        <v/>
      </c>
      <c r="AS347" s="109" t="str">
        <f t="shared" si="72"/>
        <v>Disqualified</v>
      </c>
      <c r="AT347" s="109" t="str">
        <f t="shared" si="73"/>
        <v>Disqualified</v>
      </c>
      <c r="AU347" s="109" t="str">
        <f t="shared" si="74"/>
        <v>Disqualified</v>
      </c>
      <c r="AV347" s="109" t="str">
        <f t="shared" si="75"/>
        <v>Disqualified</v>
      </c>
    </row>
    <row r="348" spans="1:48" ht="30" x14ac:dyDescent="0.35">
      <c r="A348" s="87"/>
      <c r="B348" s="79">
        <v>108288</v>
      </c>
      <c r="C348" s="80" t="s">
        <v>2266</v>
      </c>
      <c r="D348" s="80" t="s">
        <v>1114</v>
      </c>
      <c r="E348" s="80" t="s">
        <v>2267</v>
      </c>
      <c r="F348" s="80" t="s">
        <v>71</v>
      </c>
      <c r="G348" s="80" t="s">
        <v>1798</v>
      </c>
      <c r="H348" s="80" t="s">
        <v>1777</v>
      </c>
      <c r="I348" s="80" t="s">
        <v>1757</v>
      </c>
      <c r="J348" s="146">
        <v>45262</v>
      </c>
      <c r="K348" s="146" t="s">
        <v>1719</v>
      </c>
      <c r="L348" s="79"/>
      <c r="M348" s="79">
        <v>9</v>
      </c>
      <c r="N348" s="78">
        <v>100.25431014958981</v>
      </c>
      <c r="O348" s="78">
        <f>_xlfn.XLOOKUP($B348,[1]Sheet1!$A:$A,[1]Sheet1!$D:$D)</f>
        <v>100.25435279882169</v>
      </c>
      <c r="P348" s="78">
        <f t="shared" si="76"/>
        <v>-4.264923187236036E-5</v>
      </c>
      <c r="Q348" s="78">
        <v>36.231884057971016</v>
      </c>
      <c r="R348" s="78">
        <v>75.125030457794381</v>
      </c>
      <c r="S348" s="78">
        <v>143.96935800976007</v>
      </c>
      <c r="T348" s="142">
        <v>5</v>
      </c>
      <c r="U348" s="68">
        <v>18.7023449863329</v>
      </c>
      <c r="V348" s="68">
        <v>0.56107034958998703</v>
      </c>
      <c r="W348" s="78">
        <v>116.28571428571428</v>
      </c>
      <c r="X348" s="78">
        <v>82.222222222222214</v>
      </c>
      <c r="Y348" s="78">
        <v>84</v>
      </c>
      <c r="Z348" s="73"/>
      <c r="AA348" s="74"/>
      <c r="AB348" s="75">
        <f>IF(N348="","",(IF(N348&gt;='Sales Ach'!B$3,'Sales Ach'!C$3,IF(N348&gt;='Sales Ach'!B$4,('Sales Ach'!C$4+((N348-'Sales Ach'!B$4)/('Sales Ach'!B$3-'Sales Ach'!B$4))*'Sales Ach'!D$4),IF(N348&gt;'Sales Ach'!B$5,('Sales Ach'!C$5+((N348-'Sales Ach'!B$5)/('Sales Ach'!B$4-'Sales Ach'!B$5))*'Sales Ach'!D$5),IF(N348&gt;='Sales Ach'!B$6,('Sales Ach'!C$6+((N348-'Sales Ach'!B$6)/('Sales Ach'!B$5-'Sales Ach'!B$6)*'Sales Ach'!D$6)),0))))*$AB$2/10))</f>
        <v>24.076293044876941</v>
      </c>
      <c r="AC348" s="76">
        <f>IF(Q348="","",(IF(Q348&gt;=UA!B$3,UA!C$3,IF(Q348&gt;=UA!B$4,(UA!C$4+((Q348-UA!B$4)/(UA!B$3-UA!B$4))*UA!D$4),IF(Q348&gt;UA!B$5,(UA!C$5+((Q348-UA!B$5)/(UA!B$4-UA!B$5))*UA!D$5),IF(Q348&gt;=UA!B$6,(UA!C$6+((Q348-UA!B$6)/(UA!B$5-UA!B$6)*UA!D$6)),0))))*$AC$2/10))</f>
        <v>4.8695652173913047</v>
      </c>
      <c r="AD348" s="76">
        <f>IF(R348="","",(IF(R348&gt;='New Product'!B$3,'New Product'!C$3,IF(R348&gt;='New Product'!B$4,('New Product'!C$4+((R348-'New Product'!B$4)/('New Product'!B$3-'New Product'!B$4))*'New Product'!D$4),IF(R348&gt;'New Product'!B$5,('New Product'!C$5+((R348-'New Product'!B$5)/('New Product'!B$4-'New Product'!B$5))*'New Product'!D$5),IF(R348&gt;='New Product'!B$6,('New Product'!C$6+((R348-'New Product'!B$6)/('New Product'!B$5-'New Product'!B$6)*'New Product'!D$6)),0)))))*$AD$2/10)</f>
        <v>1.7867200825285043</v>
      </c>
      <c r="AE348" s="76">
        <f>IF(S348="","",(IF(S348&gt;='Basket Brand'!B$3,'Basket Brand'!C$3,IF(S348&gt;='Basket Brand'!B$4,('Basket Brand'!C$4+((S348-'Basket Brand'!B$4)/('Basket Brand'!B$3-'Basket Brand'!B$4))*'Basket Brand'!D$4),IF(S348&gt;'Basket Brand'!B$5,('Basket Brand'!C$5+((S348-'Basket Brand'!B$5)/('Basket Brand'!B$4-'Basket Brand'!B$5))*'Basket Brand'!D$5),IF(S348&gt;='Basket Brand'!B$6,('Basket Brand'!C$6+((S348-'Basket Brand'!B$6)/('Basket Brand'!B$5-'Basket Brand'!B$6)*'Basket Brand'!D$6)),0))))*$AE$2/10))</f>
        <v>12</v>
      </c>
      <c r="AF348" s="76">
        <f>IF(T348="","",(IF(T348&gt;='No of Month Ach.'!B$3,'No of Month Ach.'!C$3,IF(T348&gt;='No of Month Ach.'!B$4,('No of Month Ach.'!C$4+((T348-'No of Month Ach.'!B$4)/('No of Month Ach.'!B$3-'No of Month Ach.'!B$4))*'No of Month Ach.'!D$4),IF(T348&gt;'No of Month Ach.'!B$5,('No of Month Ach.'!C$5+((T348-'No of Month Ach.'!B$5)/('No of Month Ach.'!B$4-'No of Month Ach.'!B$5))*'No of Month Ach.'!D$5),IF(T348&gt;='No of Month Ach.'!B$6,('No of Month Ach.'!C$6+((T348-'No of Month Ach.'!B$6)/('No of Month Ach.'!B$5-'No of Month Ach.'!B$6)*'No of Month Ach.'!D$6)),0))))*$AF$2/10))</f>
        <v>0.35</v>
      </c>
      <c r="AG348" s="76">
        <f>IFERROR(IF(U348="","",IF(U348&gt;='Rx Share'!B$3,'Rx Share'!C$3,IF(U348&gt;='Rx Share'!B$4,('Rx Share'!C$4+((U348-'Rx Share'!B$4)/('Rx Share'!B$3-'Rx Share'!B$4))*'Rx Share'!D$4),IF(U348&gt;'Rx Share'!B$5,('Rx Share'!C$5+((U348-'Rx Share'!B$5)/('Rx Share'!B$4-'Rx Share'!B$5))*'Rx Share'!D$5),IF(U348&gt;='Rx Share'!B$6,('Rx Share'!C$6+((U348-'Rx Share'!B$6)/('Rx Share'!B$5-'Rx Share'!B$6)*'Rx Share'!D$6)),0)))))*$AG$2/10,"")</f>
        <v>0</v>
      </c>
      <c r="AH348" s="76">
        <f>IF(W348&gt;='Call Achv'!B$3,'Call Achv'!C$3,IF(W348&gt;='Call Achv'!B$4,('Call Achv'!C$4+((W348-'Call Achv'!B$4)/('Call Achv'!B$3-'Call Achv'!B$4))*'Call Achv'!D$4),IF(W348&gt;'Call Achv'!B$5,('Call Achv'!C$5+((W348-'Call Achv'!B$5)/('Call Achv'!B$4-'Call Achv'!B$5))*'Call Achv'!D$5),IF(W348&gt;='Call Achv'!B$6,('Call Achv'!C$6+((W348-'Call Achv'!B$6)/('Call Achv'!B$5-'Call Achv'!B$6)*'Call Achv'!D$6)),0))))*$AH$2/10</f>
        <v>5</v>
      </c>
      <c r="AI348" s="76">
        <f>IF(X348&gt;='FF-Written'!B$3,'FF-Written'!C$3,IF(X348&gt;='FF-Written'!B$4,('FF-Written'!C$4+((X348-'FF-Written'!B$4)/('FF-Written'!B$3-'FF-Written'!B$4))*'FF-Written'!D$4),IF(X348&gt;'FF-Written'!B$5,('FF-Written'!C$5+((X348-'FF-Written'!B$5)/('FF-Written'!B$4-'FF-Written'!B$5))*'FF-Written'!D$5),IF(X348&gt;='FF-Written'!B$6,('FF-Written'!C$6+((X348-'FF-Written'!B$6)/('FF-Written'!B$5-'FF-Written'!B$6)*'FF-Written'!D$6)),0))))*$AI$2/10</f>
        <v>6.7555555555555546</v>
      </c>
      <c r="AJ348" s="76">
        <f>IF(Y348&gt;='FF-Detailing'!B$3,'FF-Detailing'!C$3,IF(Y348&gt;='FF-Detailing'!B$4,('FF-Detailing'!C$4+((Y348-'FF-Detailing'!B$4)/('FF-Detailing'!B$3-'FF-Detailing'!B$4))*'FF-Detailing'!D$4),IF(Y348&gt;'FF-Detailing'!B$5,('FF-Detailing'!C$5+((Y348-'FF-Detailing'!B$5)/('FF-Detailing'!B$4-'FF-Detailing'!B$5))*'FF-Detailing'!D$5),IF(Y348&gt;='FF-Detailing'!B$6,('FF-Detailing'!C$6+((Y348-'FF-Detailing'!B$6)/('FF-Detailing'!B$5-'FF-Detailing'!B$6)*'FF-Detailing'!D$6)),0))))*$AJ$2/10</f>
        <v>2.34</v>
      </c>
      <c r="AK348" s="100">
        <f t="shared" si="68"/>
        <v>71.472667375440381</v>
      </c>
      <c r="AL348" s="117">
        <f t="shared" si="77"/>
        <v>102</v>
      </c>
      <c r="AM348" s="2">
        <f t="shared" si="69"/>
        <v>63.531259889280342</v>
      </c>
      <c r="AN348">
        <f t="shared" si="70"/>
        <v>75</v>
      </c>
      <c r="AO348" s="110">
        <f t="shared" si="71"/>
        <v>18.7023449863329</v>
      </c>
      <c r="AP348" s="110">
        <f t="shared" si="65"/>
        <v>75.125030457794381</v>
      </c>
      <c r="AQ348" s="110">
        <f t="shared" si="66"/>
        <v>36.231884057971016</v>
      </c>
      <c r="AR348" s="110">
        <f t="shared" si="67"/>
        <v>82.222222222222214</v>
      </c>
      <c r="AS348" s="109">
        <f t="shared" si="72"/>
        <v>67</v>
      </c>
      <c r="AT348" s="109">
        <f t="shared" si="73"/>
        <v>66</v>
      </c>
      <c r="AU348" s="109">
        <f t="shared" si="74"/>
        <v>110</v>
      </c>
      <c r="AV348" s="109">
        <f t="shared" si="75"/>
        <v>74</v>
      </c>
    </row>
    <row r="349" spans="1:48" ht="30" x14ac:dyDescent="0.35">
      <c r="A349" s="87"/>
      <c r="B349" s="79">
        <v>108289</v>
      </c>
      <c r="C349" s="80" t="s">
        <v>336</v>
      </c>
      <c r="D349" s="80" t="s">
        <v>1114</v>
      </c>
      <c r="E349" s="80" t="s">
        <v>2268</v>
      </c>
      <c r="F349" s="80" t="s">
        <v>87</v>
      </c>
      <c r="G349" s="80" t="s">
        <v>1776</v>
      </c>
      <c r="H349" s="80" t="s">
        <v>1777</v>
      </c>
      <c r="I349" s="80" t="s">
        <v>1757</v>
      </c>
      <c r="J349" s="146">
        <v>45262</v>
      </c>
      <c r="K349" s="146" t="s">
        <v>1719</v>
      </c>
      <c r="L349" s="79"/>
      <c r="M349" s="79">
        <v>9</v>
      </c>
      <c r="N349" s="78">
        <v>101.0246396335875</v>
      </c>
      <c r="O349" s="78">
        <f>_xlfn.XLOOKUP($B349,[1]Sheet1!$A:$A,[1]Sheet1!$D:$D)</f>
        <v>101.0245842422552</v>
      </c>
      <c r="P349" s="78">
        <f t="shared" si="76"/>
        <v>5.5391332296039764E-5</v>
      </c>
      <c r="Q349" s="78">
        <v>33.389830508474574</v>
      </c>
      <c r="R349" s="78">
        <v>30.309375341180722</v>
      </c>
      <c r="S349" s="78">
        <v>128.03783351165018</v>
      </c>
      <c r="T349" s="142">
        <v>4</v>
      </c>
      <c r="U349" s="68">
        <v>27.595543059460585</v>
      </c>
      <c r="V349" s="68">
        <v>0.82786629178381765</v>
      </c>
      <c r="W349" s="78">
        <v>105.04587155963303</v>
      </c>
      <c r="X349" s="78">
        <v>80</v>
      </c>
      <c r="Y349" s="78">
        <v>87.666666666666671</v>
      </c>
      <c r="Z349" s="73"/>
      <c r="AA349" s="74"/>
      <c r="AB349" s="75">
        <f>IF(N349="","",(IF(N349&gt;='Sales Ach'!B$3,'Sales Ach'!C$3,IF(N349&gt;='Sales Ach'!B$4,('Sales Ach'!C$4+((N349-'Sales Ach'!B$4)/('Sales Ach'!B$3-'Sales Ach'!B$4))*'Sales Ach'!D$4),IF(N349&gt;'Sales Ach'!B$5,('Sales Ach'!C$5+((N349-'Sales Ach'!B$5)/('Sales Ach'!B$4-'Sales Ach'!B$5))*'Sales Ach'!D$5),IF(N349&gt;='Sales Ach'!B$6,('Sales Ach'!C$6+((N349-'Sales Ach'!B$6)/('Sales Ach'!B$5-'Sales Ach'!B$6)*'Sales Ach'!D$6)),0))))*$AB$2/10))</f>
        <v>24.30739189007625</v>
      </c>
      <c r="AC349" s="76">
        <f>IF(Q349="","",(IF(Q349&gt;=UA!B$3,UA!C$3,IF(Q349&gt;=UA!B$4,(UA!C$4+((Q349-UA!B$4)/(UA!B$3-UA!B$4))*UA!D$4),IF(Q349&gt;UA!B$5,(UA!C$5+((Q349-UA!B$5)/(UA!B$4-UA!B$5))*UA!D$5),IF(Q349&gt;=UA!B$6,(UA!C$6+((Q349-UA!B$6)/(UA!B$5-UA!B$6)*UA!D$6)),0))))*$AC$2/10))</f>
        <v>4.0169491525423719</v>
      </c>
      <c r="AD349" s="76">
        <f>IF(R349="","",(IF(R349&gt;='New Product'!B$3,'New Product'!C$3,IF(R349&gt;='New Product'!B$4,('New Product'!C$4+((R349-'New Product'!B$4)/('New Product'!B$3-'New Product'!B$4))*'New Product'!D$4),IF(R349&gt;'New Product'!B$5,('New Product'!C$5+((R349-'New Product'!B$5)/('New Product'!B$4-'New Product'!B$5))*'New Product'!D$5),IF(R349&gt;='New Product'!B$6,('New Product'!C$6+((R349-'New Product'!B$6)/('New Product'!B$5-'New Product'!B$6)*'New Product'!D$6)),0)))))*$AD$2/10)</f>
        <v>0</v>
      </c>
      <c r="AE349" s="76">
        <f>IF(S349="","",(IF(S349&gt;='Basket Brand'!B$3,'Basket Brand'!C$3,IF(S349&gt;='Basket Brand'!B$4,('Basket Brand'!C$4+((S349-'Basket Brand'!B$4)/('Basket Brand'!B$3-'Basket Brand'!B$4))*'Basket Brand'!D$4),IF(S349&gt;'Basket Brand'!B$5,('Basket Brand'!C$5+((S349-'Basket Brand'!B$5)/('Basket Brand'!B$4-'Basket Brand'!B$5))*'Basket Brand'!D$5),IF(S349&gt;='Basket Brand'!B$6,('Basket Brand'!C$6+((S349-'Basket Brand'!B$6)/('Basket Brand'!B$5-'Basket Brand'!B$6)*'Basket Brand'!D$6)),0))))*$AE$2/10))</f>
        <v>12</v>
      </c>
      <c r="AF349" s="76">
        <f>IF(T349="","",(IF(T349&gt;='No of Month Ach.'!B$3,'No of Month Ach.'!C$3,IF(T349&gt;='No of Month Ach.'!B$4,('No of Month Ach.'!C$4+((T349-'No of Month Ach.'!B$4)/('No of Month Ach.'!B$3-'No of Month Ach.'!B$4))*'No of Month Ach.'!D$4),IF(T349&gt;'No of Month Ach.'!B$5,('No of Month Ach.'!C$5+((T349-'No of Month Ach.'!B$5)/('No of Month Ach.'!B$4-'No of Month Ach.'!B$5))*'No of Month Ach.'!D$5),IF(T349&gt;='No of Month Ach.'!B$6,('No of Month Ach.'!C$6+((T349-'No of Month Ach.'!B$6)/('No of Month Ach.'!B$5-'No of Month Ach.'!B$6)*'No of Month Ach.'!D$6)),0))))*$AF$2/10))</f>
        <v>0</v>
      </c>
      <c r="AG349" s="76">
        <f>IFERROR(IF(U349="","",IF(U349&gt;='Rx Share'!B$3,'Rx Share'!C$3,IF(U349&gt;='Rx Share'!B$4,('Rx Share'!C$4+((U349-'Rx Share'!B$4)/('Rx Share'!B$3-'Rx Share'!B$4))*'Rx Share'!D$4),IF(U349&gt;'Rx Share'!B$5,('Rx Share'!C$5+((U349-'Rx Share'!B$5)/('Rx Share'!B$4-'Rx Share'!B$5))*'Rx Share'!D$5),IF(U349&gt;='Rx Share'!B$6,('Rx Share'!C$6+((U349-'Rx Share'!B$6)/('Rx Share'!B$5-'Rx Share'!B$6)*'Rx Share'!D$6)),0)))))*$AG$2/10,"")</f>
        <v>0</v>
      </c>
      <c r="AH349" s="76">
        <f>IF(W349&gt;='Call Achv'!B$3,'Call Achv'!C$3,IF(W349&gt;='Call Achv'!B$4,('Call Achv'!C$4+((W349-'Call Achv'!B$4)/('Call Achv'!B$3-'Call Achv'!B$4))*'Call Achv'!D$4),IF(W349&gt;'Call Achv'!B$5,('Call Achv'!C$5+((W349-'Call Achv'!B$5)/('Call Achv'!B$4-'Call Achv'!B$5))*'Call Achv'!D$5),IF(W349&gt;='Call Achv'!B$6,('Call Achv'!C$6+((W349-'Call Achv'!B$6)/('Call Achv'!B$5-'Call Achv'!B$6)*'Call Achv'!D$6)),0))))*$AH$2/10</f>
        <v>5</v>
      </c>
      <c r="AI349" s="76">
        <f>IF(X349&gt;='FF-Written'!B$3,'FF-Written'!C$3,IF(X349&gt;='FF-Written'!B$4,('FF-Written'!C$4+((X349-'FF-Written'!B$4)/('FF-Written'!B$3-'FF-Written'!B$4))*'FF-Written'!D$4),IF(X349&gt;'FF-Written'!B$5,('FF-Written'!C$5+((X349-'FF-Written'!B$5)/('FF-Written'!B$4-'FF-Written'!B$5))*'FF-Written'!D$5),IF(X349&gt;='FF-Written'!B$6,('FF-Written'!C$6+((X349-'FF-Written'!B$6)/('FF-Written'!B$5-'FF-Written'!B$6)*'FF-Written'!D$6)),0))))*$AI$2/10</f>
        <v>6.4</v>
      </c>
      <c r="AJ349" s="76">
        <f>IF(Y349&gt;='FF-Detailing'!B$3,'FF-Detailing'!C$3,IF(Y349&gt;='FF-Detailing'!B$4,('FF-Detailing'!C$4+((Y349-'FF-Detailing'!B$4)/('FF-Detailing'!B$3-'FF-Detailing'!B$4))*'FF-Detailing'!D$4),IF(Y349&gt;'FF-Detailing'!B$5,('FF-Detailing'!C$5+((Y349-'FF-Detailing'!B$5)/('FF-Detailing'!B$4-'FF-Detailing'!B$5))*'FF-Detailing'!D$5),IF(Y349&gt;='FF-Detailing'!B$6,('FF-Detailing'!C$6+((Y349-'FF-Detailing'!B$6)/('FF-Detailing'!B$5-'FF-Detailing'!B$6)*'FF-Detailing'!D$6)),0))))*$AJ$2/10</f>
        <v>2.5600000000000005</v>
      </c>
      <c r="AK349" s="100">
        <f t="shared" si="68"/>
        <v>67.855426303273276</v>
      </c>
      <c r="AL349" s="70">
        <f t="shared" si="77"/>
        <v>124</v>
      </c>
      <c r="AM349" s="2">
        <f t="shared" si="69"/>
        <v>60.315934491798473</v>
      </c>
      <c r="AN349">
        <f t="shared" si="70"/>
        <v>94</v>
      </c>
      <c r="AO349" s="110">
        <f t="shared" si="71"/>
        <v>27.595543059460585</v>
      </c>
      <c r="AP349" s="110">
        <f t="shared" si="65"/>
        <v>30.309375341180722</v>
      </c>
      <c r="AQ349" s="110">
        <f t="shared" si="66"/>
        <v>33.389830508474574</v>
      </c>
      <c r="AR349" s="110">
        <f t="shared" si="67"/>
        <v>80</v>
      </c>
      <c r="AS349" s="109">
        <f t="shared" si="72"/>
        <v>46</v>
      </c>
      <c r="AT349" s="109">
        <f t="shared" si="73"/>
        <v>126</v>
      </c>
      <c r="AU349" s="109">
        <f t="shared" si="74"/>
        <v>119</v>
      </c>
      <c r="AV349" s="109">
        <f t="shared" si="75"/>
        <v>83</v>
      </c>
    </row>
    <row r="350" spans="1:48" ht="20" x14ac:dyDescent="0.35">
      <c r="A350" s="87"/>
      <c r="B350" s="79">
        <v>108291</v>
      </c>
      <c r="C350" s="80" t="s">
        <v>2269</v>
      </c>
      <c r="D350" s="80" t="s">
        <v>1114</v>
      </c>
      <c r="E350" s="80" t="s">
        <v>2270</v>
      </c>
      <c r="F350" s="80" t="s">
        <v>62</v>
      </c>
      <c r="G350" s="80" t="s">
        <v>14</v>
      </c>
      <c r="H350" s="80" t="s">
        <v>1770</v>
      </c>
      <c r="I350" s="80" t="s">
        <v>1757</v>
      </c>
      <c r="J350" s="146">
        <v>45262</v>
      </c>
      <c r="K350" s="146" t="s">
        <v>1719</v>
      </c>
      <c r="L350" s="79"/>
      <c r="M350" s="79">
        <v>9</v>
      </c>
      <c r="N350" s="78">
        <v>90.71398119181039</v>
      </c>
      <c r="O350" s="78">
        <f>_xlfn.XLOOKUP($B350,[1]Sheet1!$A:$A,[1]Sheet1!$D:$D)</f>
        <v>90.713828301120785</v>
      </c>
      <c r="P350" s="78">
        <f t="shared" si="76"/>
        <v>1.5289068960555596E-4</v>
      </c>
      <c r="Q350" s="78">
        <v>39.436619718309856</v>
      </c>
      <c r="R350" s="78">
        <v>51.897556116891188</v>
      </c>
      <c r="S350" s="78">
        <v>95.671846171939194</v>
      </c>
      <c r="T350" s="142">
        <v>1</v>
      </c>
      <c r="U350" s="68">
        <v>33.678230878474338</v>
      </c>
      <c r="V350" s="68">
        <v>1.0103469263542302</v>
      </c>
      <c r="W350" s="78">
        <v>99.553571428571431</v>
      </c>
      <c r="X350" s="78">
        <v>73.888888888888886</v>
      </c>
      <c r="Y350" s="78">
        <v>86.666666666666671</v>
      </c>
      <c r="Z350" s="73"/>
      <c r="AA350" s="74"/>
      <c r="AB350" s="75">
        <f>IF(N350="","",(IF(N350&gt;='Sales Ach'!B$3,'Sales Ach'!C$3,IF(N350&gt;='Sales Ach'!B$4,('Sales Ach'!C$4+((N350-'Sales Ach'!B$4)/('Sales Ach'!B$3-'Sales Ach'!B$4))*'Sales Ach'!D$4),IF(N350&gt;'Sales Ach'!B$5,('Sales Ach'!C$5+((N350-'Sales Ach'!B$5)/('Sales Ach'!B$4-'Sales Ach'!B$5))*'Sales Ach'!D$5),IF(N350&gt;='Sales Ach'!B$6,('Sales Ach'!C$6+((N350-'Sales Ach'!B$6)/('Sales Ach'!B$5-'Sales Ach'!B$6)*'Sales Ach'!D$6)),0))))*$AB$2/10))</f>
        <v>13.714194357543116</v>
      </c>
      <c r="AC350" s="76">
        <f>IF(Q350="","",(IF(Q350&gt;=UA!B$3,UA!C$3,IF(Q350&gt;=UA!B$4,(UA!C$4+((Q350-UA!B$4)/(UA!B$3-UA!B$4))*UA!D$4),IF(Q350&gt;UA!B$5,(UA!C$5+((Q350-UA!B$5)/(UA!B$4-UA!B$5))*UA!D$5),IF(Q350&gt;=UA!B$6,(UA!C$6+((Q350-UA!B$6)/(UA!B$5-UA!B$6)*UA!D$6)),0))))*$AC$2/10))</f>
        <v>5.8309859154929571</v>
      </c>
      <c r="AD350" s="76">
        <f>IF(R350="","",(IF(R350&gt;='New Product'!B$3,'New Product'!C$3,IF(R350&gt;='New Product'!B$4,('New Product'!C$4+((R350-'New Product'!B$4)/('New Product'!B$3-'New Product'!B$4))*'New Product'!D$4),IF(R350&gt;'New Product'!B$5,('New Product'!C$5+((R350-'New Product'!B$5)/('New Product'!B$4-'New Product'!B$5))*'New Product'!D$5),IF(R350&gt;='New Product'!B$6,('New Product'!C$6+((R350-'New Product'!B$6)/('New Product'!B$5-'New Product'!B$6)*'New Product'!D$6)),0)))))*$AD$2/10)</f>
        <v>0.77051808011398948</v>
      </c>
      <c r="AE350" s="76">
        <f>IF(S350="","",(IF(S350&gt;='Basket Brand'!B$3,'Basket Brand'!C$3,IF(S350&gt;='Basket Brand'!B$4,('Basket Brand'!C$4+((S350-'Basket Brand'!B$4)/('Basket Brand'!B$3-'Basket Brand'!B$4))*'Basket Brand'!D$4),IF(S350&gt;'Basket Brand'!B$5,('Basket Brand'!C$5+((S350-'Basket Brand'!B$5)/('Basket Brand'!B$4-'Basket Brand'!B$5))*'Basket Brand'!D$5),IF(S350&gt;='Basket Brand'!B$6,('Basket Brand'!C$6+((S350-'Basket Brand'!B$6)/('Basket Brand'!B$5-'Basket Brand'!B$6)*'Basket Brand'!D$6)),0))))*$AE$2/10))</f>
        <v>6.3224861625308133</v>
      </c>
      <c r="AF350" s="76">
        <f>IF(T350="","",(IF(T350&gt;='No of Month Ach.'!B$3,'No of Month Ach.'!C$3,IF(T350&gt;='No of Month Ach.'!B$4,('No of Month Ach.'!C$4+((T350-'No of Month Ach.'!B$4)/('No of Month Ach.'!B$3-'No of Month Ach.'!B$4))*'No of Month Ach.'!D$4),IF(T350&gt;'No of Month Ach.'!B$5,('No of Month Ach.'!C$5+((T350-'No of Month Ach.'!B$5)/('No of Month Ach.'!B$4-'No of Month Ach.'!B$5))*'No of Month Ach.'!D$5),IF(T350&gt;='No of Month Ach.'!B$6,('No of Month Ach.'!C$6+((T350-'No of Month Ach.'!B$6)/('No of Month Ach.'!B$5-'No of Month Ach.'!B$6)*'No of Month Ach.'!D$6)),0))))*$AF$2/10))</f>
        <v>0</v>
      </c>
      <c r="AG350" s="76">
        <f>IFERROR(IF(U350="","",IF(U350&gt;='Rx Share'!B$3,'Rx Share'!C$3,IF(U350&gt;='Rx Share'!B$4,('Rx Share'!C$4+((U350-'Rx Share'!B$4)/('Rx Share'!B$3-'Rx Share'!B$4))*'Rx Share'!D$4),IF(U350&gt;'Rx Share'!B$5,('Rx Share'!C$5+((U350-'Rx Share'!B$5)/('Rx Share'!B$4-'Rx Share'!B$5))*'Rx Share'!D$5),IF(U350&gt;='Rx Share'!B$6,('Rx Share'!C$6+((U350-'Rx Share'!B$6)/('Rx Share'!B$5-'Rx Share'!B$6)*'Rx Share'!D$6)),0)))))*$AG$2/10,"")</f>
        <v>0</v>
      </c>
      <c r="AH350" s="76">
        <f>IF(W350&gt;='Call Achv'!B$3,'Call Achv'!C$3,IF(W350&gt;='Call Achv'!B$4,('Call Achv'!C$4+((W350-'Call Achv'!B$4)/('Call Achv'!B$3-'Call Achv'!B$4))*'Call Achv'!D$4),IF(W350&gt;'Call Achv'!B$5,('Call Achv'!C$5+((W350-'Call Achv'!B$5)/('Call Achv'!B$4-'Call Achv'!B$5))*'Call Achv'!D$5),IF(W350&gt;='Call Achv'!B$6,('Call Achv'!C$6+((W350-'Call Achv'!B$6)/('Call Achv'!B$5-'Call Achv'!B$6)*'Call Achv'!D$6)),0))))*$AH$2/10</f>
        <v>4.8660714285714288</v>
      </c>
      <c r="AI350" s="76">
        <f>IF(X350&gt;='FF-Written'!B$3,'FF-Written'!C$3,IF(X350&gt;='FF-Written'!B$4,('FF-Written'!C$4+((X350-'FF-Written'!B$4)/('FF-Written'!B$3-'FF-Written'!B$4))*'FF-Written'!D$4),IF(X350&gt;'FF-Written'!B$5,('FF-Written'!C$5+((X350-'FF-Written'!B$5)/('FF-Written'!B$4-'FF-Written'!B$5))*'FF-Written'!D$5),IF(X350&gt;='FF-Written'!B$6,('FF-Written'!C$6+((X350-'FF-Written'!B$6)/('FF-Written'!B$5-'FF-Written'!B$6)*'FF-Written'!D$6)),0))))*$AI$2/10</f>
        <v>4.8666666666666663</v>
      </c>
      <c r="AJ350" s="76">
        <f>IF(Y350&gt;='FF-Detailing'!B$3,'FF-Detailing'!C$3,IF(Y350&gt;='FF-Detailing'!B$4,('FF-Detailing'!C$4+((Y350-'FF-Detailing'!B$4)/('FF-Detailing'!B$3-'FF-Detailing'!B$4))*'FF-Detailing'!D$4),IF(Y350&gt;'FF-Detailing'!B$5,('FF-Detailing'!C$5+((Y350-'FF-Detailing'!B$5)/('FF-Detailing'!B$4-'FF-Detailing'!B$5))*'FF-Detailing'!D$5),IF(Y350&gt;='FF-Detailing'!B$6,('FF-Detailing'!C$6+((Y350-'FF-Detailing'!B$6)/('FF-Detailing'!B$5-'FF-Detailing'!B$6)*'FF-Detailing'!D$6)),0))))*$AJ$2/10</f>
        <v>2.5</v>
      </c>
      <c r="AK350" s="100">
        <f t="shared" si="68"/>
        <v>48.588653263648716</v>
      </c>
      <c r="AL350" s="70">
        <f t="shared" si="77"/>
        <v>254</v>
      </c>
      <c r="AM350" s="2">
        <f t="shared" si="69"/>
        <v>43.189914012132192</v>
      </c>
      <c r="AN350">
        <f t="shared" si="70"/>
        <v>191</v>
      </c>
      <c r="AO350" s="110" t="str">
        <f t="shared" si="71"/>
        <v/>
      </c>
      <c r="AP350" s="110" t="str">
        <f t="shared" si="65"/>
        <v/>
      </c>
      <c r="AQ350" s="110" t="str">
        <f t="shared" si="66"/>
        <v/>
      </c>
      <c r="AR350" s="110" t="str">
        <f t="shared" si="67"/>
        <v/>
      </c>
      <c r="AS350" s="109" t="str">
        <f t="shared" si="72"/>
        <v>Disqualified</v>
      </c>
      <c r="AT350" s="109" t="str">
        <f t="shared" si="73"/>
        <v>Disqualified</v>
      </c>
      <c r="AU350" s="109" t="str">
        <f t="shared" si="74"/>
        <v>Disqualified</v>
      </c>
      <c r="AV350" s="109" t="str">
        <f t="shared" si="75"/>
        <v>Disqualified</v>
      </c>
    </row>
    <row r="351" spans="1:48" ht="20" x14ac:dyDescent="0.35">
      <c r="A351" s="87"/>
      <c r="B351" s="79">
        <v>108292</v>
      </c>
      <c r="C351" s="80" t="s">
        <v>1604</v>
      </c>
      <c r="D351" s="80"/>
      <c r="E351" s="80" t="s">
        <v>2271</v>
      </c>
      <c r="F351" s="80" t="s">
        <v>2272</v>
      </c>
      <c r="G351" s="80" t="s">
        <v>1941</v>
      </c>
      <c r="H351" s="80" t="s">
        <v>1912</v>
      </c>
      <c r="I351" s="80" t="s">
        <v>1786</v>
      </c>
      <c r="J351" s="146"/>
      <c r="K351" s="146" t="s">
        <v>1701</v>
      </c>
      <c r="L351" s="79"/>
      <c r="M351" s="79">
        <v>6</v>
      </c>
      <c r="N351" s="78">
        <v>81.719233561229302</v>
      </c>
      <c r="O351" s="78">
        <f>_xlfn.XLOOKUP($B351,[1]Sheet1!$A:$A,[1]Sheet1!$D:$D)</f>
        <v>81.719265026997462</v>
      </c>
      <c r="P351" s="78">
        <f t="shared" si="76"/>
        <v>-3.146576815993285E-5</v>
      </c>
      <c r="Q351" s="78">
        <v>17.391304347826086</v>
      </c>
      <c r="R351" s="78">
        <v>0</v>
      </c>
      <c r="S351" s="78">
        <v>82.391979699866042</v>
      </c>
      <c r="T351" s="142">
        <v>0</v>
      </c>
      <c r="U351" s="68">
        <v>213.67521367521371</v>
      </c>
      <c r="V351" s="68">
        <v>38.461538461538467</v>
      </c>
      <c r="W351" s="78">
        <v>100.75757575757575</v>
      </c>
      <c r="X351" s="78">
        <v>82.222222222222229</v>
      </c>
      <c r="Y351" s="78">
        <v>80</v>
      </c>
      <c r="Z351" s="73"/>
      <c r="AA351" s="74"/>
      <c r="AB351" s="75">
        <f>IF(N351="","",(IF(N351&gt;='Sales Ach'!B$3,'Sales Ach'!C$3,IF(N351&gt;='Sales Ach'!B$4,('Sales Ach'!C$4+((N351-'Sales Ach'!B$4)/('Sales Ach'!B$3-'Sales Ach'!B$4))*'Sales Ach'!D$4),IF(N351&gt;'Sales Ach'!B$5,('Sales Ach'!C$5+((N351-'Sales Ach'!B$5)/('Sales Ach'!B$4-'Sales Ach'!B$5))*'Sales Ach'!D$5),IF(N351&gt;='Sales Ach'!B$6,('Sales Ach'!C$6+((N351-'Sales Ach'!B$6)/('Sales Ach'!B$5-'Sales Ach'!B$6)*'Sales Ach'!D$6)),0))))*$AB$2/10))</f>
        <v>11.01577006836879</v>
      </c>
      <c r="AC351" s="76">
        <f>IF(Q351="","",(IF(Q351&gt;=UA!B$3,UA!C$3,IF(Q351&gt;=UA!B$4,(UA!C$4+((Q351-UA!B$4)/(UA!B$3-UA!B$4))*UA!D$4),IF(Q351&gt;UA!B$5,(UA!C$5+((Q351-UA!B$5)/(UA!B$4-UA!B$5))*UA!D$5),IF(Q351&gt;=UA!B$6,(UA!C$6+((Q351-UA!B$6)/(UA!B$5-UA!B$6)*UA!D$6)),0))))*$AC$2/10))</f>
        <v>0</v>
      </c>
      <c r="AD351" s="76">
        <f>IF(R351="","",(IF(R351&gt;='New Product'!B$3,'New Product'!C$3,IF(R351&gt;='New Product'!B$4,('New Product'!C$4+((R351-'New Product'!B$4)/('New Product'!B$3-'New Product'!B$4))*'New Product'!D$4),IF(R351&gt;'New Product'!B$5,('New Product'!C$5+((R351-'New Product'!B$5)/('New Product'!B$4-'New Product'!B$5))*'New Product'!D$5),IF(R351&gt;='New Product'!B$6,('New Product'!C$6+((R351-'New Product'!B$6)/('New Product'!B$5-'New Product'!B$6)*'New Product'!D$6)),0)))))*$AD$2/10)</f>
        <v>0</v>
      </c>
      <c r="AE351" s="76">
        <f>IF(S351="","",(IF(S351&gt;='Basket Brand'!B$3,'Basket Brand'!C$3,IF(S351&gt;='Basket Brand'!B$4,('Basket Brand'!C$4+((S351-'Basket Brand'!B$4)/('Basket Brand'!B$3-'Basket Brand'!B$4))*'Basket Brand'!D$4),IF(S351&gt;'Basket Brand'!B$5,('Basket Brand'!C$5+((S351-'Basket Brand'!B$5)/('Basket Brand'!B$4-'Basket Brand'!B$5))*'Basket Brand'!D$5),IF(S351&gt;='Basket Brand'!B$6,('Basket Brand'!C$6+((S351-'Basket Brand'!B$6)/('Basket Brand'!B$5-'Basket Brand'!B$6)*'Basket Brand'!D$6)),0))))*$AE$2/10))</f>
        <v>4.4870375639839253</v>
      </c>
      <c r="AF351" s="76">
        <f>IF(T351="","",(IF(T351&gt;='No of Month Ach.'!B$3,'No of Month Ach.'!C$3,IF(T351&gt;='No of Month Ach.'!B$4,('No of Month Ach.'!C$4+((T351-'No of Month Ach.'!B$4)/('No of Month Ach.'!B$3-'No of Month Ach.'!B$4))*'No of Month Ach.'!D$4),IF(T351&gt;'No of Month Ach.'!B$5,('No of Month Ach.'!C$5+((T351-'No of Month Ach.'!B$5)/('No of Month Ach.'!B$4-'No of Month Ach.'!B$5))*'No of Month Ach.'!D$5),IF(T351&gt;='No of Month Ach.'!B$6,('No of Month Ach.'!C$6+((T351-'No of Month Ach.'!B$6)/('No of Month Ach.'!B$5-'No of Month Ach.'!B$6)*'No of Month Ach.'!D$6)),0))))*$AF$2/10))</f>
        <v>0</v>
      </c>
      <c r="AG351" s="76">
        <f>IFERROR(IF(U351="","",IF(U351&gt;='Rx Share'!B$3,'Rx Share'!C$3,IF(U351&gt;='Rx Share'!B$4,('Rx Share'!C$4+((U351-'Rx Share'!B$4)/('Rx Share'!B$3-'Rx Share'!B$4))*'Rx Share'!D$4),IF(U351&gt;'Rx Share'!B$5,('Rx Share'!C$5+((U351-'Rx Share'!B$5)/('Rx Share'!B$4-'Rx Share'!B$5))*'Rx Share'!D$5),IF(U351&gt;='Rx Share'!B$6,('Rx Share'!C$6+((U351-'Rx Share'!B$6)/('Rx Share'!B$5-'Rx Share'!B$6)*'Rx Share'!D$6)),0)))))*$AG$2/10,"")</f>
        <v>10</v>
      </c>
      <c r="AH351" s="76">
        <f>IF(W351&gt;='Call Achv'!B$3,'Call Achv'!C$3,IF(W351&gt;='Call Achv'!B$4,('Call Achv'!C$4+((W351-'Call Achv'!B$4)/('Call Achv'!B$3-'Call Achv'!B$4))*'Call Achv'!D$4),IF(W351&gt;'Call Achv'!B$5,('Call Achv'!C$5+((W351-'Call Achv'!B$5)/('Call Achv'!B$4-'Call Achv'!B$5))*'Call Achv'!D$5),IF(W351&gt;='Call Achv'!B$6,('Call Achv'!C$6+((W351-'Call Achv'!B$6)/('Call Achv'!B$5-'Call Achv'!B$6)*'Call Achv'!D$6)),0))))*$AH$2/10</f>
        <v>5</v>
      </c>
      <c r="AI351" s="76">
        <f>IF(X351&gt;='FF-Written'!B$3,'FF-Written'!C$3,IF(X351&gt;='FF-Written'!B$4,('FF-Written'!C$4+((X351-'FF-Written'!B$4)/('FF-Written'!B$3-'FF-Written'!B$4))*'FF-Written'!D$4),IF(X351&gt;'FF-Written'!B$5,('FF-Written'!C$5+((X351-'FF-Written'!B$5)/('FF-Written'!B$4-'FF-Written'!B$5))*'FF-Written'!D$5),IF(X351&gt;='FF-Written'!B$6,('FF-Written'!C$6+((X351-'FF-Written'!B$6)/('FF-Written'!B$5-'FF-Written'!B$6)*'FF-Written'!D$6)),0))))*$AI$2/10</f>
        <v>6.7555555555555573</v>
      </c>
      <c r="AJ351" s="76">
        <f>IF(Y351&gt;='FF-Detailing'!B$3,'FF-Detailing'!C$3,IF(Y351&gt;='FF-Detailing'!B$4,('FF-Detailing'!C$4+((Y351-'FF-Detailing'!B$4)/('FF-Detailing'!B$3-'FF-Detailing'!B$4))*'FF-Detailing'!D$4),IF(Y351&gt;'FF-Detailing'!B$5,('FF-Detailing'!C$5+((Y351-'FF-Detailing'!B$5)/('FF-Detailing'!B$4-'FF-Detailing'!B$5))*'FF-Detailing'!D$5),IF(Y351&gt;='FF-Detailing'!B$6,('FF-Detailing'!C$6+((Y351-'FF-Detailing'!B$6)/('FF-Detailing'!B$5-'FF-Detailing'!B$6)*'FF-Detailing'!D$6)),0))))*$AJ$2/10</f>
        <v>2.1</v>
      </c>
      <c r="AK351" s="100">
        <f t="shared" si="68"/>
        <v>36.697953984885338</v>
      </c>
      <c r="AL351" s="70">
        <f t="shared" si="77"/>
        <v>386</v>
      </c>
      <c r="AM351" s="2">
        <f t="shared" si="69"/>
        <v>43.731514653231415</v>
      </c>
      <c r="AN351">
        <f t="shared" si="70"/>
        <v>185</v>
      </c>
      <c r="AO351" s="110" t="str">
        <f t="shared" si="71"/>
        <v/>
      </c>
      <c r="AP351" s="110" t="str">
        <f t="shared" si="65"/>
        <v/>
      </c>
      <c r="AQ351" s="110" t="str">
        <f t="shared" si="66"/>
        <v/>
      </c>
      <c r="AR351" s="110" t="str">
        <f t="shared" si="67"/>
        <v/>
      </c>
      <c r="AS351" s="109" t="str">
        <f t="shared" si="72"/>
        <v>Disqualified</v>
      </c>
      <c r="AT351" s="109" t="str">
        <f t="shared" si="73"/>
        <v>Disqualified</v>
      </c>
      <c r="AU351" s="109" t="str">
        <f t="shared" si="74"/>
        <v>Disqualified</v>
      </c>
      <c r="AV351" s="109" t="str">
        <f t="shared" si="75"/>
        <v>Disqualified</v>
      </c>
    </row>
    <row r="352" spans="1:48" ht="20" x14ac:dyDescent="0.35">
      <c r="A352" s="87"/>
      <c r="B352" s="79">
        <v>108295</v>
      </c>
      <c r="C352" s="80" t="s">
        <v>2273</v>
      </c>
      <c r="D352" s="80" t="s">
        <v>1114</v>
      </c>
      <c r="E352" s="80" t="s">
        <v>2274</v>
      </c>
      <c r="F352" s="80" t="s">
        <v>165</v>
      </c>
      <c r="G352" s="80" t="s">
        <v>31</v>
      </c>
      <c r="H352" s="80" t="s">
        <v>1760</v>
      </c>
      <c r="I352" s="80" t="s">
        <v>1757</v>
      </c>
      <c r="J352" s="146">
        <v>45262</v>
      </c>
      <c r="K352" s="146" t="s">
        <v>1719</v>
      </c>
      <c r="L352" s="79"/>
      <c r="M352" s="79">
        <v>9</v>
      </c>
      <c r="N352" s="78">
        <v>96.791762602567559</v>
      </c>
      <c r="O352" s="78">
        <f>_xlfn.XLOOKUP($B352,[1]Sheet1!$A:$A,[1]Sheet1!$D:$D)</f>
        <v>96.791721746268678</v>
      </c>
      <c r="P352" s="78">
        <f t="shared" si="76"/>
        <v>4.0856298880953545E-5</v>
      </c>
      <c r="Q352" s="78">
        <v>33.846153846153847</v>
      </c>
      <c r="R352" s="78">
        <v>85.609250483559379</v>
      </c>
      <c r="S352" s="78">
        <v>87.293119110784417</v>
      </c>
      <c r="T352" s="142">
        <v>4</v>
      </c>
      <c r="U352" s="68">
        <v>11.240164855751217</v>
      </c>
      <c r="V352" s="68">
        <v>0.3372049456725365</v>
      </c>
      <c r="W352" s="78">
        <v>107.96825396825396</v>
      </c>
      <c r="X352" s="78">
        <v>77.777777777777786</v>
      </c>
      <c r="Y352" s="78">
        <v>85</v>
      </c>
      <c r="Z352" s="73"/>
      <c r="AA352" s="74"/>
      <c r="AB352" s="75">
        <f>IF(N352="","",(IF(N352&gt;='Sales Ach'!B$3,'Sales Ach'!C$3,IF(N352&gt;='Sales Ach'!B$4,('Sales Ach'!C$4+((N352-'Sales Ach'!B$4)/('Sales Ach'!B$3-'Sales Ach'!B$4))*'Sales Ach'!D$4),IF(N352&gt;'Sales Ach'!B$5,('Sales Ach'!C$5+((N352-'Sales Ach'!B$5)/('Sales Ach'!B$4-'Sales Ach'!B$5))*'Sales Ach'!D$5),IF(N352&gt;='Sales Ach'!B$6,('Sales Ach'!C$6+((N352-'Sales Ach'!B$6)/('Sales Ach'!B$5-'Sales Ach'!B$6)*'Sales Ach'!D$6)),0))))*$AB$2/10))</f>
        <v>17.150115123081072</v>
      </c>
      <c r="AC352" s="76">
        <f>IF(Q352="","",(IF(Q352&gt;=UA!B$3,UA!C$3,IF(Q352&gt;=UA!B$4,(UA!C$4+((Q352-UA!B$4)/(UA!B$3-UA!B$4))*UA!D$4),IF(Q352&gt;UA!B$5,(UA!C$5+((Q352-UA!B$5)/(UA!B$4-UA!B$5))*UA!D$5),IF(Q352&gt;=UA!B$6,(UA!C$6+((Q352-UA!B$6)/(UA!B$5-UA!B$6)*UA!D$6)),0))))*$AC$2/10))</f>
        <v>4.1538461538461542</v>
      </c>
      <c r="AD352" s="76">
        <f>IF(R352="","",(IF(R352&gt;='New Product'!B$3,'New Product'!C$3,IF(R352&gt;='New Product'!B$4,('New Product'!C$4+((R352-'New Product'!B$4)/('New Product'!B$3-'New Product'!B$4))*'New Product'!D$4),IF(R352&gt;'New Product'!B$5,('New Product'!C$5+((R352-'New Product'!B$5)/('New Product'!B$4-'New Product'!B$5))*'New Product'!D$5),IF(R352&gt;='New Product'!B$6,('New Product'!C$6+((R352-'New Product'!B$6)/('New Product'!B$5-'New Product'!B$6)*'New Product'!D$6)),0)))))*$AD$2/10)</f>
        <v>2.560925048355938</v>
      </c>
      <c r="AE352" s="76">
        <f>IF(S352="","",(IF(S352&gt;='Basket Brand'!B$3,'Basket Brand'!C$3,IF(S352&gt;='Basket Brand'!B$4,('Basket Brand'!C$4+((S352-'Basket Brand'!B$4)/('Basket Brand'!B$3-'Basket Brand'!B$4))*'Basket Brand'!D$4),IF(S352&gt;'Basket Brand'!B$5,('Basket Brand'!C$5+((S352-'Basket Brand'!B$5)/('Basket Brand'!B$4-'Basket Brand'!B$5))*'Basket Brand'!D$5),IF(S352&gt;='Basket Brand'!B$6,('Basket Brand'!C$6+((S352-'Basket Brand'!B$6)/('Basket Brand'!B$5-'Basket Brand'!B$6)*'Basket Brand'!D$6)),0))))*$AE$2/10))</f>
        <v>5.0751742932941308</v>
      </c>
      <c r="AF352" s="76">
        <f>IF(T352="","",(IF(T352&gt;='No of Month Ach.'!B$3,'No of Month Ach.'!C$3,IF(T352&gt;='No of Month Ach.'!B$4,('No of Month Ach.'!C$4+((T352-'No of Month Ach.'!B$4)/('No of Month Ach.'!B$3-'No of Month Ach.'!B$4))*'No of Month Ach.'!D$4),IF(T352&gt;'No of Month Ach.'!B$5,('No of Month Ach.'!C$5+((T352-'No of Month Ach.'!B$5)/('No of Month Ach.'!B$4-'No of Month Ach.'!B$5))*'No of Month Ach.'!D$5),IF(T352&gt;='No of Month Ach.'!B$6,('No of Month Ach.'!C$6+((T352-'No of Month Ach.'!B$6)/('No of Month Ach.'!B$5-'No of Month Ach.'!B$6)*'No of Month Ach.'!D$6)),0))))*$AF$2/10))</f>
        <v>0</v>
      </c>
      <c r="AG352" s="76">
        <f>IFERROR(IF(U352="","",IF(U352&gt;='Rx Share'!B$3,'Rx Share'!C$3,IF(U352&gt;='Rx Share'!B$4,('Rx Share'!C$4+((U352-'Rx Share'!B$4)/('Rx Share'!B$3-'Rx Share'!B$4))*'Rx Share'!D$4),IF(U352&gt;'Rx Share'!B$5,('Rx Share'!C$5+((U352-'Rx Share'!B$5)/('Rx Share'!B$4-'Rx Share'!B$5))*'Rx Share'!D$5),IF(U352&gt;='Rx Share'!B$6,('Rx Share'!C$6+((U352-'Rx Share'!B$6)/('Rx Share'!B$5-'Rx Share'!B$6)*'Rx Share'!D$6)),0)))))*$AG$2/10,"")</f>
        <v>0</v>
      </c>
      <c r="AH352" s="76">
        <f>IF(W352&gt;='Call Achv'!B$3,'Call Achv'!C$3,IF(W352&gt;='Call Achv'!B$4,('Call Achv'!C$4+((W352-'Call Achv'!B$4)/('Call Achv'!B$3-'Call Achv'!B$4))*'Call Achv'!D$4),IF(W352&gt;'Call Achv'!B$5,('Call Achv'!C$5+((W352-'Call Achv'!B$5)/('Call Achv'!B$4-'Call Achv'!B$5))*'Call Achv'!D$5),IF(W352&gt;='Call Achv'!B$6,('Call Achv'!C$6+((W352-'Call Achv'!B$6)/('Call Achv'!B$5-'Call Achv'!B$6)*'Call Achv'!D$6)),0))))*$AH$2/10</f>
        <v>5</v>
      </c>
      <c r="AI352" s="76">
        <f>IF(X352&gt;='FF-Written'!B$3,'FF-Written'!C$3,IF(X352&gt;='FF-Written'!B$4,('FF-Written'!C$4+((X352-'FF-Written'!B$4)/('FF-Written'!B$3-'FF-Written'!B$4))*'FF-Written'!D$4),IF(X352&gt;'FF-Written'!B$5,('FF-Written'!C$5+((X352-'FF-Written'!B$5)/('FF-Written'!B$4-'FF-Written'!B$5))*'FF-Written'!D$5),IF(X352&gt;='FF-Written'!B$6,('FF-Written'!C$6+((X352-'FF-Written'!B$6)/('FF-Written'!B$5-'FF-Written'!B$6)*'FF-Written'!D$6)),0))))*$AI$2/10</f>
        <v>5.3333333333333339</v>
      </c>
      <c r="AJ352" s="76">
        <f>IF(Y352&gt;='FF-Detailing'!B$3,'FF-Detailing'!C$3,IF(Y352&gt;='FF-Detailing'!B$4,('FF-Detailing'!C$4+((Y352-'FF-Detailing'!B$4)/('FF-Detailing'!B$3-'FF-Detailing'!B$4))*'FF-Detailing'!D$4),IF(Y352&gt;'FF-Detailing'!B$5,('FF-Detailing'!C$5+((Y352-'FF-Detailing'!B$5)/('FF-Detailing'!B$4-'FF-Detailing'!B$5))*'FF-Detailing'!D$5),IF(Y352&gt;='FF-Detailing'!B$6,('FF-Detailing'!C$6+((Y352-'FF-Detailing'!B$6)/('FF-Detailing'!B$5-'FF-Detailing'!B$6)*'FF-Detailing'!D$6)),0))))*$AJ$2/10</f>
        <v>2.4</v>
      </c>
      <c r="AK352" s="100">
        <f t="shared" si="68"/>
        <v>52.091742439888286</v>
      </c>
      <c r="AL352" s="70">
        <f t="shared" si="77"/>
        <v>221</v>
      </c>
      <c r="AM352" s="2">
        <f t="shared" si="69"/>
        <v>46.303771057678475</v>
      </c>
      <c r="AN352">
        <f t="shared" si="70"/>
        <v>166</v>
      </c>
      <c r="AO352" s="110" t="str">
        <f t="shared" si="71"/>
        <v/>
      </c>
      <c r="AP352" s="110" t="str">
        <f t="shared" si="65"/>
        <v/>
      </c>
      <c r="AQ352" s="110" t="str">
        <f t="shared" si="66"/>
        <v/>
      </c>
      <c r="AR352" s="110" t="str">
        <f t="shared" si="67"/>
        <v/>
      </c>
      <c r="AS352" s="109" t="str">
        <f t="shared" si="72"/>
        <v>Disqualified</v>
      </c>
      <c r="AT352" s="109" t="str">
        <f t="shared" si="73"/>
        <v>Disqualified</v>
      </c>
      <c r="AU352" s="109" t="str">
        <f t="shared" si="74"/>
        <v>Disqualified</v>
      </c>
      <c r="AV352" s="109" t="str">
        <f t="shared" si="75"/>
        <v>Disqualified</v>
      </c>
    </row>
    <row r="353" spans="1:48" ht="20" x14ac:dyDescent="0.35">
      <c r="A353" s="87"/>
      <c r="B353" s="79">
        <v>108296</v>
      </c>
      <c r="C353" s="80" t="s">
        <v>2275</v>
      </c>
      <c r="D353" s="80" t="s">
        <v>1114</v>
      </c>
      <c r="E353" s="80" t="s">
        <v>2276</v>
      </c>
      <c r="F353" s="80" t="s">
        <v>112</v>
      </c>
      <c r="G353" s="80" t="s">
        <v>26</v>
      </c>
      <c r="H353" s="80" t="s">
        <v>1756</v>
      </c>
      <c r="I353" s="80" t="s">
        <v>1757</v>
      </c>
      <c r="J353" s="146">
        <v>45262</v>
      </c>
      <c r="K353" s="146" t="s">
        <v>1719</v>
      </c>
      <c r="L353" s="79"/>
      <c r="M353" s="79">
        <v>9</v>
      </c>
      <c r="N353" s="78">
        <v>101.3383259048811</v>
      </c>
      <c r="O353" s="78">
        <f>_xlfn.XLOOKUP($B353,[1]Sheet1!$A:$A,[1]Sheet1!$D:$D)</f>
        <v>101.33834618354402</v>
      </c>
      <c r="P353" s="78">
        <f t="shared" si="76"/>
        <v>-2.0278662915984569E-5</v>
      </c>
      <c r="Q353" s="78">
        <v>40.73394495412844</v>
      </c>
      <c r="R353" s="78">
        <v>23.522445608896021</v>
      </c>
      <c r="S353" s="78">
        <v>101.97759873382492</v>
      </c>
      <c r="T353" s="142">
        <v>6</v>
      </c>
      <c r="U353" s="68">
        <v>9.2400092400092397</v>
      </c>
      <c r="V353" s="68">
        <v>0.27720027720027718</v>
      </c>
      <c r="W353" s="78">
        <v>108.97009966777409</v>
      </c>
      <c r="X353" s="78">
        <v>78.888888888888872</v>
      </c>
      <c r="Y353" s="78">
        <v>82</v>
      </c>
      <c r="Z353" s="73"/>
      <c r="AA353" s="74"/>
      <c r="AB353" s="75">
        <f>IF(N353="","",(IF(N353&gt;='Sales Ach'!B$3,'Sales Ach'!C$3,IF(N353&gt;='Sales Ach'!B$4,('Sales Ach'!C$4+((N353-'Sales Ach'!B$4)/('Sales Ach'!B$3-'Sales Ach'!B$4))*'Sales Ach'!D$4),IF(N353&gt;'Sales Ach'!B$5,('Sales Ach'!C$5+((N353-'Sales Ach'!B$5)/('Sales Ach'!B$4-'Sales Ach'!B$5))*'Sales Ach'!D$5),IF(N353&gt;='Sales Ach'!B$6,('Sales Ach'!C$6+((N353-'Sales Ach'!B$6)/('Sales Ach'!B$5-'Sales Ach'!B$6)*'Sales Ach'!D$6)),0))))*$AB$2/10))</f>
        <v>24.401497771464328</v>
      </c>
      <c r="AC353" s="76">
        <f>IF(Q353="","",(IF(Q353&gt;=UA!B$3,UA!C$3,IF(Q353&gt;=UA!B$4,(UA!C$4+((Q353-UA!B$4)/(UA!B$3-UA!B$4))*UA!D$4),IF(Q353&gt;UA!B$5,(UA!C$5+((Q353-UA!B$5)/(UA!B$4-UA!B$5))*UA!D$5),IF(Q353&gt;=UA!B$6,(UA!C$6+((Q353-UA!B$6)/(UA!B$5-UA!B$6)*UA!D$6)),0))))*$AC$2/10))</f>
        <v>6.2935779816513762</v>
      </c>
      <c r="AD353" s="76">
        <f>IF(R353="","",(IF(R353&gt;='New Product'!B$3,'New Product'!C$3,IF(R353&gt;='New Product'!B$4,('New Product'!C$4+((R353-'New Product'!B$4)/('New Product'!B$3-'New Product'!B$4))*'New Product'!D$4),IF(R353&gt;'New Product'!B$5,('New Product'!C$5+((R353-'New Product'!B$5)/('New Product'!B$4-'New Product'!B$5))*'New Product'!D$5),IF(R353&gt;='New Product'!B$6,('New Product'!C$6+((R353-'New Product'!B$6)/('New Product'!B$5-'New Product'!B$6)*'New Product'!D$6)),0)))))*$AD$2/10)</f>
        <v>0</v>
      </c>
      <c r="AE353" s="76">
        <f>IF(S353="","",(IF(S353&gt;='Basket Brand'!B$3,'Basket Brand'!C$3,IF(S353&gt;='Basket Brand'!B$4,('Basket Brand'!C$4+((S353-'Basket Brand'!B$4)/('Basket Brand'!B$3-'Basket Brand'!B$4))*'Basket Brand'!D$4),IF(S353&gt;'Basket Brand'!B$5,('Basket Brand'!C$5+((S353-'Basket Brand'!B$5)/('Basket Brand'!B$4-'Basket Brand'!B$5))*'Basket Brand'!D$5),IF(S353&gt;='Basket Brand'!B$6,('Basket Brand'!C$6+((S353-'Basket Brand'!B$6)/('Basket Brand'!B$5-'Basket Brand'!B$6)*'Basket Brand'!D$6)),0))))*$AE$2/10))</f>
        <v>9.8373118480589898</v>
      </c>
      <c r="AF353" s="76">
        <f>IF(T353="","",(IF(T353&gt;='No of Month Ach.'!B$3,'No of Month Ach.'!C$3,IF(T353&gt;='No of Month Ach.'!B$4,('No of Month Ach.'!C$4+((T353-'No of Month Ach.'!B$4)/('No of Month Ach.'!B$3-'No of Month Ach.'!B$4))*'No of Month Ach.'!D$4),IF(T353&gt;'No of Month Ach.'!B$5,('No of Month Ach.'!C$5+((T353-'No of Month Ach.'!B$5)/('No of Month Ach.'!B$4-'No of Month Ach.'!B$5))*'No of Month Ach.'!D$5),IF(T353&gt;='No of Month Ach.'!B$6,('No of Month Ach.'!C$6+((T353-'No of Month Ach.'!B$6)/('No of Month Ach.'!B$5-'No of Month Ach.'!B$6)*'No of Month Ach.'!D$6)),0))))*$AF$2/10))</f>
        <v>1.575</v>
      </c>
      <c r="AG353" s="76">
        <f>IFERROR(IF(U353="","",IF(U353&gt;='Rx Share'!B$3,'Rx Share'!C$3,IF(U353&gt;='Rx Share'!B$4,('Rx Share'!C$4+((U353-'Rx Share'!B$4)/('Rx Share'!B$3-'Rx Share'!B$4))*'Rx Share'!D$4),IF(U353&gt;'Rx Share'!B$5,('Rx Share'!C$5+((U353-'Rx Share'!B$5)/('Rx Share'!B$4-'Rx Share'!B$5))*'Rx Share'!D$5),IF(U353&gt;='Rx Share'!B$6,('Rx Share'!C$6+((U353-'Rx Share'!B$6)/('Rx Share'!B$5-'Rx Share'!B$6)*'Rx Share'!D$6)),0)))))*$AG$2/10,"")</f>
        <v>0</v>
      </c>
      <c r="AH353" s="76">
        <f>IF(W353&gt;='Call Achv'!B$3,'Call Achv'!C$3,IF(W353&gt;='Call Achv'!B$4,('Call Achv'!C$4+((W353-'Call Achv'!B$4)/('Call Achv'!B$3-'Call Achv'!B$4))*'Call Achv'!D$4),IF(W353&gt;'Call Achv'!B$5,('Call Achv'!C$5+((W353-'Call Achv'!B$5)/('Call Achv'!B$4-'Call Achv'!B$5))*'Call Achv'!D$5),IF(W353&gt;='Call Achv'!B$6,('Call Achv'!C$6+((W353-'Call Achv'!B$6)/('Call Achv'!B$5-'Call Achv'!B$6)*'Call Achv'!D$6)),0))))*$AH$2/10</f>
        <v>5</v>
      </c>
      <c r="AI353" s="76">
        <f>IF(X353&gt;='FF-Written'!B$3,'FF-Written'!C$3,IF(X353&gt;='FF-Written'!B$4,('FF-Written'!C$4+((X353-'FF-Written'!B$4)/('FF-Written'!B$3-'FF-Written'!B$4))*'FF-Written'!D$4),IF(X353&gt;'FF-Written'!B$5,('FF-Written'!C$5+((X353-'FF-Written'!B$5)/('FF-Written'!B$4-'FF-Written'!B$5))*'FF-Written'!D$5),IF(X353&gt;='FF-Written'!B$6,('FF-Written'!C$6+((X353-'FF-Written'!B$6)/('FF-Written'!B$5-'FF-Written'!B$6)*'FF-Written'!D$6)),0))))*$AI$2/10</f>
        <v>5.4666666666666641</v>
      </c>
      <c r="AJ353" s="76">
        <f>IF(Y353&gt;='FF-Detailing'!B$3,'FF-Detailing'!C$3,IF(Y353&gt;='FF-Detailing'!B$4,('FF-Detailing'!C$4+((Y353-'FF-Detailing'!B$4)/('FF-Detailing'!B$3-'FF-Detailing'!B$4))*'FF-Detailing'!D$4),IF(Y353&gt;'FF-Detailing'!B$5,('FF-Detailing'!C$5+((Y353-'FF-Detailing'!B$5)/('FF-Detailing'!B$4-'FF-Detailing'!B$5))*'FF-Detailing'!D$5),IF(Y353&gt;='FF-Detailing'!B$6,('FF-Detailing'!C$6+((Y353-'FF-Detailing'!B$6)/('FF-Detailing'!B$5-'FF-Detailing'!B$6)*'FF-Detailing'!D$6)),0))))*$AJ$2/10</f>
        <v>2.2200000000000002</v>
      </c>
      <c r="AK353" s="100">
        <f t="shared" si="68"/>
        <v>68.49256783480169</v>
      </c>
      <c r="AL353" s="70">
        <f t="shared" si="77"/>
        <v>118</v>
      </c>
      <c r="AM353" s="2">
        <f t="shared" si="69"/>
        <v>60.882282519823725</v>
      </c>
      <c r="AN353">
        <f t="shared" si="70"/>
        <v>88</v>
      </c>
      <c r="AO353" s="110">
        <f t="shared" si="71"/>
        <v>9.2400092400092397</v>
      </c>
      <c r="AP353" s="110">
        <f t="shared" si="65"/>
        <v>23.522445608896021</v>
      </c>
      <c r="AQ353" s="110">
        <f t="shared" si="66"/>
        <v>40.73394495412844</v>
      </c>
      <c r="AR353" s="110">
        <f t="shared" si="67"/>
        <v>78.888888888888872</v>
      </c>
      <c r="AS353" s="109">
        <f t="shared" si="72"/>
        <v>95</v>
      </c>
      <c r="AT353" s="109">
        <f t="shared" si="73"/>
        <v>129</v>
      </c>
      <c r="AU353" s="109">
        <f t="shared" si="74"/>
        <v>84</v>
      </c>
      <c r="AV353" s="109">
        <f t="shared" si="75"/>
        <v>94</v>
      </c>
    </row>
    <row r="354" spans="1:48" ht="20" x14ac:dyDescent="0.35">
      <c r="A354" s="87"/>
      <c r="B354" s="79">
        <v>108297</v>
      </c>
      <c r="C354" s="80" t="s">
        <v>2277</v>
      </c>
      <c r="D354" s="80" t="s">
        <v>1114</v>
      </c>
      <c r="E354" s="80" t="s">
        <v>2278</v>
      </c>
      <c r="F354" s="80" t="s">
        <v>1917</v>
      </c>
      <c r="G354" s="80" t="s">
        <v>1807</v>
      </c>
      <c r="H354" s="80" t="s">
        <v>1808</v>
      </c>
      <c r="I354" s="80" t="s">
        <v>1757</v>
      </c>
      <c r="J354" s="146">
        <v>45262</v>
      </c>
      <c r="K354" s="146" t="s">
        <v>1719</v>
      </c>
      <c r="L354" s="79"/>
      <c r="M354" s="79">
        <v>9</v>
      </c>
      <c r="N354" s="78">
        <v>98.127655720840096</v>
      </c>
      <c r="O354" s="78">
        <f>_xlfn.XLOOKUP($B354,[1]Sheet1!$A:$A,[1]Sheet1!$D:$D)</f>
        <v>98.127654174560107</v>
      </c>
      <c r="P354" s="78">
        <f t="shared" si="76"/>
        <v>1.5462799893839474E-6</v>
      </c>
      <c r="Q354" s="78">
        <v>44.444444444444443</v>
      </c>
      <c r="R354" s="78">
        <v>61.459198661236648</v>
      </c>
      <c r="S354" s="78">
        <v>98.41675247933378</v>
      </c>
      <c r="T354" s="142">
        <v>5</v>
      </c>
      <c r="U354" s="68">
        <v>2.9320046098569588</v>
      </c>
      <c r="V354" s="68">
        <v>0.52776082977425254</v>
      </c>
      <c r="W354" s="78">
        <v>122.47706422018349</v>
      </c>
      <c r="X354" s="78">
        <v>90</v>
      </c>
      <c r="Y354" s="78">
        <v>80.666666666666671</v>
      </c>
      <c r="Z354" s="73"/>
      <c r="AA354" s="74"/>
      <c r="AB354" s="75">
        <f>IF(N354="","",(IF(N354&gt;='Sales Ach'!B$3,'Sales Ach'!C$3,IF(N354&gt;='Sales Ach'!B$4,('Sales Ach'!C$4+((N354-'Sales Ach'!B$4)/('Sales Ach'!B$3-'Sales Ach'!B$4))*'Sales Ach'!D$4),IF(N354&gt;'Sales Ach'!B$5,('Sales Ach'!C$5+((N354-'Sales Ach'!B$5)/('Sales Ach'!B$4-'Sales Ach'!B$5))*'Sales Ach'!D$5),IF(N354&gt;='Sales Ach'!B$6,('Sales Ach'!C$6+((N354-'Sales Ach'!B$6)/('Sales Ach'!B$5-'Sales Ach'!B$6)*'Sales Ach'!D$6)),0))))*$AB$2/10))</f>
        <v>18.753186865008114</v>
      </c>
      <c r="AC354" s="76">
        <f>IF(Q354="","",(IF(Q354&gt;=UA!B$3,UA!C$3,IF(Q354&gt;=UA!B$4,(UA!C$4+((Q354-UA!B$4)/(UA!B$3-UA!B$4))*UA!D$4),IF(Q354&gt;UA!B$5,(UA!C$5+((Q354-UA!B$5)/(UA!B$4-UA!B$5))*UA!D$5),IF(Q354&gt;=UA!B$6,(UA!C$6+((Q354-UA!B$6)/(UA!B$5-UA!B$6)*UA!D$6)),0))))*$AC$2/10))</f>
        <v>7.7777777777777768</v>
      </c>
      <c r="AD354" s="76">
        <f>IF(R354="","",(IF(R354&gt;='New Product'!B$3,'New Product'!C$3,IF(R354&gt;='New Product'!B$4,('New Product'!C$4+((R354-'New Product'!B$4)/('New Product'!B$3-'New Product'!B$4))*'New Product'!D$4),IF(R354&gt;'New Product'!B$5,('New Product'!C$5+((R354-'New Product'!B$5)/('New Product'!B$4-'New Product'!B$5))*'New Product'!D$5),IF(R354&gt;='New Product'!B$6,('New Product'!C$6+((R354-'New Product'!B$6)/('New Product'!B$5-'New Product'!B$6)*'New Product'!D$6)),0)))))*$AD$2/10)</f>
        <v>1.1888399414291033</v>
      </c>
      <c r="AE354" s="76">
        <f>IF(S354="","",(IF(S354&gt;='Basket Brand'!B$3,'Basket Brand'!C$3,IF(S354&gt;='Basket Brand'!B$4,('Basket Brand'!C$4+((S354-'Basket Brand'!B$4)/('Basket Brand'!B$3-'Basket Brand'!B$4))*'Basket Brand'!D$4),IF(S354&gt;'Basket Brand'!B$5,('Basket Brand'!C$5+((S354-'Basket Brand'!B$5)/('Basket Brand'!B$4-'Basket Brand'!B$5))*'Basket Brand'!D$5),IF(S354&gt;='Basket Brand'!B$6,('Basket Brand'!C$6+((S354-'Basket Brand'!B$6)/('Basket Brand'!B$5-'Basket Brand'!B$6)*'Basket Brand'!D$6)),0))))*$AE$2/10))</f>
        <v>7.6400411900802139</v>
      </c>
      <c r="AF354" s="76">
        <f>IF(T354="","",(IF(T354&gt;='No of Month Ach.'!B$3,'No of Month Ach.'!C$3,IF(T354&gt;='No of Month Ach.'!B$4,('No of Month Ach.'!C$4+((T354-'No of Month Ach.'!B$4)/('No of Month Ach.'!B$3-'No of Month Ach.'!B$4))*'No of Month Ach.'!D$4),IF(T354&gt;'No of Month Ach.'!B$5,('No of Month Ach.'!C$5+((T354-'No of Month Ach.'!B$5)/('No of Month Ach.'!B$4-'No of Month Ach.'!B$5))*'No of Month Ach.'!D$5),IF(T354&gt;='No of Month Ach.'!B$6,('No of Month Ach.'!C$6+((T354-'No of Month Ach.'!B$6)/('No of Month Ach.'!B$5-'No of Month Ach.'!B$6)*'No of Month Ach.'!D$6)),0))))*$AF$2/10))</f>
        <v>0.35</v>
      </c>
      <c r="AG354" s="76">
        <f>IFERROR(IF(U354="","",IF(U354&gt;='Rx Share'!B$3,'Rx Share'!C$3,IF(U354&gt;='Rx Share'!B$4,('Rx Share'!C$4+((U354-'Rx Share'!B$4)/('Rx Share'!B$3-'Rx Share'!B$4))*'Rx Share'!D$4),IF(U354&gt;'Rx Share'!B$5,('Rx Share'!C$5+((U354-'Rx Share'!B$5)/('Rx Share'!B$4-'Rx Share'!B$5))*'Rx Share'!D$5),IF(U354&gt;='Rx Share'!B$6,('Rx Share'!C$6+((U354-'Rx Share'!B$6)/('Rx Share'!B$5-'Rx Share'!B$6)*'Rx Share'!D$6)),0)))))*$AG$2/10,"")</f>
        <v>0</v>
      </c>
      <c r="AH354" s="76">
        <f>IF(W354&gt;='Call Achv'!B$3,'Call Achv'!C$3,IF(W354&gt;='Call Achv'!B$4,('Call Achv'!C$4+((W354-'Call Achv'!B$4)/('Call Achv'!B$3-'Call Achv'!B$4))*'Call Achv'!D$4),IF(W354&gt;'Call Achv'!B$5,('Call Achv'!C$5+((W354-'Call Achv'!B$5)/('Call Achv'!B$4-'Call Achv'!B$5))*'Call Achv'!D$5),IF(W354&gt;='Call Achv'!B$6,('Call Achv'!C$6+((W354-'Call Achv'!B$6)/('Call Achv'!B$5-'Call Achv'!B$6)*'Call Achv'!D$6)),0))))*$AH$2/10</f>
        <v>5</v>
      </c>
      <c r="AI354" s="76">
        <f>IF(X354&gt;='FF-Written'!B$3,'FF-Written'!C$3,IF(X354&gt;='FF-Written'!B$4,('FF-Written'!C$4+((X354-'FF-Written'!B$4)/('FF-Written'!B$3-'FF-Written'!B$4))*'FF-Written'!D$4),IF(X354&gt;'FF-Written'!B$5,('FF-Written'!C$5+((X354-'FF-Written'!B$5)/('FF-Written'!B$4-'FF-Written'!B$5))*'FF-Written'!D$5),IF(X354&gt;='FF-Written'!B$6,('FF-Written'!C$6+((X354-'FF-Written'!B$6)/('FF-Written'!B$5-'FF-Written'!B$6)*'FF-Written'!D$6)),0))))*$AI$2/10</f>
        <v>8</v>
      </c>
      <c r="AJ354" s="76">
        <f>IF(Y354&gt;='FF-Detailing'!B$3,'FF-Detailing'!C$3,IF(Y354&gt;='FF-Detailing'!B$4,('FF-Detailing'!C$4+((Y354-'FF-Detailing'!B$4)/('FF-Detailing'!B$3-'FF-Detailing'!B$4))*'FF-Detailing'!D$4),IF(Y354&gt;'FF-Detailing'!B$5,('FF-Detailing'!C$5+((Y354-'FF-Detailing'!B$5)/('FF-Detailing'!B$4-'FF-Detailing'!B$5))*'FF-Detailing'!D$5),IF(Y354&gt;='FF-Detailing'!B$6,('FF-Detailing'!C$6+((Y354-'FF-Detailing'!B$6)/('FF-Detailing'!B$5-'FF-Detailing'!B$6)*'FF-Detailing'!D$6)),0))))*$AJ$2/10</f>
        <v>2.1400000000000006</v>
      </c>
      <c r="AK354" s="100">
        <f t="shared" si="68"/>
        <v>63.562307217869012</v>
      </c>
      <c r="AL354" s="70">
        <f t="shared" si="77"/>
        <v>139</v>
      </c>
      <c r="AM354" s="2">
        <f t="shared" si="69"/>
        <v>56.499828638105782</v>
      </c>
      <c r="AN354">
        <f t="shared" si="70"/>
        <v>108</v>
      </c>
      <c r="AO354" s="110" t="str">
        <f t="shared" si="71"/>
        <v/>
      </c>
      <c r="AP354" s="110" t="str">
        <f t="shared" si="65"/>
        <v/>
      </c>
      <c r="AQ354" s="110" t="str">
        <f t="shared" si="66"/>
        <v/>
      </c>
      <c r="AR354" s="110" t="str">
        <f t="shared" si="67"/>
        <v/>
      </c>
      <c r="AS354" s="109" t="str">
        <f t="shared" si="72"/>
        <v>Disqualified</v>
      </c>
      <c r="AT354" s="109" t="str">
        <f t="shared" si="73"/>
        <v>Disqualified</v>
      </c>
      <c r="AU354" s="109" t="str">
        <f t="shared" si="74"/>
        <v>Disqualified</v>
      </c>
      <c r="AV354" s="109" t="str">
        <f t="shared" si="75"/>
        <v>Disqualified</v>
      </c>
    </row>
    <row r="355" spans="1:48" ht="20" x14ac:dyDescent="0.35">
      <c r="A355" s="87"/>
      <c r="B355" s="79">
        <v>108302</v>
      </c>
      <c r="C355" s="80" t="s">
        <v>2279</v>
      </c>
      <c r="D355" s="80" t="s">
        <v>1114</v>
      </c>
      <c r="E355" s="80" t="s">
        <v>2280</v>
      </c>
      <c r="F355" s="80" t="s">
        <v>2120</v>
      </c>
      <c r="G355" s="80" t="s">
        <v>24</v>
      </c>
      <c r="H355" s="80" t="s">
        <v>1760</v>
      </c>
      <c r="I355" s="80" t="s">
        <v>1757</v>
      </c>
      <c r="J355" s="146">
        <v>45273</v>
      </c>
      <c r="K355" s="146" t="s">
        <v>1719</v>
      </c>
      <c r="L355" s="79"/>
      <c r="M355" s="79">
        <v>9</v>
      </c>
      <c r="N355" s="78">
        <v>81.586937006026844</v>
      </c>
      <c r="O355" s="78">
        <f>_xlfn.XLOOKUP($B355,[1]Sheet1!$A:$A,[1]Sheet1!$D:$D)</f>
        <v>81.586904579092007</v>
      </c>
      <c r="P355" s="78">
        <f t="shared" si="76"/>
        <v>3.2426934836848886E-5</v>
      </c>
      <c r="Q355" s="78">
        <v>26.153846153846157</v>
      </c>
      <c r="R355" s="78">
        <v>56.461103850129881</v>
      </c>
      <c r="S355" s="78">
        <v>81.697136560487905</v>
      </c>
      <c r="T355" s="142">
        <v>1</v>
      </c>
      <c r="U355" s="68">
        <v>8.7719298245614024</v>
      </c>
      <c r="V355" s="68">
        <v>0.26315789473684209</v>
      </c>
      <c r="W355" s="78">
        <v>60.888888888888893</v>
      </c>
      <c r="X355" s="78">
        <v>59.444444444444436</v>
      </c>
      <c r="Y355" s="78">
        <v>54.333333333333336</v>
      </c>
      <c r="Z355" s="73"/>
      <c r="AA355" s="74"/>
      <c r="AB355" s="75">
        <f>IF(N355="","",(IF(N355&gt;='Sales Ach'!B$3,'Sales Ach'!C$3,IF(N355&gt;='Sales Ach'!B$4,('Sales Ach'!C$4+((N355-'Sales Ach'!B$4)/('Sales Ach'!B$3-'Sales Ach'!B$4))*'Sales Ach'!D$4),IF(N355&gt;'Sales Ach'!B$5,('Sales Ach'!C$5+((N355-'Sales Ach'!B$5)/('Sales Ach'!B$4-'Sales Ach'!B$5))*'Sales Ach'!D$5),IF(N355&gt;='Sales Ach'!B$6,('Sales Ach'!C$6+((N355-'Sales Ach'!B$6)/('Sales Ach'!B$5-'Sales Ach'!B$6)*'Sales Ach'!D$6)),0))))*$AB$2/10))</f>
        <v>10.976081101808054</v>
      </c>
      <c r="AC355" s="76">
        <f>IF(Q355="","",(IF(Q355&gt;=UA!B$3,UA!C$3,IF(Q355&gt;=UA!B$4,(UA!C$4+((Q355-UA!B$4)/(UA!B$3-UA!B$4))*UA!D$4),IF(Q355&gt;UA!B$5,(UA!C$5+((Q355-UA!B$5)/(UA!B$4-UA!B$5))*UA!D$5),IF(Q355&gt;=UA!B$6,(UA!C$6+((Q355-UA!B$6)/(UA!B$5-UA!B$6)*UA!D$6)),0))))*$AC$2/10))</f>
        <v>0</v>
      </c>
      <c r="AD355" s="76">
        <f>IF(R355="","",(IF(R355&gt;='New Product'!B$3,'New Product'!C$3,IF(R355&gt;='New Product'!B$4,('New Product'!C$4+((R355-'New Product'!B$4)/('New Product'!B$3-'New Product'!B$4))*'New Product'!D$4),IF(R355&gt;'New Product'!B$5,('New Product'!C$5+((R355-'New Product'!B$5)/('New Product'!B$4-'New Product'!B$5))*'New Product'!D$5),IF(R355&gt;='New Product'!B$6,('New Product'!C$6+((R355-'New Product'!B$6)/('New Product'!B$5-'New Product'!B$6)*'New Product'!D$6)),0)))))*$AD$2/10)</f>
        <v>0.97017329344318226</v>
      </c>
      <c r="AE355" s="76">
        <f>IF(S355="","",(IF(S355&gt;='Basket Brand'!B$3,'Basket Brand'!C$3,IF(S355&gt;='Basket Brand'!B$4,('Basket Brand'!C$4+((S355-'Basket Brand'!B$4)/('Basket Brand'!B$3-'Basket Brand'!B$4))*'Basket Brand'!D$4),IF(S355&gt;'Basket Brand'!B$5,('Basket Brand'!C$5+((S355-'Basket Brand'!B$5)/('Basket Brand'!B$4-'Basket Brand'!B$5))*'Basket Brand'!D$5),IF(S355&gt;='Basket Brand'!B$6,('Basket Brand'!C$6+((S355-'Basket Brand'!B$6)/('Basket Brand'!B$5-'Basket Brand'!B$6)*'Basket Brand'!D$6)),0))))*$AE$2/10))</f>
        <v>4.4036563872585486</v>
      </c>
      <c r="AF355" s="76">
        <f>IF(T355="","",(IF(T355&gt;='No of Month Ach.'!B$3,'No of Month Ach.'!C$3,IF(T355&gt;='No of Month Ach.'!B$4,('No of Month Ach.'!C$4+((T355-'No of Month Ach.'!B$4)/('No of Month Ach.'!B$3-'No of Month Ach.'!B$4))*'No of Month Ach.'!D$4),IF(T355&gt;'No of Month Ach.'!B$5,('No of Month Ach.'!C$5+((T355-'No of Month Ach.'!B$5)/('No of Month Ach.'!B$4-'No of Month Ach.'!B$5))*'No of Month Ach.'!D$5),IF(T355&gt;='No of Month Ach.'!B$6,('No of Month Ach.'!C$6+((T355-'No of Month Ach.'!B$6)/('No of Month Ach.'!B$5-'No of Month Ach.'!B$6)*'No of Month Ach.'!D$6)),0))))*$AF$2/10))</f>
        <v>0</v>
      </c>
      <c r="AG355" s="76">
        <f>IFERROR(IF(U355="","",IF(U355&gt;='Rx Share'!B$3,'Rx Share'!C$3,IF(U355&gt;='Rx Share'!B$4,('Rx Share'!C$4+((U355-'Rx Share'!B$4)/('Rx Share'!B$3-'Rx Share'!B$4))*'Rx Share'!D$4),IF(U355&gt;'Rx Share'!B$5,('Rx Share'!C$5+((U355-'Rx Share'!B$5)/('Rx Share'!B$4-'Rx Share'!B$5))*'Rx Share'!D$5),IF(U355&gt;='Rx Share'!B$6,('Rx Share'!C$6+((U355-'Rx Share'!B$6)/('Rx Share'!B$5-'Rx Share'!B$6)*'Rx Share'!D$6)),0)))))*$AG$2/10,"")</f>
        <v>0</v>
      </c>
      <c r="AH355" s="76">
        <f>IF(W355&gt;='Call Achv'!B$3,'Call Achv'!C$3,IF(W355&gt;='Call Achv'!B$4,('Call Achv'!C$4+((W355-'Call Achv'!B$4)/('Call Achv'!B$3-'Call Achv'!B$4))*'Call Achv'!D$4),IF(W355&gt;'Call Achv'!B$5,('Call Achv'!C$5+((W355-'Call Achv'!B$5)/('Call Achv'!B$4-'Call Achv'!B$5))*'Call Achv'!D$5),IF(W355&gt;='Call Achv'!B$6,('Call Achv'!C$6+((W355-'Call Achv'!B$6)/('Call Achv'!B$5-'Call Achv'!B$6)*'Call Achv'!D$6)),0))))*$AH$2/10</f>
        <v>0</v>
      </c>
      <c r="AI355" s="76">
        <f>IF(X355&gt;='FF-Written'!B$3,'FF-Written'!C$3,IF(X355&gt;='FF-Written'!B$4,('FF-Written'!C$4+((X355-'FF-Written'!B$4)/('FF-Written'!B$3-'FF-Written'!B$4))*'FF-Written'!D$4),IF(X355&gt;'FF-Written'!B$5,('FF-Written'!C$5+((X355-'FF-Written'!B$5)/('FF-Written'!B$4-'FF-Written'!B$5))*'FF-Written'!D$5),IF(X355&gt;='FF-Written'!B$6,('FF-Written'!C$6+((X355-'FF-Written'!B$6)/('FF-Written'!B$5-'FF-Written'!B$6)*'FF-Written'!D$6)),0))))*$AI$2/10</f>
        <v>3.0444444444444416</v>
      </c>
      <c r="AJ355" s="76">
        <f>IF(Y355&gt;='FF-Detailing'!B$3,'FF-Detailing'!C$3,IF(Y355&gt;='FF-Detailing'!B$4,('FF-Detailing'!C$4+((Y355-'FF-Detailing'!B$4)/('FF-Detailing'!B$3-'FF-Detailing'!B$4))*'FF-Detailing'!D$4),IF(Y355&gt;'FF-Detailing'!B$5,('FF-Detailing'!C$5+((Y355-'FF-Detailing'!B$5)/('FF-Detailing'!B$4-'FF-Detailing'!B$5))*'FF-Detailing'!D$5),IF(Y355&gt;='FF-Detailing'!B$6,('FF-Detailing'!C$6+((Y355-'FF-Detailing'!B$6)/('FF-Detailing'!B$5-'FF-Detailing'!B$6)*'FF-Detailing'!D$6)),0))))*$AJ$2/10</f>
        <v>0</v>
      </c>
      <c r="AK355" s="100">
        <f t="shared" si="68"/>
        <v>24.242944033692783</v>
      </c>
      <c r="AL355" s="70">
        <f t="shared" si="77"/>
        <v>525</v>
      </c>
      <c r="AM355" s="2">
        <f t="shared" si="69"/>
        <v>21.549283585504696</v>
      </c>
      <c r="AN355">
        <f t="shared" si="70"/>
        <v>373</v>
      </c>
      <c r="AO355" s="110" t="str">
        <f t="shared" si="71"/>
        <v/>
      </c>
      <c r="AP355" s="110" t="str">
        <f t="shared" si="65"/>
        <v/>
      </c>
      <c r="AQ355" s="110" t="str">
        <f t="shared" si="66"/>
        <v/>
      </c>
      <c r="AR355" s="110" t="str">
        <f t="shared" si="67"/>
        <v/>
      </c>
      <c r="AS355" s="109" t="str">
        <f t="shared" si="72"/>
        <v>Disqualified</v>
      </c>
      <c r="AT355" s="109" t="str">
        <f t="shared" si="73"/>
        <v>Disqualified</v>
      </c>
      <c r="AU355" s="109" t="str">
        <f t="shared" si="74"/>
        <v>Disqualified</v>
      </c>
      <c r="AV355" s="109" t="str">
        <f t="shared" si="75"/>
        <v>Disqualified</v>
      </c>
    </row>
    <row r="356" spans="1:48" ht="20" x14ac:dyDescent="0.35">
      <c r="A356" s="87"/>
      <c r="B356" s="79">
        <v>108304</v>
      </c>
      <c r="C356" s="80" t="s">
        <v>2281</v>
      </c>
      <c r="D356" s="80" t="s">
        <v>1114</v>
      </c>
      <c r="E356" s="80" t="s">
        <v>2282</v>
      </c>
      <c r="F356" s="80" t="s">
        <v>1924</v>
      </c>
      <c r="G356" s="80" t="s">
        <v>1830</v>
      </c>
      <c r="H356" s="80" t="s">
        <v>1822</v>
      </c>
      <c r="I356" s="80" t="s">
        <v>1757</v>
      </c>
      <c r="J356" s="146">
        <v>45262</v>
      </c>
      <c r="K356" s="146" t="s">
        <v>1719</v>
      </c>
      <c r="L356" s="79"/>
      <c r="M356" s="79">
        <v>9</v>
      </c>
      <c r="N356" s="78">
        <v>99.114586961290058</v>
      </c>
      <c r="O356" s="78">
        <f>_xlfn.XLOOKUP($B356,[1]Sheet1!$A:$A,[1]Sheet1!$D:$D)</f>
        <v>99.114546441548228</v>
      </c>
      <c r="P356" s="78">
        <f t="shared" si="76"/>
        <v>4.0519741830280509E-5</v>
      </c>
      <c r="Q356" s="78">
        <v>18.181818181818183</v>
      </c>
      <c r="R356" s="78">
        <v>48.77532870987514</v>
      </c>
      <c r="S356" s="78">
        <v>103.77815968782716</v>
      </c>
      <c r="T356" s="142">
        <v>4</v>
      </c>
      <c r="U356" s="68">
        <v>29.983712551206754</v>
      </c>
      <c r="V356" s="68">
        <v>0.59967425102413507</v>
      </c>
      <c r="W356" s="78">
        <v>91.703703703703695</v>
      </c>
      <c r="X356" s="78">
        <v>70.555555555555557</v>
      </c>
      <c r="Y356" s="78">
        <v>85.666666666666671</v>
      </c>
      <c r="Z356" s="73"/>
      <c r="AA356" s="74"/>
      <c r="AB356" s="75">
        <f>IF(N356="","",(IF(N356&gt;='Sales Ach'!B$3,'Sales Ach'!C$3,IF(N356&gt;='Sales Ach'!B$4,('Sales Ach'!C$4+((N356-'Sales Ach'!B$4)/('Sales Ach'!B$3-'Sales Ach'!B$4))*'Sales Ach'!D$4),IF(N356&gt;'Sales Ach'!B$5,('Sales Ach'!C$5+((N356-'Sales Ach'!B$5)/('Sales Ach'!B$4-'Sales Ach'!B$5))*'Sales Ach'!D$5),IF(N356&gt;='Sales Ach'!B$6,('Sales Ach'!C$6+((N356-'Sales Ach'!B$6)/('Sales Ach'!B$5-'Sales Ach'!B$6)*'Sales Ach'!D$6)),0))))*$AB$2/10))</f>
        <v>19.937504353548071</v>
      </c>
      <c r="AC356" s="76">
        <f>IF(Q356="","",(IF(Q356&gt;=UA!B$3,UA!C$3,IF(Q356&gt;=UA!B$4,(UA!C$4+((Q356-UA!B$4)/(UA!B$3-UA!B$4))*UA!D$4),IF(Q356&gt;UA!B$5,(UA!C$5+((Q356-UA!B$5)/(UA!B$4-UA!B$5))*UA!D$5),IF(Q356&gt;=UA!B$6,(UA!C$6+((Q356-UA!B$6)/(UA!B$5-UA!B$6)*UA!D$6)),0))))*$AC$2/10))</f>
        <v>0</v>
      </c>
      <c r="AD356" s="76">
        <f>IF(R356="","",(IF(R356&gt;='New Product'!B$3,'New Product'!C$3,IF(R356&gt;='New Product'!B$4,('New Product'!C$4+((R356-'New Product'!B$4)/('New Product'!B$3-'New Product'!B$4))*'New Product'!D$4),IF(R356&gt;'New Product'!B$5,('New Product'!C$5+((R356-'New Product'!B$5)/('New Product'!B$4-'New Product'!B$5))*'New Product'!D$5),IF(R356&gt;='New Product'!B$6,('New Product'!C$6+((R356-'New Product'!B$6)/('New Product'!B$5-'New Product'!B$6)*'New Product'!D$6)),0)))))*$AD$2/10)</f>
        <v>0.63392063105703733</v>
      </c>
      <c r="AE356" s="76">
        <f>IF(S356="","",(IF(S356&gt;='Basket Brand'!B$3,'Basket Brand'!C$3,IF(S356&gt;='Basket Brand'!B$4,('Basket Brand'!C$4+((S356-'Basket Brand'!B$4)/('Basket Brand'!B$3-'Basket Brand'!B$4))*'Basket Brand'!D$4),IF(S356&gt;'Basket Brand'!B$5,('Basket Brand'!C$5+((S356-'Basket Brand'!B$5)/('Basket Brand'!B$4-'Basket Brand'!B$5))*'Basket Brand'!D$5),IF(S356&gt;='Basket Brand'!B$6,('Basket Brand'!C$6+((S356-'Basket Brand'!B$6)/('Basket Brand'!B$5-'Basket Brand'!B$6)*'Basket Brand'!D$6)),0))))*$AE$2/10))</f>
        <v>10.05337916253926</v>
      </c>
      <c r="AF356" s="76">
        <f>IF(T356="","",(IF(T356&gt;='No of Month Ach.'!B$3,'No of Month Ach.'!C$3,IF(T356&gt;='No of Month Ach.'!B$4,('No of Month Ach.'!C$4+((T356-'No of Month Ach.'!B$4)/('No of Month Ach.'!B$3-'No of Month Ach.'!B$4))*'No of Month Ach.'!D$4),IF(T356&gt;'No of Month Ach.'!B$5,('No of Month Ach.'!C$5+((T356-'No of Month Ach.'!B$5)/('No of Month Ach.'!B$4-'No of Month Ach.'!B$5))*'No of Month Ach.'!D$5),IF(T356&gt;='No of Month Ach.'!B$6,('No of Month Ach.'!C$6+((T356-'No of Month Ach.'!B$6)/('No of Month Ach.'!B$5-'No of Month Ach.'!B$6)*'No of Month Ach.'!D$6)),0))))*$AF$2/10))</f>
        <v>0</v>
      </c>
      <c r="AG356" s="76">
        <f>IFERROR(IF(U356="","",IF(U356&gt;='Rx Share'!B$3,'Rx Share'!C$3,IF(U356&gt;='Rx Share'!B$4,('Rx Share'!C$4+((U356-'Rx Share'!B$4)/('Rx Share'!B$3-'Rx Share'!B$4))*'Rx Share'!D$4),IF(U356&gt;'Rx Share'!B$5,('Rx Share'!C$5+((U356-'Rx Share'!B$5)/('Rx Share'!B$4-'Rx Share'!B$5))*'Rx Share'!D$5),IF(U356&gt;='Rx Share'!B$6,('Rx Share'!C$6+((U356-'Rx Share'!B$6)/('Rx Share'!B$5-'Rx Share'!B$6)*'Rx Share'!D$6)),0)))))*$AG$2/10,"")</f>
        <v>0</v>
      </c>
      <c r="AH356" s="76">
        <f>IF(W356&gt;='Call Achv'!B$3,'Call Achv'!C$3,IF(W356&gt;='Call Achv'!B$4,('Call Achv'!C$4+((W356-'Call Achv'!B$4)/('Call Achv'!B$3-'Call Achv'!B$4))*'Call Achv'!D$4),IF(W356&gt;'Call Achv'!B$5,('Call Achv'!C$5+((W356-'Call Achv'!B$5)/('Call Achv'!B$4-'Call Achv'!B$5))*'Call Achv'!D$5),IF(W356&gt;='Call Achv'!B$6,('Call Achv'!C$6+((W356-'Call Achv'!B$6)/('Call Achv'!B$5-'Call Achv'!B$6)*'Call Achv'!D$6)),0))))*$AH$2/10</f>
        <v>2.3407407407407392</v>
      </c>
      <c r="AI356" s="76">
        <f>IF(X356&gt;='FF-Written'!B$3,'FF-Written'!C$3,IF(X356&gt;='FF-Written'!B$4,('FF-Written'!C$4+((X356-'FF-Written'!B$4)/('FF-Written'!B$3-'FF-Written'!B$4))*'FF-Written'!D$4),IF(X356&gt;'FF-Written'!B$5,('FF-Written'!C$5+((X356-'FF-Written'!B$5)/('FF-Written'!B$4-'FF-Written'!B$5))*'FF-Written'!D$5),IF(X356&gt;='FF-Written'!B$6,('FF-Written'!C$6+((X356-'FF-Written'!B$6)/('FF-Written'!B$5-'FF-Written'!B$6)*'FF-Written'!D$6)),0))))*$AI$2/10</f>
        <v>4.4666666666666668</v>
      </c>
      <c r="AJ356" s="76">
        <f>IF(Y356&gt;='FF-Detailing'!B$3,'FF-Detailing'!C$3,IF(Y356&gt;='FF-Detailing'!B$4,('FF-Detailing'!C$4+((Y356-'FF-Detailing'!B$4)/('FF-Detailing'!B$3-'FF-Detailing'!B$4))*'FF-Detailing'!D$4),IF(Y356&gt;'FF-Detailing'!B$5,('FF-Detailing'!C$5+((Y356-'FF-Detailing'!B$5)/('FF-Detailing'!B$4-'FF-Detailing'!B$5))*'FF-Detailing'!D$5),IF(Y356&gt;='FF-Detailing'!B$6,('FF-Detailing'!C$6+((Y356-'FF-Detailing'!B$6)/('FF-Detailing'!B$5-'FF-Detailing'!B$6)*'FF-Detailing'!D$6)),0))))*$AJ$2/10</f>
        <v>2.4400000000000004</v>
      </c>
      <c r="AK356" s="100">
        <f t="shared" si="68"/>
        <v>49.840264443189724</v>
      </c>
      <c r="AL356" s="70">
        <f t="shared" si="77"/>
        <v>237</v>
      </c>
      <c r="AM356" s="2">
        <f t="shared" si="69"/>
        <v>44.302457282835306</v>
      </c>
      <c r="AN356">
        <f t="shared" si="70"/>
        <v>178</v>
      </c>
      <c r="AO356" s="110" t="str">
        <f t="shared" si="71"/>
        <v/>
      </c>
      <c r="AP356" s="110" t="str">
        <f t="shared" si="65"/>
        <v/>
      </c>
      <c r="AQ356" s="110" t="str">
        <f t="shared" si="66"/>
        <v/>
      </c>
      <c r="AR356" s="110" t="str">
        <f t="shared" si="67"/>
        <v/>
      </c>
      <c r="AS356" s="109" t="str">
        <f t="shared" si="72"/>
        <v>Disqualified</v>
      </c>
      <c r="AT356" s="109" t="str">
        <f t="shared" si="73"/>
        <v>Disqualified</v>
      </c>
      <c r="AU356" s="109" t="str">
        <f t="shared" si="74"/>
        <v>Disqualified</v>
      </c>
      <c r="AV356" s="109" t="str">
        <f t="shared" si="75"/>
        <v>Disqualified</v>
      </c>
    </row>
    <row r="357" spans="1:48" ht="20" x14ac:dyDescent="0.35">
      <c r="A357" s="87"/>
      <c r="B357" s="79">
        <v>108305</v>
      </c>
      <c r="C357" s="80" t="s">
        <v>2283</v>
      </c>
      <c r="D357" s="80" t="s">
        <v>1114</v>
      </c>
      <c r="E357" s="80" t="s">
        <v>2284</v>
      </c>
      <c r="F357" s="80" t="s">
        <v>74</v>
      </c>
      <c r="G357" s="80" t="s">
        <v>33</v>
      </c>
      <c r="H357" s="80" t="s">
        <v>1760</v>
      </c>
      <c r="I357" s="80" t="s">
        <v>1757</v>
      </c>
      <c r="J357" s="146">
        <v>45262</v>
      </c>
      <c r="K357" s="146" t="s">
        <v>1719</v>
      </c>
      <c r="L357" s="79"/>
      <c r="M357" s="79">
        <v>9</v>
      </c>
      <c r="N357" s="78">
        <v>90.934505396843363</v>
      </c>
      <c r="O357" s="78">
        <f>_xlfn.XLOOKUP($B357,[1]Sheet1!$A:$A,[1]Sheet1!$D:$D)</f>
        <v>90.934437715055154</v>
      </c>
      <c r="P357" s="78">
        <f t="shared" si="76"/>
        <v>6.7681788209483784E-5</v>
      </c>
      <c r="Q357" s="78">
        <v>36.764705882352942</v>
      </c>
      <c r="R357" s="78">
        <v>82.928176860057732</v>
      </c>
      <c r="S357" s="78">
        <v>80.665315978585852</v>
      </c>
      <c r="T357" s="142">
        <v>1</v>
      </c>
      <c r="U357" s="68">
        <v>18.709073900841908</v>
      </c>
      <c r="V357" s="68">
        <v>0.5612722170252572</v>
      </c>
      <c r="W357" s="78">
        <v>90.784438775510196</v>
      </c>
      <c r="X357" s="78">
        <v>80.555555555555557</v>
      </c>
      <c r="Y357" s="78">
        <v>82.666666666666671</v>
      </c>
      <c r="Z357" s="73"/>
      <c r="AA357" s="74"/>
      <c r="AB357" s="75">
        <f>IF(N357="","",(IF(N357&gt;='Sales Ach'!B$3,'Sales Ach'!C$3,IF(N357&gt;='Sales Ach'!B$4,('Sales Ach'!C$4+((N357-'Sales Ach'!B$4)/('Sales Ach'!B$3-'Sales Ach'!B$4))*'Sales Ach'!D$4),IF(N357&gt;'Sales Ach'!B$5,('Sales Ach'!C$5+((N357-'Sales Ach'!B$5)/('Sales Ach'!B$4-'Sales Ach'!B$5))*'Sales Ach'!D$5),IF(N357&gt;='Sales Ach'!B$6,('Sales Ach'!C$6+((N357-'Sales Ach'!B$6)/('Sales Ach'!B$5-'Sales Ach'!B$6)*'Sales Ach'!D$6)),0))))*$AB$2/10))</f>
        <v>13.780351619053008</v>
      </c>
      <c r="AC357" s="76">
        <f>IF(Q357="","",(IF(Q357&gt;=UA!B$3,UA!C$3,IF(Q357&gt;=UA!B$4,(UA!C$4+((Q357-UA!B$4)/(UA!B$3-UA!B$4))*UA!D$4),IF(Q357&gt;UA!B$5,(UA!C$5+((Q357-UA!B$5)/(UA!B$4-UA!B$5))*UA!D$5),IF(Q357&gt;=UA!B$6,(UA!C$6+((Q357-UA!B$6)/(UA!B$5-UA!B$6)*UA!D$6)),0))))*$AC$2/10))</f>
        <v>5.0294117647058822</v>
      </c>
      <c r="AD357" s="76">
        <f>IF(R357="","",(IF(R357&gt;='New Product'!B$3,'New Product'!C$3,IF(R357&gt;='New Product'!B$4,('New Product'!C$4+((R357-'New Product'!B$4)/('New Product'!B$3-'New Product'!B$4))*'New Product'!D$4),IF(R357&gt;'New Product'!B$5,('New Product'!C$5+((R357-'New Product'!B$5)/('New Product'!B$4-'New Product'!B$5))*'New Product'!D$5),IF(R357&gt;='New Product'!B$6,('New Product'!C$6+((R357-'New Product'!B$6)/('New Product'!B$5-'New Product'!B$6)*'New Product'!D$6)),0)))))*$AD$2/10)</f>
        <v>2.2928176860057734</v>
      </c>
      <c r="AE357" s="76">
        <f>IF(S357="","",(IF(S357&gt;='Basket Brand'!B$3,'Basket Brand'!C$3,IF(S357&gt;='Basket Brand'!B$4,('Basket Brand'!C$4+((S357-'Basket Brand'!B$4)/('Basket Brand'!B$3-'Basket Brand'!B$4))*'Basket Brand'!D$4),IF(S357&gt;'Basket Brand'!B$5,('Basket Brand'!C$5+((S357-'Basket Brand'!B$5)/('Basket Brand'!B$4-'Basket Brand'!B$5))*'Basket Brand'!D$5),IF(S357&gt;='Basket Brand'!B$6,('Basket Brand'!C$6+((S357-'Basket Brand'!B$6)/('Basket Brand'!B$5-'Basket Brand'!B$6)*'Basket Brand'!D$6)),0))))*$AE$2/10))</f>
        <v>4.2798379174303021</v>
      </c>
      <c r="AF357" s="76">
        <f>IF(T357="","",(IF(T357&gt;='No of Month Ach.'!B$3,'No of Month Ach.'!C$3,IF(T357&gt;='No of Month Ach.'!B$4,('No of Month Ach.'!C$4+((T357-'No of Month Ach.'!B$4)/('No of Month Ach.'!B$3-'No of Month Ach.'!B$4))*'No of Month Ach.'!D$4),IF(T357&gt;'No of Month Ach.'!B$5,('No of Month Ach.'!C$5+((T357-'No of Month Ach.'!B$5)/('No of Month Ach.'!B$4-'No of Month Ach.'!B$5))*'No of Month Ach.'!D$5),IF(T357&gt;='No of Month Ach.'!B$6,('No of Month Ach.'!C$6+((T357-'No of Month Ach.'!B$6)/('No of Month Ach.'!B$5-'No of Month Ach.'!B$6)*'No of Month Ach.'!D$6)),0))))*$AF$2/10))</f>
        <v>0</v>
      </c>
      <c r="AG357" s="76">
        <f>IFERROR(IF(U357="","",IF(U357&gt;='Rx Share'!B$3,'Rx Share'!C$3,IF(U357&gt;='Rx Share'!B$4,('Rx Share'!C$4+((U357-'Rx Share'!B$4)/('Rx Share'!B$3-'Rx Share'!B$4))*'Rx Share'!D$4),IF(U357&gt;'Rx Share'!B$5,('Rx Share'!C$5+((U357-'Rx Share'!B$5)/('Rx Share'!B$4-'Rx Share'!B$5))*'Rx Share'!D$5),IF(U357&gt;='Rx Share'!B$6,('Rx Share'!C$6+((U357-'Rx Share'!B$6)/('Rx Share'!B$5-'Rx Share'!B$6)*'Rx Share'!D$6)),0)))))*$AG$2/10,"")</f>
        <v>0</v>
      </c>
      <c r="AH357" s="76">
        <f>IF(W357&gt;='Call Achv'!B$3,'Call Achv'!C$3,IF(W357&gt;='Call Achv'!B$4,('Call Achv'!C$4+((W357-'Call Achv'!B$4)/('Call Achv'!B$3-'Call Achv'!B$4))*'Call Achv'!D$4),IF(W357&gt;'Call Achv'!B$5,('Call Achv'!C$5+((W357-'Call Achv'!B$5)/('Call Achv'!B$4-'Call Achv'!B$5))*'Call Achv'!D$5),IF(W357&gt;='Call Achv'!B$6,('Call Achv'!C$6+((W357-'Call Achv'!B$6)/('Call Achv'!B$5-'Call Achv'!B$6)*'Call Achv'!D$6)),0))))*$AH$2/10</f>
        <v>2.1568877551020393</v>
      </c>
      <c r="AI357" s="76">
        <f>IF(X357&gt;='FF-Written'!B$3,'FF-Written'!C$3,IF(X357&gt;='FF-Written'!B$4,('FF-Written'!C$4+((X357-'FF-Written'!B$4)/('FF-Written'!B$3-'FF-Written'!B$4))*'FF-Written'!D$4),IF(X357&gt;'FF-Written'!B$5,('FF-Written'!C$5+((X357-'FF-Written'!B$5)/('FF-Written'!B$4-'FF-Written'!B$5))*'FF-Written'!D$5),IF(X357&gt;='FF-Written'!B$6,('FF-Written'!C$6+((X357-'FF-Written'!B$6)/('FF-Written'!B$5-'FF-Written'!B$6)*'FF-Written'!D$6)),0))))*$AI$2/10</f>
        <v>6.4888888888888889</v>
      </c>
      <c r="AJ357" s="76">
        <f>IF(Y357&gt;='FF-Detailing'!B$3,'FF-Detailing'!C$3,IF(Y357&gt;='FF-Detailing'!B$4,('FF-Detailing'!C$4+((Y357-'FF-Detailing'!B$4)/('FF-Detailing'!B$3-'FF-Detailing'!B$4))*'FF-Detailing'!D$4),IF(Y357&gt;'FF-Detailing'!B$5,('FF-Detailing'!C$5+((Y357-'FF-Detailing'!B$5)/('FF-Detailing'!B$4-'FF-Detailing'!B$5))*'FF-Detailing'!D$5),IF(Y357&gt;='FF-Detailing'!B$6,('FF-Detailing'!C$6+((Y357-'FF-Detailing'!B$6)/('FF-Detailing'!B$5-'FF-Detailing'!B$6)*'FF-Detailing'!D$6)),0))))*$AJ$2/10</f>
        <v>2.2600000000000002</v>
      </c>
      <c r="AK357" s="100">
        <f t="shared" si="68"/>
        <v>45.360244538982371</v>
      </c>
      <c r="AL357" s="117">
        <f t="shared" si="77"/>
        <v>282</v>
      </c>
      <c r="AM357" s="2">
        <f t="shared" si="69"/>
        <v>40.320217367984327</v>
      </c>
      <c r="AN357">
        <f t="shared" si="70"/>
        <v>208</v>
      </c>
      <c r="AO357" s="110" t="str">
        <f t="shared" si="71"/>
        <v/>
      </c>
      <c r="AP357" s="110" t="str">
        <f t="shared" si="65"/>
        <v/>
      </c>
      <c r="AQ357" s="110" t="str">
        <f t="shared" si="66"/>
        <v/>
      </c>
      <c r="AR357" s="110" t="str">
        <f t="shared" si="67"/>
        <v/>
      </c>
      <c r="AS357" s="109" t="str">
        <f t="shared" si="72"/>
        <v>Disqualified</v>
      </c>
      <c r="AT357" s="109" t="str">
        <f t="shared" si="73"/>
        <v>Disqualified</v>
      </c>
      <c r="AU357" s="109" t="str">
        <f t="shared" si="74"/>
        <v>Disqualified</v>
      </c>
      <c r="AV357" s="109" t="str">
        <f t="shared" si="75"/>
        <v>Disqualified</v>
      </c>
    </row>
    <row r="358" spans="1:48" ht="30" x14ac:dyDescent="0.35">
      <c r="A358" s="87"/>
      <c r="B358" s="79">
        <v>108307</v>
      </c>
      <c r="C358" s="80" t="s">
        <v>2285</v>
      </c>
      <c r="D358" s="80" t="s">
        <v>1114</v>
      </c>
      <c r="E358" s="80" t="s">
        <v>2286</v>
      </c>
      <c r="F358" s="80" t="s">
        <v>39</v>
      </c>
      <c r="G358" s="80" t="s">
        <v>18</v>
      </c>
      <c r="H358" s="80" t="s">
        <v>1777</v>
      </c>
      <c r="I358" s="80" t="s">
        <v>1757</v>
      </c>
      <c r="J358" s="146">
        <v>45262</v>
      </c>
      <c r="K358" s="146" t="s">
        <v>1719</v>
      </c>
      <c r="L358" s="79"/>
      <c r="M358" s="79">
        <v>9</v>
      </c>
      <c r="N358" s="78">
        <v>85.001044568134148</v>
      </c>
      <c r="O358" s="78">
        <f>_xlfn.XLOOKUP($B358,[1]Sheet1!$A:$A,[1]Sheet1!$D:$D)</f>
        <v>85.001108750191747</v>
      </c>
      <c r="P358" s="78">
        <f t="shared" si="76"/>
        <v>-6.4182057599282416E-5</v>
      </c>
      <c r="Q358" s="78">
        <v>37.313432835820898</v>
      </c>
      <c r="R358" s="78">
        <v>69.973949009851736</v>
      </c>
      <c r="S358" s="78">
        <v>88.052560213759364</v>
      </c>
      <c r="T358" s="142">
        <v>2</v>
      </c>
      <c r="U358" s="68">
        <v>16.260162601626014</v>
      </c>
      <c r="V358" s="68">
        <v>0.48780487804878048</v>
      </c>
      <c r="W358" s="78">
        <v>47.993579454253613</v>
      </c>
      <c r="X358" s="78">
        <v>81.666666666666671</v>
      </c>
      <c r="Y358" s="78">
        <v>88.333333333333329</v>
      </c>
      <c r="Z358" s="73"/>
      <c r="AA358" s="74"/>
      <c r="AB358" s="75">
        <f>IF(N358="","",(IF(N358&gt;='Sales Ach'!B$3,'Sales Ach'!C$3,IF(N358&gt;='Sales Ach'!B$4,('Sales Ach'!C$4+((N358-'Sales Ach'!B$4)/('Sales Ach'!B$3-'Sales Ach'!B$4))*'Sales Ach'!D$4),IF(N358&gt;'Sales Ach'!B$5,('Sales Ach'!C$5+((N358-'Sales Ach'!B$5)/('Sales Ach'!B$4-'Sales Ach'!B$5))*'Sales Ach'!D$5),IF(N358&gt;='Sales Ach'!B$6,('Sales Ach'!C$6+((N358-'Sales Ach'!B$6)/('Sales Ach'!B$5-'Sales Ach'!B$6)*'Sales Ach'!D$6)),0))))*$AB$2/10))</f>
        <v>12.000313370440244</v>
      </c>
      <c r="AC358" s="76">
        <f>IF(Q358="","",(IF(Q358&gt;=UA!B$3,UA!C$3,IF(Q358&gt;=UA!B$4,(UA!C$4+((Q358-UA!B$4)/(UA!B$3-UA!B$4))*UA!D$4),IF(Q358&gt;UA!B$5,(UA!C$5+((Q358-UA!B$5)/(UA!B$4-UA!B$5))*UA!D$5),IF(Q358&gt;=UA!B$6,(UA!C$6+((Q358-UA!B$6)/(UA!B$5-UA!B$6)*UA!D$6)),0))))*$AC$2/10))</f>
        <v>5.1940298507462694</v>
      </c>
      <c r="AD358" s="76">
        <f>IF(R358="","",(IF(R358&gt;='New Product'!B$3,'New Product'!C$3,IF(R358&gt;='New Product'!B$4,('New Product'!C$4+((R358-'New Product'!B$4)/('New Product'!B$3-'New Product'!B$4))*'New Product'!D$4),IF(R358&gt;'New Product'!B$5,('New Product'!C$5+((R358-'New Product'!B$5)/('New Product'!B$4-'New Product'!B$5))*'New Product'!D$5),IF(R358&gt;='New Product'!B$6,('New Product'!C$6+((R358-'New Product'!B$6)/('New Product'!B$5-'New Product'!B$6)*'New Product'!D$6)),0)))))*$AD$2/10)</f>
        <v>1.5613602691810133</v>
      </c>
      <c r="AE358" s="76">
        <f>IF(S358="","",(IF(S358&gt;='Basket Brand'!B$3,'Basket Brand'!C$3,IF(S358&gt;='Basket Brand'!B$4,('Basket Brand'!C$4+((S358-'Basket Brand'!B$4)/('Basket Brand'!B$3-'Basket Brand'!B$4))*'Basket Brand'!D$4),IF(S358&gt;'Basket Brand'!B$5,('Basket Brand'!C$5+((S358-'Basket Brand'!B$5)/('Basket Brand'!B$4-'Basket Brand'!B$5))*'Basket Brand'!D$5),IF(S358&gt;='Basket Brand'!B$6,('Basket Brand'!C$6+((S358-'Basket Brand'!B$6)/('Basket Brand'!B$5-'Basket Brand'!B$6)*'Basket Brand'!D$6)),0))))*$AE$2/10))</f>
        <v>5.1663072256511224</v>
      </c>
      <c r="AF358" s="76">
        <f>IF(T358="","",(IF(T358&gt;='No of Month Ach.'!B$3,'No of Month Ach.'!C$3,IF(T358&gt;='No of Month Ach.'!B$4,('No of Month Ach.'!C$4+((T358-'No of Month Ach.'!B$4)/('No of Month Ach.'!B$3-'No of Month Ach.'!B$4))*'No of Month Ach.'!D$4),IF(T358&gt;'No of Month Ach.'!B$5,('No of Month Ach.'!C$5+((T358-'No of Month Ach.'!B$5)/('No of Month Ach.'!B$4-'No of Month Ach.'!B$5))*'No of Month Ach.'!D$5),IF(T358&gt;='No of Month Ach.'!B$6,('No of Month Ach.'!C$6+((T358-'No of Month Ach.'!B$6)/('No of Month Ach.'!B$5-'No of Month Ach.'!B$6)*'No of Month Ach.'!D$6)),0))))*$AF$2/10))</f>
        <v>0</v>
      </c>
      <c r="AG358" s="76">
        <f>IFERROR(IF(U358="","",IF(U358&gt;='Rx Share'!B$3,'Rx Share'!C$3,IF(U358&gt;='Rx Share'!B$4,('Rx Share'!C$4+((U358-'Rx Share'!B$4)/('Rx Share'!B$3-'Rx Share'!B$4))*'Rx Share'!D$4),IF(U358&gt;'Rx Share'!B$5,('Rx Share'!C$5+((U358-'Rx Share'!B$5)/('Rx Share'!B$4-'Rx Share'!B$5))*'Rx Share'!D$5),IF(U358&gt;='Rx Share'!B$6,('Rx Share'!C$6+((U358-'Rx Share'!B$6)/('Rx Share'!B$5-'Rx Share'!B$6)*'Rx Share'!D$6)),0)))))*$AG$2/10,"")</f>
        <v>0</v>
      </c>
      <c r="AH358" s="76">
        <f>IF(W358&gt;='Call Achv'!B$3,'Call Achv'!C$3,IF(W358&gt;='Call Achv'!B$4,('Call Achv'!C$4+((W358-'Call Achv'!B$4)/('Call Achv'!B$3-'Call Achv'!B$4))*'Call Achv'!D$4),IF(W358&gt;'Call Achv'!B$5,('Call Achv'!C$5+((W358-'Call Achv'!B$5)/('Call Achv'!B$4-'Call Achv'!B$5))*'Call Achv'!D$5),IF(W358&gt;='Call Achv'!B$6,('Call Achv'!C$6+((W358-'Call Achv'!B$6)/('Call Achv'!B$5-'Call Achv'!B$6)*'Call Achv'!D$6)),0))))*$AH$2/10</f>
        <v>0</v>
      </c>
      <c r="AI358" s="76">
        <f>IF(X358&gt;='FF-Written'!B$3,'FF-Written'!C$3,IF(X358&gt;='FF-Written'!B$4,('FF-Written'!C$4+((X358-'FF-Written'!B$4)/('FF-Written'!B$3-'FF-Written'!B$4))*'FF-Written'!D$4),IF(X358&gt;'FF-Written'!B$5,('FF-Written'!C$5+((X358-'FF-Written'!B$5)/('FF-Written'!B$4-'FF-Written'!B$5))*'FF-Written'!D$5),IF(X358&gt;='FF-Written'!B$6,('FF-Written'!C$6+((X358-'FF-Written'!B$6)/('FF-Written'!B$5-'FF-Written'!B$6)*'FF-Written'!D$6)),0))))*$AI$2/10</f>
        <v>6.666666666666667</v>
      </c>
      <c r="AJ358" s="76">
        <f>IF(Y358&gt;='FF-Detailing'!B$3,'FF-Detailing'!C$3,IF(Y358&gt;='FF-Detailing'!B$4,('FF-Detailing'!C$4+((Y358-'FF-Detailing'!B$4)/('FF-Detailing'!B$3-'FF-Detailing'!B$4))*'FF-Detailing'!D$4),IF(Y358&gt;'FF-Detailing'!B$5,('FF-Detailing'!C$5+((Y358-'FF-Detailing'!B$5)/('FF-Detailing'!B$4-'FF-Detailing'!B$5))*'FF-Detailing'!D$5),IF(Y358&gt;='FF-Detailing'!B$6,('FF-Detailing'!C$6+((Y358-'FF-Detailing'!B$6)/('FF-Detailing'!B$5-'FF-Detailing'!B$6)*'FF-Detailing'!D$6)),0))))*$AJ$2/10</f>
        <v>2.6</v>
      </c>
      <c r="AK358" s="100">
        <f t="shared" si="68"/>
        <v>41.485846728356641</v>
      </c>
      <c r="AL358" s="70">
        <f t="shared" si="77"/>
        <v>328</v>
      </c>
      <c r="AM358" s="2">
        <f t="shared" si="69"/>
        <v>36.87630820298368</v>
      </c>
      <c r="AN358">
        <f t="shared" si="70"/>
        <v>240</v>
      </c>
      <c r="AO358" s="110" t="str">
        <f t="shared" si="71"/>
        <v/>
      </c>
      <c r="AP358" s="110" t="str">
        <f t="shared" si="65"/>
        <v/>
      </c>
      <c r="AQ358" s="110" t="str">
        <f t="shared" si="66"/>
        <v/>
      </c>
      <c r="AR358" s="110" t="str">
        <f t="shared" si="67"/>
        <v/>
      </c>
      <c r="AS358" s="109" t="str">
        <f t="shared" si="72"/>
        <v>Disqualified</v>
      </c>
      <c r="AT358" s="109" t="str">
        <f t="shared" si="73"/>
        <v>Disqualified</v>
      </c>
      <c r="AU358" s="109" t="str">
        <f t="shared" si="74"/>
        <v>Disqualified</v>
      </c>
      <c r="AV358" s="109" t="str">
        <f t="shared" si="75"/>
        <v>Disqualified</v>
      </c>
    </row>
    <row r="359" spans="1:48" ht="20" x14ac:dyDescent="0.35">
      <c r="A359" s="87"/>
      <c r="B359" s="79">
        <v>108309</v>
      </c>
      <c r="C359" s="80" t="s">
        <v>2287</v>
      </c>
      <c r="D359" s="80" t="s">
        <v>1114</v>
      </c>
      <c r="E359" s="80" t="s">
        <v>2288</v>
      </c>
      <c r="F359" s="80" t="s">
        <v>1839</v>
      </c>
      <c r="G359" s="80" t="s">
        <v>1807</v>
      </c>
      <c r="H359" s="80" t="s">
        <v>1808</v>
      </c>
      <c r="I359" s="80" t="s">
        <v>1757</v>
      </c>
      <c r="J359" s="146">
        <v>45262</v>
      </c>
      <c r="K359" s="146" t="s">
        <v>1719</v>
      </c>
      <c r="L359" s="79"/>
      <c r="M359" s="79">
        <v>9</v>
      </c>
      <c r="N359" s="78">
        <v>99.838777811430404</v>
      </c>
      <c r="O359" s="78">
        <f>_xlfn.XLOOKUP($B359,[1]Sheet1!$A:$A,[1]Sheet1!$D:$D)</f>
        <v>99.838730933301406</v>
      </c>
      <c r="P359" s="78">
        <f t="shared" si="76"/>
        <v>4.6878128998173452E-5</v>
      </c>
      <c r="Q359" s="78">
        <v>44.444444444444443</v>
      </c>
      <c r="R359" s="78">
        <v>31.64262678224538</v>
      </c>
      <c r="S359" s="78">
        <v>102.63473247694958</v>
      </c>
      <c r="T359" s="142">
        <v>5</v>
      </c>
      <c r="U359" s="68">
        <v>2.5320226392612453</v>
      </c>
      <c r="V359" s="68">
        <v>0.4557640750670241</v>
      </c>
      <c r="W359" s="78">
        <v>118.15068493150685</v>
      </c>
      <c r="X359" s="78">
        <v>92.222222222222229</v>
      </c>
      <c r="Y359" s="78">
        <v>90</v>
      </c>
      <c r="Z359" s="73"/>
      <c r="AA359" s="74"/>
      <c r="AB359" s="75">
        <f>IF(N359="","",(IF(N359&gt;='Sales Ach'!B$3,'Sales Ach'!C$3,IF(N359&gt;='Sales Ach'!B$4,('Sales Ach'!C$4+((N359-'Sales Ach'!B$4)/('Sales Ach'!B$3-'Sales Ach'!B$4))*'Sales Ach'!D$4),IF(N359&gt;'Sales Ach'!B$5,('Sales Ach'!C$5+((N359-'Sales Ach'!B$5)/('Sales Ach'!B$4-'Sales Ach'!B$5))*'Sales Ach'!D$5),IF(N359&gt;='Sales Ach'!B$6,('Sales Ach'!C$6+((N359-'Sales Ach'!B$6)/('Sales Ach'!B$5-'Sales Ach'!B$6)*'Sales Ach'!D$6)),0))))*$AB$2/10))</f>
        <v>20.806533373716483</v>
      </c>
      <c r="AC359" s="76">
        <f>IF(Q359="","",(IF(Q359&gt;=UA!B$3,UA!C$3,IF(Q359&gt;=UA!B$4,(UA!C$4+((Q359-UA!B$4)/(UA!B$3-UA!B$4))*UA!D$4),IF(Q359&gt;UA!B$5,(UA!C$5+((Q359-UA!B$5)/(UA!B$4-UA!B$5))*UA!D$5),IF(Q359&gt;=UA!B$6,(UA!C$6+((Q359-UA!B$6)/(UA!B$5-UA!B$6)*UA!D$6)),0))))*$AC$2/10))</f>
        <v>7.7777777777777768</v>
      </c>
      <c r="AD359" s="76">
        <f>IF(R359="","",(IF(R359&gt;='New Product'!B$3,'New Product'!C$3,IF(R359&gt;='New Product'!B$4,('New Product'!C$4+((R359-'New Product'!B$4)/('New Product'!B$3-'New Product'!B$4))*'New Product'!D$4),IF(R359&gt;'New Product'!B$5,('New Product'!C$5+((R359-'New Product'!B$5)/('New Product'!B$4-'New Product'!B$5))*'New Product'!D$5),IF(R359&gt;='New Product'!B$6,('New Product'!C$6+((R359-'New Product'!B$6)/('New Product'!B$5-'New Product'!B$6)*'New Product'!D$6)),0)))))*$AD$2/10)</f>
        <v>0</v>
      </c>
      <c r="AE359" s="76">
        <f>IF(S359="","",(IF(S359&gt;='Basket Brand'!B$3,'Basket Brand'!C$3,IF(S359&gt;='Basket Brand'!B$4,('Basket Brand'!C$4+((S359-'Basket Brand'!B$4)/('Basket Brand'!B$3-'Basket Brand'!B$4))*'Basket Brand'!D$4),IF(S359&gt;'Basket Brand'!B$5,('Basket Brand'!C$5+((S359-'Basket Brand'!B$5)/('Basket Brand'!B$4-'Basket Brand'!B$5))*'Basket Brand'!D$5),IF(S359&gt;='Basket Brand'!B$6,('Basket Brand'!C$6+((S359-'Basket Brand'!B$6)/('Basket Brand'!B$5-'Basket Brand'!B$6)*'Basket Brand'!D$6)),0))))*$AE$2/10))</f>
        <v>9.9161678972339491</v>
      </c>
      <c r="AF359" s="76">
        <f>IF(T359="","",(IF(T359&gt;='No of Month Ach.'!B$3,'No of Month Ach.'!C$3,IF(T359&gt;='No of Month Ach.'!B$4,('No of Month Ach.'!C$4+((T359-'No of Month Ach.'!B$4)/('No of Month Ach.'!B$3-'No of Month Ach.'!B$4))*'No of Month Ach.'!D$4),IF(T359&gt;'No of Month Ach.'!B$5,('No of Month Ach.'!C$5+((T359-'No of Month Ach.'!B$5)/('No of Month Ach.'!B$4-'No of Month Ach.'!B$5))*'No of Month Ach.'!D$5),IF(T359&gt;='No of Month Ach.'!B$6,('No of Month Ach.'!C$6+((T359-'No of Month Ach.'!B$6)/('No of Month Ach.'!B$5-'No of Month Ach.'!B$6)*'No of Month Ach.'!D$6)),0))))*$AF$2/10))</f>
        <v>0.35</v>
      </c>
      <c r="AG359" s="76">
        <f>IFERROR(IF(U359="","",IF(U359&gt;='Rx Share'!B$3,'Rx Share'!C$3,IF(U359&gt;='Rx Share'!B$4,('Rx Share'!C$4+((U359-'Rx Share'!B$4)/('Rx Share'!B$3-'Rx Share'!B$4))*'Rx Share'!D$4),IF(U359&gt;'Rx Share'!B$5,('Rx Share'!C$5+((U359-'Rx Share'!B$5)/('Rx Share'!B$4-'Rx Share'!B$5))*'Rx Share'!D$5),IF(U359&gt;='Rx Share'!B$6,('Rx Share'!C$6+((U359-'Rx Share'!B$6)/('Rx Share'!B$5-'Rx Share'!B$6)*'Rx Share'!D$6)),0)))))*$AG$2/10,"")</f>
        <v>0</v>
      </c>
      <c r="AH359" s="76">
        <f>IF(W359&gt;='Call Achv'!B$3,'Call Achv'!C$3,IF(W359&gt;='Call Achv'!B$4,('Call Achv'!C$4+((W359-'Call Achv'!B$4)/('Call Achv'!B$3-'Call Achv'!B$4))*'Call Achv'!D$4),IF(W359&gt;'Call Achv'!B$5,('Call Achv'!C$5+((W359-'Call Achv'!B$5)/('Call Achv'!B$4-'Call Achv'!B$5))*'Call Achv'!D$5),IF(W359&gt;='Call Achv'!B$6,('Call Achv'!C$6+((W359-'Call Achv'!B$6)/('Call Achv'!B$5-'Call Achv'!B$6)*'Call Achv'!D$6)),0))))*$AH$2/10</f>
        <v>5</v>
      </c>
      <c r="AI359" s="76">
        <f>IF(X359&gt;='FF-Written'!B$3,'FF-Written'!C$3,IF(X359&gt;='FF-Written'!B$4,('FF-Written'!C$4+((X359-'FF-Written'!B$4)/('FF-Written'!B$3-'FF-Written'!B$4))*'FF-Written'!D$4),IF(X359&gt;'FF-Written'!B$5,('FF-Written'!C$5+((X359-'FF-Written'!B$5)/('FF-Written'!B$4-'FF-Written'!B$5))*'FF-Written'!D$5),IF(X359&gt;='FF-Written'!B$6,('FF-Written'!C$6+((X359-'FF-Written'!B$6)/('FF-Written'!B$5-'FF-Written'!B$6)*'FF-Written'!D$6)),0))))*$AI$2/10</f>
        <v>8</v>
      </c>
      <c r="AJ359" s="76">
        <f>IF(Y359&gt;='FF-Detailing'!B$3,'FF-Detailing'!C$3,IF(Y359&gt;='FF-Detailing'!B$4,('FF-Detailing'!C$4+((Y359-'FF-Detailing'!B$4)/('FF-Detailing'!B$3-'FF-Detailing'!B$4))*'FF-Detailing'!D$4),IF(Y359&gt;'FF-Detailing'!B$5,('FF-Detailing'!C$5+((Y359-'FF-Detailing'!B$5)/('FF-Detailing'!B$4-'FF-Detailing'!B$5))*'FF-Detailing'!D$5),IF(Y359&gt;='FF-Detailing'!B$6,('FF-Detailing'!C$6+((Y359-'FF-Detailing'!B$6)/('FF-Detailing'!B$5-'FF-Detailing'!B$6)*'FF-Detailing'!D$6)),0))))*$AJ$2/10</f>
        <v>2.7</v>
      </c>
      <c r="AK359" s="100">
        <f t="shared" si="68"/>
        <v>68.188098810910262</v>
      </c>
      <c r="AL359" s="70">
        <f t="shared" si="77"/>
        <v>123</v>
      </c>
      <c r="AM359" s="2">
        <f t="shared" si="69"/>
        <v>60.611643387475794</v>
      </c>
      <c r="AN359">
        <f t="shared" si="70"/>
        <v>93</v>
      </c>
      <c r="AO359" s="110">
        <f t="shared" si="71"/>
        <v>2.5320226392612453</v>
      </c>
      <c r="AP359" s="110">
        <f t="shared" si="65"/>
        <v>31.64262678224538</v>
      </c>
      <c r="AQ359" s="110">
        <f t="shared" si="66"/>
        <v>44.444444444444443</v>
      </c>
      <c r="AR359" s="110">
        <f t="shared" si="67"/>
        <v>92.222222222222229</v>
      </c>
      <c r="AS359" s="109">
        <f t="shared" si="72"/>
        <v>118</v>
      </c>
      <c r="AT359" s="109">
        <f t="shared" si="73"/>
        <v>123</v>
      </c>
      <c r="AU359" s="109">
        <f t="shared" si="74"/>
        <v>65</v>
      </c>
      <c r="AV359" s="109">
        <f t="shared" si="75"/>
        <v>11</v>
      </c>
    </row>
    <row r="360" spans="1:48" ht="20" x14ac:dyDescent="0.35">
      <c r="A360" s="87"/>
      <c r="B360" s="79">
        <v>108310</v>
      </c>
      <c r="C360" s="80" t="s">
        <v>2289</v>
      </c>
      <c r="D360" s="80" t="s">
        <v>1114</v>
      </c>
      <c r="E360" s="80" t="s">
        <v>2290</v>
      </c>
      <c r="F360" s="80" t="s">
        <v>1872</v>
      </c>
      <c r="G360" s="80" t="s">
        <v>1807</v>
      </c>
      <c r="H360" s="80" t="s">
        <v>1808</v>
      </c>
      <c r="I360" s="80" t="s">
        <v>1757</v>
      </c>
      <c r="J360" s="146">
        <v>45262</v>
      </c>
      <c r="K360" s="146" t="s">
        <v>1719</v>
      </c>
      <c r="L360" s="79"/>
      <c r="M360" s="79">
        <v>9</v>
      </c>
      <c r="N360" s="78">
        <v>83.825330776507272</v>
      </c>
      <c r="O360" s="78">
        <f>_xlfn.XLOOKUP($B360,[1]Sheet1!$A:$A,[1]Sheet1!$D:$D)</f>
        <v>83.825297847562553</v>
      </c>
      <c r="P360" s="78">
        <f t="shared" si="76"/>
        <v>3.2928944719401443E-5</v>
      </c>
      <c r="Q360" s="78">
        <v>22.222222222222221</v>
      </c>
      <c r="R360" s="78">
        <v>37.162852376597769</v>
      </c>
      <c r="S360" s="78">
        <v>86.100585840496379</v>
      </c>
      <c r="T360" s="142">
        <v>1</v>
      </c>
      <c r="U360" s="68">
        <v>3.211303789338471</v>
      </c>
      <c r="V360" s="68">
        <v>0.57803468208092479</v>
      </c>
      <c r="W360" s="78">
        <v>100.55555555555556</v>
      </c>
      <c r="X360" s="78">
        <v>83.333333333333329</v>
      </c>
      <c r="Y360" s="78">
        <v>84.666666666666671</v>
      </c>
      <c r="Z360" s="73"/>
      <c r="AA360" s="74"/>
      <c r="AB360" s="75">
        <f>IF(N360="","",(IF(N360&gt;='Sales Ach'!B$3,'Sales Ach'!C$3,IF(N360&gt;='Sales Ach'!B$4,('Sales Ach'!C$4+((N360-'Sales Ach'!B$4)/('Sales Ach'!B$3-'Sales Ach'!B$4))*'Sales Ach'!D$4),IF(N360&gt;'Sales Ach'!B$5,('Sales Ach'!C$5+((N360-'Sales Ach'!B$5)/('Sales Ach'!B$4-'Sales Ach'!B$5))*'Sales Ach'!D$5),IF(N360&gt;='Sales Ach'!B$6,('Sales Ach'!C$6+((N360-'Sales Ach'!B$6)/('Sales Ach'!B$5-'Sales Ach'!B$6)*'Sales Ach'!D$6)),0))))*$AB$2/10))</f>
        <v>11.647599232952182</v>
      </c>
      <c r="AC360" s="76">
        <f>IF(Q360="","",(IF(Q360&gt;=UA!B$3,UA!C$3,IF(Q360&gt;=UA!B$4,(UA!C$4+((Q360-UA!B$4)/(UA!B$3-UA!B$4))*UA!D$4),IF(Q360&gt;UA!B$5,(UA!C$5+((Q360-UA!B$5)/(UA!B$4-UA!B$5))*UA!D$5),IF(Q360&gt;=UA!B$6,(UA!C$6+((Q360-UA!B$6)/(UA!B$5-UA!B$6)*UA!D$6)),0))))*$AC$2/10))</f>
        <v>0</v>
      </c>
      <c r="AD360" s="76">
        <f>IF(R360="","",(IF(R360&gt;='New Product'!B$3,'New Product'!C$3,IF(R360&gt;='New Product'!B$4,('New Product'!C$4+((R360-'New Product'!B$4)/('New Product'!B$3-'New Product'!B$4))*'New Product'!D$4),IF(R360&gt;'New Product'!B$5,('New Product'!C$5+((R360-'New Product'!B$5)/('New Product'!B$4-'New Product'!B$5))*'New Product'!D$5),IF(R360&gt;='New Product'!B$6,('New Product'!C$6+((R360-'New Product'!B$6)/('New Product'!B$5-'New Product'!B$6)*'New Product'!D$6)),0)))))*$AD$2/10)</f>
        <v>0</v>
      </c>
      <c r="AE360" s="76">
        <f>IF(S360="","",(IF(S360&gt;='Basket Brand'!B$3,'Basket Brand'!C$3,IF(S360&gt;='Basket Brand'!B$4,('Basket Brand'!C$4+((S360-'Basket Brand'!B$4)/('Basket Brand'!B$3-'Basket Brand'!B$4))*'Basket Brand'!D$4),IF(S360&gt;'Basket Brand'!B$5,('Basket Brand'!C$5+((S360-'Basket Brand'!B$5)/('Basket Brand'!B$4-'Basket Brand'!B$5))*'Basket Brand'!D$5),IF(S360&gt;='Basket Brand'!B$6,('Basket Brand'!C$6+((S360-'Basket Brand'!B$6)/('Basket Brand'!B$5-'Basket Brand'!B$6)*'Basket Brand'!D$6)),0))))*$AE$2/10))</f>
        <v>4.9320703008595652</v>
      </c>
      <c r="AF360" s="76">
        <f>IF(T360="","",(IF(T360&gt;='No of Month Ach.'!B$3,'No of Month Ach.'!C$3,IF(T360&gt;='No of Month Ach.'!B$4,('No of Month Ach.'!C$4+((T360-'No of Month Ach.'!B$4)/('No of Month Ach.'!B$3-'No of Month Ach.'!B$4))*'No of Month Ach.'!D$4),IF(T360&gt;'No of Month Ach.'!B$5,('No of Month Ach.'!C$5+((T360-'No of Month Ach.'!B$5)/('No of Month Ach.'!B$4-'No of Month Ach.'!B$5))*'No of Month Ach.'!D$5),IF(T360&gt;='No of Month Ach.'!B$6,('No of Month Ach.'!C$6+((T360-'No of Month Ach.'!B$6)/('No of Month Ach.'!B$5-'No of Month Ach.'!B$6)*'No of Month Ach.'!D$6)),0))))*$AF$2/10))</f>
        <v>0</v>
      </c>
      <c r="AG360" s="76">
        <f>IFERROR(IF(U360="","",IF(U360&gt;='Rx Share'!B$3,'Rx Share'!C$3,IF(U360&gt;='Rx Share'!B$4,('Rx Share'!C$4+((U360-'Rx Share'!B$4)/('Rx Share'!B$3-'Rx Share'!B$4))*'Rx Share'!D$4),IF(U360&gt;'Rx Share'!B$5,('Rx Share'!C$5+((U360-'Rx Share'!B$5)/('Rx Share'!B$4-'Rx Share'!B$5))*'Rx Share'!D$5),IF(U360&gt;='Rx Share'!B$6,('Rx Share'!C$6+((U360-'Rx Share'!B$6)/('Rx Share'!B$5-'Rx Share'!B$6)*'Rx Share'!D$6)),0)))))*$AG$2/10,"")</f>
        <v>0</v>
      </c>
      <c r="AH360" s="76">
        <f>IF(W360&gt;='Call Achv'!B$3,'Call Achv'!C$3,IF(W360&gt;='Call Achv'!B$4,('Call Achv'!C$4+((W360-'Call Achv'!B$4)/('Call Achv'!B$3-'Call Achv'!B$4))*'Call Achv'!D$4),IF(W360&gt;'Call Achv'!B$5,('Call Achv'!C$5+((W360-'Call Achv'!B$5)/('Call Achv'!B$4-'Call Achv'!B$5))*'Call Achv'!D$5),IF(W360&gt;='Call Achv'!B$6,('Call Achv'!C$6+((W360-'Call Achv'!B$6)/('Call Achv'!B$5-'Call Achv'!B$6)*'Call Achv'!D$6)),0))))*$AH$2/10</f>
        <v>5</v>
      </c>
      <c r="AI360" s="76">
        <f>IF(X360&gt;='FF-Written'!B$3,'FF-Written'!C$3,IF(X360&gt;='FF-Written'!B$4,('FF-Written'!C$4+((X360-'FF-Written'!B$4)/('FF-Written'!B$3-'FF-Written'!B$4))*'FF-Written'!D$4),IF(X360&gt;'FF-Written'!B$5,('FF-Written'!C$5+((X360-'FF-Written'!B$5)/('FF-Written'!B$4-'FF-Written'!B$5))*'FF-Written'!D$5),IF(X360&gt;='FF-Written'!B$6,('FF-Written'!C$6+((X360-'FF-Written'!B$6)/('FF-Written'!B$5-'FF-Written'!B$6)*'FF-Written'!D$6)),0))))*$AI$2/10</f>
        <v>6.9333333333333327</v>
      </c>
      <c r="AJ360" s="76">
        <f>IF(Y360&gt;='FF-Detailing'!B$3,'FF-Detailing'!C$3,IF(Y360&gt;='FF-Detailing'!B$4,('FF-Detailing'!C$4+((Y360-'FF-Detailing'!B$4)/('FF-Detailing'!B$3-'FF-Detailing'!B$4))*'FF-Detailing'!D$4),IF(Y360&gt;'FF-Detailing'!B$5,('FF-Detailing'!C$5+((Y360-'FF-Detailing'!B$5)/('FF-Detailing'!B$4-'FF-Detailing'!B$5))*'FF-Detailing'!D$5),IF(Y360&gt;='FF-Detailing'!B$6,('FF-Detailing'!C$6+((Y360-'FF-Detailing'!B$6)/('FF-Detailing'!B$5-'FF-Detailing'!B$6)*'FF-Detailing'!D$6)),0))))*$AJ$2/10</f>
        <v>2.3800000000000003</v>
      </c>
      <c r="AK360" s="100">
        <f t="shared" si="68"/>
        <v>38.616253583931346</v>
      </c>
      <c r="AL360" s="70">
        <f t="shared" si="77"/>
        <v>358</v>
      </c>
      <c r="AM360" s="2">
        <f t="shared" si="69"/>
        <v>34.32555874127231</v>
      </c>
      <c r="AN360">
        <f t="shared" si="70"/>
        <v>260</v>
      </c>
      <c r="AO360" s="110" t="str">
        <f t="shared" si="71"/>
        <v/>
      </c>
      <c r="AP360" s="110" t="str">
        <f t="shared" si="65"/>
        <v/>
      </c>
      <c r="AQ360" s="110" t="str">
        <f t="shared" si="66"/>
        <v/>
      </c>
      <c r="AR360" s="110" t="str">
        <f t="shared" si="67"/>
        <v/>
      </c>
      <c r="AS360" s="109" t="str">
        <f t="shared" si="72"/>
        <v>Disqualified</v>
      </c>
      <c r="AT360" s="109" t="str">
        <f t="shared" si="73"/>
        <v>Disqualified</v>
      </c>
      <c r="AU360" s="109" t="str">
        <f t="shared" si="74"/>
        <v>Disqualified</v>
      </c>
      <c r="AV360" s="109" t="str">
        <f t="shared" si="75"/>
        <v>Disqualified</v>
      </c>
    </row>
    <row r="361" spans="1:48" x14ac:dyDescent="0.35">
      <c r="A361" s="87"/>
      <c r="B361" s="79">
        <v>108312</v>
      </c>
      <c r="C361" s="80" t="s">
        <v>2291</v>
      </c>
      <c r="D361" s="80"/>
      <c r="E361" s="80" t="s">
        <v>2292</v>
      </c>
      <c r="F361" s="80" t="s">
        <v>2293</v>
      </c>
      <c r="G361" s="80" t="s">
        <v>2247</v>
      </c>
      <c r="H361" s="80" t="s">
        <v>2247</v>
      </c>
      <c r="I361" s="80" t="s">
        <v>2247</v>
      </c>
      <c r="J361" s="146"/>
      <c r="K361" s="146" t="s">
        <v>1701</v>
      </c>
      <c r="L361" s="79"/>
      <c r="M361" s="79">
        <v>1</v>
      </c>
      <c r="N361" s="78">
        <v>107.79074298135882</v>
      </c>
      <c r="O361" s="78">
        <f>_xlfn.XLOOKUP($B361,[1]Sheet1!$A:$A,[1]Sheet1!$D:$D)</f>
        <v>107.79074298135882</v>
      </c>
      <c r="P361" s="78">
        <f t="shared" si="76"/>
        <v>0</v>
      </c>
      <c r="Q361" s="78">
        <v>27.27272727272727</v>
      </c>
      <c r="R361" s="78" t="s">
        <v>1093</v>
      </c>
      <c r="S361" s="78" t="s">
        <v>1093</v>
      </c>
      <c r="T361" s="142">
        <v>1</v>
      </c>
      <c r="U361" s="68" t="s">
        <v>1093</v>
      </c>
      <c r="V361" s="68" t="s">
        <v>1093</v>
      </c>
      <c r="W361" s="78">
        <v>100</v>
      </c>
      <c r="X361" s="78">
        <v>86.666666666666671</v>
      </c>
      <c r="Y361" s="78">
        <v>80</v>
      </c>
      <c r="Z361" s="73"/>
      <c r="AA361" s="74"/>
      <c r="AB361" s="75">
        <f>IF(N361="","",(IF(N361&gt;='Sales Ach'!B$3,'Sales Ach'!C$3,IF(N361&gt;='Sales Ach'!B$4,('Sales Ach'!C$4+((N361-'Sales Ach'!B$4)/('Sales Ach'!B$3-'Sales Ach'!B$4))*'Sales Ach'!D$4),IF(N361&gt;'Sales Ach'!B$5,('Sales Ach'!C$5+((N361-'Sales Ach'!B$5)/('Sales Ach'!B$4-'Sales Ach'!B$5))*'Sales Ach'!D$5),IF(N361&gt;='Sales Ach'!B$6,('Sales Ach'!C$6+((N361-'Sales Ach'!B$6)/('Sales Ach'!B$5-'Sales Ach'!B$6)*'Sales Ach'!D$6)),0))))*$AB$2/10))</f>
        <v>26.337222894407649</v>
      </c>
      <c r="AC361" s="76">
        <f>IF(Q361="","",(IF(Q361&gt;=UA!B$3,UA!C$3,IF(Q361&gt;=UA!B$4,(UA!C$4+((Q361-UA!B$4)/(UA!B$3-UA!B$4))*UA!D$4),IF(Q361&gt;UA!B$5,(UA!C$5+((Q361-UA!B$5)/(UA!B$4-UA!B$5))*UA!D$5),IF(Q361&gt;=UA!B$6,(UA!C$6+((Q361-UA!B$6)/(UA!B$5-UA!B$6)*UA!D$6)),0))))*$AC$2/10))</f>
        <v>0</v>
      </c>
      <c r="AD361" s="76" t="str">
        <f>IF(R361="","",(IF(R361&gt;='New Product'!B$3,'New Product'!C$3,IF(R361&gt;='New Product'!B$4,('New Product'!C$4+((R361-'New Product'!B$4)/('New Product'!B$3-'New Product'!B$4))*'New Product'!D$4),IF(R361&gt;'New Product'!B$5,('New Product'!C$5+((R361-'New Product'!B$5)/('New Product'!B$4-'New Product'!B$5))*'New Product'!D$5),IF(R361&gt;='New Product'!B$6,('New Product'!C$6+((R361-'New Product'!B$6)/('New Product'!B$5-'New Product'!B$6)*'New Product'!D$6)),0)))))*$AD$2/10)</f>
        <v/>
      </c>
      <c r="AE361" s="76" t="str">
        <f>IF(S361="","",(IF(S361&gt;='Basket Brand'!B$3,'Basket Brand'!C$3,IF(S361&gt;='Basket Brand'!B$4,('Basket Brand'!C$4+((S361-'Basket Brand'!B$4)/('Basket Brand'!B$3-'Basket Brand'!B$4))*'Basket Brand'!D$4),IF(S361&gt;'Basket Brand'!B$5,('Basket Brand'!C$5+((S361-'Basket Brand'!B$5)/('Basket Brand'!B$4-'Basket Brand'!B$5))*'Basket Brand'!D$5),IF(S361&gt;='Basket Brand'!B$6,('Basket Brand'!C$6+((S361-'Basket Brand'!B$6)/('Basket Brand'!B$5-'Basket Brand'!B$6)*'Basket Brand'!D$6)),0))))*$AE$2/10))</f>
        <v/>
      </c>
      <c r="AF361" s="76">
        <f>IF(T361="","",(IF(T361&gt;='No of Month Ach.'!B$3,'No of Month Ach.'!C$3,IF(T361&gt;='No of Month Ach.'!B$4,('No of Month Ach.'!C$4+((T361-'No of Month Ach.'!B$4)/('No of Month Ach.'!B$3-'No of Month Ach.'!B$4))*'No of Month Ach.'!D$4),IF(T361&gt;'No of Month Ach.'!B$5,('No of Month Ach.'!C$5+((T361-'No of Month Ach.'!B$5)/('No of Month Ach.'!B$4-'No of Month Ach.'!B$5))*'No of Month Ach.'!D$5),IF(T361&gt;='No of Month Ach.'!B$6,('No of Month Ach.'!C$6+((T361-'No of Month Ach.'!B$6)/('No of Month Ach.'!B$5-'No of Month Ach.'!B$6)*'No of Month Ach.'!D$6)),0))))*$AF$2/10))</f>
        <v>0</v>
      </c>
      <c r="AG361" s="76" t="str">
        <f>IFERROR(IF(U361="","",IF(U361&gt;='Rx Share'!B$3,'Rx Share'!C$3,IF(U361&gt;='Rx Share'!B$4,('Rx Share'!C$4+((U361-'Rx Share'!B$4)/('Rx Share'!B$3-'Rx Share'!B$4))*'Rx Share'!D$4),IF(U361&gt;'Rx Share'!B$5,('Rx Share'!C$5+((U361-'Rx Share'!B$5)/('Rx Share'!B$4-'Rx Share'!B$5))*'Rx Share'!D$5),IF(U361&gt;='Rx Share'!B$6,('Rx Share'!C$6+((U361-'Rx Share'!B$6)/('Rx Share'!B$5-'Rx Share'!B$6)*'Rx Share'!D$6)),0)))))*$AG$2/10,"")</f>
        <v/>
      </c>
      <c r="AH361" s="76">
        <f>IF(W361&gt;='Call Achv'!B$3,'Call Achv'!C$3,IF(W361&gt;='Call Achv'!B$4,('Call Achv'!C$4+((W361-'Call Achv'!B$4)/('Call Achv'!B$3-'Call Achv'!B$4))*'Call Achv'!D$4),IF(W361&gt;'Call Achv'!B$5,('Call Achv'!C$5+((W361-'Call Achv'!B$5)/('Call Achv'!B$4-'Call Achv'!B$5))*'Call Achv'!D$5),IF(W361&gt;='Call Achv'!B$6,('Call Achv'!C$6+((W361-'Call Achv'!B$6)/('Call Achv'!B$5-'Call Achv'!B$6)*'Call Achv'!D$6)),0))))*$AH$2/10</f>
        <v>5</v>
      </c>
      <c r="AI361" s="76">
        <f>IF(X361&gt;='FF-Written'!B$3,'FF-Written'!C$3,IF(X361&gt;='FF-Written'!B$4,('FF-Written'!C$4+((X361-'FF-Written'!B$4)/('FF-Written'!B$3-'FF-Written'!B$4))*'FF-Written'!D$4),IF(X361&gt;'FF-Written'!B$5,('FF-Written'!C$5+((X361-'FF-Written'!B$5)/('FF-Written'!B$4-'FF-Written'!B$5))*'FF-Written'!D$5),IF(X361&gt;='FF-Written'!B$6,('FF-Written'!C$6+((X361-'FF-Written'!B$6)/('FF-Written'!B$5-'FF-Written'!B$6)*'FF-Written'!D$6)),0))))*$AI$2/10</f>
        <v>7.4666666666666668</v>
      </c>
      <c r="AJ361" s="76">
        <f>IF(Y361&gt;='FF-Detailing'!B$3,'FF-Detailing'!C$3,IF(Y361&gt;='FF-Detailing'!B$4,('FF-Detailing'!C$4+((Y361-'FF-Detailing'!B$4)/('FF-Detailing'!B$3-'FF-Detailing'!B$4))*'FF-Detailing'!D$4),IF(Y361&gt;'FF-Detailing'!B$5,('FF-Detailing'!C$5+((Y361-'FF-Detailing'!B$5)/('FF-Detailing'!B$4-'FF-Detailing'!B$5))*'FF-Detailing'!D$5),IF(Y361&gt;='FF-Detailing'!B$6,('FF-Detailing'!C$6+((Y361-'FF-Detailing'!B$6)/('FF-Detailing'!B$5-'FF-Detailing'!B$6)*'FF-Detailing'!D$6)),0))))*$AJ$2/10</f>
        <v>2.1</v>
      </c>
      <c r="AK361" s="100">
        <f t="shared" si="68"/>
        <v>51.129861951342896</v>
      </c>
      <c r="AL361" s="70">
        <f t="shared" si="77"/>
        <v>231</v>
      </c>
      <c r="AM361" s="2">
        <f t="shared" si="69"/>
        <v>45.448766178971461</v>
      </c>
      <c r="AN361">
        <f t="shared" si="70"/>
        <v>173</v>
      </c>
      <c r="AO361" s="110" t="str">
        <f t="shared" si="71"/>
        <v/>
      </c>
      <c r="AP361" s="110" t="str">
        <f t="shared" si="65"/>
        <v/>
      </c>
      <c r="AQ361" s="110">
        <f t="shared" si="66"/>
        <v>27.27272727272727</v>
      </c>
      <c r="AR361" s="110">
        <f t="shared" si="67"/>
        <v>86.666666666666671</v>
      </c>
      <c r="AS361" s="109" t="str">
        <f t="shared" si="72"/>
        <v>Not eligible</v>
      </c>
      <c r="AT361" s="109" t="str">
        <f t="shared" si="73"/>
        <v>Not eligible</v>
      </c>
      <c r="AU361" s="109">
        <f t="shared" si="74"/>
        <v>135</v>
      </c>
      <c r="AV361" s="109">
        <f t="shared" si="75"/>
        <v>45</v>
      </c>
    </row>
    <row r="362" spans="1:48" ht="20" x14ac:dyDescent="0.35">
      <c r="A362" s="87"/>
      <c r="B362" s="79">
        <v>108313</v>
      </c>
      <c r="C362" s="80" t="s">
        <v>2294</v>
      </c>
      <c r="D362" s="80" t="s">
        <v>1114</v>
      </c>
      <c r="E362" s="80" t="s">
        <v>2295</v>
      </c>
      <c r="F362" s="80" t="s">
        <v>1972</v>
      </c>
      <c r="G362" s="80" t="s">
        <v>1881</v>
      </c>
      <c r="H362" s="80" t="s">
        <v>1822</v>
      </c>
      <c r="I362" s="80" t="s">
        <v>1757</v>
      </c>
      <c r="J362" s="146">
        <v>45262</v>
      </c>
      <c r="K362" s="146" t="s">
        <v>1719</v>
      </c>
      <c r="L362" s="79"/>
      <c r="M362" s="79">
        <v>9</v>
      </c>
      <c r="N362" s="78">
        <v>100.66651630226988</v>
      </c>
      <c r="O362" s="78">
        <f>_xlfn.XLOOKUP($B362,[1]Sheet1!$A:$A,[1]Sheet1!$D:$D)</f>
        <v>100.66646996313399</v>
      </c>
      <c r="P362" s="78">
        <f t="shared" si="76"/>
        <v>4.6339135892026206E-5</v>
      </c>
      <c r="Q362" s="78">
        <v>34.375</v>
      </c>
      <c r="R362" s="78">
        <v>95.789026754594801</v>
      </c>
      <c r="S362" s="78">
        <v>110.6271810794224</v>
      </c>
      <c r="T362" s="142">
        <v>6</v>
      </c>
      <c r="U362" s="68">
        <v>39.955647319721656</v>
      </c>
      <c r="V362" s="68">
        <v>0.79911294639443309</v>
      </c>
      <c r="W362" s="78">
        <v>122.80505952380953</v>
      </c>
      <c r="X362" s="78">
        <v>62.777777777777771</v>
      </c>
      <c r="Y362" s="78">
        <v>83</v>
      </c>
      <c r="Z362" s="73"/>
      <c r="AA362" s="74"/>
      <c r="AB362" s="75">
        <f>IF(N362="","",(IF(N362&gt;='Sales Ach'!B$3,'Sales Ach'!C$3,IF(N362&gt;='Sales Ach'!B$4,('Sales Ach'!C$4+((N362-'Sales Ach'!B$4)/('Sales Ach'!B$3-'Sales Ach'!B$4))*'Sales Ach'!D$4),IF(N362&gt;'Sales Ach'!B$5,('Sales Ach'!C$5+((N362-'Sales Ach'!B$5)/('Sales Ach'!B$4-'Sales Ach'!B$5))*'Sales Ach'!D$5),IF(N362&gt;='Sales Ach'!B$6,('Sales Ach'!C$6+((N362-'Sales Ach'!B$6)/('Sales Ach'!B$5-'Sales Ach'!B$6)*'Sales Ach'!D$6)),0))))*$AB$2/10))</f>
        <v>24.199954890680967</v>
      </c>
      <c r="AC362" s="76">
        <f>IF(Q362="","",(IF(Q362&gt;=UA!B$3,UA!C$3,IF(Q362&gt;=UA!B$4,(UA!C$4+((Q362-UA!B$4)/(UA!B$3-UA!B$4))*UA!D$4),IF(Q362&gt;UA!B$5,(UA!C$5+((Q362-UA!B$5)/(UA!B$4-UA!B$5))*UA!D$5),IF(Q362&gt;=UA!B$6,(UA!C$6+((Q362-UA!B$6)/(UA!B$5-UA!B$6)*UA!D$6)),0))))*$AC$2/10))</f>
        <v>4.3125</v>
      </c>
      <c r="AD362" s="76">
        <f>IF(R362="","",(IF(R362&gt;='New Product'!B$3,'New Product'!C$3,IF(R362&gt;='New Product'!B$4,('New Product'!C$4+((R362-'New Product'!B$4)/('New Product'!B$3-'New Product'!B$4))*'New Product'!D$4),IF(R362&gt;'New Product'!B$5,('New Product'!C$5+((R362-'New Product'!B$5)/('New Product'!B$4-'New Product'!B$5))*'New Product'!D$5),IF(R362&gt;='New Product'!B$6,('New Product'!C$6+((R362-'New Product'!B$6)/('New Product'!B$5-'New Product'!B$6)*'New Product'!D$6)),0)))))*$AD$2/10)</f>
        <v>4.3683540131892205</v>
      </c>
      <c r="AE362" s="76">
        <f>IF(S362="","",(IF(S362&gt;='Basket Brand'!B$3,'Basket Brand'!C$3,IF(S362&gt;='Basket Brand'!B$4,('Basket Brand'!C$4+((S362-'Basket Brand'!B$4)/('Basket Brand'!B$3-'Basket Brand'!B$4))*'Basket Brand'!D$4),IF(S362&gt;'Basket Brand'!B$5,('Basket Brand'!C$5+((S362-'Basket Brand'!B$5)/('Basket Brand'!B$4-'Basket Brand'!B$5))*'Basket Brand'!D$5),IF(S362&gt;='Basket Brand'!B$6,('Basket Brand'!C$6+((S362-'Basket Brand'!B$6)/('Basket Brand'!B$5-'Basket Brand'!B$6)*'Basket Brand'!D$6)),0))))*$AE$2/10))</f>
        <v>10.875261729530688</v>
      </c>
      <c r="AF362" s="76">
        <f>IF(T362="","",(IF(T362&gt;='No of Month Ach.'!B$3,'No of Month Ach.'!C$3,IF(T362&gt;='No of Month Ach.'!B$4,('No of Month Ach.'!C$4+((T362-'No of Month Ach.'!B$4)/('No of Month Ach.'!B$3-'No of Month Ach.'!B$4))*'No of Month Ach.'!D$4),IF(T362&gt;'No of Month Ach.'!B$5,('No of Month Ach.'!C$5+((T362-'No of Month Ach.'!B$5)/('No of Month Ach.'!B$4-'No of Month Ach.'!B$5))*'No of Month Ach.'!D$5),IF(T362&gt;='No of Month Ach.'!B$6,('No of Month Ach.'!C$6+((T362-'No of Month Ach.'!B$6)/('No of Month Ach.'!B$5-'No of Month Ach.'!B$6)*'No of Month Ach.'!D$6)),0))))*$AF$2/10))</f>
        <v>1.575</v>
      </c>
      <c r="AG362" s="76">
        <f>IFERROR(IF(U362="","",IF(U362&gt;='Rx Share'!B$3,'Rx Share'!C$3,IF(U362&gt;='Rx Share'!B$4,('Rx Share'!C$4+((U362-'Rx Share'!B$4)/('Rx Share'!B$3-'Rx Share'!B$4))*'Rx Share'!D$4),IF(U362&gt;'Rx Share'!B$5,('Rx Share'!C$5+((U362-'Rx Share'!B$5)/('Rx Share'!B$4-'Rx Share'!B$5))*'Rx Share'!D$5),IF(U362&gt;='Rx Share'!B$6,('Rx Share'!C$6+((U362-'Rx Share'!B$6)/('Rx Share'!B$5-'Rx Share'!B$6)*'Rx Share'!D$6)),0)))))*$AG$2/10,"")</f>
        <v>0</v>
      </c>
      <c r="AH362" s="76">
        <f>IF(W362&gt;='Call Achv'!B$3,'Call Achv'!C$3,IF(W362&gt;='Call Achv'!B$4,('Call Achv'!C$4+((W362-'Call Achv'!B$4)/('Call Achv'!B$3-'Call Achv'!B$4))*'Call Achv'!D$4),IF(W362&gt;'Call Achv'!B$5,('Call Achv'!C$5+((W362-'Call Achv'!B$5)/('Call Achv'!B$4-'Call Achv'!B$5))*'Call Achv'!D$5),IF(W362&gt;='Call Achv'!B$6,('Call Achv'!C$6+((W362-'Call Achv'!B$6)/('Call Achv'!B$5-'Call Achv'!B$6)*'Call Achv'!D$6)),0))))*$AH$2/10</f>
        <v>5</v>
      </c>
      <c r="AI362" s="76">
        <f>IF(X362&gt;='FF-Written'!B$3,'FF-Written'!C$3,IF(X362&gt;='FF-Written'!B$4,('FF-Written'!C$4+((X362-'FF-Written'!B$4)/('FF-Written'!B$3-'FF-Written'!B$4))*'FF-Written'!D$4),IF(X362&gt;'FF-Written'!B$5,('FF-Written'!C$5+((X362-'FF-Written'!B$5)/('FF-Written'!B$4-'FF-Written'!B$5))*'FF-Written'!D$5),IF(X362&gt;='FF-Written'!B$6,('FF-Written'!C$6+((X362-'FF-Written'!B$6)/('FF-Written'!B$5-'FF-Written'!B$6)*'FF-Written'!D$6)),0))))*$AI$2/10</f>
        <v>3.5333333333333328</v>
      </c>
      <c r="AJ362" s="76">
        <f>IF(Y362&gt;='FF-Detailing'!B$3,'FF-Detailing'!C$3,IF(Y362&gt;='FF-Detailing'!B$4,('FF-Detailing'!C$4+((Y362-'FF-Detailing'!B$4)/('FF-Detailing'!B$3-'FF-Detailing'!B$4))*'FF-Detailing'!D$4),IF(Y362&gt;'FF-Detailing'!B$5,('FF-Detailing'!C$5+((Y362-'FF-Detailing'!B$5)/('FF-Detailing'!B$4-'FF-Detailing'!B$5))*'FF-Detailing'!D$5),IF(Y362&gt;='FF-Detailing'!B$6,('FF-Detailing'!C$6+((Y362-'FF-Detailing'!B$6)/('FF-Detailing'!B$5-'FF-Detailing'!B$6)*'FF-Detailing'!D$6)),0))))*$AJ$2/10</f>
        <v>2.2799999999999998</v>
      </c>
      <c r="AK362" s="100">
        <f t="shared" si="68"/>
        <v>70.180504958417771</v>
      </c>
      <c r="AL362" s="70">
        <f t="shared" si="77"/>
        <v>110</v>
      </c>
      <c r="AM362" s="2">
        <f t="shared" si="69"/>
        <v>62.38267107414913</v>
      </c>
      <c r="AN362">
        <f t="shared" si="70"/>
        <v>81</v>
      </c>
      <c r="AO362" s="110">
        <f t="shared" si="71"/>
        <v>39.955647319721656</v>
      </c>
      <c r="AP362" s="110">
        <f t="shared" si="65"/>
        <v>95.789026754594801</v>
      </c>
      <c r="AQ362" s="110">
        <f t="shared" si="66"/>
        <v>34.375</v>
      </c>
      <c r="AR362" s="110">
        <f t="shared" si="67"/>
        <v>62.777777777777771</v>
      </c>
      <c r="AS362" s="109">
        <f t="shared" si="72"/>
        <v>18</v>
      </c>
      <c r="AT362" s="109">
        <f t="shared" si="73"/>
        <v>42</v>
      </c>
      <c r="AU362" s="109">
        <f t="shared" si="74"/>
        <v>116</v>
      </c>
      <c r="AV362" s="109">
        <f t="shared" si="75"/>
        <v>117</v>
      </c>
    </row>
    <row r="363" spans="1:48" ht="20" x14ac:dyDescent="0.35">
      <c r="A363" s="87"/>
      <c r="B363" s="79">
        <v>108314</v>
      </c>
      <c r="C363" s="80" t="s">
        <v>2296</v>
      </c>
      <c r="D363" s="80" t="s">
        <v>1114</v>
      </c>
      <c r="E363" s="80" t="s">
        <v>2297</v>
      </c>
      <c r="F363" s="80" t="s">
        <v>112</v>
      </c>
      <c r="G363" s="80" t="s">
        <v>26</v>
      </c>
      <c r="H363" s="80" t="s">
        <v>1756</v>
      </c>
      <c r="I363" s="80" t="s">
        <v>1757</v>
      </c>
      <c r="J363" s="146">
        <v>45262</v>
      </c>
      <c r="K363" s="146" t="s">
        <v>1719</v>
      </c>
      <c r="L363" s="79"/>
      <c r="M363" s="79">
        <v>9</v>
      </c>
      <c r="N363" s="78">
        <v>100.96725249588336</v>
      </c>
      <c r="O363" s="78">
        <f>_xlfn.XLOOKUP($B363,[1]Sheet1!$A:$A,[1]Sheet1!$D:$D)</f>
        <v>100.96724827300707</v>
      </c>
      <c r="P363" s="78">
        <f t="shared" si="76"/>
        <v>4.2228762850982093E-6</v>
      </c>
      <c r="Q363" s="78">
        <v>46.153846153846153</v>
      </c>
      <c r="R363" s="78">
        <v>42.141445844977703</v>
      </c>
      <c r="S363" s="78">
        <v>110.86791826856219</v>
      </c>
      <c r="T363" s="142">
        <v>8</v>
      </c>
      <c r="U363" s="68">
        <v>13.527038912984137</v>
      </c>
      <c r="V363" s="68">
        <v>0.67635194564920686</v>
      </c>
      <c r="W363" s="78">
        <v>103.21969696969697</v>
      </c>
      <c r="X363" s="78">
        <v>88.888888888888872</v>
      </c>
      <c r="Y363" s="78">
        <v>84.666666666666671</v>
      </c>
      <c r="Z363" s="73"/>
      <c r="AA363" s="74"/>
      <c r="AB363" s="75">
        <f>IF(N363="","",(IF(N363&gt;='Sales Ach'!B$3,'Sales Ach'!C$3,IF(N363&gt;='Sales Ach'!B$4,('Sales Ach'!C$4+((N363-'Sales Ach'!B$4)/('Sales Ach'!B$3-'Sales Ach'!B$4))*'Sales Ach'!D$4),IF(N363&gt;'Sales Ach'!B$5,('Sales Ach'!C$5+((N363-'Sales Ach'!B$5)/('Sales Ach'!B$4-'Sales Ach'!B$5))*'Sales Ach'!D$5),IF(N363&gt;='Sales Ach'!B$6,('Sales Ach'!C$6+((N363-'Sales Ach'!B$6)/('Sales Ach'!B$5-'Sales Ach'!B$6)*'Sales Ach'!D$6)),0))))*$AB$2/10))</f>
        <v>24.290175748765005</v>
      </c>
      <c r="AC363" s="76">
        <f>IF(Q363="","",(IF(Q363&gt;=UA!B$3,UA!C$3,IF(Q363&gt;=UA!B$4,(UA!C$4+((Q363-UA!B$4)/(UA!B$3-UA!B$4))*UA!D$4),IF(Q363&gt;UA!B$5,(UA!C$5+((Q363-UA!B$5)/(UA!B$4-UA!B$5))*UA!D$5),IF(Q363&gt;=UA!B$6,(UA!C$6+((Q363-UA!B$6)/(UA!B$5-UA!B$6)*UA!D$6)),0))))*$AC$2/10))</f>
        <v>8.4615384615384617</v>
      </c>
      <c r="AD363" s="76">
        <f>IF(R363="","",(IF(R363&gt;='New Product'!B$3,'New Product'!C$3,IF(R363&gt;='New Product'!B$4,('New Product'!C$4+((R363-'New Product'!B$4)/('New Product'!B$3-'New Product'!B$4))*'New Product'!D$4),IF(R363&gt;'New Product'!B$5,('New Product'!C$5+((R363-'New Product'!B$5)/('New Product'!B$4-'New Product'!B$5))*'New Product'!D$5),IF(R363&gt;='New Product'!B$6,('New Product'!C$6+((R363-'New Product'!B$6)/('New Product'!B$5-'New Product'!B$6)*'New Product'!D$6)),0)))))*$AD$2/10)</f>
        <v>0.3436882557177745</v>
      </c>
      <c r="AE363" s="76">
        <f>IF(S363="","",(IF(S363&gt;='Basket Brand'!B$3,'Basket Brand'!C$3,IF(S363&gt;='Basket Brand'!B$4,('Basket Brand'!C$4+((S363-'Basket Brand'!B$4)/('Basket Brand'!B$3-'Basket Brand'!B$4))*'Basket Brand'!D$4),IF(S363&gt;'Basket Brand'!B$5,('Basket Brand'!C$5+((S363-'Basket Brand'!B$5)/('Basket Brand'!B$4-'Basket Brand'!B$5))*'Basket Brand'!D$5),IF(S363&gt;='Basket Brand'!B$6,('Basket Brand'!C$6+((S363-'Basket Brand'!B$6)/('Basket Brand'!B$5-'Basket Brand'!B$6)*'Basket Brand'!D$6)),0))))*$AE$2/10))</f>
        <v>10.904150192227462</v>
      </c>
      <c r="AF363" s="76">
        <f>IF(T363="","",(IF(T363&gt;='No of Month Ach.'!B$3,'No of Month Ach.'!C$3,IF(T363&gt;='No of Month Ach.'!B$4,('No of Month Ach.'!C$4+((T363-'No of Month Ach.'!B$4)/('No of Month Ach.'!B$3-'No of Month Ach.'!B$4))*'No of Month Ach.'!D$4),IF(T363&gt;'No of Month Ach.'!B$5,('No of Month Ach.'!C$5+((T363-'No of Month Ach.'!B$5)/('No of Month Ach.'!B$4-'No of Month Ach.'!B$5))*'No of Month Ach.'!D$5),IF(T363&gt;='No of Month Ach.'!B$6,('No of Month Ach.'!C$6+((T363-'No of Month Ach.'!B$6)/('No of Month Ach.'!B$5-'No of Month Ach.'!B$6)*'No of Month Ach.'!D$6)),0))))*$AF$2/10))</f>
        <v>3.85</v>
      </c>
      <c r="AG363" s="76">
        <f>IFERROR(IF(U363="","",IF(U363&gt;='Rx Share'!B$3,'Rx Share'!C$3,IF(U363&gt;='Rx Share'!B$4,('Rx Share'!C$4+((U363-'Rx Share'!B$4)/('Rx Share'!B$3-'Rx Share'!B$4))*'Rx Share'!D$4),IF(U363&gt;'Rx Share'!B$5,('Rx Share'!C$5+((U363-'Rx Share'!B$5)/('Rx Share'!B$4-'Rx Share'!B$5))*'Rx Share'!D$5),IF(U363&gt;='Rx Share'!B$6,('Rx Share'!C$6+((U363-'Rx Share'!B$6)/('Rx Share'!B$5-'Rx Share'!B$6)*'Rx Share'!D$6)),0)))))*$AG$2/10,"")</f>
        <v>0</v>
      </c>
      <c r="AH363" s="76">
        <f>IF(W363&gt;='Call Achv'!B$3,'Call Achv'!C$3,IF(W363&gt;='Call Achv'!B$4,('Call Achv'!C$4+((W363-'Call Achv'!B$4)/('Call Achv'!B$3-'Call Achv'!B$4))*'Call Achv'!D$4),IF(W363&gt;'Call Achv'!B$5,('Call Achv'!C$5+((W363-'Call Achv'!B$5)/('Call Achv'!B$4-'Call Achv'!B$5))*'Call Achv'!D$5),IF(W363&gt;='Call Achv'!B$6,('Call Achv'!C$6+((W363-'Call Achv'!B$6)/('Call Achv'!B$5-'Call Achv'!B$6)*'Call Achv'!D$6)),0))))*$AH$2/10</f>
        <v>5</v>
      </c>
      <c r="AI363" s="76">
        <f>IF(X363&gt;='FF-Written'!B$3,'FF-Written'!C$3,IF(X363&gt;='FF-Written'!B$4,('FF-Written'!C$4+((X363-'FF-Written'!B$4)/('FF-Written'!B$3-'FF-Written'!B$4))*'FF-Written'!D$4),IF(X363&gt;'FF-Written'!B$5,('FF-Written'!C$5+((X363-'FF-Written'!B$5)/('FF-Written'!B$4-'FF-Written'!B$5))*'FF-Written'!D$5),IF(X363&gt;='FF-Written'!B$6,('FF-Written'!C$6+((X363-'FF-Written'!B$6)/('FF-Written'!B$5-'FF-Written'!B$6)*'FF-Written'!D$6)),0))))*$AI$2/10</f>
        <v>7.8222222222222202</v>
      </c>
      <c r="AJ363" s="76">
        <f>IF(Y363&gt;='FF-Detailing'!B$3,'FF-Detailing'!C$3,IF(Y363&gt;='FF-Detailing'!B$4,('FF-Detailing'!C$4+((Y363-'FF-Detailing'!B$4)/('FF-Detailing'!B$3-'FF-Detailing'!B$4))*'FF-Detailing'!D$4),IF(Y363&gt;'FF-Detailing'!B$5,('FF-Detailing'!C$5+((Y363-'FF-Detailing'!B$5)/('FF-Detailing'!B$4-'FF-Detailing'!B$5))*'FF-Detailing'!D$5),IF(Y363&gt;='FF-Detailing'!B$6,('FF-Detailing'!C$6+((Y363-'FF-Detailing'!B$6)/('FF-Detailing'!B$5-'FF-Detailing'!B$6)*'FF-Detailing'!D$6)),0))))*$AJ$2/10</f>
        <v>2.3800000000000003</v>
      </c>
      <c r="AK363" s="100">
        <f t="shared" si="68"/>
        <v>78.814718600588662</v>
      </c>
      <c r="AL363" s="70">
        <f t="shared" si="77"/>
        <v>50</v>
      </c>
      <c r="AM363" s="2">
        <f t="shared" si="69"/>
        <v>70.057527644967706</v>
      </c>
      <c r="AN363">
        <f t="shared" si="70"/>
        <v>37</v>
      </c>
      <c r="AO363" s="110">
        <f t="shared" si="71"/>
        <v>13.527038912984137</v>
      </c>
      <c r="AP363" s="110">
        <f t="shared" si="65"/>
        <v>42.141445844977703</v>
      </c>
      <c r="AQ363" s="110">
        <f t="shared" si="66"/>
        <v>46.153846153846153</v>
      </c>
      <c r="AR363" s="110">
        <f t="shared" si="67"/>
        <v>88.888888888888872</v>
      </c>
      <c r="AS363" s="109">
        <f t="shared" si="72"/>
        <v>83</v>
      </c>
      <c r="AT363" s="109">
        <f t="shared" si="73"/>
        <v>113</v>
      </c>
      <c r="AU363" s="109">
        <f t="shared" si="74"/>
        <v>58</v>
      </c>
      <c r="AV363" s="109">
        <f t="shared" si="75"/>
        <v>33</v>
      </c>
    </row>
    <row r="364" spans="1:48" ht="20" x14ac:dyDescent="0.35">
      <c r="A364" s="87"/>
      <c r="B364" s="79">
        <v>108316</v>
      </c>
      <c r="C364" s="80" t="s">
        <v>303</v>
      </c>
      <c r="D364" s="80" t="s">
        <v>1114</v>
      </c>
      <c r="E364" s="80" t="s">
        <v>2298</v>
      </c>
      <c r="F364" s="80" t="s">
        <v>123</v>
      </c>
      <c r="G364" s="80" t="s">
        <v>21</v>
      </c>
      <c r="H364" s="80" t="s">
        <v>1760</v>
      </c>
      <c r="I364" s="80" t="s">
        <v>1757</v>
      </c>
      <c r="J364" s="146">
        <v>45262</v>
      </c>
      <c r="K364" s="146" t="s">
        <v>1719</v>
      </c>
      <c r="L364" s="79"/>
      <c r="M364" s="79">
        <v>9</v>
      </c>
      <c r="N364" s="78">
        <v>115.17498249256752</v>
      </c>
      <c r="O364" s="78">
        <f>_xlfn.XLOOKUP($B364,[1]Sheet1!$A:$A,[1]Sheet1!$D:$D)</f>
        <v>115.17493097830828</v>
      </c>
      <c r="P364" s="78">
        <f t="shared" si="76"/>
        <v>5.1514259240548199E-5</v>
      </c>
      <c r="Q364" s="78">
        <v>28.274760383386582</v>
      </c>
      <c r="R364" s="78">
        <v>91.274306988223898</v>
      </c>
      <c r="S364" s="78">
        <v>139.41458538818705</v>
      </c>
      <c r="T364" s="142">
        <v>9</v>
      </c>
      <c r="U364" s="68">
        <v>13.559025499715696</v>
      </c>
      <c r="V364" s="68">
        <v>0.40677076499147091</v>
      </c>
      <c r="W364" s="78">
        <v>110.73015873015872</v>
      </c>
      <c r="X364" s="78">
        <v>74.444444444444443</v>
      </c>
      <c r="Y364" s="78">
        <v>89.333333333333329</v>
      </c>
      <c r="Z364" s="73"/>
      <c r="AA364" s="74"/>
      <c r="AB364" s="75">
        <f>IF(N364="","",(IF(N364&gt;='Sales Ach'!B$3,'Sales Ach'!C$3,IF(N364&gt;='Sales Ach'!B$4,('Sales Ach'!C$4+((N364-'Sales Ach'!B$4)/('Sales Ach'!B$3-'Sales Ach'!B$4))*'Sales Ach'!D$4),IF(N364&gt;'Sales Ach'!B$5,('Sales Ach'!C$5+((N364-'Sales Ach'!B$5)/('Sales Ach'!B$4-'Sales Ach'!B$5))*'Sales Ach'!D$5),IF(N364&gt;='Sales Ach'!B$6,('Sales Ach'!C$6+((N364-'Sales Ach'!B$6)/('Sales Ach'!B$5-'Sales Ach'!B$6)*'Sales Ach'!D$6)),0))))*$AB$2/10))</f>
        <v>28.552494747770254</v>
      </c>
      <c r="AC364" s="76">
        <f>IF(Q364="","",(IF(Q364&gt;=UA!B$3,UA!C$3,IF(Q364&gt;=UA!B$4,(UA!C$4+((Q364-UA!B$4)/(UA!B$3-UA!B$4))*UA!D$4),IF(Q364&gt;UA!B$5,(UA!C$5+((Q364-UA!B$5)/(UA!B$4-UA!B$5))*UA!D$5),IF(Q364&gt;=UA!B$6,(UA!C$6+((Q364-UA!B$6)/(UA!B$5-UA!B$6)*UA!D$6)),0))))*$AC$2/10))</f>
        <v>0</v>
      </c>
      <c r="AD364" s="76">
        <f>IF(R364="","",(IF(R364&gt;='New Product'!B$3,'New Product'!C$3,IF(R364&gt;='New Product'!B$4,('New Product'!C$4+((R364-'New Product'!B$4)/('New Product'!B$3-'New Product'!B$4))*'New Product'!D$4),IF(R364&gt;'New Product'!B$5,('New Product'!C$5+((R364-'New Product'!B$5)/('New Product'!B$4-'New Product'!B$5))*'New Product'!D$5),IF(R364&gt;='New Product'!B$6,('New Product'!C$6+((R364-'New Product'!B$6)/('New Product'!B$5-'New Product'!B$6)*'New Product'!D$6)),0)))))*$AD$2/10)</f>
        <v>3.6911460482335849</v>
      </c>
      <c r="AE364" s="76">
        <f>IF(S364="","",(IF(S364&gt;='Basket Brand'!B$3,'Basket Brand'!C$3,IF(S364&gt;='Basket Brand'!B$4,('Basket Brand'!C$4+((S364-'Basket Brand'!B$4)/('Basket Brand'!B$3-'Basket Brand'!B$4))*'Basket Brand'!D$4),IF(S364&gt;'Basket Brand'!B$5,('Basket Brand'!C$5+((S364-'Basket Brand'!B$5)/('Basket Brand'!B$4-'Basket Brand'!B$5))*'Basket Brand'!D$5),IF(S364&gt;='Basket Brand'!B$6,('Basket Brand'!C$6+((S364-'Basket Brand'!B$6)/('Basket Brand'!B$5-'Basket Brand'!B$6)*'Basket Brand'!D$6)),0))))*$AE$2/10))</f>
        <v>12</v>
      </c>
      <c r="AF364" s="76">
        <f>IF(T364="","",(IF(T364&gt;='No of Month Ach.'!B$3,'No of Month Ach.'!C$3,IF(T364&gt;='No of Month Ach.'!B$4,('No of Month Ach.'!C$4+((T364-'No of Month Ach.'!B$4)/('No of Month Ach.'!B$3-'No of Month Ach.'!B$4))*'No of Month Ach.'!D$4),IF(T364&gt;'No of Month Ach.'!B$5,('No of Month Ach.'!C$5+((T364-'No of Month Ach.'!B$5)/('No of Month Ach.'!B$4-'No of Month Ach.'!B$5))*'No of Month Ach.'!D$5),IF(T364&gt;='No of Month Ach.'!B$6,('No of Month Ach.'!C$6+((T364-'No of Month Ach.'!B$6)/('No of Month Ach.'!B$5-'No of Month Ach.'!B$6)*'No of Month Ach.'!D$6)),0))))*$AF$2/10))</f>
        <v>4.9000000000000004</v>
      </c>
      <c r="AG364" s="76">
        <f>IFERROR(IF(U364="","",IF(U364&gt;='Rx Share'!B$3,'Rx Share'!C$3,IF(U364&gt;='Rx Share'!B$4,('Rx Share'!C$4+((U364-'Rx Share'!B$4)/('Rx Share'!B$3-'Rx Share'!B$4))*'Rx Share'!D$4),IF(U364&gt;'Rx Share'!B$5,('Rx Share'!C$5+((U364-'Rx Share'!B$5)/('Rx Share'!B$4-'Rx Share'!B$5))*'Rx Share'!D$5),IF(U364&gt;='Rx Share'!B$6,('Rx Share'!C$6+((U364-'Rx Share'!B$6)/('Rx Share'!B$5-'Rx Share'!B$6)*'Rx Share'!D$6)),0)))))*$AG$2/10,"")</f>
        <v>0</v>
      </c>
      <c r="AH364" s="76">
        <f>IF(W364&gt;='Call Achv'!B$3,'Call Achv'!C$3,IF(W364&gt;='Call Achv'!B$4,('Call Achv'!C$4+((W364-'Call Achv'!B$4)/('Call Achv'!B$3-'Call Achv'!B$4))*'Call Achv'!D$4),IF(W364&gt;'Call Achv'!B$5,('Call Achv'!C$5+((W364-'Call Achv'!B$5)/('Call Achv'!B$4-'Call Achv'!B$5))*'Call Achv'!D$5),IF(W364&gt;='Call Achv'!B$6,('Call Achv'!C$6+((W364-'Call Achv'!B$6)/('Call Achv'!B$5-'Call Achv'!B$6)*'Call Achv'!D$6)),0))))*$AH$2/10</f>
        <v>5</v>
      </c>
      <c r="AI364" s="76">
        <f>IF(X364&gt;='FF-Written'!B$3,'FF-Written'!C$3,IF(X364&gt;='FF-Written'!B$4,('FF-Written'!C$4+((X364-'FF-Written'!B$4)/('FF-Written'!B$3-'FF-Written'!B$4))*'FF-Written'!D$4),IF(X364&gt;'FF-Written'!B$5,('FF-Written'!C$5+((X364-'FF-Written'!B$5)/('FF-Written'!B$4-'FF-Written'!B$5))*'FF-Written'!D$5),IF(X364&gt;='FF-Written'!B$6,('FF-Written'!C$6+((X364-'FF-Written'!B$6)/('FF-Written'!B$5-'FF-Written'!B$6)*'FF-Written'!D$6)),0))))*$AI$2/10</f>
        <v>4.9333333333333327</v>
      </c>
      <c r="AJ364" s="76">
        <f>IF(Y364&gt;='FF-Detailing'!B$3,'FF-Detailing'!C$3,IF(Y364&gt;='FF-Detailing'!B$4,('FF-Detailing'!C$4+((Y364-'FF-Detailing'!B$4)/('FF-Detailing'!B$3-'FF-Detailing'!B$4))*'FF-Detailing'!D$4),IF(Y364&gt;'FF-Detailing'!B$5,('FF-Detailing'!C$5+((Y364-'FF-Detailing'!B$5)/('FF-Detailing'!B$4-'FF-Detailing'!B$5))*'FF-Detailing'!D$5),IF(Y364&gt;='FF-Detailing'!B$6,('FF-Detailing'!C$6+((Y364-'FF-Detailing'!B$6)/('FF-Detailing'!B$5-'FF-Detailing'!B$6)*'FF-Detailing'!D$6)),0))))*$AJ$2/10</f>
        <v>2.6599999999999993</v>
      </c>
      <c r="AK364" s="100">
        <f t="shared" si="68"/>
        <v>77.171217661671449</v>
      </c>
      <c r="AL364" s="70">
        <f t="shared" si="77"/>
        <v>58</v>
      </c>
      <c r="AM364" s="2">
        <f t="shared" si="69"/>
        <v>68.596637921485737</v>
      </c>
      <c r="AN364">
        <f t="shared" si="70"/>
        <v>41</v>
      </c>
      <c r="AO364" s="110">
        <f t="shared" si="71"/>
        <v>13.559025499715696</v>
      </c>
      <c r="AP364" s="110">
        <f t="shared" si="65"/>
        <v>91.274306988223898</v>
      </c>
      <c r="AQ364" s="110">
        <f t="shared" si="66"/>
        <v>28.274760383386582</v>
      </c>
      <c r="AR364" s="110">
        <f t="shared" si="67"/>
        <v>74.444444444444443</v>
      </c>
      <c r="AS364" s="109">
        <f t="shared" si="72"/>
        <v>82</v>
      </c>
      <c r="AT364" s="109">
        <f t="shared" si="73"/>
        <v>48</v>
      </c>
      <c r="AU364" s="109">
        <f t="shared" si="74"/>
        <v>134</v>
      </c>
      <c r="AV364" s="109">
        <f t="shared" si="75"/>
        <v>103</v>
      </c>
    </row>
    <row r="365" spans="1:48" ht="30" x14ac:dyDescent="0.35">
      <c r="A365" s="87"/>
      <c r="B365" s="79">
        <v>108317</v>
      </c>
      <c r="C365" s="80" t="s">
        <v>2299</v>
      </c>
      <c r="D365" s="80" t="s">
        <v>1114</v>
      </c>
      <c r="E365" s="80" t="s">
        <v>2300</v>
      </c>
      <c r="F365" s="80" t="s">
        <v>87</v>
      </c>
      <c r="G365" s="80" t="s">
        <v>1776</v>
      </c>
      <c r="H365" s="80" t="s">
        <v>1777</v>
      </c>
      <c r="I365" s="80" t="s">
        <v>1757</v>
      </c>
      <c r="J365" s="146">
        <v>45262</v>
      </c>
      <c r="K365" s="146" t="s">
        <v>1719</v>
      </c>
      <c r="L365" s="79"/>
      <c r="M365" s="79">
        <v>9</v>
      </c>
      <c r="N365" s="78">
        <v>67.625910085512572</v>
      </c>
      <c r="O365" s="78">
        <f>_xlfn.XLOOKUP($B365,[1]Sheet1!$A:$A,[1]Sheet1!$D:$D)</f>
        <v>67.625933632427291</v>
      </c>
      <c r="P365" s="78">
        <f t="shared" si="76"/>
        <v>-2.354691471850856E-5</v>
      </c>
      <c r="Q365" s="78">
        <v>12.300319488817891</v>
      </c>
      <c r="R365" s="78">
        <v>26.793607164566335</v>
      </c>
      <c r="S365" s="78">
        <v>86.889979537997093</v>
      </c>
      <c r="T365" s="142">
        <v>0</v>
      </c>
      <c r="U365" s="68">
        <v>25.146973867536616</v>
      </c>
      <c r="V365" s="68">
        <v>0.75440921602609845</v>
      </c>
      <c r="W365" s="78">
        <v>84.97091144149968</v>
      </c>
      <c r="X365" s="78">
        <v>85.555555555555557</v>
      </c>
      <c r="Y365" s="78">
        <v>89</v>
      </c>
      <c r="Z365" s="73"/>
      <c r="AA365" s="74"/>
      <c r="AB365" s="75">
        <f>IF(N365="","",(IF(N365&gt;='Sales Ach'!B$3,'Sales Ach'!C$3,IF(N365&gt;='Sales Ach'!B$4,('Sales Ach'!C$4+((N365-'Sales Ach'!B$4)/('Sales Ach'!B$3-'Sales Ach'!B$4))*'Sales Ach'!D$4),IF(N365&gt;'Sales Ach'!B$5,('Sales Ach'!C$5+((N365-'Sales Ach'!B$5)/('Sales Ach'!B$4-'Sales Ach'!B$5))*'Sales Ach'!D$5),IF(N365&gt;='Sales Ach'!B$6,('Sales Ach'!C$6+((N365-'Sales Ach'!B$6)/('Sales Ach'!B$5-'Sales Ach'!B$6)*'Sales Ach'!D$6)),0))))*$AB$2/10))</f>
        <v>6.7877730256537721</v>
      </c>
      <c r="AC365" s="76">
        <f>IF(Q365="","",(IF(Q365&gt;=UA!B$3,UA!C$3,IF(Q365&gt;=UA!B$4,(UA!C$4+((Q365-UA!B$4)/(UA!B$3-UA!B$4))*UA!D$4),IF(Q365&gt;UA!B$5,(UA!C$5+((Q365-UA!B$5)/(UA!B$4-UA!B$5))*UA!D$5),IF(Q365&gt;=UA!B$6,(UA!C$6+((Q365-UA!B$6)/(UA!B$5-UA!B$6)*UA!D$6)),0))))*$AC$2/10))</f>
        <v>0</v>
      </c>
      <c r="AD365" s="76">
        <f>IF(R365="","",(IF(R365&gt;='New Product'!B$3,'New Product'!C$3,IF(R365&gt;='New Product'!B$4,('New Product'!C$4+((R365-'New Product'!B$4)/('New Product'!B$3-'New Product'!B$4))*'New Product'!D$4),IF(R365&gt;'New Product'!B$5,('New Product'!C$5+((R365-'New Product'!B$5)/('New Product'!B$4-'New Product'!B$5))*'New Product'!D$5),IF(R365&gt;='New Product'!B$6,('New Product'!C$6+((R365-'New Product'!B$6)/('New Product'!B$5-'New Product'!B$6)*'New Product'!D$6)),0)))))*$AD$2/10)</f>
        <v>0</v>
      </c>
      <c r="AE365" s="76">
        <f>IF(S365="","",(IF(S365&gt;='Basket Brand'!B$3,'Basket Brand'!C$3,IF(S365&gt;='Basket Brand'!B$4,('Basket Brand'!C$4+((S365-'Basket Brand'!B$4)/('Basket Brand'!B$3-'Basket Brand'!B$4))*'Basket Brand'!D$4),IF(S365&gt;'Basket Brand'!B$5,('Basket Brand'!C$5+((S365-'Basket Brand'!B$5)/('Basket Brand'!B$4-'Basket Brand'!B$5))*'Basket Brand'!D$5),IF(S365&gt;='Basket Brand'!B$6,('Basket Brand'!C$6+((S365-'Basket Brand'!B$6)/('Basket Brand'!B$5-'Basket Brand'!B$6)*'Basket Brand'!D$6)),0))))*$AE$2/10))</f>
        <v>5.0267975445596509</v>
      </c>
      <c r="AF365" s="76">
        <f>IF(T365="","",(IF(T365&gt;='No of Month Ach.'!B$3,'No of Month Ach.'!C$3,IF(T365&gt;='No of Month Ach.'!B$4,('No of Month Ach.'!C$4+((T365-'No of Month Ach.'!B$4)/('No of Month Ach.'!B$3-'No of Month Ach.'!B$4))*'No of Month Ach.'!D$4),IF(T365&gt;'No of Month Ach.'!B$5,('No of Month Ach.'!C$5+((T365-'No of Month Ach.'!B$5)/('No of Month Ach.'!B$4-'No of Month Ach.'!B$5))*'No of Month Ach.'!D$5),IF(T365&gt;='No of Month Ach.'!B$6,('No of Month Ach.'!C$6+((T365-'No of Month Ach.'!B$6)/('No of Month Ach.'!B$5-'No of Month Ach.'!B$6)*'No of Month Ach.'!D$6)),0))))*$AF$2/10))</f>
        <v>0</v>
      </c>
      <c r="AG365" s="76">
        <f>IFERROR(IF(U365="","",IF(U365&gt;='Rx Share'!B$3,'Rx Share'!C$3,IF(U365&gt;='Rx Share'!B$4,('Rx Share'!C$4+((U365-'Rx Share'!B$4)/('Rx Share'!B$3-'Rx Share'!B$4))*'Rx Share'!D$4),IF(U365&gt;'Rx Share'!B$5,('Rx Share'!C$5+((U365-'Rx Share'!B$5)/('Rx Share'!B$4-'Rx Share'!B$5))*'Rx Share'!D$5),IF(U365&gt;='Rx Share'!B$6,('Rx Share'!C$6+((U365-'Rx Share'!B$6)/('Rx Share'!B$5-'Rx Share'!B$6)*'Rx Share'!D$6)),0)))))*$AG$2/10,"")</f>
        <v>0</v>
      </c>
      <c r="AH365" s="76">
        <f>IF(W365&gt;='Call Achv'!B$3,'Call Achv'!C$3,IF(W365&gt;='Call Achv'!B$4,('Call Achv'!C$4+((W365-'Call Achv'!B$4)/('Call Achv'!B$3-'Call Achv'!B$4))*'Call Achv'!D$4),IF(W365&gt;'Call Achv'!B$5,('Call Achv'!C$5+((W365-'Call Achv'!B$5)/('Call Achv'!B$4-'Call Achv'!B$5))*'Call Achv'!D$5),IF(W365&gt;='Call Achv'!B$6,('Call Achv'!C$6+((W365-'Call Achv'!B$6)/('Call Achv'!B$5-'Call Achv'!B$6)*'Call Achv'!D$6)),0))))*$AH$2/10</f>
        <v>1.1199095022624439</v>
      </c>
      <c r="AI365" s="76">
        <f>IF(X365&gt;='FF-Written'!B$3,'FF-Written'!C$3,IF(X365&gt;='FF-Written'!B$4,('FF-Written'!C$4+((X365-'FF-Written'!B$4)/('FF-Written'!B$3-'FF-Written'!B$4))*'FF-Written'!D$4),IF(X365&gt;'FF-Written'!B$5,('FF-Written'!C$5+((X365-'FF-Written'!B$5)/('FF-Written'!B$4-'FF-Written'!B$5))*'FF-Written'!D$5),IF(X365&gt;='FF-Written'!B$6,('FF-Written'!C$6+((X365-'FF-Written'!B$6)/('FF-Written'!B$5-'FF-Written'!B$6)*'FF-Written'!D$6)),0))))*$AI$2/10</f>
        <v>7.2888888888888888</v>
      </c>
      <c r="AJ365" s="76">
        <f>IF(Y365&gt;='FF-Detailing'!B$3,'FF-Detailing'!C$3,IF(Y365&gt;='FF-Detailing'!B$4,('FF-Detailing'!C$4+((Y365-'FF-Detailing'!B$4)/('FF-Detailing'!B$3-'FF-Detailing'!B$4))*'FF-Detailing'!D$4),IF(Y365&gt;'FF-Detailing'!B$5,('FF-Detailing'!C$5+((Y365-'FF-Detailing'!B$5)/('FF-Detailing'!B$4-'FF-Detailing'!B$5))*'FF-Detailing'!D$5),IF(Y365&gt;='FF-Detailing'!B$6,('FF-Detailing'!C$6+((Y365-'FF-Detailing'!B$6)/('FF-Detailing'!B$5-'FF-Detailing'!B$6)*'FF-Detailing'!D$6)),0))))*$AJ$2/10</f>
        <v>2.64</v>
      </c>
      <c r="AK365" s="100">
        <f t="shared" si="68"/>
        <v>28.579211201705949</v>
      </c>
      <c r="AL365" s="70">
        <f t="shared" si="77"/>
        <v>489</v>
      </c>
      <c r="AM365" s="2">
        <f t="shared" si="69"/>
        <v>25.403743290405284</v>
      </c>
      <c r="AN365">
        <f t="shared" si="70"/>
        <v>348</v>
      </c>
      <c r="AO365" s="110" t="str">
        <f t="shared" si="71"/>
        <v/>
      </c>
      <c r="AP365" s="110" t="str">
        <f t="shared" si="65"/>
        <v/>
      </c>
      <c r="AQ365" s="110" t="str">
        <f t="shared" si="66"/>
        <v/>
      </c>
      <c r="AR365" s="110" t="str">
        <f t="shared" si="67"/>
        <v/>
      </c>
      <c r="AS365" s="109" t="str">
        <f t="shared" si="72"/>
        <v>Disqualified</v>
      </c>
      <c r="AT365" s="109" t="str">
        <f t="shared" si="73"/>
        <v>Disqualified</v>
      </c>
      <c r="AU365" s="109" t="str">
        <f t="shared" si="74"/>
        <v>Disqualified</v>
      </c>
      <c r="AV365" s="109" t="str">
        <f t="shared" si="75"/>
        <v>Disqualified</v>
      </c>
    </row>
    <row r="366" spans="1:48" ht="20" x14ac:dyDescent="0.35">
      <c r="A366" s="87"/>
      <c r="B366" s="79">
        <v>108318</v>
      </c>
      <c r="C366" s="80" t="s">
        <v>2301</v>
      </c>
      <c r="D366" s="80" t="s">
        <v>1114</v>
      </c>
      <c r="E366" s="80" t="s">
        <v>2302</v>
      </c>
      <c r="F366" s="80" t="s">
        <v>76</v>
      </c>
      <c r="G366" s="80" t="s">
        <v>21</v>
      </c>
      <c r="H366" s="80" t="s">
        <v>1760</v>
      </c>
      <c r="I366" s="80" t="s">
        <v>1757</v>
      </c>
      <c r="J366" s="146">
        <v>45262</v>
      </c>
      <c r="K366" s="146" t="s">
        <v>1719</v>
      </c>
      <c r="L366" s="79"/>
      <c r="M366" s="79">
        <v>9</v>
      </c>
      <c r="N366" s="78">
        <v>86.297833589144503</v>
      </c>
      <c r="O366" s="78">
        <f>_xlfn.XLOOKUP($B366,[1]Sheet1!$A:$A,[1]Sheet1!$D:$D)</f>
        <v>86.297831755808147</v>
      </c>
      <c r="P366" s="78">
        <f t="shared" si="76"/>
        <v>1.833336355616666E-6</v>
      </c>
      <c r="Q366" s="78">
        <v>32.835820895522389</v>
      </c>
      <c r="R366" s="78">
        <v>52.647133072475505</v>
      </c>
      <c r="S366" s="78">
        <v>74.625381920973922</v>
      </c>
      <c r="T366" s="142">
        <v>2</v>
      </c>
      <c r="U366" s="68">
        <v>15.432098765432098</v>
      </c>
      <c r="V366" s="68">
        <v>0.46296296296296291</v>
      </c>
      <c r="W366" s="78">
        <v>100.76190476190476</v>
      </c>
      <c r="X366" s="78">
        <v>73.8888888888889</v>
      </c>
      <c r="Y366" s="78">
        <v>90</v>
      </c>
      <c r="Z366" s="73"/>
      <c r="AA366" s="74"/>
      <c r="AB366" s="75">
        <f>IF(N366="","",(IF(N366&gt;='Sales Ach'!B$3,'Sales Ach'!C$3,IF(N366&gt;='Sales Ach'!B$4,('Sales Ach'!C$4+((N366-'Sales Ach'!B$4)/('Sales Ach'!B$3-'Sales Ach'!B$4))*'Sales Ach'!D$4),IF(N366&gt;'Sales Ach'!B$5,('Sales Ach'!C$5+((N366-'Sales Ach'!B$5)/('Sales Ach'!B$4-'Sales Ach'!B$5))*'Sales Ach'!D$5),IF(N366&gt;='Sales Ach'!B$6,('Sales Ach'!C$6+((N366-'Sales Ach'!B$6)/('Sales Ach'!B$5-'Sales Ach'!B$6)*'Sales Ach'!D$6)),0))))*$AB$2/10))</f>
        <v>12.38935007674335</v>
      </c>
      <c r="AC366" s="76">
        <f>IF(Q366="","",(IF(Q366&gt;=UA!B$3,UA!C$3,IF(Q366&gt;=UA!B$4,(UA!C$4+((Q366-UA!B$4)/(UA!B$3-UA!B$4))*UA!D$4),IF(Q366&gt;UA!B$5,(UA!C$5+((Q366-UA!B$5)/(UA!B$4-UA!B$5))*UA!D$5),IF(Q366&gt;=UA!B$6,(UA!C$6+((Q366-UA!B$6)/(UA!B$5-UA!B$6)*UA!D$6)),0))))*$AC$2/10))</f>
        <v>3.8507462686567164</v>
      </c>
      <c r="AD366" s="76">
        <f>IF(R366="","",(IF(R366&gt;='New Product'!B$3,'New Product'!C$3,IF(R366&gt;='New Product'!B$4,('New Product'!C$4+((R366-'New Product'!B$4)/('New Product'!B$3-'New Product'!B$4))*'New Product'!D$4),IF(R366&gt;'New Product'!B$5,('New Product'!C$5+((R366-'New Product'!B$5)/('New Product'!B$4-'New Product'!B$5))*'New Product'!D$5),IF(R366&gt;='New Product'!B$6,('New Product'!C$6+((R366-'New Product'!B$6)/('New Product'!B$5-'New Product'!B$6)*'New Product'!D$6)),0)))))*$AD$2/10)</f>
        <v>0.80331207192080334</v>
      </c>
      <c r="AE366" s="76">
        <f>IF(S366="","",(IF(S366&gt;='Basket Brand'!B$3,'Basket Brand'!C$3,IF(S366&gt;='Basket Brand'!B$4,('Basket Brand'!C$4+((S366-'Basket Brand'!B$4)/('Basket Brand'!B$3-'Basket Brand'!B$4))*'Basket Brand'!D$4),IF(S366&gt;'Basket Brand'!B$5,('Basket Brand'!C$5+((S366-'Basket Brand'!B$5)/('Basket Brand'!B$4-'Basket Brand'!B$5))*'Basket Brand'!D$5),IF(S366&gt;='Basket Brand'!B$6,('Basket Brand'!C$6+((S366-'Basket Brand'!B$6)/('Basket Brand'!B$5-'Basket Brand'!B$6)*'Basket Brand'!D$6)),0))))*$AE$2/10))</f>
        <v>3.5550458305168711</v>
      </c>
      <c r="AF366" s="76">
        <f>IF(T366="","",(IF(T366&gt;='No of Month Ach.'!B$3,'No of Month Ach.'!C$3,IF(T366&gt;='No of Month Ach.'!B$4,('No of Month Ach.'!C$4+((T366-'No of Month Ach.'!B$4)/('No of Month Ach.'!B$3-'No of Month Ach.'!B$4))*'No of Month Ach.'!D$4),IF(T366&gt;'No of Month Ach.'!B$5,('No of Month Ach.'!C$5+((T366-'No of Month Ach.'!B$5)/('No of Month Ach.'!B$4-'No of Month Ach.'!B$5))*'No of Month Ach.'!D$5),IF(T366&gt;='No of Month Ach.'!B$6,('No of Month Ach.'!C$6+((T366-'No of Month Ach.'!B$6)/('No of Month Ach.'!B$5-'No of Month Ach.'!B$6)*'No of Month Ach.'!D$6)),0))))*$AF$2/10))</f>
        <v>0</v>
      </c>
      <c r="AG366" s="76">
        <f>IFERROR(IF(U366="","",IF(U366&gt;='Rx Share'!B$3,'Rx Share'!C$3,IF(U366&gt;='Rx Share'!B$4,('Rx Share'!C$4+((U366-'Rx Share'!B$4)/('Rx Share'!B$3-'Rx Share'!B$4))*'Rx Share'!D$4),IF(U366&gt;'Rx Share'!B$5,('Rx Share'!C$5+((U366-'Rx Share'!B$5)/('Rx Share'!B$4-'Rx Share'!B$5))*'Rx Share'!D$5),IF(U366&gt;='Rx Share'!B$6,('Rx Share'!C$6+((U366-'Rx Share'!B$6)/('Rx Share'!B$5-'Rx Share'!B$6)*'Rx Share'!D$6)),0)))))*$AG$2/10,"")</f>
        <v>0</v>
      </c>
      <c r="AH366" s="76">
        <f>IF(W366&gt;='Call Achv'!B$3,'Call Achv'!C$3,IF(W366&gt;='Call Achv'!B$4,('Call Achv'!C$4+((W366-'Call Achv'!B$4)/('Call Achv'!B$3-'Call Achv'!B$4))*'Call Achv'!D$4),IF(W366&gt;'Call Achv'!B$5,('Call Achv'!C$5+((W366-'Call Achv'!B$5)/('Call Achv'!B$4-'Call Achv'!B$5))*'Call Achv'!D$5),IF(W366&gt;='Call Achv'!B$6,('Call Achv'!C$6+((W366-'Call Achv'!B$6)/('Call Achv'!B$5-'Call Achv'!B$6)*'Call Achv'!D$6)),0))))*$AH$2/10</f>
        <v>5</v>
      </c>
      <c r="AI366" s="76">
        <f>IF(X366&gt;='FF-Written'!B$3,'FF-Written'!C$3,IF(X366&gt;='FF-Written'!B$4,('FF-Written'!C$4+((X366-'FF-Written'!B$4)/('FF-Written'!B$3-'FF-Written'!B$4))*'FF-Written'!D$4),IF(X366&gt;'FF-Written'!B$5,('FF-Written'!C$5+((X366-'FF-Written'!B$5)/('FF-Written'!B$4-'FF-Written'!B$5))*'FF-Written'!D$5),IF(X366&gt;='FF-Written'!B$6,('FF-Written'!C$6+((X366-'FF-Written'!B$6)/('FF-Written'!B$5-'FF-Written'!B$6)*'FF-Written'!D$6)),0))))*$AI$2/10</f>
        <v>4.866666666666668</v>
      </c>
      <c r="AJ366" s="76">
        <f>IF(Y366&gt;='FF-Detailing'!B$3,'FF-Detailing'!C$3,IF(Y366&gt;='FF-Detailing'!B$4,('FF-Detailing'!C$4+((Y366-'FF-Detailing'!B$4)/('FF-Detailing'!B$3-'FF-Detailing'!B$4))*'FF-Detailing'!D$4),IF(Y366&gt;'FF-Detailing'!B$5,('FF-Detailing'!C$5+((Y366-'FF-Detailing'!B$5)/('FF-Detailing'!B$4-'FF-Detailing'!B$5))*'FF-Detailing'!D$5),IF(Y366&gt;='FF-Detailing'!B$6,('FF-Detailing'!C$6+((Y366-'FF-Detailing'!B$6)/('FF-Detailing'!B$5-'FF-Detailing'!B$6)*'FF-Detailing'!D$6)),0))))*$AJ$2/10</f>
        <v>2.7</v>
      </c>
      <c r="AK366" s="100">
        <f t="shared" si="68"/>
        <v>41.456401143130506</v>
      </c>
      <c r="AL366" s="70">
        <f t="shared" si="77"/>
        <v>329</v>
      </c>
      <c r="AM366" s="2">
        <f t="shared" si="69"/>
        <v>36.850134349449341</v>
      </c>
      <c r="AN366">
        <f t="shared" si="70"/>
        <v>241</v>
      </c>
      <c r="AO366" s="110" t="str">
        <f t="shared" si="71"/>
        <v/>
      </c>
      <c r="AP366" s="110" t="str">
        <f t="shared" si="65"/>
        <v/>
      </c>
      <c r="AQ366" s="110" t="str">
        <f t="shared" si="66"/>
        <v/>
      </c>
      <c r="AR366" s="110" t="str">
        <f t="shared" si="67"/>
        <v/>
      </c>
      <c r="AS366" s="109" t="str">
        <f t="shared" si="72"/>
        <v>Disqualified</v>
      </c>
      <c r="AT366" s="109" t="str">
        <f t="shared" si="73"/>
        <v>Disqualified</v>
      </c>
      <c r="AU366" s="109" t="str">
        <f t="shared" si="74"/>
        <v>Disqualified</v>
      </c>
      <c r="AV366" s="109" t="str">
        <f t="shared" si="75"/>
        <v>Disqualified</v>
      </c>
    </row>
    <row r="367" spans="1:48" ht="20" x14ac:dyDescent="0.35">
      <c r="A367" s="87"/>
      <c r="B367" s="79">
        <v>108322</v>
      </c>
      <c r="C367" s="80" t="s">
        <v>2303</v>
      </c>
      <c r="D367" s="80" t="s">
        <v>1114</v>
      </c>
      <c r="E367" s="80" t="s">
        <v>2304</v>
      </c>
      <c r="F367" s="80" t="s">
        <v>2305</v>
      </c>
      <c r="G367" s="80" t="s">
        <v>1881</v>
      </c>
      <c r="H367" s="80" t="s">
        <v>1822</v>
      </c>
      <c r="I367" s="80" t="s">
        <v>1757</v>
      </c>
      <c r="J367" s="146">
        <v>45253</v>
      </c>
      <c r="K367" s="146" t="s">
        <v>1719</v>
      </c>
      <c r="L367" s="79"/>
      <c r="M367" s="79">
        <v>9</v>
      </c>
      <c r="N367" s="78">
        <v>107.37815256603236</v>
      </c>
      <c r="O367" s="78">
        <f>_xlfn.XLOOKUP($B367,[1]Sheet1!$A:$A,[1]Sheet1!$D:$D)</f>
        <v>107.37816700418313</v>
      </c>
      <c r="P367" s="78">
        <f t="shared" si="76"/>
        <v>-1.4438150770956781E-5</v>
      </c>
      <c r="Q367" s="78">
        <v>31.25</v>
      </c>
      <c r="R367" s="78">
        <v>103.65572780822536</v>
      </c>
      <c r="S367" s="78">
        <v>121.38293421486976</v>
      </c>
      <c r="T367" s="142">
        <v>8</v>
      </c>
      <c r="U367" s="68">
        <v>43.517971310374463</v>
      </c>
      <c r="V367" s="68">
        <v>0.8703594262074893</v>
      </c>
      <c r="W367" s="78">
        <v>100.92592592592592</v>
      </c>
      <c r="X367" s="78">
        <v>85.555555555555557</v>
      </c>
      <c r="Y367" s="78">
        <v>89.333333333333329</v>
      </c>
      <c r="Z367" s="73"/>
      <c r="AA367" s="74"/>
      <c r="AB367" s="75">
        <f>IF(N367="","",(IF(N367&gt;='Sales Ach'!B$3,'Sales Ach'!C$3,IF(N367&gt;='Sales Ach'!B$4,('Sales Ach'!C$4+((N367-'Sales Ach'!B$4)/('Sales Ach'!B$3-'Sales Ach'!B$4))*'Sales Ach'!D$4),IF(N367&gt;'Sales Ach'!B$5,('Sales Ach'!C$5+((N367-'Sales Ach'!B$5)/('Sales Ach'!B$4-'Sales Ach'!B$5))*'Sales Ach'!D$5),IF(N367&gt;='Sales Ach'!B$6,('Sales Ach'!C$6+((N367-'Sales Ach'!B$6)/('Sales Ach'!B$5-'Sales Ach'!B$6)*'Sales Ach'!D$6)),0))))*$AB$2/10))</f>
        <v>26.213445769809709</v>
      </c>
      <c r="AC367" s="76">
        <f>IF(Q367="","",(IF(Q367&gt;=UA!B$3,UA!C$3,IF(Q367&gt;=UA!B$4,(UA!C$4+((Q367-UA!B$4)/(UA!B$3-UA!B$4))*UA!D$4),IF(Q367&gt;UA!B$5,(UA!C$5+((Q367-UA!B$5)/(UA!B$4-UA!B$5))*UA!D$5),IF(Q367&gt;=UA!B$6,(UA!C$6+((Q367-UA!B$6)/(UA!B$5-UA!B$6)*UA!D$6)),0))))*$AC$2/10))</f>
        <v>3.375</v>
      </c>
      <c r="AD367" s="76">
        <f>IF(R367="","",(IF(R367&gt;='New Product'!B$3,'New Product'!C$3,IF(R367&gt;='New Product'!B$4,('New Product'!C$4+((R367-'New Product'!B$4)/('New Product'!B$3-'New Product'!B$4))*'New Product'!D$4),IF(R367&gt;'New Product'!B$5,('New Product'!C$5+((R367-'New Product'!B$5)/('New Product'!B$4-'New Product'!B$5))*'New Product'!D$5),IF(R367&gt;='New Product'!B$6,('New Product'!C$6+((R367-'New Product'!B$6)/('New Product'!B$5-'New Product'!B$6)*'New Product'!D$6)),0)))))*$AD$2/10)</f>
        <v>5</v>
      </c>
      <c r="AE367" s="76">
        <f>IF(S367="","",(IF(S367&gt;='Basket Brand'!B$3,'Basket Brand'!C$3,IF(S367&gt;='Basket Brand'!B$4,('Basket Brand'!C$4+((S367-'Basket Brand'!B$4)/('Basket Brand'!B$3-'Basket Brand'!B$4))*'Basket Brand'!D$4),IF(S367&gt;'Basket Brand'!B$5,('Basket Brand'!C$5+((S367-'Basket Brand'!B$5)/('Basket Brand'!B$4-'Basket Brand'!B$5))*'Basket Brand'!D$5),IF(S367&gt;='Basket Brand'!B$6,('Basket Brand'!C$6+((S367-'Basket Brand'!B$6)/('Basket Brand'!B$5-'Basket Brand'!B$6)*'Basket Brand'!D$6)),0))))*$AE$2/10))</f>
        <v>12</v>
      </c>
      <c r="AF367" s="76">
        <f>IF(T367="","",(IF(T367&gt;='No of Month Ach.'!B$3,'No of Month Ach.'!C$3,IF(T367&gt;='No of Month Ach.'!B$4,('No of Month Ach.'!C$4+((T367-'No of Month Ach.'!B$4)/('No of Month Ach.'!B$3-'No of Month Ach.'!B$4))*'No of Month Ach.'!D$4),IF(T367&gt;'No of Month Ach.'!B$5,('No of Month Ach.'!C$5+((T367-'No of Month Ach.'!B$5)/('No of Month Ach.'!B$4-'No of Month Ach.'!B$5))*'No of Month Ach.'!D$5),IF(T367&gt;='No of Month Ach.'!B$6,('No of Month Ach.'!C$6+((T367-'No of Month Ach.'!B$6)/('No of Month Ach.'!B$5-'No of Month Ach.'!B$6)*'No of Month Ach.'!D$6)),0))))*$AF$2/10))</f>
        <v>3.85</v>
      </c>
      <c r="AG367" s="76">
        <f>IFERROR(IF(U367="","",IF(U367&gt;='Rx Share'!B$3,'Rx Share'!C$3,IF(U367&gt;='Rx Share'!B$4,('Rx Share'!C$4+((U367-'Rx Share'!B$4)/('Rx Share'!B$3-'Rx Share'!B$4))*'Rx Share'!D$4),IF(U367&gt;'Rx Share'!B$5,('Rx Share'!C$5+((U367-'Rx Share'!B$5)/('Rx Share'!B$4-'Rx Share'!B$5))*'Rx Share'!D$5),IF(U367&gt;='Rx Share'!B$6,('Rx Share'!C$6+((U367-'Rx Share'!B$6)/('Rx Share'!B$5-'Rx Share'!B$6)*'Rx Share'!D$6)),0)))))*$AG$2/10,"")</f>
        <v>0</v>
      </c>
      <c r="AH367" s="76">
        <f>IF(W367&gt;='Call Achv'!B$3,'Call Achv'!C$3,IF(W367&gt;='Call Achv'!B$4,('Call Achv'!C$4+((W367-'Call Achv'!B$4)/('Call Achv'!B$3-'Call Achv'!B$4))*'Call Achv'!D$4),IF(W367&gt;'Call Achv'!B$5,('Call Achv'!C$5+((W367-'Call Achv'!B$5)/('Call Achv'!B$4-'Call Achv'!B$5))*'Call Achv'!D$5),IF(W367&gt;='Call Achv'!B$6,('Call Achv'!C$6+((W367-'Call Achv'!B$6)/('Call Achv'!B$5-'Call Achv'!B$6)*'Call Achv'!D$6)),0))))*$AH$2/10</f>
        <v>5</v>
      </c>
      <c r="AI367" s="76">
        <f>IF(X367&gt;='FF-Written'!B$3,'FF-Written'!C$3,IF(X367&gt;='FF-Written'!B$4,('FF-Written'!C$4+((X367-'FF-Written'!B$4)/('FF-Written'!B$3-'FF-Written'!B$4))*'FF-Written'!D$4),IF(X367&gt;'FF-Written'!B$5,('FF-Written'!C$5+((X367-'FF-Written'!B$5)/('FF-Written'!B$4-'FF-Written'!B$5))*'FF-Written'!D$5),IF(X367&gt;='FF-Written'!B$6,('FF-Written'!C$6+((X367-'FF-Written'!B$6)/('FF-Written'!B$5-'FF-Written'!B$6)*'FF-Written'!D$6)),0))))*$AI$2/10</f>
        <v>7.2888888888888888</v>
      </c>
      <c r="AJ367" s="76">
        <f>IF(Y367&gt;='FF-Detailing'!B$3,'FF-Detailing'!C$3,IF(Y367&gt;='FF-Detailing'!B$4,('FF-Detailing'!C$4+((Y367-'FF-Detailing'!B$4)/('FF-Detailing'!B$3-'FF-Detailing'!B$4))*'FF-Detailing'!D$4),IF(Y367&gt;'FF-Detailing'!B$5,('FF-Detailing'!C$5+((Y367-'FF-Detailing'!B$5)/('FF-Detailing'!B$4-'FF-Detailing'!B$5))*'FF-Detailing'!D$5),IF(Y367&gt;='FF-Detailing'!B$6,('FF-Detailing'!C$6+((Y367-'FF-Detailing'!B$6)/('FF-Detailing'!B$5-'FF-Detailing'!B$6)*'FF-Detailing'!D$6)),0))))*$AJ$2/10</f>
        <v>2.6599999999999993</v>
      </c>
      <c r="AK367" s="100">
        <f t="shared" si="68"/>
        <v>81.734168323373268</v>
      </c>
      <c r="AL367" s="70">
        <f t="shared" si="77"/>
        <v>29</v>
      </c>
      <c r="AM367" s="2">
        <f t="shared" si="69"/>
        <v>72.652594065220683</v>
      </c>
      <c r="AN367">
        <f t="shared" si="70"/>
        <v>24</v>
      </c>
      <c r="AO367" s="110">
        <f t="shared" si="71"/>
        <v>43.517971310374463</v>
      </c>
      <c r="AP367" s="110">
        <f t="shared" si="65"/>
        <v>103.65572780822536</v>
      </c>
      <c r="AQ367" s="110">
        <f t="shared" si="66"/>
        <v>31.25</v>
      </c>
      <c r="AR367" s="110">
        <f t="shared" si="67"/>
        <v>85.555555555555557</v>
      </c>
      <c r="AS367" s="109">
        <f t="shared" si="72"/>
        <v>12</v>
      </c>
      <c r="AT367" s="109">
        <f t="shared" si="73"/>
        <v>34</v>
      </c>
      <c r="AU367" s="109">
        <f t="shared" si="74"/>
        <v>124</v>
      </c>
      <c r="AV367" s="109">
        <f t="shared" si="75"/>
        <v>51</v>
      </c>
    </row>
    <row r="368" spans="1:48" ht="20" x14ac:dyDescent="0.35">
      <c r="A368" s="87"/>
      <c r="B368" s="79">
        <v>108382</v>
      </c>
      <c r="C368" s="80" t="s">
        <v>1261</v>
      </c>
      <c r="D368" s="80"/>
      <c r="E368" s="80" t="s">
        <v>1262</v>
      </c>
      <c r="F368" s="80" t="s">
        <v>100</v>
      </c>
      <c r="G368" s="80" t="s">
        <v>2264</v>
      </c>
      <c r="H368" s="80" t="s">
        <v>2023</v>
      </c>
      <c r="I368" s="80" t="s">
        <v>1786</v>
      </c>
      <c r="J368" s="146"/>
      <c r="K368" s="146" t="s">
        <v>1701</v>
      </c>
      <c r="L368" s="79"/>
      <c r="M368" s="79">
        <v>1</v>
      </c>
      <c r="N368" s="78">
        <v>72.772500521741463</v>
      </c>
      <c r="O368" s="78">
        <f>_xlfn.XLOOKUP($B368,[1]Sheet1!$A:$A,[1]Sheet1!$D:$D)</f>
        <v>72.772500521741463</v>
      </c>
      <c r="P368" s="78">
        <f t="shared" si="76"/>
        <v>0</v>
      </c>
      <c r="Q368" s="78">
        <v>25.396825396825395</v>
      </c>
      <c r="R368" s="78">
        <v>52.517827756445421</v>
      </c>
      <c r="S368" s="78">
        <v>80.198896432973953</v>
      </c>
      <c r="T368" s="142">
        <v>0</v>
      </c>
      <c r="U368" s="68" t="s">
        <v>1093</v>
      </c>
      <c r="V368" s="68" t="s">
        <v>1093</v>
      </c>
      <c r="W368" s="78">
        <v>21.288515406162464</v>
      </c>
      <c r="X368" s="78">
        <v>71.666666666666671</v>
      </c>
      <c r="Y368" s="78">
        <v>87</v>
      </c>
      <c r="Z368" s="73"/>
      <c r="AA368" s="74"/>
      <c r="AB368" s="75">
        <f>IF(N368="","",(IF(N368&gt;='Sales Ach'!B$3,'Sales Ach'!C$3,IF(N368&gt;='Sales Ach'!B$4,('Sales Ach'!C$4+((N368-'Sales Ach'!B$4)/('Sales Ach'!B$3-'Sales Ach'!B$4))*'Sales Ach'!D$4),IF(N368&gt;'Sales Ach'!B$5,('Sales Ach'!C$5+((N368-'Sales Ach'!B$5)/('Sales Ach'!B$4-'Sales Ach'!B$5))*'Sales Ach'!D$5),IF(N368&gt;='Sales Ach'!B$6,('Sales Ach'!C$6+((N368-'Sales Ach'!B$6)/('Sales Ach'!B$5-'Sales Ach'!B$6)*'Sales Ach'!D$6)),0))))*$AB$2/10))</f>
        <v>8.331750156522439</v>
      </c>
      <c r="AC368" s="76">
        <f>IF(Q368="","",(IF(Q368&gt;=UA!B$3,UA!C$3,IF(Q368&gt;=UA!B$4,(UA!C$4+((Q368-UA!B$4)/(UA!B$3-UA!B$4))*UA!D$4),IF(Q368&gt;UA!B$5,(UA!C$5+((Q368-UA!B$5)/(UA!B$4-UA!B$5))*UA!D$5),IF(Q368&gt;=UA!B$6,(UA!C$6+((Q368-UA!B$6)/(UA!B$5-UA!B$6)*UA!D$6)),0))))*$AC$2/10))</f>
        <v>0</v>
      </c>
      <c r="AD368" s="76">
        <f>IF(R368="","",(IF(R368&gt;='New Product'!B$3,'New Product'!C$3,IF(R368&gt;='New Product'!B$4,('New Product'!C$4+((R368-'New Product'!B$4)/('New Product'!B$3-'New Product'!B$4))*'New Product'!D$4),IF(R368&gt;'New Product'!B$5,('New Product'!C$5+((R368-'New Product'!B$5)/('New Product'!B$4-'New Product'!B$5))*'New Product'!D$5),IF(R368&gt;='New Product'!B$6,('New Product'!C$6+((R368-'New Product'!B$6)/('New Product'!B$5-'New Product'!B$6)*'New Product'!D$6)),0)))))*$AD$2/10)</f>
        <v>0.79765496434448713</v>
      </c>
      <c r="AE368" s="76">
        <f>IF(S368="","",(IF(S368&gt;='Basket Brand'!B$3,'Basket Brand'!C$3,IF(S368&gt;='Basket Brand'!B$4,('Basket Brand'!C$4+((S368-'Basket Brand'!B$4)/('Basket Brand'!B$3-'Basket Brand'!B$4))*'Basket Brand'!D$4),IF(S368&gt;'Basket Brand'!B$5,('Basket Brand'!C$5+((S368-'Basket Brand'!B$5)/('Basket Brand'!B$4-'Basket Brand'!B$5))*'Basket Brand'!D$5),IF(S368&gt;='Basket Brand'!B$6,('Basket Brand'!C$6+((S368-'Basket Brand'!B$6)/('Basket Brand'!B$5-'Basket Brand'!B$6)*'Basket Brand'!D$6)),0))))*$AE$2/10))</f>
        <v>4.223867571956875</v>
      </c>
      <c r="AF368" s="76">
        <f>IF(T368="","",(IF(T368&gt;='No of Month Ach.'!B$3,'No of Month Ach.'!C$3,IF(T368&gt;='No of Month Ach.'!B$4,('No of Month Ach.'!C$4+((T368-'No of Month Ach.'!B$4)/('No of Month Ach.'!B$3-'No of Month Ach.'!B$4))*'No of Month Ach.'!D$4),IF(T368&gt;'No of Month Ach.'!B$5,('No of Month Ach.'!C$5+((T368-'No of Month Ach.'!B$5)/('No of Month Ach.'!B$4-'No of Month Ach.'!B$5))*'No of Month Ach.'!D$5),IF(T368&gt;='No of Month Ach.'!B$6,('No of Month Ach.'!C$6+((T368-'No of Month Ach.'!B$6)/('No of Month Ach.'!B$5-'No of Month Ach.'!B$6)*'No of Month Ach.'!D$6)),0))))*$AF$2/10))</f>
        <v>0</v>
      </c>
      <c r="AG368" s="76" t="str">
        <f>IFERROR(IF(U368="","",IF(U368&gt;='Rx Share'!B$3,'Rx Share'!C$3,IF(U368&gt;='Rx Share'!B$4,('Rx Share'!C$4+((U368-'Rx Share'!B$4)/('Rx Share'!B$3-'Rx Share'!B$4))*'Rx Share'!D$4),IF(U368&gt;'Rx Share'!B$5,('Rx Share'!C$5+((U368-'Rx Share'!B$5)/('Rx Share'!B$4-'Rx Share'!B$5))*'Rx Share'!D$5),IF(U368&gt;='Rx Share'!B$6,('Rx Share'!C$6+((U368-'Rx Share'!B$6)/('Rx Share'!B$5-'Rx Share'!B$6)*'Rx Share'!D$6)),0)))))*$AG$2/10,"")</f>
        <v/>
      </c>
      <c r="AH368" s="76">
        <f>IF(W368&gt;='Call Achv'!B$3,'Call Achv'!C$3,IF(W368&gt;='Call Achv'!B$4,('Call Achv'!C$4+((W368-'Call Achv'!B$4)/('Call Achv'!B$3-'Call Achv'!B$4))*'Call Achv'!D$4),IF(W368&gt;'Call Achv'!B$5,('Call Achv'!C$5+((W368-'Call Achv'!B$5)/('Call Achv'!B$4-'Call Achv'!B$5))*'Call Achv'!D$5),IF(W368&gt;='Call Achv'!B$6,('Call Achv'!C$6+((W368-'Call Achv'!B$6)/('Call Achv'!B$5-'Call Achv'!B$6)*'Call Achv'!D$6)),0))))*$AH$2/10</f>
        <v>0</v>
      </c>
      <c r="AI368" s="76">
        <f>IF(X368&gt;='FF-Written'!B$3,'FF-Written'!C$3,IF(X368&gt;='FF-Written'!B$4,('FF-Written'!C$4+((X368-'FF-Written'!B$4)/('FF-Written'!B$3-'FF-Written'!B$4))*'FF-Written'!D$4),IF(X368&gt;'FF-Written'!B$5,('FF-Written'!C$5+((X368-'FF-Written'!B$5)/('FF-Written'!B$4-'FF-Written'!B$5))*'FF-Written'!D$5),IF(X368&gt;='FF-Written'!B$6,('FF-Written'!C$6+((X368-'FF-Written'!B$6)/('FF-Written'!B$5-'FF-Written'!B$6)*'FF-Written'!D$6)),0))))*$AI$2/10</f>
        <v>4.6000000000000005</v>
      </c>
      <c r="AJ368" s="76">
        <f>IF(Y368&gt;='FF-Detailing'!B$3,'FF-Detailing'!C$3,IF(Y368&gt;='FF-Detailing'!B$4,('FF-Detailing'!C$4+((Y368-'FF-Detailing'!B$4)/('FF-Detailing'!B$3-'FF-Detailing'!B$4))*'FF-Detailing'!D$4),IF(Y368&gt;'FF-Detailing'!B$5,('FF-Detailing'!C$5+((Y368-'FF-Detailing'!B$5)/('FF-Detailing'!B$4-'FF-Detailing'!B$5))*'FF-Detailing'!D$5),IF(Y368&gt;='FF-Detailing'!B$6,('FF-Detailing'!C$6+((Y368-'FF-Detailing'!B$6)/('FF-Detailing'!B$5-'FF-Detailing'!B$6)*'FF-Detailing'!D$6)),0))))*$AJ$2/10</f>
        <v>2.5200000000000005</v>
      </c>
      <c r="AK368" s="100">
        <f t="shared" si="68"/>
        <v>25.591590866029755</v>
      </c>
      <c r="AL368" s="70">
        <f t="shared" si="77"/>
        <v>515</v>
      </c>
      <c r="AM368" s="2">
        <f t="shared" si="69"/>
        <v>22.748080769804226</v>
      </c>
      <c r="AN368">
        <f t="shared" si="70"/>
        <v>366</v>
      </c>
      <c r="AO368" s="110" t="str">
        <f t="shared" si="71"/>
        <v/>
      </c>
      <c r="AP368" s="110" t="str">
        <f t="shared" si="65"/>
        <v/>
      </c>
      <c r="AQ368" s="110" t="str">
        <f t="shared" si="66"/>
        <v/>
      </c>
      <c r="AR368" s="110" t="str">
        <f t="shared" si="67"/>
        <v/>
      </c>
      <c r="AS368" s="109" t="str">
        <f t="shared" si="72"/>
        <v>Disqualified</v>
      </c>
      <c r="AT368" s="109" t="str">
        <f t="shared" si="73"/>
        <v>Disqualified</v>
      </c>
      <c r="AU368" s="109" t="str">
        <f t="shared" si="74"/>
        <v>Disqualified</v>
      </c>
      <c r="AV368" s="109" t="str">
        <f t="shared" si="75"/>
        <v>Disqualified</v>
      </c>
    </row>
    <row r="369" spans="1:48" ht="20" x14ac:dyDescent="0.35">
      <c r="A369" s="87"/>
      <c r="B369" s="79">
        <v>108383</v>
      </c>
      <c r="C369" s="80" t="s">
        <v>2306</v>
      </c>
      <c r="D369" s="80"/>
      <c r="E369" s="80" t="s">
        <v>2307</v>
      </c>
      <c r="F369" s="80" t="s">
        <v>1816</v>
      </c>
      <c r="G369" s="80" t="s">
        <v>2000</v>
      </c>
      <c r="H369" s="80" t="s">
        <v>1912</v>
      </c>
      <c r="I369" s="80" t="s">
        <v>1786</v>
      </c>
      <c r="J369" s="146"/>
      <c r="K369" s="146" t="s">
        <v>1701</v>
      </c>
      <c r="L369" s="79"/>
      <c r="M369" s="79">
        <v>6</v>
      </c>
      <c r="N369" s="78">
        <v>116.57755333105438</v>
      </c>
      <c r="O369" s="78">
        <f>_xlfn.XLOOKUP($B369,[1]Sheet1!$A:$A,[1]Sheet1!$D:$D)</f>
        <v>116.57756797223095</v>
      </c>
      <c r="P369" s="78">
        <f t="shared" si="76"/>
        <v>-1.4641176576901671E-5</v>
      </c>
      <c r="Q369" s="78">
        <v>39.130434782608695</v>
      </c>
      <c r="R369" s="78">
        <v>7.9429790264029547</v>
      </c>
      <c r="S369" s="78">
        <v>121.09397974187112</v>
      </c>
      <c r="T369" s="142">
        <v>6</v>
      </c>
      <c r="U369" s="68">
        <v>185.18518518518516</v>
      </c>
      <c r="V369" s="68">
        <v>33.333333333333329</v>
      </c>
      <c r="W369" s="78">
        <v>99.946236559139791</v>
      </c>
      <c r="X369" s="78">
        <v>85.555555555555557</v>
      </c>
      <c r="Y369" s="78">
        <v>84.333333333333329</v>
      </c>
      <c r="Z369" s="73"/>
      <c r="AA369" s="74"/>
      <c r="AB369" s="75">
        <f>IF(N369="","",(IF(N369&gt;='Sales Ach'!B$3,'Sales Ach'!C$3,IF(N369&gt;='Sales Ach'!B$4,('Sales Ach'!C$4+((N369-'Sales Ach'!B$4)/('Sales Ach'!B$3-'Sales Ach'!B$4))*'Sales Ach'!D$4),IF(N369&gt;'Sales Ach'!B$5,('Sales Ach'!C$5+((N369-'Sales Ach'!B$5)/('Sales Ach'!B$4-'Sales Ach'!B$5))*'Sales Ach'!D$5),IF(N369&gt;='Sales Ach'!B$6,('Sales Ach'!C$6+((N369-'Sales Ach'!B$6)/('Sales Ach'!B$5-'Sales Ach'!B$6)*'Sales Ach'!D$6)),0))))*$AB$2/10))</f>
        <v>28.973265999316318</v>
      </c>
      <c r="AC369" s="76">
        <f>IF(Q369="","",(IF(Q369&gt;=UA!B$3,UA!C$3,IF(Q369&gt;=UA!B$4,(UA!C$4+((Q369-UA!B$4)/(UA!B$3-UA!B$4))*UA!D$4),IF(Q369&gt;UA!B$5,(UA!C$5+((Q369-UA!B$5)/(UA!B$4-UA!B$5))*UA!D$5),IF(Q369&gt;=UA!B$6,(UA!C$6+((Q369-UA!B$6)/(UA!B$5-UA!B$6)*UA!D$6)),0))))*$AC$2/10))</f>
        <v>5.7391304347826084</v>
      </c>
      <c r="AD369" s="76">
        <f>IF(R369="","",(IF(R369&gt;='New Product'!B$3,'New Product'!C$3,IF(R369&gt;='New Product'!B$4,('New Product'!C$4+((R369-'New Product'!B$4)/('New Product'!B$3-'New Product'!B$4))*'New Product'!D$4),IF(R369&gt;'New Product'!B$5,('New Product'!C$5+((R369-'New Product'!B$5)/('New Product'!B$4-'New Product'!B$5))*'New Product'!D$5),IF(R369&gt;='New Product'!B$6,('New Product'!C$6+((R369-'New Product'!B$6)/('New Product'!B$5-'New Product'!B$6)*'New Product'!D$6)),0)))))*$AD$2/10)</f>
        <v>0</v>
      </c>
      <c r="AE369" s="76">
        <f>IF(S369="","",(IF(S369&gt;='Basket Brand'!B$3,'Basket Brand'!C$3,IF(S369&gt;='Basket Brand'!B$4,('Basket Brand'!C$4+((S369-'Basket Brand'!B$4)/('Basket Brand'!B$3-'Basket Brand'!B$4))*'Basket Brand'!D$4),IF(S369&gt;'Basket Brand'!B$5,('Basket Brand'!C$5+((S369-'Basket Brand'!B$5)/('Basket Brand'!B$4-'Basket Brand'!B$5))*'Basket Brand'!D$5),IF(S369&gt;='Basket Brand'!B$6,('Basket Brand'!C$6+((S369-'Basket Brand'!B$6)/('Basket Brand'!B$5-'Basket Brand'!B$6)*'Basket Brand'!D$6)),0))))*$AE$2/10))</f>
        <v>12</v>
      </c>
      <c r="AF369" s="76">
        <f>IF(T369="","",(IF(T369&gt;='No of Month Ach.'!B$3,'No of Month Ach.'!C$3,IF(T369&gt;='No of Month Ach.'!B$4,('No of Month Ach.'!C$4+((T369-'No of Month Ach.'!B$4)/('No of Month Ach.'!B$3-'No of Month Ach.'!B$4))*'No of Month Ach.'!D$4),IF(T369&gt;'No of Month Ach.'!B$5,('No of Month Ach.'!C$5+((T369-'No of Month Ach.'!B$5)/('No of Month Ach.'!B$4-'No of Month Ach.'!B$5))*'No of Month Ach.'!D$5),IF(T369&gt;='No of Month Ach.'!B$6,('No of Month Ach.'!C$6+((T369-'No of Month Ach.'!B$6)/('No of Month Ach.'!B$5-'No of Month Ach.'!B$6)*'No of Month Ach.'!D$6)),0))))*$AF$2/10))</f>
        <v>1.575</v>
      </c>
      <c r="AG369" s="76">
        <f>IFERROR(IF(U369="","",IF(U369&gt;='Rx Share'!B$3,'Rx Share'!C$3,IF(U369&gt;='Rx Share'!B$4,('Rx Share'!C$4+((U369-'Rx Share'!B$4)/('Rx Share'!B$3-'Rx Share'!B$4))*'Rx Share'!D$4),IF(U369&gt;'Rx Share'!B$5,('Rx Share'!C$5+((U369-'Rx Share'!B$5)/('Rx Share'!B$4-'Rx Share'!B$5))*'Rx Share'!D$5),IF(U369&gt;='Rx Share'!B$6,('Rx Share'!C$6+((U369-'Rx Share'!B$6)/('Rx Share'!B$5-'Rx Share'!B$6)*'Rx Share'!D$6)),0)))))*$AG$2/10,"")</f>
        <v>9.7037037037037024</v>
      </c>
      <c r="AH369" s="76">
        <f>IF(W369&gt;='Call Achv'!B$3,'Call Achv'!C$3,IF(W369&gt;='Call Achv'!B$4,('Call Achv'!C$4+((W369-'Call Achv'!B$4)/('Call Achv'!B$3-'Call Achv'!B$4))*'Call Achv'!D$4),IF(W369&gt;'Call Achv'!B$5,('Call Achv'!C$5+((W369-'Call Achv'!B$5)/('Call Achv'!B$4-'Call Achv'!B$5))*'Call Achv'!D$5),IF(W369&gt;='Call Achv'!B$6,('Call Achv'!C$6+((W369-'Call Achv'!B$6)/('Call Achv'!B$5-'Call Achv'!B$6)*'Call Achv'!D$6)),0))))*$AH$2/10</f>
        <v>4.9838709677419377</v>
      </c>
      <c r="AI369" s="76">
        <f>IF(X369&gt;='FF-Written'!B$3,'FF-Written'!C$3,IF(X369&gt;='FF-Written'!B$4,('FF-Written'!C$4+((X369-'FF-Written'!B$4)/('FF-Written'!B$3-'FF-Written'!B$4))*'FF-Written'!D$4),IF(X369&gt;'FF-Written'!B$5,('FF-Written'!C$5+((X369-'FF-Written'!B$5)/('FF-Written'!B$4-'FF-Written'!B$5))*'FF-Written'!D$5),IF(X369&gt;='FF-Written'!B$6,('FF-Written'!C$6+((X369-'FF-Written'!B$6)/('FF-Written'!B$5-'FF-Written'!B$6)*'FF-Written'!D$6)),0))))*$AI$2/10</f>
        <v>7.2888888888888888</v>
      </c>
      <c r="AJ369" s="76">
        <f>IF(Y369&gt;='FF-Detailing'!B$3,'FF-Detailing'!C$3,IF(Y369&gt;='FF-Detailing'!B$4,('FF-Detailing'!C$4+((Y369-'FF-Detailing'!B$4)/('FF-Detailing'!B$3-'FF-Detailing'!B$4))*'FF-Detailing'!D$4),IF(Y369&gt;'FF-Detailing'!B$5,('FF-Detailing'!C$5+((Y369-'FF-Detailing'!B$5)/('FF-Detailing'!B$4-'FF-Detailing'!B$5))*'FF-Detailing'!D$5),IF(Y369&gt;='FF-Detailing'!B$6,('FF-Detailing'!C$6+((Y369-'FF-Detailing'!B$6)/('FF-Detailing'!B$5-'FF-Detailing'!B$6)*'FF-Detailing'!D$6)),0))))*$AJ$2/10</f>
        <v>2.3599999999999994</v>
      </c>
      <c r="AK369" s="100">
        <f t="shared" si="68"/>
        <v>78.650195363412195</v>
      </c>
      <c r="AL369" s="70">
        <f t="shared" si="77"/>
        <v>52</v>
      </c>
      <c r="AM369" s="2">
        <f t="shared" si="69"/>
        <v>80.69317777159273</v>
      </c>
      <c r="AN369">
        <f t="shared" si="70"/>
        <v>9</v>
      </c>
      <c r="AO369" s="110">
        <f t="shared" si="71"/>
        <v>185.18518518518516</v>
      </c>
      <c r="AP369" s="110">
        <f t="shared" si="65"/>
        <v>7.9429790264029547</v>
      </c>
      <c r="AQ369" s="110">
        <f t="shared" si="66"/>
        <v>39.130434782608695</v>
      </c>
      <c r="AR369" s="110">
        <f t="shared" si="67"/>
        <v>85.555555555555557</v>
      </c>
      <c r="AS369" s="109">
        <f t="shared" si="72"/>
        <v>1</v>
      </c>
      <c r="AT369" s="109">
        <f t="shared" si="73"/>
        <v>134</v>
      </c>
      <c r="AU369" s="109">
        <f t="shared" si="74"/>
        <v>95</v>
      </c>
      <c r="AV369" s="109">
        <f t="shared" si="75"/>
        <v>51</v>
      </c>
    </row>
    <row r="370" spans="1:48" ht="20" x14ac:dyDescent="0.35">
      <c r="A370" s="87"/>
      <c r="B370" s="79">
        <v>108384</v>
      </c>
      <c r="C370" s="80" t="s">
        <v>2308</v>
      </c>
      <c r="D370" s="80" t="s">
        <v>1114</v>
      </c>
      <c r="E370" s="80" t="s">
        <v>2309</v>
      </c>
      <c r="F370" s="80" t="s">
        <v>2057</v>
      </c>
      <c r="G370" s="80" t="s">
        <v>1813</v>
      </c>
      <c r="H370" s="80" t="s">
        <v>1808</v>
      </c>
      <c r="I370" s="80" t="s">
        <v>1757</v>
      </c>
      <c r="J370" s="146">
        <v>45293</v>
      </c>
      <c r="K370" s="146" t="s">
        <v>1719</v>
      </c>
      <c r="L370" s="79"/>
      <c r="M370" s="79">
        <v>9</v>
      </c>
      <c r="N370" s="78">
        <v>91.810676775772933</v>
      </c>
      <c r="O370" s="78">
        <f>_xlfn.XLOOKUP($B370,[1]Sheet1!$A:$A,[1]Sheet1!$D:$D)</f>
        <v>91.810677387848841</v>
      </c>
      <c r="P370" s="78">
        <f t="shared" si="76"/>
        <v>-6.120759081795768E-7</v>
      </c>
      <c r="Q370" s="78">
        <v>44.444444444444443</v>
      </c>
      <c r="R370" s="78">
        <v>21.951727629553247</v>
      </c>
      <c r="S370" s="78">
        <v>94.399520769971872</v>
      </c>
      <c r="T370" s="142">
        <v>4</v>
      </c>
      <c r="U370" s="68">
        <v>1.8644608660420721</v>
      </c>
      <c r="V370" s="68">
        <v>0.335602955887573</v>
      </c>
      <c r="W370" s="78">
        <v>65.962962962962962</v>
      </c>
      <c r="X370" s="78">
        <v>84.444444444444443</v>
      </c>
      <c r="Y370" s="78">
        <v>85.666666666666671</v>
      </c>
      <c r="Z370" s="73"/>
      <c r="AA370" s="74"/>
      <c r="AB370" s="75">
        <f>IF(N370="","",(IF(N370&gt;='Sales Ach'!B$3,'Sales Ach'!C$3,IF(N370&gt;='Sales Ach'!B$4,('Sales Ach'!C$4+((N370-'Sales Ach'!B$4)/('Sales Ach'!B$3-'Sales Ach'!B$4))*'Sales Ach'!D$4),IF(N370&gt;'Sales Ach'!B$5,('Sales Ach'!C$5+((N370-'Sales Ach'!B$5)/('Sales Ach'!B$4-'Sales Ach'!B$5))*'Sales Ach'!D$5),IF(N370&gt;='Sales Ach'!B$6,('Sales Ach'!C$6+((N370-'Sales Ach'!B$6)/('Sales Ach'!B$5-'Sales Ach'!B$6)*'Sales Ach'!D$6)),0))))*$AB$2/10))</f>
        <v>14.043203032731881</v>
      </c>
      <c r="AC370" s="76">
        <f>IF(Q370="","",(IF(Q370&gt;=UA!B$3,UA!C$3,IF(Q370&gt;=UA!B$4,(UA!C$4+((Q370-UA!B$4)/(UA!B$3-UA!B$4))*UA!D$4),IF(Q370&gt;UA!B$5,(UA!C$5+((Q370-UA!B$5)/(UA!B$4-UA!B$5))*UA!D$5),IF(Q370&gt;=UA!B$6,(UA!C$6+((Q370-UA!B$6)/(UA!B$5-UA!B$6)*UA!D$6)),0))))*$AC$2/10))</f>
        <v>7.7777777777777768</v>
      </c>
      <c r="AD370" s="76">
        <f>IF(R370="","",(IF(R370&gt;='New Product'!B$3,'New Product'!C$3,IF(R370&gt;='New Product'!B$4,('New Product'!C$4+((R370-'New Product'!B$4)/('New Product'!B$3-'New Product'!B$4))*'New Product'!D$4),IF(R370&gt;'New Product'!B$5,('New Product'!C$5+((R370-'New Product'!B$5)/('New Product'!B$4-'New Product'!B$5))*'New Product'!D$5),IF(R370&gt;='New Product'!B$6,('New Product'!C$6+((R370-'New Product'!B$6)/('New Product'!B$5-'New Product'!B$6)*'New Product'!D$6)),0)))))*$AD$2/10)</f>
        <v>0</v>
      </c>
      <c r="AE370" s="76">
        <f>IF(S370="","",(IF(S370&gt;='Basket Brand'!B$3,'Basket Brand'!C$3,IF(S370&gt;='Basket Brand'!B$4,('Basket Brand'!C$4+((S370-'Basket Brand'!B$4)/('Basket Brand'!B$3-'Basket Brand'!B$4))*'Basket Brand'!D$4),IF(S370&gt;'Basket Brand'!B$5,('Basket Brand'!C$5+((S370-'Basket Brand'!B$5)/('Basket Brand'!B$4-'Basket Brand'!B$5))*'Basket Brand'!D$5),IF(S370&gt;='Basket Brand'!B$6,('Basket Brand'!C$6+((S370-'Basket Brand'!B$6)/('Basket Brand'!B$5-'Basket Brand'!B$6)*'Basket Brand'!D$6)),0))))*$AE$2/10))</f>
        <v>5.9279424923966246</v>
      </c>
      <c r="AF370" s="76">
        <f>IF(T370="","",(IF(T370&gt;='No of Month Ach.'!B$3,'No of Month Ach.'!C$3,IF(T370&gt;='No of Month Ach.'!B$4,('No of Month Ach.'!C$4+((T370-'No of Month Ach.'!B$4)/('No of Month Ach.'!B$3-'No of Month Ach.'!B$4))*'No of Month Ach.'!D$4),IF(T370&gt;'No of Month Ach.'!B$5,('No of Month Ach.'!C$5+((T370-'No of Month Ach.'!B$5)/('No of Month Ach.'!B$4-'No of Month Ach.'!B$5))*'No of Month Ach.'!D$5),IF(T370&gt;='No of Month Ach.'!B$6,('No of Month Ach.'!C$6+((T370-'No of Month Ach.'!B$6)/('No of Month Ach.'!B$5-'No of Month Ach.'!B$6)*'No of Month Ach.'!D$6)),0))))*$AF$2/10))</f>
        <v>0</v>
      </c>
      <c r="AG370" s="76">
        <f>IFERROR(IF(U370="","",IF(U370&gt;='Rx Share'!B$3,'Rx Share'!C$3,IF(U370&gt;='Rx Share'!B$4,('Rx Share'!C$4+((U370-'Rx Share'!B$4)/('Rx Share'!B$3-'Rx Share'!B$4))*'Rx Share'!D$4),IF(U370&gt;'Rx Share'!B$5,('Rx Share'!C$5+((U370-'Rx Share'!B$5)/('Rx Share'!B$4-'Rx Share'!B$5))*'Rx Share'!D$5),IF(U370&gt;='Rx Share'!B$6,('Rx Share'!C$6+((U370-'Rx Share'!B$6)/('Rx Share'!B$5-'Rx Share'!B$6)*'Rx Share'!D$6)),0)))))*$AG$2/10,"")</f>
        <v>0</v>
      </c>
      <c r="AH370" s="76">
        <f>IF(W370&gt;='Call Achv'!B$3,'Call Achv'!C$3,IF(W370&gt;='Call Achv'!B$4,('Call Achv'!C$4+((W370-'Call Achv'!B$4)/('Call Achv'!B$3-'Call Achv'!B$4))*'Call Achv'!D$4),IF(W370&gt;'Call Achv'!B$5,('Call Achv'!C$5+((W370-'Call Achv'!B$5)/('Call Achv'!B$4-'Call Achv'!B$5))*'Call Achv'!D$5),IF(W370&gt;='Call Achv'!B$6,('Call Achv'!C$6+((W370-'Call Achv'!B$6)/('Call Achv'!B$5-'Call Achv'!B$6)*'Call Achv'!D$6)),0))))*$AH$2/10</f>
        <v>0</v>
      </c>
      <c r="AI370" s="76">
        <f>IF(X370&gt;='FF-Written'!B$3,'FF-Written'!C$3,IF(X370&gt;='FF-Written'!B$4,('FF-Written'!C$4+((X370-'FF-Written'!B$4)/('FF-Written'!B$3-'FF-Written'!B$4))*'FF-Written'!D$4),IF(X370&gt;'FF-Written'!B$5,('FF-Written'!C$5+((X370-'FF-Written'!B$5)/('FF-Written'!B$4-'FF-Written'!B$5))*'FF-Written'!D$5),IF(X370&gt;='FF-Written'!B$6,('FF-Written'!C$6+((X370-'FF-Written'!B$6)/('FF-Written'!B$5-'FF-Written'!B$6)*'FF-Written'!D$6)),0))))*$AI$2/10</f>
        <v>7.1111111111111116</v>
      </c>
      <c r="AJ370" s="76">
        <f>IF(Y370&gt;='FF-Detailing'!B$3,'FF-Detailing'!C$3,IF(Y370&gt;='FF-Detailing'!B$4,('FF-Detailing'!C$4+((Y370-'FF-Detailing'!B$4)/('FF-Detailing'!B$3-'FF-Detailing'!B$4))*'FF-Detailing'!D$4),IF(Y370&gt;'FF-Detailing'!B$5,('FF-Detailing'!C$5+((Y370-'FF-Detailing'!B$5)/('FF-Detailing'!B$4-'FF-Detailing'!B$5))*'FF-Detailing'!D$5),IF(Y370&gt;='FF-Detailing'!B$6,('FF-Detailing'!C$6+((Y370-'FF-Detailing'!B$6)/('FF-Detailing'!B$5-'FF-Detailing'!B$6)*'FF-Detailing'!D$6)),0))))*$AJ$2/10</f>
        <v>2.4400000000000004</v>
      </c>
      <c r="AK370" s="100">
        <f t="shared" si="68"/>
        <v>46.625043017521747</v>
      </c>
      <c r="AL370" s="70">
        <f t="shared" si="77"/>
        <v>269</v>
      </c>
      <c r="AM370" s="2">
        <f t="shared" si="69"/>
        <v>41.444482682241556</v>
      </c>
      <c r="AN370">
        <f t="shared" si="70"/>
        <v>201</v>
      </c>
      <c r="AO370" s="110" t="str">
        <f t="shared" si="71"/>
        <v/>
      </c>
      <c r="AP370" s="110" t="str">
        <f t="shared" si="65"/>
        <v/>
      </c>
      <c r="AQ370" s="110" t="str">
        <f t="shared" si="66"/>
        <v/>
      </c>
      <c r="AR370" s="110" t="str">
        <f t="shared" si="67"/>
        <v/>
      </c>
      <c r="AS370" s="109" t="str">
        <f t="shared" si="72"/>
        <v>Disqualified</v>
      </c>
      <c r="AT370" s="109" t="str">
        <f t="shared" si="73"/>
        <v>Disqualified</v>
      </c>
      <c r="AU370" s="109" t="str">
        <f t="shared" si="74"/>
        <v>Disqualified</v>
      </c>
      <c r="AV370" s="109" t="str">
        <f t="shared" si="75"/>
        <v>Disqualified</v>
      </c>
    </row>
    <row r="371" spans="1:48" ht="20" x14ac:dyDescent="0.35">
      <c r="A371" s="87"/>
      <c r="B371" s="79">
        <v>108385</v>
      </c>
      <c r="C371" s="80" t="s">
        <v>2310</v>
      </c>
      <c r="D371" s="80" t="s">
        <v>1114</v>
      </c>
      <c r="E371" s="80" t="s">
        <v>2311</v>
      </c>
      <c r="F371" s="80" t="s">
        <v>2223</v>
      </c>
      <c r="G371" s="80" t="s">
        <v>1835</v>
      </c>
      <c r="H371" s="80" t="s">
        <v>1822</v>
      </c>
      <c r="I371" s="80" t="s">
        <v>1757</v>
      </c>
      <c r="J371" s="146">
        <v>45293</v>
      </c>
      <c r="K371" s="146" t="s">
        <v>1719</v>
      </c>
      <c r="L371" s="79"/>
      <c r="M371" s="79">
        <v>9</v>
      </c>
      <c r="N371" s="78">
        <v>68.398113766577708</v>
      </c>
      <c r="O371" s="78">
        <f>_xlfn.XLOOKUP($B371,[1]Sheet1!$A:$A,[1]Sheet1!$D:$D)</f>
        <v>68.398139340378123</v>
      </c>
      <c r="P371" s="78">
        <f t="shared" si="76"/>
        <v>-2.5573800414235848E-5</v>
      </c>
      <c r="Q371" s="78">
        <v>21.212121212121211</v>
      </c>
      <c r="R371" s="78">
        <v>31.681497531094628</v>
      </c>
      <c r="S371" s="78">
        <v>47.743988508291494</v>
      </c>
      <c r="T371" s="142">
        <v>2</v>
      </c>
      <c r="U371" s="68">
        <v>29.525554876807171</v>
      </c>
      <c r="V371" s="68">
        <v>0.59051109753614339</v>
      </c>
      <c r="W371" s="78">
        <v>103.8888888888889</v>
      </c>
      <c r="X371" s="78">
        <v>64.444444444444443</v>
      </c>
      <c r="Y371" s="78">
        <v>89</v>
      </c>
      <c r="Z371" s="73"/>
      <c r="AA371" s="74"/>
      <c r="AB371" s="75">
        <f>IF(N371="","",(IF(N371&gt;='Sales Ach'!B$3,'Sales Ach'!C$3,IF(N371&gt;='Sales Ach'!B$4,('Sales Ach'!C$4+((N371-'Sales Ach'!B$4)/('Sales Ach'!B$3-'Sales Ach'!B$4))*'Sales Ach'!D$4),IF(N371&gt;'Sales Ach'!B$5,('Sales Ach'!C$5+((N371-'Sales Ach'!B$5)/('Sales Ach'!B$4-'Sales Ach'!B$5))*'Sales Ach'!D$5),IF(N371&gt;='Sales Ach'!B$6,('Sales Ach'!C$6+((N371-'Sales Ach'!B$6)/('Sales Ach'!B$5-'Sales Ach'!B$6)*'Sales Ach'!D$6)),0))))*$AB$2/10))</f>
        <v>7.0194341299733125</v>
      </c>
      <c r="AC371" s="76">
        <f>IF(Q371="","",(IF(Q371&gt;=UA!B$3,UA!C$3,IF(Q371&gt;=UA!B$4,(UA!C$4+((Q371-UA!B$4)/(UA!B$3-UA!B$4))*UA!D$4),IF(Q371&gt;UA!B$5,(UA!C$5+((Q371-UA!B$5)/(UA!B$4-UA!B$5))*UA!D$5),IF(Q371&gt;=UA!B$6,(UA!C$6+((Q371-UA!B$6)/(UA!B$5-UA!B$6)*UA!D$6)),0))))*$AC$2/10))</f>
        <v>0</v>
      </c>
      <c r="AD371" s="76">
        <f>IF(R371="","",(IF(R371&gt;='New Product'!B$3,'New Product'!C$3,IF(R371&gt;='New Product'!B$4,('New Product'!C$4+((R371-'New Product'!B$4)/('New Product'!B$3-'New Product'!B$4))*'New Product'!D$4),IF(R371&gt;'New Product'!B$5,('New Product'!C$5+((R371-'New Product'!B$5)/('New Product'!B$4-'New Product'!B$5))*'New Product'!D$5),IF(R371&gt;='New Product'!B$6,('New Product'!C$6+((R371-'New Product'!B$6)/('New Product'!B$5-'New Product'!B$6)*'New Product'!D$6)),0)))))*$AD$2/10)</f>
        <v>0</v>
      </c>
      <c r="AE371" s="76">
        <f>IF(S371="","",(IF(S371&gt;='Basket Brand'!B$3,'Basket Brand'!C$3,IF(S371&gt;='Basket Brand'!B$4,('Basket Brand'!C$4+((S371-'Basket Brand'!B$4)/('Basket Brand'!B$3-'Basket Brand'!B$4))*'Basket Brand'!D$4),IF(S371&gt;'Basket Brand'!B$5,('Basket Brand'!C$5+((S371-'Basket Brand'!B$5)/('Basket Brand'!B$4-'Basket Brand'!B$5))*'Basket Brand'!D$5),IF(S371&gt;='Basket Brand'!B$6,('Basket Brand'!C$6+((S371-'Basket Brand'!B$6)/('Basket Brand'!B$5-'Basket Brand'!B$6)*'Basket Brand'!D$6)),0))))*$AE$2/10))</f>
        <v>0</v>
      </c>
      <c r="AF371" s="76">
        <f>IF(T371="","",(IF(T371&gt;='No of Month Ach.'!B$3,'No of Month Ach.'!C$3,IF(T371&gt;='No of Month Ach.'!B$4,('No of Month Ach.'!C$4+((T371-'No of Month Ach.'!B$4)/('No of Month Ach.'!B$3-'No of Month Ach.'!B$4))*'No of Month Ach.'!D$4),IF(T371&gt;'No of Month Ach.'!B$5,('No of Month Ach.'!C$5+((T371-'No of Month Ach.'!B$5)/('No of Month Ach.'!B$4-'No of Month Ach.'!B$5))*'No of Month Ach.'!D$5),IF(T371&gt;='No of Month Ach.'!B$6,('No of Month Ach.'!C$6+((T371-'No of Month Ach.'!B$6)/('No of Month Ach.'!B$5-'No of Month Ach.'!B$6)*'No of Month Ach.'!D$6)),0))))*$AF$2/10))</f>
        <v>0</v>
      </c>
      <c r="AG371" s="76">
        <f>IFERROR(IF(U371="","",IF(U371&gt;='Rx Share'!B$3,'Rx Share'!C$3,IF(U371&gt;='Rx Share'!B$4,('Rx Share'!C$4+((U371-'Rx Share'!B$4)/('Rx Share'!B$3-'Rx Share'!B$4))*'Rx Share'!D$4),IF(U371&gt;'Rx Share'!B$5,('Rx Share'!C$5+((U371-'Rx Share'!B$5)/('Rx Share'!B$4-'Rx Share'!B$5))*'Rx Share'!D$5),IF(U371&gt;='Rx Share'!B$6,('Rx Share'!C$6+((U371-'Rx Share'!B$6)/('Rx Share'!B$5-'Rx Share'!B$6)*'Rx Share'!D$6)),0)))))*$AG$2/10,"")</f>
        <v>0</v>
      </c>
      <c r="AH371" s="76">
        <f>IF(W371&gt;='Call Achv'!B$3,'Call Achv'!C$3,IF(W371&gt;='Call Achv'!B$4,('Call Achv'!C$4+((W371-'Call Achv'!B$4)/('Call Achv'!B$3-'Call Achv'!B$4))*'Call Achv'!D$4),IF(W371&gt;'Call Achv'!B$5,('Call Achv'!C$5+((W371-'Call Achv'!B$5)/('Call Achv'!B$4-'Call Achv'!B$5))*'Call Achv'!D$5),IF(W371&gt;='Call Achv'!B$6,('Call Achv'!C$6+((W371-'Call Achv'!B$6)/('Call Achv'!B$5-'Call Achv'!B$6)*'Call Achv'!D$6)),0))))*$AH$2/10</f>
        <v>5</v>
      </c>
      <c r="AI371" s="76">
        <f>IF(X371&gt;='FF-Written'!B$3,'FF-Written'!C$3,IF(X371&gt;='FF-Written'!B$4,('FF-Written'!C$4+((X371-'FF-Written'!B$4)/('FF-Written'!B$3-'FF-Written'!B$4))*'FF-Written'!D$4),IF(X371&gt;'FF-Written'!B$5,('FF-Written'!C$5+((X371-'FF-Written'!B$5)/('FF-Written'!B$4-'FF-Written'!B$5))*'FF-Written'!D$5),IF(X371&gt;='FF-Written'!B$6,('FF-Written'!C$6+((X371-'FF-Written'!B$6)/('FF-Written'!B$5-'FF-Written'!B$6)*'FF-Written'!D$6)),0))))*$AI$2/10</f>
        <v>3.7333333333333329</v>
      </c>
      <c r="AJ371" s="76">
        <f>IF(Y371&gt;='FF-Detailing'!B$3,'FF-Detailing'!C$3,IF(Y371&gt;='FF-Detailing'!B$4,('FF-Detailing'!C$4+((Y371-'FF-Detailing'!B$4)/('FF-Detailing'!B$3-'FF-Detailing'!B$4))*'FF-Detailing'!D$4),IF(Y371&gt;'FF-Detailing'!B$5,('FF-Detailing'!C$5+((Y371-'FF-Detailing'!B$5)/('FF-Detailing'!B$4-'FF-Detailing'!B$5))*'FF-Detailing'!D$5),IF(Y371&gt;='FF-Detailing'!B$6,('FF-Detailing'!C$6+((Y371-'FF-Detailing'!B$6)/('FF-Detailing'!B$5-'FF-Detailing'!B$6)*'FF-Detailing'!D$6)),0))))*$AJ$2/10</f>
        <v>2.64</v>
      </c>
      <c r="AK371" s="100">
        <f t="shared" si="68"/>
        <v>22.990959329133304</v>
      </c>
      <c r="AL371" s="70">
        <f t="shared" si="77"/>
        <v>535</v>
      </c>
      <c r="AM371" s="2">
        <f t="shared" si="69"/>
        <v>20.436408292562938</v>
      </c>
      <c r="AN371">
        <f t="shared" si="70"/>
        <v>378</v>
      </c>
      <c r="AO371" s="110" t="str">
        <f t="shared" si="71"/>
        <v/>
      </c>
      <c r="AP371" s="110" t="str">
        <f t="shared" si="65"/>
        <v/>
      </c>
      <c r="AQ371" s="110" t="str">
        <f t="shared" si="66"/>
        <v/>
      </c>
      <c r="AR371" s="110" t="str">
        <f t="shared" si="67"/>
        <v/>
      </c>
      <c r="AS371" s="109" t="str">
        <f t="shared" si="72"/>
        <v>Disqualified</v>
      </c>
      <c r="AT371" s="109" t="str">
        <f t="shared" si="73"/>
        <v>Disqualified</v>
      </c>
      <c r="AU371" s="109" t="str">
        <f t="shared" si="74"/>
        <v>Disqualified</v>
      </c>
      <c r="AV371" s="109" t="str">
        <f t="shared" si="75"/>
        <v>Disqualified</v>
      </c>
    </row>
    <row r="372" spans="1:48" ht="20" x14ac:dyDescent="0.35">
      <c r="A372" s="87"/>
      <c r="B372" s="79">
        <v>108390</v>
      </c>
      <c r="C372" s="80" t="s">
        <v>2312</v>
      </c>
      <c r="D372" s="80" t="s">
        <v>1114</v>
      </c>
      <c r="E372" s="80" t="s">
        <v>2313</v>
      </c>
      <c r="F372" s="80" t="s">
        <v>1768</v>
      </c>
      <c r="G372" s="80" t="s">
        <v>26</v>
      </c>
      <c r="H372" s="80" t="s">
        <v>1756</v>
      </c>
      <c r="I372" s="80" t="s">
        <v>1757</v>
      </c>
      <c r="J372" s="146">
        <v>45293</v>
      </c>
      <c r="K372" s="146" t="s">
        <v>1719</v>
      </c>
      <c r="L372" s="79"/>
      <c r="M372" s="79">
        <v>9</v>
      </c>
      <c r="N372" s="78">
        <v>102.44259237747626</v>
      </c>
      <c r="O372" s="78">
        <f>_xlfn.XLOOKUP($B372,[1]Sheet1!$A:$A,[1]Sheet1!$D:$D)</f>
        <v>102.4425987119733</v>
      </c>
      <c r="P372" s="78">
        <f t="shared" si="76"/>
        <v>-6.3344970442358317E-6</v>
      </c>
      <c r="Q372" s="78">
        <v>43.006993006993007</v>
      </c>
      <c r="R372" s="78">
        <v>110.01623523529595</v>
      </c>
      <c r="S372" s="78">
        <v>111.28090968544258</v>
      </c>
      <c r="T372" s="142">
        <v>6</v>
      </c>
      <c r="U372" s="68">
        <v>36.540803897685748</v>
      </c>
      <c r="V372" s="68">
        <v>1.0962241169305724</v>
      </c>
      <c r="W372" s="78">
        <v>113.2089016511127</v>
      </c>
      <c r="X372" s="78">
        <v>78.8888888888889</v>
      </c>
      <c r="Y372" s="78">
        <v>83.333333333333329</v>
      </c>
      <c r="Z372" s="73"/>
      <c r="AA372" s="74"/>
      <c r="AB372" s="75">
        <f>IF(N372="","",(IF(N372&gt;='Sales Ach'!B$3,'Sales Ach'!C$3,IF(N372&gt;='Sales Ach'!B$4,('Sales Ach'!C$4+((N372-'Sales Ach'!B$4)/('Sales Ach'!B$3-'Sales Ach'!B$4))*'Sales Ach'!D$4),IF(N372&gt;'Sales Ach'!B$5,('Sales Ach'!C$5+((N372-'Sales Ach'!B$5)/('Sales Ach'!B$4-'Sales Ach'!B$5))*'Sales Ach'!D$5),IF(N372&gt;='Sales Ach'!B$6,('Sales Ach'!C$6+((N372-'Sales Ach'!B$6)/('Sales Ach'!B$5-'Sales Ach'!B$6)*'Sales Ach'!D$6)),0))))*$AB$2/10))</f>
        <v>24.732777713242875</v>
      </c>
      <c r="AC372" s="76">
        <f>IF(Q372="","",(IF(Q372&gt;=UA!B$3,UA!C$3,IF(Q372&gt;=UA!B$4,(UA!C$4+((Q372-UA!B$4)/(UA!B$3-UA!B$4))*UA!D$4),IF(Q372&gt;UA!B$5,(UA!C$5+((Q372-UA!B$5)/(UA!B$4-UA!B$5))*UA!D$5),IF(Q372&gt;=UA!B$6,(UA!C$6+((Q372-UA!B$6)/(UA!B$5-UA!B$6)*UA!D$6)),0))))*$AC$2/10))</f>
        <v>7.2027972027972025</v>
      </c>
      <c r="AD372" s="76">
        <f>IF(R372="","",(IF(R372&gt;='New Product'!B$3,'New Product'!C$3,IF(R372&gt;='New Product'!B$4,('New Product'!C$4+((R372-'New Product'!B$4)/('New Product'!B$3-'New Product'!B$4))*'New Product'!D$4),IF(R372&gt;'New Product'!B$5,('New Product'!C$5+((R372-'New Product'!B$5)/('New Product'!B$4-'New Product'!B$5))*'New Product'!D$5),IF(R372&gt;='New Product'!B$6,('New Product'!C$6+((R372-'New Product'!B$6)/('New Product'!B$5-'New Product'!B$6)*'New Product'!D$6)),0)))))*$AD$2/10)</f>
        <v>5</v>
      </c>
      <c r="AE372" s="76">
        <f>IF(S372="","",(IF(S372&gt;='Basket Brand'!B$3,'Basket Brand'!C$3,IF(S372&gt;='Basket Brand'!B$4,('Basket Brand'!C$4+((S372-'Basket Brand'!B$4)/('Basket Brand'!B$3-'Basket Brand'!B$4))*'Basket Brand'!D$4),IF(S372&gt;'Basket Brand'!B$5,('Basket Brand'!C$5+((S372-'Basket Brand'!B$5)/('Basket Brand'!B$4-'Basket Brand'!B$5))*'Basket Brand'!D$5),IF(S372&gt;='Basket Brand'!B$6,('Basket Brand'!C$6+((S372-'Basket Brand'!B$6)/('Basket Brand'!B$5-'Basket Brand'!B$6)*'Basket Brand'!D$6)),0))))*$AE$2/10))</f>
        <v>10.95370916225311</v>
      </c>
      <c r="AF372" s="76">
        <f>IF(T372="","",(IF(T372&gt;='No of Month Ach.'!B$3,'No of Month Ach.'!C$3,IF(T372&gt;='No of Month Ach.'!B$4,('No of Month Ach.'!C$4+((T372-'No of Month Ach.'!B$4)/('No of Month Ach.'!B$3-'No of Month Ach.'!B$4))*'No of Month Ach.'!D$4),IF(T372&gt;'No of Month Ach.'!B$5,('No of Month Ach.'!C$5+((T372-'No of Month Ach.'!B$5)/('No of Month Ach.'!B$4-'No of Month Ach.'!B$5))*'No of Month Ach.'!D$5),IF(T372&gt;='No of Month Ach.'!B$6,('No of Month Ach.'!C$6+((T372-'No of Month Ach.'!B$6)/('No of Month Ach.'!B$5-'No of Month Ach.'!B$6)*'No of Month Ach.'!D$6)),0))))*$AF$2/10))</f>
        <v>1.575</v>
      </c>
      <c r="AG372" s="76">
        <f>IFERROR(IF(U372="","",IF(U372&gt;='Rx Share'!B$3,'Rx Share'!C$3,IF(U372&gt;='Rx Share'!B$4,('Rx Share'!C$4+((U372-'Rx Share'!B$4)/('Rx Share'!B$3-'Rx Share'!B$4))*'Rx Share'!D$4),IF(U372&gt;'Rx Share'!B$5,('Rx Share'!C$5+((U372-'Rx Share'!B$5)/('Rx Share'!B$4-'Rx Share'!B$5))*'Rx Share'!D$5),IF(U372&gt;='Rx Share'!B$6,('Rx Share'!C$6+((U372-'Rx Share'!B$6)/('Rx Share'!B$5-'Rx Share'!B$6)*'Rx Share'!D$6)),0)))))*$AG$2/10,"")</f>
        <v>0</v>
      </c>
      <c r="AH372" s="76">
        <f>IF(W372&gt;='Call Achv'!B$3,'Call Achv'!C$3,IF(W372&gt;='Call Achv'!B$4,('Call Achv'!C$4+((W372-'Call Achv'!B$4)/('Call Achv'!B$3-'Call Achv'!B$4))*'Call Achv'!D$4),IF(W372&gt;'Call Achv'!B$5,('Call Achv'!C$5+((W372-'Call Achv'!B$5)/('Call Achv'!B$4-'Call Achv'!B$5))*'Call Achv'!D$5),IF(W372&gt;='Call Achv'!B$6,('Call Achv'!C$6+((W372-'Call Achv'!B$6)/('Call Achv'!B$5-'Call Achv'!B$6)*'Call Achv'!D$6)),0))))*$AH$2/10</f>
        <v>5</v>
      </c>
      <c r="AI372" s="76">
        <f>IF(X372&gt;='FF-Written'!B$3,'FF-Written'!C$3,IF(X372&gt;='FF-Written'!B$4,('FF-Written'!C$4+((X372-'FF-Written'!B$4)/('FF-Written'!B$3-'FF-Written'!B$4))*'FF-Written'!D$4),IF(X372&gt;'FF-Written'!B$5,('FF-Written'!C$5+((X372-'FF-Written'!B$5)/('FF-Written'!B$4-'FF-Written'!B$5))*'FF-Written'!D$5),IF(X372&gt;='FF-Written'!B$6,('FF-Written'!C$6+((X372-'FF-Written'!B$6)/('FF-Written'!B$5-'FF-Written'!B$6)*'FF-Written'!D$6)),0))))*$AI$2/10</f>
        <v>5.4666666666666677</v>
      </c>
      <c r="AJ372" s="76">
        <f>IF(Y372&gt;='FF-Detailing'!B$3,'FF-Detailing'!C$3,IF(Y372&gt;='FF-Detailing'!B$4,('FF-Detailing'!C$4+((Y372-'FF-Detailing'!B$4)/('FF-Detailing'!B$3-'FF-Detailing'!B$4))*'FF-Detailing'!D$4),IF(Y372&gt;'FF-Detailing'!B$5,('FF-Detailing'!C$5+((Y372-'FF-Detailing'!B$5)/('FF-Detailing'!B$4-'FF-Detailing'!B$5))*'FF-Detailing'!D$5),IF(Y372&gt;='FF-Detailing'!B$6,('FF-Detailing'!C$6+((Y372-'FF-Detailing'!B$6)/('FF-Detailing'!B$5-'FF-Detailing'!B$6)*'FF-Detailing'!D$6)),0))))*$AJ$2/10</f>
        <v>2.2999999999999998</v>
      </c>
      <c r="AK372" s="100">
        <f t="shared" si="68"/>
        <v>77.78868843119983</v>
      </c>
      <c r="AL372" s="70">
        <f t="shared" si="77"/>
        <v>56</v>
      </c>
      <c r="AM372" s="2">
        <f t="shared" si="69"/>
        <v>69.145500827733187</v>
      </c>
      <c r="AN372">
        <f t="shared" si="70"/>
        <v>39</v>
      </c>
      <c r="AO372" s="110">
        <f t="shared" si="71"/>
        <v>36.540803897685748</v>
      </c>
      <c r="AP372" s="110">
        <f t="shared" si="65"/>
        <v>110.01623523529595</v>
      </c>
      <c r="AQ372" s="110">
        <f t="shared" si="66"/>
        <v>43.006993006993007</v>
      </c>
      <c r="AR372" s="110">
        <f t="shared" si="67"/>
        <v>78.8888888888889</v>
      </c>
      <c r="AS372" s="109">
        <f t="shared" si="72"/>
        <v>24</v>
      </c>
      <c r="AT372" s="109">
        <f t="shared" si="73"/>
        <v>27</v>
      </c>
      <c r="AU372" s="109">
        <f t="shared" si="74"/>
        <v>73</v>
      </c>
      <c r="AV372" s="109">
        <f t="shared" si="75"/>
        <v>89</v>
      </c>
    </row>
    <row r="373" spans="1:48" ht="30" x14ac:dyDescent="0.35">
      <c r="A373" s="87"/>
      <c r="B373" s="79">
        <v>108393</v>
      </c>
      <c r="C373" s="80" t="s">
        <v>2314</v>
      </c>
      <c r="D373" s="80" t="s">
        <v>1114</v>
      </c>
      <c r="E373" s="80" t="s">
        <v>2315</v>
      </c>
      <c r="F373" s="80" t="s">
        <v>72</v>
      </c>
      <c r="G373" s="80" t="s">
        <v>1798</v>
      </c>
      <c r="H373" s="80" t="s">
        <v>1777</v>
      </c>
      <c r="I373" s="80" t="s">
        <v>1757</v>
      </c>
      <c r="J373" s="146">
        <v>45293</v>
      </c>
      <c r="K373" s="146" t="s">
        <v>1719</v>
      </c>
      <c r="L373" s="79"/>
      <c r="M373" s="79">
        <v>9</v>
      </c>
      <c r="N373" s="78">
        <v>94.869547136238211</v>
      </c>
      <c r="O373" s="78">
        <f>_xlfn.XLOOKUP($B373,[1]Sheet1!$A:$A,[1]Sheet1!$D:$D)</f>
        <v>94.869429225504206</v>
      </c>
      <c r="P373" s="78">
        <f t="shared" si="76"/>
        <v>1.1791073400502228E-4</v>
      </c>
      <c r="Q373" s="78">
        <v>38.461538461538467</v>
      </c>
      <c r="R373" s="78">
        <v>40.119808047031583</v>
      </c>
      <c r="S373" s="78">
        <v>114.17172330387658</v>
      </c>
      <c r="T373" s="142">
        <v>3</v>
      </c>
      <c r="U373" s="68">
        <v>17.259119121112551</v>
      </c>
      <c r="V373" s="68">
        <v>0.5177735736333765</v>
      </c>
      <c r="W373" s="78">
        <v>47.587301587301589</v>
      </c>
      <c r="X373" s="78">
        <v>81.1111111111111</v>
      </c>
      <c r="Y373" s="78">
        <v>80.333333333333329</v>
      </c>
      <c r="Z373" s="73"/>
      <c r="AA373" s="74"/>
      <c r="AB373" s="75">
        <f>IF(N373="","",(IF(N373&gt;='Sales Ach'!B$3,'Sales Ach'!C$3,IF(N373&gt;='Sales Ach'!B$4,('Sales Ach'!C$4+((N373-'Sales Ach'!B$4)/('Sales Ach'!B$3-'Sales Ach'!B$4))*'Sales Ach'!D$4),IF(N373&gt;'Sales Ach'!B$5,('Sales Ach'!C$5+((N373-'Sales Ach'!B$5)/('Sales Ach'!B$4-'Sales Ach'!B$5))*'Sales Ach'!D$5),IF(N373&gt;='Sales Ach'!B$6,('Sales Ach'!C$6+((N373-'Sales Ach'!B$6)/('Sales Ach'!B$5-'Sales Ach'!B$6)*'Sales Ach'!D$6)),0))))*$AB$2/10))</f>
        <v>14.960864140871465</v>
      </c>
      <c r="AC373" s="76">
        <f>IF(Q373="","",(IF(Q373&gt;=UA!B$3,UA!C$3,IF(Q373&gt;=UA!B$4,(UA!C$4+((Q373-UA!B$4)/(UA!B$3-UA!B$4))*UA!D$4),IF(Q373&gt;UA!B$5,(UA!C$5+((Q373-UA!B$5)/(UA!B$4-UA!B$5))*UA!D$5),IF(Q373&gt;=UA!B$6,(UA!C$6+((Q373-UA!B$6)/(UA!B$5-UA!B$6)*UA!D$6)),0))))*$AC$2/10))</f>
        <v>5.5384615384615401</v>
      </c>
      <c r="AD373" s="76">
        <f>IF(R373="","",(IF(R373&gt;='New Product'!B$3,'New Product'!C$3,IF(R373&gt;='New Product'!B$4,('New Product'!C$4+((R373-'New Product'!B$4)/('New Product'!B$3-'New Product'!B$4))*'New Product'!D$4),IF(R373&gt;'New Product'!B$5,('New Product'!C$5+((R373-'New Product'!B$5)/('New Product'!B$4-'New Product'!B$5))*'New Product'!D$5),IF(R373&gt;='New Product'!B$6,('New Product'!C$6+((R373-'New Product'!B$6)/('New Product'!B$5-'New Product'!B$6)*'New Product'!D$6)),0)))))*$AD$2/10)</f>
        <v>0.25524160205763174</v>
      </c>
      <c r="AE373" s="76">
        <f>IF(S373="","",(IF(S373&gt;='Basket Brand'!B$3,'Basket Brand'!C$3,IF(S373&gt;='Basket Brand'!B$4,('Basket Brand'!C$4+((S373-'Basket Brand'!B$4)/('Basket Brand'!B$3-'Basket Brand'!B$4))*'Basket Brand'!D$4),IF(S373&gt;'Basket Brand'!B$5,('Basket Brand'!C$5+((S373-'Basket Brand'!B$5)/('Basket Brand'!B$4-'Basket Brand'!B$5))*'Basket Brand'!D$5),IF(S373&gt;='Basket Brand'!B$6,('Basket Brand'!C$6+((S373-'Basket Brand'!B$6)/('Basket Brand'!B$5-'Basket Brand'!B$6)*'Basket Brand'!D$6)),0))))*$AE$2/10))</f>
        <v>11.300606796465189</v>
      </c>
      <c r="AF373" s="76">
        <f>IF(T373="","",(IF(T373&gt;='No of Month Ach.'!B$3,'No of Month Ach.'!C$3,IF(T373&gt;='No of Month Ach.'!B$4,('No of Month Ach.'!C$4+((T373-'No of Month Ach.'!B$4)/('No of Month Ach.'!B$3-'No of Month Ach.'!B$4))*'No of Month Ach.'!D$4),IF(T373&gt;'No of Month Ach.'!B$5,('No of Month Ach.'!C$5+((T373-'No of Month Ach.'!B$5)/('No of Month Ach.'!B$4-'No of Month Ach.'!B$5))*'No of Month Ach.'!D$5),IF(T373&gt;='No of Month Ach.'!B$6,('No of Month Ach.'!C$6+((T373-'No of Month Ach.'!B$6)/('No of Month Ach.'!B$5-'No of Month Ach.'!B$6)*'No of Month Ach.'!D$6)),0))))*$AF$2/10))</f>
        <v>0</v>
      </c>
      <c r="AG373" s="76">
        <f>IFERROR(IF(U373="","",IF(U373&gt;='Rx Share'!B$3,'Rx Share'!C$3,IF(U373&gt;='Rx Share'!B$4,('Rx Share'!C$4+((U373-'Rx Share'!B$4)/('Rx Share'!B$3-'Rx Share'!B$4))*'Rx Share'!D$4),IF(U373&gt;'Rx Share'!B$5,('Rx Share'!C$5+((U373-'Rx Share'!B$5)/('Rx Share'!B$4-'Rx Share'!B$5))*'Rx Share'!D$5),IF(U373&gt;='Rx Share'!B$6,('Rx Share'!C$6+((U373-'Rx Share'!B$6)/('Rx Share'!B$5-'Rx Share'!B$6)*'Rx Share'!D$6)),0)))))*$AG$2/10,"")</f>
        <v>0</v>
      </c>
      <c r="AH373" s="76">
        <f>IF(W373&gt;='Call Achv'!B$3,'Call Achv'!C$3,IF(W373&gt;='Call Achv'!B$4,('Call Achv'!C$4+((W373-'Call Achv'!B$4)/('Call Achv'!B$3-'Call Achv'!B$4))*'Call Achv'!D$4),IF(W373&gt;'Call Achv'!B$5,('Call Achv'!C$5+((W373-'Call Achv'!B$5)/('Call Achv'!B$4-'Call Achv'!B$5))*'Call Achv'!D$5),IF(W373&gt;='Call Achv'!B$6,('Call Achv'!C$6+((W373-'Call Achv'!B$6)/('Call Achv'!B$5-'Call Achv'!B$6)*'Call Achv'!D$6)),0))))*$AH$2/10</f>
        <v>0</v>
      </c>
      <c r="AI373" s="76">
        <f>IF(X373&gt;='FF-Written'!B$3,'FF-Written'!C$3,IF(X373&gt;='FF-Written'!B$4,('FF-Written'!C$4+((X373-'FF-Written'!B$4)/('FF-Written'!B$3-'FF-Written'!B$4))*'FF-Written'!D$4),IF(X373&gt;'FF-Written'!B$5,('FF-Written'!C$5+((X373-'FF-Written'!B$5)/('FF-Written'!B$4-'FF-Written'!B$5))*'FF-Written'!D$5),IF(X373&gt;='FF-Written'!B$6,('FF-Written'!C$6+((X373-'FF-Written'!B$6)/('FF-Written'!B$5-'FF-Written'!B$6)*'FF-Written'!D$6)),0))))*$AI$2/10</f>
        <v>6.5777777777777757</v>
      </c>
      <c r="AJ373" s="76">
        <f>IF(Y373&gt;='FF-Detailing'!B$3,'FF-Detailing'!C$3,IF(Y373&gt;='FF-Detailing'!B$4,('FF-Detailing'!C$4+((Y373-'FF-Detailing'!B$4)/('FF-Detailing'!B$3-'FF-Detailing'!B$4))*'FF-Detailing'!D$4),IF(Y373&gt;'FF-Detailing'!B$5,('FF-Detailing'!C$5+((Y373-'FF-Detailing'!B$5)/('FF-Detailing'!B$4-'FF-Detailing'!B$5))*'FF-Detailing'!D$5),IF(Y373&gt;='FF-Detailing'!B$6,('FF-Detailing'!C$6+((Y373-'FF-Detailing'!B$6)/('FF-Detailing'!B$5-'FF-Detailing'!B$6)*'FF-Detailing'!D$6)),0))))*$AJ$2/10</f>
        <v>2.1199999999999997</v>
      </c>
      <c r="AK373" s="100">
        <f t="shared" si="68"/>
        <v>50.941189819541997</v>
      </c>
      <c r="AL373" s="70">
        <f t="shared" si="77"/>
        <v>233</v>
      </c>
      <c r="AM373" s="2">
        <f t="shared" si="69"/>
        <v>45.281057617370664</v>
      </c>
      <c r="AN373">
        <f t="shared" si="70"/>
        <v>175</v>
      </c>
      <c r="AO373" s="110" t="str">
        <f t="shared" si="71"/>
        <v/>
      </c>
      <c r="AP373" s="110" t="str">
        <f t="shared" si="65"/>
        <v/>
      </c>
      <c r="AQ373" s="110" t="str">
        <f t="shared" si="66"/>
        <v/>
      </c>
      <c r="AR373" s="110" t="str">
        <f t="shared" si="67"/>
        <v/>
      </c>
      <c r="AS373" s="109" t="str">
        <f t="shared" si="72"/>
        <v>Disqualified</v>
      </c>
      <c r="AT373" s="109" t="str">
        <f t="shared" si="73"/>
        <v>Disqualified</v>
      </c>
      <c r="AU373" s="109" t="str">
        <f t="shared" si="74"/>
        <v>Disqualified</v>
      </c>
      <c r="AV373" s="109" t="str">
        <f t="shared" si="75"/>
        <v>Disqualified</v>
      </c>
    </row>
    <row r="374" spans="1:48" ht="20" x14ac:dyDescent="0.35">
      <c r="A374" s="87"/>
      <c r="B374" s="79">
        <v>108395</v>
      </c>
      <c r="C374" s="80" t="s">
        <v>2316</v>
      </c>
      <c r="D374" s="80" t="s">
        <v>1114</v>
      </c>
      <c r="E374" s="80" t="s">
        <v>2317</v>
      </c>
      <c r="F374" s="80" t="s">
        <v>142</v>
      </c>
      <c r="G374" s="80" t="s">
        <v>17</v>
      </c>
      <c r="H374" s="80" t="s">
        <v>1756</v>
      </c>
      <c r="I374" s="80" t="s">
        <v>1757</v>
      </c>
      <c r="J374" s="146">
        <v>45293</v>
      </c>
      <c r="K374" s="146" t="s">
        <v>1719</v>
      </c>
      <c r="L374" s="79"/>
      <c r="M374" s="79">
        <v>9</v>
      </c>
      <c r="N374" s="78">
        <v>90.88512766490004</v>
      </c>
      <c r="O374" s="78">
        <f>_xlfn.XLOOKUP($B374,[1]Sheet1!$A:$A,[1]Sheet1!$D:$D)</f>
        <v>90.885109270040275</v>
      </c>
      <c r="P374" s="78">
        <f t="shared" si="76"/>
        <v>1.8394859765180627E-5</v>
      </c>
      <c r="Q374" s="78">
        <v>26.701570680628272</v>
      </c>
      <c r="R374" s="78">
        <v>64.364263950612241</v>
      </c>
      <c r="S374" s="78">
        <v>116.79240681505301</v>
      </c>
      <c r="T374" s="142">
        <v>2</v>
      </c>
      <c r="U374" s="68">
        <v>26.217460415763504</v>
      </c>
      <c r="V374" s="68">
        <v>0.78652381247290515</v>
      </c>
      <c r="W374" s="78">
        <v>100.22222222222221</v>
      </c>
      <c r="X374" s="78">
        <v>71.111111111111114</v>
      </c>
      <c r="Y374" s="78">
        <v>81.666666666666671</v>
      </c>
      <c r="Z374" s="73"/>
      <c r="AA374" s="74"/>
      <c r="AB374" s="75">
        <f>IF(N374="","",(IF(N374&gt;='Sales Ach'!B$3,'Sales Ach'!C$3,IF(N374&gt;='Sales Ach'!B$4,('Sales Ach'!C$4+((N374-'Sales Ach'!B$4)/('Sales Ach'!B$3-'Sales Ach'!B$4))*'Sales Ach'!D$4),IF(N374&gt;'Sales Ach'!B$5,('Sales Ach'!C$5+((N374-'Sales Ach'!B$5)/('Sales Ach'!B$4-'Sales Ach'!B$5))*'Sales Ach'!D$5),IF(N374&gt;='Sales Ach'!B$6,('Sales Ach'!C$6+((N374-'Sales Ach'!B$6)/('Sales Ach'!B$5-'Sales Ach'!B$6)*'Sales Ach'!D$6)),0))))*$AB$2/10))</f>
        <v>13.765538299470014</v>
      </c>
      <c r="AC374" s="76">
        <f>IF(Q374="","",(IF(Q374&gt;=UA!B$3,UA!C$3,IF(Q374&gt;=UA!B$4,(UA!C$4+((Q374-UA!B$4)/(UA!B$3-UA!B$4))*UA!D$4),IF(Q374&gt;UA!B$5,(UA!C$5+((Q374-UA!B$5)/(UA!B$4-UA!B$5))*UA!D$5),IF(Q374&gt;=UA!B$6,(UA!C$6+((Q374-UA!B$6)/(UA!B$5-UA!B$6)*UA!D$6)),0))))*$AC$2/10))</f>
        <v>0</v>
      </c>
      <c r="AD374" s="76">
        <f>IF(R374="","",(IF(R374&gt;='New Product'!B$3,'New Product'!C$3,IF(R374&gt;='New Product'!B$4,('New Product'!C$4+((R374-'New Product'!B$4)/('New Product'!B$3-'New Product'!B$4))*'New Product'!D$4),IF(R374&gt;'New Product'!B$5,('New Product'!C$5+((R374-'New Product'!B$5)/('New Product'!B$4-'New Product'!B$5))*'New Product'!D$5),IF(R374&gt;='New Product'!B$6,('New Product'!C$6+((R374-'New Product'!B$6)/('New Product'!B$5-'New Product'!B$6)*'New Product'!D$6)),0)))))*$AD$2/10)</f>
        <v>1.3159365478392855</v>
      </c>
      <c r="AE374" s="76">
        <f>IF(S374="","",(IF(S374&gt;='Basket Brand'!B$3,'Basket Brand'!C$3,IF(S374&gt;='Basket Brand'!B$4,('Basket Brand'!C$4+((S374-'Basket Brand'!B$4)/('Basket Brand'!B$3-'Basket Brand'!B$4))*'Basket Brand'!D$4),IF(S374&gt;'Basket Brand'!B$5,('Basket Brand'!C$5+((S374-'Basket Brand'!B$5)/('Basket Brand'!B$4-'Basket Brand'!B$5))*'Basket Brand'!D$5),IF(S374&gt;='Basket Brand'!B$6,('Basket Brand'!C$6+((S374-'Basket Brand'!B$6)/('Basket Brand'!B$5-'Basket Brand'!B$6)*'Basket Brand'!D$6)),0))))*$AE$2/10))</f>
        <v>11.615088817806363</v>
      </c>
      <c r="AF374" s="76">
        <f>IF(T374="","",(IF(T374&gt;='No of Month Ach.'!B$3,'No of Month Ach.'!C$3,IF(T374&gt;='No of Month Ach.'!B$4,('No of Month Ach.'!C$4+((T374-'No of Month Ach.'!B$4)/('No of Month Ach.'!B$3-'No of Month Ach.'!B$4))*'No of Month Ach.'!D$4),IF(T374&gt;'No of Month Ach.'!B$5,('No of Month Ach.'!C$5+((T374-'No of Month Ach.'!B$5)/('No of Month Ach.'!B$4-'No of Month Ach.'!B$5))*'No of Month Ach.'!D$5),IF(T374&gt;='No of Month Ach.'!B$6,('No of Month Ach.'!C$6+((T374-'No of Month Ach.'!B$6)/('No of Month Ach.'!B$5-'No of Month Ach.'!B$6)*'No of Month Ach.'!D$6)),0))))*$AF$2/10))</f>
        <v>0</v>
      </c>
      <c r="AG374" s="76">
        <f>IFERROR(IF(U374="","",IF(U374&gt;='Rx Share'!B$3,'Rx Share'!C$3,IF(U374&gt;='Rx Share'!B$4,('Rx Share'!C$4+((U374-'Rx Share'!B$4)/('Rx Share'!B$3-'Rx Share'!B$4))*'Rx Share'!D$4),IF(U374&gt;'Rx Share'!B$5,('Rx Share'!C$5+((U374-'Rx Share'!B$5)/('Rx Share'!B$4-'Rx Share'!B$5))*'Rx Share'!D$5),IF(U374&gt;='Rx Share'!B$6,('Rx Share'!C$6+((U374-'Rx Share'!B$6)/('Rx Share'!B$5-'Rx Share'!B$6)*'Rx Share'!D$6)),0)))))*$AG$2/10,"")</f>
        <v>0</v>
      </c>
      <c r="AH374" s="76">
        <f>IF(W374&gt;='Call Achv'!B$3,'Call Achv'!C$3,IF(W374&gt;='Call Achv'!B$4,('Call Achv'!C$4+((W374-'Call Achv'!B$4)/('Call Achv'!B$3-'Call Achv'!B$4))*'Call Achv'!D$4),IF(W374&gt;'Call Achv'!B$5,('Call Achv'!C$5+((W374-'Call Achv'!B$5)/('Call Achv'!B$4-'Call Achv'!B$5))*'Call Achv'!D$5),IF(W374&gt;='Call Achv'!B$6,('Call Achv'!C$6+((W374-'Call Achv'!B$6)/('Call Achv'!B$5-'Call Achv'!B$6)*'Call Achv'!D$6)),0))))*$AH$2/10</f>
        <v>5</v>
      </c>
      <c r="AI374" s="76">
        <f>IF(X374&gt;='FF-Written'!B$3,'FF-Written'!C$3,IF(X374&gt;='FF-Written'!B$4,('FF-Written'!C$4+((X374-'FF-Written'!B$4)/('FF-Written'!B$3-'FF-Written'!B$4))*'FF-Written'!D$4),IF(X374&gt;'FF-Written'!B$5,('FF-Written'!C$5+((X374-'FF-Written'!B$5)/('FF-Written'!B$4-'FF-Written'!B$5))*'FF-Written'!D$5),IF(X374&gt;='FF-Written'!B$6,('FF-Written'!C$6+((X374-'FF-Written'!B$6)/('FF-Written'!B$5-'FF-Written'!B$6)*'FF-Written'!D$6)),0))))*$AI$2/10</f>
        <v>4.5333333333333332</v>
      </c>
      <c r="AJ374" s="76">
        <f>IF(Y374&gt;='FF-Detailing'!B$3,'FF-Detailing'!C$3,IF(Y374&gt;='FF-Detailing'!B$4,('FF-Detailing'!C$4+((Y374-'FF-Detailing'!B$4)/('FF-Detailing'!B$3-'FF-Detailing'!B$4))*'FF-Detailing'!D$4),IF(Y374&gt;'FF-Detailing'!B$5,('FF-Detailing'!C$5+((Y374-'FF-Detailing'!B$5)/('FF-Detailing'!B$4-'FF-Detailing'!B$5))*'FF-Detailing'!D$5),IF(Y374&gt;='FF-Detailing'!B$6,('FF-Detailing'!C$6+((Y374-'FF-Detailing'!B$6)/('FF-Detailing'!B$5-'FF-Detailing'!B$6)*'FF-Detailing'!D$6)),0))))*$AJ$2/10</f>
        <v>2.2000000000000002</v>
      </c>
      <c r="AK374" s="100">
        <f t="shared" si="68"/>
        <v>48.037371248061241</v>
      </c>
      <c r="AL374" s="70">
        <f t="shared" si="77"/>
        <v>260</v>
      </c>
      <c r="AM374" s="2">
        <f t="shared" si="69"/>
        <v>42.699885553832218</v>
      </c>
      <c r="AN374">
        <f t="shared" si="70"/>
        <v>195</v>
      </c>
      <c r="AO374" s="110" t="str">
        <f t="shared" si="71"/>
        <v/>
      </c>
      <c r="AP374" s="110" t="str">
        <f t="shared" si="65"/>
        <v/>
      </c>
      <c r="AQ374" s="110" t="str">
        <f t="shared" si="66"/>
        <v/>
      </c>
      <c r="AR374" s="110" t="str">
        <f t="shared" si="67"/>
        <v/>
      </c>
      <c r="AS374" s="109" t="str">
        <f t="shared" si="72"/>
        <v>Disqualified</v>
      </c>
      <c r="AT374" s="109" t="str">
        <f t="shared" si="73"/>
        <v>Disqualified</v>
      </c>
      <c r="AU374" s="109" t="str">
        <f t="shared" si="74"/>
        <v>Disqualified</v>
      </c>
      <c r="AV374" s="109" t="str">
        <f t="shared" si="75"/>
        <v>Disqualified</v>
      </c>
    </row>
    <row r="375" spans="1:48" ht="20" x14ac:dyDescent="0.35">
      <c r="A375" s="87"/>
      <c r="B375" s="79">
        <v>108396</v>
      </c>
      <c r="C375" s="80" t="s">
        <v>2318</v>
      </c>
      <c r="D375" s="80" t="s">
        <v>1114</v>
      </c>
      <c r="E375" s="80" t="s">
        <v>2319</v>
      </c>
      <c r="F375" s="80" t="s">
        <v>136</v>
      </c>
      <c r="G375" s="80" t="s">
        <v>34</v>
      </c>
      <c r="H375" s="80" t="s">
        <v>1760</v>
      </c>
      <c r="I375" s="80" t="s">
        <v>1757</v>
      </c>
      <c r="J375" s="146">
        <v>45293</v>
      </c>
      <c r="K375" s="146" t="s">
        <v>1719</v>
      </c>
      <c r="L375" s="79"/>
      <c r="M375" s="79">
        <v>9</v>
      </c>
      <c r="N375" s="78">
        <v>98.736111801417209</v>
      </c>
      <c r="O375" s="78">
        <f>_xlfn.XLOOKUP($B375,[1]Sheet1!$A:$A,[1]Sheet1!$D:$D)</f>
        <v>98.736119848750434</v>
      </c>
      <c r="P375" s="78">
        <f t="shared" si="76"/>
        <v>-8.0473332246810969E-6</v>
      </c>
      <c r="Q375" s="78">
        <v>36.447166921898926</v>
      </c>
      <c r="R375" s="78">
        <v>66.607606705173083</v>
      </c>
      <c r="S375" s="78">
        <v>104.7948759279241</v>
      </c>
      <c r="T375" s="142">
        <v>4</v>
      </c>
      <c r="U375" s="68">
        <v>37.268283238952613</v>
      </c>
      <c r="V375" s="68">
        <v>1.1180484971685785</v>
      </c>
      <c r="W375" s="78">
        <v>98.526585522101215</v>
      </c>
      <c r="X375" s="78">
        <v>84.444444444444443</v>
      </c>
      <c r="Y375" s="78">
        <v>92.666666666666671</v>
      </c>
      <c r="Z375" s="73"/>
      <c r="AA375" s="74"/>
      <c r="AB375" s="75">
        <f>IF(N375="","",(IF(N375&gt;='Sales Ach'!B$3,'Sales Ach'!C$3,IF(N375&gt;='Sales Ach'!B$4,('Sales Ach'!C$4+((N375-'Sales Ach'!B$4)/('Sales Ach'!B$3-'Sales Ach'!B$4))*'Sales Ach'!D$4),IF(N375&gt;'Sales Ach'!B$5,('Sales Ach'!C$5+((N375-'Sales Ach'!B$5)/('Sales Ach'!B$4-'Sales Ach'!B$5))*'Sales Ach'!D$5),IF(N375&gt;='Sales Ach'!B$6,('Sales Ach'!C$6+((N375-'Sales Ach'!B$6)/('Sales Ach'!B$5-'Sales Ach'!B$6)*'Sales Ach'!D$6)),0))))*$AB$2/10))</f>
        <v>19.48333416170065</v>
      </c>
      <c r="AC375" s="76">
        <f>IF(Q375="","",(IF(Q375&gt;=UA!B$3,UA!C$3,IF(Q375&gt;=UA!B$4,(UA!C$4+((Q375-UA!B$4)/(UA!B$3-UA!B$4))*UA!D$4),IF(Q375&gt;UA!B$5,(UA!C$5+((Q375-UA!B$5)/(UA!B$4-UA!B$5))*UA!D$5),IF(Q375&gt;=UA!B$6,(UA!C$6+((Q375-UA!B$6)/(UA!B$5-UA!B$6)*UA!D$6)),0))))*$AC$2/10))</f>
        <v>4.9341500765696775</v>
      </c>
      <c r="AD375" s="76">
        <f>IF(R375="","",(IF(R375&gt;='New Product'!B$3,'New Product'!C$3,IF(R375&gt;='New Product'!B$4,('New Product'!C$4+((R375-'New Product'!B$4)/('New Product'!B$3-'New Product'!B$4))*'New Product'!D$4),IF(R375&gt;'New Product'!B$5,('New Product'!C$5+((R375-'New Product'!B$5)/('New Product'!B$4-'New Product'!B$5))*'New Product'!D$5),IF(R375&gt;='New Product'!B$6,('New Product'!C$6+((R375-'New Product'!B$6)/('New Product'!B$5-'New Product'!B$6)*'New Product'!D$6)),0)))))*$AD$2/10)</f>
        <v>1.4140827933513223</v>
      </c>
      <c r="AE375" s="76">
        <f>IF(S375="","",(IF(S375&gt;='Basket Brand'!B$3,'Basket Brand'!C$3,IF(S375&gt;='Basket Brand'!B$4,('Basket Brand'!C$4+((S375-'Basket Brand'!B$4)/('Basket Brand'!B$3-'Basket Brand'!B$4))*'Basket Brand'!D$4),IF(S375&gt;'Basket Brand'!B$5,('Basket Brand'!C$5+((S375-'Basket Brand'!B$5)/('Basket Brand'!B$4-'Basket Brand'!B$5))*'Basket Brand'!D$5),IF(S375&gt;='Basket Brand'!B$6,('Basket Brand'!C$6+((S375-'Basket Brand'!B$6)/('Basket Brand'!B$5-'Basket Brand'!B$6)*'Basket Brand'!D$6)),0))))*$AE$2/10))</f>
        <v>10.175385111350892</v>
      </c>
      <c r="AF375" s="76">
        <f>IF(T375="","",(IF(T375&gt;='No of Month Ach.'!B$3,'No of Month Ach.'!C$3,IF(T375&gt;='No of Month Ach.'!B$4,('No of Month Ach.'!C$4+((T375-'No of Month Ach.'!B$4)/('No of Month Ach.'!B$3-'No of Month Ach.'!B$4))*'No of Month Ach.'!D$4),IF(T375&gt;'No of Month Ach.'!B$5,('No of Month Ach.'!C$5+((T375-'No of Month Ach.'!B$5)/('No of Month Ach.'!B$4-'No of Month Ach.'!B$5))*'No of Month Ach.'!D$5),IF(T375&gt;='No of Month Ach.'!B$6,('No of Month Ach.'!C$6+((T375-'No of Month Ach.'!B$6)/('No of Month Ach.'!B$5-'No of Month Ach.'!B$6)*'No of Month Ach.'!D$6)),0))))*$AF$2/10))</f>
        <v>0</v>
      </c>
      <c r="AG375" s="76">
        <f>IFERROR(IF(U375="","",IF(U375&gt;='Rx Share'!B$3,'Rx Share'!C$3,IF(U375&gt;='Rx Share'!B$4,('Rx Share'!C$4+((U375-'Rx Share'!B$4)/('Rx Share'!B$3-'Rx Share'!B$4))*'Rx Share'!D$4),IF(U375&gt;'Rx Share'!B$5,('Rx Share'!C$5+((U375-'Rx Share'!B$5)/('Rx Share'!B$4-'Rx Share'!B$5))*'Rx Share'!D$5),IF(U375&gt;='Rx Share'!B$6,('Rx Share'!C$6+((U375-'Rx Share'!B$6)/('Rx Share'!B$5-'Rx Share'!B$6)*'Rx Share'!D$6)),0)))))*$AG$2/10,"")</f>
        <v>0</v>
      </c>
      <c r="AH375" s="76">
        <f>IF(W375&gt;='Call Achv'!B$3,'Call Achv'!C$3,IF(W375&gt;='Call Achv'!B$4,('Call Achv'!C$4+((W375-'Call Achv'!B$4)/('Call Achv'!B$3-'Call Achv'!B$4))*'Call Achv'!D$4),IF(W375&gt;'Call Achv'!B$5,('Call Achv'!C$5+((W375-'Call Achv'!B$5)/('Call Achv'!B$4-'Call Achv'!B$5))*'Call Achv'!D$5),IF(W375&gt;='Call Achv'!B$6,('Call Achv'!C$6+((W375-'Call Achv'!B$6)/('Call Achv'!B$5-'Call Achv'!B$6)*'Call Achv'!D$6)),0))))*$AH$2/10</f>
        <v>4.5579756566303642</v>
      </c>
      <c r="AI375" s="76">
        <f>IF(X375&gt;='FF-Written'!B$3,'FF-Written'!C$3,IF(X375&gt;='FF-Written'!B$4,('FF-Written'!C$4+((X375-'FF-Written'!B$4)/('FF-Written'!B$3-'FF-Written'!B$4))*'FF-Written'!D$4),IF(X375&gt;'FF-Written'!B$5,('FF-Written'!C$5+((X375-'FF-Written'!B$5)/('FF-Written'!B$4-'FF-Written'!B$5))*'FF-Written'!D$5),IF(X375&gt;='FF-Written'!B$6,('FF-Written'!C$6+((X375-'FF-Written'!B$6)/('FF-Written'!B$5-'FF-Written'!B$6)*'FF-Written'!D$6)),0))))*$AI$2/10</f>
        <v>7.1111111111111116</v>
      </c>
      <c r="AJ375" s="76">
        <f>IF(Y375&gt;='FF-Detailing'!B$3,'FF-Detailing'!C$3,IF(Y375&gt;='FF-Detailing'!B$4,('FF-Detailing'!C$4+((Y375-'FF-Detailing'!B$4)/('FF-Detailing'!B$3-'FF-Detailing'!B$4))*'FF-Detailing'!D$4),IF(Y375&gt;'FF-Detailing'!B$5,('FF-Detailing'!C$5+((Y375-'FF-Detailing'!B$5)/('FF-Detailing'!B$4-'FF-Detailing'!B$5))*'FF-Detailing'!D$5),IF(Y375&gt;='FF-Detailing'!B$6,('FF-Detailing'!C$6+((Y375-'FF-Detailing'!B$6)/('FF-Detailing'!B$5-'FF-Detailing'!B$6)*'FF-Detailing'!D$6)),0))))*$AJ$2/10</f>
        <v>2.8600000000000003</v>
      </c>
      <c r="AK375" s="100">
        <f t="shared" si="68"/>
        <v>63.170048638392515</v>
      </c>
      <c r="AL375" s="70">
        <f t="shared" si="77"/>
        <v>140</v>
      </c>
      <c r="AM375" s="2">
        <f t="shared" si="69"/>
        <v>56.151154345237792</v>
      </c>
      <c r="AN375">
        <f t="shared" si="70"/>
        <v>109</v>
      </c>
      <c r="AO375" s="110" t="str">
        <f t="shared" si="71"/>
        <v/>
      </c>
      <c r="AP375" s="110" t="str">
        <f t="shared" si="65"/>
        <v/>
      </c>
      <c r="AQ375" s="110" t="str">
        <f t="shared" si="66"/>
        <v/>
      </c>
      <c r="AR375" s="110" t="str">
        <f t="shared" si="67"/>
        <v/>
      </c>
      <c r="AS375" s="109" t="str">
        <f t="shared" si="72"/>
        <v>Disqualified</v>
      </c>
      <c r="AT375" s="109" t="str">
        <f t="shared" si="73"/>
        <v>Disqualified</v>
      </c>
      <c r="AU375" s="109" t="str">
        <f t="shared" si="74"/>
        <v>Disqualified</v>
      </c>
      <c r="AV375" s="109" t="str">
        <f t="shared" si="75"/>
        <v>Disqualified</v>
      </c>
    </row>
    <row r="376" spans="1:48" ht="20" x14ac:dyDescent="0.35">
      <c r="A376" s="87"/>
      <c r="B376" s="79">
        <v>108405</v>
      </c>
      <c r="C376" s="80" t="s">
        <v>1216</v>
      </c>
      <c r="D376" s="80" t="s">
        <v>1114</v>
      </c>
      <c r="E376" s="80" t="s">
        <v>2320</v>
      </c>
      <c r="F376" s="80" t="s">
        <v>2321</v>
      </c>
      <c r="G376" s="80" t="s">
        <v>1821</v>
      </c>
      <c r="H376" s="80" t="s">
        <v>1822</v>
      </c>
      <c r="I376" s="80" t="s">
        <v>1757</v>
      </c>
      <c r="J376" s="146">
        <v>45306</v>
      </c>
      <c r="K376" s="146" t="s">
        <v>1719</v>
      </c>
      <c r="L376" s="79"/>
      <c r="M376" s="79">
        <v>9</v>
      </c>
      <c r="N376" s="78">
        <v>85.258147137417993</v>
      </c>
      <c r="O376" s="78">
        <f>_xlfn.XLOOKUP($B376,[1]Sheet1!$A:$A,[1]Sheet1!$D:$D)</f>
        <v>85.258189731181915</v>
      </c>
      <c r="P376" s="78">
        <f t="shared" si="76"/>
        <v>-4.2593763922127437E-5</v>
      </c>
      <c r="Q376" s="78">
        <v>15.725806451612904</v>
      </c>
      <c r="R376" s="78">
        <v>35.558549023455122</v>
      </c>
      <c r="S376" s="78">
        <v>51.003612330892082</v>
      </c>
      <c r="T376" s="142">
        <v>1</v>
      </c>
      <c r="U376" s="68">
        <v>31.982942430703627</v>
      </c>
      <c r="V376" s="68">
        <v>0.63965884861407252</v>
      </c>
      <c r="W376" s="78">
        <v>92</v>
      </c>
      <c r="X376" s="78">
        <v>56.111111111111114</v>
      </c>
      <c r="Y376" s="78">
        <v>81.666666666666671</v>
      </c>
      <c r="Z376" s="73"/>
      <c r="AA376" s="74"/>
      <c r="AB376" s="75">
        <f>IF(N376="","",(IF(N376&gt;='Sales Ach'!B$3,'Sales Ach'!C$3,IF(N376&gt;='Sales Ach'!B$4,('Sales Ach'!C$4+((N376-'Sales Ach'!B$4)/('Sales Ach'!B$3-'Sales Ach'!B$4))*'Sales Ach'!D$4),IF(N376&gt;'Sales Ach'!B$5,('Sales Ach'!C$5+((N376-'Sales Ach'!B$5)/('Sales Ach'!B$4-'Sales Ach'!B$5))*'Sales Ach'!D$5),IF(N376&gt;='Sales Ach'!B$6,('Sales Ach'!C$6+((N376-'Sales Ach'!B$6)/('Sales Ach'!B$5-'Sales Ach'!B$6)*'Sales Ach'!D$6)),0))))*$AB$2/10))</f>
        <v>12.077444141225396</v>
      </c>
      <c r="AC376" s="76">
        <f>IF(Q376="","",(IF(Q376&gt;=UA!B$3,UA!C$3,IF(Q376&gt;=UA!B$4,(UA!C$4+((Q376-UA!B$4)/(UA!B$3-UA!B$4))*UA!D$4),IF(Q376&gt;UA!B$5,(UA!C$5+((Q376-UA!B$5)/(UA!B$4-UA!B$5))*UA!D$5),IF(Q376&gt;=UA!B$6,(UA!C$6+((Q376-UA!B$6)/(UA!B$5-UA!B$6)*UA!D$6)),0))))*$AC$2/10))</f>
        <v>0</v>
      </c>
      <c r="AD376" s="76">
        <f>IF(R376="","",(IF(R376&gt;='New Product'!B$3,'New Product'!C$3,IF(R376&gt;='New Product'!B$4,('New Product'!C$4+((R376-'New Product'!B$4)/('New Product'!B$3-'New Product'!B$4))*'New Product'!D$4),IF(R376&gt;'New Product'!B$5,('New Product'!C$5+((R376-'New Product'!B$5)/('New Product'!B$4-'New Product'!B$5))*'New Product'!D$5),IF(R376&gt;='New Product'!B$6,('New Product'!C$6+((R376-'New Product'!B$6)/('New Product'!B$5-'New Product'!B$6)*'New Product'!D$6)),0)))))*$AD$2/10)</f>
        <v>0</v>
      </c>
      <c r="AE376" s="76">
        <f>IF(S376="","",(IF(S376&gt;='Basket Brand'!B$3,'Basket Brand'!C$3,IF(S376&gt;='Basket Brand'!B$4,('Basket Brand'!C$4+((S376-'Basket Brand'!B$4)/('Basket Brand'!B$3-'Basket Brand'!B$4))*'Basket Brand'!D$4),IF(S376&gt;'Basket Brand'!B$5,('Basket Brand'!C$5+((S376-'Basket Brand'!B$5)/('Basket Brand'!B$4-'Basket Brand'!B$5))*'Basket Brand'!D$5),IF(S376&gt;='Basket Brand'!B$6,('Basket Brand'!C$6+((S376-'Basket Brand'!B$6)/('Basket Brand'!B$5-'Basket Brand'!B$6)*'Basket Brand'!D$6)),0))))*$AE$2/10))</f>
        <v>0.72043347970704974</v>
      </c>
      <c r="AF376" s="76">
        <f>IF(T376="","",(IF(T376&gt;='No of Month Ach.'!B$3,'No of Month Ach.'!C$3,IF(T376&gt;='No of Month Ach.'!B$4,('No of Month Ach.'!C$4+((T376-'No of Month Ach.'!B$4)/('No of Month Ach.'!B$3-'No of Month Ach.'!B$4))*'No of Month Ach.'!D$4),IF(T376&gt;'No of Month Ach.'!B$5,('No of Month Ach.'!C$5+((T376-'No of Month Ach.'!B$5)/('No of Month Ach.'!B$4-'No of Month Ach.'!B$5))*'No of Month Ach.'!D$5),IF(T376&gt;='No of Month Ach.'!B$6,('No of Month Ach.'!C$6+((T376-'No of Month Ach.'!B$6)/('No of Month Ach.'!B$5-'No of Month Ach.'!B$6)*'No of Month Ach.'!D$6)),0))))*$AF$2/10))</f>
        <v>0</v>
      </c>
      <c r="AG376" s="76">
        <f>IFERROR(IF(U376="","",IF(U376&gt;='Rx Share'!B$3,'Rx Share'!C$3,IF(U376&gt;='Rx Share'!B$4,('Rx Share'!C$4+((U376-'Rx Share'!B$4)/('Rx Share'!B$3-'Rx Share'!B$4))*'Rx Share'!D$4),IF(U376&gt;'Rx Share'!B$5,('Rx Share'!C$5+((U376-'Rx Share'!B$5)/('Rx Share'!B$4-'Rx Share'!B$5))*'Rx Share'!D$5),IF(U376&gt;='Rx Share'!B$6,('Rx Share'!C$6+((U376-'Rx Share'!B$6)/('Rx Share'!B$5-'Rx Share'!B$6)*'Rx Share'!D$6)),0)))))*$AG$2/10,"")</f>
        <v>0</v>
      </c>
      <c r="AH376" s="76">
        <f>IF(W376&gt;='Call Achv'!B$3,'Call Achv'!C$3,IF(W376&gt;='Call Achv'!B$4,('Call Achv'!C$4+((W376-'Call Achv'!B$4)/('Call Achv'!B$3-'Call Achv'!B$4))*'Call Achv'!D$4),IF(W376&gt;'Call Achv'!B$5,('Call Achv'!C$5+((W376-'Call Achv'!B$5)/('Call Achv'!B$4-'Call Achv'!B$5))*'Call Achv'!D$5),IF(W376&gt;='Call Achv'!B$6,('Call Achv'!C$6+((W376-'Call Achv'!B$6)/('Call Achv'!B$5-'Call Achv'!B$6)*'Call Achv'!D$6)),0))))*$AH$2/10</f>
        <v>2.4</v>
      </c>
      <c r="AI376" s="76">
        <f>IF(X376&gt;='FF-Written'!B$3,'FF-Written'!C$3,IF(X376&gt;='FF-Written'!B$4,('FF-Written'!C$4+((X376-'FF-Written'!B$4)/('FF-Written'!B$3-'FF-Written'!B$4))*'FF-Written'!D$4),IF(X376&gt;'FF-Written'!B$5,('FF-Written'!C$5+((X376-'FF-Written'!B$5)/('FF-Written'!B$4-'FF-Written'!B$5))*'FF-Written'!D$5),IF(X376&gt;='FF-Written'!B$6,('FF-Written'!C$6+((X376-'FF-Written'!B$6)/('FF-Written'!B$5-'FF-Written'!B$6)*'FF-Written'!D$6)),0))))*$AI$2/10</f>
        <v>2.1111111111111116</v>
      </c>
      <c r="AJ376" s="76">
        <f>IF(Y376&gt;='FF-Detailing'!B$3,'FF-Detailing'!C$3,IF(Y376&gt;='FF-Detailing'!B$4,('FF-Detailing'!C$4+((Y376-'FF-Detailing'!B$4)/('FF-Detailing'!B$3-'FF-Detailing'!B$4))*'FF-Detailing'!D$4),IF(Y376&gt;'FF-Detailing'!B$5,('FF-Detailing'!C$5+((Y376-'FF-Detailing'!B$5)/('FF-Detailing'!B$4-'FF-Detailing'!B$5))*'FF-Detailing'!D$5),IF(Y376&gt;='FF-Detailing'!B$6,('FF-Detailing'!C$6+((Y376-'FF-Detailing'!B$6)/('FF-Detailing'!B$5-'FF-Detailing'!B$6)*'FF-Detailing'!D$6)),0))))*$AJ$2/10</f>
        <v>2.2000000000000002</v>
      </c>
      <c r="AK376" s="100">
        <f t="shared" si="68"/>
        <v>24.386235915054446</v>
      </c>
      <c r="AL376" s="70">
        <f t="shared" si="77"/>
        <v>524</v>
      </c>
      <c r="AM376" s="2">
        <f t="shared" si="69"/>
        <v>21.676654146715062</v>
      </c>
      <c r="AN376">
        <f t="shared" si="70"/>
        <v>372</v>
      </c>
      <c r="AO376" s="110" t="str">
        <f t="shared" si="71"/>
        <v/>
      </c>
      <c r="AP376" s="110" t="str">
        <f t="shared" si="65"/>
        <v/>
      </c>
      <c r="AQ376" s="110" t="str">
        <f t="shared" si="66"/>
        <v/>
      </c>
      <c r="AR376" s="110" t="str">
        <f t="shared" si="67"/>
        <v/>
      </c>
      <c r="AS376" s="109" t="str">
        <f t="shared" si="72"/>
        <v>Disqualified</v>
      </c>
      <c r="AT376" s="109" t="str">
        <f t="shared" si="73"/>
        <v>Disqualified</v>
      </c>
      <c r="AU376" s="109" t="str">
        <f t="shared" si="74"/>
        <v>Disqualified</v>
      </c>
      <c r="AV376" s="109" t="str">
        <f t="shared" si="75"/>
        <v>Disqualified</v>
      </c>
    </row>
    <row r="377" spans="1:48" ht="20" x14ac:dyDescent="0.35">
      <c r="A377" s="87"/>
      <c r="B377" s="79">
        <v>108543</v>
      </c>
      <c r="C377" s="80" t="s">
        <v>2322</v>
      </c>
      <c r="D377" s="80" t="s">
        <v>1114</v>
      </c>
      <c r="E377" s="80" t="s">
        <v>2323</v>
      </c>
      <c r="F377" s="80" t="s">
        <v>2324</v>
      </c>
      <c r="G377" s="80" t="s">
        <v>1835</v>
      </c>
      <c r="H377" s="80" t="s">
        <v>1822</v>
      </c>
      <c r="I377" s="80" t="s">
        <v>1757</v>
      </c>
      <c r="J377" s="146">
        <v>45318</v>
      </c>
      <c r="K377" s="146" t="s">
        <v>1719</v>
      </c>
      <c r="L377" s="79"/>
      <c r="M377" s="79">
        <v>9</v>
      </c>
      <c r="N377" s="78">
        <v>89.244826739688847</v>
      </c>
      <c r="O377" s="78">
        <f>_xlfn.XLOOKUP($B377,[1]Sheet1!$A:$A,[1]Sheet1!$D:$D)</f>
        <v>89.244834464060673</v>
      </c>
      <c r="P377" s="78">
        <f t="shared" si="76"/>
        <v>-7.7243718266117867E-6</v>
      </c>
      <c r="Q377" s="78">
        <v>24.626865671641792</v>
      </c>
      <c r="R377" s="78">
        <v>91.344458797348651</v>
      </c>
      <c r="S377" s="78">
        <v>99.858827984548512</v>
      </c>
      <c r="T377" s="142">
        <v>2</v>
      </c>
      <c r="U377" s="68">
        <v>67.344694887300719</v>
      </c>
      <c r="V377" s="68">
        <v>1.3468938977460143</v>
      </c>
      <c r="W377" s="78">
        <v>110.92592592592592</v>
      </c>
      <c r="X377" s="78">
        <v>57.777777777777771</v>
      </c>
      <c r="Y377" s="78">
        <v>80.666666666666671</v>
      </c>
      <c r="Z377" s="73"/>
      <c r="AA377" s="74"/>
      <c r="AB377" s="75">
        <f>IF(N377="","",(IF(N377&gt;='Sales Ach'!B$3,'Sales Ach'!C$3,IF(N377&gt;='Sales Ach'!B$4,('Sales Ach'!C$4+((N377-'Sales Ach'!B$4)/('Sales Ach'!B$3-'Sales Ach'!B$4))*'Sales Ach'!D$4),IF(N377&gt;'Sales Ach'!B$5,('Sales Ach'!C$5+((N377-'Sales Ach'!B$5)/('Sales Ach'!B$4-'Sales Ach'!B$5))*'Sales Ach'!D$5),IF(N377&gt;='Sales Ach'!B$6,('Sales Ach'!C$6+((N377-'Sales Ach'!B$6)/('Sales Ach'!B$5-'Sales Ach'!B$6)*'Sales Ach'!D$6)),0))))*$AB$2/10))</f>
        <v>13.273448021906654</v>
      </c>
      <c r="AC377" s="76">
        <f>IF(Q377="","",(IF(Q377&gt;=UA!B$3,UA!C$3,IF(Q377&gt;=UA!B$4,(UA!C$4+((Q377-UA!B$4)/(UA!B$3-UA!B$4))*UA!D$4),IF(Q377&gt;UA!B$5,(UA!C$5+((Q377-UA!B$5)/(UA!B$4-UA!B$5))*UA!D$5),IF(Q377&gt;=UA!B$6,(UA!C$6+((Q377-UA!B$6)/(UA!B$5-UA!B$6)*UA!D$6)),0))))*$AC$2/10))</f>
        <v>0</v>
      </c>
      <c r="AD377" s="76">
        <f>IF(R377="","",(IF(R377&gt;='New Product'!B$3,'New Product'!C$3,IF(R377&gt;='New Product'!B$4,('New Product'!C$4+((R377-'New Product'!B$4)/('New Product'!B$3-'New Product'!B$4))*'New Product'!D$4),IF(R377&gt;'New Product'!B$5,('New Product'!C$5+((R377-'New Product'!B$5)/('New Product'!B$4-'New Product'!B$5))*'New Product'!D$5),IF(R377&gt;='New Product'!B$6,('New Product'!C$6+((R377-'New Product'!B$6)/('New Product'!B$5-'New Product'!B$6)*'New Product'!D$6)),0)))))*$AD$2/10)</f>
        <v>3.7016688196022978</v>
      </c>
      <c r="AE377" s="76">
        <f>IF(S377="","",(IF(S377&gt;='Basket Brand'!B$3,'Basket Brand'!C$3,IF(S377&gt;='Basket Brand'!B$4,('Basket Brand'!C$4+((S377-'Basket Brand'!B$4)/('Basket Brand'!B$3-'Basket Brand'!B$4))*'Basket Brand'!D$4),IF(S377&gt;'Basket Brand'!B$5,('Basket Brand'!C$5+((S377-'Basket Brand'!B$5)/('Basket Brand'!B$4-'Basket Brand'!B$5))*'Basket Brand'!D$5),IF(S377&gt;='Basket Brand'!B$6,('Basket Brand'!C$6+((S377-'Basket Brand'!B$6)/('Basket Brand'!B$5-'Basket Brand'!B$6)*'Basket Brand'!D$6)),0))))*$AE$2/10))</f>
        <v>8.3322374325832875</v>
      </c>
      <c r="AF377" s="76">
        <f>IF(T377="","",(IF(T377&gt;='No of Month Ach.'!B$3,'No of Month Ach.'!C$3,IF(T377&gt;='No of Month Ach.'!B$4,('No of Month Ach.'!C$4+((T377-'No of Month Ach.'!B$4)/('No of Month Ach.'!B$3-'No of Month Ach.'!B$4))*'No of Month Ach.'!D$4),IF(T377&gt;'No of Month Ach.'!B$5,('No of Month Ach.'!C$5+((T377-'No of Month Ach.'!B$5)/('No of Month Ach.'!B$4-'No of Month Ach.'!B$5))*'No of Month Ach.'!D$5),IF(T377&gt;='No of Month Ach.'!B$6,('No of Month Ach.'!C$6+((T377-'No of Month Ach.'!B$6)/('No of Month Ach.'!B$5-'No of Month Ach.'!B$6)*'No of Month Ach.'!D$6)),0))))*$AF$2/10))</f>
        <v>0</v>
      </c>
      <c r="AG377" s="76">
        <f>IFERROR(IF(U377="","",IF(U377&gt;='Rx Share'!B$3,'Rx Share'!C$3,IF(U377&gt;='Rx Share'!B$4,('Rx Share'!C$4+((U377-'Rx Share'!B$4)/('Rx Share'!B$3-'Rx Share'!B$4))*'Rx Share'!D$4),IF(U377&gt;'Rx Share'!B$5,('Rx Share'!C$5+((U377-'Rx Share'!B$5)/('Rx Share'!B$4-'Rx Share'!B$5))*'Rx Share'!D$5),IF(U377&gt;='Rx Share'!B$6,('Rx Share'!C$6+((U377-'Rx Share'!B$6)/('Rx Share'!B$5-'Rx Share'!B$6)*'Rx Share'!D$6)),0)))))*$AG$2/10,"")</f>
        <v>3.5353216052776255</v>
      </c>
      <c r="AH377" s="76">
        <f>IF(W377&gt;='Call Achv'!B$3,'Call Achv'!C$3,IF(W377&gt;='Call Achv'!B$4,('Call Achv'!C$4+((W377-'Call Achv'!B$4)/('Call Achv'!B$3-'Call Achv'!B$4))*'Call Achv'!D$4),IF(W377&gt;'Call Achv'!B$5,('Call Achv'!C$5+((W377-'Call Achv'!B$5)/('Call Achv'!B$4-'Call Achv'!B$5))*'Call Achv'!D$5),IF(W377&gt;='Call Achv'!B$6,('Call Achv'!C$6+((W377-'Call Achv'!B$6)/('Call Achv'!B$5-'Call Achv'!B$6)*'Call Achv'!D$6)),0))))*$AH$2/10</f>
        <v>5</v>
      </c>
      <c r="AI377" s="76">
        <f>IF(X377&gt;='FF-Written'!B$3,'FF-Written'!C$3,IF(X377&gt;='FF-Written'!B$4,('FF-Written'!C$4+((X377-'FF-Written'!B$4)/('FF-Written'!B$3-'FF-Written'!B$4))*'FF-Written'!D$4),IF(X377&gt;'FF-Written'!B$5,('FF-Written'!C$5+((X377-'FF-Written'!B$5)/('FF-Written'!B$4-'FF-Written'!B$5))*'FF-Written'!D$5),IF(X377&gt;='FF-Written'!B$6,('FF-Written'!C$6+((X377-'FF-Written'!B$6)/('FF-Written'!B$5-'FF-Written'!B$6)*'FF-Written'!D$6)),0))))*$AI$2/10</f>
        <v>2.5777777777777762</v>
      </c>
      <c r="AJ377" s="76">
        <f>IF(Y377&gt;='FF-Detailing'!B$3,'FF-Detailing'!C$3,IF(Y377&gt;='FF-Detailing'!B$4,('FF-Detailing'!C$4+((Y377-'FF-Detailing'!B$4)/('FF-Detailing'!B$3-'FF-Detailing'!B$4))*'FF-Detailing'!D$4),IF(Y377&gt;'FF-Detailing'!B$5,('FF-Detailing'!C$5+((Y377-'FF-Detailing'!B$5)/('FF-Detailing'!B$4-'FF-Detailing'!B$5))*'FF-Detailing'!D$5),IF(Y377&gt;='FF-Detailing'!B$6,('FF-Detailing'!C$6+((Y377-'FF-Detailing'!B$6)/('FF-Detailing'!B$5-'FF-Detailing'!B$6)*'FF-Detailing'!D$6)),0))))*$AJ$2/10</f>
        <v>2.1400000000000006</v>
      </c>
      <c r="AK377" s="100">
        <f t="shared" si="68"/>
        <v>43.781415064837525</v>
      </c>
      <c r="AL377" s="70">
        <f t="shared" si="77"/>
        <v>300</v>
      </c>
      <c r="AM377" s="2">
        <f t="shared" si="69"/>
        <v>42.844948507941822</v>
      </c>
      <c r="AN377">
        <f t="shared" si="70"/>
        <v>193</v>
      </c>
      <c r="AO377" s="110" t="str">
        <f t="shared" si="71"/>
        <v/>
      </c>
      <c r="AP377" s="110" t="str">
        <f t="shared" si="65"/>
        <v/>
      </c>
      <c r="AQ377" s="110" t="str">
        <f t="shared" si="66"/>
        <v/>
      </c>
      <c r="AR377" s="110" t="str">
        <f t="shared" si="67"/>
        <v/>
      </c>
      <c r="AS377" s="109" t="str">
        <f t="shared" si="72"/>
        <v>Disqualified</v>
      </c>
      <c r="AT377" s="109" t="str">
        <f t="shared" si="73"/>
        <v>Disqualified</v>
      </c>
      <c r="AU377" s="109" t="str">
        <f t="shared" si="74"/>
        <v>Disqualified</v>
      </c>
      <c r="AV377" s="109" t="str">
        <f t="shared" si="75"/>
        <v>Disqualified</v>
      </c>
    </row>
    <row r="378" spans="1:48" ht="20" x14ac:dyDescent="0.35">
      <c r="A378" s="87"/>
      <c r="B378" s="79">
        <v>108545</v>
      </c>
      <c r="C378" s="80" t="s">
        <v>2325</v>
      </c>
      <c r="D378" s="80" t="s">
        <v>1114</v>
      </c>
      <c r="E378" s="80" t="s">
        <v>2326</v>
      </c>
      <c r="F378" s="80" t="s">
        <v>106</v>
      </c>
      <c r="G378" s="80" t="s">
        <v>17</v>
      </c>
      <c r="H378" s="80" t="s">
        <v>1756</v>
      </c>
      <c r="I378" s="80" t="s">
        <v>1757</v>
      </c>
      <c r="J378" s="146">
        <v>45318</v>
      </c>
      <c r="K378" s="146" t="s">
        <v>1719</v>
      </c>
      <c r="L378" s="79"/>
      <c r="M378" s="79">
        <v>9</v>
      </c>
      <c r="N378" s="78">
        <v>102.50033321023344</v>
      </c>
      <c r="O378" s="78">
        <f>_xlfn.XLOOKUP($B378,[1]Sheet1!$A:$A,[1]Sheet1!$D:$D)</f>
        <v>102.50045323680604</v>
      </c>
      <c r="P378" s="78">
        <f t="shared" si="76"/>
        <v>-1.2002657260268279E-4</v>
      </c>
      <c r="Q378" s="78">
        <v>48.648648648648653</v>
      </c>
      <c r="R378" s="78">
        <v>122.93042081406857</v>
      </c>
      <c r="S378" s="78">
        <v>120.33139509125962</v>
      </c>
      <c r="T378" s="142">
        <v>6</v>
      </c>
      <c r="U378" s="68">
        <v>40.183425518838931</v>
      </c>
      <c r="V378" s="68">
        <v>1.205502765565168</v>
      </c>
      <c r="W378" s="78">
        <v>123.49206349206349</v>
      </c>
      <c r="X378" s="78">
        <v>70.555555555555557</v>
      </c>
      <c r="Y378" s="78">
        <v>82.333333333333329</v>
      </c>
      <c r="Z378" s="73"/>
      <c r="AA378" s="74"/>
      <c r="AB378" s="75">
        <f>IF(N378="","",(IF(N378&gt;='Sales Ach'!B$3,'Sales Ach'!C$3,IF(N378&gt;='Sales Ach'!B$4,('Sales Ach'!C$4+((N378-'Sales Ach'!B$4)/('Sales Ach'!B$3-'Sales Ach'!B$4))*'Sales Ach'!D$4),IF(N378&gt;'Sales Ach'!B$5,('Sales Ach'!C$5+((N378-'Sales Ach'!B$5)/('Sales Ach'!B$4-'Sales Ach'!B$5))*'Sales Ach'!D$5),IF(N378&gt;='Sales Ach'!B$6,('Sales Ach'!C$6+((N378-'Sales Ach'!B$6)/('Sales Ach'!B$5-'Sales Ach'!B$6)*'Sales Ach'!D$6)),0))))*$AB$2/10))</f>
        <v>24.750099963070031</v>
      </c>
      <c r="AC378" s="76">
        <f>IF(Q378="","",(IF(Q378&gt;=UA!B$3,UA!C$3,IF(Q378&gt;=UA!B$4,(UA!C$4+((Q378-UA!B$4)/(UA!B$3-UA!B$4))*UA!D$4),IF(Q378&gt;UA!B$5,(UA!C$5+((Q378-UA!B$5)/(UA!B$4-UA!B$5))*UA!D$5),IF(Q378&gt;=UA!B$6,(UA!C$6+((Q378-UA!B$6)/(UA!B$5-UA!B$6)*UA!D$6)),0))))*$AC$2/10))</f>
        <v>9.4594594594594614</v>
      </c>
      <c r="AD378" s="76">
        <f>IF(R378="","",(IF(R378&gt;='New Product'!B$3,'New Product'!C$3,IF(R378&gt;='New Product'!B$4,('New Product'!C$4+((R378-'New Product'!B$4)/('New Product'!B$3-'New Product'!B$4))*'New Product'!D$4),IF(R378&gt;'New Product'!B$5,('New Product'!C$5+((R378-'New Product'!B$5)/('New Product'!B$4-'New Product'!B$5))*'New Product'!D$5),IF(R378&gt;='New Product'!B$6,('New Product'!C$6+((R378-'New Product'!B$6)/('New Product'!B$5-'New Product'!B$6)*'New Product'!D$6)),0)))))*$AD$2/10)</f>
        <v>5</v>
      </c>
      <c r="AE378" s="76">
        <f>IF(S378="","",(IF(S378&gt;='Basket Brand'!B$3,'Basket Brand'!C$3,IF(S378&gt;='Basket Brand'!B$4,('Basket Brand'!C$4+((S378-'Basket Brand'!B$4)/('Basket Brand'!B$3-'Basket Brand'!B$4))*'Basket Brand'!D$4),IF(S378&gt;'Basket Brand'!B$5,('Basket Brand'!C$5+((S378-'Basket Brand'!B$5)/('Basket Brand'!B$4-'Basket Brand'!B$5))*'Basket Brand'!D$5),IF(S378&gt;='Basket Brand'!B$6,('Basket Brand'!C$6+((S378-'Basket Brand'!B$6)/('Basket Brand'!B$5-'Basket Brand'!B$6)*'Basket Brand'!D$6)),0))))*$AE$2/10))</f>
        <v>12</v>
      </c>
      <c r="AF378" s="76">
        <f>IF(T378="","",(IF(T378&gt;='No of Month Ach.'!B$3,'No of Month Ach.'!C$3,IF(T378&gt;='No of Month Ach.'!B$4,('No of Month Ach.'!C$4+((T378-'No of Month Ach.'!B$4)/('No of Month Ach.'!B$3-'No of Month Ach.'!B$4))*'No of Month Ach.'!D$4),IF(T378&gt;'No of Month Ach.'!B$5,('No of Month Ach.'!C$5+((T378-'No of Month Ach.'!B$5)/('No of Month Ach.'!B$4-'No of Month Ach.'!B$5))*'No of Month Ach.'!D$5),IF(T378&gt;='No of Month Ach.'!B$6,('No of Month Ach.'!C$6+((T378-'No of Month Ach.'!B$6)/('No of Month Ach.'!B$5-'No of Month Ach.'!B$6)*'No of Month Ach.'!D$6)),0))))*$AF$2/10))</f>
        <v>1.575</v>
      </c>
      <c r="AG378" s="76">
        <f>IFERROR(IF(U378="","",IF(U378&gt;='Rx Share'!B$3,'Rx Share'!C$3,IF(U378&gt;='Rx Share'!B$4,('Rx Share'!C$4+((U378-'Rx Share'!B$4)/('Rx Share'!B$3-'Rx Share'!B$4))*'Rx Share'!D$4),IF(U378&gt;'Rx Share'!B$5,('Rx Share'!C$5+((U378-'Rx Share'!B$5)/('Rx Share'!B$4-'Rx Share'!B$5))*'Rx Share'!D$5),IF(U378&gt;='Rx Share'!B$6,('Rx Share'!C$6+((U378-'Rx Share'!B$6)/('Rx Share'!B$5-'Rx Share'!B$6)*'Rx Share'!D$6)),0)))))*$AG$2/10,"")</f>
        <v>0</v>
      </c>
      <c r="AH378" s="76">
        <f>IF(W378&gt;='Call Achv'!B$3,'Call Achv'!C$3,IF(W378&gt;='Call Achv'!B$4,('Call Achv'!C$4+((W378-'Call Achv'!B$4)/('Call Achv'!B$3-'Call Achv'!B$4))*'Call Achv'!D$4),IF(W378&gt;'Call Achv'!B$5,('Call Achv'!C$5+((W378-'Call Achv'!B$5)/('Call Achv'!B$4-'Call Achv'!B$5))*'Call Achv'!D$5),IF(W378&gt;='Call Achv'!B$6,('Call Achv'!C$6+((W378-'Call Achv'!B$6)/('Call Achv'!B$5-'Call Achv'!B$6)*'Call Achv'!D$6)),0))))*$AH$2/10</f>
        <v>5</v>
      </c>
      <c r="AI378" s="76">
        <f>IF(X378&gt;='FF-Written'!B$3,'FF-Written'!C$3,IF(X378&gt;='FF-Written'!B$4,('FF-Written'!C$4+((X378-'FF-Written'!B$4)/('FF-Written'!B$3-'FF-Written'!B$4))*'FF-Written'!D$4),IF(X378&gt;'FF-Written'!B$5,('FF-Written'!C$5+((X378-'FF-Written'!B$5)/('FF-Written'!B$4-'FF-Written'!B$5))*'FF-Written'!D$5),IF(X378&gt;='FF-Written'!B$6,('FF-Written'!C$6+((X378-'FF-Written'!B$6)/('FF-Written'!B$5-'FF-Written'!B$6)*'FF-Written'!D$6)),0))))*$AI$2/10</f>
        <v>4.4666666666666668</v>
      </c>
      <c r="AJ378" s="76">
        <f>IF(Y378&gt;='FF-Detailing'!B$3,'FF-Detailing'!C$3,IF(Y378&gt;='FF-Detailing'!B$4,('FF-Detailing'!C$4+((Y378-'FF-Detailing'!B$4)/('FF-Detailing'!B$3-'FF-Detailing'!B$4))*'FF-Detailing'!D$4),IF(Y378&gt;'FF-Detailing'!B$5,('FF-Detailing'!C$5+((Y378-'FF-Detailing'!B$5)/('FF-Detailing'!B$4-'FF-Detailing'!B$5))*'FF-Detailing'!D$5),IF(Y378&gt;='FF-Detailing'!B$6,('FF-Detailing'!C$6+((Y378-'FF-Detailing'!B$6)/('FF-Detailing'!B$5-'FF-Detailing'!B$6)*'FF-Detailing'!D$6)),0))))*$AJ$2/10</f>
        <v>2.2399999999999998</v>
      </c>
      <c r="AK378" s="100">
        <f t="shared" si="68"/>
        <v>80.614032611495205</v>
      </c>
      <c r="AL378" s="70">
        <f t="shared" si="77"/>
        <v>37</v>
      </c>
      <c r="AM378" s="2">
        <f t="shared" si="69"/>
        <v>71.65691787688462</v>
      </c>
      <c r="AN378">
        <f t="shared" si="70"/>
        <v>28</v>
      </c>
      <c r="AO378" s="110">
        <f t="shared" si="71"/>
        <v>40.183425518838931</v>
      </c>
      <c r="AP378" s="110">
        <f t="shared" si="65"/>
        <v>122.93042081406857</v>
      </c>
      <c r="AQ378" s="110">
        <f t="shared" si="66"/>
        <v>48.648648648648653</v>
      </c>
      <c r="AR378" s="110">
        <f t="shared" si="67"/>
        <v>70.555555555555557</v>
      </c>
      <c r="AS378" s="109">
        <f t="shared" si="72"/>
        <v>15</v>
      </c>
      <c r="AT378" s="109">
        <f t="shared" si="73"/>
        <v>19</v>
      </c>
      <c r="AU378" s="109">
        <f t="shared" si="74"/>
        <v>46</v>
      </c>
      <c r="AV378" s="109">
        <f t="shared" si="75"/>
        <v>107</v>
      </c>
    </row>
    <row r="379" spans="1:48" ht="20" x14ac:dyDescent="0.35">
      <c r="A379" s="87"/>
      <c r="B379" s="79">
        <v>108548</v>
      </c>
      <c r="C379" s="80" t="s">
        <v>2327</v>
      </c>
      <c r="D379" s="80" t="s">
        <v>1114</v>
      </c>
      <c r="E379" s="80" t="s">
        <v>2328</v>
      </c>
      <c r="F379" s="80" t="s">
        <v>110</v>
      </c>
      <c r="G379" s="80" t="s">
        <v>12</v>
      </c>
      <c r="H379" s="80" t="s">
        <v>1770</v>
      </c>
      <c r="I379" s="80" t="s">
        <v>1757</v>
      </c>
      <c r="J379" s="146">
        <v>45318</v>
      </c>
      <c r="K379" s="146" t="s">
        <v>1719</v>
      </c>
      <c r="L379" s="79"/>
      <c r="M379" s="79">
        <v>9</v>
      </c>
      <c r="N379" s="78">
        <v>76.997693594555358</v>
      </c>
      <c r="O379" s="78">
        <f>_xlfn.XLOOKUP($B379,[1]Sheet1!$A:$A,[1]Sheet1!$D:$D)</f>
        <v>76.997769026950252</v>
      </c>
      <c r="P379" s="78">
        <f t="shared" si="76"/>
        <v>-7.5432394893937271E-5</v>
      </c>
      <c r="Q379" s="78">
        <v>33.333333333333329</v>
      </c>
      <c r="R379" s="78">
        <v>60.12184217073829</v>
      </c>
      <c r="S379" s="78">
        <v>71.482103145923645</v>
      </c>
      <c r="T379" s="142">
        <v>0</v>
      </c>
      <c r="U379" s="68">
        <v>13.165680473372781</v>
      </c>
      <c r="V379" s="68">
        <v>0.65828402366863903</v>
      </c>
      <c r="W379" s="78">
        <v>103.66666666666666</v>
      </c>
      <c r="X379" s="78">
        <v>68.888888888888886</v>
      </c>
      <c r="Y379" s="78">
        <v>86</v>
      </c>
      <c r="Z379" s="73"/>
      <c r="AA379" s="74"/>
      <c r="AB379" s="75">
        <f>IF(N379="","",(IF(N379&gt;='Sales Ach'!B$3,'Sales Ach'!C$3,IF(N379&gt;='Sales Ach'!B$4,('Sales Ach'!C$4+((N379-'Sales Ach'!B$4)/('Sales Ach'!B$3-'Sales Ach'!B$4))*'Sales Ach'!D$4),IF(N379&gt;'Sales Ach'!B$5,('Sales Ach'!C$5+((N379-'Sales Ach'!B$5)/('Sales Ach'!B$4-'Sales Ach'!B$5))*'Sales Ach'!D$5),IF(N379&gt;='Sales Ach'!B$6,('Sales Ach'!C$6+((N379-'Sales Ach'!B$6)/('Sales Ach'!B$5-'Sales Ach'!B$6)*'Sales Ach'!D$6)),0))))*$AB$2/10))</f>
        <v>9.599308078366608</v>
      </c>
      <c r="AC379" s="76">
        <f>IF(Q379="","",(IF(Q379&gt;=UA!B$3,UA!C$3,IF(Q379&gt;=UA!B$4,(UA!C$4+((Q379-UA!B$4)/(UA!B$3-UA!B$4))*UA!D$4),IF(Q379&gt;UA!B$5,(UA!C$5+((Q379-UA!B$5)/(UA!B$4-UA!B$5))*UA!D$5),IF(Q379&gt;=UA!B$6,(UA!C$6+((Q379-UA!B$6)/(UA!B$5-UA!B$6)*UA!D$6)),0))))*$AC$2/10))</f>
        <v>3.9999999999999987</v>
      </c>
      <c r="AD379" s="76">
        <f>IF(R379="","",(IF(R379&gt;='New Product'!B$3,'New Product'!C$3,IF(R379&gt;='New Product'!B$4,('New Product'!C$4+((R379-'New Product'!B$4)/('New Product'!B$3-'New Product'!B$4))*'New Product'!D$4),IF(R379&gt;'New Product'!B$5,('New Product'!C$5+((R379-'New Product'!B$5)/('New Product'!B$4-'New Product'!B$5))*'New Product'!D$5),IF(R379&gt;='New Product'!B$6,('New Product'!C$6+((R379-'New Product'!B$6)/('New Product'!B$5-'New Product'!B$6)*'New Product'!D$6)),0)))))*$AD$2/10)</f>
        <v>1.1303305949698004</v>
      </c>
      <c r="AE379" s="76">
        <f>IF(S379="","",(IF(S379&gt;='Basket Brand'!B$3,'Basket Brand'!C$3,IF(S379&gt;='Basket Brand'!B$4,('Basket Brand'!C$4+((S379-'Basket Brand'!B$4)/('Basket Brand'!B$3-'Basket Brand'!B$4))*'Basket Brand'!D$4),IF(S379&gt;'Basket Brand'!B$5,('Basket Brand'!C$5+((S379-'Basket Brand'!B$5)/('Basket Brand'!B$4-'Basket Brand'!B$5))*'Basket Brand'!D$5),IF(S379&gt;='Basket Brand'!B$6,('Basket Brand'!C$6+((S379-'Basket Brand'!B$6)/('Basket Brand'!B$5-'Basket Brand'!B$6)*'Basket Brand'!D$6)),0))))*$AE$2/10))</f>
        <v>3.1778523775108374</v>
      </c>
      <c r="AF379" s="76">
        <f>IF(T379="","",(IF(T379&gt;='No of Month Ach.'!B$3,'No of Month Ach.'!C$3,IF(T379&gt;='No of Month Ach.'!B$4,('No of Month Ach.'!C$4+((T379-'No of Month Ach.'!B$4)/('No of Month Ach.'!B$3-'No of Month Ach.'!B$4))*'No of Month Ach.'!D$4),IF(T379&gt;'No of Month Ach.'!B$5,('No of Month Ach.'!C$5+((T379-'No of Month Ach.'!B$5)/('No of Month Ach.'!B$4-'No of Month Ach.'!B$5))*'No of Month Ach.'!D$5),IF(T379&gt;='No of Month Ach.'!B$6,('No of Month Ach.'!C$6+((T379-'No of Month Ach.'!B$6)/('No of Month Ach.'!B$5-'No of Month Ach.'!B$6)*'No of Month Ach.'!D$6)),0))))*$AF$2/10))</f>
        <v>0</v>
      </c>
      <c r="AG379" s="76">
        <f>IFERROR(IF(U379="","",IF(U379&gt;='Rx Share'!B$3,'Rx Share'!C$3,IF(U379&gt;='Rx Share'!B$4,('Rx Share'!C$4+((U379-'Rx Share'!B$4)/('Rx Share'!B$3-'Rx Share'!B$4))*'Rx Share'!D$4),IF(U379&gt;'Rx Share'!B$5,('Rx Share'!C$5+((U379-'Rx Share'!B$5)/('Rx Share'!B$4-'Rx Share'!B$5))*'Rx Share'!D$5),IF(U379&gt;='Rx Share'!B$6,('Rx Share'!C$6+((U379-'Rx Share'!B$6)/('Rx Share'!B$5-'Rx Share'!B$6)*'Rx Share'!D$6)),0)))))*$AG$2/10,"")</f>
        <v>0</v>
      </c>
      <c r="AH379" s="76">
        <f>IF(W379&gt;='Call Achv'!B$3,'Call Achv'!C$3,IF(W379&gt;='Call Achv'!B$4,('Call Achv'!C$4+((W379-'Call Achv'!B$4)/('Call Achv'!B$3-'Call Achv'!B$4))*'Call Achv'!D$4),IF(W379&gt;'Call Achv'!B$5,('Call Achv'!C$5+((W379-'Call Achv'!B$5)/('Call Achv'!B$4-'Call Achv'!B$5))*'Call Achv'!D$5),IF(W379&gt;='Call Achv'!B$6,('Call Achv'!C$6+((W379-'Call Achv'!B$6)/('Call Achv'!B$5-'Call Achv'!B$6)*'Call Achv'!D$6)),0))))*$AH$2/10</f>
        <v>5</v>
      </c>
      <c r="AI379" s="76">
        <f>IF(X379&gt;='FF-Written'!B$3,'FF-Written'!C$3,IF(X379&gt;='FF-Written'!B$4,('FF-Written'!C$4+((X379-'FF-Written'!B$4)/('FF-Written'!B$3-'FF-Written'!B$4))*'FF-Written'!D$4),IF(X379&gt;'FF-Written'!B$5,('FF-Written'!C$5+((X379-'FF-Written'!B$5)/('FF-Written'!B$4-'FF-Written'!B$5))*'FF-Written'!D$5),IF(X379&gt;='FF-Written'!B$6,('FF-Written'!C$6+((X379-'FF-Written'!B$6)/('FF-Written'!B$5-'FF-Written'!B$6)*'FF-Written'!D$6)),0))))*$AI$2/10</f>
        <v>4.2666666666666666</v>
      </c>
      <c r="AJ379" s="76">
        <f>IF(Y379&gt;='FF-Detailing'!B$3,'FF-Detailing'!C$3,IF(Y379&gt;='FF-Detailing'!B$4,('FF-Detailing'!C$4+((Y379-'FF-Detailing'!B$4)/('FF-Detailing'!B$3-'FF-Detailing'!B$4))*'FF-Detailing'!D$4),IF(Y379&gt;'FF-Detailing'!B$5,('FF-Detailing'!C$5+((Y379-'FF-Detailing'!B$5)/('FF-Detailing'!B$4-'FF-Detailing'!B$5))*'FF-Detailing'!D$5),IF(Y379&gt;='FF-Detailing'!B$6,('FF-Detailing'!C$6+((Y379-'FF-Detailing'!B$6)/('FF-Detailing'!B$5-'FF-Detailing'!B$6)*'FF-Detailing'!D$6)),0))))*$AJ$2/10</f>
        <v>2.46</v>
      </c>
      <c r="AK379" s="100">
        <f t="shared" si="68"/>
        <v>37.042697146892394</v>
      </c>
      <c r="AL379" s="70">
        <f t="shared" si="77"/>
        <v>378</v>
      </c>
      <c r="AM379" s="2">
        <f t="shared" si="69"/>
        <v>32.926841908348791</v>
      </c>
      <c r="AN379">
        <f t="shared" si="70"/>
        <v>275</v>
      </c>
      <c r="AO379" s="110" t="str">
        <f t="shared" si="71"/>
        <v/>
      </c>
      <c r="AP379" s="110" t="str">
        <f t="shared" si="65"/>
        <v/>
      </c>
      <c r="AQ379" s="110" t="str">
        <f t="shared" si="66"/>
        <v/>
      </c>
      <c r="AR379" s="110" t="str">
        <f t="shared" si="67"/>
        <v/>
      </c>
      <c r="AS379" s="109" t="str">
        <f t="shared" si="72"/>
        <v>Disqualified</v>
      </c>
      <c r="AT379" s="109" t="str">
        <f t="shared" si="73"/>
        <v>Disqualified</v>
      </c>
      <c r="AU379" s="109" t="str">
        <f t="shared" si="74"/>
        <v>Disqualified</v>
      </c>
      <c r="AV379" s="109" t="str">
        <f t="shared" si="75"/>
        <v>Disqualified</v>
      </c>
    </row>
    <row r="380" spans="1:48" ht="20" x14ac:dyDescent="0.35">
      <c r="A380" s="87"/>
      <c r="B380" s="79">
        <v>108552</v>
      </c>
      <c r="C380" s="80" t="s">
        <v>2329</v>
      </c>
      <c r="D380" s="80" t="s">
        <v>1114</v>
      </c>
      <c r="E380" s="80" t="s">
        <v>2330</v>
      </c>
      <c r="F380" s="80" t="s">
        <v>104</v>
      </c>
      <c r="G380" s="80" t="s">
        <v>22</v>
      </c>
      <c r="H380" s="80" t="s">
        <v>1756</v>
      </c>
      <c r="I380" s="80" t="s">
        <v>1757</v>
      </c>
      <c r="J380" s="146">
        <v>45318</v>
      </c>
      <c r="K380" s="146" t="s">
        <v>1719</v>
      </c>
      <c r="L380" s="79"/>
      <c r="M380" s="79">
        <v>9</v>
      </c>
      <c r="N380" s="78">
        <v>63.692201663106871</v>
      </c>
      <c r="O380" s="78">
        <f>_xlfn.XLOOKUP($B380,[1]Sheet1!$A:$A,[1]Sheet1!$D:$D)</f>
        <v>63.69218558540399</v>
      </c>
      <c r="P380" s="78">
        <f t="shared" si="76"/>
        <v>1.6077702881034384E-5</v>
      </c>
      <c r="Q380" s="78">
        <v>6.9444444444444446</v>
      </c>
      <c r="R380" s="78">
        <v>50.01769843722056</v>
      </c>
      <c r="S380" s="78">
        <v>65.791542992314263</v>
      </c>
      <c r="T380" s="142">
        <v>0</v>
      </c>
      <c r="U380" s="68">
        <v>8.3704773264695422</v>
      </c>
      <c r="V380" s="68">
        <v>0.4185238663234771</v>
      </c>
      <c r="W380" s="78">
        <v>97.259259259259252</v>
      </c>
      <c r="X380" s="78">
        <v>74.444444444444443</v>
      </c>
      <c r="Y380" s="78">
        <v>81.666666666666671</v>
      </c>
      <c r="Z380" s="73"/>
      <c r="AA380" s="74"/>
      <c r="AB380" s="75">
        <f>IF(N380="","",(IF(N380&gt;='Sales Ach'!B$3,'Sales Ach'!C$3,IF(N380&gt;='Sales Ach'!B$4,('Sales Ach'!C$4+((N380-'Sales Ach'!B$4)/('Sales Ach'!B$3-'Sales Ach'!B$4))*'Sales Ach'!D$4),IF(N380&gt;'Sales Ach'!B$5,('Sales Ach'!C$5+((N380-'Sales Ach'!B$5)/('Sales Ach'!B$4-'Sales Ach'!B$5))*'Sales Ach'!D$5),IF(N380&gt;='Sales Ach'!B$6,('Sales Ach'!C$6+((N380-'Sales Ach'!B$6)/('Sales Ach'!B$5-'Sales Ach'!B$6)*'Sales Ach'!D$6)),0))))*$AB$2/10))</f>
        <v>5.6076604989320611</v>
      </c>
      <c r="AC380" s="76">
        <f>IF(Q380="","",(IF(Q380&gt;=UA!B$3,UA!C$3,IF(Q380&gt;=UA!B$4,(UA!C$4+((Q380-UA!B$4)/(UA!B$3-UA!B$4))*UA!D$4),IF(Q380&gt;UA!B$5,(UA!C$5+((Q380-UA!B$5)/(UA!B$4-UA!B$5))*UA!D$5),IF(Q380&gt;=UA!B$6,(UA!C$6+((Q380-UA!B$6)/(UA!B$5-UA!B$6)*UA!D$6)),0))))*$AC$2/10))</f>
        <v>0</v>
      </c>
      <c r="AD380" s="76">
        <f>IF(R380="","",(IF(R380&gt;='New Product'!B$3,'New Product'!C$3,IF(R380&gt;='New Product'!B$4,('New Product'!C$4+((R380-'New Product'!B$4)/('New Product'!B$3-'New Product'!B$4))*'New Product'!D$4),IF(R380&gt;'New Product'!B$5,('New Product'!C$5+((R380-'New Product'!B$5)/('New Product'!B$4-'New Product'!B$5))*'New Product'!D$5),IF(R380&gt;='New Product'!B$6,('New Product'!C$6+((R380-'New Product'!B$6)/('New Product'!B$5-'New Product'!B$6)*'New Product'!D$6)),0)))))*$AD$2/10)</f>
        <v>0.68827430662839939</v>
      </c>
      <c r="AE380" s="76">
        <f>IF(S380="","",(IF(S380&gt;='Basket Brand'!B$3,'Basket Brand'!C$3,IF(S380&gt;='Basket Brand'!B$4,('Basket Brand'!C$4+((S380-'Basket Brand'!B$4)/('Basket Brand'!B$3-'Basket Brand'!B$4))*'Basket Brand'!D$4),IF(S380&gt;'Basket Brand'!B$5,('Basket Brand'!C$5+((S380-'Basket Brand'!B$5)/('Basket Brand'!B$4-'Basket Brand'!B$5))*'Basket Brand'!D$5),IF(S380&gt;='Basket Brand'!B$6,('Basket Brand'!C$6+((S380-'Basket Brand'!B$6)/('Basket Brand'!B$5-'Basket Brand'!B$6)*'Basket Brand'!D$6)),0))))*$AE$2/10))</f>
        <v>2.4949851590777117</v>
      </c>
      <c r="AF380" s="76">
        <f>IF(T380="","",(IF(T380&gt;='No of Month Ach.'!B$3,'No of Month Ach.'!C$3,IF(T380&gt;='No of Month Ach.'!B$4,('No of Month Ach.'!C$4+((T380-'No of Month Ach.'!B$4)/('No of Month Ach.'!B$3-'No of Month Ach.'!B$4))*'No of Month Ach.'!D$4),IF(T380&gt;'No of Month Ach.'!B$5,('No of Month Ach.'!C$5+((T380-'No of Month Ach.'!B$5)/('No of Month Ach.'!B$4-'No of Month Ach.'!B$5))*'No of Month Ach.'!D$5),IF(T380&gt;='No of Month Ach.'!B$6,('No of Month Ach.'!C$6+((T380-'No of Month Ach.'!B$6)/('No of Month Ach.'!B$5-'No of Month Ach.'!B$6)*'No of Month Ach.'!D$6)),0))))*$AF$2/10))</f>
        <v>0</v>
      </c>
      <c r="AG380" s="76">
        <f>IFERROR(IF(U380="","",IF(U380&gt;='Rx Share'!B$3,'Rx Share'!C$3,IF(U380&gt;='Rx Share'!B$4,('Rx Share'!C$4+((U380-'Rx Share'!B$4)/('Rx Share'!B$3-'Rx Share'!B$4))*'Rx Share'!D$4),IF(U380&gt;'Rx Share'!B$5,('Rx Share'!C$5+((U380-'Rx Share'!B$5)/('Rx Share'!B$4-'Rx Share'!B$5))*'Rx Share'!D$5),IF(U380&gt;='Rx Share'!B$6,('Rx Share'!C$6+((U380-'Rx Share'!B$6)/('Rx Share'!B$5-'Rx Share'!B$6)*'Rx Share'!D$6)),0)))))*$AG$2/10,"")</f>
        <v>0</v>
      </c>
      <c r="AH380" s="76">
        <f>IF(W380&gt;='Call Achv'!B$3,'Call Achv'!C$3,IF(W380&gt;='Call Achv'!B$4,('Call Achv'!C$4+((W380-'Call Achv'!B$4)/('Call Achv'!B$3-'Call Achv'!B$4))*'Call Achv'!D$4),IF(W380&gt;'Call Achv'!B$5,('Call Achv'!C$5+((W380-'Call Achv'!B$5)/('Call Achv'!B$4-'Call Achv'!B$5))*'Call Achv'!D$5),IF(W380&gt;='Call Achv'!B$6,('Call Achv'!C$6+((W380-'Call Achv'!B$6)/('Call Achv'!B$5-'Call Achv'!B$6)*'Call Achv'!D$6)),0))))*$AH$2/10</f>
        <v>4.1777777777777754</v>
      </c>
      <c r="AI380" s="76">
        <f>IF(X380&gt;='FF-Written'!B$3,'FF-Written'!C$3,IF(X380&gt;='FF-Written'!B$4,('FF-Written'!C$4+((X380-'FF-Written'!B$4)/('FF-Written'!B$3-'FF-Written'!B$4))*'FF-Written'!D$4),IF(X380&gt;'FF-Written'!B$5,('FF-Written'!C$5+((X380-'FF-Written'!B$5)/('FF-Written'!B$4-'FF-Written'!B$5))*'FF-Written'!D$5),IF(X380&gt;='FF-Written'!B$6,('FF-Written'!C$6+((X380-'FF-Written'!B$6)/('FF-Written'!B$5-'FF-Written'!B$6)*'FF-Written'!D$6)),0))))*$AI$2/10</f>
        <v>4.9333333333333327</v>
      </c>
      <c r="AJ380" s="76">
        <f>IF(Y380&gt;='FF-Detailing'!B$3,'FF-Detailing'!C$3,IF(Y380&gt;='FF-Detailing'!B$4,('FF-Detailing'!C$4+((Y380-'FF-Detailing'!B$4)/('FF-Detailing'!B$3-'FF-Detailing'!B$4))*'FF-Detailing'!D$4),IF(Y380&gt;'FF-Detailing'!B$5,('FF-Detailing'!C$5+((Y380-'FF-Detailing'!B$5)/('FF-Detailing'!B$4-'FF-Detailing'!B$5))*'FF-Detailing'!D$5),IF(Y380&gt;='FF-Detailing'!B$6,('FF-Detailing'!C$6+((Y380-'FF-Detailing'!B$6)/('FF-Detailing'!B$5-'FF-Detailing'!B$6)*'FF-Detailing'!D$6)),0))))*$AJ$2/10</f>
        <v>2.2000000000000002</v>
      </c>
      <c r="AK380" s="100">
        <f t="shared" si="68"/>
        <v>25.127538844686597</v>
      </c>
      <c r="AL380" s="70">
        <f t="shared" si="77"/>
        <v>517</v>
      </c>
      <c r="AM380" s="2">
        <f t="shared" si="69"/>
        <v>22.335590084165865</v>
      </c>
      <c r="AN380">
        <f t="shared" si="70"/>
        <v>368</v>
      </c>
      <c r="AO380" s="110" t="str">
        <f t="shared" si="71"/>
        <v/>
      </c>
      <c r="AP380" s="110" t="str">
        <f t="shared" si="65"/>
        <v/>
      </c>
      <c r="AQ380" s="110" t="str">
        <f t="shared" si="66"/>
        <v/>
      </c>
      <c r="AR380" s="110" t="str">
        <f t="shared" si="67"/>
        <v/>
      </c>
      <c r="AS380" s="109" t="str">
        <f t="shared" si="72"/>
        <v>Disqualified</v>
      </c>
      <c r="AT380" s="109" t="str">
        <f t="shared" si="73"/>
        <v>Disqualified</v>
      </c>
      <c r="AU380" s="109" t="str">
        <f t="shared" si="74"/>
        <v>Disqualified</v>
      </c>
      <c r="AV380" s="109" t="str">
        <f t="shared" si="75"/>
        <v>Disqualified</v>
      </c>
    </row>
    <row r="381" spans="1:48" ht="20" x14ac:dyDescent="0.35">
      <c r="A381" s="87"/>
      <c r="B381" s="79">
        <v>108553</v>
      </c>
      <c r="C381" s="80" t="s">
        <v>2331</v>
      </c>
      <c r="D381" s="80" t="s">
        <v>1114</v>
      </c>
      <c r="E381" s="80" t="s">
        <v>845</v>
      </c>
      <c r="F381" s="80" t="s">
        <v>173</v>
      </c>
      <c r="G381" s="80" t="s">
        <v>24</v>
      </c>
      <c r="H381" s="80" t="s">
        <v>1760</v>
      </c>
      <c r="I381" s="80" t="s">
        <v>1757</v>
      </c>
      <c r="J381" s="146">
        <v>45318</v>
      </c>
      <c r="K381" s="146" t="s">
        <v>1719</v>
      </c>
      <c r="L381" s="79"/>
      <c r="M381" s="79">
        <v>7</v>
      </c>
      <c r="N381" s="78">
        <v>55.173880257997709</v>
      </c>
      <c r="O381" s="78">
        <f>_xlfn.XLOOKUP($B381,[1]Sheet1!$A:$A,[1]Sheet1!$D:$D)</f>
        <v>55.173890511030855</v>
      </c>
      <c r="P381" s="78">
        <f t="shared" si="76"/>
        <v>-1.0253033146057078E-5</v>
      </c>
      <c r="Q381" s="78">
        <v>12.86031042128603</v>
      </c>
      <c r="R381" s="78">
        <v>23.451048289657184</v>
      </c>
      <c r="S381" s="78">
        <v>53.690056088505258</v>
      </c>
      <c r="T381" s="142">
        <v>0</v>
      </c>
      <c r="U381" s="68">
        <v>8.6835706842653693</v>
      </c>
      <c r="V381" s="68">
        <v>0.2605071205279611</v>
      </c>
      <c r="W381" s="78">
        <v>77.218934911242599</v>
      </c>
      <c r="X381" s="78">
        <v>55.555555555555564</v>
      </c>
      <c r="Y381" s="78">
        <v>54.333333333333336</v>
      </c>
      <c r="Z381" s="73"/>
      <c r="AA381" s="74"/>
      <c r="AB381" s="75">
        <f>IF(N381="","",(IF(N381&gt;='Sales Ach'!B$3,'Sales Ach'!C$3,IF(N381&gt;='Sales Ach'!B$4,('Sales Ach'!C$4+((N381-'Sales Ach'!B$4)/('Sales Ach'!B$3-'Sales Ach'!B$4))*'Sales Ach'!D$4),IF(N381&gt;'Sales Ach'!B$5,('Sales Ach'!C$5+((N381-'Sales Ach'!B$5)/('Sales Ach'!B$4-'Sales Ach'!B$5))*'Sales Ach'!D$5),IF(N381&gt;='Sales Ach'!B$6,('Sales Ach'!C$6+((N381-'Sales Ach'!B$6)/('Sales Ach'!B$5-'Sales Ach'!B$6)*'Sales Ach'!D$6)),0))))*$AB$2/10))</f>
        <v>3.0521640773993122</v>
      </c>
      <c r="AC381" s="76">
        <f>IF(Q381="","",(IF(Q381&gt;=UA!B$3,UA!C$3,IF(Q381&gt;=UA!B$4,(UA!C$4+((Q381-UA!B$4)/(UA!B$3-UA!B$4))*UA!D$4),IF(Q381&gt;UA!B$5,(UA!C$5+((Q381-UA!B$5)/(UA!B$4-UA!B$5))*UA!D$5),IF(Q381&gt;=UA!B$6,(UA!C$6+((Q381-UA!B$6)/(UA!B$5-UA!B$6)*UA!D$6)),0))))*$AC$2/10))</f>
        <v>0</v>
      </c>
      <c r="AD381" s="76">
        <f>IF(R381="","",(IF(R381&gt;='New Product'!B$3,'New Product'!C$3,IF(R381&gt;='New Product'!B$4,('New Product'!C$4+((R381-'New Product'!B$4)/('New Product'!B$3-'New Product'!B$4))*'New Product'!D$4),IF(R381&gt;'New Product'!B$5,('New Product'!C$5+((R381-'New Product'!B$5)/('New Product'!B$4-'New Product'!B$5))*'New Product'!D$5),IF(R381&gt;='New Product'!B$6,('New Product'!C$6+((R381-'New Product'!B$6)/('New Product'!B$5-'New Product'!B$6)*'New Product'!D$6)),0)))))*$AD$2/10)</f>
        <v>0</v>
      </c>
      <c r="AE381" s="76">
        <f>IF(S381="","",(IF(S381&gt;='Basket Brand'!B$3,'Basket Brand'!C$3,IF(S381&gt;='Basket Brand'!B$4,('Basket Brand'!C$4+((S381-'Basket Brand'!B$4)/('Basket Brand'!B$3-'Basket Brand'!B$4))*'Basket Brand'!D$4),IF(S381&gt;'Basket Brand'!B$5,('Basket Brand'!C$5+((S381-'Basket Brand'!B$5)/('Basket Brand'!B$4-'Basket Brand'!B$5))*'Basket Brand'!D$5),IF(S381&gt;='Basket Brand'!B$6,('Basket Brand'!C$6+((S381-'Basket Brand'!B$6)/('Basket Brand'!B$5-'Basket Brand'!B$6)*'Basket Brand'!D$6)),0))))*$AE$2/10))</f>
        <v>1.0428067306206308</v>
      </c>
      <c r="AF381" s="76">
        <f>IF(T381="","",(IF(T381&gt;='No of Month Ach.'!B$3,'No of Month Ach.'!C$3,IF(T381&gt;='No of Month Ach.'!B$4,('No of Month Ach.'!C$4+((T381-'No of Month Ach.'!B$4)/('No of Month Ach.'!B$3-'No of Month Ach.'!B$4))*'No of Month Ach.'!D$4),IF(T381&gt;'No of Month Ach.'!B$5,('No of Month Ach.'!C$5+((T381-'No of Month Ach.'!B$5)/('No of Month Ach.'!B$4-'No of Month Ach.'!B$5))*'No of Month Ach.'!D$5),IF(T381&gt;='No of Month Ach.'!B$6,('No of Month Ach.'!C$6+((T381-'No of Month Ach.'!B$6)/('No of Month Ach.'!B$5-'No of Month Ach.'!B$6)*'No of Month Ach.'!D$6)),0))))*$AF$2/10))</f>
        <v>0</v>
      </c>
      <c r="AG381" s="76">
        <f>IFERROR(IF(U381="","",IF(U381&gt;='Rx Share'!B$3,'Rx Share'!C$3,IF(U381&gt;='Rx Share'!B$4,('Rx Share'!C$4+((U381-'Rx Share'!B$4)/('Rx Share'!B$3-'Rx Share'!B$4))*'Rx Share'!D$4),IF(U381&gt;'Rx Share'!B$5,('Rx Share'!C$5+((U381-'Rx Share'!B$5)/('Rx Share'!B$4-'Rx Share'!B$5))*'Rx Share'!D$5),IF(U381&gt;='Rx Share'!B$6,('Rx Share'!C$6+((U381-'Rx Share'!B$6)/('Rx Share'!B$5-'Rx Share'!B$6)*'Rx Share'!D$6)),0)))))*$AG$2/10,"")</f>
        <v>0</v>
      </c>
      <c r="AH381" s="76">
        <f>IF(W381&gt;='Call Achv'!B$3,'Call Achv'!C$3,IF(W381&gt;='Call Achv'!B$4,('Call Achv'!C$4+((W381-'Call Achv'!B$4)/('Call Achv'!B$3-'Call Achv'!B$4))*'Call Achv'!D$4),IF(W381&gt;'Call Achv'!B$5,('Call Achv'!C$5+((W381-'Call Achv'!B$5)/('Call Achv'!B$4-'Call Achv'!B$5))*'Call Achv'!D$5),IF(W381&gt;='Call Achv'!B$6,('Call Achv'!C$6+((W381-'Call Achv'!B$6)/('Call Achv'!B$5-'Call Achv'!B$6)*'Call Achv'!D$6)),0))))*$AH$2/10</f>
        <v>0</v>
      </c>
      <c r="AI381" s="76">
        <f>IF(X381&gt;='FF-Written'!B$3,'FF-Written'!C$3,IF(X381&gt;='FF-Written'!B$4,('FF-Written'!C$4+((X381-'FF-Written'!B$4)/('FF-Written'!B$3-'FF-Written'!B$4))*'FF-Written'!D$4),IF(X381&gt;'FF-Written'!B$5,('FF-Written'!C$5+((X381-'FF-Written'!B$5)/('FF-Written'!B$4-'FF-Written'!B$5))*'FF-Written'!D$5),IF(X381&gt;='FF-Written'!B$6,('FF-Written'!C$6+((X381-'FF-Written'!B$6)/('FF-Written'!B$5-'FF-Written'!B$6)*'FF-Written'!D$6)),0))))*$AI$2/10</f>
        <v>1.9555555555555582</v>
      </c>
      <c r="AJ381" s="76">
        <f>IF(Y381&gt;='FF-Detailing'!B$3,'FF-Detailing'!C$3,IF(Y381&gt;='FF-Detailing'!B$4,('FF-Detailing'!C$4+((Y381-'FF-Detailing'!B$4)/('FF-Detailing'!B$3-'FF-Detailing'!B$4))*'FF-Detailing'!D$4),IF(Y381&gt;'FF-Detailing'!B$5,('FF-Detailing'!C$5+((Y381-'FF-Detailing'!B$5)/('FF-Detailing'!B$4-'FF-Detailing'!B$5))*'FF-Detailing'!D$5),IF(Y381&gt;='FF-Detailing'!B$6,('FF-Detailing'!C$6+((Y381-'FF-Detailing'!B$6)/('FF-Detailing'!B$5-'FF-Detailing'!B$6)*'FF-Detailing'!D$6)),0))))*$AJ$2/10</f>
        <v>0</v>
      </c>
      <c r="AK381" s="100">
        <f t="shared" si="68"/>
        <v>7.5631579544693768</v>
      </c>
      <c r="AL381" s="70">
        <f t="shared" si="77"/>
        <v>573</v>
      </c>
      <c r="AM381" s="2">
        <f t="shared" si="69"/>
        <v>6.7228070706394458</v>
      </c>
      <c r="AN381">
        <f t="shared" si="70"/>
        <v>397</v>
      </c>
      <c r="AO381" s="110" t="str">
        <f t="shared" si="71"/>
        <v/>
      </c>
      <c r="AP381" s="110" t="str">
        <f t="shared" si="65"/>
        <v/>
      </c>
      <c r="AQ381" s="110" t="str">
        <f t="shared" si="66"/>
        <v/>
      </c>
      <c r="AR381" s="110" t="str">
        <f t="shared" si="67"/>
        <v/>
      </c>
      <c r="AS381" s="109" t="str">
        <f t="shared" si="72"/>
        <v>Disqualified</v>
      </c>
      <c r="AT381" s="109" t="str">
        <f t="shared" si="73"/>
        <v>Disqualified</v>
      </c>
      <c r="AU381" s="109" t="str">
        <f t="shared" si="74"/>
        <v>Disqualified</v>
      </c>
      <c r="AV381" s="109" t="str">
        <f t="shared" si="75"/>
        <v>Disqualified</v>
      </c>
    </row>
    <row r="382" spans="1:48" ht="20" x14ac:dyDescent="0.35">
      <c r="A382" s="87"/>
      <c r="B382" s="79">
        <v>108561</v>
      </c>
      <c r="C382" s="80" t="s">
        <v>2332</v>
      </c>
      <c r="D382" s="80" t="s">
        <v>1541</v>
      </c>
      <c r="E382" s="80" t="s">
        <v>2333</v>
      </c>
      <c r="F382" s="80" t="s">
        <v>2293</v>
      </c>
      <c r="G382" s="80" t="s">
        <v>1906</v>
      </c>
      <c r="H382" s="80" t="s">
        <v>1545</v>
      </c>
      <c r="I382" s="80" t="s">
        <v>1545</v>
      </c>
      <c r="J382" s="146">
        <v>45323</v>
      </c>
      <c r="K382" s="146" t="s">
        <v>1719</v>
      </c>
      <c r="L382" s="79"/>
      <c r="M382" s="79">
        <v>9</v>
      </c>
      <c r="N382" s="78">
        <v>104.19109873457843</v>
      </c>
      <c r="O382" s="78">
        <f>_xlfn.XLOOKUP($B382,[1]Sheet1!$A:$A,[1]Sheet1!$D:$D)</f>
        <v>104.1910987345785</v>
      </c>
      <c r="P382" s="78">
        <f t="shared" si="76"/>
        <v>0</v>
      </c>
      <c r="Q382" s="78">
        <v>66.666666666666657</v>
      </c>
      <c r="R382" s="78">
        <v>58.278084927728337</v>
      </c>
      <c r="S382" s="78">
        <v>104.98093512924362</v>
      </c>
      <c r="T382" s="142">
        <v>6</v>
      </c>
      <c r="U382" s="68" t="s">
        <v>1093</v>
      </c>
      <c r="V382" s="68" t="s">
        <v>1093</v>
      </c>
      <c r="W382" s="78">
        <v>101.34680134680134</v>
      </c>
      <c r="X382" s="78">
        <v>54.44444444444445</v>
      </c>
      <c r="Y382" s="78">
        <v>55.666666666666664</v>
      </c>
      <c r="Z382" s="73"/>
      <c r="AA382" s="74"/>
      <c r="AB382" s="75">
        <f>IF(N382="","",(IF(N382&gt;='Sales Ach'!B$3,'Sales Ach'!C$3,IF(N382&gt;='Sales Ach'!B$4,('Sales Ach'!C$4+((N382-'Sales Ach'!B$4)/('Sales Ach'!B$3-'Sales Ach'!B$4))*'Sales Ach'!D$4),IF(N382&gt;'Sales Ach'!B$5,('Sales Ach'!C$5+((N382-'Sales Ach'!B$5)/('Sales Ach'!B$4-'Sales Ach'!B$5))*'Sales Ach'!D$5),IF(N382&gt;='Sales Ach'!B$6,('Sales Ach'!C$6+((N382-'Sales Ach'!B$6)/('Sales Ach'!B$5-'Sales Ach'!B$6)*'Sales Ach'!D$6)),0))))*$AB$2/10))</f>
        <v>25.257329620373532</v>
      </c>
      <c r="AC382" s="76">
        <f>IF(Q382="","",(IF(Q382&gt;=UA!B$3,UA!C$3,IF(Q382&gt;=UA!B$4,(UA!C$4+((Q382-UA!B$4)/(UA!B$3-UA!B$4))*UA!D$4),IF(Q382&gt;UA!B$5,(UA!C$5+((Q382-UA!B$5)/(UA!B$4-UA!B$5))*UA!D$5),IF(Q382&gt;=UA!B$6,(UA!C$6+((Q382-UA!B$6)/(UA!B$5-UA!B$6)*UA!D$6)),0))))*$AC$2/10))</f>
        <v>10</v>
      </c>
      <c r="AD382" s="76">
        <f>IF(R382="","",(IF(R382&gt;='New Product'!B$3,'New Product'!C$3,IF(R382&gt;='New Product'!B$4,('New Product'!C$4+((R382-'New Product'!B$4)/('New Product'!B$3-'New Product'!B$4))*'New Product'!D$4),IF(R382&gt;'New Product'!B$5,('New Product'!C$5+((R382-'New Product'!B$5)/('New Product'!B$4-'New Product'!B$5))*'New Product'!D$5),IF(R382&gt;='New Product'!B$6,('New Product'!C$6+((R382-'New Product'!B$6)/('New Product'!B$5-'New Product'!B$6)*'New Product'!D$6)),0)))))*$AD$2/10)</f>
        <v>1.0496662155881147</v>
      </c>
      <c r="AE382" s="76">
        <f>IF(S382="","",(IF(S382&gt;='Basket Brand'!B$3,'Basket Brand'!C$3,IF(S382&gt;='Basket Brand'!B$4,('Basket Brand'!C$4+((S382-'Basket Brand'!B$4)/('Basket Brand'!B$3-'Basket Brand'!B$4))*'Basket Brand'!D$4),IF(S382&gt;'Basket Brand'!B$5,('Basket Brand'!C$5+((S382-'Basket Brand'!B$5)/('Basket Brand'!B$4-'Basket Brand'!B$5))*'Basket Brand'!D$5),IF(S382&gt;='Basket Brand'!B$6,('Basket Brand'!C$6+((S382-'Basket Brand'!B$6)/('Basket Brand'!B$5-'Basket Brand'!B$6)*'Basket Brand'!D$6)),0))))*$AE$2/10))</f>
        <v>10.197712215509233</v>
      </c>
      <c r="AF382" s="76">
        <f>IF(T382="","",(IF(T382&gt;='No of Month Ach.'!B$3,'No of Month Ach.'!C$3,IF(T382&gt;='No of Month Ach.'!B$4,('No of Month Ach.'!C$4+((T382-'No of Month Ach.'!B$4)/('No of Month Ach.'!B$3-'No of Month Ach.'!B$4))*'No of Month Ach.'!D$4),IF(T382&gt;'No of Month Ach.'!B$5,('No of Month Ach.'!C$5+((T382-'No of Month Ach.'!B$5)/('No of Month Ach.'!B$4-'No of Month Ach.'!B$5))*'No of Month Ach.'!D$5),IF(T382&gt;='No of Month Ach.'!B$6,('No of Month Ach.'!C$6+((T382-'No of Month Ach.'!B$6)/('No of Month Ach.'!B$5-'No of Month Ach.'!B$6)*'No of Month Ach.'!D$6)),0))))*$AF$2/10))</f>
        <v>1.575</v>
      </c>
      <c r="AG382" s="76" t="str">
        <f>IFERROR(IF(U382="","",IF(U382&gt;='Rx Share'!B$3,'Rx Share'!C$3,IF(U382&gt;='Rx Share'!B$4,('Rx Share'!C$4+((U382-'Rx Share'!B$4)/('Rx Share'!B$3-'Rx Share'!B$4))*'Rx Share'!D$4),IF(U382&gt;'Rx Share'!B$5,('Rx Share'!C$5+((U382-'Rx Share'!B$5)/('Rx Share'!B$4-'Rx Share'!B$5))*'Rx Share'!D$5),IF(U382&gt;='Rx Share'!B$6,('Rx Share'!C$6+((U382-'Rx Share'!B$6)/('Rx Share'!B$5-'Rx Share'!B$6)*'Rx Share'!D$6)),0)))))*$AG$2/10,"")</f>
        <v/>
      </c>
      <c r="AH382" s="76">
        <f>IF(W382&gt;='Call Achv'!B$3,'Call Achv'!C$3,IF(W382&gt;='Call Achv'!B$4,('Call Achv'!C$4+((W382-'Call Achv'!B$4)/('Call Achv'!B$3-'Call Achv'!B$4))*'Call Achv'!D$4),IF(W382&gt;'Call Achv'!B$5,('Call Achv'!C$5+((W382-'Call Achv'!B$5)/('Call Achv'!B$4-'Call Achv'!B$5))*'Call Achv'!D$5),IF(W382&gt;='Call Achv'!B$6,('Call Achv'!C$6+((W382-'Call Achv'!B$6)/('Call Achv'!B$5-'Call Achv'!B$6)*'Call Achv'!D$6)),0))))*$AH$2/10</f>
        <v>5</v>
      </c>
      <c r="AI382" s="76">
        <f>IF(X382&gt;='FF-Written'!B$3,'FF-Written'!C$3,IF(X382&gt;='FF-Written'!B$4,('FF-Written'!C$4+((X382-'FF-Written'!B$4)/('FF-Written'!B$3-'FF-Written'!B$4))*'FF-Written'!D$4),IF(X382&gt;'FF-Written'!B$5,('FF-Written'!C$5+((X382-'FF-Written'!B$5)/('FF-Written'!B$4-'FF-Written'!B$5))*'FF-Written'!D$5),IF(X382&gt;='FF-Written'!B$6,('FF-Written'!C$6+((X382-'FF-Written'!B$6)/('FF-Written'!B$5-'FF-Written'!B$6)*'FF-Written'!D$6)),0))))*$AI$2/10</f>
        <v>1.6444444444444457</v>
      </c>
      <c r="AJ382" s="76">
        <f>IF(Y382&gt;='FF-Detailing'!B$3,'FF-Detailing'!C$3,IF(Y382&gt;='FF-Detailing'!B$4,('FF-Detailing'!C$4+((Y382-'FF-Detailing'!B$4)/('FF-Detailing'!B$3-'FF-Detailing'!B$4))*'FF-Detailing'!D$4),IF(Y382&gt;'FF-Detailing'!B$5,('FF-Detailing'!C$5+((Y382-'FF-Detailing'!B$5)/('FF-Detailing'!B$4-'FF-Detailing'!B$5))*'FF-Detailing'!D$5),IF(Y382&gt;='FF-Detailing'!B$6,('FF-Detailing'!C$6+((Y382-'FF-Detailing'!B$6)/('FF-Detailing'!B$5-'FF-Detailing'!B$6)*'FF-Detailing'!D$6)),0))))*$AJ$2/10</f>
        <v>0</v>
      </c>
      <c r="AK382" s="100">
        <f t="shared" si="68"/>
        <v>68.405190619894157</v>
      </c>
      <c r="AL382" s="70">
        <f t="shared" si="77"/>
        <v>119</v>
      </c>
      <c r="AM382" s="2">
        <f t="shared" si="69"/>
        <v>60.804613884350367</v>
      </c>
      <c r="AN382">
        <f t="shared" si="70"/>
        <v>89</v>
      </c>
      <c r="AO382" s="110" t="str">
        <f t="shared" si="71"/>
        <v/>
      </c>
      <c r="AP382" s="110">
        <f t="shared" si="65"/>
        <v>58.278084927728337</v>
      </c>
      <c r="AQ382" s="110">
        <f t="shared" si="66"/>
        <v>66.666666666666657</v>
      </c>
      <c r="AR382" s="110">
        <f t="shared" si="67"/>
        <v>54.44444444444445</v>
      </c>
      <c r="AS382" s="109" t="str">
        <f t="shared" si="72"/>
        <v>Not eligible</v>
      </c>
      <c r="AT382" s="109">
        <f t="shared" si="73"/>
        <v>93</v>
      </c>
      <c r="AU382" s="109">
        <f t="shared" si="74"/>
        <v>10</v>
      </c>
      <c r="AV382" s="109">
        <f t="shared" si="75"/>
        <v>138</v>
      </c>
    </row>
    <row r="383" spans="1:48" ht="30" x14ac:dyDescent="0.35">
      <c r="A383" s="87"/>
      <c r="B383" s="79">
        <v>108687</v>
      </c>
      <c r="C383" s="80" t="s">
        <v>1955</v>
      </c>
      <c r="D383" s="80" t="s">
        <v>1114</v>
      </c>
      <c r="E383" s="80" t="s">
        <v>2334</v>
      </c>
      <c r="F383" s="80" t="s">
        <v>1894</v>
      </c>
      <c r="G383" s="80" t="s">
        <v>18</v>
      </c>
      <c r="H383" s="80" t="s">
        <v>1777</v>
      </c>
      <c r="I383" s="80" t="s">
        <v>1757</v>
      </c>
      <c r="J383" s="146">
        <v>45344</v>
      </c>
      <c r="K383" s="146" t="s">
        <v>1719</v>
      </c>
      <c r="L383" s="79"/>
      <c r="M383" s="79">
        <v>9</v>
      </c>
      <c r="N383" s="78">
        <v>73.963244699234437</v>
      </c>
      <c r="O383" s="78">
        <f>_xlfn.XLOOKUP($B383,[1]Sheet1!$A:$A,[1]Sheet1!$D:$D)</f>
        <v>73.96329912226831</v>
      </c>
      <c r="P383" s="78">
        <f t="shared" si="76"/>
        <v>-5.4423033873263194E-5</v>
      </c>
      <c r="Q383" s="78">
        <v>21.833333333333332</v>
      </c>
      <c r="R383" s="78">
        <v>48.886598617815004</v>
      </c>
      <c r="S383" s="78">
        <v>89.084005801361883</v>
      </c>
      <c r="T383" s="142">
        <v>2</v>
      </c>
      <c r="U383" s="68">
        <v>21.731453562600166</v>
      </c>
      <c r="V383" s="68">
        <v>0.65194360687800501</v>
      </c>
      <c r="W383" s="78">
        <v>36.666666666666664</v>
      </c>
      <c r="X383" s="78">
        <v>77.777777777777771</v>
      </c>
      <c r="Y383" s="78">
        <v>83.333333333333329</v>
      </c>
      <c r="Z383" s="73"/>
      <c r="AA383" s="74"/>
      <c r="AB383" s="75">
        <f>IF(N383="","",(IF(N383&gt;='Sales Ach'!B$3,'Sales Ach'!C$3,IF(N383&gt;='Sales Ach'!B$4,('Sales Ach'!C$4+((N383-'Sales Ach'!B$4)/('Sales Ach'!B$3-'Sales Ach'!B$4))*'Sales Ach'!D$4),IF(N383&gt;'Sales Ach'!B$5,('Sales Ach'!C$5+((N383-'Sales Ach'!B$5)/('Sales Ach'!B$4-'Sales Ach'!B$5))*'Sales Ach'!D$5),IF(N383&gt;='Sales Ach'!B$6,('Sales Ach'!C$6+((N383-'Sales Ach'!B$6)/('Sales Ach'!B$5-'Sales Ach'!B$6)*'Sales Ach'!D$6)),0))))*$AB$2/10))</f>
        <v>8.6889734097703304</v>
      </c>
      <c r="AC383" s="76">
        <f>IF(Q383="","",(IF(Q383&gt;=UA!B$3,UA!C$3,IF(Q383&gt;=UA!B$4,(UA!C$4+((Q383-UA!B$4)/(UA!B$3-UA!B$4))*UA!D$4),IF(Q383&gt;UA!B$5,(UA!C$5+((Q383-UA!B$5)/(UA!B$4-UA!B$5))*UA!D$5),IF(Q383&gt;=UA!B$6,(UA!C$6+((Q383-UA!B$6)/(UA!B$5-UA!B$6)*UA!D$6)),0))))*$AC$2/10))</f>
        <v>0</v>
      </c>
      <c r="AD383" s="76">
        <f>IF(R383="","",(IF(R383&gt;='New Product'!B$3,'New Product'!C$3,IF(R383&gt;='New Product'!B$4,('New Product'!C$4+((R383-'New Product'!B$4)/('New Product'!B$3-'New Product'!B$4))*'New Product'!D$4),IF(R383&gt;'New Product'!B$5,('New Product'!C$5+((R383-'New Product'!B$5)/('New Product'!B$4-'New Product'!B$5))*'New Product'!D$5),IF(R383&gt;='New Product'!B$6,('New Product'!C$6+((R383-'New Product'!B$6)/('New Product'!B$5-'New Product'!B$6)*'New Product'!D$6)),0)))))*$AD$2/10)</f>
        <v>0.63878868952940637</v>
      </c>
      <c r="AE383" s="76">
        <f>IF(S383="","",(IF(S383&gt;='Basket Brand'!B$3,'Basket Brand'!C$3,IF(S383&gt;='Basket Brand'!B$4,('Basket Brand'!C$4+((S383-'Basket Brand'!B$4)/('Basket Brand'!B$3-'Basket Brand'!B$4))*'Basket Brand'!D$4),IF(S383&gt;'Basket Brand'!B$5,('Basket Brand'!C$5+((S383-'Basket Brand'!B$5)/('Basket Brand'!B$4-'Basket Brand'!B$5))*'Basket Brand'!D$5),IF(S383&gt;='Basket Brand'!B$6,('Basket Brand'!C$6+((S383-'Basket Brand'!B$6)/('Basket Brand'!B$5-'Basket Brand'!B$6)*'Basket Brand'!D$6)),0))))*$AE$2/10))</f>
        <v>5.2900806961634261</v>
      </c>
      <c r="AF383" s="76">
        <f>IF(T383="","",(IF(T383&gt;='No of Month Ach.'!B$3,'No of Month Ach.'!C$3,IF(T383&gt;='No of Month Ach.'!B$4,('No of Month Ach.'!C$4+((T383-'No of Month Ach.'!B$4)/('No of Month Ach.'!B$3-'No of Month Ach.'!B$4))*'No of Month Ach.'!D$4),IF(T383&gt;'No of Month Ach.'!B$5,('No of Month Ach.'!C$5+((T383-'No of Month Ach.'!B$5)/('No of Month Ach.'!B$4-'No of Month Ach.'!B$5))*'No of Month Ach.'!D$5),IF(T383&gt;='No of Month Ach.'!B$6,('No of Month Ach.'!C$6+((T383-'No of Month Ach.'!B$6)/('No of Month Ach.'!B$5-'No of Month Ach.'!B$6)*'No of Month Ach.'!D$6)),0))))*$AF$2/10))</f>
        <v>0</v>
      </c>
      <c r="AG383" s="76">
        <f>IFERROR(IF(U383="","",IF(U383&gt;='Rx Share'!B$3,'Rx Share'!C$3,IF(U383&gt;='Rx Share'!B$4,('Rx Share'!C$4+((U383-'Rx Share'!B$4)/('Rx Share'!B$3-'Rx Share'!B$4))*'Rx Share'!D$4),IF(U383&gt;'Rx Share'!B$5,('Rx Share'!C$5+((U383-'Rx Share'!B$5)/('Rx Share'!B$4-'Rx Share'!B$5))*'Rx Share'!D$5),IF(U383&gt;='Rx Share'!B$6,('Rx Share'!C$6+((U383-'Rx Share'!B$6)/('Rx Share'!B$5-'Rx Share'!B$6)*'Rx Share'!D$6)),0)))))*$AG$2/10,"")</f>
        <v>0</v>
      </c>
      <c r="AH383" s="76">
        <f>IF(W383&gt;='Call Achv'!B$3,'Call Achv'!C$3,IF(W383&gt;='Call Achv'!B$4,('Call Achv'!C$4+((W383-'Call Achv'!B$4)/('Call Achv'!B$3-'Call Achv'!B$4))*'Call Achv'!D$4),IF(W383&gt;'Call Achv'!B$5,('Call Achv'!C$5+((W383-'Call Achv'!B$5)/('Call Achv'!B$4-'Call Achv'!B$5))*'Call Achv'!D$5),IF(W383&gt;='Call Achv'!B$6,('Call Achv'!C$6+((W383-'Call Achv'!B$6)/('Call Achv'!B$5-'Call Achv'!B$6)*'Call Achv'!D$6)),0))))*$AH$2/10</f>
        <v>0</v>
      </c>
      <c r="AI383" s="76">
        <f>IF(X383&gt;='FF-Written'!B$3,'FF-Written'!C$3,IF(X383&gt;='FF-Written'!B$4,('FF-Written'!C$4+((X383-'FF-Written'!B$4)/('FF-Written'!B$3-'FF-Written'!B$4))*'FF-Written'!D$4),IF(X383&gt;'FF-Written'!B$5,('FF-Written'!C$5+((X383-'FF-Written'!B$5)/('FF-Written'!B$4-'FF-Written'!B$5))*'FF-Written'!D$5),IF(X383&gt;='FF-Written'!B$6,('FF-Written'!C$6+((X383-'FF-Written'!B$6)/('FF-Written'!B$5-'FF-Written'!B$6)*'FF-Written'!D$6)),0))))*$AI$2/10</f>
        <v>5.333333333333333</v>
      </c>
      <c r="AJ383" s="76">
        <f>IF(Y383&gt;='FF-Detailing'!B$3,'FF-Detailing'!C$3,IF(Y383&gt;='FF-Detailing'!B$4,('FF-Detailing'!C$4+((Y383-'FF-Detailing'!B$4)/('FF-Detailing'!B$3-'FF-Detailing'!B$4))*'FF-Detailing'!D$4),IF(Y383&gt;'FF-Detailing'!B$5,('FF-Detailing'!C$5+((Y383-'FF-Detailing'!B$5)/('FF-Detailing'!B$4-'FF-Detailing'!B$5))*'FF-Detailing'!D$5),IF(Y383&gt;='FF-Detailing'!B$6,('FF-Detailing'!C$6+((Y383-'FF-Detailing'!B$6)/('FF-Detailing'!B$5-'FF-Detailing'!B$6)*'FF-Detailing'!D$6)),0))))*$AJ$2/10</f>
        <v>2.2999999999999998</v>
      </c>
      <c r="AK383" s="100">
        <f t="shared" si="68"/>
        <v>27.81397016099562</v>
      </c>
      <c r="AL383" s="70">
        <f t="shared" si="77"/>
        <v>500</v>
      </c>
      <c r="AM383" s="2">
        <f t="shared" si="69"/>
        <v>24.723529031996105</v>
      </c>
      <c r="AN383">
        <f t="shared" si="70"/>
        <v>357</v>
      </c>
      <c r="AO383" s="110" t="str">
        <f t="shared" si="71"/>
        <v/>
      </c>
      <c r="AP383" s="110" t="str">
        <f t="shared" si="65"/>
        <v/>
      </c>
      <c r="AQ383" s="110" t="str">
        <f t="shared" si="66"/>
        <v/>
      </c>
      <c r="AR383" s="110" t="str">
        <f t="shared" si="67"/>
        <v/>
      </c>
      <c r="AS383" s="109" t="str">
        <f t="shared" si="72"/>
        <v>Disqualified</v>
      </c>
      <c r="AT383" s="109" t="str">
        <f t="shared" si="73"/>
        <v>Disqualified</v>
      </c>
      <c r="AU383" s="109" t="str">
        <f t="shared" si="74"/>
        <v>Disqualified</v>
      </c>
      <c r="AV383" s="109" t="str">
        <f t="shared" si="75"/>
        <v>Disqualified</v>
      </c>
    </row>
    <row r="384" spans="1:48" ht="20" x14ac:dyDescent="0.35">
      <c r="A384" s="87"/>
      <c r="B384" s="79">
        <v>108688</v>
      </c>
      <c r="C384" s="80" t="s">
        <v>1394</v>
      </c>
      <c r="D384" s="80" t="s">
        <v>1114</v>
      </c>
      <c r="E384" s="80" t="s">
        <v>2335</v>
      </c>
      <c r="F384" s="80" t="s">
        <v>2102</v>
      </c>
      <c r="G384" s="80" t="s">
        <v>1854</v>
      </c>
      <c r="H384" s="80" t="s">
        <v>1808</v>
      </c>
      <c r="I384" s="80" t="s">
        <v>1757</v>
      </c>
      <c r="J384" s="146">
        <v>45344</v>
      </c>
      <c r="K384" s="146" t="s">
        <v>1719</v>
      </c>
      <c r="L384" s="79"/>
      <c r="M384" s="79">
        <v>9</v>
      </c>
      <c r="N384" s="78">
        <v>104.10960769680879</v>
      </c>
      <c r="O384" s="78">
        <f>_xlfn.XLOOKUP($B384,[1]Sheet1!$A:$A,[1]Sheet1!$D:$D)</f>
        <v>104.10954805964572</v>
      </c>
      <c r="P384" s="78">
        <f t="shared" si="76"/>
        <v>5.963716307633149E-5</v>
      </c>
      <c r="Q384" s="78">
        <v>42.465753424657535</v>
      </c>
      <c r="R384" s="78">
        <v>34.622942529134484</v>
      </c>
      <c r="S384" s="78">
        <v>107.89200676871538</v>
      </c>
      <c r="T384" s="142">
        <v>8</v>
      </c>
      <c r="U384" s="68">
        <v>2.5821596244131455</v>
      </c>
      <c r="V384" s="68">
        <v>0.46478873239436619</v>
      </c>
      <c r="W384" s="78">
        <v>92.851851851851848</v>
      </c>
      <c r="X384" s="78">
        <v>88.333333333333329</v>
      </c>
      <c r="Y384" s="78">
        <v>82</v>
      </c>
      <c r="Z384" s="73"/>
      <c r="AA384" s="74"/>
      <c r="AB384" s="75">
        <f>IF(N384="","",(IF(N384&gt;='Sales Ach'!B$3,'Sales Ach'!C$3,IF(N384&gt;='Sales Ach'!B$4,('Sales Ach'!C$4+((N384-'Sales Ach'!B$4)/('Sales Ach'!B$3-'Sales Ach'!B$4))*'Sales Ach'!D$4),IF(N384&gt;'Sales Ach'!B$5,('Sales Ach'!C$5+((N384-'Sales Ach'!B$5)/('Sales Ach'!B$4-'Sales Ach'!B$5))*'Sales Ach'!D$5),IF(N384&gt;='Sales Ach'!B$6,('Sales Ach'!C$6+((N384-'Sales Ach'!B$6)/('Sales Ach'!B$5-'Sales Ach'!B$6)*'Sales Ach'!D$6)),0))))*$AB$2/10))</f>
        <v>25.23288230904264</v>
      </c>
      <c r="AC384" s="76">
        <f>IF(Q384="","",(IF(Q384&gt;=UA!B$3,UA!C$3,IF(Q384&gt;=UA!B$4,(UA!C$4+((Q384-UA!B$4)/(UA!B$3-UA!B$4))*UA!D$4),IF(Q384&gt;UA!B$5,(UA!C$5+((Q384-UA!B$5)/(UA!B$4-UA!B$5))*UA!D$5),IF(Q384&gt;=UA!B$6,(UA!C$6+((Q384-UA!B$6)/(UA!B$5-UA!B$6)*UA!D$6)),0))))*$AC$2/10))</f>
        <v>6.9863013698630141</v>
      </c>
      <c r="AD384" s="76">
        <f>IF(R384="","",(IF(R384&gt;='New Product'!B$3,'New Product'!C$3,IF(R384&gt;='New Product'!B$4,('New Product'!C$4+((R384-'New Product'!B$4)/('New Product'!B$3-'New Product'!B$4))*'New Product'!D$4),IF(R384&gt;'New Product'!B$5,('New Product'!C$5+((R384-'New Product'!B$5)/('New Product'!B$4-'New Product'!B$5))*'New Product'!D$5),IF(R384&gt;='New Product'!B$6,('New Product'!C$6+((R384-'New Product'!B$6)/('New Product'!B$5-'New Product'!B$6)*'New Product'!D$6)),0)))))*$AD$2/10)</f>
        <v>0</v>
      </c>
      <c r="AE384" s="76">
        <f>IF(S384="","",(IF(S384&gt;='Basket Brand'!B$3,'Basket Brand'!C$3,IF(S384&gt;='Basket Brand'!B$4,('Basket Brand'!C$4+((S384-'Basket Brand'!B$4)/('Basket Brand'!B$3-'Basket Brand'!B$4))*'Basket Brand'!D$4),IF(S384&gt;'Basket Brand'!B$5,('Basket Brand'!C$5+((S384-'Basket Brand'!B$5)/('Basket Brand'!B$4-'Basket Brand'!B$5))*'Basket Brand'!D$5),IF(S384&gt;='Basket Brand'!B$6,('Basket Brand'!C$6+((S384-'Basket Brand'!B$6)/('Basket Brand'!B$5-'Basket Brand'!B$6)*'Basket Brand'!D$6)),0))))*$AE$2/10))</f>
        <v>10.547040812245845</v>
      </c>
      <c r="AF384" s="76">
        <f>IF(T384="","",(IF(T384&gt;='No of Month Ach.'!B$3,'No of Month Ach.'!C$3,IF(T384&gt;='No of Month Ach.'!B$4,('No of Month Ach.'!C$4+((T384-'No of Month Ach.'!B$4)/('No of Month Ach.'!B$3-'No of Month Ach.'!B$4))*'No of Month Ach.'!D$4),IF(T384&gt;'No of Month Ach.'!B$5,('No of Month Ach.'!C$5+((T384-'No of Month Ach.'!B$5)/('No of Month Ach.'!B$4-'No of Month Ach.'!B$5))*'No of Month Ach.'!D$5),IF(T384&gt;='No of Month Ach.'!B$6,('No of Month Ach.'!C$6+((T384-'No of Month Ach.'!B$6)/('No of Month Ach.'!B$5-'No of Month Ach.'!B$6)*'No of Month Ach.'!D$6)),0))))*$AF$2/10))</f>
        <v>3.85</v>
      </c>
      <c r="AG384" s="76">
        <f>IFERROR(IF(U384="","",IF(U384&gt;='Rx Share'!B$3,'Rx Share'!C$3,IF(U384&gt;='Rx Share'!B$4,('Rx Share'!C$4+((U384-'Rx Share'!B$4)/('Rx Share'!B$3-'Rx Share'!B$4))*'Rx Share'!D$4),IF(U384&gt;'Rx Share'!B$5,('Rx Share'!C$5+((U384-'Rx Share'!B$5)/('Rx Share'!B$4-'Rx Share'!B$5))*'Rx Share'!D$5),IF(U384&gt;='Rx Share'!B$6,('Rx Share'!C$6+((U384-'Rx Share'!B$6)/('Rx Share'!B$5-'Rx Share'!B$6)*'Rx Share'!D$6)),0)))))*$AG$2/10,"")</f>
        <v>0</v>
      </c>
      <c r="AH384" s="76">
        <f>IF(W384&gt;='Call Achv'!B$3,'Call Achv'!C$3,IF(W384&gt;='Call Achv'!B$4,('Call Achv'!C$4+((W384-'Call Achv'!B$4)/('Call Achv'!B$3-'Call Achv'!B$4))*'Call Achv'!D$4),IF(W384&gt;'Call Achv'!B$5,('Call Achv'!C$5+((W384-'Call Achv'!B$5)/('Call Achv'!B$4-'Call Achv'!B$5))*'Call Achv'!D$5),IF(W384&gt;='Call Achv'!B$6,('Call Achv'!C$6+((W384-'Call Achv'!B$6)/('Call Achv'!B$5-'Call Achv'!B$6)*'Call Achv'!D$6)),0))))*$AH$2/10</f>
        <v>2.5703703703703695</v>
      </c>
      <c r="AI384" s="76">
        <f>IF(X384&gt;='FF-Written'!B$3,'FF-Written'!C$3,IF(X384&gt;='FF-Written'!B$4,('FF-Written'!C$4+((X384-'FF-Written'!B$4)/('FF-Written'!B$3-'FF-Written'!B$4))*'FF-Written'!D$4),IF(X384&gt;'FF-Written'!B$5,('FF-Written'!C$5+((X384-'FF-Written'!B$5)/('FF-Written'!B$4-'FF-Written'!B$5))*'FF-Written'!D$5),IF(X384&gt;='FF-Written'!B$6,('FF-Written'!C$6+((X384-'FF-Written'!B$6)/('FF-Written'!B$5-'FF-Written'!B$6)*'FF-Written'!D$6)),0))))*$AI$2/10</f>
        <v>7.7333333333333325</v>
      </c>
      <c r="AJ384" s="76">
        <f>IF(Y384&gt;='FF-Detailing'!B$3,'FF-Detailing'!C$3,IF(Y384&gt;='FF-Detailing'!B$4,('FF-Detailing'!C$4+((Y384-'FF-Detailing'!B$4)/('FF-Detailing'!B$3-'FF-Detailing'!B$4))*'FF-Detailing'!D$4),IF(Y384&gt;'FF-Detailing'!B$5,('FF-Detailing'!C$5+((Y384-'FF-Detailing'!B$5)/('FF-Detailing'!B$4-'FF-Detailing'!B$5))*'FF-Detailing'!D$5),IF(Y384&gt;='FF-Detailing'!B$6,('FF-Detailing'!C$6+((Y384-'FF-Detailing'!B$6)/('FF-Detailing'!B$5-'FF-Detailing'!B$6)*'FF-Detailing'!D$6)),0))))*$AJ$2/10</f>
        <v>2.2200000000000002</v>
      </c>
      <c r="AK384" s="100">
        <f t="shared" si="68"/>
        <v>73.924910243569002</v>
      </c>
      <c r="AL384" s="70">
        <f t="shared" si="77"/>
        <v>86</v>
      </c>
      <c r="AM384" s="2">
        <f t="shared" si="69"/>
        <v>65.711031327616894</v>
      </c>
      <c r="AN384">
        <f t="shared" si="70"/>
        <v>64</v>
      </c>
      <c r="AO384" s="110">
        <f t="shared" si="71"/>
        <v>2.5821596244131455</v>
      </c>
      <c r="AP384" s="110">
        <f t="shared" ref="AP384:AP447" si="78">IFERROR(IF($N384&gt;=99.5,R384,""),"")</f>
        <v>34.622942529134484</v>
      </c>
      <c r="AQ384" s="110">
        <f t="shared" ref="AQ384:AQ447" si="79">IFERROR(IF($N384&gt;=99.5,Q384,""),"")</f>
        <v>42.465753424657535</v>
      </c>
      <c r="AR384" s="110">
        <f t="shared" ref="AR384:AR447" si="80">IFERROR(IF($N384&gt;=99.5,X384,""),"")</f>
        <v>88.333333333333329</v>
      </c>
      <c r="AS384" s="109">
        <f t="shared" si="72"/>
        <v>116</v>
      </c>
      <c r="AT384" s="109">
        <f t="shared" si="73"/>
        <v>121</v>
      </c>
      <c r="AU384" s="109">
        <f t="shared" si="74"/>
        <v>74</v>
      </c>
      <c r="AV384" s="109">
        <f t="shared" si="75"/>
        <v>36</v>
      </c>
    </row>
    <row r="385" spans="1:48" ht="20" x14ac:dyDescent="0.35">
      <c r="A385" s="87"/>
      <c r="B385" s="79">
        <v>108689</v>
      </c>
      <c r="C385" s="80" t="s">
        <v>2336</v>
      </c>
      <c r="D385" s="80" t="s">
        <v>1114</v>
      </c>
      <c r="E385" s="80" t="s">
        <v>2337</v>
      </c>
      <c r="F385" s="80" t="s">
        <v>2005</v>
      </c>
      <c r="G385" s="80" t="s">
        <v>17</v>
      </c>
      <c r="H385" s="80" t="s">
        <v>1756</v>
      </c>
      <c r="I385" s="80" t="s">
        <v>1757</v>
      </c>
      <c r="J385" s="146">
        <v>45344</v>
      </c>
      <c r="K385" s="146" t="s">
        <v>1719</v>
      </c>
      <c r="L385" s="79"/>
      <c r="M385" s="79">
        <v>9</v>
      </c>
      <c r="N385" s="78">
        <v>84.208059737511405</v>
      </c>
      <c r="O385" s="78">
        <f>_xlfn.XLOOKUP($B385,[1]Sheet1!$A:$A,[1]Sheet1!$D:$D)</f>
        <v>84.208069912999463</v>
      </c>
      <c r="P385" s="78">
        <f t="shared" si="76"/>
        <v>-1.0175488057484472E-5</v>
      </c>
      <c r="Q385" s="78">
        <v>27.040816326530614</v>
      </c>
      <c r="R385" s="78">
        <v>41.333800302492754</v>
      </c>
      <c r="S385" s="78">
        <v>88.086419536869883</v>
      </c>
      <c r="T385" s="142">
        <v>0</v>
      </c>
      <c r="U385" s="68">
        <v>9.9848230689352189</v>
      </c>
      <c r="V385" s="68">
        <v>0.29954469206805656</v>
      </c>
      <c r="W385" s="78">
        <v>100.22222222222221</v>
      </c>
      <c r="X385" s="78">
        <v>70.555555555555557</v>
      </c>
      <c r="Y385" s="78">
        <v>80</v>
      </c>
      <c r="Z385" s="73"/>
      <c r="AA385" s="74"/>
      <c r="AB385" s="75">
        <f>IF(N385="","",(IF(N385&gt;='Sales Ach'!B$3,'Sales Ach'!C$3,IF(N385&gt;='Sales Ach'!B$4,('Sales Ach'!C$4+((N385-'Sales Ach'!B$4)/('Sales Ach'!B$3-'Sales Ach'!B$4))*'Sales Ach'!D$4),IF(N385&gt;'Sales Ach'!B$5,('Sales Ach'!C$5+((N385-'Sales Ach'!B$5)/('Sales Ach'!B$4-'Sales Ach'!B$5))*'Sales Ach'!D$5),IF(N385&gt;='Sales Ach'!B$6,('Sales Ach'!C$6+((N385-'Sales Ach'!B$6)/('Sales Ach'!B$5-'Sales Ach'!B$6)*'Sales Ach'!D$6)),0))))*$AB$2/10))</f>
        <v>11.762417921253421</v>
      </c>
      <c r="AC385" s="76">
        <f>IF(Q385="","",(IF(Q385&gt;=UA!B$3,UA!C$3,IF(Q385&gt;=UA!B$4,(UA!C$4+((Q385-UA!B$4)/(UA!B$3-UA!B$4))*UA!D$4),IF(Q385&gt;UA!B$5,(UA!C$5+((Q385-UA!B$5)/(UA!B$4-UA!B$5))*UA!D$5),IF(Q385&gt;=UA!B$6,(UA!C$6+((Q385-UA!B$6)/(UA!B$5-UA!B$6)*UA!D$6)),0))))*$AC$2/10))</f>
        <v>0</v>
      </c>
      <c r="AD385" s="76">
        <f>IF(R385="","",(IF(R385&gt;='New Product'!B$3,'New Product'!C$3,IF(R385&gt;='New Product'!B$4,('New Product'!C$4+((R385-'New Product'!B$4)/('New Product'!B$3-'New Product'!B$4))*'New Product'!D$4),IF(R385&gt;'New Product'!B$5,('New Product'!C$5+((R385-'New Product'!B$5)/('New Product'!B$4-'New Product'!B$5))*'New Product'!D$5),IF(R385&gt;='New Product'!B$6,('New Product'!C$6+((R385-'New Product'!B$6)/('New Product'!B$5-'New Product'!B$6)*'New Product'!D$6)),0)))))*$AD$2/10)</f>
        <v>0.308353763234058</v>
      </c>
      <c r="AE385" s="76">
        <f>IF(S385="","",(IF(S385&gt;='Basket Brand'!B$3,'Basket Brand'!C$3,IF(S385&gt;='Basket Brand'!B$4,('Basket Brand'!C$4+((S385-'Basket Brand'!B$4)/('Basket Brand'!B$3-'Basket Brand'!B$4))*'Basket Brand'!D$4),IF(S385&gt;'Basket Brand'!B$5,('Basket Brand'!C$5+((S385-'Basket Brand'!B$5)/('Basket Brand'!B$4-'Basket Brand'!B$5))*'Basket Brand'!D$5),IF(S385&gt;='Basket Brand'!B$6,('Basket Brand'!C$6+((S385-'Basket Brand'!B$6)/('Basket Brand'!B$5-'Basket Brand'!B$6)*'Basket Brand'!D$6)),0))))*$AE$2/10))</f>
        <v>5.170370344424386</v>
      </c>
      <c r="AF385" s="76">
        <f>IF(T385="","",(IF(T385&gt;='No of Month Ach.'!B$3,'No of Month Ach.'!C$3,IF(T385&gt;='No of Month Ach.'!B$4,('No of Month Ach.'!C$4+((T385-'No of Month Ach.'!B$4)/('No of Month Ach.'!B$3-'No of Month Ach.'!B$4))*'No of Month Ach.'!D$4),IF(T385&gt;'No of Month Ach.'!B$5,('No of Month Ach.'!C$5+((T385-'No of Month Ach.'!B$5)/('No of Month Ach.'!B$4-'No of Month Ach.'!B$5))*'No of Month Ach.'!D$5),IF(T385&gt;='No of Month Ach.'!B$6,('No of Month Ach.'!C$6+((T385-'No of Month Ach.'!B$6)/('No of Month Ach.'!B$5-'No of Month Ach.'!B$6)*'No of Month Ach.'!D$6)),0))))*$AF$2/10))</f>
        <v>0</v>
      </c>
      <c r="AG385" s="76">
        <f>IFERROR(IF(U385="","",IF(U385&gt;='Rx Share'!B$3,'Rx Share'!C$3,IF(U385&gt;='Rx Share'!B$4,('Rx Share'!C$4+((U385-'Rx Share'!B$4)/('Rx Share'!B$3-'Rx Share'!B$4))*'Rx Share'!D$4),IF(U385&gt;'Rx Share'!B$5,('Rx Share'!C$5+((U385-'Rx Share'!B$5)/('Rx Share'!B$4-'Rx Share'!B$5))*'Rx Share'!D$5),IF(U385&gt;='Rx Share'!B$6,('Rx Share'!C$6+((U385-'Rx Share'!B$6)/('Rx Share'!B$5-'Rx Share'!B$6)*'Rx Share'!D$6)),0)))))*$AG$2/10,"")</f>
        <v>0</v>
      </c>
      <c r="AH385" s="76">
        <f>IF(W385&gt;='Call Achv'!B$3,'Call Achv'!C$3,IF(W385&gt;='Call Achv'!B$4,('Call Achv'!C$4+((W385-'Call Achv'!B$4)/('Call Achv'!B$3-'Call Achv'!B$4))*'Call Achv'!D$4),IF(W385&gt;'Call Achv'!B$5,('Call Achv'!C$5+((W385-'Call Achv'!B$5)/('Call Achv'!B$4-'Call Achv'!B$5))*'Call Achv'!D$5),IF(W385&gt;='Call Achv'!B$6,('Call Achv'!C$6+((W385-'Call Achv'!B$6)/('Call Achv'!B$5-'Call Achv'!B$6)*'Call Achv'!D$6)),0))))*$AH$2/10</f>
        <v>5</v>
      </c>
      <c r="AI385" s="76">
        <f>IF(X385&gt;='FF-Written'!B$3,'FF-Written'!C$3,IF(X385&gt;='FF-Written'!B$4,('FF-Written'!C$4+((X385-'FF-Written'!B$4)/('FF-Written'!B$3-'FF-Written'!B$4))*'FF-Written'!D$4),IF(X385&gt;'FF-Written'!B$5,('FF-Written'!C$5+((X385-'FF-Written'!B$5)/('FF-Written'!B$4-'FF-Written'!B$5))*'FF-Written'!D$5),IF(X385&gt;='FF-Written'!B$6,('FF-Written'!C$6+((X385-'FF-Written'!B$6)/('FF-Written'!B$5-'FF-Written'!B$6)*'FF-Written'!D$6)),0))))*$AI$2/10</f>
        <v>4.4666666666666668</v>
      </c>
      <c r="AJ385" s="76">
        <f>IF(Y385&gt;='FF-Detailing'!B$3,'FF-Detailing'!C$3,IF(Y385&gt;='FF-Detailing'!B$4,('FF-Detailing'!C$4+((Y385-'FF-Detailing'!B$4)/('FF-Detailing'!B$3-'FF-Detailing'!B$4))*'FF-Detailing'!D$4),IF(Y385&gt;'FF-Detailing'!B$5,('FF-Detailing'!C$5+((Y385-'FF-Detailing'!B$5)/('FF-Detailing'!B$4-'FF-Detailing'!B$5))*'FF-Detailing'!D$5),IF(Y385&gt;='FF-Detailing'!B$6,('FF-Detailing'!C$6+((Y385-'FF-Detailing'!B$6)/('FF-Detailing'!B$5-'FF-Detailing'!B$6)*'FF-Detailing'!D$6)),0))))*$AJ$2/10</f>
        <v>2.1</v>
      </c>
      <c r="AK385" s="100">
        <f t="shared" si="68"/>
        <v>36.009760869473169</v>
      </c>
      <c r="AL385" s="70">
        <f t="shared" si="77"/>
        <v>398</v>
      </c>
      <c r="AM385" s="2">
        <f t="shared" si="69"/>
        <v>32.008676328420599</v>
      </c>
      <c r="AN385">
        <f t="shared" si="70"/>
        <v>288</v>
      </c>
      <c r="AO385" s="110" t="str">
        <f t="shared" si="71"/>
        <v/>
      </c>
      <c r="AP385" s="110" t="str">
        <f t="shared" si="78"/>
        <v/>
      </c>
      <c r="AQ385" s="110" t="str">
        <f t="shared" si="79"/>
        <v/>
      </c>
      <c r="AR385" s="110" t="str">
        <f t="shared" si="80"/>
        <v/>
      </c>
      <c r="AS385" s="109" t="str">
        <f t="shared" si="72"/>
        <v>Disqualified</v>
      </c>
      <c r="AT385" s="109" t="str">
        <f t="shared" si="73"/>
        <v>Disqualified</v>
      </c>
      <c r="AU385" s="109" t="str">
        <f t="shared" si="74"/>
        <v>Disqualified</v>
      </c>
      <c r="AV385" s="109" t="str">
        <f t="shared" si="75"/>
        <v>Disqualified</v>
      </c>
    </row>
    <row r="386" spans="1:48" ht="30" x14ac:dyDescent="0.35">
      <c r="A386" s="87"/>
      <c r="B386" s="79">
        <v>108690</v>
      </c>
      <c r="C386" s="80" t="s">
        <v>2338</v>
      </c>
      <c r="D386" s="80" t="s">
        <v>1114</v>
      </c>
      <c r="E386" s="80" t="s">
        <v>2339</v>
      </c>
      <c r="F386" s="80" t="s">
        <v>151</v>
      </c>
      <c r="G386" s="80" t="s">
        <v>18</v>
      </c>
      <c r="H386" s="80" t="s">
        <v>1777</v>
      </c>
      <c r="I386" s="80" t="s">
        <v>1757</v>
      </c>
      <c r="J386" s="146">
        <v>45344</v>
      </c>
      <c r="K386" s="146" t="s">
        <v>1719</v>
      </c>
      <c r="L386" s="79"/>
      <c r="M386" s="79">
        <v>9</v>
      </c>
      <c r="N386" s="78">
        <v>76.486979062925315</v>
      </c>
      <c r="O386" s="78">
        <f>_xlfn.XLOOKUP($B386,[1]Sheet1!$A:$A,[1]Sheet1!$D:$D)</f>
        <v>76.486844880267384</v>
      </c>
      <c r="P386" s="78">
        <f t="shared" si="76"/>
        <v>1.3418265793063711E-4</v>
      </c>
      <c r="Q386" s="78">
        <v>31.818181818181817</v>
      </c>
      <c r="R386" s="78">
        <v>87.743098422216789</v>
      </c>
      <c r="S386" s="78">
        <v>72.834340586191104</v>
      </c>
      <c r="T386" s="142">
        <v>0</v>
      </c>
      <c r="U386" s="68">
        <v>22.831050228310502</v>
      </c>
      <c r="V386" s="68">
        <v>0.68493150684931503</v>
      </c>
      <c r="W386" s="78">
        <v>85.174603174603163</v>
      </c>
      <c r="X386" s="78">
        <v>67.5</v>
      </c>
      <c r="Y386" s="78">
        <v>75</v>
      </c>
      <c r="Z386" s="73"/>
      <c r="AA386" s="74"/>
      <c r="AB386" s="75">
        <f>IF(N386="","",(IF(N386&gt;='Sales Ach'!B$3,'Sales Ach'!C$3,IF(N386&gt;='Sales Ach'!B$4,('Sales Ach'!C$4+((N386-'Sales Ach'!B$4)/('Sales Ach'!B$3-'Sales Ach'!B$4))*'Sales Ach'!D$4),IF(N386&gt;'Sales Ach'!B$5,('Sales Ach'!C$5+((N386-'Sales Ach'!B$5)/('Sales Ach'!B$4-'Sales Ach'!B$5))*'Sales Ach'!D$5),IF(N386&gt;='Sales Ach'!B$6,('Sales Ach'!C$6+((N386-'Sales Ach'!B$6)/('Sales Ach'!B$5-'Sales Ach'!B$6)*'Sales Ach'!D$6)),0))))*$AB$2/10))</f>
        <v>9.4460937188775951</v>
      </c>
      <c r="AC386" s="76">
        <f>IF(Q386="","",(IF(Q386&gt;=UA!B$3,UA!C$3,IF(Q386&gt;=UA!B$4,(UA!C$4+((Q386-UA!B$4)/(UA!B$3-UA!B$4))*UA!D$4),IF(Q386&gt;UA!B$5,(UA!C$5+((Q386-UA!B$5)/(UA!B$4-UA!B$5))*UA!D$5),IF(Q386&gt;=UA!B$6,(UA!C$6+((Q386-UA!B$6)/(UA!B$5-UA!B$6)*UA!D$6)),0))))*$AC$2/10))</f>
        <v>3.5454545454545454</v>
      </c>
      <c r="AD386" s="76">
        <f>IF(R386="","",(IF(R386&gt;='New Product'!B$3,'New Product'!C$3,IF(R386&gt;='New Product'!B$4,('New Product'!C$4+((R386-'New Product'!B$4)/('New Product'!B$3-'New Product'!B$4))*'New Product'!D$4),IF(R386&gt;'New Product'!B$5,('New Product'!C$5+((R386-'New Product'!B$5)/('New Product'!B$4-'New Product'!B$5))*'New Product'!D$5),IF(R386&gt;='New Product'!B$6,('New Product'!C$6+((R386-'New Product'!B$6)/('New Product'!B$5-'New Product'!B$6)*'New Product'!D$6)),0)))))*$AD$2/10)</f>
        <v>2.7743098422216788</v>
      </c>
      <c r="AE386" s="76">
        <f>IF(S386="","",(IF(S386&gt;='Basket Brand'!B$3,'Basket Brand'!C$3,IF(S386&gt;='Basket Brand'!B$4,('Basket Brand'!C$4+((S386-'Basket Brand'!B$4)/('Basket Brand'!B$3-'Basket Brand'!B$4))*'Basket Brand'!D$4),IF(S386&gt;'Basket Brand'!B$5,('Basket Brand'!C$5+((S386-'Basket Brand'!B$5)/('Basket Brand'!B$4-'Basket Brand'!B$5))*'Basket Brand'!D$5),IF(S386&gt;='Basket Brand'!B$6,('Basket Brand'!C$6+((S386-'Basket Brand'!B$6)/('Basket Brand'!B$5-'Basket Brand'!B$6)*'Basket Brand'!D$6)),0))))*$AE$2/10))</f>
        <v>3.3401208703429326</v>
      </c>
      <c r="AF386" s="76">
        <f>IF(T386="","",(IF(T386&gt;='No of Month Ach.'!B$3,'No of Month Ach.'!C$3,IF(T386&gt;='No of Month Ach.'!B$4,('No of Month Ach.'!C$4+((T386-'No of Month Ach.'!B$4)/('No of Month Ach.'!B$3-'No of Month Ach.'!B$4))*'No of Month Ach.'!D$4),IF(T386&gt;'No of Month Ach.'!B$5,('No of Month Ach.'!C$5+((T386-'No of Month Ach.'!B$5)/('No of Month Ach.'!B$4-'No of Month Ach.'!B$5))*'No of Month Ach.'!D$5),IF(T386&gt;='No of Month Ach.'!B$6,('No of Month Ach.'!C$6+((T386-'No of Month Ach.'!B$6)/('No of Month Ach.'!B$5-'No of Month Ach.'!B$6)*'No of Month Ach.'!D$6)),0))))*$AF$2/10))</f>
        <v>0</v>
      </c>
      <c r="AG386" s="76">
        <f>IFERROR(IF(U386="","",IF(U386&gt;='Rx Share'!B$3,'Rx Share'!C$3,IF(U386&gt;='Rx Share'!B$4,('Rx Share'!C$4+((U386-'Rx Share'!B$4)/('Rx Share'!B$3-'Rx Share'!B$4))*'Rx Share'!D$4),IF(U386&gt;'Rx Share'!B$5,('Rx Share'!C$5+((U386-'Rx Share'!B$5)/('Rx Share'!B$4-'Rx Share'!B$5))*'Rx Share'!D$5),IF(U386&gt;='Rx Share'!B$6,('Rx Share'!C$6+((U386-'Rx Share'!B$6)/('Rx Share'!B$5-'Rx Share'!B$6)*'Rx Share'!D$6)),0)))))*$AG$2/10,"")</f>
        <v>0</v>
      </c>
      <c r="AH386" s="76">
        <f>IF(W386&gt;='Call Achv'!B$3,'Call Achv'!C$3,IF(W386&gt;='Call Achv'!B$4,('Call Achv'!C$4+((W386-'Call Achv'!B$4)/('Call Achv'!B$3-'Call Achv'!B$4))*'Call Achv'!D$4),IF(W386&gt;'Call Achv'!B$5,('Call Achv'!C$5+((W386-'Call Achv'!B$5)/('Call Achv'!B$4-'Call Achv'!B$5))*'Call Achv'!D$5),IF(W386&gt;='Call Achv'!B$6,('Call Achv'!C$6+((W386-'Call Achv'!B$6)/('Call Achv'!B$5-'Call Achv'!B$6)*'Call Achv'!D$6)),0))))*$AH$2/10</f>
        <v>1.1555555555555534</v>
      </c>
      <c r="AI386" s="76">
        <f>IF(X386&gt;='FF-Written'!B$3,'FF-Written'!C$3,IF(X386&gt;='FF-Written'!B$4,('FF-Written'!C$4+((X386-'FF-Written'!B$4)/('FF-Written'!B$3-'FF-Written'!B$4))*'FF-Written'!D$4),IF(X386&gt;'FF-Written'!B$5,('FF-Written'!C$5+((X386-'FF-Written'!B$5)/('FF-Written'!B$4-'FF-Written'!B$5))*'FF-Written'!D$5),IF(X386&gt;='FF-Written'!B$6,('FF-Written'!C$6+((X386-'FF-Written'!B$6)/('FF-Written'!B$5-'FF-Written'!B$6)*'FF-Written'!D$6)),0))))*$AI$2/10</f>
        <v>4.0999999999999996</v>
      </c>
      <c r="AJ386" s="76">
        <f>IF(Y386&gt;='FF-Detailing'!B$3,'FF-Detailing'!C$3,IF(Y386&gt;='FF-Detailing'!B$4,('FF-Detailing'!C$4+((Y386-'FF-Detailing'!B$4)/('FF-Detailing'!B$3-'FF-Detailing'!B$4))*'FF-Detailing'!D$4),IF(Y386&gt;'FF-Detailing'!B$5,('FF-Detailing'!C$5+((Y386-'FF-Detailing'!B$5)/('FF-Detailing'!B$4-'FF-Detailing'!B$5))*'FF-Detailing'!D$5),IF(Y386&gt;='FF-Detailing'!B$6,('FF-Detailing'!C$6+((Y386-'FF-Detailing'!B$6)/('FF-Detailing'!B$5-'FF-Detailing'!B$6)*'FF-Detailing'!D$6)),0))))*$AJ$2/10</f>
        <v>1.65</v>
      </c>
      <c r="AK386" s="100">
        <f t="shared" si="68"/>
        <v>32.514418165565374</v>
      </c>
      <c r="AL386" s="70">
        <f t="shared" si="77"/>
        <v>437</v>
      </c>
      <c r="AM386" s="2">
        <f t="shared" si="69"/>
        <v>28.901705036058114</v>
      </c>
      <c r="AN386">
        <f t="shared" si="70"/>
        <v>312</v>
      </c>
      <c r="AO386" s="110" t="str">
        <f t="shared" si="71"/>
        <v/>
      </c>
      <c r="AP386" s="110" t="str">
        <f t="shared" si="78"/>
        <v/>
      </c>
      <c r="AQ386" s="110" t="str">
        <f t="shared" si="79"/>
        <v/>
      </c>
      <c r="AR386" s="110" t="str">
        <f t="shared" si="80"/>
        <v/>
      </c>
      <c r="AS386" s="109" t="str">
        <f t="shared" si="72"/>
        <v>Disqualified</v>
      </c>
      <c r="AT386" s="109" t="str">
        <f t="shared" si="73"/>
        <v>Disqualified</v>
      </c>
      <c r="AU386" s="109" t="str">
        <f t="shared" si="74"/>
        <v>Disqualified</v>
      </c>
      <c r="AV386" s="109" t="str">
        <f t="shared" si="75"/>
        <v>Disqualified</v>
      </c>
    </row>
    <row r="387" spans="1:48" ht="20" x14ac:dyDescent="0.35">
      <c r="A387" s="87"/>
      <c r="B387" s="79">
        <v>108692</v>
      </c>
      <c r="C387" s="80" t="s">
        <v>2340</v>
      </c>
      <c r="D387" s="80" t="s">
        <v>1114</v>
      </c>
      <c r="E387" s="80" t="s">
        <v>2341</v>
      </c>
      <c r="F387" s="80" t="s">
        <v>123</v>
      </c>
      <c r="G387" s="80" t="s">
        <v>21</v>
      </c>
      <c r="H387" s="80" t="s">
        <v>1760</v>
      </c>
      <c r="I387" s="80" t="s">
        <v>1757</v>
      </c>
      <c r="J387" s="146">
        <v>45344</v>
      </c>
      <c r="K387" s="146" t="s">
        <v>1719</v>
      </c>
      <c r="L387" s="79"/>
      <c r="M387" s="79">
        <v>9</v>
      </c>
      <c r="N387" s="78">
        <v>104.19676697286515</v>
      </c>
      <c r="O387" s="78">
        <f>_xlfn.XLOOKUP($B387,[1]Sheet1!$A:$A,[1]Sheet1!$D:$D)</f>
        <v>104.19664580810574</v>
      </c>
      <c r="P387" s="78">
        <f t="shared" si="76"/>
        <v>1.2116475940615601E-4</v>
      </c>
      <c r="Q387" s="78">
        <v>24.311183144246353</v>
      </c>
      <c r="R387" s="78">
        <v>50.570079170305213</v>
      </c>
      <c r="S387" s="78">
        <v>97.140418050003021</v>
      </c>
      <c r="T387" s="142">
        <v>7</v>
      </c>
      <c r="U387" s="68">
        <v>35.460992907801419</v>
      </c>
      <c r="V387" s="68">
        <v>1.0638297872340425</v>
      </c>
      <c r="W387" s="78">
        <v>99.650793650793645</v>
      </c>
      <c r="X387" s="78">
        <v>72.777777777777786</v>
      </c>
      <c r="Y387" s="78">
        <v>88</v>
      </c>
      <c r="Z387" s="73"/>
      <c r="AA387" s="74"/>
      <c r="AB387" s="75">
        <f>IF(N387="","",(IF(N387&gt;='Sales Ach'!B$3,'Sales Ach'!C$3,IF(N387&gt;='Sales Ach'!B$4,('Sales Ach'!C$4+((N387-'Sales Ach'!B$4)/('Sales Ach'!B$3-'Sales Ach'!B$4))*'Sales Ach'!D$4),IF(N387&gt;'Sales Ach'!B$5,('Sales Ach'!C$5+((N387-'Sales Ach'!B$5)/('Sales Ach'!B$4-'Sales Ach'!B$5))*'Sales Ach'!D$5),IF(N387&gt;='Sales Ach'!B$6,('Sales Ach'!C$6+((N387-'Sales Ach'!B$6)/('Sales Ach'!B$5-'Sales Ach'!B$6)*'Sales Ach'!D$6)),0))))*$AB$2/10))</f>
        <v>25.259030091859547</v>
      </c>
      <c r="AC387" s="76">
        <f>IF(Q387="","",(IF(Q387&gt;=UA!B$3,UA!C$3,IF(Q387&gt;=UA!B$4,(UA!C$4+((Q387-UA!B$4)/(UA!B$3-UA!B$4))*UA!D$4),IF(Q387&gt;UA!B$5,(UA!C$5+((Q387-UA!B$5)/(UA!B$4-UA!B$5))*UA!D$5),IF(Q387&gt;=UA!B$6,(UA!C$6+((Q387-UA!B$6)/(UA!B$5-UA!B$6)*UA!D$6)),0))))*$AC$2/10))</f>
        <v>0</v>
      </c>
      <c r="AD387" s="76">
        <f>IF(R387="","",(IF(R387&gt;='New Product'!B$3,'New Product'!C$3,IF(R387&gt;='New Product'!B$4,('New Product'!C$4+((R387-'New Product'!B$4)/('New Product'!B$3-'New Product'!B$4))*'New Product'!D$4),IF(R387&gt;'New Product'!B$5,('New Product'!C$5+((R387-'New Product'!B$5)/('New Product'!B$4-'New Product'!B$5))*'New Product'!D$5),IF(R387&gt;='New Product'!B$6,('New Product'!C$6+((R387-'New Product'!B$6)/('New Product'!B$5-'New Product'!B$6)*'New Product'!D$6)),0)))))*$AD$2/10)</f>
        <v>0.71244096370085308</v>
      </c>
      <c r="AE387" s="76">
        <f>IF(S387="","",(IF(S387&gt;='Basket Brand'!B$3,'Basket Brand'!C$3,IF(S387&gt;='Basket Brand'!B$4,('Basket Brand'!C$4+((S387-'Basket Brand'!B$4)/('Basket Brand'!B$3-'Basket Brand'!B$4))*'Basket Brand'!D$4),IF(S387&gt;'Basket Brand'!B$5,('Basket Brand'!C$5+((S387-'Basket Brand'!B$5)/('Basket Brand'!B$4-'Basket Brand'!B$5))*'Basket Brand'!D$5),IF(S387&gt;='Basket Brand'!B$6,('Basket Brand'!C$6+((S387-'Basket Brand'!B$6)/('Basket Brand'!B$5-'Basket Brand'!B$6)*'Basket Brand'!D$6)),0))))*$AE$2/10))</f>
        <v>7.0274006640014504</v>
      </c>
      <c r="AF387" s="76">
        <f>IF(T387="","",(IF(T387&gt;='No of Month Ach.'!B$3,'No of Month Ach.'!C$3,IF(T387&gt;='No of Month Ach.'!B$4,('No of Month Ach.'!C$4+((T387-'No of Month Ach.'!B$4)/('No of Month Ach.'!B$3-'No of Month Ach.'!B$4))*'No of Month Ach.'!D$4),IF(T387&gt;'No of Month Ach.'!B$5,('No of Month Ach.'!C$5+((T387-'No of Month Ach.'!B$5)/('No of Month Ach.'!B$4-'No of Month Ach.'!B$5))*'No of Month Ach.'!D$5),IF(T387&gt;='No of Month Ach.'!B$6,('No of Month Ach.'!C$6+((T387-'No of Month Ach.'!B$6)/('No of Month Ach.'!B$5-'No of Month Ach.'!B$6)*'No of Month Ach.'!D$6)),0))))*$AF$2/10))</f>
        <v>2.8</v>
      </c>
      <c r="AG387" s="76">
        <f>IFERROR(IF(U387="","",IF(U387&gt;='Rx Share'!B$3,'Rx Share'!C$3,IF(U387&gt;='Rx Share'!B$4,('Rx Share'!C$4+((U387-'Rx Share'!B$4)/('Rx Share'!B$3-'Rx Share'!B$4))*'Rx Share'!D$4),IF(U387&gt;'Rx Share'!B$5,('Rx Share'!C$5+((U387-'Rx Share'!B$5)/('Rx Share'!B$4-'Rx Share'!B$5))*'Rx Share'!D$5),IF(U387&gt;='Rx Share'!B$6,('Rx Share'!C$6+((U387-'Rx Share'!B$6)/('Rx Share'!B$5-'Rx Share'!B$6)*'Rx Share'!D$6)),0)))))*$AG$2/10,"")</f>
        <v>0</v>
      </c>
      <c r="AH387" s="76">
        <f>IF(W387&gt;='Call Achv'!B$3,'Call Achv'!C$3,IF(W387&gt;='Call Achv'!B$4,('Call Achv'!C$4+((W387-'Call Achv'!B$4)/('Call Achv'!B$3-'Call Achv'!B$4))*'Call Achv'!D$4),IF(W387&gt;'Call Achv'!B$5,('Call Achv'!C$5+((W387-'Call Achv'!B$5)/('Call Achv'!B$4-'Call Achv'!B$5))*'Call Achv'!D$5),IF(W387&gt;='Call Achv'!B$6,('Call Achv'!C$6+((W387-'Call Achv'!B$6)/('Call Achv'!B$5-'Call Achv'!B$6)*'Call Achv'!D$6)),0))))*$AH$2/10</f>
        <v>4.8952380952380938</v>
      </c>
      <c r="AI387" s="76">
        <f>IF(X387&gt;='FF-Written'!B$3,'FF-Written'!C$3,IF(X387&gt;='FF-Written'!B$4,('FF-Written'!C$4+((X387-'FF-Written'!B$4)/('FF-Written'!B$3-'FF-Written'!B$4))*'FF-Written'!D$4),IF(X387&gt;'FF-Written'!B$5,('FF-Written'!C$5+((X387-'FF-Written'!B$5)/('FF-Written'!B$4-'FF-Written'!B$5))*'FF-Written'!D$5),IF(X387&gt;='FF-Written'!B$6,('FF-Written'!C$6+((X387-'FF-Written'!B$6)/('FF-Written'!B$5-'FF-Written'!B$6)*'FF-Written'!D$6)),0))))*$AI$2/10</f>
        <v>4.7333333333333343</v>
      </c>
      <c r="AJ387" s="76">
        <f>IF(Y387&gt;='FF-Detailing'!B$3,'FF-Detailing'!C$3,IF(Y387&gt;='FF-Detailing'!B$4,('FF-Detailing'!C$4+((Y387-'FF-Detailing'!B$4)/('FF-Detailing'!B$3-'FF-Detailing'!B$4))*'FF-Detailing'!D$4),IF(Y387&gt;'FF-Detailing'!B$5,('FF-Detailing'!C$5+((Y387-'FF-Detailing'!B$5)/('FF-Detailing'!B$4-'FF-Detailing'!B$5))*'FF-Detailing'!D$5),IF(Y387&gt;='FF-Detailing'!B$6,('FF-Detailing'!C$6+((Y387-'FF-Detailing'!B$6)/('FF-Detailing'!B$5-'FF-Detailing'!B$6)*'FF-Detailing'!D$6)),0))))*$AJ$2/10</f>
        <v>2.5799999999999996</v>
      </c>
      <c r="AK387" s="100">
        <f t="shared" si="68"/>
        <v>60.009303935166585</v>
      </c>
      <c r="AL387" s="70">
        <f t="shared" si="77"/>
        <v>160</v>
      </c>
      <c r="AM387" s="2">
        <f t="shared" si="69"/>
        <v>53.34160349792586</v>
      </c>
      <c r="AN387">
        <f t="shared" si="70"/>
        <v>122</v>
      </c>
      <c r="AO387" s="110">
        <f t="shared" si="71"/>
        <v>35.460992907801419</v>
      </c>
      <c r="AP387" s="110">
        <f t="shared" si="78"/>
        <v>50.570079170305213</v>
      </c>
      <c r="AQ387" s="110">
        <f t="shared" si="79"/>
        <v>24.311183144246353</v>
      </c>
      <c r="AR387" s="110">
        <f t="shared" si="80"/>
        <v>72.777777777777786</v>
      </c>
      <c r="AS387" s="109">
        <f t="shared" si="72"/>
        <v>25</v>
      </c>
      <c r="AT387" s="109">
        <f t="shared" si="73"/>
        <v>101</v>
      </c>
      <c r="AU387" s="109">
        <f t="shared" si="74"/>
        <v>142</v>
      </c>
      <c r="AV387" s="109">
        <f t="shared" si="75"/>
        <v>104</v>
      </c>
    </row>
    <row r="388" spans="1:48" ht="20" x14ac:dyDescent="0.35">
      <c r="A388" s="87"/>
      <c r="B388" s="79">
        <v>108694</v>
      </c>
      <c r="C388" s="80" t="s">
        <v>459</v>
      </c>
      <c r="D388" s="80" t="s">
        <v>1114</v>
      </c>
      <c r="E388" s="80" t="s">
        <v>2342</v>
      </c>
      <c r="F388" s="80" t="s">
        <v>142</v>
      </c>
      <c r="G388" s="80" t="s">
        <v>17</v>
      </c>
      <c r="H388" s="80" t="s">
        <v>1756</v>
      </c>
      <c r="I388" s="80" t="s">
        <v>1757</v>
      </c>
      <c r="J388" s="146">
        <v>45344</v>
      </c>
      <c r="K388" s="146" t="s">
        <v>1719</v>
      </c>
      <c r="L388" s="79"/>
      <c r="M388" s="79">
        <v>9</v>
      </c>
      <c r="N388" s="78">
        <v>94.567128885055979</v>
      </c>
      <c r="O388" s="78">
        <f>_xlfn.XLOOKUP($B388,[1]Sheet1!$A:$A,[1]Sheet1!$D:$D)</f>
        <v>94.567020266154202</v>
      </c>
      <c r="P388" s="78">
        <f t="shared" si="76"/>
        <v>1.0861890177693567E-4</v>
      </c>
      <c r="Q388" s="78">
        <v>39.393939393939391</v>
      </c>
      <c r="R388" s="78">
        <v>82.938385101802083</v>
      </c>
      <c r="S388" s="78">
        <v>95.257930820326123</v>
      </c>
      <c r="T388" s="142">
        <v>3</v>
      </c>
      <c r="U388" s="68">
        <v>22.177419354838708</v>
      </c>
      <c r="V388" s="68">
        <v>0.66532258064516125</v>
      </c>
      <c r="W388" s="78">
        <v>113.74482978046451</v>
      </c>
      <c r="X388" s="78">
        <v>70</v>
      </c>
      <c r="Y388" s="78">
        <v>82.5</v>
      </c>
      <c r="Z388" s="73"/>
      <c r="AA388" s="74"/>
      <c r="AB388" s="75">
        <f>IF(N388="","",(IF(N388&gt;='Sales Ach'!B$3,'Sales Ach'!C$3,IF(N388&gt;='Sales Ach'!B$4,('Sales Ach'!C$4+((N388-'Sales Ach'!B$4)/('Sales Ach'!B$3-'Sales Ach'!B$4))*'Sales Ach'!D$4),IF(N388&gt;'Sales Ach'!B$5,('Sales Ach'!C$5+((N388-'Sales Ach'!B$5)/('Sales Ach'!B$4-'Sales Ach'!B$5))*'Sales Ach'!D$5),IF(N388&gt;='Sales Ach'!B$6,('Sales Ach'!C$6+((N388-'Sales Ach'!B$6)/('Sales Ach'!B$5-'Sales Ach'!B$6)*'Sales Ach'!D$6)),0))))*$AB$2/10))</f>
        <v>14.870138665516794</v>
      </c>
      <c r="AC388" s="76">
        <f>IF(Q388="","",(IF(Q388&gt;=UA!B$3,UA!C$3,IF(Q388&gt;=UA!B$4,(UA!C$4+((Q388-UA!B$4)/(UA!B$3-UA!B$4))*UA!D$4),IF(Q388&gt;UA!B$5,(UA!C$5+((Q388-UA!B$5)/(UA!B$4-UA!B$5))*UA!D$5),IF(Q388&gt;=UA!B$6,(UA!C$6+((Q388-UA!B$6)/(UA!B$5-UA!B$6)*UA!D$6)),0))))*$AC$2/10))</f>
        <v>5.8181818181818175</v>
      </c>
      <c r="AD388" s="76">
        <f>IF(R388="","",(IF(R388&gt;='New Product'!B$3,'New Product'!C$3,IF(R388&gt;='New Product'!B$4,('New Product'!C$4+((R388-'New Product'!B$4)/('New Product'!B$3-'New Product'!B$4))*'New Product'!D$4),IF(R388&gt;'New Product'!B$5,('New Product'!C$5+((R388-'New Product'!B$5)/('New Product'!B$4-'New Product'!B$5))*'New Product'!D$5),IF(R388&gt;='New Product'!B$6,('New Product'!C$6+((R388-'New Product'!B$6)/('New Product'!B$5-'New Product'!B$6)*'New Product'!D$6)),0)))))*$AD$2/10)</f>
        <v>2.2938385101802083</v>
      </c>
      <c r="AE388" s="76">
        <f>IF(S388="","",(IF(S388&gt;='Basket Brand'!B$3,'Basket Brand'!C$3,IF(S388&gt;='Basket Brand'!B$4,('Basket Brand'!C$4+((S388-'Basket Brand'!B$4)/('Basket Brand'!B$3-'Basket Brand'!B$4))*'Basket Brand'!D$4),IF(S388&gt;'Basket Brand'!B$5,('Basket Brand'!C$5+((S388-'Basket Brand'!B$5)/('Basket Brand'!B$4-'Basket Brand'!B$5))*'Basket Brand'!D$5),IF(S388&gt;='Basket Brand'!B$6,('Basket Brand'!C$6+((S388-'Basket Brand'!B$6)/('Basket Brand'!B$5-'Basket Brand'!B$6)*'Basket Brand'!D$6)),0))))*$AE$2/10))</f>
        <v>6.1238067937565397</v>
      </c>
      <c r="AF388" s="76">
        <f>IF(T388="","",(IF(T388&gt;='No of Month Ach.'!B$3,'No of Month Ach.'!C$3,IF(T388&gt;='No of Month Ach.'!B$4,('No of Month Ach.'!C$4+((T388-'No of Month Ach.'!B$4)/('No of Month Ach.'!B$3-'No of Month Ach.'!B$4))*'No of Month Ach.'!D$4),IF(T388&gt;'No of Month Ach.'!B$5,('No of Month Ach.'!C$5+((T388-'No of Month Ach.'!B$5)/('No of Month Ach.'!B$4-'No of Month Ach.'!B$5))*'No of Month Ach.'!D$5),IF(T388&gt;='No of Month Ach.'!B$6,('No of Month Ach.'!C$6+((T388-'No of Month Ach.'!B$6)/('No of Month Ach.'!B$5-'No of Month Ach.'!B$6)*'No of Month Ach.'!D$6)),0))))*$AF$2/10))</f>
        <v>0</v>
      </c>
      <c r="AG388" s="76">
        <f>IFERROR(IF(U388="","",IF(U388&gt;='Rx Share'!B$3,'Rx Share'!C$3,IF(U388&gt;='Rx Share'!B$4,('Rx Share'!C$4+((U388-'Rx Share'!B$4)/('Rx Share'!B$3-'Rx Share'!B$4))*'Rx Share'!D$4),IF(U388&gt;'Rx Share'!B$5,('Rx Share'!C$5+((U388-'Rx Share'!B$5)/('Rx Share'!B$4-'Rx Share'!B$5))*'Rx Share'!D$5),IF(U388&gt;='Rx Share'!B$6,('Rx Share'!C$6+((U388-'Rx Share'!B$6)/('Rx Share'!B$5-'Rx Share'!B$6)*'Rx Share'!D$6)),0)))))*$AG$2/10,"")</f>
        <v>0</v>
      </c>
      <c r="AH388" s="76">
        <f>IF(W388&gt;='Call Achv'!B$3,'Call Achv'!C$3,IF(W388&gt;='Call Achv'!B$4,('Call Achv'!C$4+((W388-'Call Achv'!B$4)/('Call Achv'!B$3-'Call Achv'!B$4))*'Call Achv'!D$4),IF(W388&gt;'Call Achv'!B$5,('Call Achv'!C$5+((W388-'Call Achv'!B$5)/('Call Achv'!B$4-'Call Achv'!B$5))*'Call Achv'!D$5),IF(W388&gt;='Call Achv'!B$6,('Call Achv'!C$6+((W388-'Call Achv'!B$6)/('Call Achv'!B$5-'Call Achv'!B$6)*'Call Achv'!D$6)),0))))*$AH$2/10</f>
        <v>5</v>
      </c>
      <c r="AI388" s="76">
        <f>IF(X388&gt;='FF-Written'!B$3,'FF-Written'!C$3,IF(X388&gt;='FF-Written'!B$4,('FF-Written'!C$4+((X388-'FF-Written'!B$4)/('FF-Written'!B$3-'FF-Written'!B$4))*'FF-Written'!D$4),IF(X388&gt;'FF-Written'!B$5,('FF-Written'!C$5+((X388-'FF-Written'!B$5)/('FF-Written'!B$4-'FF-Written'!B$5))*'FF-Written'!D$5),IF(X388&gt;='FF-Written'!B$6,('FF-Written'!C$6+((X388-'FF-Written'!B$6)/('FF-Written'!B$5-'FF-Written'!B$6)*'FF-Written'!D$6)),0))))*$AI$2/10</f>
        <v>4.4000000000000004</v>
      </c>
      <c r="AJ388" s="76">
        <f>IF(Y388&gt;='FF-Detailing'!B$3,'FF-Detailing'!C$3,IF(Y388&gt;='FF-Detailing'!B$4,('FF-Detailing'!C$4+((Y388-'FF-Detailing'!B$4)/('FF-Detailing'!B$3-'FF-Detailing'!B$4))*'FF-Detailing'!D$4),IF(Y388&gt;'FF-Detailing'!B$5,('FF-Detailing'!C$5+((Y388-'FF-Detailing'!B$5)/('FF-Detailing'!B$4-'FF-Detailing'!B$5))*'FF-Detailing'!D$5),IF(Y388&gt;='FF-Detailing'!B$6,('FF-Detailing'!C$6+((Y388-'FF-Detailing'!B$6)/('FF-Detailing'!B$5-'FF-Detailing'!B$6)*'FF-Detailing'!D$6)),0))))*$AJ$2/10</f>
        <v>2.25</v>
      </c>
      <c r="AK388" s="100">
        <f t="shared" ref="AK388:AK451" si="81">(IF($L388="Not Applicable",SUM(AB388:AJ388)*100/90,SUM(AB388:AF388,AH388:AJ388)*100/(90-$V$2)))</f>
        <v>50.944957234544191</v>
      </c>
      <c r="AL388" s="70">
        <f t="shared" si="77"/>
        <v>232</v>
      </c>
      <c r="AM388" s="2">
        <f t="shared" ref="AM388:AM401" si="82">IF($L388="Consider",SUM(AB388:AJ388),SUM(AB388:AJ388)*(100/(100-$V$2)))</f>
        <v>45.28440643070595</v>
      </c>
      <c r="AN388">
        <f t="shared" ref="AN388:AN401" si="83">_xlfn.RANK.EQ(AM388,$AM$4:$AM$401)</f>
        <v>174</v>
      </c>
      <c r="AO388" s="110" t="str">
        <f t="shared" ref="AO388:AO451" si="84">IFERROR(IF(N388&gt;=99.5,U388,""),"")</f>
        <v/>
      </c>
      <c r="AP388" s="110" t="str">
        <f t="shared" si="78"/>
        <v/>
      </c>
      <c r="AQ388" s="110" t="str">
        <f t="shared" si="79"/>
        <v/>
      </c>
      <c r="AR388" s="110" t="str">
        <f t="shared" si="80"/>
        <v/>
      </c>
      <c r="AS388" s="109" t="str">
        <f t="shared" ref="AS388:AS451" si="85">IFERROR(IF($N388&gt;=99.5,_xlfn.RANK.EQ(AO388,AO$4:AO$578),"Disqualified"),"Not eligible")</f>
        <v>Disqualified</v>
      </c>
      <c r="AT388" s="109" t="str">
        <f t="shared" ref="AT388:AT451" si="86">IFERROR(IF($N388&gt;=99.5,_xlfn.RANK.EQ(AP388,AP$4:AP$578),"Disqualified"),"Not eligible")</f>
        <v>Disqualified</v>
      </c>
      <c r="AU388" s="109" t="str">
        <f t="shared" ref="AU388:AU451" si="87">IFERROR(IF($N388&gt;=99.5,_xlfn.RANK.EQ(AQ388,AQ$4:AQ$578),"Disqualified"),"Not eligible")</f>
        <v>Disqualified</v>
      </c>
      <c r="AV388" s="109" t="str">
        <f t="shared" ref="AV388:AV451" si="88">IFERROR(IF($N388&gt;=99.5,_xlfn.RANK.EQ(AR388,AR$4:AR$578),"Disqualified"),"Not eligible")</f>
        <v>Disqualified</v>
      </c>
    </row>
    <row r="389" spans="1:48" ht="20" x14ac:dyDescent="0.35">
      <c r="A389" s="87"/>
      <c r="B389" s="79">
        <v>108695</v>
      </c>
      <c r="C389" s="80" t="s">
        <v>2343</v>
      </c>
      <c r="D389" s="80" t="s">
        <v>1114</v>
      </c>
      <c r="E389" s="80" t="s">
        <v>2344</v>
      </c>
      <c r="F389" s="80" t="s">
        <v>1840</v>
      </c>
      <c r="G389" s="80" t="s">
        <v>1807</v>
      </c>
      <c r="H389" s="80" t="s">
        <v>1808</v>
      </c>
      <c r="I389" s="80" t="s">
        <v>1757</v>
      </c>
      <c r="J389" s="146">
        <v>45344</v>
      </c>
      <c r="K389" s="146" t="s">
        <v>1719</v>
      </c>
      <c r="L389" s="79"/>
      <c r="M389" s="79">
        <v>9</v>
      </c>
      <c r="N389" s="78">
        <v>87.955771662141601</v>
      </c>
      <c r="O389" s="78">
        <f>_xlfn.XLOOKUP($B389,[1]Sheet1!$A:$A,[1]Sheet1!$D:$D)</f>
        <v>87.95578314459857</v>
      </c>
      <c r="P389" s="78">
        <f t="shared" ref="P389:P452" si="89">N389-O389</f>
        <v>-1.1482456969247323E-5</v>
      </c>
      <c r="Q389" s="78">
        <v>32.87671232876712</v>
      </c>
      <c r="R389" s="78">
        <v>10.087906545130277</v>
      </c>
      <c r="S389" s="78">
        <v>90.077923516135456</v>
      </c>
      <c r="T389" s="142">
        <v>4</v>
      </c>
      <c r="U389" s="68">
        <v>1.9914616083541816</v>
      </c>
      <c r="V389" s="68">
        <v>0.35846308950375266</v>
      </c>
      <c r="W389" s="78">
        <v>106.14439324116745</v>
      </c>
      <c r="X389" s="78">
        <v>54.444444444444436</v>
      </c>
      <c r="Y389" s="78">
        <v>55</v>
      </c>
      <c r="Z389" s="73"/>
      <c r="AA389" s="74"/>
      <c r="AB389" s="75">
        <f>IF(N389="","",(IF(N389&gt;='Sales Ach'!B$3,'Sales Ach'!C$3,IF(N389&gt;='Sales Ach'!B$4,('Sales Ach'!C$4+((N389-'Sales Ach'!B$4)/('Sales Ach'!B$3-'Sales Ach'!B$4))*'Sales Ach'!D$4),IF(N389&gt;'Sales Ach'!B$5,('Sales Ach'!C$5+((N389-'Sales Ach'!B$5)/('Sales Ach'!B$4-'Sales Ach'!B$5))*'Sales Ach'!D$5),IF(N389&gt;='Sales Ach'!B$6,('Sales Ach'!C$6+((N389-'Sales Ach'!B$6)/('Sales Ach'!B$5-'Sales Ach'!B$6)*'Sales Ach'!D$6)),0))))*$AB$2/10))</f>
        <v>12.886731498642481</v>
      </c>
      <c r="AC389" s="76">
        <f>IF(Q389="","",(IF(Q389&gt;=UA!B$3,UA!C$3,IF(Q389&gt;=UA!B$4,(UA!C$4+((Q389-UA!B$4)/(UA!B$3-UA!B$4))*UA!D$4),IF(Q389&gt;UA!B$5,(UA!C$5+((Q389-UA!B$5)/(UA!B$4-UA!B$5))*UA!D$5),IF(Q389&gt;=UA!B$6,(UA!C$6+((Q389-UA!B$6)/(UA!B$5-UA!B$6)*UA!D$6)),0))))*$AC$2/10))</f>
        <v>3.863013698630136</v>
      </c>
      <c r="AD389" s="76">
        <f>IF(R389="","",(IF(R389&gt;='New Product'!B$3,'New Product'!C$3,IF(R389&gt;='New Product'!B$4,('New Product'!C$4+((R389-'New Product'!B$4)/('New Product'!B$3-'New Product'!B$4))*'New Product'!D$4),IF(R389&gt;'New Product'!B$5,('New Product'!C$5+((R389-'New Product'!B$5)/('New Product'!B$4-'New Product'!B$5))*'New Product'!D$5),IF(R389&gt;='New Product'!B$6,('New Product'!C$6+((R389-'New Product'!B$6)/('New Product'!B$5-'New Product'!B$6)*'New Product'!D$6)),0)))))*$AD$2/10)</f>
        <v>0</v>
      </c>
      <c r="AE389" s="76">
        <f>IF(S389="","",(IF(S389&gt;='Basket Brand'!B$3,'Basket Brand'!C$3,IF(S389&gt;='Basket Brand'!B$4,('Basket Brand'!C$4+((S389-'Basket Brand'!B$4)/('Basket Brand'!B$3-'Basket Brand'!B$4))*'Basket Brand'!D$4),IF(S389&gt;'Basket Brand'!B$5,('Basket Brand'!C$5+((S389-'Basket Brand'!B$5)/('Basket Brand'!B$4-'Basket Brand'!B$5))*'Basket Brand'!D$5),IF(S389&gt;='Basket Brand'!B$6,('Basket Brand'!C$6+((S389-'Basket Brand'!B$6)/('Basket Brand'!B$5-'Basket Brand'!B$6)*'Basket Brand'!D$6)),0))))*$AE$2/10))</f>
        <v>5.4093508219362549</v>
      </c>
      <c r="AF389" s="76">
        <f>IF(T389="","",(IF(T389&gt;='No of Month Ach.'!B$3,'No of Month Ach.'!C$3,IF(T389&gt;='No of Month Ach.'!B$4,('No of Month Ach.'!C$4+((T389-'No of Month Ach.'!B$4)/('No of Month Ach.'!B$3-'No of Month Ach.'!B$4))*'No of Month Ach.'!D$4),IF(T389&gt;'No of Month Ach.'!B$5,('No of Month Ach.'!C$5+((T389-'No of Month Ach.'!B$5)/('No of Month Ach.'!B$4-'No of Month Ach.'!B$5))*'No of Month Ach.'!D$5),IF(T389&gt;='No of Month Ach.'!B$6,('No of Month Ach.'!C$6+((T389-'No of Month Ach.'!B$6)/('No of Month Ach.'!B$5-'No of Month Ach.'!B$6)*'No of Month Ach.'!D$6)),0))))*$AF$2/10))</f>
        <v>0</v>
      </c>
      <c r="AG389" s="76">
        <f>IFERROR(IF(U389="","",IF(U389&gt;='Rx Share'!B$3,'Rx Share'!C$3,IF(U389&gt;='Rx Share'!B$4,('Rx Share'!C$4+((U389-'Rx Share'!B$4)/('Rx Share'!B$3-'Rx Share'!B$4))*'Rx Share'!D$4),IF(U389&gt;'Rx Share'!B$5,('Rx Share'!C$5+((U389-'Rx Share'!B$5)/('Rx Share'!B$4-'Rx Share'!B$5))*'Rx Share'!D$5),IF(U389&gt;='Rx Share'!B$6,('Rx Share'!C$6+((U389-'Rx Share'!B$6)/('Rx Share'!B$5-'Rx Share'!B$6)*'Rx Share'!D$6)),0)))))*$AG$2/10,"")</f>
        <v>0</v>
      </c>
      <c r="AH389" s="76">
        <f>IF(W389&gt;='Call Achv'!B$3,'Call Achv'!C$3,IF(W389&gt;='Call Achv'!B$4,('Call Achv'!C$4+((W389-'Call Achv'!B$4)/('Call Achv'!B$3-'Call Achv'!B$4))*'Call Achv'!D$4),IF(W389&gt;'Call Achv'!B$5,('Call Achv'!C$5+((W389-'Call Achv'!B$5)/('Call Achv'!B$4-'Call Achv'!B$5))*'Call Achv'!D$5),IF(W389&gt;='Call Achv'!B$6,('Call Achv'!C$6+((W389-'Call Achv'!B$6)/('Call Achv'!B$5-'Call Achv'!B$6)*'Call Achv'!D$6)),0))))*$AH$2/10</f>
        <v>5</v>
      </c>
      <c r="AI389" s="76">
        <f>IF(X389&gt;='FF-Written'!B$3,'FF-Written'!C$3,IF(X389&gt;='FF-Written'!B$4,('FF-Written'!C$4+((X389-'FF-Written'!B$4)/('FF-Written'!B$3-'FF-Written'!B$4))*'FF-Written'!D$4),IF(X389&gt;'FF-Written'!B$5,('FF-Written'!C$5+((X389-'FF-Written'!B$5)/('FF-Written'!B$4-'FF-Written'!B$5))*'FF-Written'!D$5),IF(X389&gt;='FF-Written'!B$6,('FF-Written'!C$6+((X389-'FF-Written'!B$6)/('FF-Written'!B$5-'FF-Written'!B$6)*'FF-Written'!D$6)),0))))*$AI$2/10</f>
        <v>1.6444444444444422</v>
      </c>
      <c r="AJ389" s="76">
        <f>IF(Y389&gt;='FF-Detailing'!B$3,'FF-Detailing'!C$3,IF(Y389&gt;='FF-Detailing'!B$4,('FF-Detailing'!C$4+((Y389-'FF-Detailing'!B$4)/('FF-Detailing'!B$3-'FF-Detailing'!B$4))*'FF-Detailing'!D$4),IF(Y389&gt;'FF-Detailing'!B$5,('FF-Detailing'!C$5+((Y389-'FF-Detailing'!B$5)/('FF-Detailing'!B$4-'FF-Detailing'!B$5))*'FF-Detailing'!D$5),IF(Y389&gt;='FF-Detailing'!B$6,('FF-Detailing'!C$6+((Y389-'FF-Detailing'!B$6)/('FF-Detailing'!B$5-'FF-Detailing'!B$6)*'FF-Detailing'!D$6)),0))))*$AJ$2/10</f>
        <v>0</v>
      </c>
      <c r="AK389" s="100">
        <f t="shared" si="81"/>
        <v>36.004425579566643</v>
      </c>
      <c r="AL389" s="70">
        <f t="shared" ref="AL389:AL452" si="90">_xlfn.RANK.EQ(AK389,$AK$4:$AK$578)</f>
        <v>399</v>
      </c>
      <c r="AM389" s="2">
        <f t="shared" si="82"/>
        <v>32.003933848503685</v>
      </c>
      <c r="AN389">
        <f t="shared" si="83"/>
        <v>289</v>
      </c>
      <c r="AO389" s="110" t="str">
        <f t="shared" si="84"/>
        <v/>
      </c>
      <c r="AP389" s="110" t="str">
        <f t="shared" si="78"/>
        <v/>
      </c>
      <c r="AQ389" s="110" t="str">
        <f t="shared" si="79"/>
        <v/>
      </c>
      <c r="AR389" s="110" t="str">
        <f t="shared" si="80"/>
        <v/>
      </c>
      <c r="AS389" s="109" t="str">
        <f t="shared" si="85"/>
        <v>Disqualified</v>
      </c>
      <c r="AT389" s="109" t="str">
        <f t="shared" si="86"/>
        <v>Disqualified</v>
      </c>
      <c r="AU389" s="109" t="str">
        <f t="shared" si="87"/>
        <v>Disqualified</v>
      </c>
      <c r="AV389" s="109" t="str">
        <f t="shared" si="88"/>
        <v>Disqualified</v>
      </c>
    </row>
    <row r="390" spans="1:48" ht="20" x14ac:dyDescent="0.35">
      <c r="A390" s="87"/>
      <c r="B390" s="79">
        <v>108696</v>
      </c>
      <c r="C390" s="80" t="s">
        <v>2345</v>
      </c>
      <c r="D390" s="80" t="s">
        <v>1114</v>
      </c>
      <c r="E390" s="80" t="s">
        <v>2346</v>
      </c>
      <c r="F390" s="80" t="s">
        <v>131</v>
      </c>
      <c r="G390" s="80" t="s">
        <v>20</v>
      </c>
      <c r="H390" s="80" t="s">
        <v>1756</v>
      </c>
      <c r="I390" s="80" t="s">
        <v>1757</v>
      </c>
      <c r="J390" s="146">
        <v>45344</v>
      </c>
      <c r="K390" s="146" t="s">
        <v>1719</v>
      </c>
      <c r="L390" s="79"/>
      <c r="M390" s="79">
        <v>9</v>
      </c>
      <c r="N390" s="78">
        <v>98.144468861713236</v>
      </c>
      <c r="O390" s="78">
        <f>_xlfn.XLOOKUP($B390,[1]Sheet1!$A:$A,[1]Sheet1!$D:$D)</f>
        <v>98.144527417055514</v>
      </c>
      <c r="P390" s="78">
        <f t="shared" si="89"/>
        <v>-5.8555342278054923E-5</v>
      </c>
      <c r="Q390" s="78">
        <v>35.725677830940988</v>
      </c>
      <c r="R390" s="78">
        <v>92.045120096895971</v>
      </c>
      <c r="S390" s="78">
        <v>93.973493637988099</v>
      </c>
      <c r="T390" s="142">
        <v>6</v>
      </c>
      <c r="U390" s="68">
        <v>21.849963583394029</v>
      </c>
      <c r="V390" s="68">
        <v>0.65549890750182083</v>
      </c>
      <c r="W390" s="78">
        <v>110.42207792207792</v>
      </c>
      <c r="X390" s="78">
        <v>92.222222222222214</v>
      </c>
      <c r="Y390" s="78">
        <v>80.833333333333329</v>
      </c>
      <c r="Z390" s="73"/>
      <c r="AA390" s="74"/>
      <c r="AB390" s="75">
        <f>IF(N390="","",(IF(N390&gt;='Sales Ach'!B$3,'Sales Ach'!C$3,IF(N390&gt;='Sales Ach'!B$4,('Sales Ach'!C$4+((N390-'Sales Ach'!B$4)/('Sales Ach'!B$3-'Sales Ach'!B$4))*'Sales Ach'!D$4),IF(N390&gt;'Sales Ach'!B$5,('Sales Ach'!C$5+((N390-'Sales Ach'!B$5)/('Sales Ach'!B$4-'Sales Ach'!B$5))*'Sales Ach'!D$5),IF(N390&gt;='Sales Ach'!B$6,('Sales Ach'!C$6+((N390-'Sales Ach'!B$6)/('Sales Ach'!B$5-'Sales Ach'!B$6)*'Sales Ach'!D$6)),0))))*$AB$2/10))</f>
        <v>18.773362634055882</v>
      </c>
      <c r="AC390" s="76">
        <f>IF(Q390="","",(IF(Q390&gt;=UA!B$3,UA!C$3,IF(Q390&gt;=UA!B$4,(UA!C$4+((Q390-UA!B$4)/(UA!B$3-UA!B$4))*UA!D$4),IF(Q390&gt;UA!B$5,(UA!C$5+((Q390-UA!B$5)/(UA!B$4-UA!B$5))*UA!D$5),IF(Q390&gt;=UA!B$6,(UA!C$6+((Q390-UA!B$6)/(UA!B$5-UA!B$6)*UA!D$6)),0))))*$AC$2/10))</f>
        <v>4.7177033492822966</v>
      </c>
      <c r="AD390" s="76">
        <f>IF(R390="","",(IF(R390&gt;='New Product'!B$3,'New Product'!C$3,IF(R390&gt;='New Product'!B$4,('New Product'!C$4+((R390-'New Product'!B$4)/('New Product'!B$3-'New Product'!B$4))*'New Product'!D$4),IF(R390&gt;'New Product'!B$5,('New Product'!C$5+((R390-'New Product'!B$5)/('New Product'!B$4-'New Product'!B$5))*'New Product'!D$5),IF(R390&gt;='New Product'!B$6,('New Product'!C$6+((R390-'New Product'!B$6)/('New Product'!B$5-'New Product'!B$6)*'New Product'!D$6)),0)))))*$AD$2/10)</f>
        <v>3.8067680145343958</v>
      </c>
      <c r="AE390" s="76">
        <f>IF(S390="","",(IF(S390&gt;='Basket Brand'!B$3,'Basket Brand'!C$3,IF(S390&gt;='Basket Brand'!B$4,('Basket Brand'!C$4+((S390-'Basket Brand'!B$4)/('Basket Brand'!B$3-'Basket Brand'!B$4))*'Basket Brand'!D$4),IF(S390&gt;'Basket Brand'!B$5,('Basket Brand'!C$5+((S390-'Basket Brand'!B$5)/('Basket Brand'!B$4-'Basket Brand'!B$5))*'Basket Brand'!D$5),IF(S390&gt;='Basket Brand'!B$6,('Basket Brand'!C$6+((S390-'Basket Brand'!B$6)/('Basket Brand'!B$5-'Basket Brand'!B$6)*'Basket Brand'!D$6)),0))))*$AE$2/10))</f>
        <v>5.8768192365585721</v>
      </c>
      <c r="AF390" s="76">
        <f>IF(T390="","",(IF(T390&gt;='No of Month Ach.'!B$3,'No of Month Ach.'!C$3,IF(T390&gt;='No of Month Ach.'!B$4,('No of Month Ach.'!C$4+((T390-'No of Month Ach.'!B$4)/('No of Month Ach.'!B$3-'No of Month Ach.'!B$4))*'No of Month Ach.'!D$4),IF(T390&gt;'No of Month Ach.'!B$5,('No of Month Ach.'!C$5+((T390-'No of Month Ach.'!B$5)/('No of Month Ach.'!B$4-'No of Month Ach.'!B$5))*'No of Month Ach.'!D$5),IF(T390&gt;='No of Month Ach.'!B$6,('No of Month Ach.'!C$6+((T390-'No of Month Ach.'!B$6)/('No of Month Ach.'!B$5-'No of Month Ach.'!B$6)*'No of Month Ach.'!D$6)),0))))*$AF$2/10))</f>
        <v>1.575</v>
      </c>
      <c r="AG390" s="76">
        <f>IFERROR(IF(U390="","",IF(U390&gt;='Rx Share'!B$3,'Rx Share'!C$3,IF(U390&gt;='Rx Share'!B$4,('Rx Share'!C$4+((U390-'Rx Share'!B$4)/('Rx Share'!B$3-'Rx Share'!B$4))*'Rx Share'!D$4),IF(U390&gt;'Rx Share'!B$5,('Rx Share'!C$5+((U390-'Rx Share'!B$5)/('Rx Share'!B$4-'Rx Share'!B$5))*'Rx Share'!D$5),IF(U390&gt;='Rx Share'!B$6,('Rx Share'!C$6+((U390-'Rx Share'!B$6)/('Rx Share'!B$5-'Rx Share'!B$6)*'Rx Share'!D$6)),0)))))*$AG$2/10,"")</f>
        <v>0</v>
      </c>
      <c r="AH390" s="76">
        <f>IF(W390&gt;='Call Achv'!B$3,'Call Achv'!C$3,IF(W390&gt;='Call Achv'!B$4,('Call Achv'!C$4+((W390-'Call Achv'!B$4)/('Call Achv'!B$3-'Call Achv'!B$4))*'Call Achv'!D$4),IF(W390&gt;'Call Achv'!B$5,('Call Achv'!C$5+((W390-'Call Achv'!B$5)/('Call Achv'!B$4-'Call Achv'!B$5))*'Call Achv'!D$5),IF(W390&gt;='Call Achv'!B$6,('Call Achv'!C$6+((W390-'Call Achv'!B$6)/('Call Achv'!B$5-'Call Achv'!B$6)*'Call Achv'!D$6)),0))))*$AH$2/10</f>
        <v>5</v>
      </c>
      <c r="AI390" s="76">
        <f>IF(X390&gt;='FF-Written'!B$3,'FF-Written'!C$3,IF(X390&gt;='FF-Written'!B$4,('FF-Written'!C$4+((X390-'FF-Written'!B$4)/('FF-Written'!B$3-'FF-Written'!B$4))*'FF-Written'!D$4),IF(X390&gt;'FF-Written'!B$5,('FF-Written'!C$5+((X390-'FF-Written'!B$5)/('FF-Written'!B$4-'FF-Written'!B$5))*'FF-Written'!D$5),IF(X390&gt;='FF-Written'!B$6,('FF-Written'!C$6+((X390-'FF-Written'!B$6)/('FF-Written'!B$5-'FF-Written'!B$6)*'FF-Written'!D$6)),0))))*$AI$2/10</f>
        <v>8</v>
      </c>
      <c r="AJ390" s="76">
        <f>IF(Y390&gt;='FF-Detailing'!B$3,'FF-Detailing'!C$3,IF(Y390&gt;='FF-Detailing'!B$4,('FF-Detailing'!C$4+((Y390-'FF-Detailing'!B$4)/('FF-Detailing'!B$3-'FF-Detailing'!B$4))*'FF-Detailing'!D$4),IF(Y390&gt;'FF-Detailing'!B$5,('FF-Detailing'!C$5+((Y390-'FF-Detailing'!B$5)/('FF-Detailing'!B$4-'FF-Detailing'!B$5))*'FF-Detailing'!D$5),IF(Y390&gt;='FF-Detailing'!B$6,('FF-Detailing'!C$6+((Y390-'FF-Detailing'!B$6)/('FF-Detailing'!B$5-'FF-Detailing'!B$6)*'FF-Detailing'!D$6)),0))))*$AJ$2/10</f>
        <v>2.15</v>
      </c>
      <c r="AK390" s="100">
        <f t="shared" si="81"/>
        <v>62.374566543038938</v>
      </c>
      <c r="AL390" s="70">
        <f t="shared" si="90"/>
        <v>144</v>
      </c>
      <c r="AM390" s="2">
        <f t="shared" si="82"/>
        <v>55.444059149367945</v>
      </c>
      <c r="AN390">
        <f t="shared" si="83"/>
        <v>114</v>
      </c>
      <c r="AO390" s="110" t="str">
        <f t="shared" si="84"/>
        <v/>
      </c>
      <c r="AP390" s="110" t="str">
        <f t="shared" si="78"/>
        <v/>
      </c>
      <c r="AQ390" s="110" t="str">
        <f t="shared" si="79"/>
        <v/>
      </c>
      <c r="AR390" s="110" t="str">
        <f t="shared" si="80"/>
        <v/>
      </c>
      <c r="AS390" s="109" t="str">
        <f t="shared" si="85"/>
        <v>Disqualified</v>
      </c>
      <c r="AT390" s="109" t="str">
        <f t="shared" si="86"/>
        <v>Disqualified</v>
      </c>
      <c r="AU390" s="109" t="str">
        <f t="shared" si="87"/>
        <v>Disqualified</v>
      </c>
      <c r="AV390" s="109" t="str">
        <f t="shared" si="88"/>
        <v>Disqualified</v>
      </c>
    </row>
    <row r="391" spans="1:48" ht="30" x14ac:dyDescent="0.35">
      <c r="A391" s="87"/>
      <c r="B391" s="79">
        <v>108776</v>
      </c>
      <c r="C391" s="80" t="s">
        <v>2347</v>
      </c>
      <c r="D391" s="80" t="s">
        <v>1114</v>
      </c>
      <c r="E391" s="80" t="s">
        <v>2348</v>
      </c>
      <c r="F391" s="80" t="s">
        <v>39</v>
      </c>
      <c r="G391" s="80" t="s">
        <v>18</v>
      </c>
      <c r="H391" s="80" t="s">
        <v>1777</v>
      </c>
      <c r="I391" s="80" t="s">
        <v>1757</v>
      </c>
      <c r="J391" s="146">
        <v>45376</v>
      </c>
      <c r="K391" s="146" t="s">
        <v>1719</v>
      </c>
      <c r="L391" s="79"/>
      <c r="M391" s="79">
        <v>9</v>
      </c>
      <c r="N391" s="78">
        <v>79.959215344708241</v>
      </c>
      <c r="O391" s="78">
        <f>_xlfn.XLOOKUP($B391,[1]Sheet1!$A:$A,[1]Sheet1!$D:$D)</f>
        <v>79.959187597276951</v>
      </c>
      <c r="P391" s="78">
        <f t="shared" si="89"/>
        <v>2.7747431289526503E-5</v>
      </c>
      <c r="Q391" s="78">
        <v>19.444444444444446</v>
      </c>
      <c r="R391" s="78">
        <v>54.601509199596578</v>
      </c>
      <c r="S391" s="78">
        <v>81.769525150989892</v>
      </c>
      <c r="T391" s="142">
        <v>0</v>
      </c>
      <c r="U391" s="68">
        <v>10.46137339055794</v>
      </c>
      <c r="V391" s="68">
        <v>0.52306866952789699</v>
      </c>
      <c r="W391" s="78">
        <v>69.561989606533032</v>
      </c>
      <c r="X391" s="78">
        <v>81.111111111111128</v>
      </c>
      <c r="Y391" s="78">
        <v>85</v>
      </c>
      <c r="Z391" s="73"/>
      <c r="AA391" s="74"/>
      <c r="AB391" s="75">
        <f>IF(N391="","",(IF(N391&gt;='Sales Ach'!B$3,'Sales Ach'!C$3,IF(N391&gt;='Sales Ach'!B$4,('Sales Ach'!C$4+((N391-'Sales Ach'!B$4)/('Sales Ach'!B$3-'Sales Ach'!B$4))*'Sales Ach'!D$4),IF(N391&gt;'Sales Ach'!B$5,('Sales Ach'!C$5+((N391-'Sales Ach'!B$5)/('Sales Ach'!B$4-'Sales Ach'!B$5))*'Sales Ach'!D$5),IF(N391&gt;='Sales Ach'!B$6,('Sales Ach'!C$6+((N391-'Sales Ach'!B$6)/('Sales Ach'!B$5-'Sales Ach'!B$6)*'Sales Ach'!D$6)),0))))*$AB$2/10))</f>
        <v>10.487764603412472</v>
      </c>
      <c r="AC391" s="76">
        <f>IF(Q391="","",(IF(Q391&gt;=UA!B$3,UA!C$3,IF(Q391&gt;=UA!B$4,(UA!C$4+((Q391-UA!B$4)/(UA!B$3-UA!B$4))*UA!D$4),IF(Q391&gt;UA!B$5,(UA!C$5+((Q391-UA!B$5)/(UA!B$4-UA!B$5))*UA!D$5),IF(Q391&gt;=UA!B$6,(UA!C$6+((Q391-UA!B$6)/(UA!B$5-UA!B$6)*UA!D$6)),0))))*$AC$2/10))</f>
        <v>0</v>
      </c>
      <c r="AD391" s="76">
        <f>IF(R391="","",(IF(R391&gt;='New Product'!B$3,'New Product'!C$3,IF(R391&gt;='New Product'!B$4,('New Product'!C$4+((R391-'New Product'!B$4)/('New Product'!B$3-'New Product'!B$4))*'New Product'!D$4),IF(R391&gt;'New Product'!B$5,('New Product'!C$5+((R391-'New Product'!B$5)/('New Product'!B$4-'New Product'!B$5))*'New Product'!D$5),IF(R391&gt;='New Product'!B$6,('New Product'!C$6+((R391-'New Product'!B$6)/('New Product'!B$5-'New Product'!B$6)*'New Product'!D$6)),0)))))*$AD$2/10)</f>
        <v>0.88881602748235033</v>
      </c>
      <c r="AE391" s="76">
        <f>IF(S391="","",(IF(S391&gt;='Basket Brand'!B$3,'Basket Brand'!C$3,IF(S391&gt;='Basket Brand'!B$4,('Basket Brand'!C$4+((S391-'Basket Brand'!B$4)/('Basket Brand'!B$3-'Basket Brand'!B$4))*'Basket Brand'!D$4),IF(S391&gt;'Basket Brand'!B$5,('Basket Brand'!C$5+((S391-'Basket Brand'!B$5)/('Basket Brand'!B$4-'Basket Brand'!B$5))*'Basket Brand'!D$5),IF(S391&gt;='Basket Brand'!B$6,('Basket Brand'!C$6+((S391-'Basket Brand'!B$6)/('Basket Brand'!B$5-'Basket Brand'!B$6)*'Basket Brand'!D$6)),0))))*$AE$2/10))</f>
        <v>4.4123430181187873</v>
      </c>
      <c r="AF391" s="76">
        <f>IF(T391="","",(IF(T391&gt;='No of Month Ach.'!B$3,'No of Month Ach.'!C$3,IF(T391&gt;='No of Month Ach.'!B$4,('No of Month Ach.'!C$4+((T391-'No of Month Ach.'!B$4)/('No of Month Ach.'!B$3-'No of Month Ach.'!B$4))*'No of Month Ach.'!D$4),IF(T391&gt;'No of Month Ach.'!B$5,('No of Month Ach.'!C$5+((T391-'No of Month Ach.'!B$5)/('No of Month Ach.'!B$4-'No of Month Ach.'!B$5))*'No of Month Ach.'!D$5),IF(T391&gt;='No of Month Ach.'!B$6,('No of Month Ach.'!C$6+((T391-'No of Month Ach.'!B$6)/('No of Month Ach.'!B$5-'No of Month Ach.'!B$6)*'No of Month Ach.'!D$6)),0))))*$AF$2/10))</f>
        <v>0</v>
      </c>
      <c r="AG391" s="76">
        <f>IFERROR(IF(U391="","",IF(U391&gt;='Rx Share'!B$3,'Rx Share'!C$3,IF(U391&gt;='Rx Share'!B$4,('Rx Share'!C$4+((U391-'Rx Share'!B$4)/('Rx Share'!B$3-'Rx Share'!B$4))*'Rx Share'!D$4),IF(U391&gt;'Rx Share'!B$5,('Rx Share'!C$5+((U391-'Rx Share'!B$5)/('Rx Share'!B$4-'Rx Share'!B$5))*'Rx Share'!D$5),IF(U391&gt;='Rx Share'!B$6,('Rx Share'!C$6+((U391-'Rx Share'!B$6)/('Rx Share'!B$5-'Rx Share'!B$6)*'Rx Share'!D$6)),0)))))*$AG$2/10,"")</f>
        <v>0</v>
      </c>
      <c r="AH391" s="76">
        <f>IF(W391&gt;='Call Achv'!B$3,'Call Achv'!C$3,IF(W391&gt;='Call Achv'!B$4,('Call Achv'!C$4+((W391-'Call Achv'!B$4)/('Call Achv'!B$3-'Call Achv'!B$4))*'Call Achv'!D$4),IF(W391&gt;'Call Achv'!B$5,('Call Achv'!C$5+((W391-'Call Achv'!B$5)/('Call Achv'!B$4-'Call Achv'!B$5))*'Call Achv'!D$5),IF(W391&gt;='Call Achv'!B$6,('Call Achv'!C$6+((W391-'Call Achv'!B$6)/('Call Achv'!B$5-'Call Achv'!B$6)*'Call Achv'!D$6)),0))))*$AH$2/10</f>
        <v>0</v>
      </c>
      <c r="AI391" s="76">
        <f>IF(X391&gt;='FF-Written'!B$3,'FF-Written'!C$3,IF(X391&gt;='FF-Written'!B$4,('FF-Written'!C$4+((X391-'FF-Written'!B$4)/('FF-Written'!B$3-'FF-Written'!B$4))*'FF-Written'!D$4),IF(X391&gt;'FF-Written'!B$5,('FF-Written'!C$5+((X391-'FF-Written'!B$5)/('FF-Written'!B$4-'FF-Written'!B$5))*'FF-Written'!D$5),IF(X391&gt;='FF-Written'!B$6,('FF-Written'!C$6+((X391-'FF-Written'!B$6)/('FF-Written'!B$5-'FF-Written'!B$6)*'FF-Written'!D$6)),0))))*$AI$2/10</f>
        <v>6.5777777777777802</v>
      </c>
      <c r="AJ391" s="76">
        <f>IF(Y391&gt;='FF-Detailing'!B$3,'FF-Detailing'!C$3,IF(Y391&gt;='FF-Detailing'!B$4,('FF-Detailing'!C$4+((Y391-'FF-Detailing'!B$4)/('FF-Detailing'!B$3-'FF-Detailing'!B$4))*'FF-Detailing'!D$4),IF(Y391&gt;'FF-Detailing'!B$5,('FF-Detailing'!C$5+((Y391-'FF-Detailing'!B$5)/('FF-Detailing'!B$4-'FF-Detailing'!B$5))*'FF-Detailing'!D$5),IF(Y391&gt;='FF-Detailing'!B$6,('FF-Detailing'!C$6+((Y391-'FF-Detailing'!B$6)/('FF-Detailing'!B$5-'FF-Detailing'!B$6)*'FF-Detailing'!D$6)),0))))*$AJ$2/10</f>
        <v>2.4</v>
      </c>
      <c r="AK391" s="100">
        <f t="shared" si="81"/>
        <v>30.958376783489236</v>
      </c>
      <c r="AL391" s="70">
        <f t="shared" si="90"/>
        <v>455</v>
      </c>
      <c r="AM391" s="2">
        <f t="shared" si="82"/>
        <v>27.518557140879324</v>
      </c>
      <c r="AN391">
        <f t="shared" si="83"/>
        <v>323</v>
      </c>
      <c r="AO391" s="110" t="str">
        <f t="shared" si="84"/>
        <v/>
      </c>
      <c r="AP391" s="110" t="str">
        <f t="shared" si="78"/>
        <v/>
      </c>
      <c r="AQ391" s="110" t="str">
        <f t="shared" si="79"/>
        <v/>
      </c>
      <c r="AR391" s="110" t="str">
        <f t="shared" si="80"/>
        <v/>
      </c>
      <c r="AS391" s="109" t="str">
        <f t="shared" si="85"/>
        <v>Disqualified</v>
      </c>
      <c r="AT391" s="109" t="str">
        <f t="shared" si="86"/>
        <v>Disqualified</v>
      </c>
      <c r="AU391" s="109" t="str">
        <f t="shared" si="87"/>
        <v>Disqualified</v>
      </c>
      <c r="AV391" s="109" t="str">
        <f t="shared" si="88"/>
        <v>Disqualified</v>
      </c>
    </row>
    <row r="392" spans="1:48" ht="20" x14ac:dyDescent="0.35">
      <c r="A392" s="87"/>
      <c r="B392" s="79">
        <v>108777</v>
      </c>
      <c r="C392" s="80" t="s">
        <v>2349</v>
      </c>
      <c r="D392" s="80" t="s">
        <v>1114</v>
      </c>
      <c r="E392" s="80" t="s">
        <v>2350</v>
      </c>
      <c r="F392" s="80" t="s">
        <v>2047</v>
      </c>
      <c r="G392" s="80" t="s">
        <v>1821</v>
      </c>
      <c r="H392" s="80" t="s">
        <v>1822</v>
      </c>
      <c r="I392" s="80" t="s">
        <v>1757</v>
      </c>
      <c r="J392" s="146">
        <v>45376</v>
      </c>
      <c r="K392" s="146" t="s">
        <v>1719</v>
      </c>
      <c r="L392" s="79"/>
      <c r="M392" s="79">
        <v>9</v>
      </c>
      <c r="N392" s="78">
        <v>95.025872419174817</v>
      </c>
      <c r="O392" s="78">
        <f>_xlfn.XLOOKUP($B392,[1]Sheet1!$A:$A,[1]Sheet1!$D:$D)</f>
        <v>95.025855710325317</v>
      </c>
      <c r="P392" s="78">
        <f t="shared" si="89"/>
        <v>1.6708849500446377E-5</v>
      </c>
      <c r="Q392" s="78">
        <v>25</v>
      </c>
      <c r="R392" s="78">
        <v>131.13506380053767</v>
      </c>
      <c r="S392" s="78">
        <v>94.946318949886276</v>
      </c>
      <c r="T392" s="142">
        <v>4</v>
      </c>
      <c r="U392" s="68">
        <v>27.687736358725012</v>
      </c>
      <c r="V392" s="68">
        <v>0.55375472717450025</v>
      </c>
      <c r="W392" s="78">
        <v>128.21969696969697</v>
      </c>
      <c r="X392" s="78">
        <v>56.666666666666664</v>
      </c>
      <c r="Y392" s="78">
        <v>85.333333333333329</v>
      </c>
      <c r="Z392" s="73"/>
      <c r="AA392" s="74"/>
      <c r="AB392" s="75">
        <f>IF(N392="","",(IF(N392&gt;='Sales Ach'!B$3,'Sales Ach'!C$3,IF(N392&gt;='Sales Ach'!B$4,('Sales Ach'!C$4+((N392-'Sales Ach'!B$4)/('Sales Ach'!B$3-'Sales Ach'!B$4))*'Sales Ach'!D$4),IF(N392&gt;'Sales Ach'!B$5,('Sales Ach'!C$5+((N392-'Sales Ach'!B$5)/('Sales Ach'!B$4-'Sales Ach'!B$5))*'Sales Ach'!D$5),IF(N392&gt;='Sales Ach'!B$6,('Sales Ach'!C$6+((N392-'Sales Ach'!B$6)/('Sales Ach'!B$5-'Sales Ach'!B$6)*'Sales Ach'!D$6)),0))))*$AB$2/10))</f>
        <v>15.031046903009781</v>
      </c>
      <c r="AC392" s="76">
        <f>IF(Q392="","",(IF(Q392&gt;=UA!B$3,UA!C$3,IF(Q392&gt;=UA!B$4,(UA!C$4+((Q392-UA!B$4)/(UA!B$3-UA!B$4))*UA!D$4),IF(Q392&gt;UA!B$5,(UA!C$5+((Q392-UA!B$5)/(UA!B$4-UA!B$5))*UA!D$5),IF(Q392&gt;=UA!B$6,(UA!C$6+((Q392-UA!B$6)/(UA!B$5-UA!B$6)*UA!D$6)),0))))*$AC$2/10))</f>
        <v>0</v>
      </c>
      <c r="AD392" s="76">
        <f>IF(R392="","",(IF(R392&gt;='New Product'!B$3,'New Product'!C$3,IF(R392&gt;='New Product'!B$4,('New Product'!C$4+((R392-'New Product'!B$4)/('New Product'!B$3-'New Product'!B$4))*'New Product'!D$4),IF(R392&gt;'New Product'!B$5,('New Product'!C$5+((R392-'New Product'!B$5)/('New Product'!B$4-'New Product'!B$5))*'New Product'!D$5),IF(R392&gt;='New Product'!B$6,('New Product'!C$6+((R392-'New Product'!B$6)/('New Product'!B$5-'New Product'!B$6)*'New Product'!D$6)),0)))))*$AD$2/10)</f>
        <v>5</v>
      </c>
      <c r="AE392" s="76">
        <f>IF(S392="","",(IF(S392&gt;='Basket Brand'!B$3,'Basket Brand'!C$3,IF(S392&gt;='Basket Brand'!B$4,('Basket Brand'!C$4+((S392-'Basket Brand'!B$4)/('Basket Brand'!B$3-'Basket Brand'!B$4))*'Basket Brand'!D$4),IF(S392&gt;'Basket Brand'!B$5,('Basket Brand'!C$5+((S392-'Basket Brand'!B$5)/('Basket Brand'!B$4-'Basket Brand'!B$5))*'Basket Brand'!D$5),IF(S392&gt;='Basket Brand'!B$6,('Basket Brand'!C$6+((S392-'Basket Brand'!B$6)/('Basket Brand'!B$5-'Basket Brand'!B$6)*'Basket Brand'!D$6)),0))))*$AE$2/10))</f>
        <v>5.9935582739863538</v>
      </c>
      <c r="AF392" s="76">
        <f>IF(T392="","",(IF(T392&gt;='No of Month Ach.'!B$3,'No of Month Ach.'!C$3,IF(T392&gt;='No of Month Ach.'!B$4,('No of Month Ach.'!C$4+((T392-'No of Month Ach.'!B$4)/('No of Month Ach.'!B$3-'No of Month Ach.'!B$4))*'No of Month Ach.'!D$4),IF(T392&gt;'No of Month Ach.'!B$5,('No of Month Ach.'!C$5+((T392-'No of Month Ach.'!B$5)/('No of Month Ach.'!B$4-'No of Month Ach.'!B$5))*'No of Month Ach.'!D$5),IF(T392&gt;='No of Month Ach.'!B$6,('No of Month Ach.'!C$6+((T392-'No of Month Ach.'!B$6)/('No of Month Ach.'!B$5-'No of Month Ach.'!B$6)*'No of Month Ach.'!D$6)),0))))*$AF$2/10))</f>
        <v>0</v>
      </c>
      <c r="AG392" s="76">
        <f>IFERROR(IF(U392="","",IF(U392&gt;='Rx Share'!B$3,'Rx Share'!C$3,IF(U392&gt;='Rx Share'!B$4,('Rx Share'!C$4+((U392-'Rx Share'!B$4)/('Rx Share'!B$3-'Rx Share'!B$4))*'Rx Share'!D$4),IF(U392&gt;'Rx Share'!B$5,('Rx Share'!C$5+((U392-'Rx Share'!B$5)/('Rx Share'!B$4-'Rx Share'!B$5))*'Rx Share'!D$5),IF(U392&gt;='Rx Share'!B$6,('Rx Share'!C$6+((U392-'Rx Share'!B$6)/('Rx Share'!B$5-'Rx Share'!B$6)*'Rx Share'!D$6)),0)))))*$AG$2/10,"")</f>
        <v>0</v>
      </c>
      <c r="AH392" s="76">
        <f>IF(W392&gt;='Call Achv'!B$3,'Call Achv'!C$3,IF(W392&gt;='Call Achv'!B$4,('Call Achv'!C$4+((W392-'Call Achv'!B$4)/('Call Achv'!B$3-'Call Achv'!B$4))*'Call Achv'!D$4),IF(W392&gt;'Call Achv'!B$5,('Call Achv'!C$5+((W392-'Call Achv'!B$5)/('Call Achv'!B$4-'Call Achv'!B$5))*'Call Achv'!D$5),IF(W392&gt;='Call Achv'!B$6,('Call Achv'!C$6+((W392-'Call Achv'!B$6)/('Call Achv'!B$5-'Call Achv'!B$6)*'Call Achv'!D$6)),0))))*$AH$2/10</f>
        <v>5</v>
      </c>
      <c r="AI392" s="76">
        <f>IF(X392&gt;='FF-Written'!B$3,'FF-Written'!C$3,IF(X392&gt;='FF-Written'!B$4,('FF-Written'!C$4+((X392-'FF-Written'!B$4)/('FF-Written'!B$3-'FF-Written'!B$4))*'FF-Written'!D$4),IF(X392&gt;'FF-Written'!B$5,('FF-Written'!C$5+((X392-'FF-Written'!B$5)/('FF-Written'!B$4-'FF-Written'!B$5))*'FF-Written'!D$5),IF(X392&gt;='FF-Written'!B$6,('FF-Written'!C$6+((X392-'FF-Written'!B$6)/('FF-Written'!B$5-'FF-Written'!B$6)*'FF-Written'!D$6)),0))))*$AI$2/10</f>
        <v>2.2666666666666662</v>
      </c>
      <c r="AJ392" s="76">
        <f>IF(Y392&gt;='FF-Detailing'!B$3,'FF-Detailing'!C$3,IF(Y392&gt;='FF-Detailing'!B$4,('FF-Detailing'!C$4+((Y392-'FF-Detailing'!B$4)/('FF-Detailing'!B$3-'FF-Detailing'!B$4))*'FF-Detailing'!D$4),IF(Y392&gt;'FF-Detailing'!B$5,('FF-Detailing'!C$5+((Y392-'FF-Detailing'!B$5)/('FF-Detailing'!B$4-'FF-Detailing'!B$5))*'FF-Detailing'!D$5),IF(Y392&gt;='FF-Detailing'!B$6,('FF-Detailing'!C$6+((Y392-'FF-Detailing'!B$6)/('FF-Detailing'!B$5-'FF-Detailing'!B$6)*'FF-Detailing'!D$6)),0))))*$AJ$2/10</f>
        <v>2.42</v>
      </c>
      <c r="AK392" s="100">
        <f t="shared" si="81"/>
        <v>44.639089804578497</v>
      </c>
      <c r="AL392" s="70">
        <f t="shared" si="90"/>
        <v>294</v>
      </c>
      <c r="AM392" s="2">
        <f t="shared" si="82"/>
        <v>39.679190937403114</v>
      </c>
      <c r="AN392">
        <f t="shared" si="83"/>
        <v>215</v>
      </c>
      <c r="AO392" s="110" t="str">
        <f t="shared" si="84"/>
        <v/>
      </c>
      <c r="AP392" s="110" t="str">
        <f t="shared" si="78"/>
        <v/>
      </c>
      <c r="AQ392" s="110" t="str">
        <f t="shared" si="79"/>
        <v/>
      </c>
      <c r="AR392" s="110" t="str">
        <f t="shared" si="80"/>
        <v/>
      </c>
      <c r="AS392" s="109" t="str">
        <f t="shared" si="85"/>
        <v>Disqualified</v>
      </c>
      <c r="AT392" s="109" t="str">
        <f t="shared" si="86"/>
        <v>Disqualified</v>
      </c>
      <c r="AU392" s="109" t="str">
        <f t="shared" si="87"/>
        <v>Disqualified</v>
      </c>
      <c r="AV392" s="109" t="str">
        <f t="shared" si="88"/>
        <v>Disqualified</v>
      </c>
    </row>
    <row r="393" spans="1:48" ht="20" x14ac:dyDescent="0.35">
      <c r="A393" s="87"/>
      <c r="B393" s="79">
        <v>108779</v>
      </c>
      <c r="C393" s="80" t="s">
        <v>2351</v>
      </c>
      <c r="D393" s="80" t="s">
        <v>1114</v>
      </c>
      <c r="E393" s="80" t="s">
        <v>2352</v>
      </c>
      <c r="F393" s="80" t="s">
        <v>1792</v>
      </c>
      <c r="G393" s="80" t="s">
        <v>1830</v>
      </c>
      <c r="H393" s="80" t="s">
        <v>1822</v>
      </c>
      <c r="I393" s="80" t="s">
        <v>1757</v>
      </c>
      <c r="J393" s="146">
        <v>45376</v>
      </c>
      <c r="K393" s="146" t="s">
        <v>1719</v>
      </c>
      <c r="L393" s="79"/>
      <c r="M393" s="79">
        <v>9</v>
      </c>
      <c r="N393" s="78">
        <v>114.27876856184123</v>
      </c>
      <c r="O393" s="78">
        <f>_xlfn.XLOOKUP($B393,[1]Sheet1!$A:$A,[1]Sheet1!$D:$D)</f>
        <v>114.27881454051159</v>
      </c>
      <c r="P393" s="78">
        <f t="shared" si="89"/>
        <v>-4.5978670357271767E-5</v>
      </c>
      <c r="Q393" s="78">
        <v>42.023346303501945</v>
      </c>
      <c r="R393" s="78">
        <v>97.573305467863392</v>
      </c>
      <c r="S393" s="78">
        <v>118.88236311430722</v>
      </c>
      <c r="T393" s="142">
        <v>9</v>
      </c>
      <c r="U393" s="68">
        <v>29.788034616831808</v>
      </c>
      <c r="V393" s="68">
        <v>0.5957606923366362</v>
      </c>
      <c r="W393" s="78">
        <v>98.111111111111114</v>
      </c>
      <c r="X393" s="78">
        <v>70.555555555555543</v>
      </c>
      <c r="Y393" s="78">
        <v>84</v>
      </c>
      <c r="Z393" s="73"/>
      <c r="AA393" s="74"/>
      <c r="AB393" s="75">
        <f>IF(N393="","",(IF(N393&gt;='Sales Ach'!B$3,'Sales Ach'!C$3,IF(N393&gt;='Sales Ach'!B$4,('Sales Ach'!C$4+((N393-'Sales Ach'!B$4)/('Sales Ach'!B$3-'Sales Ach'!B$4))*'Sales Ach'!D$4),IF(N393&gt;'Sales Ach'!B$5,('Sales Ach'!C$5+((N393-'Sales Ach'!B$5)/('Sales Ach'!B$4-'Sales Ach'!B$5))*'Sales Ach'!D$5),IF(N393&gt;='Sales Ach'!B$6,('Sales Ach'!C$6+((N393-'Sales Ach'!B$6)/('Sales Ach'!B$5-'Sales Ach'!B$6)*'Sales Ach'!D$6)),0))))*$AB$2/10))</f>
        <v>28.283630568552372</v>
      </c>
      <c r="AC393" s="76">
        <f>IF(Q393="","",(IF(Q393&gt;=UA!B$3,UA!C$3,IF(Q393&gt;=UA!B$4,(UA!C$4+((Q393-UA!B$4)/(UA!B$3-UA!B$4))*UA!D$4),IF(Q393&gt;UA!B$5,(UA!C$5+((Q393-UA!B$5)/(UA!B$4-UA!B$5))*UA!D$5),IF(Q393&gt;=UA!B$6,(UA!C$6+((Q393-UA!B$6)/(UA!B$5-UA!B$6)*UA!D$6)),0))))*$AC$2/10))</f>
        <v>6.809338521400778</v>
      </c>
      <c r="AD393" s="76">
        <f>IF(R393="","",(IF(R393&gt;='New Product'!B$3,'New Product'!C$3,IF(R393&gt;='New Product'!B$4,('New Product'!C$4+((R393-'New Product'!B$4)/('New Product'!B$3-'New Product'!B$4))*'New Product'!D$4),IF(R393&gt;'New Product'!B$5,('New Product'!C$5+((R393-'New Product'!B$5)/('New Product'!B$4-'New Product'!B$5))*'New Product'!D$5),IF(R393&gt;='New Product'!B$6,('New Product'!C$6+((R393-'New Product'!B$6)/('New Product'!B$5-'New Product'!B$6)*'New Product'!D$6)),0)))))*$AD$2/10)</f>
        <v>4.6359958201795086</v>
      </c>
      <c r="AE393" s="76">
        <f>IF(S393="","",(IF(S393&gt;='Basket Brand'!B$3,'Basket Brand'!C$3,IF(S393&gt;='Basket Brand'!B$4,('Basket Brand'!C$4+((S393-'Basket Brand'!B$4)/('Basket Brand'!B$3-'Basket Brand'!B$4))*'Basket Brand'!D$4),IF(S393&gt;'Basket Brand'!B$5,('Basket Brand'!C$5+((S393-'Basket Brand'!B$5)/('Basket Brand'!B$4-'Basket Brand'!B$5))*'Basket Brand'!D$5),IF(S393&gt;='Basket Brand'!B$6,('Basket Brand'!C$6+((S393-'Basket Brand'!B$6)/('Basket Brand'!B$5-'Basket Brand'!B$6)*'Basket Brand'!D$6)),0))))*$AE$2/10))</f>
        <v>11.865883573716866</v>
      </c>
      <c r="AF393" s="76">
        <f>IF(T393="","",(IF(T393&gt;='No of Month Ach.'!B$3,'No of Month Ach.'!C$3,IF(T393&gt;='No of Month Ach.'!B$4,('No of Month Ach.'!C$4+((T393-'No of Month Ach.'!B$4)/('No of Month Ach.'!B$3-'No of Month Ach.'!B$4))*'No of Month Ach.'!D$4),IF(T393&gt;'No of Month Ach.'!B$5,('No of Month Ach.'!C$5+((T393-'No of Month Ach.'!B$5)/('No of Month Ach.'!B$4-'No of Month Ach.'!B$5))*'No of Month Ach.'!D$5),IF(T393&gt;='No of Month Ach.'!B$6,('No of Month Ach.'!C$6+((T393-'No of Month Ach.'!B$6)/('No of Month Ach.'!B$5-'No of Month Ach.'!B$6)*'No of Month Ach.'!D$6)),0))))*$AF$2/10))</f>
        <v>4.9000000000000004</v>
      </c>
      <c r="AG393" s="76">
        <f>IFERROR(IF(U393="","",IF(U393&gt;='Rx Share'!B$3,'Rx Share'!C$3,IF(U393&gt;='Rx Share'!B$4,('Rx Share'!C$4+((U393-'Rx Share'!B$4)/('Rx Share'!B$3-'Rx Share'!B$4))*'Rx Share'!D$4),IF(U393&gt;'Rx Share'!B$5,('Rx Share'!C$5+((U393-'Rx Share'!B$5)/('Rx Share'!B$4-'Rx Share'!B$5))*'Rx Share'!D$5),IF(U393&gt;='Rx Share'!B$6,('Rx Share'!C$6+((U393-'Rx Share'!B$6)/('Rx Share'!B$5-'Rx Share'!B$6)*'Rx Share'!D$6)),0)))))*$AG$2/10,"")</f>
        <v>0</v>
      </c>
      <c r="AH393" s="76">
        <f>IF(W393&gt;='Call Achv'!B$3,'Call Achv'!C$3,IF(W393&gt;='Call Achv'!B$4,('Call Achv'!C$4+((W393-'Call Achv'!B$4)/('Call Achv'!B$3-'Call Achv'!B$4))*'Call Achv'!D$4),IF(W393&gt;'Call Achv'!B$5,('Call Achv'!C$5+((W393-'Call Achv'!B$5)/('Call Achv'!B$4-'Call Achv'!B$5))*'Call Achv'!D$5),IF(W393&gt;='Call Achv'!B$6,('Call Achv'!C$6+((W393-'Call Achv'!B$6)/('Call Achv'!B$5-'Call Achv'!B$6)*'Call Achv'!D$6)),0))))*$AH$2/10</f>
        <v>4.4333333333333345</v>
      </c>
      <c r="AI393" s="76">
        <f>IF(X393&gt;='FF-Written'!B$3,'FF-Written'!C$3,IF(X393&gt;='FF-Written'!B$4,('FF-Written'!C$4+((X393-'FF-Written'!B$4)/('FF-Written'!B$3-'FF-Written'!B$4))*'FF-Written'!D$4),IF(X393&gt;'FF-Written'!B$5,('FF-Written'!C$5+((X393-'FF-Written'!B$5)/('FF-Written'!B$4-'FF-Written'!B$5))*'FF-Written'!D$5),IF(X393&gt;='FF-Written'!B$6,('FF-Written'!C$6+((X393-'FF-Written'!B$6)/('FF-Written'!B$5-'FF-Written'!B$6)*'FF-Written'!D$6)),0))))*$AI$2/10</f>
        <v>4.466666666666665</v>
      </c>
      <c r="AJ393" s="76">
        <f>IF(Y393&gt;='FF-Detailing'!B$3,'FF-Detailing'!C$3,IF(Y393&gt;='FF-Detailing'!B$4,('FF-Detailing'!C$4+((Y393-'FF-Detailing'!B$4)/('FF-Detailing'!B$3-'FF-Detailing'!B$4))*'FF-Detailing'!D$4),IF(Y393&gt;'FF-Detailing'!B$5,('FF-Detailing'!C$5+((Y393-'FF-Detailing'!B$5)/('FF-Detailing'!B$4-'FF-Detailing'!B$5))*'FF-Detailing'!D$5),IF(Y393&gt;='FF-Detailing'!B$6,('FF-Detailing'!C$6+((Y393-'FF-Detailing'!B$6)/('FF-Detailing'!B$5-'FF-Detailing'!B$6)*'FF-Detailing'!D$6)),0))))*$AJ$2/10</f>
        <v>2.34</v>
      </c>
      <c r="AK393" s="100">
        <f t="shared" si="81"/>
        <v>84.668560604811915</v>
      </c>
      <c r="AL393" s="70">
        <f t="shared" si="90"/>
        <v>23</v>
      </c>
      <c r="AM393" s="2">
        <f t="shared" si="82"/>
        <v>75.260942759832815</v>
      </c>
      <c r="AN393">
        <f t="shared" si="83"/>
        <v>19</v>
      </c>
      <c r="AO393" s="110">
        <f t="shared" si="84"/>
        <v>29.788034616831808</v>
      </c>
      <c r="AP393" s="110">
        <f t="shared" si="78"/>
        <v>97.573305467863392</v>
      </c>
      <c r="AQ393" s="110">
        <f t="shared" si="79"/>
        <v>42.023346303501945</v>
      </c>
      <c r="AR393" s="110">
        <f t="shared" si="80"/>
        <v>70.555555555555543</v>
      </c>
      <c r="AS393" s="109">
        <f t="shared" si="85"/>
        <v>42</v>
      </c>
      <c r="AT393" s="109">
        <f t="shared" si="86"/>
        <v>40</v>
      </c>
      <c r="AU393" s="109">
        <f t="shared" si="87"/>
        <v>81</v>
      </c>
      <c r="AV393" s="109">
        <f t="shared" si="88"/>
        <v>110</v>
      </c>
    </row>
    <row r="394" spans="1:48" ht="20" x14ac:dyDescent="0.35">
      <c r="A394" s="87"/>
      <c r="B394" s="79">
        <v>108780</v>
      </c>
      <c r="C394" s="80" t="s">
        <v>2353</v>
      </c>
      <c r="D394" s="80" t="s">
        <v>1114</v>
      </c>
      <c r="E394" s="80" t="s">
        <v>2354</v>
      </c>
      <c r="F394" s="80" t="s">
        <v>163</v>
      </c>
      <c r="G394" s="80" t="s">
        <v>31</v>
      </c>
      <c r="H394" s="80" t="s">
        <v>1760</v>
      </c>
      <c r="I394" s="80" t="s">
        <v>1757</v>
      </c>
      <c r="J394" s="146">
        <v>45376</v>
      </c>
      <c r="K394" s="146" t="s">
        <v>1719</v>
      </c>
      <c r="L394" s="79"/>
      <c r="M394" s="79">
        <v>9</v>
      </c>
      <c r="N394" s="78">
        <v>107.027507123883</v>
      </c>
      <c r="O394" s="78">
        <f>_xlfn.XLOOKUP($B394,[1]Sheet1!$A:$A,[1]Sheet1!$D:$D)</f>
        <v>107.02744717578673</v>
      </c>
      <c r="P394" s="78">
        <f t="shared" si="89"/>
        <v>5.9948096264861306E-5</v>
      </c>
      <c r="Q394" s="78">
        <v>44.61538461538462</v>
      </c>
      <c r="R394" s="78">
        <v>62.174010692904901</v>
      </c>
      <c r="S394" s="78">
        <v>89.481014797190866</v>
      </c>
      <c r="T394" s="142">
        <v>6</v>
      </c>
      <c r="U394" s="68">
        <v>10.908640138837239</v>
      </c>
      <c r="V394" s="68">
        <v>0.32725920416511717</v>
      </c>
      <c r="W394" s="78">
        <v>109.65079365079364</v>
      </c>
      <c r="X394" s="78">
        <v>81.1111111111111</v>
      </c>
      <c r="Y394" s="78">
        <v>86</v>
      </c>
      <c r="Z394" s="73"/>
      <c r="AA394" s="74"/>
      <c r="AB394" s="75">
        <f>IF(N394="","",(IF(N394&gt;='Sales Ach'!B$3,'Sales Ach'!C$3,IF(N394&gt;='Sales Ach'!B$4,('Sales Ach'!C$4+((N394-'Sales Ach'!B$4)/('Sales Ach'!B$3-'Sales Ach'!B$4))*'Sales Ach'!D$4),IF(N394&gt;'Sales Ach'!B$5,('Sales Ach'!C$5+((N394-'Sales Ach'!B$5)/('Sales Ach'!B$4-'Sales Ach'!B$5))*'Sales Ach'!D$5),IF(N394&gt;='Sales Ach'!B$6,('Sales Ach'!C$6+((N394-'Sales Ach'!B$6)/('Sales Ach'!B$5-'Sales Ach'!B$6)*'Sales Ach'!D$6)),0))))*$AB$2/10))</f>
        <v>26.108252137164897</v>
      </c>
      <c r="AC394" s="76">
        <f>IF(Q394="","",(IF(Q394&gt;=UA!B$3,UA!C$3,IF(Q394&gt;=UA!B$4,(UA!C$4+((Q394-UA!B$4)/(UA!B$3-UA!B$4))*UA!D$4),IF(Q394&gt;UA!B$5,(UA!C$5+((Q394-UA!B$5)/(UA!B$4-UA!B$5))*UA!D$5),IF(Q394&gt;=UA!B$6,(UA!C$6+((Q394-UA!B$6)/(UA!B$5-UA!B$6)*UA!D$6)),0))))*$AC$2/10))</f>
        <v>7.8461538461538485</v>
      </c>
      <c r="AD394" s="76">
        <f>IF(R394="","",(IF(R394&gt;='New Product'!B$3,'New Product'!C$3,IF(R394&gt;='New Product'!B$4,('New Product'!C$4+((R394-'New Product'!B$4)/('New Product'!B$3-'New Product'!B$4))*'New Product'!D$4),IF(R394&gt;'New Product'!B$5,('New Product'!C$5+((R394-'New Product'!B$5)/('New Product'!B$4-'New Product'!B$5))*'New Product'!D$5),IF(R394&gt;='New Product'!B$6,('New Product'!C$6+((R394-'New Product'!B$6)/('New Product'!B$5-'New Product'!B$6)*'New Product'!D$6)),0)))))*$AD$2/10)</f>
        <v>1.2201129678145892</v>
      </c>
      <c r="AE394" s="76">
        <f>IF(S394="","",(IF(S394&gt;='Basket Brand'!B$3,'Basket Brand'!C$3,IF(S394&gt;='Basket Brand'!B$4,('Basket Brand'!C$4+((S394-'Basket Brand'!B$4)/('Basket Brand'!B$3-'Basket Brand'!B$4))*'Basket Brand'!D$4),IF(S394&gt;'Basket Brand'!B$5,('Basket Brand'!C$5+((S394-'Basket Brand'!B$5)/('Basket Brand'!B$4-'Basket Brand'!B$5))*'Basket Brand'!D$5),IF(S394&gt;='Basket Brand'!B$6,('Basket Brand'!C$6+((S394-'Basket Brand'!B$6)/('Basket Brand'!B$5-'Basket Brand'!B$6)*'Basket Brand'!D$6)),0))))*$AE$2/10))</f>
        <v>5.3377217756629047</v>
      </c>
      <c r="AF394" s="76">
        <f>IF(T394="","",(IF(T394&gt;='No of Month Ach.'!B$3,'No of Month Ach.'!C$3,IF(T394&gt;='No of Month Ach.'!B$4,('No of Month Ach.'!C$4+((T394-'No of Month Ach.'!B$4)/('No of Month Ach.'!B$3-'No of Month Ach.'!B$4))*'No of Month Ach.'!D$4),IF(T394&gt;'No of Month Ach.'!B$5,('No of Month Ach.'!C$5+((T394-'No of Month Ach.'!B$5)/('No of Month Ach.'!B$4-'No of Month Ach.'!B$5))*'No of Month Ach.'!D$5),IF(T394&gt;='No of Month Ach.'!B$6,('No of Month Ach.'!C$6+((T394-'No of Month Ach.'!B$6)/('No of Month Ach.'!B$5-'No of Month Ach.'!B$6)*'No of Month Ach.'!D$6)),0))))*$AF$2/10))</f>
        <v>1.575</v>
      </c>
      <c r="AG394" s="76">
        <f>IFERROR(IF(U394="","",IF(U394&gt;='Rx Share'!B$3,'Rx Share'!C$3,IF(U394&gt;='Rx Share'!B$4,('Rx Share'!C$4+((U394-'Rx Share'!B$4)/('Rx Share'!B$3-'Rx Share'!B$4))*'Rx Share'!D$4),IF(U394&gt;'Rx Share'!B$5,('Rx Share'!C$5+((U394-'Rx Share'!B$5)/('Rx Share'!B$4-'Rx Share'!B$5))*'Rx Share'!D$5),IF(U394&gt;='Rx Share'!B$6,('Rx Share'!C$6+((U394-'Rx Share'!B$6)/('Rx Share'!B$5-'Rx Share'!B$6)*'Rx Share'!D$6)),0)))))*$AG$2/10,"")</f>
        <v>0</v>
      </c>
      <c r="AH394" s="76">
        <f>IF(W394&gt;='Call Achv'!B$3,'Call Achv'!C$3,IF(W394&gt;='Call Achv'!B$4,('Call Achv'!C$4+((W394-'Call Achv'!B$4)/('Call Achv'!B$3-'Call Achv'!B$4))*'Call Achv'!D$4),IF(W394&gt;'Call Achv'!B$5,('Call Achv'!C$5+((W394-'Call Achv'!B$5)/('Call Achv'!B$4-'Call Achv'!B$5))*'Call Achv'!D$5),IF(W394&gt;='Call Achv'!B$6,('Call Achv'!C$6+((W394-'Call Achv'!B$6)/('Call Achv'!B$5-'Call Achv'!B$6)*'Call Achv'!D$6)),0))))*$AH$2/10</f>
        <v>5</v>
      </c>
      <c r="AI394" s="76">
        <f>IF(X394&gt;='FF-Written'!B$3,'FF-Written'!C$3,IF(X394&gt;='FF-Written'!B$4,('FF-Written'!C$4+((X394-'FF-Written'!B$4)/('FF-Written'!B$3-'FF-Written'!B$4))*'FF-Written'!D$4),IF(X394&gt;'FF-Written'!B$5,('FF-Written'!C$5+((X394-'FF-Written'!B$5)/('FF-Written'!B$4-'FF-Written'!B$5))*'FF-Written'!D$5),IF(X394&gt;='FF-Written'!B$6,('FF-Written'!C$6+((X394-'FF-Written'!B$6)/('FF-Written'!B$5-'FF-Written'!B$6)*'FF-Written'!D$6)),0))))*$AI$2/10</f>
        <v>6.5777777777777757</v>
      </c>
      <c r="AJ394" s="76">
        <f>IF(Y394&gt;='FF-Detailing'!B$3,'FF-Detailing'!C$3,IF(Y394&gt;='FF-Detailing'!B$4,('FF-Detailing'!C$4+((Y394-'FF-Detailing'!B$4)/('FF-Detailing'!B$3-'FF-Detailing'!B$4))*'FF-Detailing'!D$4),IF(Y394&gt;'FF-Detailing'!B$5,('FF-Detailing'!C$5+((Y394-'FF-Detailing'!B$5)/('FF-Detailing'!B$4-'FF-Detailing'!B$5))*'FF-Detailing'!D$5),IF(Y394&gt;='FF-Detailing'!B$6,('FF-Detailing'!C$6+((Y394-'FF-Detailing'!B$6)/('FF-Detailing'!B$5-'FF-Detailing'!B$6)*'FF-Detailing'!D$6)),0))))*$AJ$2/10</f>
        <v>2.46</v>
      </c>
      <c r="AK394" s="100">
        <f t="shared" si="81"/>
        <v>70.156273130717523</v>
      </c>
      <c r="AL394" s="70">
        <f t="shared" si="90"/>
        <v>111</v>
      </c>
      <c r="AM394" s="2">
        <f t="shared" si="82"/>
        <v>62.361131671748907</v>
      </c>
      <c r="AN394">
        <f t="shared" si="83"/>
        <v>82</v>
      </c>
      <c r="AO394" s="110">
        <f t="shared" si="84"/>
        <v>10.908640138837239</v>
      </c>
      <c r="AP394" s="110">
        <f t="shared" si="78"/>
        <v>62.174010692904901</v>
      </c>
      <c r="AQ394" s="110">
        <f t="shared" si="79"/>
        <v>44.61538461538462</v>
      </c>
      <c r="AR394" s="110">
        <f t="shared" si="80"/>
        <v>81.1111111111111</v>
      </c>
      <c r="AS394" s="109">
        <f t="shared" si="85"/>
        <v>93</v>
      </c>
      <c r="AT394" s="109">
        <f t="shared" si="86"/>
        <v>82</v>
      </c>
      <c r="AU394" s="109">
        <f t="shared" si="87"/>
        <v>64</v>
      </c>
      <c r="AV394" s="109">
        <f t="shared" si="88"/>
        <v>82</v>
      </c>
    </row>
    <row r="395" spans="1:48" ht="20" x14ac:dyDescent="0.35">
      <c r="A395" s="87"/>
      <c r="B395" s="79">
        <v>108781</v>
      </c>
      <c r="C395" s="80" t="s">
        <v>2355</v>
      </c>
      <c r="D395" s="80"/>
      <c r="E395" s="80" t="s">
        <v>2356</v>
      </c>
      <c r="F395" s="80" t="s">
        <v>198</v>
      </c>
      <c r="G395" s="80" t="s">
        <v>2107</v>
      </c>
      <c r="H395" s="80" t="s">
        <v>1785</v>
      </c>
      <c r="I395" s="80" t="s">
        <v>1786</v>
      </c>
      <c r="J395" s="146"/>
      <c r="K395" s="146" t="s">
        <v>1701</v>
      </c>
      <c r="L395" s="79"/>
      <c r="M395" s="79">
        <v>1</v>
      </c>
      <c r="N395" s="78">
        <v>100.63921867745573</v>
      </c>
      <c r="O395" s="78">
        <f>_xlfn.XLOOKUP($B395,[1]Sheet1!$A:$A,[1]Sheet1!$D:$D)</f>
        <v>100.63921867745573</v>
      </c>
      <c r="P395" s="78">
        <f t="shared" si="89"/>
        <v>0</v>
      </c>
      <c r="Q395" s="78">
        <v>39.130434782608695</v>
      </c>
      <c r="R395" s="78">
        <v>102.37368185334475</v>
      </c>
      <c r="S395" s="78">
        <v>113.63534832929341</v>
      </c>
      <c r="T395" s="142">
        <v>1</v>
      </c>
      <c r="U395" s="68" t="s">
        <v>1093</v>
      </c>
      <c r="V395" s="68" t="s">
        <v>1093</v>
      </c>
      <c r="W395" s="78">
        <v>87.666666666666671</v>
      </c>
      <c r="X395" s="78">
        <v>96.666666666666671</v>
      </c>
      <c r="Y395" s="78">
        <v>94</v>
      </c>
      <c r="Z395" s="73"/>
      <c r="AA395" s="74"/>
      <c r="AB395" s="75">
        <f>IF(N395="","",(IF(N395&gt;='Sales Ach'!B$3,'Sales Ach'!C$3,IF(N395&gt;='Sales Ach'!B$4,('Sales Ach'!C$4+((N395-'Sales Ach'!B$4)/('Sales Ach'!B$3-'Sales Ach'!B$4))*'Sales Ach'!D$4),IF(N395&gt;'Sales Ach'!B$5,('Sales Ach'!C$5+((N395-'Sales Ach'!B$5)/('Sales Ach'!B$4-'Sales Ach'!B$5))*'Sales Ach'!D$5),IF(N395&gt;='Sales Ach'!B$6,('Sales Ach'!C$6+((N395-'Sales Ach'!B$6)/('Sales Ach'!B$5-'Sales Ach'!B$6)*'Sales Ach'!D$6)),0))))*$AB$2/10))</f>
        <v>24.191765603236721</v>
      </c>
      <c r="AC395" s="76">
        <f>IF(Q395="","",(IF(Q395&gt;=UA!B$3,UA!C$3,IF(Q395&gt;=UA!B$4,(UA!C$4+((Q395-UA!B$4)/(UA!B$3-UA!B$4))*UA!D$4),IF(Q395&gt;UA!B$5,(UA!C$5+((Q395-UA!B$5)/(UA!B$4-UA!B$5))*UA!D$5),IF(Q395&gt;=UA!B$6,(UA!C$6+((Q395-UA!B$6)/(UA!B$5-UA!B$6)*UA!D$6)),0))))*$AC$2/10))</f>
        <v>5.7391304347826084</v>
      </c>
      <c r="AD395" s="76">
        <f>IF(R395="","",(IF(R395&gt;='New Product'!B$3,'New Product'!C$3,IF(R395&gt;='New Product'!B$4,('New Product'!C$4+((R395-'New Product'!B$4)/('New Product'!B$3-'New Product'!B$4))*'New Product'!D$4),IF(R395&gt;'New Product'!B$5,('New Product'!C$5+((R395-'New Product'!B$5)/('New Product'!B$4-'New Product'!B$5))*'New Product'!D$5),IF(R395&gt;='New Product'!B$6,('New Product'!C$6+((R395-'New Product'!B$6)/('New Product'!B$5-'New Product'!B$6)*'New Product'!D$6)),0)))))*$AD$2/10)</f>
        <v>5</v>
      </c>
      <c r="AE395" s="76">
        <f>IF(S395="","",(IF(S395&gt;='Basket Brand'!B$3,'Basket Brand'!C$3,IF(S395&gt;='Basket Brand'!B$4,('Basket Brand'!C$4+((S395-'Basket Brand'!B$4)/('Basket Brand'!B$3-'Basket Brand'!B$4))*'Basket Brand'!D$4),IF(S395&gt;'Basket Brand'!B$5,('Basket Brand'!C$5+((S395-'Basket Brand'!B$5)/('Basket Brand'!B$4-'Basket Brand'!B$5))*'Basket Brand'!D$5),IF(S395&gt;='Basket Brand'!B$6,('Basket Brand'!C$6+((S395-'Basket Brand'!B$6)/('Basket Brand'!B$5-'Basket Brand'!B$6)*'Basket Brand'!D$6)),0))))*$AE$2/10))</f>
        <v>11.236241799515209</v>
      </c>
      <c r="AF395" s="76">
        <f>IF(T395="","",(IF(T395&gt;='No of Month Ach.'!B$3,'No of Month Ach.'!C$3,IF(T395&gt;='No of Month Ach.'!B$4,('No of Month Ach.'!C$4+((T395-'No of Month Ach.'!B$4)/('No of Month Ach.'!B$3-'No of Month Ach.'!B$4))*'No of Month Ach.'!D$4),IF(T395&gt;'No of Month Ach.'!B$5,('No of Month Ach.'!C$5+((T395-'No of Month Ach.'!B$5)/('No of Month Ach.'!B$4-'No of Month Ach.'!B$5))*'No of Month Ach.'!D$5),IF(T395&gt;='No of Month Ach.'!B$6,('No of Month Ach.'!C$6+((T395-'No of Month Ach.'!B$6)/('No of Month Ach.'!B$5-'No of Month Ach.'!B$6)*'No of Month Ach.'!D$6)),0))))*$AF$2/10))</f>
        <v>0</v>
      </c>
      <c r="AG395" s="76" t="str">
        <f>IFERROR(IF(U395="","",IF(U395&gt;='Rx Share'!B$3,'Rx Share'!C$3,IF(U395&gt;='Rx Share'!B$4,('Rx Share'!C$4+((U395-'Rx Share'!B$4)/('Rx Share'!B$3-'Rx Share'!B$4))*'Rx Share'!D$4),IF(U395&gt;'Rx Share'!B$5,('Rx Share'!C$5+((U395-'Rx Share'!B$5)/('Rx Share'!B$4-'Rx Share'!B$5))*'Rx Share'!D$5),IF(U395&gt;='Rx Share'!B$6,('Rx Share'!C$6+((U395-'Rx Share'!B$6)/('Rx Share'!B$5-'Rx Share'!B$6)*'Rx Share'!D$6)),0)))))*$AG$2/10,"")</f>
        <v/>
      </c>
      <c r="AH395" s="76">
        <f>IF(W395&gt;='Call Achv'!B$3,'Call Achv'!C$3,IF(W395&gt;='Call Achv'!B$4,('Call Achv'!C$4+((W395-'Call Achv'!B$4)/('Call Achv'!B$3-'Call Achv'!B$4))*'Call Achv'!D$4),IF(W395&gt;'Call Achv'!B$5,('Call Achv'!C$5+((W395-'Call Achv'!B$5)/('Call Achv'!B$4-'Call Achv'!B$5))*'Call Achv'!D$5),IF(W395&gt;='Call Achv'!B$6,('Call Achv'!C$6+((W395-'Call Achv'!B$6)/('Call Achv'!B$5-'Call Achv'!B$6)*'Call Achv'!D$6)),0))))*$AH$2/10</f>
        <v>1.5916666666666675</v>
      </c>
      <c r="AI395" s="76">
        <f>IF(X395&gt;='FF-Written'!B$3,'FF-Written'!C$3,IF(X395&gt;='FF-Written'!B$4,('FF-Written'!C$4+((X395-'FF-Written'!B$4)/('FF-Written'!B$3-'FF-Written'!B$4))*'FF-Written'!D$4),IF(X395&gt;'FF-Written'!B$5,('FF-Written'!C$5+((X395-'FF-Written'!B$5)/('FF-Written'!B$4-'FF-Written'!B$5))*'FF-Written'!D$5),IF(X395&gt;='FF-Written'!B$6,('FF-Written'!C$6+((X395-'FF-Written'!B$6)/('FF-Written'!B$5-'FF-Written'!B$6)*'FF-Written'!D$6)),0))))*$AI$2/10</f>
        <v>8</v>
      </c>
      <c r="AJ395" s="76">
        <f>IF(Y395&gt;='FF-Detailing'!B$3,'FF-Detailing'!C$3,IF(Y395&gt;='FF-Detailing'!B$4,('FF-Detailing'!C$4+((Y395-'FF-Detailing'!B$4)/('FF-Detailing'!B$3-'FF-Detailing'!B$4))*'FF-Detailing'!D$4),IF(Y395&gt;'FF-Detailing'!B$5,('FF-Detailing'!C$5+((Y395-'FF-Detailing'!B$5)/('FF-Detailing'!B$4-'FF-Detailing'!B$5))*'FF-Detailing'!D$5),IF(Y395&gt;='FF-Detailing'!B$6,('FF-Detailing'!C$6+((Y395-'FF-Detailing'!B$6)/('FF-Detailing'!B$5-'FF-Detailing'!B$6)*'FF-Detailing'!D$6)),0))))*$AJ$2/10</f>
        <v>2.9400000000000004</v>
      </c>
      <c r="AK395" s="100">
        <f t="shared" si="81"/>
        <v>73.373505630251515</v>
      </c>
      <c r="AL395" s="70">
        <f t="shared" si="90"/>
        <v>89</v>
      </c>
      <c r="AM395" s="2">
        <f t="shared" si="82"/>
        <v>65.220893893556905</v>
      </c>
      <c r="AN395">
        <f t="shared" si="83"/>
        <v>67</v>
      </c>
      <c r="AO395" s="110" t="str">
        <f t="shared" si="84"/>
        <v/>
      </c>
      <c r="AP395" s="110">
        <f t="shared" si="78"/>
        <v>102.37368185334475</v>
      </c>
      <c r="AQ395" s="110">
        <f t="shared" si="79"/>
        <v>39.130434782608695</v>
      </c>
      <c r="AR395" s="110">
        <f t="shared" si="80"/>
        <v>96.666666666666671</v>
      </c>
      <c r="AS395" s="109" t="str">
        <f t="shared" si="85"/>
        <v>Not eligible</v>
      </c>
      <c r="AT395" s="109">
        <f t="shared" si="86"/>
        <v>35</v>
      </c>
      <c r="AU395" s="109">
        <f t="shared" si="87"/>
        <v>95</v>
      </c>
      <c r="AV395" s="109">
        <f t="shared" si="88"/>
        <v>2</v>
      </c>
    </row>
    <row r="396" spans="1:48" ht="20" x14ac:dyDescent="0.35">
      <c r="A396" s="87"/>
      <c r="B396" s="79">
        <v>108783</v>
      </c>
      <c r="C396" s="80" t="s">
        <v>2357</v>
      </c>
      <c r="D396" s="80" t="s">
        <v>1114</v>
      </c>
      <c r="E396" s="80" t="s">
        <v>2358</v>
      </c>
      <c r="F396" s="80" t="s">
        <v>1947</v>
      </c>
      <c r="G396" s="80" t="s">
        <v>16</v>
      </c>
      <c r="H396" s="80" t="s">
        <v>1770</v>
      </c>
      <c r="I396" s="80" t="s">
        <v>1757</v>
      </c>
      <c r="J396" s="146">
        <v>45376</v>
      </c>
      <c r="K396" s="146" t="s">
        <v>1719</v>
      </c>
      <c r="L396" s="79"/>
      <c r="M396" s="79">
        <v>9</v>
      </c>
      <c r="N396" s="78">
        <v>109.63272421573778</v>
      </c>
      <c r="O396" s="78">
        <f>_xlfn.XLOOKUP($B396,[1]Sheet1!$A:$A,[1]Sheet1!$D:$D)</f>
        <v>109.6327345126419</v>
      </c>
      <c r="P396" s="78">
        <f t="shared" si="89"/>
        <v>-1.0296904122242267E-5</v>
      </c>
      <c r="Q396" s="78">
        <v>55.223880597014926</v>
      </c>
      <c r="R396" s="78">
        <v>36.491442572088779</v>
      </c>
      <c r="S396" s="78">
        <v>122.70496866824416</v>
      </c>
      <c r="T396" s="142">
        <v>9</v>
      </c>
      <c r="U396" s="68">
        <v>2.7510316368638241</v>
      </c>
      <c r="V396" s="68">
        <v>8.2530949105914728E-2</v>
      </c>
      <c r="W396" s="78">
        <v>138.50793650793651</v>
      </c>
      <c r="X396" s="78">
        <v>82.222222222222214</v>
      </c>
      <c r="Y396" s="78">
        <v>85</v>
      </c>
      <c r="Z396" s="73"/>
      <c r="AA396" s="74"/>
      <c r="AB396" s="75">
        <f>IF(N396="","",(IF(N396&gt;='Sales Ach'!B$3,'Sales Ach'!C$3,IF(N396&gt;='Sales Ach'!B$4,('Sales Ach'!C$4+((N396-'Sales Ach'!B$4)/('Sales Ach'!B$3-'Sales Ach'!B$4))*'Sales Ach'!D$4),IF(N396&gt;'Sales Ach'!B$5,('Sales Ach'!C$5+((N396-'Sales Ach'!B$5)/('Sales Ach'!B$4-'Sales Ach'!B$5))*'Sales Ach'!D$5),IF(N396&gt;='Sales Ach'!B$6,('Sales Ach'!C$6+((N396-'Sales Ach'!B$6)/('Sales Ach'!B$5-'Sales Ach'!B$6)*'Sales Ach'!D$6)),0))))*$AB$2/10))</f>
        <v>26.889817264721337</v>
      </c>
      <c r="AC396" s="76">
        <f>IF(Q396="","",(IF(Q396&gt;=UA!B$3,UA!C$3,IF(Q396&gt;=UA!B$4,(UA!C$4+((Q396-UA!B$4)/(UA!B$3-UA!B$4))*UA!D$4),IF(Q396&gt;UA!B$5,(UA!C$5+((Q396-UA!B$5)/(UA!B$4-UA!B$5))*UA!D$5),IF(Q396&gt;=UA!B$6,(UA!C$6+((Q396-UA!B$6)/(UA!B$5-UA!B$6)*UA!D$6)),0))))*$AC$2/10))</f>
        <v>10</v>
      </c>
      <c r="AD396" s="76">
        <f>IF(R396="","",(IF(R396&gt;='New Product'!B$3,'New Product'!C$3,IF(R396&gt;='New Product'!B$4,('New Product'!C$4+((R396-'New Product'!B$4)/('New Product'!B$3-'New Product'!B$4))*'New Product'!D$4),IF(R396&gt;'New Product'!B$5,('New Product'!C$5+((R396-'New Product'!B$5)/('New Product'!B$4-'New Product'!B$5))*'New Product'!D$5),IF(R396&gt;='New Product'!B$6,('New Product'!C$6+((R396-'New Product'!B$6)/('New Product'!B$5-'New Product'!B$6)*'New Product'!D$6)),0)))))*$AD$2/10)</f>
        <v>0</v>
      </c>
      <c r="AE396" s="76">
        <f>IF(S396="","",(IF(S396&gt;='Basket Brand'!B$3,'Basket Brand'!C$3,IF(S396&gt;='Basket Brand'!B$4,('Basket Brand'!C$4+((S396-'Basket Brand'!B$4)/('Basket Brand'!B$3-'Basket Brand'!B$4))*'Basket Brand'!D$4),IF(S396&gt;'Basket Brand'!B$5,('Basket Brand'!C$5+((S396-'Basket Brand'!B$5)/('Basket Brand'!B$4-'Basket Brand'!B$5))*'Basket Brand'!D$5),IF(S396&gt;='Basket Brand'!B$6,('Basket Brand'!C$6+((S396-'Basket Brand'!B$6)/('Basket Brand'!B$5-'Basket Brand'!B$6)*'Basket Brand'!D$6)),0))))*$AE$2/10))</f>
        <v>12</v>
      </c>
      <c r="AF396" s="76">
        <f>IF(T396="","",(IF(T396&gt;='No of Month Ach.'!B$3,'No of Month Ach.'!C$3,IF(T396&gt;='No of Month Ach.'!B$4,('No of Month Ach.'!C$4+((T396-'No of Month Ach.'!B$4)/('No of Month Ach.'!B$3-'No of Month Ach.'!B$4))*'No of Month Ach.'!D$4),IF(T396&gt;'No of Month Ach.'!B$5,('No of Month Ach.'!C$5+((T396-'No of Month Ach.'!B$5)/('No of Month Ach.'!B$4-'No of Month Ach.'!B$5))*'No of Month Ach.'!D$5),IF(T396&gt;='No of Month Ach.'!B$6,('No of Month Ach.'!C$6+((T396-'No of Month Ach.'!B$6)/('No of Month Ach.'!B$5-'No of Month Ach.'!B$6)*'No of Month Ach.'!D$6)),0))))*$AF$2/10))</f>
        <v>4.9000000000000004</v>
      </c>
      <c r="AG396" s="76">
        <f>IFERROR(IF(U396="","",IF(U396&gt;='Rx Share'!B$3,'Rx Share'!C$3,IF(U396&gt;='Rx Share'!B$4,('Rx Share'!C$4+((U396-'Rx Share'!B$4)/('Rx Share'!B$3-'Rx Share'!B$4))*'Rx Share'!D$4),IF(U396&gt;'Rx Share'!B$5,('Rx Share'!C$5+((U396-'Rx Share'!B$5)/('Rx Share'!B$4-'Rx Share'!B$5))*'Rx Share'!D$5),IF(U396&gt;='Rx Share'!B$6,('Rx Share'!C$6+((U396-'Rx Share'!B$6)/('Rx Share'!B$5-'Rx Share'!B$6)*'Rx Share'!D$6)),0)))))*$AG$2/10,"")</f>
        <v>0</v>
      </c>
      <c r="AH396" s="76">
        <f>IF(W396&gt;='Call Achv'!B$3,'Call Achv'!C$3,IF(W396&gt;='Call Achv'!B$4,('Call Achv'!C$4+((W396-'Call Achv'!B$4)/('Call Achv'!B$3-'Call Achv'!B$4))*'Call Achv'!D$4),IF(W396&gt;'Call Achv'!B$5,('Call Achv'!C$5+((W396-'Call Achv'!B$5)/('Call Achv'!B$4-'Call Achv'!B$5))*'Call Achv'!D$5),IF(W396&gt;='Call Achv'!B$6,('Call Achv'!C$6+((W396-'Call Achv'!B$6)/('Call Achv'!B$5-'Call Achv'!B$6)*'Call Achv'!D$6)),0))))*$AH$2/10</f>
        <v>5</v>
      </c>
      <c r="AI396" s="76">
        <f>IF(X396&gt;='FF-Written'!B$3,'FF-Written'!C$3,IF(X396&gt;='FF-Written'!B$4,('FF-Written'!C$4+((X396-'FF-Written'!B$4)/('FF-Written'!B$3-'FF-Written'!B$4))*'FF-Written'!D$4),IF(X396&gt;'FF-Written'!B$5,('FF-Written'!C$5+((X396-'FF-Written'!B$5)/('FF-Written'!B$4-'FF-Written'!B$5))*'FF-Written'!D$5),IF(X396&gt;='FF-Written'!B$6,('FF-Written'!C$6+((X396-'FF-Written'!B$6)/('FF-Written'!B$5-'FF-Written'!B$6)*'FF-Written'!D$6)),0))))*$AI$2/10</f>
        <v>6.7555555555555546</v>
      </c>
      <c r="AJ396" s="76">
        <f>IF(Y396&gt;='FF-Detailing'!B$3,'FF-Detailing'!C$3,IF(Y396&gt;='FF-Detailing'!B$4,('FF-Detailing'!C$4+((Y396-'FF-Detailing'!B$4)/('FF-Detailing'!B$3-'FF-Detailing'!B$4))*'FF-Detailing'!D$4),IF(Y396&gt;'FF-Detailing'!B$5,('FF-Detailing'!C$5+((Y396-'FF-Detailing'!B$5)/('FF-Detailing'!B$4-'FF-Detailing'!B$5))*'FF-Detailing'!D$5),IF(Y396&gt;='FF-Detailing'!B$6,('FF-Detailing'!C$6+((Y396-'FF-Detailing'!B$6)/('FF-Detailing'!B$5-'FF-Detailing'!B$6)*'FF-Detailing'!D$6)),0))))*$AJ$2/10</f>
        <v>2.4</v>
      </c>
      <c r="AK396" s="100">
        <f t="shared" si="81"/>
        <v>84.93171602534612</v>
      </c>
      <c r="AL396" s="70">
        <f t="shared" si="90"/>
        <v>22</v>
      </c>
      <c r="AM396" s="2">
        <f t="shared" si="82"/>
        <v>75.494858689196562</v>
      </c>
      <c r="AN396">
        <f t="shared" si="83"/>
        <v>18</v>
      </c>
      <c r="AO396" s="110">
        <f t="shared" si="84"/>
        <v>2.7510316368638241</v>
      </c>
      <c r="AP396" s="110">
        <f t="shared" si="78"/>
        <v>36.491442572088779</v>
      </c>
      <c r="AQ396" s="110">
        <f t="shared" si="79"/>
        <v>55.223880597014926</v>
      </c>
      <c r="AR396" s="110">
        <f t="shared" si="80"/>
        <v>82.222222222222214</v>
      </c>
      <c r="AS396" s="109">
        <f t="shared" si="85"/>
        <v>114</v>
      </c>
      <c r="AT396" s="109">
        <f t="shared" si="86"/>
        <v>120</v>
      </c>
      <c r="AU396" s="109">
        <f t="shared" si="87"/>
        <v>30</v>
      </c>
      <c r="AV396" s="109">
        <f t="shared" si="88"/>
        <v>74</v>
      </c>
    </row>
    <row r="397" spans="1:48" ht="20" x14ac:dyDescent="0.35">
      <c r="A397" s="87"/>
      <c r="B397" s="79">
        <v>108784</v>
      </c>
      <c r="C397" s="80" t="s">
        <v>2359</v>
      </c>
      <c r="D397" s="80" t="s">
        <v>1114</v>
      </c>
      <c r="E397" s="80" t="s">
        <v>2360</v>
      </c>
      <c r="F397" s="80" t="s">
        <v>68</v>
      </c>
      <c r="G397" s="80" t="s">
        <v>34</v>
      </c>
      <c r="H397" s="80" t="s">
        <v>1760</v>
      </c>
      <c r="I397" s="80" t="s">
        <v>1757</v>
      </c>
      <c r="J397" s="146">
        <v>45376</v>
      </c>
      <c r="K397" s="146" t="s">
        <v>1719</v>
      </c>
      <c r="L397" s="79"/>
      <c r="M397" s="79">
        <v>9</v>
      </c>
      <c r="N397" s="78">
        <v>98.488394174017813</v>
      </c>
      <c r="O397" s="78">
        <f>_xlfn.XLOOKUP($B397,[1]Sheet1!$A:$A,[1]Sheet1!$D:$D)</f>
        <v>98.488417258037316</v>
      </c>
      <c r="P397" s="78">
        <f t="shared" si="89"/>
        <v>-2.3084019503016862E-5</v>
      </c>
      <c r="Q397" s="78">
        <v>33.220338983050844</v>
      </c>
      <c r="R397" s="78">
        <v>71.074058418571113</v>
      </c>
      <c r="S397" s="78">
        <v>94.013722508637116</v>
      </c>
      <c r="T397" s="142">
        <v>5</v>
      </c>
      <c r="U397" s="68">
        <v>10.944340212632897</v>
      </c>
      <c r="V397" s="68">
        <v>0.32833020637898691</v>
      </c>
      <c r="W397" s="78">
        <v>110.98412698412699</v>
      </c>
      <c r="X397" s="78">
        <v>81.111111111111114</v>
      </c>
      <c r="Y397" s="78">
        <v>76.666666666666671</v>
      </c>
      <c r="Z397" s="73"/>
      <c r="AA397" s="74"/>
      <c r="AB397" s="75">
        <f>IF(N397="","",(IF(N397&gt;='Sales Ach'!B$3,'Sales Ach'!C$3,IF(N397&gt;='Sales Ach'!B$4,('Sales Ach'!C$4+((N397-'Sales Ach'!B$4)/('Sales Ach'!B$3-'Sales Ach'!B$4))*'Sales Ach'!D$4),IF(N397&gt;'Sales Ach'!B$5,('Sales Ach'!C$5+((N397-'Sales Ach'!B$5)/('Sales Ach'!B$4-'Sales Ach'!B$5))*'Sales Ach'!D$5),IF(N397&gt;='Sales Ach'!B$6,('Sales Ach'!C$6+((N397-'Sales Ach'!B$6)/('Sales Ach'!B$5-'Sales Ach'!B$6)*'Sales Ach'!D$6)),0))))*$AB$2/10))</f>
        <v>19.186073008821374</v>
      </c>
      <c r="AC397" s="76">
        <f>IF(Q397="","",(IF(Q397&gt;=UA!B$3,UA!C$3,IF(Q397&gt;=UA!B$4,(UA!C$4+((Q397-UA!B$4)/(UA!B$3-UA!B$4))*UA!D$4),IF(Q397&gt;UA!B$5,(UA!C$5+((Q397-UA!B$5)/(UA!B$4-UA!B$5))*UA!D$5),IF(Q397&gt;=UA!B$6,(UA!C$6+((Q397-UA!B$6)/(UA!B$5-UA!B$6)*UA!D$6)),0))))*$AC$2/10))</f>
        <v>3.9661016949152534</v>
      </c>
      <c r="AD397" s="76">
        <f>IF(R397="","",(IF(R397&gt;='New Product'!B$3,'New Product'!C$3,IF(R397&gt;='New Product'!B$4,('New Product'!C$4+((R397-'New Product'!B$4)/('New Product'!B$3-'New Product'!B$4))*'New Product'!D$4),IF(R397&gt;'New Product'!B$5,('New Product'!C$5+((R397-'New Product'!B$5)/('New Product'!B$4-'New Product'!B$5))*'New Product'!D$5),IF(R397&gt;='New Product'!B$6,('New Product'!C$6+((R397-'New Product'!B$6)/('New Product'!B$5-'New Product'!B$6)*'New Product'!D$6)),0)))))*$AD$2/10)</f>
        <v>1.6094900558124858</v>
      </c>
      <c r="AE397" s="76">
        <f>IF(S397="","",(IF(S397&gt;='Basket Brand'!B$3,'Basket Brand'!C$3,IF(S397&gt;='Basket Brand'!B$4,('Basket Brand'!C$4+((S397-'Basket Brand'!B$4)/('Basket Brand'!B$3-'Basket Brand'!B$4))*'Basket Brand'!D$4),IF(S397&gt;'Basket Brand'!B$5,('Basket Brand'!C$5+((S397-'Basket Brand'!B$5)/('Basket Brand'!B$4-'Basket Brand'!B$5))*'Basket Brand'!D$5),IF(S397&gt;='Basket Brand'!B$6,('Basket Brand'!C$6+((S397-'Basket Brand'!B$6)/('Basket Brand'!B$5-'Basket Brand'!B$6)*'Basket Brand'!D$6)),0))))*$AE$2/10))</f>
        <v>5.8816467010364537</v>
      </c>
      <c r="AF397" s="76">
        <f>IF(T397="","",(IF(T397&gt;='No of Month Ach.'!B$3,'No of Month Ach.'!C$3,IF(T397&gt;='No of Month Ach.'!B$4,('No of Month Ach.'!C$4+((T397-'No of Month Ach.'!B$4)/('No of Month Ach.'!B$3-'No of Month Ach.'!B$4))*'No of Month Ach.'!D$4),IF(T397&gt;'No of Month Ach.'!B$5,('No of Month Ach.'!C$5+((T397-'No of Month Ach.'!B$5)/('No of Month Ach.'!B$4-'No of Month Ach.'!B$5))*'No of Month Ach.'!D$5),IF(T397&gt;='No of Month Ach.'!B$6,('No of Month Ach.'!C$6+((T397-'No of Month Ach.'!B$6)/('No of Month Ach.'!B$5-'No of Month Ach.'!B$6)*'No of Month Ach.'!D$6)),0))))*$AF$2/10))</f>
        <v>0.35</v>
      </c>
      <c r="AG397" s="76">
        <f>IFERROR(IF(U397="","",IF(U397&gt;='Rx Share'!B$3,'Rx Share'!C$3,IF(U397&gt;='Rx Share'!B$4,('Rx Share'!C$4+((U397-'Rx Share'!B$4)/('Rx Share'!B$3-'Rx Share'!B$4))*'Rx Share'!D$4),IF(U397&gt;'Rx Share'!B$5,('Rx Share'!C$5+((U397-'Rx Share'!B$5)/('Rx Share'!B$4-'Rx Share'!B$5))*'Rx Share'!D$5),IF(U397&gt;='Rx Share'!B$6,('Rx Share'!C$6+((U397-'Rx Share'!B$6)/('Rx Share'!B$5-'Rx Share'!B$6)*'Rx Share'!D$6)),0)))))*$AG$2/10,"")</f>
        <v>0</v>
      </c>
      <c r="AH397" s="76">
        <f>IF(W397&gt;='Call Achv'!B$3,'Call Achv'!C$3,IF(W397&gt;='Call Achv'!B$4,('Call Achv'!C$4+((W397-'Call Achv'!B$4)/('Call Achv'!B$3-'Call Achv'!B$4))*'Call Achv'!D$4),IF(W397&gt;'Call Achv'!B$5,('Call Achv'!C$5+((W397-'Call Achv'!B$5)/('Call Achv'!B$4-'Call Achv'!B$5))*'Call Achv'!D$5),IF(W397&gt;='Call Achv'!B$6,('Call Achv'!C$6+((W397-'Call Achv'!B$6)/('Call Achv'!B$5-'Call Achv'!B$6)*'Call Achv'!D$6)),0))))*$AH$2/10</f>
        <v>5</v>
      </c>
      <c r="AI397" s="76">
        <f>IF(X397&gt;='FF-Written'!B$3,'FF-Written'!C$3,IF(X397&gt;='FF-Written'!B$4,('FF-Written'!C$4+((X397-'FF-Written'!B$4)/('FF-Written'!B$3-'FF-Written'!B$4))*'FF-Written'!D$4),IF(X397&gt;'FF-Written'!B$5,('FF-Written'!C$5+((X397-'FF-Written'!B$5)/('FF-Written'!B$4-'FF-Written'!B$5))*'FF-Written'!D$5),IF(X397&gt;='FF-Written'!B$6,('FF-Written'!C$6+((X397-'FF-Written'!B$6)/('FF-Written'!B$5-'FF-Written'!B$6)*'FF-Written'!D$6)),0))))*$AI$2/10</f>
        <v>6.5777777777777784</v>
      </c>
      <c r="AJ397" s="76">
        <f>IF(Y397&gt;='FF-Detailing'!B$3,'FF-Detailing'!C$3,IF(Y397&gt;='FF-Detailing'!B$4,('FF-Detailing'!C$4+((Y397-'FF-Detailing'!B$4)/('FF-Detailing'!B$3-'FF-Detailing'!B$4))*'FF-Detailing'!D$4),IF(Y397&gt;'FF-Detailing'!B$5,('FF-Detailing'!C$5+((Y397-'FF-Detailing'!B$5)/('FF-Detailing'!B$4-'FF-Detailing'!B$5))*'FF-Detailing'!D$5),IF(Y397&gt;='FF-Detailing'!B$6,('FF-Detailing'!C$6+((Y397-'FF-Detailing'!B$6)/('FF-Detailing'!B$5-'FF-Detailing'!B$6)*'FF-Detailing'!D$6)),0))))*$AJ$2/10</f>
        <v>1.8000000000000007</v>
      </c>
      <c r="AK397" s="100">
        <f t="shared" si="81"/>
        <v>55.463861547954174</v>
      </c>
      <c r="AL397" s="70">
        <f t="shared" si="90"/>
        <v>193</v>
      </c>
      <c r="AM397" s="2">
        <f t="shared" si="82"/>
        <v>49.301210264848159</v>
      </c>
      <c r="AN397">
        <f t="shared" si="83"/>
        <v>144</v>
      </c>
      <c r="AO397" s="110" t="str">
        <f t="shared" si="84"/>
        <v/>
      </c>
      <c r="AP397" s="110" t="str">
        <f t="shared" si="78"/>
        <v/>
      </c>
      <c r="AQ397" s="110" t="str">
        <f t="shared" si="79"/>
        <v/>
      </c>
      <c r="AR397" s="110" t="str">
        <f t="shared" si="80"/>
        <v/>
      </c>
      <c r="AS397" s="109" t="str">
        <f t="shared" si="85"/>
        <v>Disqualified</v>
      </c>
      <c r="AT397" s="109" t="str">
        <f t="shared" si="86"/>
        <v>Disqualified</v>
      </c>
      <c r="AU397" s="109" t="str">
        <f t="shared" si="87"/>
        <v>Disqualified</v>
      </c>
      <c r="AV397" s="109" t="str">
        <f t="shared" si="88"/>
        <v>Disqualified</v>
      </c>
    </row>
    <row r="398" spans="1:48" ht="20" x14ac:dyDescent="0.35">
      <c r="A398" s="87"/>
      <c r="B398" s="79">
        <v>108785</v>
      </c>
      <c r="C398" s="80" t="s">
        <v>2361</v>
      </c>
      <c r="D398" s="80" t="s">
        <v>1541</v>
      </c>
      <c r="E398" s="80" t="s">
        <v>2362</v>
      </c>
      <c r="F398" s="80" t="s">
        <v>2064</v>
      </c>
      <c r="G398" s="80" t="s">
        <v>1906</v>
      </c>
      <c r="H398" s="80" t="s">
        <v>1545</v>
      </c>
      <c r="I398" s="80" t="s">
        <v>1545</v>
      </c>
      <c r="J398" s="146">
        <v>45383</v>
      </c>
      <c r="K398" s="146" t="s">
        <v>1719</v>
      </c>
      <c r="L398" s="79"/>
      <c r="M398" s="79">
        <v>9</v>
      </c>
      <c r="N398" s="78">
        <v>95.826517248431955</v>
      </c>
      <c r="O398" s="78">
        <f>_xlfn.XLOOKUP($B398,[1]Sheet1!$A:$A,[1]Sheet1!$D:$D)</f>
        <v>95.681873307526246</v>
      </c>
      <c r="P398" s="78">
        <f t="shared" si="89"/>
        <v>0.1446439409057092</v>
      </c>
      <c r="Q398" s="78">
        <v>40</v>
      </c>
      <c r="R398" s="78">
        <v>47.164486732542535</v>
      </c>
      <c r="S398" s="78">
        <v>83.854857285305783</v>
      </c>
      <c r="T398" s="142">
        <v>4</v>
      </c>
      <c r="U398" s="68" t="s">
        <v>1093</v>
      </c>
      <c r="V398" s="68" t="s">
        <v>1093</v>
      </c>
      <c r="W398" s="78">
        <v>149.43639291465379</v>
      </c>
      <c r="X398" s="78">
        <v>58.888888888888886</v>
      </c>
      <c r="Y398" s="78">
        <v>57.333333333333336</v>
      </c>
      <c r="Z398" s="73"/>
      <c r="AA398" s="74"/>
      <c r="AB398" s="75">
        <f>IF(N398="","",(IF(N398&gt;='Sales Ach'!B$3,'Sales Ach'!C$3,IF(N398&gt;='Sales Ach'!B$4,('Sales Ach'!C$4+((N398-'Sales Ach'!B$4)/('Sales Ach'!B$3-'Sales Ach'!B$4))*'Sales Ach'!D$4),IF(N398&gt;'Sales Ach'!B$5,('Sales Ach'!C$5+((N398-'Sales Ach'!B$5)/('Sales Ach'!B$4-'Sales Ach'!B$5))*'Sales Ach'!D$5),IF(N398&gt;='Sales Ach'!B$6,('Sales Ach'!C$6+((N398-'Sales Ach'!B$6)/('Sales Ach'!B$5-'Sales Ach'!B$6)*'Sales Ach'!D$6)),0))))*$AB$2/10))</f>
        <v>15.991820698118346</v>
      </c>
      <c r="AC398" s="76">
        <f>IF(Q398="","",(IF(Q398&gt;=UA!B$3,UA!C$3,IF(Q398&gt;=UA!B$4,(UA!C$4+((Q398-UA!B$4)/(UA!B$3-UA!B$4))*UA!D$4),IF(Q398&gt;UA!B$5,(UA!C$5+((Q398-UA!B$5)/(UA!B$4-UA!B$5))*UA!D$5),IF(Q398&gt;=UA!B$6,(UA!C$6+((Q398-UA!B$6)/(UA!B$5-UA!B$6)*UA!D$6)),0))))*$AC$2/10))</f>
        <v>6</v>
      </c>
      <c r="AD398" s="76">
        <f>IF(R398="","",(IF(R398&gt;='New Product'!B$3,'New Product'!C$3,IF(R398&gt;='New Product'!B$4,('New Product'!C$4+((R398-'New Product'!B$4)/('New Product'!B$3-'New Product'!B$4))*'New Product'!D$4),IF(R398&gt;'New Product'!B$5,('New Product'!C$5+((R398-'New Product'!B$5)/('New Product'!B$4-'New Product'!B$5))*'New Product'!D$5),IF(R398&gt;='New Product'!B$6,('New Product'!C$6+((R398-'New Product'!B$6)/('New Product'!B$5-'New Product'!B$6)*'New Product'!D$6)),0)))))*$AD$2/10)</f>
        <v>0.56344629454873596</v>
      </c>
      <c r="AE398" s="76">
        <f>IF(S398="","",(IF(S398&gt;='Basket Brand'!B$3,'Basket Brand'!C$3,IF(S398&gt;='Basket Brand'!B$4,('Basket Brand'!C$4+((S398-'Basket Brand'!B$4)/('Basket Brand'!B$3-'Basket Brand'!B$4))*'Basket Brand'!D$4),IF(S398&gt;'Basket Brand'!B$5,('Basket Brand'!C$5+((S398-'Basket Brand'!B$5)/('Basket Brand'!B$4-'Basket Brand'!B$5))*'Basket Brand'!D$5),IF(S398&gt;='Basket Brand'!B$6,('Basket Brand'!C$6+((S398-'Basket Brand'!B$6)/('Basket Brand'!B$5-'Basket Brand'!B$6)*'Basket Brand'!D$6)),0))))*$AE$2/10))</f>
        <v>4.6625828742366933</v>
      </c>
      <c r="AF398" s="76">
        <f>IF(T398="","",(IF(T398&gt;='No of Month Ach.'!B$3,'No of Month Ach.'!C$3,IF(T398&gt;='No of Month Ach.'!B$4,('No of Month Ach.'!C$4+((T398-'No of Month Ach.'!B$4)/('No of Month Ach.'!B$3-'No of Month Ach.'!B$4))*'No of Month Ach.'!D$4),IF(T398&gt;'No of Month Ach.'!B$5,('No of Month Ach.'!C$5+((T398-'No of Month Ach.'!B$5)/('No of Month Ach.'!B$4-'No of Month Ach.'!B$5))*'No of Month Ach.'!D$5),IF(T398&gt;='No of Month Ach.'!B$6,('No of Month Ach.'!C$6+((T398-'No of Month Ach.'!B$6)/('No of Month Ach.'!B$5-'No of Month Ach.'!B$6)*'No of Month Ach.'!D$6)),0))))*$AF$2/10))</f>
        <v>0</v>
      </c>
      <c r="AG398" s="76" t="str">
        <f>IFERROR(IF(U398="","",IF(U398&gt;='Rx Share'!B$3,'Rx Share'!C$3,IF(U398&gt;='Rx Share'!B$4,('Rx Share'!C$4+((U398-'Rx Share'!B$4)/('Rx Share'!B$3-'Rx Share'!B$4))*'Rx Share'!D$4),IF(U398&gt;'Rx Share'!B$5,('Rx Share'!C$5+((U398-'Rx Share'!B$5)/('Rx Share'!B$4-'Rx Share'!B$5))*'Rx Share'!D$5),IF(U398&gt;='Rx Share'!B$6,('Rx Share'!C$6+((U398-'Rx Share'!B$6)/('Rx Share'!B$5-'Rx Share'!B$6)*'Rx Share'!D$6)),0)))))*$AG$2/10,"")</f>
        <v/>
      </c>
      <c r="AH398" s="76">
        <f>IF(W398&gt;='Call Achv'!B$3,'Call Achv'!C$3,IF(W398&gt;='Call Achv'!B$4,('Call Achv'!C$4+((W398-'Call Achv'!B$4)/('Call Achv'!B$3-'Call Achv'!B$4))*'Call Achv'!D$4),IF(W398&gt;'Call Achv'!B$5,('Call Achv'!C$5+((W398-'Call Achv'!B$5)/('Call Achv'!B$4-'Call Achv'!B$5))*'Call Achv'!D$5),IF(W398&gt;='Call Achv'!B$6,('Call Achv'!C$6+((W398-'Call Achv'!B$6)/('Call Achv'!B$5-'Call Achv'!B$6)*'Call Achv'!D$6)),0))))*$AH$2/10</f>
        <v>5</v>
      </c>
      <c r="AI398" s="76">
        <f>IF(X398&gt;='FF-Written'!B$3,'FF-Written'!C$3,IF(X398&gt;='FF-Written'!B$4,('FF-Written'!C$4+((X398-'FF-Written'!B$4)/('FF-Written'!B$3-'FF-Written'!B$4))*'FF-Written'!D$4),IF(X398&gt;'FF-Written'!B$5,('FF-Written'!C$5+((X398-'FF-Written'!B$5)/('FF-Written'!B$4-'FF-Written'!B$5))*'FF-Written'!D$5),IF(X398&gt;='FF-Written'!B$6,('FF-Written'!C$6+((X398-'FF-Written'!B$6)/('FF-Written'!B$5-'FF-Written'!B$6)*'FF-Written'!D$6)),0))))*$AI$2/10</f>
        <v>2.8888888888888884</v>
      </c>
      <c r="AJ398" s="76">
        <f>IF(Y398&gt;='FF-Detailing'!B$3,'FF-Detailing'!C$3,IF(Y398&gt;='FF-Detailing'!B$4,('FF-Detailing'!C$4+((Y398-'FF-Detailing'!B$4)/('FF-Detailing'!B$3-'FF-Detailing'!B$4))*'FF-Detailing'!D$4),IF(Y398&gt;'FF-Detailing'!B$5,('FF-Detailing'!C$5+((Y398-'FF-Detailing'!B$5)/('FF-Detailing'!B$4-'FF-Detailing'!B$5))*'FF-Detailing'!D$5),IF(Y398&gt;='FF-Detailing'!B$6,('FF-Detailing'!C$6+((Y398-'FF-Detailing'!B$6)/('FF-Detailing'!B$5-'FF-Detailing'!B$6)*'FF-Detailing'!D$6)),0))))*$AJ$2/10</f>
        <v>0</v>
      </c>
      <c r="AK398" s="100">
        <f t="shared" si="81"/>
        <v>43.883423444740828</v>
      </c>
      <c r="AL398" s="70">
        <f t="shared" si="90"/>
        <v>299</v>
      </c>
      <c r="AM398" s="2">
        <f t="shared" si="82"/>
        <v>39.007487506436291</v>
      </c>
      <c r="AN398">
        <f t="shared" si="83"/>
        <v>220</v>
      </c>
      <c r="AO398" s="110" t="str">
        <f t="shared" si="84"/>
        <v/>
      </c>
      <c r="AP398" s="110" t="str">
        <f t="shared" si="78"/>
        <v/>
      </c>
      <c r="AQ398" s="110" t="str">
        <f t="shared" si="79"/>
        <v/>
      </c>
      <c r="AR398" s="110" t="str">
        <f t="shared" si="80"/>
        <v/>
      </c>
      <c r="AS398" s="109" t="str">
        <f t="shared" si="85"/>
        <v>Disqualified</v>
      </c>
      <c r="AT398" s="109" t="str">
        <f t="shared" si="86"/>
        <v>Disqualified</v>
      </c>
      <c r="AU398" s="109" t="str">
        <f t="shared" si="87"/>
        <v>Disqualified</v>
      </c>
      <c r="AV398" s="109" t="str">
        <f t="shared" si="88"/>
        <v>Disqualified</v>
      </c>
    </row>
    <row r="399" spans="1:48" ht="20" x14ac:dyDescent="0.35">
      <c r="A399" s="87"/>
      <c r="B399" s="79">
        <v>108788</v>
      </c>
      <c r="C399" s="80" t="s">
        <v>2363</v>
      </c>
      <c r="D399" s="80"/>
      <c r="E399" s="80" t="s">
        <v>2364</v>
      </c>
      <c r="F399" s="80" t="s">
        <v>2102</v>
      </c>
      <c r="G399" s="80" t="s">
        <v>1911</v>
      </c>
      <c r="H399" s="80" t="s">
        <v>1912</v>
      </c>
      <c r="I399" s="80" t="s">
        <v>1786</v>
      </c>
      <c r="J399" s="146"/>
      <c r="K399" s="146" t="s">
        <v>1701</v>
      </c>
      <c r="L399" s="79"/>
      <c r="M399" s="79">
        <v>3</v>
      </c>
      <c r="N399" s="78">
        <v>80.053199661646445</v>
      </c>
      <c r="O399" s="78">
        <f>_xlfn.XLOOKUP($B399,[1]Sheet1!$A:$A,[1]Sheet1!$D:$D)</f>
        <v>80.053199661646445</v>
      </c>
      <c r="P399" s="78">
        <f t="shared" si="89"/>
        <v>0</v>
      </c>
      <c r="Q399" s="78">
        <v>19.047619047619047</v>
      </c>
      <c r="R399" s="78" t="s">
        <v>1093</v>
      </c>
      <c r="S399" s="78">
        <v>80.193455140602325</v>
      </c>
      <c r="T399" s="142">
        <v>1</v>
      </c>
      <c r="U399" s="68" t="s">
        <v>1093</v>
      </c>
      <c r="V399" s="68" t="s">
        <v>1093</v>
      </c>
      <c r="W399" s="78">
        <v>65.367965367965368</v>
      </c>
      <c r="X399" s="78">
        <v>83.333333333333343</v>
      </c>
      <c r="Y399" s="78">
        <v>80</v>
      </c>
      <c r="Z399" s="73"/>
      <c r="AA399" s="74"/>
      <c r="AB399" s="75">
        <f>IF(N399="","",(IF(N399&gt;='Sales Ach'!B$3,'Sales Ach'!C$3,IF(N399&gt;='Sales Ach'!B$4,('Sales Ach'!C$4+((N399-'Sales Ach'!B$4)/('Sales Ach'!B$3-'Sales Ach'!B$4))*'Sales Ach'!D$4),IF(N399&gt;'Sales Ach'!B$5,('Sales Ach'!C$5+((N399-'Sales Ach'!B$5)/('Sales Ach'!B$4-'Sales Ach'!B$5))*'Sales Ach'!D$5),IF(N399&gt;='Sales Ach'!B$6,('Sales Ach'!C$6+((N399-'Sales Ach'!B$6)/('Sales Ach'!B$5-'Sales Ach'!B$6)*'Sales Ach'!D$6)),0))))*$AB$2/10))</f>
        <v>10.515959898493936</v>
      </c>
      <c r="AC399" s="76">
        <f>IF(Q399="","",(IF(Q399&gt;=UA!B$3,UA!C$3,IF(Q399&gt;=UA!B$4,(UA!C$4+((Q399-UA!B$4)/(UA!B$3-UA!B$4))*UA!D$4),IF(Q399&gt;UA!B$5,(UA!C$5+((Q399-UA!B$5)/(UA!B$4-UA!B$5))*UA!D$5),IF(Q399&gt;=UA!B$6,(UA!C$6+((Q399-UA!B$6)/(UA!B$5-UA!B$6)*UA!D$6)),0))))*$AC$2/10))</f>
        <v>0</v>
      </c>
      <c r="AD399" s="76" t="str">
        <f>IF(R399="","",(IF(R399&gt;='New Product'!B$3,'New Product'!C$3,IF(R399&gt;='New Product'!B$4,('New Product'!C$4+((R399-'New Product'!B$4)/('New Product'!B$3-'New Product'!B$4))*'New Product'!D$4),IF(R399&gt;'New Product'!B$5,('New Product'!C$5+((R399-'New Product'!B$5)/('New Product'!B$4-'New Product'!B$5))*'New Product'!D$5),IF(R399&gt;='New Product'!B$6,('New Product'!C$6+((R399-'New Product'!B$6)/('New Product'!B$5-'New Product'!B$6)*'New Product'!D$6)),0)))))*$AD$2/10)</f>
        <v/>
      </c>
      <c r="AE399" s="76">
        <f>IF(S399="","",(IF(S399&gt;='Basket Brand'!B$3,'Basket Brand'!C$3,IF(S399&gt;='Basket Brand'!B$4,('Basket Brand'!C$4+((S399-'Basket Brand'!B$4)/('Basket Brand'!B$3-'Basket Brand'!B$4))*'Basket Brand'!D$4),IF(S399&gt;'Basket Brand'!B$5,('Basket Brand'!C$5+((S399-'Basket Brand'!B$5)/('Basket Brand'!B$4-'Basket Brand'!B$5))*'Basket Brand'!D$5),IF(S399&gt;='Basket Brand'!B$6,('Basket Brand'!C$6+((S399-'Basket Brand'!B$6)/('Basket Brand'!B$5-'Basket Brand'!B$6)*'Basket Brand'!D$6)),0))))*$AE$2/10))</f>
        <v>4.2232146168722791</v>
      </c>
      <c r="AF399" s="76">
        <f>IF(T399="","",(IF(T399&gt;='No of Month Ach.'!B$3,'No of Month Ach.'!C$3,IF(T399&gt;='No of Month Ach.'!B$4,('No of Month Ach.'!C$4+((T399-'No of Month Ach.'!B$4)/('No of Month Ach.'!B$3-'No of Month Ach.'!B$4))*'No of Month Ach.'!D$4),IF(T399&gt;'No of Month Ach.'!B$5,('No of Month Ach.'!C$5+((T399-'No of Month Ach.'!B$5)/('No of Month Ach.'!B$4-'No of Month Ach.'!B$5))*'No of Month Ach.'!D$5),IF(T399&gt;='No of Month Ach.'!B$6,('No of Month Ach.'!C$6+((T399-'No of Month Ach.'!B$6)/('No of Month Ach.'!B$5-'No of Month Ach.'!B$6)*'No of Month Ach.'!D$6)),0))))*$AF$2/10))</f>
        <v>0</v>
      </c>
      <c r="AG399" s="76" t="str">
        <f>IFERROR(IF(U399="","",IF(U399&gt;='Rx Share'!B$3,'Rx Share'!C$3,IF(U399&gt;='Rx Share'!B$4,('Rx Share'!C$4+((U399-'Rx Share'!B$4)/('Rx Share'!B$3-'Rx Share'!B$4))*'Rx Share'!D$4),IF(U399&gt;'Rx Share'!B$5,('Rx Share'!C$5+((U399-'Rx Share'!B$5)/('Rx Share'!B$4-'Rx Share'!B$5))*'Rx Share'!D$5),IF(U399&gt;='Rx Share'!B$6,('Rx Share'!C$6+((U399-'Rx Share'!B$6)/('Rx Share'!B$5-'Rx Share'!B$6)*'Rx Share'!D$6)),0)))))*$AG$2/10,"")</f>
        <v/>
      </c>
      <c r="AH399" s="76">
        <f>IF(W399&gt;='Call Achv'!B$3,'Call Achv'!C$3,IF(W399&gt;='Call Achv'!B$4,('Call Achv'!C$4+((W399-'Call Achv'!B$4)/('Call Achv'!B$3-'Call Achv'!B$4))*'Call Achv'!D$4),IF(W399&gt;'Call Achv'!B$5,('Call Achv'!C$5+((W399-'Call Achv'!B$5)/('Call Achv'!B$4-'Call Achv'!B$5))*'Call Achv'!D$5),IF(W399&gt;='Call Achv'!B$6,('Call Achv'!C$6+((W399-'Call Achv'!B$6)/('Call Achv'!B$5-'Call Achv'!B$6)*'Call Achv'!D$6)),0))))*$AH$2/10</f>
        <v>0</v>
      </c>
      <c r="AI399" s="76">
        <f>IF(X399&gt;='FF-Written'!B$3,'FF-Written'!C$3,IF(X399&gt;='FF-Written'!B$4,('FF-Written'!C$4+((X399-'FF-Written'!B$4)/('FF-Written'!B$3-'FF-Written'!B$4))*'FF-Written'!D$4),IF(X399&gt;'FF-Written'!B$5,('FF-Written'!C$5+((X399-'FF-Written'!B$5)/('FF-Written'!B$4-'FF-Written'!B$5))*'FF-Written'!D$5),IF(X399&gt;='FF-Written'!B$6,('FF-Written'!C$6+((X399-'FF-Written'!B$6)/('FF-Written'!B$5-'FF-Written'!B$6)*'FF-Written'!D$6)),0))))*$AI$2/10</f>
        <v>6.9333333333333345</v>
      </c>
      <c r="AJ399" s="76">
        <f>IF(Y399&gt;='FF-Detailing'!B$3,'FF-Detailing'!C$3,IF(Y399&gt;='FF-Detailing'!B$4,('FF-Detailing'!C$4+((Y399-'FF-Detailing'!B$4)/('FF-Detailing'!B$3-'FF-Detailing'!B$4))*'FF-Detailing'!D$4),IF(Y399&gt;'FF-Detailing'!B$5,('FF-Detailing'!C$5+((Y399-'FF-Detailing'!B$5)/('FF-Detailing'!B$4-'FF-Detailing'!B$5))*'FF-Detailing'!D$5),IF(Y399&gt;='FF-Detailing'!B$6,('FF-Detailing'!C$6+((Y399-'FF-Detailing'!B$6)/('FF-Detailing'!B$5-'FF-Detailing'!B$6)*'FF-Detailing'!D$6)),0))))*$AJ$2/10</f>
        <v>2.1</v>
      </c>
      <c r="AK399" s="100">
        <f t="shared" si="81"/>
        <v>29.715634810874441</v>
      </c>
      <c r="AL399" s="70">
        <f t="shared" si="90"/>
        <v>473</v>
      </c>
      <c r="AM399" s="2">
        <f t="shared" si="82"/>
        <v>26.413897609666169</v>
      </c>
      <c r="AN399">
        <f t="shared" si="83"/>
        <v>336</v>
      </c>
      <c r="AO399" s="110" t="str">
        <f t="shared" si="84"/>
        <v/>
      </c>
      <c r="AP399" s="110" t="str">
        <f t="shared" si="78"/>
        <v/>
      </c>
      <c r="AQ399" s="110" t="str">
        <f t="shared" si="79"/>
        <v/>
      </c>
      <c r="AR399" s="110" t="str">
        <f t="shared" si="80"/>
        <v/>
      </c>
      <c r="AS399" s="109" t="str">
        <f t="shared" si="85"/>
        <v>Disqualified</v>
      </c>
      <c r="AT399" s="109" t="str">
        <f t="shared" si="86"/>
        <v>Disqualified</v>
      </c>
      <c r="AU399" s="109" t="str">
        <f t="shared" si="87"/>
        <v>Disqualified</v>
      </c>
      <c r="AV399" s="109" t="str">
        <f t="shared" si="88"/>
        <v>Disqualified</v>
      </c>
    </row>
    <row r="400" spans="1:48" ht="20" x14ac:dyDescent="0.35">
      <c r="A400" s="87"/>
      <c r="B400" s="79">
        <v>108790</v>
      </c>
      <c r="C400" s="80" t="s">
        <v>2365</v>
      </c>
      <c r="D400" s="80" t="s">
        <v>1114</v>
      </c>
      <c r="E400" s="80" t="s">
        <v>2366</v>
      </c>
      <c r="F400" s="80" t="s">
        <v>2367</v>
      </c>
      <c r="G400" s="80" t="s">
        <v>1813</v>
      </c>
      <c r="H400" s="80" t="s">
        <v>1808</v>
      </c>
      <c r="I400" s="80" t="s">
        <v>1757</v>
      </c>
      <c r="J400" s="146">
        <v>45376</v>
      </c>
      <c r="K400" s="146" t="s">
        <v>1719</v>
      </c>
      <c r="L400" s="79"/>
      <c r="M400" s="79">
        <v>9</v>
      </c>
      <c r="N400" s="78">
        <v>105.2268380569038</v>
      </c>
      <c r="O400" s="78">
        <f>_xlfn.XLOOKUP($B400,[1]Sheet1!$A:$A,[1]Sheet1!$D:$D)</f>
        <v>105.22682584267005</v>
      </c>
      <c r="P400" s="78">
        <f t="shared" si="89"/>
        <v>1.221423374886399E-5</v>
      </c>
      <c r="Q400" s="78">
        <v>33.333333333333329</v>
      </c>
      <c r="R400" s="78">
        <v>22.647472039480228</v>
      </c>
      <c r="S400" s="78">
        <v>106.02190841654185</v>
      </c>
      <c r="T400" s="142">
        <v>8</v>
      </c>
      <c r="U400" s="68">
        <v>3.1413563101109161</v>
      </c>
      <c r="V400" s="68">
        <v>0.56544413581996489</v>
      </c>
      <c r="W400" s="78">
        <v>116.93242217160214</v>
      </c>
      <c r="X400" s="78">
        <v>91.111111111111128</v>
      </c>
      <c r="Y400" s="78">
        <v>85</v>
      </c>
      <c r="Z400" s="73"/>
      <c r="AA400" s="74"/>
      <c r="AB400" s="75">
        <f>IF(N400="","",(IF(N400&gt;='Sales Ach'!B$3,'Sales Ach'!C$3,IF(N400&gt;='Sales Ach'!B$4,('Sales Ach'!C$4+((N400-'Sales Ach'!B$4)/('Sales Ach'!B$3-'Sales Ach'!B$4))*'Sales Ach'!D$4),IF(N400&gt;'Sales Ach'!B$5,('Sales Ach'!C$5+((N400-'Sales Ach'!B$5)/('Sales Ach'!B$4-'Sales Ach'!B$5))*'Sales Ach'!D$5),IF(N400&gt;='Sales Ach'!B$6,('Sales Ach'!C$6+((N400-'Sales Ach'!B$6)/('Sales Ach'!B$5-'Sales Ach'!B$6)*'Sales Ach'!D$6)),0))))*$AB$2/10))</f>
        <v>25.568051417071143</v>
      </c>
      <c r="AC400" s="76">
        <f>IF(Q400="","",(IF(Q400&gt;=UA!B$3,UA!C$3,IF(Q400&gt;=UA!B$4,(UA!C$4+((Q400-UA!B$4)/(UA!B$3-UA!B$4))*UA!D$4),IF(Q400&gt;UA!B$5,(UA!C$5+((Q400-UA!B$5)/(UA!B$4-UA!B$5))*UA!D$5),IF(Q400&gt;=UA!B$6,(UA!C$6+((Q400-UA!B$6)/(UA!B$5-UA!B$6)*UA!D$6)),0))))*$AC$2/10))</f>
        <v>3.9999999999999987</v>
      </c>
      <c r="AD400" s="76">
        <f>IF(R400="","",(IF(R400&gt;='New Product'!B$3,'New Product'!C$3,IF(R400&gt;='New Product'!B$4,('New Product'!C$4+((R400-'New Product'!B$4)/('New Product'!B$3-'New Product'!B$4))*'New Product'!D$4),IF(R400&gt;'New Product'!B$5,('New Product'!C$5+((R400-'New Product'!B$5)/('New Product'!B$4-'New Product'!B$5))*'New Product'!D$5),IF(R400&gt;='New Product'!B$6,('New Product'!C$6+((R400-'New Product'!B$6)/('New Product'!B$5-'New Product'!B$6)*'New Product'!D$6)),0)))))*$AD$2/10)</f>
        <v>0</v>
      </c>
      <c r="AE400" s="76">
        <f>IF(S400="","",(IF(S400&gt;='Basket Brand'!B$3,'Basket Brand'!C$3,IF(S400&gt;='Basket Brand'!B$4,('Basket Brand'!C$4+((S400-'Basket Brand'!B$4)/('Basket Brand'!B$3-'Basket Brand'!B$4))*'Basket Brand'!D$4),IF(S400&gt;'Basket Brand'!B$5,('Basket Brand'!C$5+((S400-'Basket Brand'!B$5)/('Basket Brand'!B$4-'Basket Brand'!B$5))*'Basket Brand'!D$5),IF(S400&gt;='Basket Brand'!B$6,('Basket Brand'!C$6+((S400-'Basket Brand'!B$6)/('Basket Brand'!B$5-'Basket Brand'!B$6)*'Basket Brand'!D$6)),0))))*$AE$2/10))</f>
        <v>10.322629009985022</v>
      </c>
      <c r="AF400" s="76">
        <f>IF(T400="","",(IF(T400&gt;='No of Month Ach.'!B$3,'No of Month Ach.'!C$3,IF(T400&gt;='No of Month Ach.'!B$4,('No of Month Ach.'!C$4+((T400-'No of Month Ach.'!B$4)/('No of Month Ach.'!B$3-'No of Month Ach.'!B$4))*'No of Month Ach.'!D$4),IF(T400&gt;'No of Month Ach.'!B$5,('No of Month Ach.'!C$5+((T400-'No of Month Ach.'!B$5)/('No of Month Ach.'!B$4-'No of Month Ach.'!B$5))*'No of Month Ach.'!D$5),IF(T400&gt;='No of Month Ach.'!B$6,('No of Month Ach.'!C$6+((T400-'No of Month Ach.'!B$6)/('No of Month Ach.'!B$5-'No of Month Ach.'!B$6)*'No of Month Ach.'!D$6)),0))))*$AF$2/10))</f>
        <v>3.85</v>
      </c>
      <c r="AG400" s="76">
        <f>IFERROR(IF(U400="","",IF(U400&gt;='Rx Share'!B$3,'Rx Share'!C$3,IF(U400&gt;='Rx Share'!B$4,('Rx Share'!C$4+((U400-'Rx Share'!B$4)/('Rx Share'!B$3-'Rx Share'!B$4))*'Rx Share'!D$4),IF(U400&gt;'Rx Share'!B$5,('Rx Share'!C$5+((U400-'Rx Share'!B$5)/('Rx Share'!B$4-'Rx Share'!B$5))*'Rx Share'!D$5),IF(U400&gt;='Rx Share'!B$6,('Rx Share'!C$6+((U400-'Rx Share'!B$6)/('Rx Share'!B$5-'Rx Share'!B$6)*'Rx Share'!D$6)),0)))))*$AG$2/10,"")</f>
        <v>0</v>
      </c>
      <c r="AH400" s="76">
        <f>IF(W400&gt;='Call Achv'!B$3,'Call Achv'!C$3,IF(W400&gt;='Call Achv'!B$4,('Call Achv'!C$4+((W400-'Call Achv'!B$4)/('Call Achv'!B$3-'Call Achv'!B$4))*'Call Achv'!D$4),IF(W400&gt;'Call Achv'!B$5,('Call Achv'!C$5+((W400-'Call Achv'!B$5)/('Call Achv'!B$4-'Call Achv'!B$5))*'Call Achv'!D$5),IF(W400&gt;='Call Achv'!B$6,('Call Achv'!C$6+((W400-'Call Achv'!B$6)/('Call Achv'!B$5-'Call Achv'!B$6)*'Call Achv'!D$6)),0))))*$AH$2/10</f>
        <v>5</v>
      </c>
      <c r="AI400" s="76">
        <f>IF(X400&gt;='FF-Written'!B$3,'FF-Written'!C$3,IF(X400&gt;='FF-Written'!B$4,('FF-Written'!C$4+((X400-'FF-Written'!B$4)/('FF-Written'!B$3-'FF-Written'!B$4))*'FF-Written'!D$4),IF(X400&gt;'FF-Written'!B$5,('FF-Written'!C$5+((X400-'FF-Written'!B$5)/('FF-Written'!B$4-'FF-Written'!B$5))*'FF-Written'!D$5),IF(X400&gt;='FF-Written'!B$6,('FF-Written'!C$6+((X400-'FF-Written'!B$6)/('FF-Written'!B$5-'FF-Written'!B$6)*'FF-Written'!D$6)),0))))*$AI$2/10</f>
        <v>8</v>
      </c>
      <c r="AJ400" s="76">
        <f>IF(Y400&gt;='FF-Detailing'!B$3,'FF-Detailing'!C$3,IF(Y400&gt;='FF-Detailing'!B$4,('FF-Detailing'!C$4+((Y400-'FF-Detailing'!B$4)/('FF-Detailing'!B$3-'FF-Detailing'!B$4))*'FF-Detailing'!D$4),IF(Y400&gt;'FF-Detailing'!B$5,('FF-Detailing'!C$5+((Y400-'FF-Detailing'!B$5)/('FF-Detailing'!B$4-'FF-Detailing'!B$5))*'FF-Detailing'!D$5),IF(Y400&gt;='FF-Detailing'!B$6,('FF-Detailing'!C$6+((Y400-'FF-Detailing'!B$6)/('FF-Detailing'!B$5-'FF-Detailing'!B$6)*'FF-Detailing'!D$6)),0))))*$AJ$2/10</f>
        <v>2.4</v>
      </c>
      <c r="AK400" s="100">
        <f t="shared" si="81"/>
        <v>73.92585053382021</v>
      </c>
      <c r="AL400" s="70">
        <f t="shared" si="90"/>
        <v>85</v>
      </c>
      <c r="AM400" s="2">
        <f t="shared" si="82"/>
        <v>65.711867141173528</v>
      </c>
      <c r="AN400">
        <f t="shared" si="83"/>
        <v>63</v>
      </c>
      <c r="AO400" s="110">
        <f t="shared" si="84"/>
        <v>3.1413563101109161</v>
      </c>
      <c r="AP400" s="110">
        <f t="shared" si="78"/>
        <v>22.647472039480228</v>
      </c>
      <c r="AQ400" s="110">
        <f t="shared" si="79"/>
        <v>33.333333333333329</v>
      </c>
      <c r="AR400" s="110">
        <f t="shared" si="80"/>
        <v>91.111111111111128</v>
      </c>
      <c r="AS400" s="109">
        <f t="shared" si="85"/>
        <v>108</v>
      </c>
      <c r="AT400" s="109">
        <f t="shared" si="86"/>
        <v>131</v>
      </c>
      <c r="AU400" s="109">
        <f t="shared" si="87"/>
        <v>120</v>
      </c>
      <c r="AV400" s="109">
        <f t="shared" si="88"/>
        <v>16</v>
      </c>
    </row>
    <row r="401" spans="1:48" ht="20" x14ac:dyDescent="0.35">
      <c r="A401" s="87"/>
      <c r="B401" s="79">
        <v>108791</v>
      </c>
      <c r="C401" s="80" t="s">
        <v>2368</v>
      </c>
      <c r="D401" s="80" t="s">
        <v>1541</v>
      </c>
      <c r="E401" s="80" t="s">
        <v>2369</v>
      </c>
      <c r="F401" s="80" t="s">
        <v>2133</v>
      </c>
      <c r="G401" s="80" t="s">
        <v>1766</v>
      </c>
      <c r="H401" s="80" t="s">
        <v>1545</v>
      </c>
      <c r="I401" s="80" t="s">
        <v>1545</v>
      </c>
      <c r="J401" s="146">
        <v>45371</v>
      </c>
      <c r="K401" s="146" t="s">
        <v>1719</v>
      </c>
      <c r="L401" s="79"/>
      <c r="M401" s="79">
        <v>9</v>
      </c>
      <c r="N401" s="78">
        <v>110.07629663461312</v>
      </c>
      <c r="O401" s="78">
        <f>_xlfn.XLOOKUP($B401,[1]Sheet1!$A:$A,[1]Sheet1!$D:$D)</f>
        <v>110.0763009375747</v>
      </c>
      <c r="P401" s="78">
        <f t="shared" si="89"/>
        <v>-4.3029615852674397E-6</v>
      </c>
      <c r="Q401" s="78">
        <v>77.777777777777786</v>
      </c>
      <c r="R401" s="78">
        <v>65.517210178142747</v>
      </c>
      <c r="S401" s="78">
        <v>123.79984768308813</v>
      </c>
      <c r="T401" s="142">
        <v>6</v>
      </c>
      <c r="U401" s="68" t="s">
        <v>1093</v>
      </c>
      <c r="V401" s="68" t="s">
        <v>1093</v>
      </c>
      <c r="W401" s="78">
        <v>163.14553990610327</v>
      </c>
      <c r="X401" s="78">
        <v>58.888888888888893</v>
      </c>
      <c r="Y401" s="78">
        <v>56.666666666666664</v>
      </c>
      <c r="Z401" s="73"/>
      <c r="AA401" s="74"/>
      <c r="AB401" s="75">
        <f>IF(N401="","",(IF(N401&gt;='Sales Ach'!B$3,'Sales Ach'!C$3,IF(N401&gt;='Sales Ach'!B$4,('Sales Ach'!C$4+((N401-'Sales Ach'!B$4)/('Sales Ach'!B$3-'Sales Ach'!B$4))*'Sales Ach'!D$4),IF(N401&gt;'Sales Ach'!B$5,('Sales Ach'!C$5+((N401-'Sales Ach'!B$5)/('Sales Ach'!B$4-'Sales Ach'!B$5))*'Sales Ach'!D$5),IF(N401&gt;='Sales Ach'!B$6,('Sales Ach'!C$6+((N401-'Sales Ach'!B$6)/('Sales Ach'!B$5-'Sales Ach'!B$6)*'Sales Ach'!D$6)),0))))*$AB$2/10))</f>
        <v>27.02288899038394</v>
      </c>
      <c r="AC401" s="76">
        <f>IF(Q401="","",(IF(Q401&gt;=UA!B$3,UA!C$3,IF(Q401&gt;=UA!B$4,(UA!C$4+((Q401-UA!B$4)/(UA!B$3-UA!B$4))*UA!D$4),IF(Q401&gt;UA!B$5,(UA!C$5+((Q401-UA!B$5)/(UA!B$4-UA!B$5))*UA!D$5),IF(Q401&gt;=UA!B$6,(UA!C$6+((Q401-UA!B$6)/(UA!B$5-UA!B$6)*UA!D$6)),0))))*$AC$2/10))</f>
        <v>10</v>
      </c>
      <c r="AD401" s="76">
        <f>IF(R401="","",(IF(R401&gt;='New Product'!B$3,'New Product'!C$3,IF(R401&gt;='New Product'!B$4,('New Product'!C$4+((R401-'New Product'!B$4)/('New Product'!B$3-'New Product'!B$4))*'New Product'!D$4),IF(R401&gt;'New Product'!B$5,('New Product'!C$5+((R401-'New Product'!B$5)/('New Product'!B$4-'New Product'!B$5))*'New Product'!D$5),IF(R401&gt;='New Product'!B$6,('New Product'!C$6+((R401-'New Product'!B$6)/('New Product'!B$5-'New Product'!B$6)*'New Product'!D$6)),0)))))*$AD$2/10)</f>
        <v>1.3663779452937452</v>
      </c>
      <c r="AE401" s="76">
        <f>IF(S401="","",(IF(S401&gt;='Basket Brand'!B$3,'Basket Brand'!C$3,IF(S401&gt;='Basket Brand'!B$4,('Basket Brand'!C$4+((S401-'Basket Brand'!B$4)/('Basket Brand'!B$3-'Basket Brand'!B$4))*'Basket Brand'!D$4),IF(S401&gt;'Basket Brand'!B$5,('Basket Brand'!C$5+((S401-'Basket Brand'!B$5)/('Basket Brand'!B$4-'Basket Brand'!B$5))*'Basket Brand'!D$5),IF(S401&gt;='Basket Brand'!B$6,('Basket Brand'!C$6+((S401-'Basket Brand'!B$6)/('Basket Brand'!B$5-'Basket Brand'!B$6)*'Basket Brand'!D$6)),0))))*$AE$2/10))</f>
        <v>12</v>
      </c>
      <c r="AF401" s="76">
        <f>IF(T401="","",(IF(T401&gt;='No of Month Ach.'!B$3,'No of Month Ach.'!C$3,IF(T401&gt;='No of Month Ach.'!B$4,('No of Month Ach.'!C$4+((T401-'No of Month Ach.'!B$4)/('No of Month Ach.'!B$3-'No of Month Ach.'!B$4))*'No of Month Ach.'!D$4),IF(T401&gt;'No of Month Ach.'!B$5,('No of Month Ach.'!C$5+((T401-'No of Month Ach.'!B$5)/('No of Month Ach.'!B$4-'No of Month Ach.'!B$5))*'No of Month Ach.'!D$5),IF(T401&gt;='No of Month Ach.'!B$6,('No of Month Ach.'!C$6+((T401-'No of Month Ach.'!B$6)/('No of Month Ach.'!B$5-'No of Month Ach.'!B$6)*'No of Month Ach.'!D$6)),0))))*$AF$2/10))</f>
        <v>1.575</v>
      </c>
      <c r="AG401" s="76" t="str">
        <f>IFERROR(IF(U401="","",IF(U401&gt;='Rx Share'!B$3,'Rx Share'!C$3,IF(U401&gt;='Rx Share'!B$4,('Rx Share'!C$4+((U401-'Rx Share'!B$4)/('Rx Share'!B$3-'Rx Share'!B$4))*'Rx Share'!D$4),IF(U401&gt;'Rx Share'!B$5,('Rx Share'!C$5+((U401-'Rx Share'!B$5)/('Rx Share'!B$4-'Rx Share'!B$5))*'Rx Share'!D$5),IF(U401&gt;='Rx Share'!B$6,('Rx Share'!C$6+((U401-'Rx Share'!B$6)/('Rx Share'!B$5-'Rx Share'!B$6)*'Rx Share'!D$6)),0)))))*$AG$2/10,"")</f>
        <v/>
      </c>
      <c r="AH401" s="76">
        <f>IF(W401&gt;='Call Achv'!B$3,'Call Achv'!C$3,IF(W401&gt;='Call Achv'!B$4,('Call Achv'!C$4+((W401-'Call Achv'!B$4)/('Call Achv'!B$3-'Call Achv'!B$4))*'Call Achv'!D$4),IF(W401&gt;'Call Achv'!B$5,('Call Achv'!C$5+((W401-'Call Achv'!B$5)/('Call Achv'!B$4-'Call Achv'!B$5))*'Call Achv'!D$5),IF(W401&gt;='Call Achv'!B$6,('Call Achv'!C$6+((W401-'Call Achv'!B$6)/('Call Achv'!B$5-'Call Achv'!B$6)*'Call Achv'!D$6)),0))))*$AH$2/10</f>
        <v>5</v>
      </c>
      <c r="AI401" s="76">
        <f>IF(X401&gt;='FF-Written'!B$3,'FF-Written'!C$3,IF(X401&gt;='FF-Written'!B$4,('FF-Written'!C$4+((X401-'FF-Written'!B$4)/('FF-Written'!B$3-'FF-Written'!B$4))*'FF-Written'!D$4),IF(X401&gt;'FF-Written'!B$5,('FF-Written'!C$5+((X401-'FF-Written'!B$5)/('FF-Written'!B$4-'FF-Written'!B$5))*'FF-Written'!D$5),IF(X401&gt;='FF-Written'!B$6,('FF-Written'!C$6+((X401-'FF-Written'!B$6)/('FF-Written'!B$5-'FF-Written'!B$6)*'FF-Written'!D$6)),0))))*$AI$2/10</f>
        <v>2.8888888888888902</v>
      </c>
      <c r="AJ401" s="76">
        <f>IF(Y401&gt;='FF-Detailing'!B$3,'FF-Detailing'!C$3,IF(Y401&gt;='FF-Detailing'!B$4,('FF-Detailing'!C$4+((Y401-'FF-Detailing'!B$4)/('FF-Detailing'!B$3-'FF-Detailing'!B$4))*'FF-Detailing'!D$4),IF(Y401&gt;'FF-Detailing'!B$5,('FF-Detailing'!C$5+((Y401-'FF-Detailing'!B$5)/('FF-Detailing'!B$4-'FF-Detailing'!B$5))*'FF-Detailing'!D$5),IF(Y401&gt;='FF-Detailing'!B$6,('FF-Detailing'!C$6+((Y401-'FF-Detailing'!B$6)/('FF-Detailing'!B$5-'FF-Detailing'!B$6)*'FF-Detailing'!D$6)),0))))*$AJ$2/10</f>
        <v>0</v>
      </c>
      <c r="AK401" s="100">
        <f t="shared" si="81"/>
        <v>74.816444780708224</v>
      </c>
      <c r="AL401" s="70">
        <f t="shared" si="90"/>
        <v>73</v>
      </c>
      <c r="AM401" s="2">
        <f t="shared" si="82"/>
        <v>66.50350647174065</v>
      </c>
      <c r="AN401">
        <f t="shared" si="83"/>
        <v>53</v>
      </c>
      <c r="AO401" s="110" t="str">
        <f t="shared" si="84"/>
        <v/>
      </c>
      <c r="AP401" s="110">
        <f t="shared" si="78"/>
        <v>65.517210178142747</v>
      </c>
      <c r="AQ401" s="110">
        <f t="shared" si="79"/>
        <v>77.777777777777786</v>
      </c>
      <c r="AR401" s="110">
        <f t="shared" si="80"/>
        <v>58.888888888888893</v>
      </c>
      <c r="AS401" s="109" t="str">
        <f t="shared" si="85"/>
        <v>Not eligible</v>
      </c>
      <c r="AT401" s="109">
        <f t="shared" si="86"/>
        <v>78</v>
      </c>
      <c r="AU401" s="109">
        <f t="shared" si="87"/>
        <v>2</v>
      </c>
      <c r="AV401" s="109">
        <f t="shared" si="88"/>
        <v>125</v>
      </c>
    </row>
    <row r="402" spans="1:48" ht="20" x14ac:dyDescent="0.35">
      <c r="A402" s="87"/>
      <c r="B402" s="79">
        <v>108802</v>
      </c>
      <c r="C402" s="80" t="s">
        <v>659</v>
      </c>
      <c r="D402" s="80" t="s">
        <v>1114</v>
      </c>
      <c r="E402" s="80" t="s">
        <v>2370</v>
      </c>
      <c r="F402" s="80" t="s">
        <v>198</v>
      </c>
      <c r="G402" s="80" t="s">
        <v>31</v>
      </c>
      <c r="H402" s="80" t="s">
        <v>1760</v>
      </c>
      <c r="I402" s="80" t="s">
        <v>1757</v>
      </c>
      <c r="J402" s="146">
        <v>45397</v>
      </c>
      <c r="K402" s="146" t="s">
        <v>1719</v>
      </c>
      <c r="L402" s="79"/>
      <c r="M402" s="79">
        <v>9</v>
      </c>
      <c r="N402" s="78">
        <v>84.681942032937144</v>
      </c>
      <c r="O402" s="78">
        <f>_xlfn.XLOOKUP($B402,[1]Sheet1!$A:$A,[1]Sheet1!$D:$D)</f>
        <v>84.681846031963133</v>
      </c>
      <c r="P402" s="78">
        <f t="shared" si="89"/>
        <v>9.600097401119001E-5</v>
      </c>
      <c r="Q402" s="78">
        <v>26.97495183044316</v>
      </c>
      <c r="R402" s="78">
        <v>63.878296697151612</v>
      </c>
      <c r="S402" s="78">
        <v>97.306766572859161</v>
      </c>
      <c r="T402" s="142">
        <v>1</v>
      </c>
      <c r="U402" s="68">
        <v>14.837641956286024</v>
      </c>
      <c r="V402" s="68">
        <v>0.44512925868858072</v>
      </c>
      <c r="W402" s="78">
        <v>74.793650793650784</v>
      </c>
      <c r="X402" s="78">
        <v>73.8888888888889</v>
      </c>
      <c r="Y402" s="78">
        <v>86.666666666666671</v>
      </c>
      <c r="Z402" s="73"/>
      <c r="AA402" s="74"/>
      <c r="AB402" s="75">
        <f>IF(N402="","",(IF(N402&gt;='Sales Ach'!B$3,'Sales Ach'!C$3,IF(N402&gt;='Sales Ach'!B$4,('Sales Ach'!C$4+((N402-'Sales Ach'!B$4)/('Sales Ach'!B$3-'Sales Ach'!B$4))*'Sales Ach'!D$4),IF(N402&gt;'Sales Ach'!B$5,('Sales Ach'!C$5+((N402-'Sales Ach'!B$5)/('Sales Ach'!B$4-'Sales Ach'!B$5))*'Sales Ach'!D$5),IF(N402&gt;='Sales Ach'!B$6,('Sales Ach'!C$6+((N402-'Sales Ach'!B$6)/('Sales Ach'!B$5-'Sales Ach'!B$6)*'Sales Ach'!D$6)),0))))*$AB$2/10))</f>
        <v>11.904582609881144</v>
      </c>
      <c r="AC402" s="76">
        <f>IF(Q402="","",(IF(Q402&gt;=UA!B$3,UA!C$3,IF(Q402&gt;=UA!B$4,(UA!C$4+((Q402-UA!B$4)/(UA!B$3-UA!B$4))*UA!D$4),IF(Q402&gt;UA!B$5,(UA!C$5+((Q402-UA!B$5)/(UA!B$4-UA!B$5))*UA!D$5),IF(Q402&gt;=UA!B$6,(UA!C$6+((Q402-UA!B$6)/(UA!B$5-UA!B$6)*UA!D$6)),0))))*$AC$2/10))</f>
        <v>0</v>
      </c>
      <c r="AD402" s="76">
        <f>IF(R402="","",(IF(R402&gt;='New Product'!B$3,'New Product'!C$3,IF(R402&gt;='New Product'!B$4,('New Product'!C$4+((R402-'New Product'!B$4)/('New Product'!B$3-'New Product'!B$4))*'New Product'!D$4),IF(R402&gt;'New Product'!B$5,('New Product'!C$5+((R402-'New Product'!B$5)/('New Product'!B$4-'New Product'!B$5))*'New Product'!D$5),IF(R402&gt;='New Product'!B$6,('New Product'!C$6+((R402-'New Product'!B$6)/('New Product'!B$5-'New Product'!B$6)*'New Product'!D$6)),0)))))*$AD$2/10)</f>
        <v>1.2946754805003831</v>
      </c>
      <c r="AE402" s="76">
        <f>IF(S402="","",(IF(S402&gt;='Basket Brand'!B$3,'Basket Brand'!C$3,IF(S402&gt;='Basket Brand'!B$4,('Basket Brand'!C$4+((S402-'Basket Brand'!B$4)/('Basket Brand'!B$3-'Basket Brand'!B$4))*'Basket Brand'!D$4),IF(S402&gt;'Basket Brand'!B$5,('Basket Brand'!C$5+((S402-'Basket Brand'!B$5)/('Basket Brand'!B$4-'Basket Brand'!B$5))*'Basket Brand'!D$5),IF(S402&gt;='Basket Brand'!B$6,('Basket Brand'!C$6+((S402-'Basket Brand'!B$6)/('Basket Brand'!B$5-'Basket Brand'!B$6)*'Basket Brand'!D$6)),0))))*$AE$2/10))</f>
        <v>7.1072479549723964</v>
      </c>
      <c r="AF402" s="76">
        <f>IF(T402="","",(IF(T402&gt;='No of Month Ach.'!B$3,'No of Month Ach.'!C$3,IF(T402&gt;='No of Month Ach.'!B$4,('No of Month Ach.'!C$4+((T402-'No of Month Ach.'!B$4)/('No of Month Ach.'!B$3-'No of Month Ach.'!B$4))*'No of Month Ach.'!D$4),IF(T402&gt;'No of Month Ach.'!B$5,('No of Month Ach.'!C$5+((T402-'No of Month Ach.'!B$5)/('No of Month Ach.'!B$4-'No of Month Ach.'!B$5))*'No of Month Ach.'!D$5),IF(T402&gt;='No of Month Ach.'!B$6,('No of Month Ach.'!C$6+((T402-'No of Month Ach.'!B$6)/('No of Month Ach.'!B$5-'No of Month Ach.'!B$6)*'No of Month Ach.'!D$6)),0))))*$AF$2/10))</f>
        <v>0</v>
      </c>
      <c r="AG402" s="76">
        <f>IFERROR(IF(U402="","",IF(U402&gt;='Rx Share'!B$3,'Rx Share'!C$3,IF(U402&gt;='Rx Share'!B$4,('Rx Share'!C$4+((U402-'Rx Share'!B$4)/('Rx Share'!B$3-'Rx Share'!B$4))*'Rx Share'!D$4),IF(U402&gt;'Rx Share'!B$5,('Rx Share'!C$5+((U402-'Rx Share'!B$5)/('Rx Share'!B$4-'Rx Share'!B$5))*'Rx Share'!D$5),IF(U402&gt;='Rx Share'!B$6,('Rx Share'!C$6+((U402-'Rx Share'!B$6)/('Rx Share'!B$5-'Rx Share'!B$6)*'Rx Share'!D$6)),0)))))*$AG$2/10,"")</f>
        <v>0</v>
      </c>
      <c r="AH402" s="76">
        <f>IF(W402&gt;='Call Achv'!B$3,'Call Achv'!C$3,IF(W402&gt;='Call Achv'!B$4,('Call Achv'!C$4+((W402-'Call Achv'!B$4)/('Call Achv'!B$3-'Call Achv'!B$4))*'Call Achv'!D$4),IF(W402&gt;'Call Achv'!B$5,('Call Achv'!C$5+((W402-'Call Achv'!B$5)/('Call Achv'!B$4-'Call Achv'!B$5))*'Call Achv'!D$5),IF(W402&gt;='Call Achv'!B$6,('Call Achv'!C$6+((W402-'Call Achv'!B$6)/('Call Achv'!B$5-'Call Achv'!B$6)*'Call Achv'!D$6)),0))))*$AH$2/10</f>
        <v>0</v>
      </c>
      <c r="AI402" s="76">
        <f>IF(X402&gt;='FF-Written'!B$3,'FF-Written'!C$3,IF(X402&gt;='FF-Written'!B$4,('FF-Written'!C$4+((X402-'FF-Written'!B$4)/('FF-Written'!B$3-'FF-Written'!B$4))*'FF-Written'!D$4),IF(X402&gt;'FF-Written'!B$5,('FF-Written'!C$5+((X402-'FF-Written'!B$5)/('FF-Written'!B$4-'FF-Written'!B$5))*'FF-Written'!D$5),IF(X402&gt;='FF-Written'!B$6,('FF-Written'!C$6+((X402-'FF-Written'!B$6)/('FF-Written'!B$5-'FF-Written'!B$6)*'FF-Written'!D$6)),0))))*$AI$2/10</f>
        <v>4.866666666666668</v>
      </c>
      <c r="AJ402" s="76">
        <f>IF(Y402&gt;='FF-Detailing'!B$3,'FF-Detailing'!C$3,IF(Y402&gt;='FF-Detailing'!B$4,('FF-Detailing'!C$4+((Y402-'FF-Detailing'!B$4)/('FF-Detailing'!B$3-'FF-Detailing'!B$4))*'FF-Detailing'!D$4),IF(Y402&gt;'FF-Detailing'!B$5,('FF-Detailing'!C$5+((Y402-'FF-Detailing'!B$5)/('FF-Detailing'!B$4-'FF-Detailing'!B$5))*'FF-Detailing'!D$5),IF(Y402&gt;='FF-Detailing'!B$6,('FF-Detailing'!C$6+((Y402-'FF-Detailing'!B$6)/('FF-Detailing'!B$5-'FF-Detailing'!B$6)*'FF-Detailing'!D$6)),0))))*$AJ$2/10</f>
        <v>2.5</v>
      </c>
      <c r="AK402" s="100">
        <f t="shared" si="81"/>
        <v>34.591465890025738</v>
      </c>
      <c r="AL402" s="70">
        <f t="shared" si="90"/>
        <v>416</v>
      </c>
      <c r="AO402" s="110" t="str">
        <f t="shared" si="84"/>
        <v/>
      </c>
      <c r="AP402" s="110" t="str">
        <f t="shared" si="78"/>
        <v/>
      </c>
      <c r="AQ402" s="110" t="str">
        <f t="shared" si="79"/>
        <v/>
      </c>
      <c r="AR402" s="110" t="str">
        <f t="shared" si="80"/>
        <v/>
      </c>
      <c r="AS402" s="109" t="str">
        <f t="shared" si="85"/>
        <v>Disqualified</v>
      </c>
      <c r="AT402" s="109" t="str">
        <f t="shared" si="86"/>
        <v>Disqualified</v>
      </c>
      <c r="AU402" s="109" t="str">
        <f t="shared" si="87"/>
        <v>Disqualified</v>
      </c>
      <c r="AV402" s="109" t="str">
        <f t="shared" si="88"/>
        <v>Disqualified</v>
      </c>
    </row>
    <row r="403" spans="1:48" ht="20" x14ac:dyDescent="0.35">
      <c r="A403" s="87"/>
      <c r="B403" s="79">
        <v>108803</v>
      </c>
      <c r="C403" s="80" t="s">
        <v>2371</v>
      </c>
      <c r="D403" s="80" t="s">
        <v>1114</v>
      </c>
      <c r="E403" s="80" t="s">
        <v>514</v>
      </c>
      <c r="F403" s="80" t="s">
        <v>165</v>
      </c>
      <c r="G403" s="80" t="s">
        <v>31</v>
      </c>
      <c r="H403" s="80" t="s">
        <v>1760</v>
      </c>
      <c r="I403" s="80" t="s">
        <v>1757</v>
      </c>
      <c r="J403" s="146">
        <v>45397</v>
      </c>
      <c r="K403" s="146" t="s">
        <v>1719</v>
      </c>
      <c r="L403" s="79"/>
      <c r="M403" s="79">
        <v>9</v>
      </c>
      <c r="N403" s="78">
        <v>99.452616186204324</v>
      </c>
      <c r="O403" s="78">
        <f>_xlfn.XLOOKUP($B403,[1]Sheet1!$A:$A,[1]Sheet1!$D:$D)</f>
        <v>99.452628744421062</v>
      </c>
      <c r="P403" s="78">
        <f t="shared" si="89"/>
        <v>-1.2558216738511874E-5</v>
      </c>
      <c r="Q403" s="78">
        <v>35.587188612099645</v>
      </c>
      <c r="R403" s="78">
        <v>50.07413056955523</v>
      </c>
      <c r="S403" s="78">
        <v>115.62611276206245</v>
      </c>
      <c r="T403" s="142">
        <v>3</v>
      </c>
      <c r="U403" s="68">
        <v>16.154533580807037</v>
      </c>
      <c r="V403" s="68">
        <v>0.48463600742421115</v>
      </c>
      <c r="W403" s="78">
        <v>126.0204081632653</v>
      </c>
      <c r="X403" s="78">
        <v>73.333333333333329</v>
      </c>
      <c r="Y403" s="78">
        <v>84.666666666666671</v>
      </c>
      <c r="Z403" s="73"/>
      <c r="AA403" s="74"/>
      <c r="AB403" s="75">
        <f>IF(N403="","",(IF(N403&gt;='Sales Ach'!B$3,'Sales Ach'!C$3,IF(N403&gt;='Sales Ach'!B$4,('Sales Ach'!C$4+((N403-'Sales Ach'!B$4)/('Sales Ach'!B$3-'Sales Ach'!B$4))*'Sales Ach'!D$4),IF(N403&gt;'Sales Ach'!B$5,('Sales Ach'!C$5+((N403-'Sales Ach'!B$5)/('Sales Ach'!B$4-'Sales Ach'!B$5))*'Sales Ach'!D$5),IF(N403&gt;='Sales Ach'!B$6,('Sales Ach'!C$6+((N403-'Sales Ach'!B$6)/('Sales Ach'!B$5-'Sales Ach'!B$6)*'Sales Ach'!D$6)),0))))*$AB$2/10))</f>
        <v>20.343139423445187</v>
      </c>
      <c r="AC403" s="76">
        <f>IF(Q403="","",(IF(Q403&gt;=UA!B$3,UA!C$3,IF(Q403&gt;=UA!B$4,(UA!C$4+((Q403-UA!B$4)/(UA!B$3-UA!B$4))*UA!D$4),IF(Q403&gt;UA!B$5,(UA!C$5+((Q403-UA!B$5)/(UA!B$4-UA!B$5))*UA!D$5),IF(Q403&gt;=UA!B$6,(UA!C$6+((Q403-UA!B$6)/(UA!B$5-UA!B$6)*UA!D$6)),0))))*$AC$2/10))</f>
        <v>4.6761565836298935</v>
      </c>
      <c r="AD403" s="76">
        <f>IF(R403="","",(IF(R403&gt;='New Product'!B$3,'New Product'!C$3,IF(R403&gt;='New Product'!B$4,('New Product'!C$4+((R403-'New Product'!B$4)/('New Product'!B$3-'New Product'!B$4))*'New Product'!D$4),IF(R403&gt;'New Product'!B$5,('New Product'!C$5+((R403-'New Product'!B$5)/('New Product'!B$4-'New Product'!B$5))*'New Product'!D$5),IF(R403&gt;='New Product'!B$6,('New Product'!C$6+((R403-'New Product'!B$6)/('New Product'!B$5-'New Product'!B$6)*'New Product'!D$6)),0)))))*$AD$2/10)</f>
        <v>0.69074321241804137</v>
      </c>
      <c r="AE403" s="76">
        <f>IF(S403="","",(IF(S403&gt;='Basket Brand'!B$3,'Basket Brand'!C$3,IF(S403&gt;='Basket Brand'!B$4,('Basket Brand'!C$4+((S403-'Basket Brand'!B$4)/('Basket Brand'!B$3-'Basket Brand'!B$4))*'Basket Brand'!D$4),IF(S403&gt;'Basket Brand'!B$5,('Basket Brand'!C$5+((S403-'Basket Brand'!B$5)/('Basket Brand'!B$4-'Basket Brand'!B$5))*'Basket Brand'!D$5),IF(S403&gt;='Basket Brand'!B$6,('Basket Brand'!C$6+((S403-'Basket Brand'!B$6)/('Basket Brand'!B$5-'Basket Brand'!B$6)*'Basket Brand'!D$6)),0))))*$AE$2/10))</f>
        <v>11.475133531447494</v>
      </c>
      <c r="AF403" s="76">
        <f>IF(T403="","",(IF(T403&gt;='No of Month Ach.'!B$3,'No of Month Ach.'!C$3,IF(T403&gt;='No of Month Ach.'!B$4,('No of Month Ach.'!C$4+((T403-'No of Month Ach.'!B$4)/('No of Month Ach.'!B$3-'No of Month Ach.'!B$4))*'No of Month Ach.'!D$4),IF(T403&gt;'No of Month Ach.'!B$5,('No of Month Ach.'!C$5+((T403-'No of Month Ach.'!B$5)/('No of Month Ach.'!B$4-'No of Month Ach.'!B$5))*'No of Month Ach.'!D$5),IF(T403&gt;='No of Month Ach.'!B$6,('No of Month Ach.'!C$6+((T403-'No of Month Ach.'!B$6)/('No of Month Ach.'!B$5-'No of Month Ach.'!B$6)*'No of Month Ach.'!D$6)),0))))*$AF$2/10))</f>
        <v>0</v>
      </c>
      <c r="AG403" s="76">
        <f>IFERROR(IF(U403="","",IF(U403&gt;='Rx Share'!B$3,'Rx Share'!C$3,IF(U403&gt;='Rx Share'!B$4,('Rx Share'!C$4+((U403-'Rx Share'!B$4)/('Rx Share'!B$3-'Rx Share'!B$4))*'Rx Share'!D$4),IF(U403&gt;'Rx Share'!B$5,('Rx Share'!C$5+((U403-'Rx Share'!B$5)/('Rx Share'!B$4-'Rx Share'!B$5))*'Rx Share'!D$5),IF(U403&gt;='Rx Share'!B$6,('Rx Share'!C$6+((U403-'Rx Share'!B$6)/('Rx Share'!B$5-'Rx Share'!B$6)*'Rx Share'!D$6)),0)))))*$AG$2/10,"")</f>
        <v>0</v>
      </c>
      <c r="AH403" s="76">
        <f>IF(W403&gt;='Call Achv'!B$3,'Call Achv'!C$3,IF(W403&gt;='Call Achv'!B$4,('Call Achv'!C$4+((W403-'Call Achv'!B$4)/('Call Achv'!B$3-'Call Achv'!B$4))*'Call Achv'!D$4),IF(W403&gt;'Call Achv'!B$5,('Call Achv'!C$5+((W403-'Call Achv'!B$5)/('Call Achv'!B$4-'Call Achv'!B$5))*'Call Achv'!D$5),IF(W403&gt;='Call Achv'!B$6,('Call Achv'!C$6+((W403-'Call Achv'!B$6)/('Call Achv'!B$5-'Call Achv'!B$6)*'Call Achv'!D$6)),0))))*$AH$2/10</f>
        <v>5</v>
      </c>
      <c r="AI403" s="76">
        <f>IF(X403&gt;='FF-Written'!B$3,'FF-Written'!C$3,IF(X403&gt;='FF-Written'!B$4,('FF-Written'!C$4+((X403-'FF-Written'!B$4)/('FF-Written'!B$3-'FF-Written'!B$4))*'FF-Written'!D$4),IF(X403&gt;'FF-Written'!B$5,('FF-Written'!C$5+((X403-'FF-Written'!B$5)/('FF-Written'!B$4-'FF-Written'!B$5))*'FF-Written'!D$5),IF(X403&gt;='FF-Written'!B$6,('FF-Written'!C$6+((X403-'FF-Written'!B$6)/('FF-Written'!B$5-'FF-Written'!B$6)*'FF-Written'!D$6)),0))))*$AI$2/10</f>
        <v>4.7999999999999989</v>
      </c>
      <c r="AJ403" s="76">
        <f>IF(Y403&gt;='FF-Detailing'!B$3,'FF-Detailing'!C$3,IF(Y403&gt;='FF-Detailing'!B$4,('FF-Detailing'!C$4+((Y403-'FF-Detailing'!B$4)/('FF-Detailing'!B$3-'FF-Detailing'!B$4))*'FF-Detailing'!D$4),IF(Y403&gt;'FF-Detailing'!B$5,('FF-Detailing'!C$5+((Y403-'FF-Detailing'!B$5)/('FF-Detailing'!B$4-'FF-Detailing'!B$5))*'FF-Detailing'!D$5),IF(Y403&gt;='FF-Detailing'!B$6,('FF-Detailing'!C$6+((Y403-'FF-Detailing'!B$6)/('FF-Detailing'!B$5-'FF-Detailing'!B$6)*'FF-Detailing'!D$6)),0))))*$AJ$2/10</f>
        <v>2.3800000000000003</v>
      </c>
      <c r="AK403" s="100">
        <f t="shared" si="81"/>
        <v>61.706465938675777</v>
      </c>
      <c r="AL403" s="70">
        <f t="shared" si="90"/>
        <v>153</v>
      </c>
      <c r="AO403" s="110" t="str">
        <f t="shared" si="84"/>
        <v/>
      </c>
      <c r="AP403" s="110" t="str">
        <f t="shared" si="78"/>
        <v/>
      </c>
      <c r="AQ403" s="110" t="str">
        <f t="shared" si="79"/>
        <v/>
      </c>
      <c r="AR403" s="110" t="str">
        <f t="shared" si="80"/>
        <v/>
      </c>
      <c r="AS403" s="109" t="str">
        <f t="shared" si="85"/>
        <v>Disqualified</v>
      </c>
      <c r="AT403" s="109" t="str">
        <f t="shared" si="86"/>
        <v>Disqualified</v>
      </c>
      <c r="AU403" s="109" t="str">
        <f t="shared" si="87"/>
        <v>Disqualified</v>
      </c>
      <c r="AV403" s="109" t="str">
        <f t="shared" si="88"/>
        <v>Disqualified</v>
      </c>
    </row>
    <row r="404" spans="1:48" ht="20" x14ac:dyDescent="0.35">
      <c r="A404" s="87"/>
      <c r="B404" s="79">
        <v>108804</v>
      </c>
      <c r="C404" s="80" t="s">
        <v>2372</v>
      </c>
      <c r="D404" s="80" t="s">
        <v>1114</v>
      </c>
      <c r="E404" s="80" t="s">
        <v>2373</v>
      </c>
      <c r="F404" s="80" t="s">
        <v>106</v>
      </c>
      <c r="G404" s="80" t="s">
        <v>17</v>
      </c>
      <c r="H404" s="80" t="s">
        <v>1756</v>
      </c>
      <c r="I404" s="80" t="s">
        <v>1757</v>
      </c>
      <c r="J404" s="146">
        <v>45397</v>
      </c>
      <c r="K404" s="146" t="s">
        <v>1719</v>
      </c>
      <c r="L404" s="79"/>
      <c r="M404" s="79">
        <v>9</v>
      </c>
      <c r="N404" s="78">
        <v>108.31589318363284</v>
      </c>
      <c r="O404" s="78">
        <f>_xlfn.XLOOKUP($B404,[1]Sheet1!$A:$A,[1]Sheet1!$D:$D)</f>
        <v>108.31596981104366</v>
      </c>
      <c r="P404" s="78">
        <f t="shared" si="89"/>
        <v>-7.6627410820151454E-5</v>
      </c>
      <c r="Q404" s="78">
        <v>53.220338983050851</v>
      </c>
      <c r="R404" s="78">
        <v>109.48492729289015</v>
      </c>
      <c r="S404" s="78">
        <v>123.81307382183302</v>
      </c>
      <c r="T404" s="142">
        <v>8</v>
      </c>
      <c r="U404" s="68">
        <v>30.332056194125162</v>
      </c>
      <c r="V404" s="68">
        <v>0.90996168582375481</v>
      </c>
      <c r="W404" s="78">
        <v>111.90476190476191</v>
      </c>
      <c r="X404" s="78">
        <v>71.666666666666671</v>
      </c>
      <c r="Y404" s="78">
        <v>85</v>
      </c>
      <c r="Z404" s="73"/>
      <c r="AA404" s="74"/>
      <c r="AB404" s="75">
        <f>IF(N404="","",(IF(N404&gt;='Sales Ach'!B$3,'Sales Ach'!C$3,IF(N404&gt;='Sales Ach'!B$4,('Sales Ach'!C$4+((N404-'Sales Ach'!B$4)/('Sales Ach'!B$3-'Sales Ach'!B$4))*'Sales Ach'!D$4),IF(N404&gt;'Sales Ach'!B$5,('Sales Ach'!C$5+((N404-'Sales Ach'!B$5)/('Sales Ach'!B$4-'Sales Ach'!B$5))*'Sales Ach'!D$5),IF(N404&gt;='Sales Ach'!B$6,('Sales Ach'!C$6+((N404-'Sales Ach'!B$6)/('Sales Ach'!B$5-'Sales Ach'!B$6)*'Sales Ach'!D$6)),0))))*$AB$2/10))</f>
        <v>26.494767955089848</v>
      </c>
      <c r="AC404" s="76">
        <f>IF(Q404="","",(IF(Q404&gt;=UA!B$3,UA!C$3,IF(Q404&gt;=UA!B$4,(UA!C$4+((Q404-UA!B$4)/(UA!B$3-UA!B$4))*UA!D$4),IF(Q404&gt;UA!B$5,(UA!C$5+((Q404-UA!B$5)/(UA!B$4-UA!B$5))*UA!D$5),IF(Q404&gt;=UA!B$6,(UA!C$6+((Q404-UA!B$6)/(UA!B$5-UA!B$6)*UA!D$6)),0))))*$AC$2/10))</f>
        <v>10</v>
      </c>
      <c r="AD404" s="76">
        <f>IF(R404="","",(IF(R404&gt;='New Product'!B$3,'New Product'!C$3,IF(R404&gt;='New Product'!B$4,('New Product'!C$4+((R404-'New Product'!B$4)/('New Product'!B$3-'New Product'!B$4))*'New Product'!D$4),IF(R404&gt;'New Product'!B$5,('New Product'!C$5+((R404-'New Product'!B$5)/('New Product'!B$4-'New Product'!B$5))*'New Product'!D$5),IF(R404&gt;='New Product'!B$6,('New Product'!C$6+((R404-'New Product'!B$6)/('New Product'!B$5-'New Product'!B$6)*'New Product'!D$6)),0)))))*$AD$2/10)</f>
        <v>5</v>
      </c>
      <c r="AE404" s="76">
        <f>IF(S404="","",(IF(S404&gt;='Basket Brand'!B$3,'Basket Brand'!C$3,IF(S404&gt;='Basket Brand'!B$4,('Basket Brand'!C$4+((S404-'Basket Brand'!B$4)/('Basket Brand'!B$3-'Basket Brand'!B$4))*'Basket Brand'!D$4),IF(S404&gt;'Basket Brand'!B$5,('Basket Brand'!C$5+((S404-'Basket Brand'!B$5)/('Basket Brand'!B$4-'Basket Brand'!B$5))*'Basket Brand'!D$5),IF(S404&gt;='Basket Brand'!B$6,('Basket Brand'!C$6+((S404-'Basket Brand'!B$6)/('Basket Brand'!B$5-'Basket Brand'!B$6)*'Basket Brand'!D$6)),0))))*$AE$2/10))</f>
        <v>12</v>
      </c>
      <c r="AF404" s="76">
        <f>IF(T404="","",(IF(T404&gt;='No of Month Ach.'!B$3,'No of Month Ach.'!C$3,IF(T404&gt;='No of Month Ach.'!B$4,('No of Month Ach.'!C$4+((T404-'No of Month Ach.'!B$4)/('No of Month Ach.'!B$3-'No of Month Ach.'!B$4))*'No of Month Ach.'!D$4),IF(T404&gt;'No of Month Ach.'!B$5,('No of Month Ach.'!C$5+((T404-'No of Month Ach.'!B$5)/('No of Month Ach.'!B$4-'No of Month Ach.'!B$5))*'No of Month Ach.'!D$5),IF(T404&gt;='No of Month Ach.'!B$6,('No of Month Ach.'!C$6+((T404-'No of Month Ach.'!B$6)/('No of Month Ach.'!B$5-'No of Month Ach.'!B$6)*'No of Month Ach.'!D$6)),0))))*$AF$2/10))</f>
        <v>3.85</v>
      </c>
      <c r="AG404" s="76">
        <f>IFERROR(IF(U404="","",IF(U404&gt;='Rx Share'!B$3,'Rx Share'!C$3,IF(U404&gt;='Rx Share'!B$4,('Rx Share'!C$4+((U404-'Rx Share'!B$4)/('Rx Share'!B$3-'Rx Share'!B$4))*'Rx Share'!D$4),IF(U404&gt;'Rx Share'!B$5,('Rx Share'!C$5+((U404-'Rx Share'!B$5)/('Rx Share'!B$4-'Rx Share'!B$5))*'Rx Share'!D$5),IF(U404&gt;='Rx Share'!B$6,('Rx Share'!C$6+((U404-'Rx Share'!B$6)/('Rx Share'!B$5-'Rx Share'!B$6)*'Rx Share'!D$6)),0)))))*$AG$2/10,"")</f>
        <v>0</v>
      </c>
      <c r="AH404" s="76">
        <f>IF(W404&gt;='Call Achv'!B$3,'Call Achv'!C$3,IF(W404&gt;='Call Achv'!B$4,('Call Achv'!C$4+((W404-'Call Achv'!B$4)/('Call Achv'!B$3-'Call Achv'!B$4))*'Call Achv'!D$4),IF(W404&gt;'Call Achv'!B$5,('Call Achv'!C$5+((W404-'Call Achv'!B$5)/('Call Achv'!B$4-'Call Achv'!B$5))*'Call Achv'!D$5),IF(W404&gt;='Call Achv'!B$6,('Call Achv'!C$6+((W404-'Call Achv'!B$6)/('Call Achv'!B$5-'Call Achv'!B$6)*'Call Achv'!D$6)),0))))*$AH$2/10</f>
        <v>5</v>
      </c>
      <c r="AI404" s="76">
        <f>IF(X404&gt;='FF-Written'!B$3,'FF-Written'!C$3,IF(X404&gt;='FF-Written'!B$4,('FF-Written'!C$4+((X404-'FF-Written'!B$4)/('FF-Written'!B$3-'FF-Written'!B$4))*'FF-Written'!D$4),IF(X404&gt;'FF-Written'!B$5,('FF-Written'!C$5+((X404-'FF-Written'!B$5)/('FF-Written'!B$4-'FF-Written'!B$5))*'FF-Written'!D$5),IF(X404&gt;='FF-Written'!B$6,('FF-Written'!C$6+((X404-'FF-Written'!B$6)/('FF-Written'!B$5-'FF-Written'!B$6)*'FF-Written'!D$6)),0))))*$AI$2/10</f>
        <v>4.6000000000000005</v>
      </c>
      <c r="AJ404" s="76">
        <f>IF(Y404&gt;='FF-Detailing'!B$3,'FF-Detailing'!C$3,IF(Y404&gt;='FF-Detailing'!B$4,('FF-Detailing'!C$4+((Y404-'FF-Detailing'!B$4)/('FF-Detailing'!B$3-'FF-Detailing'!B$4))*'FF-Detailing'!D$4),IF(Y404&gt;'FF-Detailing'!B$5,('FF-Detailing'!C$5+((Y404-'FF-Detailing'!B$5)/('FF-Detailing'!B$4-'FF-Detailing'!B$5))*'FF-Detailing'!D$5),IF(Y404&gt;='FF-Detailing'!B$6,('FF-Detailing'!C$6+((Y404-'FF-Detailing'!B$6)/('FF-Detailing'!B$5-'FF-Detailing'!B$6)*'FF-Detailing'!D$6)),0))))*$AJ$2/10</f>
        <v>2.4</v>
      </c>
      <c r="AK404" s="100">
        <f t="shared" si="81"/>
        <v>86.680959943862305</v>
      </c>
      <c r="AL404" s="70">
        <f t="shared" si="90"/>
        <v>16</v>
      </c>
      <c r="AO404" s="110">
        <f t="shared" si="84"/>
        <v>30.332056194125162</v>
      </c>
      <c r="AP404" s="110">
        <f t="shared" si="78"/>
        <v>109.48492729289015</v>
      </c>
      <c r="AQ404" s="110">
        <f t="shared" si="79"/>
        <v>53.220338983050851</v>
      </c>
      <c r="AR404" s="110">
        <f t="shared" si="80"/>
        <v>71.666666666666671</v>
      </c>
      <c r="AS404" s="109">
        <f t="shared" si="85"/>
        <v>39</v>
      </c>
      <c r="AT404" s="109">
        <f t="shared" si="86"/>
        <v>29</v>
      </c>
      <c r="AU404" s="109">
        <f t="shared" si="87"/>
        <v>36</v>
      </c>
      <c r="AV404" s="109">
        <f t="shared" si="88"/>
        <v>105</v>
      </c>
    </row>
    <row r="405" spans="1:48" ht="20" x14ac:dyDescent="0.35">
      <c r="A405" s="87"/>
      <c r="B405" s="79">
        <v>108805</v>
      </c>
      <c r="C405" s="80" t="s">
        <v>2374</v>
      </c>
      <c r="D405" s="80" t="s">
        <v>1114</v>
      </c>
      <c r="E405" s="80" t="s">
        <v>2375</v>
      </c>
      <c r="F405" s="80" t="s">
        <v>2060</v>
      </c>
      <c r="G405" s="80" t="s">
        <v>1835</v>
      </c>
      <c r="H405" s="80" t="s">
        <v>1822</v>
      </c>
      <c r="I405" s="80" t="s">
        <v>1757</v>
      </c>
      <c r="J405" s="146">
        <v>45397</v>
      </c>
      <c r="K405" s="146" t="s">
        <v>1719</v>
      </c>
      <c r="L405" s="79"/>
      <c r="M405" s="79">
        <v>9</v>
      </c>
      <c r="N405" s="78">
        <v>92.717503299192373</v>
      </c>
      <c r="O405" s="78">
        <f>_xlfn.XLOOKUP($B405,[1]Sheet1!$A:$A,[1]Sheet1!$D:$D)</f>
        <v>92.717570422200154</v>
      </c>
      <c r="P405" s="78">
        <f t="shared" si="89"/>
        <v>-6.7123007781333399E-5</v>
      </c>
      <c r="Q405" s="78">
        <v>36.363636363636367</v>
      </c>
      <c r="R405" s="78">
        <v>111.0094733604343</v>
      </c>
      <c r="S405" s="78">
        <v>88.821898044685852</v>
      </c>
      <c r="T405" s="142">
        <v>3</v>
      </c>
      <c r="U405" s="68">
        <v>21.197629386222275</v>
      </c>
      <c r="V405" s="68">
        <v>0.4239525877244455</v>
      </c>
      <c r="W405" s="78">
        <v>106.55555555555556</v>
      </c>
      <c r="X405" s="78">
        <v>54.44444444444445</v>
      </c>
      <c r="Y405" s="78">
        <v>87.666666666666671</v>
      </c>
      <c r="Z405" s="73"/>
      <c r="AA405" s="74"/>
      <c r="AB405" s="75">
        <f>IF(N405="","",(IF(N405&gt;='Sales Ach'!B$3,'Sales Ach'!C$3,IF(N405&gt;='Sales Ach'!B$4,('Sales Ach'!C$4+((N405-'Sales Ach'!B$4)/('Sales Ach'!B$3-'Sales Ach'!B$4))*'Sales Ach'!D$4),IF(N405&gt;'Sales Ach'!B$5,('Sales Ach'!C$5+((N405-'Sales Ach'!B$5)/('Sales Ach'!B$4-'Sales Ach'!B$5))*'Sales Ach'!D$5),IF(N405&gt;='Sales Ach'!B$6,('Sales Ach'!C$6+((N405-'Sales Ach'!B$6)/('Sales Ach'!B$5-'Sales Ach'!B$6)*'Sales Ach'!D$6)),0))))*$AB$2/10))</f>
        <v>14.315250989757711</v>
      </c>
      <c r="AC405" s="76">
        <f>IF(Q405="","",(IF(Q405&gt;=UA!B$3,UA!C$3,IF(Q405&gt;=UA!B$4,(UA!C$4+((Q405-UA!B$4)/(UA!B$3-UA!B$4))*UA!D$4),IF(Q405&gt;UA!B$5,(UA!C$5+((Q405-UA!B$5)/(UA!B$4-UA!B$5))*UA!D$5),IF(Q405&gt;=UA!B$6,(UA!C$6+((Q405-UA!B$6)/(UA!B$5-UA!B$6)*UA!D$6)),0))))*$AC$2/10))</f>
        <v>4.9090909090909101</v>
      </c>
      <c r="AD405" s="76">
        <f>IF(R405="","",(IF(R405&gt;='New Product'!B$3,'New Product'!C$3,IF(R405&gt;='New Product'!B$4,('New Product'!C$4+((R405-'New Product'!B$4)/('New Product'!B$3-'New Product'!B$4))*'New Product'!D$4),IF(R405&gt;'New Product'!B$5,('New Product'!C$5+((R405-'New Product'!B$5)/('New Product'!B$4-'New Product'!B$5))*'New Product'!D$5),IF(R405&gt;='New Product'!B$6,('New Product'!C$6+((R405-'New Product'!B$6)/('New Product'!B$5-'New Product'!B$6)*'New Product'!D$6)),0)))))*$AD$2/10)</f>
        <v>5</v>
      </c>
      <c r="AE405" s="76">
        <f>IF(S405="","",(IF(S405&gt;='Basket Brand'!B$3,'Basket Brand'!C$3,IF(S405&gt;='Basket Brand'!B$4,('Basket Brand'!C$4+((S405-'Basket Brand'!B$4)/('Basket Brand'!B$3-'Basket Brand'!B$4))*'Basket Brand'!D$4),IF(S405&gt;'Basket Brand'!B$5,('Basket Brand'!C$5+((S405-'Basket Brand'!B$5)/('Basket Brand'!B$4-'Basket Brand'!B$5))*'Basket Brand'!D$5),IF(S405&gt;='Basket Brand'!B$6,('Basket Brand'!C$6+((S405-'Basket Brand'!B$6)/('Basket Brand'!B$5-'Basket Brand'!B$6)*'Basket Brand'!D$6)),0))))*$AE$2/10))</f>
        <v>5.258627765362303</v>
      </c>
      <c r="AF405" s="76">
        <f>IF(T405="","",(IF(T405&gt;='No of Month Ach.'!B$3,'No of Month Ach.'!C$3,IF(T405&gt;='No of Month Ach.'!B$4,('No of Month Ach.'!C$4+((T405-'No of Month Ach.'!B$4)/('No of Month Ach.'!B$3-'No of Month Ach.'!B$4))*'No of Month Ach.'!D$4),IF(T405&gt;'No of Month Ach.'!B$5,('No of Month Ach.'!C$5+((T405-'No of Month Ach.'!B$5)/('No of Month Ach.'!B$4-'No of Month Ach.'!B$5))*'No of Month Ach.'!D$5),IF(T405&gt;='No of Month Ach.'!B$6,('No of Month Ach.'!C$6+((T405-'No of Month Ach.'!B$6)/('No of Month Ach.'!B$5-'No of Month Ach.'!B$6)*'No of Month Ach.'!D$6)),0))))*$AF$2/10))</f>
        <v>0</v>
      </c>
      <c r="AG405" s="76">
        <f>IFERROR(IF(U405="","",IF(U405&gt;='Rx Share'!B$3,'Rx Share'!C$3,IF(U405&gt;='Rx Share'!B$4,('Rx Share'!C$4+((U405-'Rx Share'!B$4)/('Rx Share'!B$3-'Rx Share'!B$4))*'Rx Share'!D$4),IF(U405&gt;'Rx Share'!B$5,('Rx Share'!C$5+((U405-'Rx Share'!B$5)/('Rx Share'!B$4-'Rx Share'!B$5))*'Rx Share'!D$5),IF(U405&gt;='Rx Share'!B$6,('Rx Share'!C$6+((U405-'Rx Share'!B$6)/('Rx Share'!B$5-'Rx Share'!B$6)*'Rx Share'!D$6)),0)))))*$AG$2/10,"")</f>
        <v>0</v>
      </c>
      <c r="AH405" s="76">
        <f>IF(W405&gt;='Call Achv'!B$3,'Call Achv'!C$3,IF(W405&gt;='Call Achv'!B$4,('Call Achv'!C$4+((W405-'Call Achv'!B$4)/('Call Achv'!B$3-'Call Achv'!B$4))*'Call Achv'!D$4),IF(W405&gt;'Call Achv'!B$5,('Call Achv'!C$5+((W405-'Call Achv'!B$5)/('Call Achv'!B$4-'Call Achv'!B$5))*'Call Achv'!D$5),IF(W405&gt;='Call Achv'!B$6,('Call Achv'!C$6+((W405-'Call Achv'!B$6)/('Call Achv'!B$5-'Call Achv'!B$6)*'Call Achv'!D$6)),0))))*$AH$2/10</f>
        <v>5</v>
      </c>
      <c r="AI405" s="76">
        <f>IF(X405&gt;='FF-Written'!B$3,'FF-Written'!C$3,IF(X405&gt;='FF-Written'!B$4,('FF-Written'!C$4+((X405-'FF-Written'!B$4)/('FF-Written'!B$3-'FF-Written'!B$4))*'FF-Written'!D$4),IF(X405&gt;'FF-Written'!B$5,('FF-Written'!C$5+((X405-'FF-Written'!B$5)/('FF-Written'!B$4-'FF-Written'!B$5))*'FF-Written'!D$5),IF(X405&gt;='FF-Written'!B$6,('FF-Written'!C$6+((X405-'FF-Written'!B$6)/('FF-Written'!B$5-'FF-Written'!B$6)*'FF-Written'!D$6)),0))))*$AI$2/10</f>
        <v>1.6444444444444457</v>
      </c>
      <c r="AJ405" s="76">
        <f>IF(Y405&gt;='FF-Detailing'!B$3,'FF-Detailing'!C$3,IF(Y405&gt;='FF-Detailing'!B$4,('FF-Detailing'!C$4+((Y405-'FF-Detailing'!B$4)/('FF-Detailing'!B$3-'FF-Detailing'!B$4))*'FF-Detailing'!D$4),IF(Y405&gt;'FF-Detailing'!B$5,('FF-Detailing'!C$5+((Y405-'FF-Detailing'!B$5)/('FF-Detailing'!B$4-'FF-Detailing'!B$5))*'FF-Detailing'!D$5),IF(Y405&gt;='FF-Detailing'!B$6,('FF-Detailing'!C$6+((Y405-'FF-Detailing'!B$6)/('FF-Detailing'!B$5-'FF-Detailing'!B$6)*'FF-Detailing'!D$6)),0))))*$AJ$2/10</f>
        <v>2.5600000000000005</v>
      </c>
      <c r="AK405" s="100">
        <f t="shared" si="81"/>
        <v>48.359267635819222</v>
      </c>
      <c r="AL405" s="70">
        <f t="shared" si="90"/>
        <v>255</v>
      </c>
      <c r="AO405" s="110" t="str">
        <f t="shared" si="84"/>
        <v/>
      </c>
      <c r="AP405" s="110" t="str">
        <f t="shared" si="78"/>
        <v/>
      </c>
      <c r="AQ405" s="110" t="str">
        <f t="shared" si="79"/>
        <v/>
      </c>
      <c r="AR405" s="110" t="str">
        <f t="shared" si="80"/>
        <v/>
      </c>
      <c r="AS405" s="109" t="str">
        <f t="shared" si="85"/>
        <v>Disqualified</v>
      </c>
      <c r="AT405" s="109" t="str">
        <f t="shared" si="86"/>
        <v>Disqualified</v>
      </c>
      <c r="AU405" s="109" t="str">
        <f t="shared" si="87"/>
        <v>Disqualified</v>
      </c>
      <c r="AV405" s="109" t="str">
        <f t="shared" si="88"/>
        <v>Disqualified</v>
      </c>
    </row>
    <row r="406" spans="1:48" ht="20" x14ac:dyDescent="0.35">
      <c r="A406" s="87"/>
      <c r="B406" s="79">
        <v>108806</v>
      </c>
      <c r="C406" s="80" t="s">
        <v>2376</v>
      </c>
      <c r="D406" s="80" t="s">
        <v>1114</v>
      </c>
      <c r="E406" s="80" t="s">
        <v>2377</v>
      </c>
      <c r="F406" s="80" t="s">
        <v>95</v>
      </c>
      <c r="G406" s="80" t="s">
        <v>31</v>
      </c>
      <c r="H406" s="80" t="s">
        <v>1760</v>
      </c>
      <c r="I406" s="80" t="s">
        <v>1757</v>
      </c>
      <c r="J406" s="146">
        <v>45397</v>
      </c>
      <c r="K406" s="146" t="s">
        <v>1719</v>
      </c>
      <c r="L406" s="79"/>
      <c r="M406" s="79">
        <v>9</v>
      </c>
      <c r="N406" s="78">
        <v>106.3308506563601</v>
      </c>
      <c r="O406" s="78">
        <f>_xlfn.XLOOKUP($B406,[1]Sheet1!$A:$A,[1]Sheet1!$D:$D)</f>
        <v>106.33081127228259</v>
      </c>
      <c r="P406" s="78">
        <f t="shared" si="89"/>
        <v>3.9384077510362658E-5</v>
      </c>
      <c r="Q406" s="78">
        <v>44.117647058823529</v>
      </c>
      <c r="R406" s="78">
        <v>65.331461174244595</v>
      </c>
      <c r="S406" s="78">
        <v>89.986395679131093</v>
      </c>
      <c r="T406" s="142">
        <v>7</v>
      </c>
      <c r="U406" s="68">
        <v>29.498525073746311</v>
      </c>
      <c r="V406" s="68">
        <v>0.88495575221238942</v>
      </c>
      <c r="W406" s="78">
        <v>105.53735255570118</v>
      </c>
      <c r="X406" s="78">
        <v>68.8888888888889</v>
      </c>
      <c r="Y406" s="78">
        <v>85.666666666666671</v>
      </c>
      <c r="Z406" s="73"/>
      <c r="AA406" s="74"/>
      <c r="AB406" s="75">
        <f>IF(N406="","",(IF(N406&gt;='Sales Ach'!B$3,'Sales Ach'!C$3,IF(N406&gt;='Sales Ach'!B$4,('Sales Ach'!C$4+((N406-'Sales Ach'!B$4)/('Sales Ach'!B$3-'Sales Ach'!B$4))*'Sales Ach'!D$4),IF(N406&gt;'Sales Ach'!B$5,('Sales Ach'!C$5+((N406-'Sales Ach'!B$5)/('Sales Ach'!B$4-'Sales Ach'!B$5))*'Sales Ach'!D$5),IF(N406&gt;='Sales Ach'!B$6,('Sales Ach'!C$6+((N406-'Sales Ach'!B$6)/('Sales Ach'!B$5-'Sales Ach'!B$6)*'Sales Ach'!D$6)),0))))*$AB$2/10))</f>
        <v>25.89925519690803</v>
      </c>
      <c r="AC406" s="76">
        <f>IF(Q406="","",(IF(Q406&gt;=UA!B$3,UA!C$3,IF(Q406&gt;=UA!B$4,(UA!C$4+((Q406-UA!B$4)/(UA!B$3-UA!B$4))*UA!D$4),IF(Q406&gt;UA!B$5,(UA!C$5+((Q406-UA!B$5)/(UA!B$4-UA!B$5))*UA!D$5),IF(Q406&gt;=UA!B$6,(UA!C$6+((Q406-UA!B$6)/(UA!B$5-UA!B$6)*UA!D$6)),0))))*$AC$2/10))</f>
        <v>7.6470588235294112</v>
      </c>
      <c r="AD406" s="76">
        <f>IF(R406="","",(IF(R406&gt;='New Product'!B$3,'New Product'!C$3,IF(R406&gt;='New Product'!B$4,('New Product'!C$4+((R406-'New Product'!B$4)/('New Product'!B$3-'New Product'!B$4))*'New Product'!D$4),IF(R406&gt;'New Product'!B$5,('New Product'!C$5+((R406-'New Product'!B$5)/('New Product'!B$4-'New Product'!B$5))*'New Product'!D$5),IF(R406&gt;='New Product'!B$6,('New Product'!C$6+((R406-'New Product'!B$6)/('New Product'!B$5-'New Product'!B$6)*'New Product'!D$6)),0)))))*$AD$2/10)</f>
        <v>1.3582514263732011</v>
      </c>
      <c r="AE406" s="76">
        <f>IF(S406="","",(IF(S406&gt;='Basket Brand'!B$3,'Basket Brand'!C$3,IF(S406&gt;='Basket Brand'!B$4,('Basket Brand'!C$4+((S406-'Basket Brand'!B$4)/('Basket Brand'!B$3-'Basket Brand'!B$4))*'Basket Brand'!D$4),IF(S406&gt;'Basket Brand'!B$5,('Basket Brand'!C$5+((S406-'Basket Brand'!B$5)/('Basket Brand'!B$4-'Basket Brand'!B$5))*'Basket Brand'!D$5),IF(S406&gt;='Basket Brand'!B$6,('Basket Brand'!C$6+((S406-'Basket Brand'!B$6)/('Basket Brand'!B$5-'Basket Brand'!B$6)*'Basket Brand'!D$6)),0))))*$AE$2/10))</f>
        <v>5.3983674814957308</v>
      </c>
      <c r="AF406" s="76">
        <f>IF(T406="","",(IF(T406&gt;='No of Month Ach.'!B$3,'No of Month Ach.'!C$3,IF(T406&gt;='No of Month Ach.'!B$4,('No of Month Ach.'!C$4+((T406-'No of Month Ach.'!B$4)/('No of Month Ach.'!B$3-'No of Month Ach.'!B$4))*'No of Month Ach.'!D$4),IF(T406&gt;'No of Month Ach.'!B$5,('No of Month Ach.'!C$5+((T406-'No of Month Ach.'!B$5)/('No of Month Ach.'!B$4-'No of Month Ach.'!B$5))*'No of Month Ach.'!D$5),IF(T406&gt;='No of Month Ach.'!B$6,('No of Month Ach.'!C$6+((T406-'No of Month Ach.'!B$6)/('No of Month Ach.'!B$5-'No of Month Ach.'!B$6)*'No of Month Ach.'!D$6)),0))))*$AF$2/10))</f>
        <v>2.8</v>
      </c>
      <c r="AG406" s="76">
        <f>IFERROR(IF(U406="","",IF(U406&gt;='Rx Share'!B$3,'Rx Share'!C$3,IF(U406&gt;='Rx Share'!B$4,('Rx Share'!C$4+((U406-'Rx Share'!B$4)/('Rx Share'!B$3-'Rx Share'!B$4))*'Rx Share'!D$4),IF(U406&gt;'Rx Share'!B$5,('Rx Share'!C$5+((U406-'Rx Share'!B$5)/('Rx Share'!B$4-'Rx Share'!B$5))*'Rx Share'!D$5),IF(U406&gt;='Rx Share'!B$6,('Rx Share'!C$6+((U406-'Rx Share'!B$6)/('Rx Share'!B$5-'Rx Share'!B$6)*'Rx Share'!D$6)),0)))))*$AG$2/10,"")</f>
        <v>0</v>
      </c>
      <c r="AH406" s="76">
        <f>IF(W406&gt;='Call Achv'!B$3,'Call Achv'!C$3,IF(W406&gt;='Call Achv'!B$4,('Call Achv'!C$4+((W406-'Call Achv'!B$4)/('Call Achv'!B$3-'Call Achv'!B$4))*'Call Achv'!D$4),IF(W406&gt;'Call Achv'!B$5,('Call Achv'!C$5+((W406-'Call Achv'!B$5)/('Call Achv'!B$4-'Call Achv'!B$5))*'Call Achv'!D$5),IF(W406&gt;='Call Achv'!B$6,('Call Achv'!C$6+((W406-'Call Achv'!B$6)/('Call Achv'!B$5-'Call Achv'!B$6)*'Call Achv'!D$6)),0))))*$AH$2/10</f>
        <v>5</v>
      </c>
      <c r="AI406" s="76">
        <f>IF(X406&gt;='FF-Written'!B$3,'FF-Written'!C$3,IF(X406&gt;='FF-Written'!B$4,('FF-Written'!C$4+((X406-'FF-Written'!B$4)/('FF-Written'!B$3-'FF-Written'!B$4))*'FF-Written'!D$4),IF(X406&gt;'FF-Written'!B$5,('FF-Written'!C$5+((X406-'FF-Written'!B$5)/('FF-Written'!B$4-'FF-Written'!B$5))*'FF-Written'!D$5),IF(X406&gt;='FF-Written'!B$6,('FF-Written'!C$6+((X406-'FF-Written'!B$6)/('FF-Written'!B$5-'FF-Written'!B$6)*'FF-Written'!D$6)),0))))*$AI$2/10</f>
        <v>4.2666666666666675</v>
      </c>
      <c r="AJ406" s="76">
        <f>IF(Y406&gt;='FF-Detailing'!B$3,'FF-Detailing'!C$3,IF(Y406&gt;='FF-Detailing'!B$4,('FF-Detailing'!C$4+((Y406-'FF-Detailing'!B$4)/('FF-Detailing'!B$3-'FF-Detailing'!B$4))*'FF-Detailing'!D$4),IF(Y406&gt;'FF-Detailing'!B$5,('FF-Detailing'!C$5+((Y406-'FF-Detailing'!B$5)/('FF-Detailing'!B$4-'FF-Detailing'!B$5))*'FF-Detailing'!D$5),IF(Y406&gt;='FF-Detailing'!B$6,('FF-Detailing'!C$6+((Y406-'FF-Detailing'!B$6)/('FF-Detailing'!B$5-'FF-Detailing'!B$6)*'FF-Detailing'!D$6)),0))))*$AJ$2/10</f>
        <v>2.4400000000000004</v>
      </c>
      <c r="AK406" s="100">
        <f t="shared" si="81"/>
        <v>68.511999493716289</v>
      </c>
      <c r="AL406" s="70">
        <f t="shared" si="90"/>
        <v>117</v>
      </c>
      <c r="AO406" s="110">
        <f t="shared" si="84"/>
        <v>29.498525073746311</v>
      </c>
      <c r="AP406" s="110">
        <f t="shared" si="78"/>
        <v>65.331461174244595</v>
      </c>
      <c r="AQ406" s="110">
        <f t="shared" si="79"/>
        <v>44.117647058823529</v>
      </c>
      <c r="AR406" s="110">
        <f t="shared" si="80"/>
        <v>68.8888888888889</v>
      </c>
      <c r="AS406" s="109">
        <f t="shared" si="85"/>
        <v>43</v>
      </c>
      <c r="AT406" s="109">
        <f t="shared" si="86"/>
        <v>79</v>
      </c>
      <c r="AU406" s="109">
        <f t="shared" si="87"/>
        <v>70</v>
      </c>
      <c r="AV406" s="109">
        <f t="shared" si="88"/>
        <v>113</v>
      </c>
    </row>
    <row r="407" spans="1:48" ht="20" x14ac:dyDescent="0.35">
      <c r="A407" s="87"/>
      <c r="B407" s="79">
        <v>108807</v>
      </c>
      <c r="C407" s="80" t="s">
        <v>2378</v>
      </c>
      <c r="D407" s="80" t="s">
        <v>1114</v>
      </c>
      <c r="E407" s="80" t="s">
        <v>2379</v>
      </c>
      <c r="F407" s="80" t="s">
        <v>2234</v>
      </c>
      <c r="G407" s="80" t="s">
        <v>26</v>
      </c>
      <c r="H407" s="80" t="s">
        <v>1756</v>
      </c>
      <c r="I407" s="80" t="s">
        <v>1757</v>
      </c>
      <c r="J407" s="146">
        <v>45397</v>
      </c>
      <c r="K407" s="146" t="s">
        <v>1719</v>
      </c>
      <c r="L407" s="79"/>
      <c r="M407" s="79">
        <v>9</v>
      </c>
      <c r="N407" s="78">
        <v>105.19790177067445</v>
      </c>
      <c r="O407" s="78">
        <f>_xlfn.XLOOKUP($B407,[1]Sheet1!$A:$A,[1]Sheet1!$D:$D)</f>
        <v>105.1978702017045</v>
      </c>
      <c r="P407" s="78">
        <f t="shared" si="89"/>
        <v>3.1568969944828495E-5</v>
      </c>
      <c r="Q407" s="78">
        <v>50.769230769230766</v>
      </c>
      <c r="R407" s="78">
        <v>77.005631726835162</v>
      </c>
      <c r="S407" s="78">
        <v>87.32815901138099</v>
      </c>
      <c r="T407" s="142">
        <v>8</v>
      </c>
      <c r="U407" s="68">
        <v>17.452006980802793</v>
      </c>
      <c r="V407" s="68">
        <v>0.52356020942408377</v>
      </c>
      <c r="W407" s="78">
        <v>109.0006406149904</v>
      </c>
      <c r="X407" s="78">
        <v>90.555555555555543</v>
      </c>
      <c r="Y407" s="78">
        <v>81</v>
      </c>
      <c r="Z407" s="73"/>
      <c r="AA407" s="74"/>
      <c r="AB407" s="75">
        <f>IF(N407="","",(IF(N407&gt;='Sales Ach'!B$3,'Sales Ach'!C$3,IF(N407&gt;='Sales Ach'!B$4,('Sales Ach'!C$4+((N407-'Sales Ach'!B$4)/('Sales Ach'!B$3-'Sales Ach'!B$4))*'Sales Ach'!D$4),IF(N407&gt;'Sales Ach'!B$5,('Sales Ach'!C$5+((N407-'Sales Ach'!B$5)/('Sales Ach'!B$4-'Sales Ach'!B$5))*'Sales Ach'!D$5),IF(N407&gt;='Sales Ach'!B$6,('Sales Ach'!C$6+((N407-'Sales Ach'!B$6)/('Sales Ach'!B$5-'Sales Ach'!B$6)*'Sales Ach'!D$6)),0))))*$AB$2/10))</f>
        <v>25.559370531202337</v>
      </c>
      <c r="AC407" s="76">
        <f>IF(Q407="","",(IF(Q407&gt;=UA!B$3,UA!C$3,IF(Q407&gt;=UA!B$4,(UA!C$4+((Q407-UA!B$4)/(UA!B$3-UA!B$4))*UA!D$4),IF(Q407&gt;UA!B$5,(UA!C$5+((Q407-UA!B$5)/(UA!B$4-UA!B$5))*UA!D$5),IF(Q407&gt;=UA!B$6,(UA!C$6+((Q407-UA!B$6)/(UA!B$5-UA!B$6)*UA!D$6)),0))))*$AC$2/10))</f>
        <v>10</v>
      </c>
      <c r="AD407" s="76">
        <f>IF(R407="","",(IF(R407&gt;='New Product'!B$3,'New Product'!C$3,IF(R407&gt;='New Product'!B$4,('New Product'!C$4+((R407-'New Product'!B$4)/('New Product'!B$3-'New Product'!B$4))*'New Product'!D$4),IF(R407&gt;'New Product'!B$5,('New Product'!C$5+((R407-'New Product'!B$5)/('New Product'!B$4-'New Product'!B$5))*'New Product'!D$5),IF(R407&gt;='New Product'!B$6,('New Product'!C$6+((R407-'New Product'!B$6)/('New Product'!B$5-'New Product'!B$6)*'New Product'!D$6)),0)))))*$AD$2/10)</f>
        <v>1.8689963880490381</v>
      </c>
      <c r="AE407" s="76">
        <f>IF(S407="","",(IF(S407&gt;='Basket Brand'!B$3,'Basket Brand'!C$3,IF(S407&gt;='Basket Brand'!B$4,('Basket Brand'!C$4+((S407-'Basket Brand'!B$4)/('Basket Brand'!B$3-'Basket Brand'!B$4))*'Basket Brand'!D$4),IF(S407&gt;'Basket Brand'!B$5,('Basket Brand'!C$5+((S407-'Basket Brand'!B$5)/('Basket Brand'!B$4-'Basket Brand'!B$5))*'Basket Brand'!D$5),IF(S407&gt;='Basket Brand'!B$6,('Basket Brand'!C$6+((S407-'Basket Brand'!B$6)/('Basket Brand'!B$5-'Basket Brand'!B$6)*'Basket Brand'!D$6)),0))))*$AE$2/10))</f>
        <v>5.0793790813657198</v>
      </c>
      <c r="AF407" s="76">
        <f>IF(T407="","",(IF(T407&gt;='No of Month Ach.'!B$3,'No of Month Ach.'!C$3,IF(T407&gt;='No of Month Ach.'!B$4,('No of Month Ach.'!C$4+((T407-'No of Month Ach.'!B$4)/('No of Month Ach.'!B$3-'No of Month Ach.'!B$4))*'No of Month Ach.'!D$4),IF(T407&gt;'No of Month Ach.'!B$5,('No of Month Ach.'!C$5+((T407-'No of Month Ach.'!B$5)/('No of Month Ach.'!B$4-'No of Month Ach.'!B$5))*'No of Month Ach.'!D$5),IF(T407&gt;='No of Month Ach.'!B$6,('No of Month Ach.'!C$6+((T407-'No of Month Ach.'!B$6)/('No of Month Ach.'!B$5-'No of Month Ach.'!B$6)*'No of Month Ach.'!D$6)),0))))*$AF$2/10))</f>
        <v>3.85</v>
      </c>
      <c r="AG407" s="76">
        <f>IFERROR(IF(U407="","",IF(U407&gt;='Rx Share'!B$3,'Rx Share'!C$3,IF(U407&gt;='Rx Share'!B$4,('Rx Share'!C$4+((U407-'Rx Share'!B$4)/('Rx Share'!B$3-'Rx Share'!B$4))*'Rx Share'!D$4),IF(U407&gt;'Rx Share'!B$5,('Rx Share'!C$5+((U407-'Rx Share'!B$5)/('Rx Share'!B$4-'Rx Share'!B$5))*'Rx Share'!D$5),IF(U407&gt;='Rx Share'!B$6,('Rx Share'!C$6+((U407-'Rx Share'!B$6)/('Rx Share'!B$5-'Rx Share'!B$6)*'Rx Share'!D$6)),0)))))*$AG$2/10,"")</f>
        <v>0</v>
      </c>
      <c r="AH407" s="76">
        <f>IF(W407&gt;='Call Achv'!B$3,'Call Achv'!C$3,IF(W407&gt;='Call Achv'!B$4,('Call Achv'!C$4+((W407-'Call Achv'!B$4)/('Call Achv'!B$3-'Call Achv'!B$4))*'Call Achv'!D$4),IF(W407&gt;'Call Achv'!B$5,('Call Achv'!C$5+((W407-'Call Achv'!B$5)/('Call Achv'!B$4-'Call Achv'!B$5))*'Call Achv'!D$5),IF(W407&gt;='Call Achv'!B$6,('Call Achv'!C$6+((W407-'Call Achv'!B$6)/('Call Achv'!B$5-'Call Achv'!B$6)*'Call Achv'!D$6)),0))))*$AH$2/10</f>
        <v>5</v>
      </c>
      <c r="AI407" s="76">
        <f>IF(X407&gt;='FF-Written'!B$3,'FF-Written'!C$3,IF(X407&gt;='FF-Written'!B$4,('FF-Written'!C$4+((X407-'FF-Written'!B$4)/('FF-Written'!B$3-'FF-Written'!B$4))*'FF-Written'!D$4),IF(X407&gt;'FF-Written'!B$5,('FF-Written'!C$5+((X407-'FF-Written'!B$5)/('FF-Written'!B$4-'FF-Written'!B$5))*'FF-Written'!D$5),IF(X407&gt;='FF-Written'!B$6,('FF-Written'!C$6+((X407-'FF-Written'!B$6)/('FF-Written'!B$5-'FF-Written'!B$6)*'FF-Written'!D$6)),0))))*$AI$2/10</f>
        <v>8</v>
      </c>
      <c r="AJ407" s="76">
        <f>IF(Y407&gt;='FF-Detailing'!B$3,'FF-Detailing'!C$3,IF(Y407&gt;='FF-Detailing'!B$4,('FF-Detailing'!C$4+((Y407-'FF-Detailing'!B$4)/('FF-Detailing'!B$3-'FF-Detailing'!B$4))*'FF-Detailing'!D$4),IF(Y407&gt;'FF-Detailing'!B$5,('FF-Detailing'!C$5+((Y407-'FF-Detailing'!B$5)/('FF-Detailing'!B$4-'FF-Detailing'!B$5))*'FF-Detailing'!D$5),IF(Y407&gt;='FF-Detailing'!B$6,('FF-Detailing'!C$6+((Y407-'FF-Detailing'!B$6)/('FF-Detailing'!B$5-'FF-Detailing'!B$6)*'FF-Detailing'!D$6)),0))))*$AJ$2/10</f>
        <v>2.16</v>
      </c>
      <c r="AK407" s="100">
        <f t="shared" si="81"/>
        <v>76.897182500771379</v>
      </c>
      <c r="AL407" s="70">
        <f t="shared" si="90"/>
        <v>61</v>
      </c>
      <c r="AO407" s="110">
        <f t="shared" si="84"/>
        <v>17.452006980802793</v>
      </c>
      <c r="AP407" s="110">
        <f t="shared" si="78"/>
        <v>77.005631726835162</v>
      </c>
      <c r="AQ407" s="110">
        <f t="shared" si="79"/>
        <v>50.769230769230766</v>
      </c>
      <c r="AR407" s="110">
        <f t="shared" si="80"/>
        <v>90.555555555555543</v>
      </c>
      <c r="AS407" s="109">
        <f t="shared" si="85"/>
        <v>70</v>
      </c>
      <c r="AT407" s="109">
        <f t="shared" si="86"/>
        <v>62</v>
      </c>
      <c r="AU407" s="109">
        <f t="shared" si="87"/>
        <v>39</v>
      </c>
      <c r="AV407" s="109">
        <f t="shared" si="88"/>
        <v>21</v>
      </c>
    </row>
    <row r="408" spans="1:48" ht="20" x14ac:dyDescent="0.35">
      <c r="A408" s="87"/>
      <c r="B408" s="79">
        <v>108809</v>
      </c>
      <c r="C408" s="80" t="s">
        <v>2380</v>
      </c>
      <c r="D408" s="80" t="s">
        <v>1114</v>
      </c>
      <c r="E408" s="80" t="s">
        <v>2381</v>
      </c>
      <c r="F408" s="80" t="s">
        <v>1951</v>
      </c>
      <c r="G408" s="80" t="s">
        <v>14</v>
      </c>
      <c r="H408" s="80" t="s">
        <v>1770</v>
      </c>
      <c r="I408" s="80" t="s">
        <v>1757</v>
      </c>
      <c r="J408" s="146">
        <v>45397</v>
      </c>
      <c r="K408" s="146" t="s">
        <v>1719</v>
      </c>
      <c r="L408" s="79"/>
      <c r="M408" s="79">
        <v>9</v>
      </c>
      <c r="N408" s="78">
        <v>85.247103051107018</v>
      </c>
      <c r="O408" s="78">
        <f>_xlfn.XLOOKUP($B408,[1]Sheet1!$A:$A,[1]Sheet1!$D:$D)</f>
        <v>85.247001048899051</v>
      </c>
      <c r="P408" s="78">
        <f t="shared" si="89"/>
        <v>1.0200220796718895E-4</v>
      </c>
      <c r="Q408" s="78">
        <v>28.985507246376812</v>
      </c>
      <c r="R408" s="78">
        <v>27.409473983052102</v>
      </c>
      <c r="S408" s="78">
        <v>77.938149976117472</v>
      </c>
      <c r="T408" s="142">
        <v>2</v>
      </c>
      <c r="U408" s="68">
        <v>4.8365254401238147</v>
      </c>
      <c r="V408" s="68">
        <v>0.14509576320371445</v>
      </c>
      <c r="W408" s="78">
        <v>109.39682539682541</v>
      </c>
      <c r="X408" s="78">
        <v>64.444444444444443</v>
      </c>
      <c r="Y408" s="78">
        <v>86.333333333333329</v>
      </c>
      <c r="Z408" s="73"/>
      <c r="AA408" s="74"/>
      <c r="AB408" s="75">
        <f>IF(N408="","",(IF(N408&gt;='Sales Ach'!B$3,'Sales Ach'!C$3,IF(N408&gt;='Sales Ach'!B$4,('Sales Ach'!C$4+((N408-'Sales Ach'!B$4)/('Sales Ach'!B$3-'Sales Ach'!B$4))*'Sales Ach'!D$4),IF(N408&gt;'Sales Ach'!B$5,('Sales Ach'!C$5+((N408-'Sales Ach'!B$5)/('Sales Ach'!B$4-'Sales Ach'!B$5))*'Sales Ach'!D$5),IF(N408&gt;='Sales Ach'!B$6,('Sales Ach'!C$6+((N408-'Sales Ach'!B$6)/('Sales Ach'!B$5-'Sales Ach'!B$6)*'Sales Ach'!D$6)),0))))*$AB$2/10))</f>
        <v>12.074130915332105</v>
      </c>
      <c r="AC408" s="76">
        <f>IF(Q408="","",(IF(Q408&gt;=UA!B$3,UA!C$3,IF(Q408&gt;=UA!B$4,(UA!C$4+((Q408-UA!B$4)/(UA!B$3-UA!B$4))*UA!D$4),IF(Q408&gt;UA!B$5,(UA!C$5+((Q408-UA!B$5)/(UA!B$4-UA!B$5))*UA!D$5),IF(Q408&gt;=UA!B$6,(UA!C$6+((Q408-UA!B$6)/(UA!B$5-UA!B$6)*UA!D$6)),0))))*$AC$2/10))</f>
        <v>0</v>
      </c>
      <c r="AD408" s="76">
        <f>IF(R408="","",(IF(R408&gt;='New Product'!B$3,'New Product'!C$3,IF(R408&gt;='New Product'!B$4,('New Product'!C$4+((R408-'New Product'!B$4)/('New Product'!B$3-'New Product'!B$4))*'New Product'!D$4),IF(R408&gt;'New Product'!B$5,('New Product'!C$5+((R408-'New Product'!B$5)/('New Product'!B$4-'New Product'!B$5))*'New Product'!D$5),IF(R408&gt;='New Product'!B$6,('New Product'!C$6+((R408-'New Product'!B$6)/('New Product'!B$5-'New Product'!B$6)*'New Product'!D$6)),0)))))*$AD$2/10)</f>
        <v>0</v>
      </c>
      <c r="AE408" s="76">
        <f>IF(S408="","",(IF(S408&gt;='Basket Brand'!B$3,'Basket Brand'!C$3,IF(S408&gt;='Basket Brand'!B$4,('Basket Brand'!C$4+((S408-'Basket Brand'!B$4)/('Basket Brand'!B$3-'Basket Brand'!B$4))*'Basket Brand'!D$4),IF(S408&gt;'Basket Brand'!B$5,('Basket Brand'!C$5+((S408-'Basket Brand'!B$5)/('Basket Brand'!B$4-'Basket Brand'!B$5))*'Basket Brand'!D$5),IF(S408&gt;='Basket Brand'!B$6,('Basket Brand'!C$6+((S408-'Basket Brand'!B$6)/('Basket Brand'!B$5-'Basket Brand'!B$6)*'Basket Brand'!D$6)),0))))*$AE$2/10))</f>
        <v>3.9525779971340969</v>
      </c>
      <c r="AF408" s="76">
        <f>IF(T408="","",(IF(T408&gt;='No of Month Ach.'!B$3,'No of Month Ach.'!C$3,IF(T408&gt;='No of Month Ach.'!B$4,('No of Month Ach.'!C$4+((T408-'No of Month Ach.'!B$4)/('No of Month Ach.'!B$3-'No of Month Ach.'!B$4))*'No of Month Ach.'!D$4),IF(T408&gt;'No of Month Ach.'!B$5,('No of Month Ach.'!C$5+((T408-'No of Month Ach.'!B$5)/('No of Month Ach.'!B$4-'No of Month Ach.'!B$5))*'No of Month Ach.'!D$5),IF(T408&gt;='No of Month Ach.'!B$6,('No of Month Ach.'!C$6+((T408-'No of Month Ach.'!B$6)/('No of Month Ach.'!B$5-'No of Month Ach.'!B$6)*'No of Month Ach.'!D$6)),0))))*$AF$2/10))</f>
        <v>0</v>
      </c>
      <c r="AG408" s="76">
        <f>IFERROR(IF(U408="","",IF(U408&gt;='Rx Share'!B$3,'Rx Share'!C$3,IF(U408&gt;='Rx Share'!B$4,('Rx Share'!C$4+((U408-'Rx Share'!B$4)/('Rx Share'!B$3-'Rx Share'!B$4))*'Rx Share'!D$4),IF(U408&gt;'Rx Share'!B$5,('Rx Share'!C$5+((U408-'Rx Share'!B$5)/('Rx Share'!B$4-'Rx Share'!B$5))*'Rx Share'!D$5),IF(U408&gt;='Rx Share'!B$6,('Rx Share'!C$6+((U408-'Rx Share'!B$6)/('Rx Share'!B$5-'Rx Share'!B$6)*'Rx Share'!D$6)),0)))))*$AG$2/10,"")</f>
        <v>0</v>
      </c>
      <c r="AH408" s="76">
        <f>IF(W408&gt;='Call Achv'!B$3,'Call Achv'!C$3,IF(W408&gt;='Call Achv'!B$4,('Call Achv'!C$4+((W408-'Call Achv'!B$4)/('Call Achv'!B$3-'Call Achv'!B$4))*'Call Achv'!D$4),IF(W408&gt;'Call Achv'!B$5,('Call Achv'!C$5+((W408-'Call Achv'!B$5)/('Call Achv'!B$4-'Call Achv'!B$5))*'Call Achv'!D$5),IF(W408&gt;='Call Achv'!B$6,('Call Achv'!C$6+((W408-'Call Achv'!B$6)/('Call Achv'!B$5-'Call Achv'!B$6)*'Call Achv'!D$6)),0))))*$AH$2/10</f>
        <v>5</v>
      </c>
      <c r="AI408" s="76">
        <f>IF(X408&gt;='FF-Written'!B$3,'FF-Written'!C$3,IF(X408&gt;='FF-Written'!B$4,('FF-Written'!C$4+((X408-'FF-Written'!B$4)/('FF-Written'!B$3-'FF-Written'!B$4))*'FF-Written'!D$4),IF(X408&gt;'FF-Written'!B$5,('FF-Written'!C$5+((X408-'FF-Written'!B$5)/('FF-Written'!B$4-'FF-Written'!B$5))*'FF-Written'!D$5),IF(X408&gt;='FF-Written'!B$6,('FF-Written'!C$6+((X408-'FF-Written'!B$6)/('FF-Written'!B$5-'FF-Written'!B$6)*'FF-Written'!D$6)),0))))*$AI$2/10</f>
        <v>3.7333333333333329</v>
      </c>
      <c r="AJ408" s="76">
        <f>IF(Y408&gt;='FF-Detailing'!B$3,'FF-Detailing'!C$3,IF(Y408&gt;='FF-Detailing'!B$4,('FF-Detailing'!C$4+((Y408-'FF-Detailing'!B$4)/('FF-Detailing'!B$3-'FF-Detailing'!B$4))*'FF-Detailing'!D$4),IF(Y408&gt;'FF-Detailing'!B$5,('FF-Detailing'!C$5+((Y408-'FF-Detailing'!B$5)/('FF-Detailing'!B$4-'FF-Detailing'!B$5))*'FF-Detailing'!D$5),IF(Y408&gt;='FF-Detailing'!B$6,('FF-Detailing'!C$6+((Y408-'FF-Detailing'!B$6)/('FF-Detailing'!B$5-'FF-Detailing'!B$6)*'FF-Detailing'!D$6)),0))))*$AJ$2/10</f>
        <v>2.4799999999999995</v>
      </c>
      <c r="AK408" s="100">
        <f t="shared" si="81"/>
        <v>34.050052807249422</v>
      </c>
      <c r="AL408" s="70">
        <f t="shared" si="90"/>
        <v>425</v>
      </c>
      <c r="AO408" s="110" t="str">
        <f t="shared" si="84"/>
        <v/>
      </c>
      <c r="AP408" s="110" t="str">
        <f t="shared" si="78"/>
        <v/>
      </c>
      <c r="AQ408" s="110" t="str">
        <f t="shared" si="79"/>
        <v/>
      </c>
      <c r="AR408" s="110" t="str">
        <f t="shared" si="80"/>
        <v/>
      </c>
      <c r="AS408" s="109" t="str">
        <f t="shared" si="85"/>
        <v>Disqualified</v>
      </c>
      <c r="AT408" s="109" t="str">
        <f t="shared" si="86"/>
        <v>Disqualified</v>
      </c>
      <c r="AU408" s="109" t="str">
        <f t="shared" si="87"/>
        <v>Disqualified</v>
      </c>
      <c r="AV408" s="109" t="str">
        <f t="shared" si="88"/>
        <v>Disqualified</v>
      </c>
    </row>
    <row r="409" spans="1:48" ht="30" x14ac:dyDescent="0.35">
      <c r="A409" s="87"/>
      <c r="B409" s="79">
        <v>108819</v>
      </c>
      <c r="C409" s="80" t="s">
        <v>2382</v>
      </c>
      <c r="D409" s="80" t="s">
        <v>1114</v>
      </c>
      <c r="E409" s="80" t="s">
        <v>2383</v>
      </c>
      <c r="F409" s="80" t="s">
        <v>87</v>
      </c>
      <c r="G409" s="80" t="s">
        <v>1776</v>
      </c>
      <c r="H409" s="80" t="s">
        <v>1777</v>
      </c>
      <c r="I409" s="80" t="s">
        <v>1757</v>
      </c>
      <c r="J409" s="146">
        <v>45397</v>
      </c>
      <c r="K409" s="146" t="s">
        <v>1719</v>
      </c>
      <c r="L409" s="79"/>
      <c r="M409" s="79">
        <v>9</v>
      </c>
      <c r="N409" s="78">
        <v>90.201481139162226</v>
      </c>
      <c r="O409" s="78">
        <f>_xlfn.XLOOKUP($B409,[1]Sheet1!$A:$A,[1]Sheet1!$D:$D)</f>
        <v>90.201405735078737</v>
      </c>
      <c r="P409" s="78">
        <f t="shared" si="89"/>
        <v>7.5404083489161167E-5</v>
      </c>
      <c r="Q409" s="78">
        <v>33.796296296296298</v>
      </c>
      <c r="R409" s="78">
        <v>53.677621682805722</v>
      </c>
      <c r="S409" s="78">
        <v>97.334759076839035</v>
      </c>
      <c r="T409" s="142">
        <v>1</v>
      </c>
      <c r="U409" s="68">
        <v>10.836989618547555</v>
      </c>
      <c r="V409" s="68">
        <v>0.54184948092737772</v>
      </c>
      <c r="W409" s="78">
        <v>100.67567567567568</v>
      </c>
      <c r="X409" s="78">
        <v>66.666666666666671</v>
      </c>
      <c r="Y409" s="78">
        <v>88</v>
      </c>
      <c r="Z409" s="73"/>
      <c r="AA409" s="74"/>
      <c r="AB409" s="75">
        <f>IF(N409="","",(IF(N409&gt;='Sales Ach'!B$3,'Sales Ach'!C$3,IF(N409&gt;='Sales Ach'!B$4,('Sales Ach'!C$4+((N409-'Sales Ach'!B$4)/('Sales Ach'!B$3-'Sales Ach'!B$4))*'Sales Ach'!D$4),IF(N409&gt;'Sales Ach'!B$5,('Sales Ach'!C$5+((N409-'Sales Ach'!B$5)/('Sales Ach'!B$4-'Sales Ach'!B$5))*'Sales Ach'!D$5),IF(N409&gt;='Sales Ach'!B$6,('Sales Ach'!C$6+((N409-'Sales Ach'!B$6)/('Sales Ach'!B$5-'Sales Ach'!B$6)*'Sales Ach'!D$6)),0))))*$AB$2/10))</f>
        <v>13.560444341748669</v>
      </c>
      <c r="AC409" s="76">
        <f>IF(Q409="","",(IF(Q409&gt;=UA!B$3,UA!C$3,IF(Q409&gt;=UA!B$4,(UA!C$4+((Q409-UA!B$4)/(UA!B$3-UA!B$4))*UA!D$4),IF(Q409&gt;UA!B$5,(UA!C$5+((Q409-UA!B$5)/(UA!B$4-UA!B$5))*UA!D$5),IF(Q409&gt;=UA!B$6,(UA!C$6+((Q409-UA!B$6)/(UA!B$5-UA!B$6)*UA!D$6)),0))))*$AC$2/10))</f>
        <v>4.1388888888888893</v>
      </c>
      <c r="AD409" s="76">
        <f>IF(R409="","",(IF(R409&gt;='New Product'!B$3,'New Product'!C$3,IF(R409&gt;='New Product'!B$4,('New Product'!C$4+((R409-'New Product'!B$4)/('New Product'!B$3-'New Product'!B$4))*'New Product'!D$4),IF(R409&gt;'New Product'!B$5,('New Product'!C$5+((R409-'New Product'!B$5)/('New Product'!B$4-'New Product'!B$5))*'New Product'!D$5),IF(R409&gt;='New Product'!B$6,('New Product'!C$6+((R409-'New Product'!B$6)/('New Product'!B$5-'New Product'!B$6)*'New Product'!D$6)),0)))))*$AD$2/10)</f>
        <v>0.84839594862275036</v>
      </c>
      <c r="AE409" s="76">
        <f>IF(S409="","",(IF(S409&gt;='Basket Brand'!B$3,'Basket Brand'!C$3,IF(S409&gt;='Basket Brand'!B$4,('Basket Brand'!C$4+((S409-'Basket Brand'!B$4)/('Basket Brand'!B$3-'Basket Brand'!B$4))*'Basket Brand'!D$4),IF(S409&gt;'Basket Brand'!B$5,('Basket Brand'!C$5+((S409-'Basket Brand'!B$5)/('Basket Brand'!B$4-'Basket Brand'!B$5))*'Basket Brand'!D$5),IF(S409&gt;='Basket Brand'!B$6,('Basket Brand'!C$6+((S409-'Basket Brand'!B$6)/('Basket Brand'!B$5-'Basket Brand'!B$6)*'Basket Brand'!D$6)),0))))*$AE$2/10))</f>
        <v>7.1206843568827365</v>
      </c>
      <c r="AF409" s="76">
        <f>IF(T409="","",(IF(T409&gt;='No of Month Ach.'!B$3,'No of Month Ach.'!C$3,IF(T409&gt;='No of Month Ach.'!B$4,('No of Month Ach.'!C$4+((T409-'No of Month Ach.'!B$4)/('No of Month Ach.'!B$3-'No of Month Ach.'!B$4))*'No of Month Ach.'!D$4),IF(T409&gt;'No of Month Ach.'!B$5,('No of Month Ach.'!C$5+((T409-'No of Month Ach.'!B$5)/('No of Month Ach.'!B$4-'No of Month Ach.'!B$5))*'No of Month Ach.'!D$5),IF(T409&gt;='No of Month Ach.'!B$6,('No of Month Ach.'!C$6+((T409-'No of Month Ach.'!B$6)/('No of Month Ach.'!B$5-'No of Month Ach.'!B$6)*'No of Month Ach.'!D$6)),0))))*$AF$2/10))</f>
        <v>0</v>
      </c>
      <c r="AG409" s="76">
        <f>IFERROR(IF(U409="","",IF(U409&gt;='Rx Share'!B$3,'Rx Share'!C$3,IF(U409&gt;='Rx Share'!B$4,('Rx Share'!C$4+((U409-'Rx Share'!B$4)/('Rx Share'!B$3-'Rx Share'!B$4))*'Rx Share'!D$4),IF(U409&gt;'Rx Share'!B$5,('Rx Share'!C$5+((U409-'Rx Share'!B$5)/('Rx Share'!B$4-'Rx Share'!B$5))*'Rx Share'!D$5),IF(U409&gt;='Rx Share'!B$6,('Rx Share'!C$6+((U409-'Rx Share'!B$6)/('Rx Share'!B$5-'Rx Share'!B$6)*'Rx Share'!D$6)),0)))))*$AG$2/10,"")</f>
        <v>0</v>
      </c>
      <c r="AH409" s="76">
        <f>IF(W409&gt;='Call Achv'!B$3,'Call Achv'!C$3,IF(W409&gt;='Call Achv'!B$4,('Call Achv'!C$4+((W409-'Call Achv'!B$4)/('Call Achv'!B$3-'Call Achv'!B$4))*'Call Achv'!D$4),IF(W409&gt;'Call Achv'!B$5,('Call Achv'!C$5+((W409-'Call Achv'!B$5)/('Call Achv'!B$4-'Call Achv'!B$5))*'Call Achv'!D$5),IF(W409&gt;='Call Achv'!B$6,('Call Achv'!C$6+((W409-'Call Achv'!B$6)/('Call Achv'!B$5-'Call Achv'!B$6)*'Call Achv'!D$6)),0))))*$AH$2/10</f>
        <v>5</v>
      </c>
      <c r="AI409" s="76">
        <f>IF(X409&gt;='FF-Written'!B$3,'FF-Written'!C$3,IF(X409&gt;='FF-Written'!B$4,('FF-Written'!C$4+((X409-'FF-Written'!B$4)/('FF-Written'!B$3-'FF-Written'!B$4))*'FF-Written'!D$4),IF(X409&gt;'FF-Written'!B$5,('FF-Written'!C$5+((X409-'FF-Written'!B$5)/('FF-Written'!B$4-'FF-Written'!B$5))*'FF-Written'!D$5),IF(X409&gt;='FF-Written'!B$6,('FF-Written'!C$6+((X409-'FF-Written'!B$6)/('FF-Written'!B$5-'FF-Written'!B$6)*'FF-Written'!D$6)),0))))*$AI$2/10</f>
        <v>4.0000000000000009</v>
      </c>
      <c r="AJ409" s="76">
        <f>IF(Y409&gt;='FF-Detailing'!B$3,'FF-Detailing'!C$3,IF(Y409&gt;='FF-Detailing'!B$4,('FF-Detailing'!C$4+((Y409-'FF-Detailing'!B$4)/('FF-Detailing'!B$3-'FF-Detailing'!B$4))*'FF-Detailing'!D$4),IF(Y409&gt;'FF-Detailing'!B$5,('FF-Detailing'!C$5+((Y409-'FF-Detailing'!B$5)/('FF-Detailing'!B$4-'FF-Detailing'!B$5))*'FF-Detailing'!D$5),IF(Y409&gt;='FF-Detailing'!B$6,('FF-Detailing'!C$6+((Y409-'FF-Detailing'!B$6)/('FF-Detailing'!B$5-'FF-Detailing'!B$6)*'FF-Detailing'!D$6)),0))))*$AJ$2/10</f>
        <v>2.5799999999999996</v>
      </c>
      <c r="AK409" s="100">
        <f t="shared" si="81"/>
        <v>46.560516920178813</v>
      </c>
      <c r="AL409" s="70">
        <f t="shared" si="90"/>
        <v>270</v>
      </c>
      <c r="AO409" s="110" t="str">
        <f t="shared" si="84"/>
        <v/>
      </c>
      <c r="AP409" s="110" t="str">
        <f t="shared" si="78"/>
        <v/>
      </c>
      <c r="AQ409" s="110" t="str">
        <f t="shared" si="79"/>
        <v/>
      </c>
      <c r="AR409" s="110" t="str">
        <f t="shared" si="80"/>
        <v/>
      </c>
      <c r="AS409" s="109" t="str">
        <f t="shared" si="85"/>
        <v>Disqualified</v>
      </c>
      <c r="AT409" s="109" t="str">
        <f t="shared" si="86"/>
        <v>Disqualified</v>
      </c>
      <c r="AU409" s="109" t="str">
        <f t="shared" si="87"/>
        <v>Disqualified</v>
      </c>
      <c r="AV409" s="109" t="str">
        <f t="shared" si="88"/>
        <v>Disqualified</v>
      </c>
    </row>
    <row r="410" spans="1:48" ht="20" x14ac:dyDescent="0.35">
      <c r="A410" s="87"/>
      <c r="B410" s="79">
        <v>108820</v>
      </c>
      <c r="C410" s="80" t="s">
        <v>2384</v>
      </c>
      <c r="D410" s="80" t="s">
        <v>1114</v>
      </c>
      <c r="E410" s="80" t="s">
        <v>643</v>
      </c>
      <c r="F410" s="80" t="s">
        <v>157</v>
      </c>
      <c r="G410" s="80" t="s">
        <v>14</v>
      </c>
      <c r="H410" s="80" t="s">
        <v>1770</v>
      </c>
      <c r="I410" s="80" t="s">
        <v>1757</v>
      </c>
      <c r="J410" s="146">
        <v>45397</v>
      </c>
      <c r="K410" s="146" t="s">
        <v>1719</v>
      </c>
      <c r="L410" s="79"/>
      <c r="M410" s="79">
        <v>9</v>
      </c>
      <c r="N410" s="78">
        <v>84.899932812573454</v>
      </c>
      <c r="O410" s="78">
        <f>_xlfn.XLOOKUP($B410,[1]Sheet1!$A:$A,[1]Sheet1!$D:$D)</f>
        <v>84.900078105982629</v>
      </c>
      <c r="P410" s="78">
        <f t="shared" si="89"/>
        <v>-1.4529340917590616E-4</v>
      </c>
      <c r="Q410" s="78">
        <v>28.753993610223645</v>
      </c>
      <c r="R410" s="78">
        <v>37.845593391708093</v>
      </c>
      <c r="S410" s="78">
        <v>97.266488853733819</v>
      </c>
      <c r="T410" s="142">
        <v>1</v>
      </c>
      <c r="U410" s="68">
        <v>12.49960938720665</v>
      </c>
      <c r="V410" s="68">
        <v>0.37498828161619951</v>
      </c>
      <c r="W410" s="78">
        <v>94.603174603174594</v>
      </c>
      <c r="X410" s="78">
        <v>66.111111111111114</v>
      </c>
      <c r="Y410" s="78">
        <v>90</v>
      </c>
      <c r="Z410" s="73"/>
      <c r="AA410" s="74"/>
      <c r="AB410" s="75">
        <f>IF(N410="","",(IF(N410&gt;='Sales Ach'!B$3,'Sales Ach'!C$3,IF(N410&gt;='Sales Ach'!B$4,('Sales Ach'!C$4+((N410-'Sales Ach'!B$4)/('Sales Ach'!B$3-'Sales Ach'!B$4))*'Sales Ach'!D$4),IF(N410&gt;'Sales Ach'!B$5,('Sales Ach'!C$5+((N410-'Sales Ach'!B$5)/('Sales Ach'!B$4-'Sales Ach'!B$5))*'Sales Ach'!D$5),IF(N410&gt;='Sales Ach'!B$6,('Sales Ach'!C$6+((N410-'Sales Ach'!B$6)/('Sales Ach'!B$5-'Sales Ach'!B$6)*'Sales Ach'!D$6)),0))))*$AB$2/10))</f>
        <v>11.969979843772034</v>
      </c>
      <c r="AC410" s="76">
        <f>IF(Q410="","",(IF(Q410&gt;=UA!B$3,UA!C$3,IF(Q410&gt;=UA!B$4,(UA!C$4+((Q410-UA!B$4)/(UA!B$3-UA!B$4))*UA!D$4),IF(Q410&gt;UA!B$5,(UA!C$5+((Q410-UA!B$5)/(UA!B$4-UA!B$5))*UA!D$5),IF(Q410&gt;=UA!B$6,(UA!C$6+((Q410-UA!B$6)/(UA!B$5-UA!B$6)*UA!D$6)),0))))*$AC$2/10))</f>
        <v>0</v>
      </c>
      <c r="AD410" s="76">
        <f>IF(R410="","",(IF(R410&gt;='New Product'!B$3,'New Product'!C$3,IF(R410&gt;='New Product'!B$4,('New Product'!C$4+((R410-'New Product'!B$4)/('New Product'!B$3-'New Product'!B$4))*'New Product'!D$4),IF(R410&gt;'New Product'!B$5,('New Product'!C$5+((R410-'New Product'!B$5)/('New Product'!B$4-'New Product'!B$5))*'New Product'!D$5),IF(R410&gt;='New Product'!B$6,('New Product'!C$6+((R410-'New Product'!B$6)/('New Product'!B$5-'New Product'!B$6)*'New Product'!D$6)),0)))))*$AD$2/10)</f>
        <v>0</v>
      </c>
      <c r="AE410" s="76">
        <f>IF(S410="","",(IF(S410&gt;='Basket Brand'!B$3,'Basket Brand'!C$3,IF(S410&gt;='Basket Brand'!B$4,('Basket Brand'!C$4+((S410-'Basket Brand'!B$4)/('Basket Brand'!B$3-'Basket Brand'!B$4))*'Basket Brand'!D$4),IF(S410&gt;'Basket Brand'!B$5,('Basket Brand'!C$5+((S410-'Basket Brand'!B$5)/('Basket Brand'!B$4-'Basket Brand'!B$5))*'Basket Brand'!D$5),IF(S410&gt;='Basket Brand'!B$6,('Basket Brand'!C$6+((S410-'Basket Brand'!B$6)/('Basket Brand'!B$5-'Basket Brand'!B$6)*'Basket Brand'!D$6)),0))))*$AE$2/10))</f>
        <v>7.0879146497922338</v>
      </c>
      <c r="AF410" s="76">
        <f>IF(T410="","",(IF(T410&gt;='No of Month Ach.'!B$3,'No of Month Ach.'!C$3,IF(T410&gt;='No of Month Ach.'!B$4,('No of Month Ach.'!C$4+((T410-'No of Month Ach.'!B$4)/('No of Month Ach.'!B$3-'No of Month Ach.'!B$4))*'No of Month Ach.'!D$4),IF(T410&gt;'No of Month Ach.'!B$5,('No of Month Ach.'!C$5+((T410-'No of Month Ach.'!B$5)/('No of Month Ach.'!B$4-'No of Month Ach.'!B$5))*'No of Month Ach.'!D$5),IF(T410&gt;='No of Month Ach.'!B$6,('No of Month Ach.'!C$6+((T410-'No of Month Ach.'!B$6)/('No of Month Ach.'!B$5-'No of Month Ach.'!B$6)*'No of Month Ach.'!D$6)),0))))*$AF$2/10))</f>
        <v>0</v>
      </c>
      <c r="AG410" s="76">
        <f>IFERROR(IF(U410="","",IF(U410&gt;='Rx Share'!B$3,'Rx Share'!C$3,IF(U410&gt;='Rx Share'!B$4,('Rx Share'!C$4+((U410-'Rx Share'!B$4)/('Rx Share'!B$3-'Rx Share'!B$4))*'Rx Share'!D$4),IF(U410&gt;'Rx Share'!B$5,('Rx Share'!C$5+((U410-'Rx Share'!B$5)/('Rx Share'!B$4-'Rx Share'!B$5))*'Rx Share'!D$5),IF(U410&gt;='Rx Share'!B$6,('Rx Share'!C$6+((U410-'Rx Share'!B$6)/('Rx Share'!B$5-'Rx Share'!B$6)*'Rx Share'!D$6)),0)))))*$AG$2/10,"")</f>
        <v>0</v>
      </c>
      <c r="AH410" s="76">
        <f>IF(W410&gt;='Call Achv'!B$3,'Call Achv'!C$3,IF(W410&gt;='Call Achv'!B$4,('Call Achv'!C$4+((W410-'Call Achv'!B$4)/('Call Achv'!B$3-'Call Achv'!B$4))*'Call Achv'!D$4),IF(W410&gt;'Call Achv'!B$5,('Call Achv'!C$5+((W410-'Call Achv'!B$5)/('Call Achv'!B$4-'Call Achv'!B$5))*'Call Achv'!D$5),IF(W410&gt;='Call Achv'!B$6,('Call Achv'!C$6+((W410-'Call Achv'!B$6)/('Call Achv'!B$5-'Call Achv'!B$6)*'Call Achv'!D$6)),0))))*$AH$2/10</f>
        <v>2.9206349206349187</v>
      </c>
      <c r="AI410" s="76">
        <f>IF(X410&gt;='FF-Written'!B$3,'FF-Written'!C$3,IF(X410&gt;='FF-Written'!B$4,('FF-Written'!C$4+((X410-'FF-Written'!B$4)/('FF-Written'!B$3-'FF-Written'!B$4))*'FF-Written'!D$4),IF(X410&gt;'FF-Written'!B$5,('FF-Written'!C$5+((X410-'FF-Written'!B$5)/('FF-Written'!B$4-'FF-Written'!B$5))*'FF-Written'!D$5),IF(X410&gt;='FF-Written'!B$6,('FF-Written'!C$6+((X410-'FF-Written'!B$6)/('FF-Written'!B$5-'FF-Written'!B$6)*'FF-Written'!D$6)),0))))*$AI$2/10</f>
        <v>3.9333333333333336</v>
      </c>
      <c r="AJ410" s="76">
        <f>IF(Y410&gt;='FF-Detailing'!B$3,'FF-Detailing'!C$3,IF(Y410&gt;='FF-Detailing'!B$4,('FF-Detailing'!C$4+((Y410-'FF-Detailing'!B$4)/('FF-Detailing'!B$3-'FF-Detailing'!B$4))*'FF-Detailing'!D$4),IF(Y410&gt;'FF-Detailing'!B$5,('FF-Detailing'!C$5+((Y410-'FF-Detailing'!B$5)/('FF-Detailing'!B$4-'FF-Detailing'!B$5))*'FF-Detailing'!D$5),IF(Y410&gt;='FF-Detailing'!B$6,('FF-Detailing'!C$6+((Y410-'FF-Detailing'!B$6)/('FF-Detailing'!B$5-'FF-Detailing'!B$6)*'FF-Detailing'!D$6)),0))))*$AJ$2/10</f>
        <v>2.7</v>
      </c>
      <c r="AK410" s="100">
        <f t="shared" si="81"/>
        <v>35.764828434415648</v>
      </c>
      <c r="AL410" s="70">
        <f t="shared" si="90"/>
        <v>404</v>
      </c>
      <c r="AO410" s="110" t="str">
        <f t="shared" si="84"/>
        <v/>
      </c>
      <c r="AP410" s="110" t="str">
        <f t="shared" si="78"/>
        <v/>
      </c>
      <c r="AQ410" s="110" t="str">
        <f t="shared" si="79"/>
        <v/>
      </c>
      <c r="AR410" s="110" t="str">
        <f t="shared" si="80"/>
        <v/>
      </c>
      <c r="AS410" s="109" t="str">
        <f t="shared" si="85"/>
        <v>Disqualified</v>
      </c>
      <c r="AT410" s="109" t="str">
        <f t="shared" si="86"/>
        <v>Disqualified</v>
      </c>
      <c r="AU410" s="109" t="str">
        <f t="shared" si="87"/>
        <v>Disqualified</v>
      </c>
      <c r="AV410" s="109" t="str">
        <f t="shared" si="88"/>
        <v>Disqualified</v>
      </c>
    </row>
    <row r="411" spans="1:48" ht="20" x14ac:dyDescent="0.35">
      <c r="A411" s="87"/>
      <c r="B411" s="79">
        <v>108821</v>
      </c>
      <c r="C411" s="80" t="s">
        <v>2385</v>
      </c>
      <c r="D411" s="80"/>
      <c r="E411" s="80" t="s">
        <v>2086</v>
      </c>
      <c r="F411" s="80" t="s">
        <v>2020</v>
      </c>
      <c r="G411" s="80" t="s">
        <v>1784</v>
      </c>
      <c r="H411" s="80" t="s">
        <v>1785</v>
      </c>
      <c r="I411" s="80" t="s">
        <v>1786</v>
      </c>
      <c r="J411" s="146"/>
      <c r="K411" s="146" t="s">
        <v>1701</v>
      </c>
      <c r="L411" s="79"/>
      <c r="M411" s="79">
        <v>1</v>
      </c>
      <c r="N411" s="78">
        <v>70.264742816039401</v>
      </c>
      <c r="O411" s="78">
        <f>_xlfn.XLOOKUP($B411,[1]Sheet1!$A:$A,[1]Sheet1!$D:$D)</f>
        <v>70.264742816039401</v>
      </c>
      <c r="P411" s="78">
        <f t="shared" si="89"/>
        <v>0</v>
      </c>
      <c r="Q411" s="78">
        <v>20</v>
      </c>
      <c r="R411" s="78">
        <v>37.115344358383922</v>
      </c>
      <c r="S411" s="78">
        <v>56.388913253223407</v>
      </c>
      <c r="T411" s="142">
        <v>0</v>
      </c>
      <c r="U411" s="68" t="s">
        <v>1093</v>
      </c>
      <c r="V411" s="68" t="s">
        <v>1093</v>
      </c>
      <c r="W411" s="78">
        <v>10.164835164835164</v>
      </c>
      <c r="X411" s="78">
        <v>78.333333333333329</v>
      </c>
      <c r="Y411" s="78">
        <v>88</v>
      </c>
      <c r="Z411" s="73"/>
      <c r="AA411" s="74"/>
      <c r="AB411" s="75">
        <f>IF(N411="","",(IF(N411&gt;='Sales Ach'!B$3,'Sales Ach'!C$3,IF(N411&gt;='Sales Ach'!B$4,('Sales Ach'!C$4+((N411-'Sales Ach'!B$4)/('Sales Ach'!B$3-'Sales Ach'!B$4))*'Sales Ach'!D$4),IF(N411&gt;'Sales Ach'!B$5,('Sales Ach'!C$5+((N411-'Sales Ach'!B$5)/('Sales Ach'!B$4-'Sales Ach'!B$5))*'Sales Ach'!D$5),IF(N411&gt;='Sales Ach'!B$6,('Sales Ach'!C$6+((N411-'Sales Ach'!B$6)/('Sales Ach'!B$5-'Sales Ach'!B$6)*'Sales Ach'!D$6)),0))))*$AB$2/10))</f>
        <v>7.5794228448118206</v>
      </c>
      <c r="AC411" s="76">
        <f>IF(Q411="","",(IF(Q411&gt;=UA!B$3,UA!C$3,IF(Q411&gt;=UA!B$4,(UA!C$4+((Q411-UA!B$4)/(UA!B$3-UA!B$4))*UA!D$4),IF(Q411&gt;UA!B$5,(UA!C$5+((Q411-UA!B$5)/(UA!B$4-UA!B$5))*UA!D$5),IF(Q411&gt;=UA!B$6,(UA!C$6+((Q411-UA!B$6)/(UA!B$5-UA!B$6)*UA!D$6)),0))))*$AC$2/10))</f>
        <v>0</v>
      </c>
      <c r="AD411" s="76">
        <f>IF(R411="","",(IF(R411&gt;='New Product'!B$3,'New Product'!C$3,IF(R411&gt;='New Product'!B$4,('New Product'!C$4+((R411-'New Product'!B$4)/('New Product'!B$3-'New Product'!B$4))*'New Product'!D$4),IF(R411&gt;'New Product'!B$5,('New Product'!C$5+((R411-'New Product'!B$5)/('New Product'!B$4-'New Product'!B$5))*'New Product'!D$5),IF(R411&gt;='New Product'!B$6,('New Product'!C$6+((R411-'New Product'!B$6)/('New Product'!B$5-'New Product'!B$6)*'New Product'!D$6)),0)))))*$AD$2/10)</f>
        <v>0</v>
      </c>
      <c r="AE411" s="76">
        <f>IF(S411="","",(IF(S411&gt;='Basket Brand'!B$3,'Basket Brand'!C$3,IF(S411&gt;='Basket Brand'!B$4,('Basket Brand'!C$4+((S411-'Basket Brand'!B$4)/('Basket Brand'!B$3-'Basket Brand'!B$4))*'Basket Brand'!D$4),IF(S411&gt;'Basket Brand'!B$5,('Basket Brand'!C$5+((S411-'Basket Brand'!B$5)/('Basket Brand'!B$4-'Basket Brand'!B$5))*'Basket Brand'!D$5),IF(S411&gt;='Basket Brand'!B$6,('Basket Brand'!C$6+((S411-'Basket Brand'!B$6)/('Basket Brand'!B$5-'Basket Brand'!B$6)*'Basket Brand'!D$6)),0))))*$AE$2/10))</f>
        <v>1.3666695903868089</v>
      </c>
      <c r="AF411" s="76">
        <f>IF(T411="","",(IF(T411&gt;='No of Month Ach.'!B$3,'No of Month Ach.'!C$3,IF(T411&gt;='No of Month Ach.'!B$4,('No of Month Ach.'!C$4+((T411-'No of Month Ach.'!B$4)/('No of Month Ach.'!B$3-'No of Month Ach.'!B$4))*'No of Month Ach.'!D$4),IF(T411&gt;'No of Month Ach.'!B$5,('No of Month Ach.'!C$5+((T411-'No of Month Ach.'!B$5)/('No of Month Ach.'!B$4-'No of Month Ach.'!B$5))*'No of Month Ach.'!D$5),IF(T411&gt;='No of Month Ach.'!B$6,('No of Month Ach.'!C$6+((T411-'No of Month Ach.'!B$6)/('No of Month Ach.'!B$5-'No of Month Ach.'!B$6)*'No of Month Ach.'!D$6)),0))))*$AF$2/10))</f>
        <v>0</v>
      </c>
      <c r="AG411" s="76" t="str">
        <f>IFERROR(IF(U411="","",IF(U411&gt;='Rx Share'!B$3,'Rx Share'!C$3,IF(U411&gt;='Rx Share'!B$4,('Rx Share'!C$4+((U411-'Rx Share'!B$4)/('Rx Share'!B$3-'Rx Share'!B$4))*'Rx Share'!D$4),IF(U411&gt;'Rx Share'!B$5,('Rx Share'!C$5+((U411-'Rx Share'!B$5)/('Rx Share'!B$4-'Rx Share'!B$5))*'Rx Share'!D$5),IF(U411&gt;='Rx Share'!B$6,('Rx Share'!C$6+((U411-'Rx Share'!B$6)/('Rx Share'!B$5-'Rx Share'!B$6)*'Rx Share'!D$6)),0)))))*$AG$2/10,"")</f>
        <v/>
      </c>
      <c r="AH411" s="76">
        <f>IF(W411&gt;='Call Achv'!B$3,'Call Achv'!C$3,IF(W411&gt;='Call Achv'!B$4,('Call Achv'!C$4+((W411-'Call Achv'!B$4)/('Call Achv'!B$3-'Call Achv'!B$4))*'Call Achv'!D$4),IF(W411&gt;'Call Achv'!B$5,('Call Achv'!C$5+((W411-'Call Achv'!B$5)/('Call Achv'!B$4-'Call Achv'!B$5))*'Call Achv'!D$5),IF(W411&gt;='Call Achv'!B$6,('Call Achv'!C$6+((W411-'Call Achv'!B$6)/('Call Achv'!B$5-'Call Achv'!B$6)*'Call Achv'!D$6)),0))))*$AH$2/10</f>
        <v>0</v>
      </c>
      <c r="AI411" s="76">
        <f>IF(X411&gt;='FF-Written'!B$3,'FF-Written'!C$3,IF(X411&gt;='FF-Written'!B$4,('FF-Written'!C$4+((X411-'FF-Written'!B$4)/('FF-Written'!B$3-'FF-Written'!B$4))*'FF-Written'!D$4),IF(X411&gt;'FF-Written'!B$5,('FF-Written'!C$5+((X411-'FF-Written'!B$5)/('FF-Written'!B$4-'FF-Written'!B$5))*'FF-Written'!D$5),IF(X411&gt;='FF-Written'!B$6,('FF-Written'!C$6+((X411-'FF-Written'!B$6)/('FF-Written'!B$5-'FF-Written'!B$6)*'FF-Written'!D$6)),0))))*$AI$2/10</f>
        <v>5.3999999999999995</v>
      </c>
      <c r="AJ411" s="76">
        <f>IF(Y411&gt;='FF-Detailing'!B$3,'FF-Detailing'!C$3,IF(Y411&gt;='FF-Detailing'!B$4,('FF-Detailing'!C$4+((Y411-'FF-Detailing'!B$4)/('FF-Detailing'!B$3-'FF-Detailing'!B$4))*'FF-Detailing'!D$4),IF(Y411&gt;'FF-Detailing'!B$5,('FF-Detailing'!C$5+((Y411-'FF-Detailing'!B$5)/('FF-Detailing'!B$4-'FF-Detailing'!B$5))*'FF-Detailing'!D$5),IF(Y411&gt;='FF-Detailing'!B$6,('FF-Detailing'!C$6+((Y411-'FF-Detailing'!B$6)/('FF-Detailing'!B$5-'FF-Detailing'!B$6)*'FF-Detailing'!D$6)),0))))*$AJ$2/10</f>
        <v>2.5799999999999996</v>
      </c>
      <c r="AK411" s="100">
        <f t="shared" si="81"/>
        <v>21.157615543998283</v>
      </c>
      <c r="AL411" s="70">
        <f t="shared" si="90"/>
        <v>540</v>
      </c>
      <c r="AO411" s="110" t="str">
        <f t="shared" si="84"/>
        <v/>
      </c>
      <c r="AP411" s="110" t="str">
        <f t="shared" si="78"/>
        <v/>
      </c>
      <c r="AQ411" s="110" t="str">
        <f t="shared" si="79"/>
        <v/>
      </c>
      <c r="AR411" s="110" t="str">
        <f t="shared" si="80"/>
        <v/>
      </c>
      <c r="AS411" s="109" t="str">
        <f t="shared" si="85"/>
        <v>Disqualified</v>
      </c>
      <c r="AT411" s="109" t="str">
        <f t="shared" si="86"/>
        <v>Disqualified</v>
      </c>
      <c r="AU411" s="109" t="str">
        <f t="shared" si="87"/>
        <v>Disqualified</v>
      </c>
      <c r="AV411" s="109" t="str">
        <f t="shared" si="88"/>
        <v>Disqualified</v>
      </c>
    </row>
    <row r="412" spans="1:48" ht="20" x14ac:dyDescent="0.35">
      <c r="A412" s="87"/>
      <c r="B412" s="79">
        <v>108823</v>
      </c>
      <c r="C412" s="80" t="s">
        <v>2386</v>
      </c>
      <c r="D412" s="80" t="s">
        <v>1114</v>
      </c>
      <c r="E412" s="80" t="s">
        <v>2387</v>
      </c>
      <c r="F412" s="80" t="s">
        <v>2388</v>
      </c>
      <c r="G412" s="80" t="s">
        <v>24</v>
      </c>
      <c r="H412" s="80" t="s">
        <v>1760</v>
      </c>
      <c r="I412" s="80" t="s">
        <v>1757</v>
      </c>
      <c r="J412" s="146">
        <v>45397</v>
      </c>
      <c r="K412" s="146" t="s">
        <v>1719</v>
      </c>
      <c r="L412" s="79"/>
      <c r="M412" s="79">
        <v>9</v>
      </c>
      <c r="N412" s="78">
        <v>74.486167196596853</v>
      </c>
      <c r="O412" s="78">
        <f>_xlfn.XLOOKUP($B412,[1]Sheet1!$A:$A,[1]Sheet1!$D:$D)</f>
        <v>74.486198127434008</v>
      </c>
      <c r="P412" s="78">
        <f t="shared" si="89"/>
        <v>-3.0930837155551671E-5</v>
      </c>
      <c r="Q412" s="78">
        <v>16.873889875666073</v>
      </c>
      <c r="R412" s="78">
        <v>33.193339587322534</v>
      </c>
      <c r="S412" s="78">
        <v>73.412150690383385</v>
      </c>
      <c r="T412" s="142">
        <v>0</v>
      </c>
      <c r="U412" s="68">
        <v>9.4150395022309539</v>
      </c>
      <c r="V412" s="68">
        <v>0.28245118506692862</v>
      </c>
      <c r="W412" s="78">
        <v>89.269841269841265</v>
      </c>
      <c r="X412" s="78">
        <v>88.8888888888889</v>
      </c>
      <c r="Y412" s="78">
        <v>83</v>
      </c>
      <c r="Z412" s="73"/>
      <c r="AA412" s="74"/>
      <c r="AB412" s="75">
        <f>IF(N412="","",(IF(N412&gt;='Sales Ach'!B$3,'Sales Ach'!C$3,IF(N412&gt;='Sales Ach'!B$4,('Sales Ach'!C$4+((N412-'Sales Ach'!B$4)/('Sales Ach'!B$3-'Sales Ach'!B$4))*'Sales Ach'!D$4),IF(N412&gt;'Sales Ach'!B$5,('Sales Ach'!C$5+((N412-'Sales Ach'!B$5)/('Sales Ach'!B$4-'Sales Ach'!B$5))*'Sales Ach'!D$5),IF(N412&gt;='Sales Ach'!B$6,('Sales Ach'!C$6+((N412-'Sales Ach'!B$6)/('Sales Ach'!B$5-'Sales Ach'!B$6)*'Sales Ach'!D$6)),0))))*$AB$2/10))</f>
        <v>8.8458501589790579</v>
      </c>
      <c r="AC412" s="76">
        <f>IF(Q412="","",(IF(Q412&gt;=UA!B$3,UA!C$3,IF(Q412&gt;=UA!B$4,(UA!C$4+((Q412-UA!B$4)/(UA!B$3-UA!B$4))*UA!D$4),IF(Q412&gt;UA!B$5,(UA!C$5+((Q412-UA!B$5)/(UA!B$4-UA!B$5))*UA!D$5),IF(Q412&gt;=UA!B$6,(UA!C$6+((Q412-UA!B$6)/(UA!B$5-UA!B$6)*UA!D$6)),0))))*$AC$2/10))</f>
        <v>0</v>
      </c>
      <c r="AD412" s="76">
        <f>IF(R412="","",(IF(R412&gt;='New Product'!B$3,'New Product'!C$3,IF(R412&gt;='New Product'!B$4,('New Product'!C$4+((R412-'New Product'!B$4)/('New Product'!B$3-'New Product'!B$4))*'New Product'!D$4),IF(R412&gt;'New Product'!B$5,('New Product'!C$5+((R412-'New Product'!B$5)/('New Product'!B$4-'New Product'!B$5))*'New Product'!D$5),IF(R412&gt;='New Product'!B$6,('New Product'!C$6+((R412-'New Product'!B$6)/('New Product'!B$5-'New Product'!B$6)*'New Product'!D$6)),0)))))*$AD$2/10)</f>
        <v>0</v>
      </c>
      <c r="AE412" s="76">
        <f>IF(S412="","",(IF(S412&gt;='Basket Brand'!B$3,'Basket Brand'!C$3,IF(S412&gt;='Basket Brand'!B$4,('Basket Brand'!C$4+((S412-'Basket Brand'!B$4)/('Basket Brand'!B$3-'Basket Brand'!B$4))*'Basket Brand'!D$4),IF(S412&gt;'Basket Brand'!B$5,('Basket Brand'!C$5+((S412-'Basket Brand'!B$5)/('Basket Brand'!B$4-'Basket Brand'!B$5))*'Basket Brand'!D$5),IF(S412&gt;='Basket Brand'!B$6,('Basket Brand'!C$6+((S412-'Basket Brand'!B$6)/('Basket Brand'!B$5-'Basket Brand'!B$6)*'Basket Brand'!D$6)),0))))*$AE$2/10))</f>
        <v>3.4094580828460068</v>
      </c>
      <c r="AF412" s="76">
        <f>IF(T412="","",(IF(T412&gt;='No of Month Ach.'!B$3,'No of Month Ach.'!C$3,IF(T412&gt;='No of Month Ach.'!B$4,('No of Month Ach.'!C$4+((T412-'No of Month Ach.'!B$4)/('No of Month Ach.'!B$3-'No of Month Ach.'!B$4))*'No of Month Ach.'!D$4),IF(T412&gt;'No of Month Ach.'!B$5,('No of Month Ach.'!C$5+((T412-'No of Month Ach.'!B$5)/('No of Month Ach.'!B$4-'No of Month Ach.'!B$5))*'No of Month Ach.'!D$5),IF(T412&gt;='No of Month Ach.'!B$6,('No of Month Ach.'!C$6+((T412-'No of Month Ach.'!B$6)/('No of Month Ach.'!B$5-'No of Month Ach.'!B$6)*'No of Month Ach.'!D$6)),0))))*$AF$2/10))</f>
        <v>0</v>
      </c>
      <c r="AG412" s="76">
        <f>IFERROR(IF(U412="","",IF(U412&gt;='Rx Share'!B$3,'Rx Share'!C$3,IF(U412&gt;='Rx Share'!B$4,('Rx Share'!C$4+((U412-'Rx Share'!B$4)/('Rx Share'!B$3-'Rx Share'!B$4))*'Rx Share'!D$4),IF(U412&gt;'Rx Share'!B$5,('Rx Share'!C$5+((U412-'Rx Share'!B$5)/('Rx Share'!B$4-'Rx Share'!B$5))*'Rx Share'!D$5),IF(U412&gt;='Rx Share'!B$6,('Rx Share'!C$6+((U412-'Rx Share'!B$6)/('Rx Share'!B$5-'Rx Share'!B$6)*'Rx Share'!D$6)),0)))))*$AG$2/10,"")</f>
        <v>0</v>
      </c>
      <c r="AH412" s="76">
        <f>IF(W412&gt;='Call Achv'!B$3,'Call Achv'!C$3,IF(W412&gt;='Call Achv'!B$4,('Call Achv'!C$4+((W412-'Call Achv'!B$4)/('Call Achv'!B$3-'Call Achv'!B$4))*'Call Achv'!D$4),IF(W412&gt;'Call Achv'!B$5,('Call Achv'!C$5+((W412-'Call Achv'!B$5)/('Call Achv'!B$4-'Call Achv'!B$5))*'Call Achv'!D$5),IF(W412&gt;='Call Achv'!B$6,('Call Achv'!C$6+((W412-'Call Achv'!B$6)/('Call Achv'!B$5-'Call Achv'!B$6)*'Call Achv'!D$6)),0))))*$AH$2/10</f>
        <v>1.8722222222222213</v>
      </c>
      <c r="AI412" s="76">
        <f>IF(X412&gt;='FF-Written'!B$3,'FF-Written'!C$3,IF(X412&gt;='FF-Written'!B$4,('FF-Written'!C$4+((X412-'FF-Written'!B$4)/('FF-Written'!B$3-'FF-Written'!B$4))*'FF-Written'!D$4),IF(X412&gt;'FF-Written'!B$5,('FF-Written'!C$5+((X412-'FF-Written'!B$5)/('FF-Written'!B$4-'FF-Written'!B$5))*'FF-Written'!D$5),IF(X412&gt;='FF-Written'!B$6,('FF-Written'!C$6+((X412-'FF-Written'!B$6)/('FF-Written'!B$5-'FF-Written'!B$6)*'FF-Written'!D$6)),0))))*$AI$2/10</f>
        <v>7.8222222222222246</v>
      </c>
      <c r="AJ412" s="76">
        <f>IF(Y412&gt;='FF-Detailing'!B$3,'FF-Detailing'!C$3,IF(Y412&gt;='FF-Detailing'!B$4,('FF-Detailing'!C$4+((Y412-'FF-Detailing'!B$4)/('FF-Detailing'!B$3-'FF-Detailing'!B$4))*'FF-Detailing'!D$4),IF(Y412&gt;'FF-Detailing'!B$5,('FF-Detailing'!C$5+((Y412-'FF-Detailing'!B$5)/('FF-Detailing'!B$4-'FF-Detailing'!B$5))*'FF-Detailing'!D$5),IF(Y412&gt;='FF-Detailing'!B$6,('FF-Detailing'!C$6+((Y412-'FF-Detailing'!B$6)/('FF-Detailing'!B$5-'FF-Detailing'!B$6)*'FF-Detailing'!D$6)),0))))*$AJ$2/10</f>
        <v>2.2799999999999998</v>
      </c>
      <c r="AK412" s="100">
        <f t="shared" si="81"/>
        <v>30.28719085783689</v>
      </c>
      <c r="AL412" s="70">
        <f t="shared" si="90"/>
        <v>464</v>
      </c>
      <c r="AO412" s="110" t="str">
        <f t="shared" si="84"/>
        <v/>
      </c>
      <c r="AP412" s="110" t="str">
        <f t="shared" si="78"/>
        <v/>
      </c>
      <c r="AQ412" s="110" t="str">
        <f t="shared" si="79"/>
        <v/>
      </c>
      <c r="AR412" s="110" t="str">
        <f t="shared" si="80"/>
        <v/>
      </c>
      <c r="AS412" s="109" t="str">
        <f t="shared" si="85"/>
        <v>Disqualified</v>
      </c>
      <c r="AT412" s="109" t="str">
        <f t="shared" si="86"/>
        <v>Disqualified</v>
      </c>
      <c r="AU412" s="109" t="str">
        <f t="shared" si="87"/>
        <v>Disqualified</v>
      </c>
      <c r="AV412" s="109" t="str">
        <f t="shared" si="88"/>
        <v>Disqualified</v>
      </c>
    </row>
    <row r="413" spans="1:48" ht="20" x14ac:dyDescent="0.35">
      <c r="A413" s="87"/>
      <c r="B413" s="79">
        <v>108829</v>
      </c>
      <c r="C413" s="80" t="s">
        <v>2389</v>
      </c>
      <c r="D413" s="80" t="s">
        <v>1114</v>
      </c>
      <c r="E413" s="80" t="s">
        <v>2390</v>
      </c>
      <c r="F413" s="80" t="s">
        <v>170</v>
      </c>
      <c r="G413" s="80" t="s">
        <v>24</v>
      </c>
      <c r="H413" s="80" t="s">
        <v>1760</v>
      </c>
      <c r="I413" s="80" t="s">
        <v>1757</v>
      </c>
      <c r="J413" s="146">
        <v>45397</v>
      </c>
      <c r="K413" s="146" t="s">
        <v>1719</v>
      </c>
      <c r="L413" s="79"/>
      <c r="M413" s="79">
        <v>9</v>
      </c>
      <c r="N413" s="78">
        <v>79.477020985267913</v>
      </c>
      <c r="O413" s="78">
        <f>_xlfn.XLOOKUP($B413,[1]Sheet1!$A:$A,[1]Sheet1!$D:$D)</f>
        <v>79.476986305573064</v>
      </c>
      <c r="P413" s="78">
        <f t="shared" si="89"/>
        <v>3.4679694849160114E-5</v>
      </c>
      <c r="Q413" s="78">
        <v>27.212020033388985</v>
      </c>
      <c r="R413" s="78">
        <v>54.359522580536222</v>
      </c>
      <c r="S413" s="78">
        <v>74.893516034194036</v>
      </c>
      <c r="T413" s="142">
        <v>0</v>
      </c>
      <c r="U413" s="68">
        <v>17.569436656573586</v>
      </c>
      <c r="V413" s="68">
        <v>0.52708309969720757</v>
      </c>
      <c r="W413" s="78">
        <v>81.111111111111114</v>
      </c>
      <c r="X413" s="78">
        <v>87.777777777777786</v>
      </c>
      <c r="Y413" s="78">
        <v>82.333333333333329</v>
      </c>
      <c r="Z413" s="73"/>
      <c r="AA413" s="74"/>
      <c r="AB413" s="75">
        <f>IF(N413="","",(IF(N413&gt;='Sales Ach'!B$3,'Sales Ach'!C$3,IF(N413&gt;='Sales Ach'!B$4,('Sales Ach'!C$4+((N413-'Sales Ach'!B$4)/('Sales Ach'!B$3-'Sales Ach'!B$4))*'Sales Ach'!D$4),IF(N413&gt;'Sales Ach'!B$5,('Sales Ach'!C$5+((N413-'Sales Ach'!B$5)/('Sales Ach'!B$4-'Sales Ach'!B$5))*'Sales Ach'!D$5),IF(N413&gt;='Sales Ach'!B$6,('Sales Ach'!C$6+((N413-'Sales Ach'!B$6)/('Sales Ach'!B$5-'Sales Ach'!B$6)*'Sales Ach'!D$6)),0))))*$AB$2/10))</f>
        <v>10.343106295580373</v>
      </c>
      <c r="AC413" s="76">
        <f>IF(Q413="","",(IF(Q413&gt;=UA!B$3,UA!C$3,IF(Q413&gt;=UA!B$4,(UA!C$4+((Q413-UA!B$4)/(UA!B$3-UA!B$4))*UA!D$4),IF(Q413&gt;UA!B$5,(UA!C$5+((Q413-UA!B$5)/(UA!B$4-UA!B$5))*UA!D$5),IF(Q413&gt;=UA!B$6,(UA!C$6+((Q413-UA!B$6)/(UA!B$5-UA!B$6)*UA!D$6)),0))))*$AC$2/10))</f>
        <v>0</v>
      </c>
      <c r="AD413" s="76">
        <f>IF(R413="","",(IF(R413&gt;='New Product'!B$3,'New Product'!C$3,IF(R413&gt;='New Product'!B$4,('New Product'!C$4+((R413-'New Product'!B$4)/('New Product'!B$3-'New Product'!B$4))*'New Product'!D$4),IF(R413&gt;'New Product'!B$5,('New Product'!C$5+((R413-'New Product'!B$5)/('New Product'!B$4-'New Product'!B$5))*'New Product'!D$5),IF(R413&gt;='New Product'!B$6,('New Product'!C$6+((R413-'New Product'!B$6)/('New Product'!B$5-'New Product'!B$6)*'New Product'!D$6)),0)))))*$AD$2/10)</f>
        <v>0.87822911289845984</v>
      </c>
      <c r="AE413" s="76">
        <f>IF(S413="","",(IF(S413&gt;='Basket Brand'!B$3,'Basket Brand'!C$3,IF(S413&gt;='Basket Brand'!B$4,('Basket Brand'!C$4+((S413-'Basket Brand'!B$4)/('Basket Brand'!B$3-'Basket Brand'!B$4))*'Basket Brand'!D$4),IF(S413&gt;'Basket Brand'!B$5,('Basket Brand'!C$5+((S413-'Basket Brand'!B$5)/('Basket Brand'!B$4-'Basket Brand'!B$5))*'Basket Brand'!D$5),IF(S413&gt;='Basket Brand'!B$6,('Basket Brand'!C$6+((S413-'Basket Brand'!B$6)/('Basket Brand'!B$5-'Basket Brand'!B$6)*'Basket Brand'!D$6)),0))))*$AE$2/10))</f>
        <v>3.5872219241032837</v>
      </c>
      <c r="AF413" s="76">
        <f>IF(T413="","",(IF(T413&gt;='No of Month Ach.'!B$3,'No of Month Ach.'!C$3,IF(T413&gt;='No of Month Ach.'!B$4,('No of Month Ach.'!C$4+((T413-'No of Month Ach.'!B$4)/('No of Month Ach.'!B$3-'No of Month Ach.'!B$4))*'No of Month Ach.'!D$4),IF(T413&gt;'No of Month Ach.'!B$5,('No of Month Ach.'!C$5+((T413-'No of Month Ach.'!B$5)/('No of Month Ach.'!B$4-'No of Month Ach.'!B$5))*'No of Month Ach.'!D$5),IF(T413&gt;='No of Month Ach.'!B$6,('No of Month Ach.'!C$6+((T413-'No of Month Ach.'!B$6)/('No of Month Ach.'!B$5-'No of Month Ach.'!B$6)*'No of Month Ach.'!D$6)),0))))*$AF$2/10))</f>
        <v>0</v>
      </c>
      <c r="AG413" s="76">
        <f>IFERROR(IF(U413="","",IF(U413&gt;='Rx Share'!B$3,'Rx Share'!C$3,IF(U413&gt;='Rx Share'!B$4,('Rx Share'!C$4+((U413-'Rx Share'!B$4)/('Rx Share'!B$3-'Rx Share'!B$4))*'Rx Share'!D$4),IF(U413&gt;'Rx Share'!B$5,('Rx Share'!C$5+((U413-'Rx Share'!B$5)/('Rx Share'!B$4-'Rx Share'!B$5))*'Rx Share'!D$5),IF(U413&gt;='Rx Share'!B$6,('Rx Share'!C$6+((U413-'Rx Share'!B$6)/('Rx Share'!B$5-'Rx Share'!B$6)*'Rx Share'!D$6)),0)))))*$AG$2/10,"")</f>
        <v>0</v>
      </c>
      <c r="AH413" s="76">
        <f>IF(W413&gt;='Call Achv'!B$3,'Call Achv'!C$3,IF(W413&gt;='Call Achv'!B$4,('Call Achv'!C$4+((W413-'Call Achv'!B$4)/('Call Achv'!B$3-'Call Achv'!B$4))*'Call Achv'!D$4),IF(W413&gt;'Call Achv'!B$5,('Call Achv'!C$5+((W413-'Call Achv'!B$5)/('Call Achv'!B$4-'Call Achv'!B$5))*'Call Achv'!D$5),IF(W413&gt;='Call Achv'!B$6,('Call Achv'!C$6+((W413-'Call Achv'!B$6)/('Call Achv'!B$5-'Call Achv'!B$6)*'Call Achv'!D$6)),0))))*$AH$2/10</f>
        <v>0.44444444444444497</v>
      </c>
      <c r="AI413" s="76">
        <f>IF(X413&gt;='FF-Written'!B$3,'FF-Written'!C$3,IF(X413&gt;='FF-Written'!B$4,('FF-Written'!C$4+((X413-'FF-Written'!B$4)/('FF-Written'!B$3-'FF-Written'!B$4))*'FF-Written'!D$4),IF(X413&gt;'FF-Written'!B$5,('FF-Written'!C$5+((X413-'FF-Written'!B$5)/('FF-Written'!B$4-'FF-Written'!B$5))*'FF-Written'!D$5),IF(X413&gt;='FF-Written'!B$6,('FF-Written'!C$6+((X413-'FF-Written'!B$6)/('FF-Written'!B$5-'FF-Written'!B$6)*'FF-Written'!D$6)),0))))*$AI$2/10</f>
        <v>7.6444444444444457</v>
      </c>
      <c r="AJ413" s="76">
        <f>IF(Y413&gt;='FF-Detailing'!B$3,'FF-Detailing'!C$3,IF(Y413&gt;='FF-Detailing'!B$4,('FF-Detailing'!C$4+((Y413-'FF-Detailing'!B$4)/('FF-Detailing'!B$3-'FF-Detailing'!B$4))*'FF-Detailing'!D$4),IF(Y413&gt;'FF-Detailing'!B$5,('FF-Detailing'!C$5+((Y413-'FF-Detailing'!B$5)/('FF-Detailing'!B$4-'FF-Detailing'!B$5))*'FF-Detailing'!D$5),IF(Y413&gt;='FF-Detailing'!B$6,('FF-Detailing'!C$6+((Y413-'FF-Detailing'!B$6)/('FF-Detailing'!B$5-'FF-Detailing'!B$6)*'FF-Detailing'!D$6)),0))))*$AJ$2/10</f>
        <v>2.2399999999999998</v>
      </c>
      <c r="AK413" s="100">
        <f t="shared" si="81"/>
        <v>31.421807776838754</v>
      </c>
      <c r="AL413" s="70">
        <f t="shared" si="90"/>
        <v>452</v>
      </c>
      <c r="AO413" s="110" t="str">
        <f t="shared" si="84"/>
        <v/>
      </c>
      <c r="AP413" s="110" t="str">
        <f t="shared" si="78"/>
        <v/>
      </c>
      <c r="AQ413" s="110" t="str">
        <f t="shared" si="79"/>
        <v/>
      </c>
      <c r="AR413" s="110" t="str">
        <f t="shared" si="80"/>
        <v/>
      </c>
      <c r="AS413" s="109" t="str">
        <f t="shared" si="85"/>
        <v>Disqualified</v>
      </c>
      <c r="AT413" s="109" t="str">
        <f t="shared" si="86"/>
        <v>Disqualified</v>
      </c>
      <c r="AU413" s="109" t="str">
        <f t="shared" si="87"/>
        <v>Disqualified</v>
      </c>
      <c r="AV413" s="109" t="str">
        <f t="shared" si="88"/>
        <v>Disqualified</v>
      </c>
    </row>
    <row r="414" spans="1:48" ht="20" x14ac:dyDescent="0.35">
      <c r="A414" s="87"/>
      <c r="B414" s="79">
        <v>108830</v>
      </c>
      <c r="C414" s="80" t="s">
        <v>2391</v>
      </c>
      <c r="D414" s="80" t="s">
        <v>1114</v>
      </c>
      <c r="E414" s="80" t="s">
        <v>2392</v>
      </c>
      <c r="F414" s="80" t="s">
        <v>1884</v>
      </c>
      <c r="G414" s="80" t="s">
        <v>22</v>
      </c>
      <c r="H414" s="80" t="s">
        <v>1756</v>
      </c>
      <c r="I414" s="80" t="s">
        <v>1757</v>
      </c>
      <c r="J414" s="146">
        <v>45397</v>
      </c>
      <c r="K414" s="146" t="s">
        <v>1719</v>
      </c>
      <c r="L414" s="79"/>
      <c r="M414" s="79">
        <v>9</v>
      </c>
      <c r="N414" s="78">
        <v>95.242355333929169</v>
      </c>
      <c r="O414" s="78">
        <f>_xlfn.XLOOKUP($B414,[1]Sheet1!$A:$A,[1]Sheet1!$D:$D)</f>
        <v>95.242242405028904</v>
      </c>
      <c r="P414" s="78">
        <f t="shared" si="89"/>
        <v>1.1292890026481928E-4</v>
      </c>
      <c r="Q414" s="78">
        <v>32.758620689655174</v>
      </c>
      <c r="R414" s="78">
        <v>31.008390960741476</v>
      </c>
      <c r="S414" s="78">
        <v>81.307778774874237</v>
      </c>
      <c r="T414" s="142">
        <v>5</v>
      </c>
      <c r="U414" s="68">
        <v>5.7471264367816097</v>
      </c>
      <c r="V414" s="68">
        <v>0.17241379310344829</v>
      </c>
      <c r="W414" s="78">
        <v>115.33333333333333</v>
      </c>
      <c r="X414" s="78">
        <v>84.444444444444443</v>
      </c>
      <c r="Y414" s="78">
        <v>81.333333333333329</v>
      </c>
      <c r="Z414" s="73"/>
      <c r="AA414" s="74"/>
      <c r="AB414" s="75">
        <f>IF(N414="","",(IF(N414&gt;='Sales Ach'!B$3,'Sales Ach'!C$3,IF(N414&gt;='Sales Ach'!B$4,('Sales Ach'!C$4+((N414-'Sales Ach'!B$4)/('Sales Ach'!B$3-'Sales Ach'!B$4))*'Sales Ach'!D$4),IF(N414&gt;'Sales Ach'!B$5,('Sales Ach'!C$5+((N414-'Sales Ach'!B$5)/('Sales Ach'!B$4-'Sales Ach'!B$5))*'Sales Ach'!D$5),IF(N414&gt;='Sales Ach'!B$6,('Sales Ach'!C$6+((N414-'Sales Ach'!B$6)/('Sales Ach'!B$5-'Sales Ach'!B$6)*'Sales Ach'!D$6)),0))))*$AB$2/10))</f>
        <v>15.290826400715002</v>
      </c>
      <c r="AC414" s="76">
        <f>IF(Q414="","",(IF(Q414&gt;=UA!B$3,UA!C$3,IF(Q414&gt;=UA!B$4,(UA!C$4+((Q414-UA!B$4)/(UA!B$3-UA!B$4))*UA!D$4),IF(Q414&gt;UA!B$5,(UA!C$5+((Q414-UA!B$5)/(UA!B$4-UA!B$5))*UA!D$5),IF(Q414&gt;=UA!B$6,(UA!C$6+((Q414-UA!B$6)/(UA!B$5-UA!B$6)*UA!D$6)),0))))*$AC$2/10))</f>
        <v>3.8275862068965525</v>
      </c>
      <c r="AD414" s="76">
        <f>IF(R414="","",(IF(R414&gt;='New Product'!B$3,'New Product'!C$3,IF(R414&gt;='New Product'!B$4,('New Product'!C$4+((R414-'New Product'!B$4)/('New Product'!B$3-'New Product'!B$4))*'New Product'!D$4),IF(R414&gt;'New Product'!B$5,('New Product'!C$5+((R414-'New Product'!B$5)/('New Product'!B$4-'New Product'!B$5))*'New Product'!D$5),IF(R414&gt;='New Product'!B$6,('New Product'!C$6+((R414-'New Product'!B$6)/('New Product'!B$5-'New Product'!B$6)*'New Product'!D$6)),0)))))*$AD$2/10)</f>
        <v>0</v>
      </c>
      <c r="AE414" s="76">
        <f>IF(S414="","",(IF(S414&gt;='Basket Brand'!B$3,'Basket Brand'!C$3,IF(S414&gt;='Basket Brand'!B$4,('Basket Brand'!C$4+((S414-'Basket Brand'!B$4)/('Basket Brand'!B$3-'Basket Brand'!B$4))*'Basket Brand'!D$4),IF(S414&gt;'Basket Brand'!B$5,('Basket Brand'!C$5+((S414-'Basket Brand'!B$5)/('Basket Brand'!B$4-'Basket Brand'!B$5))*'Basket Brand'!D$5),IF(S414&gt;='Basket Brand'!B$6,('Basket Brand'!C$6+((S414-'Basket Brand'!B$6)/('Basket Brand'!B$5-'Basket Brand'!B$6)*'Basket Brand'!D$6)),0))))*$AE$2/10))</f>
        <v>4.3569334529849089</v>
      </c>
      <c r="AF414" s="76">
        <f>IF(T414="","",(IF(T414&gt;='No of Month Ach.'!B$3,'No of Month Ach.'!C$3,IF(T414&gt;='No of Month Ach.'!B$4,('No of Month Ach.'!C$4+((T414-'No of Month Ach.'!B$4)/('No of Month Ach.'!B$3-'No of Month Ach.'!B$4))*'No of Month Ach.'!D$4),IF(T414&gt;'No of Month Ach.'!B$5,('No of Month Ach.'!C$5+((T414-'No of Month Ach.'!B$5)/('No of Month Ach.'!B$4-'No of Month Ach.'!B$5))*'No of Month Ach.'!D$5),IF(T414&gt;='No of Month Ach.'!B$6,('No of Month Ach.'!C$6+((T414-'No of Month Ach.'!B$6)/('No of Month Ach.'!B$5-'No of Month Ach.'!B$6)*'No of Month Ach.'!D$6)),0))))*$AF$2/10))</f>
        <v>0.35</v>
      </c>
      <c r="AG414" s="76">
        <f>IFERROR(IF(U414="","",IF(U414&gt;='Rx Share'!B$3,'Rx Share'!C$3,IF(U414&gt;='Rx Share'!B$4,('Rx Share'!C$4+((U414-'Rx Share'!B$4)/('Rx Share'!B$3-'Rx Share'!B$4))*'Rx Share'!D$4),IF(U414&gt;'Rx Share'!B$5,('Rx Share'!C$5+((U414-'Rx Share'!B$5)/('Rx Share'!B$4-'Rx Share'!B$5))*'Rx Share'!D$5),IF(U414&gt;='Rx Share'!B$6,('Rx Share'!C$6+((U414-'Rx Share'!B$6)/('Rx Share'!B$5-'Rx Share'!B$6)*'Rx Share'!D$6)),0)))))*$AG$2/10,"")</f>
        <v>0</v>
      </c>
      <c r="AH414" s="76">
        <f>IF(W414&gt;='Call Achv'!B$3,'Call Achv'!C$3,IF(W414&gt;='Call Achv'!B$4,('Call Achv'!C$4+((W414-'Call Achv'!B$4)/('Call Achv'!B$3-'Call Achv'!B$4))*'Call Achv'!D$4),IF(W414&gt;'Call Achv'!B$5,('Call Achv'!C$5+((W414-'Call Achv'!B$5)/('Call Achv'!B$4-'Call Achv'!B$5))*'Call Achv'!D$5),IF(W414&gt;='Call Achv'!B$6,('Call Achv'!C$6+((W414-'Call Achv'!B$6)/('Call Achv'!B$5-'Call Achv'!B$6)*'Call Achv'!D$6)),0))))*$AH$2/10</f>
        <v>5</v>
      </c>
      <c r="AI414" s="76">
        <f>IF(X414&gt;='FF-Written'!B$3,'FF-Written'!C$3,IF(X414&gt;='FF-Written'!B$4,('FF-Written'!C$4+((X414-'FF-Written'!B$4)/('FF-Written'!B$3-'FF-Written'!B$4))*'FF-Written'!D$4),IF(X414&gt;'FF-Written'!B$5,('FF-Written'!C$5+((X414-'FF-Written'!B$5)/('FF-Written'!B$4-'FF-Written'!B$5))*'FF-Written'!D$5),IF(X414&gt;='FF-Written'!B$6,('FF-Written'!C$6+((X414-'FF-Written'!B$6)/('FF-Written'!B$5-'FF-Written'!B$6)*'FF-Written'!D$6)),0))))*$AI$2/10</f>
        <v>7.1111111111111116</v>
      </c>
      <c r="AJ414" s="76">
        <f>IF(Y414&gt;='FF-Detailing'!B$3,'FF-Detailing'!C$3,IF(Y414&gt;='FF-Detailing'!B$4,('FF-Detailing'!C$4+((Y414-'FF-Detailing'!B$4)/('FF-Detailing'!B$3-'FF-Detailing'!B$4))*'FF-Detailing'!D$4),IF(Y414&gt;'FF-Detailing'!B$5,('FF-Detailing'!C$5+((Y414-'FF-Detailing'!B$5)/('FF-Detailing'!B$4-'FF-Detailing'!B$5))*'FF-Detailing'!D$5),IF(Y414&gt;='FF-Detailing'!B$6,('FF-Detailing'!C$6+((Y414-'FF-Detailing'!B$6)/('FF-Detailing'!B$5-'FF-Detailing'!B$6)*'FF-Detailing'!D$6)),0))))*$AJ$2/10</f>
        <v>2.1799999999999997</v>
      </c>
      <c r="AK414" s="100">
        <f t="shared" si="81"/>
        <v>47.645571464634472</v>
      </c>
      <c r="AL414" s="70">
        <f t="shared" si="90"/>
        <v>264</v>
      </c>
      <c r="AO414" s="110" t="str">
        <f t="shared" si="84"/>
        <v/>
      </c>
      <c r="AP414" s="110" t="str">
        <f t="shared" si="78"/>
        <v/>
      </c>
      <c r="AQ414" s="110" t="str">
        <f t="shared" si="79"/>
        <v/>
      </c>
      <c r="AR414" s="110" t="str">
        <f t="shared" si="80"/>
        <v/>
      </c>
      <c r="AS414" s="109" t="str">
        <f t="shared" si="85"/>
        <v>Disqualified</v>
      </c>
      <c r="AT414" s="109" t="str">
        <f t="shared" si="86"/>
        <v>Disqualified</v>
      </c>
      <c r="AU414" s="109" t="str">
        <f t="shared" si="87"/>
        <v>Disqualified</v>
      </c>
      <c r="AV414" s="109" t="str">
        <f t="shared" si="88"/>
        <v>Disqualified</v>
      </c>
    </row>
    <row r="415" spans="1:48" ht="20" x14ac:dyDescent="0.35">
      <c r="A415" s="87"/>
      <c r="B415" s="79">
        <v>108832</v>
      </c>
      <c r="C415" s="80" t="s">
        <v>1984</v>
      </c>
      <c r="D415" s="80" t="s">
        <v>1114</v>
      </c>
      <c r="E415" s="80" t="s">
        <v>2393</v>
      </c>
      <c r="F415" s="80" t="s">
        <v>2234</v>
      </c>
      <c r="G415" s="80" t="s">
        <v>26</v>
      </c>
      <c r="H415" s="80" t="s">
        <v>1756</v>
      </c>
      <c r="I415" s="80" t="s">
        <v>1757</v>
      </c>
      <c r="J415" s="146">
        <v>45397</v>
      </c>
      <c r="K415" s="146" t="s">
        <v>1719</v>
      </c>
      <c r="L415" s="79"/>
      <c r="M415" s="79">
        <v>9</v>
      </c>
      <c r="N415" s="78">
        <v>107.15528207478945</v>
      </c>
      <c r="O415" s="78">
        <f>_xlfn.XLOOKUP($B415,[1]Sheet1!$A:$A,[1]Sheet1!$D:$D)</f>
        <v>107.15531126687222</v>
      </c>
      <c r="P415" s="78">
        <f t="shared" si="89"/>
        <v>-2.919208276352947E-5</v>
      </c>
      <c r="Q415" s="78">
        <v>40.49733570159858</v>
      </c>
      <c r="R415" s="78">
        <v>46.48821669163739</v>
      </c>
      <c r="S415" s="78">
        <v>106.25977947076477</v>
      </c>
      <c r="T415" s="142">
        <v>8</v>
      </c>
      <c r="U415" s="68">
        <v>0</v>
      </c>
      <c r="V415" s="68">
        <v>0</v>
      </c>
      <c r="W415" s="78">
        <v>130.95238095238096</v>
      </c>
      <c r="X415" s="78">
        <v>90</v>
      </c>
      <c r="Y415" s="78">
        <v>89</v>
      </c>
      <c r="Z415" s="73"/>
      <c r="AA415" s="74"/>
      <c r="AB415" s="75">
        <f>IF(N415="","",(IF(N415&gt;='Sales Ach'!B$3,'Sales Ach'!C$3,IF(N415&gt;='Sales Ach'!B$4,('Sales Ach'!C$4+((N415-'Sales Ach'!B$4)/('Sales Ach'!B$3-'Sales Ach'!B$4))*'Sales Ach'!D$4),IF(N415&gt;'Sales Ach'!B$5,('Sales Ach'!C$5+((N415-'Sales Ach'!B$5)/('Sales Ach'!B$4-'Sales Ach'!B$5))*'Sales Ach'!D$5),IF(N415&gt;='Sales Ach'!B$6,('Sales Ach'!C$6+((N415-'Sales Ach'!B$6)/('Sales Ach'!B$5-'Sales Ach'!B$6)*'Sales Ach'!D$6)),0))))*$AB$2/10))</f>
        <v>26.146584622436837</v>
      </c>
      <c r="AC415" s="76">
        <f>IF(Q415="","",(IF(Q415&gt;=UA!B$3,UA!C$3,IF(Q415&gt;=UA!B$4,(UA!C$4+((Q415-UA!B$4)/(UA!B$3-UA!B$4))*UA!D$4),IF(Q415&gt;UA!B$5,(UA!C$5+((Q415-UA!B$5)/(UA!B$4-UA!B$5))*UA!D$5),IF(Q415&gt;=UA!B$6,(UA!C$6+((Q415-UA!B$6)/(UA!B$5-UA!B$6)*UA!D$6)),0))))*$AC$2/10))</f>
        <v>6.1989342806394321</v>
      </c>
      <c r="AD415" s="76">
        <f>IF(R415="","",(IF(R415&gt;='New Product'!B$3,'New Product'!C$3,IF(R415&gt;='New Product'!B$4,('New Product'!C$4+((R415-'New Product'!B$4)/('New Product'!B$3-'New Product'!B$4))*'New Product'!D$4),IF(R415&gt;'New Product'!B$5,('New Product'!C$5+((R415-'New Product'!B$5)/('New Product'!B$4-'New Product'!B$5))*'New Product'!D$5),IF(R415&gt;='New Product'!B$6,('New Product'!C$6+((R415-'New Product'!B$6)/('New Product'!B$5-'New Product'!B$6)*'New Product'!D$6)),0)))))*$AD$2/10)</f>
        <v>0.53385948025913588</v>
      </c>
      <c r="AE415" s="76">
        <f>IF(S415="","",(IF(S415&gt;='Basket Brand'!B$3,'Basket Brand'!C$3,IF(S415&gt;='Basket Brand'!B$4,('Basket Brand'!C$4+((S415-'Basket Brand'!B$4)/('Basket Brand'!B$3-'Basket Brand'!B$4))*'Basket Brand'!D$4),IF(S415&gt;'Basket Brand'!B$5,('Basket Brand'!C$5+((S415-'Basket Brand'!B$5)/('Basket Brand'!B$4-'Basket Brand'!B$5))*'Basket Brand'!D$5),IF(S415&gt;='Basket Brand'!B$6,('Basket Brand'!C$6+((S415-'Basket Brand'!B$6)/('Basket Brand'!B$5-'Basket Brand'!B$6)*'Basket Brand'!D$6)),0))))*$AE$2/10))</f>
        <v>10.351173536491771</v>
      </c>
      <c r="AF415" s="76">
        <f>IF(T415="","",(IF(T415&gt;='No of Month Ach.'!B$3,'No of Month Ach.'!C$3,IF(T415&gt;='No of Month Ach.'!B$4,('No of Month Ach.'!C$4+((T415-'No of Month Ach.'!B$4)/('No of Month Ach.'!B$3-'No of Month Ach.'!B$4))*'No of Month Ach.'!D$4),IF(T415&gt;'No of Month Ach.'!B$5,('No of Month Ach.'!C$5+((T415-'No of Month Ach.'!B$5)/('No of Month Ach.'!B$4-'No of Month Ach.'!B$5))*'No of Month Ach.'!D$5),IF(T415&gt;='No of Month Ach.'!B$6,('No of Month Ach.'!C$6+((T415-'No of Month Ach.'!B$6)/('No of Month Ach.'!B$5-'No of Month Ach.'!B$6)*'No of Month Ach.'!D$6)),0))))*$AF$2/10))</f>
        <v>3.85</v>
      </c>
      <c r="AG415" s="76">
        <f>IFERROR(IF(U415="","",IF(U415&gt;='Rx Share'!B$3,'Rx Share'!C$3,IF(U415&gt;='Rx Share'!B$4,('Rx Share'!C$4+((U415-'Rx Share'!B$4)/('Rx Share'!B$3-'Rx Share'!B$4))*'Rx Share'!D$4),IF(U415&gt;'Rx Share'!B$5,('Rx Share'!C$5+((U415-'Rx Share'!B$5)/('Rx Share'!B$4-'Rx Share'!B$5))*'Rx Share'!D$5),IF(U415&gt;='Rx Share'!B$6,('Rx Share'!C$6+((U415-'Rx Share'!B$6)/('Rx Share'!B$5-'Rx Share'!B$6)*'Rx Share'!D$6)),0)))))*$AG$2/10,"")</f>
        <v>0</v>
      </c>
      <c r="AH415" s="76">
        <f>IF(W415&gt;='Call Achv'!B$3,'Call Achv'!C$3,IF(W415&gt;='Call Achv'!B$4,('Call Achv'!C$4+((W415-'Call Achv'!B$4)/('Call Achv'!B$3-'Call Achv'!B$4))*'Call Achv'!D$4),IF(W415&gt;'Call Achv'!B$5,('Call Achv'!C$5+((W415-'Call Achv'!B$5)/('Call Achv'!B$4-'Call Achv'!B$5))*'Call Achv'!D$5),IF(W415&gt;='Call Achv'!B$6,('Call Achv'!C$6+((W415-'Call Achv'!B$6)/('Call Achv'!B$5-'Call Achv'!B$6)*'Call Achv'!D$6)),0))))*$AH$2/10</f>
        <v>5</v>
      </c>
      <c r="AI415" s="76">
        <f>IF(X415&gt;='FF-Written'!B$3,'FF-Written'!C$3,IF(X415&gt;='FF-Written'!B$4,('FF-Written'!C$4+((X415-'FF-Written'!B$4)/('FF-Written'!B$3-'FF-Written'!B$4))*'FF-Written'!D$4),IF(X415&gt;'FF-Written'!B$5,('FF-Written'!C$5+((X415-'FF-Written'!B$5)/('FF-Written'!B$4-'FF-Written'!B$5))*'FF-Written'!D$5),IF(X415&gt;='FF-Written'!B$6,('FF-Written'!C$6+((X415-'FF-Written'!B$6)/('FF-Written'!B$5-'FF-Written'!B$6)*'FF-Written'!D$6)),0))))*$AI$2/10</f>
        <v>8</v>
      </c>
      <c r="AJ415" s="76">
        <f>IF(Y415&gt;='FF-Detailing'!B$3,'FF-Detailing'!C$3,IF(Y415&gt;='FF-Detailing'!B$4,('FF-Detailing'!C$4+((Y415-'FF-Detailing'!B$4)/('FF-Detailing'!B$3-'FF-Detailing'!B$4))*'FF-Detailing'!D$4),IF(Y415&gt;'FF-Detailing'!B$5,('FF-Detailing'!C$5+((Y415-'FF-Detailing'!B$5)/('FF-Detailing'!B$4-'FF-Detailing'!B$5))*'FF-Detailing'!D$5),IF(Y415&gt;='FF-Detailing'!B$6,('FF-Detailing'!C$6+((Y415-'FF-Detailing'!B$6)/('FF-Detailing'!B$5-'FF-Detailing'!B$6)*'FF-Detailing'!D$6)),0))))*$AJ$2/10</f>
        <v>2.64</v>
      </c>
      <c r="AK415" s="100">
        <f t="shared" si="81"/>
        <v>78.40068989978397</v>
      </c>
      <c r="AL415" s="70">
        <f t="shared" si="90"/>
        <v>53</v>
      </c>
      <c r="AO415" s="110">
        <f t="shared" si="84"/>
        <v>0</v>
      </c>
      <c r="AP415" s="110">
        <f t="shared" si="78"/>
        <v>46.48821669163739</v>
      </c>
      <c r="AQ415" s="110">
        <f t="shared" si="79"/>
        <v>40.49733570159858</v>
      </c>
      <c r="AR415" s="110">
        <f t="shared" si="80"/>
        <v>90</v>
      </c>
      <c r="AS415" s="109">
        <f t="shared" si="85"/>
        <v>123</v>
      </c>
      <c r="AT415" s="109">
        <f t="shared" si="86"/>
        <v>107</v>
      </c>
      <c r="AU415" s="109">
        <f t="shared" si="87"/>
        <v>87</v>
      </c>
      <c r="AV415" s="109">
        <f t="shared" si="88"/>
        <v>23</v>
      </c>
    </row>
    <row r="416" spans="1:48" ht="30" x14ac:dyDescent="0.35">
      <c r="A416" s="87"/>
      <c r="B416" s="79">
        <v>108834</v>
      </c>
      <c r="C416" s="80" t="s">
        <v>2394</v>
      </c>
      <c r="D416" s="80" t="s">
        <v>1114</v>
      </c>
      <c r="E416" s="80" t="s">
        <v>448</v>
      </c>
      <c r="F416" s="80" t="s">
        <v>1797</v>
      </c>
      <c r="G416" s="80" t="s">
        <v>1798</v>
      </c>
      <c r="H416" s="80" t="s">
        <v>1777</v>
      </c>
      <c r="I416" s="80" t="s">
        <v>1757</v>
      </c>
      <c r="J416" s="146">
        <v>45397</v>
      </c>
      <c r="K416" s="146" t="s">
        <v>1719</v>
      </c>
      <c r="L416" s="79"/>
      <c r="M416" s="79">
        <v>9</v>
      </c>
      <c r="N416" s="78">
        <v>68.565407843566192</v>
      </c>
      <c r="O416" s="78">
        <f>_xlfn.XLOOKUP($B416,[1]Sheet1!$A:$A,[1]Sheet1!$D:$D)</f>
        <v>68.565415433235643</v>
      </c>
      <c r="P416" s="78">
        <f t="shared" si="89"/>
        <v>-7.5896694511357055E-6</v>
      </c>
      <c r="Q416" s="78">
        <v>21.53846153846154</v>
      </c>
      <c r="R416" s="78">
        <v>34.024687884610259</v>
      </c>
      <c r="S416" s="78">
        <v>81.434818947310589</v>
      </c>
      <c r="T416" s="142">
        <v>0</v>
      </c>
      <c r="U416" s="68">
        <v>14.743826022852932</v>
      </c>
      <c r="V416" s="68">
        <v>0.44231478068558794</v>
      </c>
      <c r="W416" s="78">
        <v>54.730158730158728</v>
      </c>
      <c r="X416" s="78">
        <v>77.222222222222229</v>
      </c>
      <c r="Y416" s="78">
        <v>78</v>
      </c>
      <c r="Z416" s="73"/>
      <c r="AA416" s="74"/>
      <c r="AB416" s="75">
        <f>IF(N416="","",(IF(N416&gt;='Sales Ach'!B$3,'Sales Ach'!C$3,IF(N416&gt;='Sales Ach'!B$4,('Sales Ach'!C$4+((N416-'Sales Ach'!B$4)/('Sales Ach'!B$3-'Sales Ach'!B$4))*'Sales Ach'!D$4),IF(N416&gt;'Sales Ach'!B$5,('Sales Ach'!C$5+((N416-'Sales Ach'!B$5)/('Sales Ach'!B$4-'Sales Ach'!B$5))*'Sales Ach'!D$5),IF(N416&gt;='Sales Ach'!B$6,('Sales Ach'!C$6+((N416-'Sales Ach'!B$6)/('Sales Ach'!B$5-'Sales Ach'!B$6)*'Sales Ach'!D$6)),0))))*$AB$2/10))</f>
        <v>7.0696223530698585</v>
      </c>
      <c r="AC416" s="76">
        <f>IF(Q416="","",(IF(Q416&gt;=UA!B$3,UA!C$3,IF(Q416&gt;=UA!B$4,(UA!C$4+((Q416-UA!B$4)/(UA!B$3-UA!B$4))*UA!D$4),IF(Q416&gt;UA!B$5,(UA!C$5+((Q416-UA!B$5)/(UA!B$4-UA!B$5))*UA!D$5),IF(Q416&gt;=UA!B$6,(UA!C$6+((Q416-UA!B$6)/(UA!B$5-UA!B$6)*UA!D$6)),0))))*$AC$2/10))</f>
        <v>0</v>
      </c>
      <c r="AD416" s="76">
        <f>IF(R416="","",(IF(R416&gt;='New Product'!B$3,'New Product'!C$3,IF(R416&gt;='New Product'!B$4,('New Product'!C$4+((R416-'New Product'!B$4)/('New Product'!B$3-'New Product'!B$4))*'New Product'!D$4),IF(R416&gt;'New Product'!B$5,('New Product'!C$5+((R416-'New Product'!B$5)/('New Product'!B$4-'New Product'!B$5))*'New Product'!D$5),IF(R416&gt;='New Product'!B$6,('New Product'!C$6+((R416-'New Product'!B$6)/('New Product'!B$5-'New Product'!B$6)*'New Product'!D$6)),0)))))*$AD$2/10)</f>
        <v>0</v>
      </c>
      <c r="AE416" s="76">
        <f>IF(S416="","",(IF(S416&gt;='Basket Brand'!B$3,'Basket Brand'!C$3,IF(S416&gt;='Basket Brand'!B$4,('Basket Brand'!C$4+((S416-'Basket Brand'!B$4)/('Basket Brand'!B$3-'Basket Brand'!B$4))*'Basket Brand'!D$4),IF(S416&gt;'Basket Brand'!B$5,('Basket Brand'!C$5+((S416-'Basket Brand'!B$5)/('Basket Brand'!B$4-'Basket Brand'!B$5))*'Basket Brand'!D$5),IF(S416&gt;='Basket Brand'!B$6,('Basket Brand'!C$6+((S416-'Basket Brand'!B$6)/('Basket Brand'!B$5-'Basket Brand'!B$6)*'Basket Brand'!D$6)),0))))*$AE$2/10))</f>
        <v>4.372178273677271</v>
      </c>
      <c r="AF416" s="76">
        <f>IF(T416="","",(IF(T416&gt;='No of Month Ach.'!B$3,'No of Month Ach.'!C$3,IF(T416&gt;='No of Month Ach.'!B$4,('No of Month Ach.'!C$4+((T416-'No of Month Ach.'!B$4)/('No of Month Ach.'!B$3-'No of Month Ach.'!B$4))*'No of Month Ach.'!D$4),IF(T416&gt;'No of Month Ach.'!B$5,('No of Month Ach.'!C$5+((T416-'No of Month Ach.'!B$5)/('No of Month Ach.'!B$4-'No of Month Ach.'!B$5))*'No of Month Ach.'!D$5),IF(T416&gt;='No of Month Ach.'!B$6,('No of Month Ach.'!C$6+((T416-'No of Month Ach.'!B$6)/('No of Month Ach.'!B$5-'No of Month Ach.'!B$6)*'No of Month Ach.'!D$6)),0))))*$AF$2/10))</f>
        <v>0</v>
      </c>
      <c r="AG416" s="76">
        <f>IFERROR(IF(U416="","",IF(U416&gt;='Rx Share'!B$3,'Rx Share'!C$3,IF(U416&gt;='Rx Share'!B$4,('Rx Share'!C$4+((U416-'Rx Share'!B$4)/('Rx Share'!B$3-'Rx Share'!B$4))*'Rx Share'!D$4),IF(U416&gt;'Rx Share'!B$5,('Rx Share'!C$5+((U416-'Rx Share'!B$5)/('Rx Share'!B$4-'Rx Share'!B$5))*'Rx Share'!D$5),IF(U416&gt;='Rx Share'!B$6,('Rx Share'!C$6+((U416-'Rx Share'!B$6)/('Rx Share'!B$5-'Rx Share'!B$6)*'Rx Share'!D$6)),0)))))*$AG$2/10,"")</f>
        <v>0</v>
      </c>
      <c r="AH416" s="76">
        <f>IF(W416&gt;='Call Achv'!B$3,'Call Achv'!C$3,IF(W416&gt;='Call Achv'!B$4,('Call Achv'!C$4+((W416-'Call Achv'!B$4)/('Call Achv'!B$3-'Call Achv'!B$4))*'Call Achv'!D$4),IF(W416&gt;'Call Achv'!B$5,('Call Achv'!C$5+((W416-'Call Achv'!B$5)/('Call Achv'!B$4-'Call Achv'!B$5))*'Call Achv'!D$5),IF(W416&gt;='Call Achv'!B$6,('Call Achv'!C$6+((W416-'Call Achv'!B$6)/('Call Achv'!B$5-'Call Achv'!B$6)*'Call Achv'!D$6)),0))))*$AH$2/10</f>
        <v>0</v>
      </c>
      <c r="AI416" s="76">
        <f>IF(X416&gt;='FF-Written'!B$3,'FF-Written'!C$3,IF(X416&gt;='FF-Written'!B$4,('FF-Written'!C$4+((X416-'FF-Written'!B$4)/('FF-Written'!B$3-'FF-Written'!B$4))*'FF-Written'!D$4),IF(X416&gt;'FF-Written'!B$5,('FF-Written'!C$5+((X416-'FF-Written'!B$5)/('FF-Written'!B$4-'FF-Written'!B$5))*'FF-Written'!D$5),IF(X416&gt;='FF-Written'!B$6,('FF-Written'!C$6+((X416-'FF-Written'!B$6)/('FF-Written'!B$5-'FF-Written'!B$6)*'FF-Written'!D$6)),0))))*$AI$2/10</f>
        <v>5.2666666666666675</v>
      </c>
      <c r="AJ416" s="76">
        <f>IF(Y416&gt;='FF-Detailing'!B$3,'FF-Detailing'!C$3,IF(Y416&gt;='FF-Detailing'!B$4,('FF-Detailing'!C$4+((Y416-'FF-Detailing'!B$4)/('FF-Detailing'!B$3-'FF-Detailing'!B$4))*'FF-Detailing'!D$4),IF(Y416&gt;'FF-Detailing'!B$5,('FF-Detailing'!C$5+((Y416-'FF-Detailing'!B$5)/('FF-Detailing'!B$4-'FF-Detailing'!B$5))*'FF-Detailing'!D$5),IF(Y416&gt;='FF-Detailing'!B$6,('FF-Detailing'!C$6+((Y416-'FF-Detailing'!B$6)/('FF-Detailing'!B$5-'FF-Detailing'!B$6)*'FF-Detailing'!D$6)),0))))*$AJ$2/10</f>
        <v>1.9200000000000004</v>
      </c>
      <c r="AK416" s="100">
        <f t="shared" si="81"/>
        <v>23.285584116767247</v>
      </c>
      <c r="AL416" s="70">
        <f t="shared" si="90"/>
        <v>532</v>
      </c>
      <c r="AO416" s="110" t="str">
        <f t="shared" si="84"/>
        <v/>
      </c>
      <c r="AP416" s="110" t="str">
        <f t="shared" si="78"/>
        <v/>
      </c>
      <c r="AQ416" s="110" t="str">
        <f t="shared" si="79"/>
        <v/>
      </c>
      <c r="AR416" s="110" t="str">
        <f t="shared" si="80"/>
        <v/>
      </c>
      <c r="AS416" s="109" t="str">
        <f t="shared" si="85"/>
        <v>Disqualified</v>
      </c>
      <c r="AT416" s="109" t="str">
        <f t="shared" si="86"/>
        <v>Disqualified</v>
      </c>
      <c r="AU416" s="109" t="str">
        <f t="shared" si="87"/>
        <v>Disqualified</v>
      </c>
      <c r="AV416" s="109" t="str">
        <f t="shared" si="88"/>
        <v>Disqualified</v>
      </c>
    </row>
    <row r="417" spans="1:48" ht="20" x14ac:dyDescent="0.35">
      <c r="A417" s="87"/>
      <c r="B417" s="79">
        <v>108837</v>
      </c>
      <c r="C417" s="80" t="s">
        <v>629</v>
      </c>
      <c r="D417" s="80"/>
      <c r="E417" s="80" t="s">
        <v>2006</v>
      </c>
      <c r="F417" s="80" t="s">
        <v>108</v>
      </c>
      <c r="G417" s="80" t="s">
        <v>2395</v>
      </c>
      <c r="H417" s="80" t="s">
        <v>2261</v>
      </c>
      <c r="I417" s="80" t="s">
        <v>1786</v>
      </c>
      <c r="J417" s="146"/>
      <c r="K417" s="146" t="s">
        <v>1701</v>
      </c>
      <c r="L417" s="79"/>
      <c r="M417" s="79">
        <v>5</v>
      </c>
      <c r="N417" s="78">
        <v>71.402828824648537</v>
      </c>
      <c r="O417" s="78">
        <f>_xlfn.XLOOKUP($B417,[1]Sheet1!$A:$A,[1]Sheet1!$D:$D)</f>
        <v>71.402828824648537</v>
      </c>
      <c r="P417" s="78">
        <f t="shared" si="89"/>
        <v>0</v>
      </c>
      <c r="Q417" s="78">
        <v>20.33898305084746</v>
      </c>
      <c r="R417" s="78">
        <v>51.45569537788591</v>
      </c>
      <c r="S417" s="78">
        <v>79.523945368873598</v>
      </c>
      <c r="T417" s="142">
        <v>0</v>
      </c>
      <c r="U417" s="68">
        <v>438.59649122807014</v>
      </c>
      <c r="V417" s="68">
        <v>13.157894736842104</v>
      </c>
      <c r="W417" s="78">
        <v>81.808035714285708</v>
      </c>
      <c r="X417" s="78">
        <v>61.666666666666671</v>
      </c>
      <c r="Y417" s="78">
        <v>85</v>
      </c>
      <c r="Z417" s="73"/>
      <c r="AA417" s="74"/>
      <c r="AB417" s="75">
        <f>IF(N417="","",(IF(N417&gt;='Sales Ach'!B$3,'Sales Ach'!C$3,IF(N417&gt;='Sales Ach'!B$4,('Sales Ach'!C$4+((N417-'Sales Ach'!B$4)/('Sales Ach'!B$3-'Sales Ach'!B$4))*'Sales Ach'!D$4),IF(N417&gt;'Sales Ach'!B$5,('Sales Ach'!C$5+((N417-'Sales Ach'!B$5)/('Sales Ach'!B$4-'Sales Ach'!B$5))*'Sales Ach'!D$5),IF(N417&gt;='Sales Ach'!B$6,('Sales Ach'!C$6+((N417-'Sales Ach'!B$6)/('Sales Ach'!B$5-'Sales Ach'!B$6)*'Sales Ach'!D$6)),0))))*$AB$2/10))</f>
        <v>7.9208486473945614</v>
      </c>
      <c r="AC417" s="76">
        <f>IF(Q417="","",(IF(Q417&gt;=UA!B$3,UA!C$3,IF(Q417&gt;=UA!B$4,(UA!C$4+((Q417-UA!B$4)/(UA!B$3-UA!B$4))*UA!D$4),IF(Q417&gt;UA!B$5,(UA!C$5+((Q417-UA!B$5)/(UA!B$4-UA!B$5))*UA!D$5),IF(Q417&gt;=UA!B$6,(UA!C$6+((Q417-UA!B$6)/(UA!B$5-UA!B$6)*UA!D$6)),0))))*$AC$2/10))</f>
        <v>0</v>
      </c>
      <c r="AD417" s="76">
        <f>IF(R417="","",(IF(R417&gt;='New Product'!B$3,'New Product'!C$3,IF(R417&gt;='New Product'!B$4,('New Product'!C$4+((R417-'New Product'!B$4)/('New Product'!B$3-'New Product'!B$4))*'New Product'!D$4),IF(R417&gt;'New Product'!B$5,('New Product'!C$5+((R417-'New Product'!B$5)/('New Product'!B$4-'New Product'!B$5))*'New Product'!D$5),IF(R417&gt;='New Product'!B$6,('New Product'!C$6+((R417-'New Product'!B$6)/('New Product'!B$5-'New Product'!B$6)*'New Product'!D$6)),0)))))*$AD$2/10)</f>
        <v>0.75118667278250861</v>
      </c>
      <c r="AE417" s="76">
        <f>IF(S417="","",(IF(S417&gt;='Basket Brand'!B$3,'Basket Brand'!C$3,IF(S417&gt;='Basket Brand'!B$4,('Basket Brand'!C$4+((S417-'Basket Brand'!B$4)/('Basket Brand'!B$3-'Basket Brand'!B$4))*'Basket Brand'!D$4),IF(S417&gt;'Basket Brand'!B$5,('Basket Brand'!C$5+((S417-'Basket Brand'!B$5)/('Basket Brand'!B$4-'Basket Brand'!B$5))*'Basket Brand'!D$5),IF(S417&gt;='Basket Brand'!B$6,('Basket Brand'!C$6+((S417-'Basket Brand'!B$6)/('Basket Brand'!B$5-'Basket Brand'!B$6)*'Basket Brand'!D$6)),0))))*$AE$2/10))</f>
        <v>4.1428734442648318</v>
      </c>
      <c r="AF417" s="76">
        <f>IF(T417="","",(IF(T417&gt;='No of Month Ach.'!B$3,'No of Month Ach.'!C$3,IF(T417&gt;='No of Month Ach.'!B$4,('No of Month Ach.'!C$4+((T417-'No of Month Ach.'!B$4)/('No of Month Ach.'!B$3-'No of Month Ach.'!B$4))*'No of Month Ach.'!D$4),IF(T417&gt;'No of Month Ach.'!B$5,('No of Month Ach.'!C$5+((T417-'No of Month Ach.'!B$5)/('No of Month Ach.'!B$4-'No of Month Ach.'!B$5))*'No of Month Ach.'!D$5),IF(T417&gt;='No of Month Ach.'!B$6,('No of Month Ach.'!C$6+((T417-'No of Month Ach.'!B$6)/('No of Month Ach.'!B$5-'No of Month Ach.'!B$6)*'No of Month Ach.'!D$6)),0))))*$AF$2/10))</f>
        <v>0</v>
      </c>
      <c r="AG417" s="76">
        <f>IFERROR(IF(U417="","",IF(U417&gt;='Rx Share'!B$3,'Rx Share'!C$3,IF(U417&gt;='Rx Share'!B$4,('Rx Share'!C$4+((U417-'Rx Share'!B$4)/('Rx Share'!B$3-'Rx Share'!B$4))*'Rx Share'!D$4),IF(U417&gt;'Rx Share'!B$5,('Rx Share'!C$5+((U417-'Rx Share'!B$5)/('Rx Share'!B$4-'Rx Share'!B$5))*'Rx Share'!D$5),IF(U417&gt;='Rx Share'!B$6,('Rx Share'!C$6+((U417-'Rx Share'!B$6)/('Rx Share'!B$5-'Rx Share'!B$6)*'Rx Share'!D$6)),0)))))*$AG$2/10,"")</f>
        <v>10</v>
      </c>
      <c r="AH417" s="76">
        <f>IF(W417&gt;='Call Achv'!B$3,'Call Achv'!C$3,IF(W417&gt;='Call Achv'!B$4,('Call Achv'!C$4+((W417-'Call Achv'!B$4)/('Call Achv'!B$3-'Call Achv'!B$4))*'Call Achv'!D$4),IF(W417&gt;'Call Achv'!B$5,('Call Achv'!C$5+((W417-'Call Achv'!B$5)/('Call Achv'!B$4-'Call Achv'!B$5))*'Call Achv'!D$5),IF(W417&gt;='Call Achv'!B$6,('Call Achv'!C$6+((W417-'Call Achv'!B$6)/('Call Achv'!B$5-'Call Achv'!B$6)*'Call Achv'!D$6)),0))))*$AH$2/10</f>
        <v>0.56640624999999889</v>
      </c>
      <c r="AI417" s="76">
        <f>IF(X417&gt;='FF-Written'!B$3,'FF-Written'!C$3,IF(X417&gt;='FF-Written'!B$4,('FF-Written'!C$4+((X417-'FF-Written'!B$4)/('FF-Written'!B$3-'FF-Written'!B$4))*'FF-Written'!D$4),IF(X417&gt;'FF-Written'!B$5,('FF-Written'!C$5+((X417-'FF-Written'!B$5)/('FF-Written'!B$4-'FF-Written'!B$5))*'FF-Written'!D$5),IF(X417&gt;='FF-Written'!B$6,('FF-Written'!C$6+((X417-'FF-Written'!B$6)/('FF-Written'!B$5-'FF-Written'!B$6)*'FF-Written'!D$6)),0))))*$AI$2/10</f>
        <v>3.4000000000000008</v>
      </c>
      <c r="AJ417" s="76">
        <f>IF(Y417&gt;='FF-Detailing'!B$3,'FF-Detailing'!C$3,IF(Y417&gt;='FF-Detailing'!B$4,('FF-Detailing'!C$4+((Y417-'FF-Detailing'!B$4)/('FF-Detailing'!B$3-'FF-Detailing'!B$4))*'FF-Detailing'!D$4),IF(Y417&gt;'FF-Detailing'!B$5,('FF-Detailing'!C$5+((Y417-'FF-Detailing'!B$5)/('FF-Detailing'!B$4-'FF-Detailing'!B$5))*'FF-Detailing'!D$5),IF(Y417&gt;='FF-Detailing'!B$6,('FF-Detailing'!C$6+((Y417-'FF-Detailing'!B$6)/('FF-Detailing'!B$5-'FF-Detailing'!B$6)*'FF-Detailing'!D$6)),0))))*$AJ$2/10</f>
        <v>2.4</v>
      </c>
      <c r="AK417" s="100">
        <f t="shared" si="81"/>
        <v>23.976643768052377</v>
      </c>
      <c r="AL417" s="70">
        <f t="shared" si="90"/>
        <v>528</v>
      </c>
      <c r="AO417" s="110" t="str">
        <f t="shared" si="84"/>
        <v/>
      </c>
      <c r="AP417" s="110" t="str">
        <f t="shared" si="78"/>
        <v/>
      </c>
      <c r="AQ417" s="110" t="str">
        <f t="shared" si="79"/>
        <v/>
      </c>
      <c r="AR417" s="110" t="str">
        <f t="shared" si="80"/>
        <v/>
      </c>
      <c r="AS417" s="109" t="str">
        <f t="shared" si="85"/>
        <v>Disqualified</v>
      </c>
      <c r="AT417" s="109" t="str">
        <f t="shared" si="86"/>
        <v>Disqualified</v>
      </c>
      <c r="AU417" s="109" t="str">
        <f t="shared" si="87"/>
        <v>Disqualified</v>
      </c>
      <c r="AV417" s="109" t="str">
        <f t="shared" si="88"/>
        <v>Disqualified</v>
      </c>
    </row>
    <row r="418" spans="1:48" ht="20" x14ac:dyDescent="0.35">
      <c r="A418" s="87"/>
      <c r="B418" s="79">
        <v>108838</v>
      </c>
      <c r="C418" s="80" t="s">
        <v>2396</v>
      </c>
      <c r="D418" s="80" t="s">
        <v>1114</v>
      </c>
      <c r="E418" s="80" t="s">
        <v>2397</v>
      </c>
      <c r="F418" s="80" t="s">
        <v>2388</v>
      </c>
      <c r="G418" s="80" t="s">
        <v>24</v>
      </c>
      <c r="H418" s="80" t="s">
        <v>1760</v>
      </c>
      <c r="I418" s="80" t="s">
        <v>1757</v>
      </c>
      <c r="J418" s="146">
        <v>45397</v>
      </c>
      <c r="K418" s="146" t="s">
        <v>1719</v>
      </c>
      <c r="L418" s="79"/>
      <c r="M418" s="79">
        <v>9</v>
      </c>
      <c r="N418" s="78">
        <v>91.121806919533057</v>
      </c>
      <c r="O418" s="78">
        <f>_xlfn.XLOOKUP($B418,[1]Sheet1!$A:$A,[1]Sheet1!$D:$D)</f>
        <v>91.121843183060705</v>
      </c>
      <c r="P418" s="78">
        <f t="shared" si="89"/>
        <v>-3.626352764740659E-5</v>
      </c>
      <c r="Q418" s="78">
        <v>29.642857142857142</v>
      </c>
      <c r="R418" s="78">
        <v>62.979701587152249</v>
      </c>
      <c r="S418" s="78">
        <v>92.903956392439753</v>
      </c>
      <c r="T418" s="142">
        <v>3</v>
      </c>
      <c r="U418" s="68">
        <v>26.752273943285175</v>
      </c>
      <c r="V418" s="68">
        <v>0.80256821829855529</v>
      </c>
      <c r="W418" s="78">
        <v>61.269841269841272</v>
      </c>
      <c r="X418" s="78">
        <v>86.1111111111111</v>
      </c>
      <c r="Y418" s="78">
        <v>81</v>
      </c>
      <c r="Z418" s="73"/>
      <c r="AA418" s="74"/>
      <c r="AB418" s="75">
        <f>IF(N418="","",(IF(N418&gt;='Sales Ach'!B$3,'Sales Ach'!C$3,IF(N418&gt;='Sales Ach'!B$4,('Sales Ach'!C$4+((N418-'Sales Ach'!B$4)/('Sales Ach'!B$3-'Sales Ach'!B$4))*'Sales Ach'!D$4),IF(N418&gt;'Sales Ach'!B$5,('Sales Ach'!C$5+((N418-'Sales Ach'!B$5)/('Sales Ach'!B$4-'Sales Ach'!B$5))*'Sales Ach'!D$5),IF(N418&gt;='Sales Ach'!B$6,('Sales Ach'!C$6+((N418-'Sales Ach'!B$6)/('Sales Ach'!B$5-'Sales Ach'!B$6)*'Sales Ach'!D$6)),0))))*$AB$2/10))</f>
        <v>13.836542075859915</v>
      </c>
      <c r="AC418" s="76">
        <f>IF(Q418="","",(IF(Q418&gt;=UA!B$3,UA!C$3,IF(Q418&gt;=UA!B$4,(UA!C$4+((Q418-UA!B$4)/(UA!B$3-UA!B$4))*UA!D$4),IF(Q418&gt;UA!B$5,(UA!C$5+((Q418-UA!B$5)/(UA!B$4-UA!B$5))*UA!D$5),IF(Q418&gt;=UA!B$6,(UA!C$6+((Q418-UA!B$6)/(UA!B$5-UA!B$6)*UA!D$6)),0))))*$AC$2/10))</f>
        <v>0</v>
      </c>
      <c r="AD418" s="76">
        <f>IF(R418="","",(IF(R418&gt;='New Product'!B$3,'New Product'!C$3,IF(R418&gt;='New Product'!B$4,('New Product'!C$4+((R418-'New Product'!B$4)/('New Product'!B$3-'New Product'!B$4))*'New Product'!D$4),IF(R418&gt;'New Product'!B$5,('New Product'!C$5+((R418-'New Product'!B$5)/('New Product'!B$4-'New Product'!B$5))*'New Product'!D$5),IF(R418&gt;='New Product'!B$6,('New Product'!C$6+((R418-'New Product'!B$6)/('New Product'!B$5-'New Product'!B$6)*'New Product'!D$6)),0)))))*$AD$2/10)</f>
        <v>1.2553619444379109</v>
      </c>
      <c r="AE418" s="76">
        <f>IF(S418="","",(IF(S418&gt;='Basket Brand'!B$3,'Basket Brand'!C$3,IF(S418&gt;='Basket Brand'!B$4,('Basket Brand'!C$4+((S418-'Basket Brand'!B$4)/('Basket Brand'!B$3-'Basket Brand'!B$4))*'Basket Brand'!D$4),IF(S418&gt;'Basket Brand'!B$5,('Basket Brand'!C$5+((S418-'Basket Brand'!B$5)/('Basket Brand'!B$4-'Basket Brand'!B$5))*'Basket Brand'!D$5),IF(S418&gt;='Basket Brand'!B$6,('Basket Brand'!C$6+((S418-'Basket Brand'!B$6)/('Basket Brand'!B$5-'Basket Brand'!B$6)*'Basket Brand'!D$6)),0))))*$AE$2/10))</f>
        <v>5.7484747670927705</v>
      </c>
      <c r="AF418" s="76">
        <f>IF(T418="","",(IF(T418&gt;='No of Month Ach.'!B$3,'No of Month Ach.'!C$3,IF(T418&gt;='No of Month Ach.'!B$4,('No of Month Ach.'!C$4+((T418-'No of Month Ach.'!B$4)/('No of Month Ach.'!B$3-'No of Month Ach.'!B$4))*'No of Month Ach.'!D$4),IF(T418&gt;'No of Month Ach.'!B$5,('No of Month Ach.'!C$5+((T418-'No of Month Ach.'!B$5)/('No of Month Ach.'!B$4-'No of Month Ach.'!B$5))*'No of Month Ach.'!D$5),IF(T418&gt;='No of Month Ach.'!B$6,('No of Month Ach.'!C$6+((T418-'No of Month Ach.'!B$6)/('No of Month Ach.'!B$5-'No of Month Ach.'!B$6)*'No of Month Ach.'!D$6)),0))))*$AF$2/10))</f>
        <v>0</v>
      </c>
      <c r="AG418" s="76">
        <f>IFERROR(IF(U418="","",IF(U418&gt;='Rx Share'!B$3,'Rx Share'!C$3,IF(U418&gt;='Rx Share'!B$4,('Rx Share'!C$4+((U418-'Rx Share'!B$4)/('Rx Share'!B$3-'Rx Share'!B$4))*'Rx Share'!D$4),IF(U418&gt;'Rx Share'!B$5,('Rx Share'!C$5+((U418-'Rx Share'!B$5)/('Rx Share'!B$4-'Rx Share'!B$5))*'Rx Share'!D$5),IF(U418&gt;='Rx Share'!B$6,('Rx Share'!C$6+((U418-'Rx Share'!B$6)/('Rx Share'!B$5-'Rx Share'!B$6)*'Rx Share'!D$6)),0)))))*$AG$2/10,"")</f>
        <v>0</v>
      </c>
      <c r="AH418" s="76">
        <f>IF(W418&gt;='Call Achv'!B$3,'Call Achv'!C$3,IF(W418&gt;='Call Achv'!B$4,('Call Achv'!C$4+((W418-'Call Achv'!B$4)/('Call Achv'!B$3-'Call Achv'!B$4))*'Call Achv'!D$4),IF(W418&gt;'Call Achv'!B$5,('Call Achv'!C$5+((W418-'Call Achv'!B$5)/('Call Achv'!B$4-'Call Achv'!B$5))*'Call Achv'!D$5),IF(W418&gt;='Call Achv'!B$6,('Call Achv'!C$6+((W418-'Call Achv'!B$6)/('Call Achv'!B$5-'Call Achv'!B$6)*'Call Achv'!D$6)),0))))*$AH$2/10</f>
        <v>0</v>
      </c>
      <c r="AI418" s="76">
        <f>IF(X418&gt;='FF-Written'!B$3,'FF-Written'!C$3,IF(X418&gt;='FF-Written'!B$4,('FF-Written'!C$4+((X418-'FF-Written'!B$4)/('FF-Written'!B$3-'FF-Written'!B$4))*'FF-Written'!D$4),IF(X418&gt;'FF-Written'!B$5,('FF-Written'!C$5+((X418-'FF-Written'!B$5)/('FF-Written'!B$4-'FF-Written'!B$5))*'FF-Written'!D$5),IF(X418&gt;='FF-Written'!B$6,('FF-Written'!C$6+((X418-'FF-Written'!B$6)/('FF-Written'!B$5-'FF-Written'!B$6)*'FF-Written'!D$6)),0))))*$AI$2/10</f>
        <v>7.3777777777777755</v>
      </c>
      <c r="AJ418" s="76">
        <f>IF(Y418&gt;='FF-Detailing'!B$3,'FF-Detailing'!C$3,IF(Y418&gt;='FF-Detailing'!B$4,('FF-Detailing'!C$4+((Y418-'FF-Detailing'!B$4)/('FF-Detailing'!B$3-'FF-Detailing'!B$4))*'FF-Detailing'!D$4),IF(Y418&gt;'FF-Detailing'!B$5,('FF-Detailing'!C$5+((Y418-'FF-Detailing'!B$5)/('FF-Detailing'!B$4-'FF-Detailing'!B$5))*'FF-Detailing'!D$5),IF(Y418&gt;='FF-Detailing'!B$6,('FF-Detailing'!C$6+((Y418-'FF-Detailing'!B$6)/('FF-Detailing'!B$5-'FF-Detailing'!B$6)*'FF-Detailing'!D$6)),0))))*$AJ$2/10</f>
        <v>2.16</v>
      </c>
      <c r="AK418" s="100">
        <f t="shared" si="81"/>
        <v>37.97269570646047</v>
      </c>
      <c r="AL418" s="70">
        <f t="shared" si="90"/>
        <v>371</v>
      </c>
      <c r="AO418" s="110" t="str">
        <f t="shared" si="84"/>
        <v/>
      </c>
      <c r="AP418" s="110" t="str">
        <f t="shared" si="78"/>
        <v/>
      </c>
      <c r="AQ418" s="110" t="str">
        <f t="shared" si="79"/>
        <v/>
      </c>
      <c r="AR418" s="110" t="str">
        <f t="shared" si="80"/>
        <v/>
      </c>
      <c r="AS418" s="109" t="str">
        <f t="shared" si="85"/>
        <v>Disqualified</v>
      </c>
      <c r="AT418" s="109" t="str">
        <f t="shared" si="86"/>
        <v>Disqualified</v>
      </c>
      <c r="AU418" s="109" t="str">
        <f t="shared" si="87"/>
        <v>Disqualified</v>
      </c>
      <c r="AV418" s="109" t="str">
        <f t="shared" si="88"/>
        <v>Disqualified</v>
      </c>
    </row>
    <row r="419" spans="1:48" ht="20" x14ac:dyDescent="0.35">
      <c r="A419" s="87"/>
      <c r="B419" s="79">
        <v>109030</v>
      </c>
      <c r="C419" s="80" t="s">
        <v>2398</v>
      </c>
      <c r="D419" s="80" t="s">
        <v>1114</v>
      </c>
      <c r="E419" s="80" t="s">
        <v>314</v>
      </c>
      <c r="F419" s="80" t="s">
        <v>140</v>
      </c>
      <c r="G419" s="80" t="s">
        <v>29</v>
      </c>
      <c r="H419" s="80" t="s">
        <v>1756</v>
      </c>
      <c r="I419" s="80" t="s">
        <v>1757</v>
      </c>
      <c r="J419" s="146">
        <v>45437</v>
      </c>
      <c r="K419" s="146" t="s">
        <v>1719</v>
      </c>
      <c r="L419" s="79"/>
      <c r="M419" s="79">
        <v>9</v>
      </c>
      <c r="N419" s="78">
        <v>73.400530419990361</v>
      </c>
      <c r="O419" s="78">
        <f>_xlfn.XLOOKUP($B419,[1]Sheet1!$A:$A,[1]Sheet1!$D:$D)</f>
        <v>73.400596352966502</v>
      </c>
      <c r="P419" s="78">
        <f t="shared" si="89"/>
        <v>-6.5932976141880317E-5</v>
      </c>
      <c r="Q419" s="78">
        <v>16.60839160839161</v>
      </c>
      <c r="R419" s="78">
        <v>62.478230425693113</v>
      </c>
      <c r="S419" s="78">
        <v>63.418706952208694</v>
      </c>
      <c r="T419" s="142">
        <v>0</v>
      </c>
      <c r="U419" s="68">
        <v>65.956367326230335</v>
      </c>
      <c r="V419" s="68">
        <v>1.9786910197869101</v>
      </c>
      <c r="W419" s="78">
        <v>100.38265306122449</v>
      </c>
      <c r="X419" s="78">
        <v>85.000000000000014</v>
      </c>
      <c r="Y419" s="78">
        <v>89.333333333333329</v>
      </c>
      <c r="Z419" s="73"/>
      <c r="AA419" s="74"/>
      <c r="AB419" s="75">
        <f>IF(N419="","",(IF(N419&gt;='Sales Ach'!B$3,'Sales Ach'!C$3,IF(N419&gt;='Sales Ach'!B$4,('Sales Ach'!C$4+((N419-'Sales Ach'!B$4)/('Sales Ach'!B$3-'Sales Ach'!B$4))*'Sales Ach'!D$4),IF(N419&gt;'Sales Ach'!B$5,('Sales Ach'!C$5+((N419-'Sales Ach'!B$5)/('Sales Ach'!B$4-'Sales Ach'!B$5))*'Sales Ach'!D$5),IF(N419&gt;='Sales Ach'!B$6,('Sales Ach'!C$6+((N419-'Sales Ach'!B$6)/('Sales Ach'!B$5-'Sales Ach'!B$6)*'Sales Ach'!D$6)),0))))*$AB$2/10))</f>
        <v>8.5201591259971075</v>
      </c>
      <c r="AC419" s="76">
        <f>IF(Q419="","",(IF(Q419&gt;=UA!B$3,UA!C$3,IF(Q419&gt;=UA!B$4,(UA!C$4+((Q419-UA!B$4)/(UA!B$3-UA!B$4))*UA!D$4),IF(Q419&gt;UA!B$5,(UA!C$5+((Q419-UA!B$5)/(UA!B$4-UA!B$5))*UA!D$5),IF(Q419&gt;=UA!B$6,(UA!C$6+((Q419-UA!B$6)/(UA!B$5-UA!B$6)*UA!D$6)),0))))*$AC$2/10))</f>
        <v>0</v>
      </c>
      <c r="AD419" s="76">
        <f>IF(R419="","",(IF(R419&gt;='New Product'!B$3,'New Product'!C$3,IF(R419&gt;='New Product'!B$4,('New Product'!C$4+((R419-'New Product'!B$4)/('New Product'!B$3-'New Product'!B$4))*'New Product'!D$4),IF(R419&gt;'New Product'!B$5,('New Product'!C$5+((R419-'New Product'!B$5)/('New Product'!B$4-'New Product'!B$5))*'New Product'!D$5),IF(R419&gt;='New Product'!B$6,('New Product'!C$6+((R419-'New Product'!B$6)/('New Product'!B$5-'New Product'!B$6)*'New Product'!D$6)),0)))))*$AD$2/10)</f>
        <v>1.2334225811240735</v>
      </c>
      <c r="AE419" s="76">
        <f>IF(S419="","",(IF(S419&gt;='Basket Brand'!B$3,'Basket Brand'!C$3,IF(S419&gt;='Basket Brand'!B$4,('Basket Brand'!C$4+((S419-'Basket Brand'!B$4)/('Basket Brand'!B$3-'Basket Brand'!B$4))*'Basket Brand'!D$4),IF(S419&gt;'Basket Brand'!B$5,('Basket Brand'!C$5+((S419-'Basket Brand'!B$5)/('Basket Brand'!B$4-'Basket Brand'!B$5))*'Basket Brand'!D$5),IF(S419&gt;='Basket Brand'!B$6,('Basket Brand'!C$6+((S419-'Basket Brand'!B$6)/('Basket Brand'!B$5-'Basket Brand'!B$6)*'Basket Brand'!D$6)),0))))*$AE$2/10))</f>
        <v>2.2102448342650431</v>
      </c>
      <c r="AF419" s="76">
        <f>IF(T419="","",(IF(T419&gt;='No of Month Ach.'!B$3,'No of Month Ach.'!C$3,IF(T419&gt;='No of Month Ach.'!B$4,('No of Month Ach.'!C$4+((T419-'No of Month Ach.'!B$4)/('No of Month Ach.'!B$3-'No of Month Ach.'!B$4))*'No of Month Ach.'!D$4),IF(T419&gt;'No of Month Ach.'!B$5,('No of Month Ach.'!C$5+((T419-'No of Month Ach.'!B$5)/('No of Month Ach.'!B$4-'No of Month Ach.'!B$5))*'No of Month Ach.'!D$5),IF(T419&gt;='No of Month Ach.'!B$6,('No of Month Ach.'!C$6+((T419-'No of Month Ach.'!B$6)/('No of Month Ach.'!B$5-'No of Month Ach.'!B$6)*'No of Month Ach.'!D$6)),0))))*$AF$2/10))</f>
        <v>0</v>
      </c>
      <c r="AG419" s="76">
        <f>IFERROR(IF(U419="","",IF(U419&gt;='Rx Share'!B$3,'Rx Share'!C$3,IF(U419&gt;='Rx Share'!B$4,('Rx Share'!C$4+((U419-'Rx Share'!B$4)/('Rx Share'!B$3-'Rx Share'!B$4))*'Rx Share'!D$4),IF(U419&gt;'Rx Share'!B$5,('Rx Share'!C$5+((U419-'Rx Share'!B$5)/('Rx Share'!B$4-'Rx Share'!B$5))*'Rx Share'!D$5),IF(U419&gt;='Rx Share'!B$6,('Rx Share'!C$6+((U419-'Rx Share'!B$6)/('Rx Share'!B$5-'Rx Share'!B$6)*'Rx Share'!D$6)),0)))))*$AG$2/10,"")</f>
        <v>3.292364282090309</v>
      </c>
      <c r="AH419" s="76">
        <f>IF(W419&gt;='Call Achv'!B$3,'Call Achv'!C$3,IF(W419&gt;='Call Achv'!B$4,('Call Achv'!C$4+((W419-'Call Achv'!B$4)/('Call Achv'!B$3-'Call Achv'!B$4))*'Call Achv'!D$4),IF(W419&gt;'Call Achv'!B$5,('Call Achv'!C$5+((W419-'Call Achv'!B$5)/('Call Achv'!B$4-'Call Achv'!B$5))*'Call Achv'!D$5),IF(W419&gt;='Call Achv'!B$6,('Call Achv'!C$6+((W419-'Call Achv'!B$6)/('Call Achv'!B$5-'Call Achv'!B$6)*'Call Achv'!D$6)),0))))*$AH$2/10</f>
        <v>5</v>
      </c>
      <c r="AI419" s="76">
        <f>IF(X419&gt;='FF-Written'!B$3,'FF-Written'!C$3,IF(X419&gt;='FF-Written'!B$4,('FF-Written'!C$4+((X419-'FF-Written'!B$4)/('FF-Written'!B$3-'FF-Written'!B$4))*'FF-Written'!D$4),IF(X419&gt;'FF-Written'!B$5,('FF-Written'!C$5+((X419-'FF-Written'!B$5)/('FF-Written'!B$4-'FF-Written'!B$5))*'FF-Written'!D$5),IF(X419&gt;='FF-Written'!B$6,('FF-Written'!C$6+((X419-'FF-Written'!B$6)/('FF-Written'!B$5-'FF-Written'!B$6)*'FF-Written'!D$6)),0))))*$AI$2/10</f>
        <v>7.2000000000000028</v>
      </c>
      <c r="AJ419" s="76">
        <f>IF(Y419&gt;='FF-Detailing'!B$3,'FF-Detailing'!C$3,IF(Y419&gt;='FF-Detailing'!B$4,('FF-Detailing'!C$4+((Y419-'FF-Detailing'!B$4)/('FF-Detailing'!B$3-'FF-Detailing'!B$4))*'FF-Detailing'!D$4),IF(Y419&gt;'FF-Detailing'!B$5,('FF-Detailing'!C$5+((Y419-'FF-Detailing'!B$5)/('FF-Detailing'!B$4-'FF-Detailing'!B$5))*'FF-Detailing'!D$5),IF(Y419&gt;='FF-Detailing'!B$6,('FF-Detailing'!C$6+((Y419-'FF-Detailing'!B$6)/('FF-Detailing'!B$5-'FF-Detailing'!B$6)*'FF-Detailing'!D$6)),0))))*$AJ$2/10</f>
        <v>2.6599999999999993</v>
      </c>
      <c r="AK419" s="100">
        <f t="shared" si="81"/>
        <v>33.529783176732785</v>
      </c>
      <c r="AL419" s="70">
        <f t="shared" si="90"/>
        <v>430</v>
      </c>
      <c r="AO419" s="110" t="str">
        <f t="shared" si="84"/>
        <v/>
      </c>
      <c r="AP419" s="110" t="str">
        <f t="shared" si="78"/>
        <v/>
      </c>
      <c r="AQ419" s="110" t="str">
        <f t="shared" si="79"/>
        <v/>
      </c>
      <c r="AR419" s="110" t="str">
        <f t="shared" si="80"/>
        <v/>
      </c>
      <c r="AS419" s="109" t="str">
        <f t="shared" si="85"/>
        <v>Disqualified</v>
      </c>
      <c r="AT419" s="109" t="str">
        <f t="shared" si="86"/>
        <v>Disqualified</v>
      </c>
      <c r="AU419" s="109" t="str">
        <f t="shared" si="87"/>
        <v>Disqualified</v>
      </c>
      <c r="AV419" s="109" t="str">
        <f t="shared" si="88"/>
        <v>Disqualified</v>
      </c>
    </row>
    <row r="420" spans="1:48" ht="20" x14ac:dyDescent="0.35">
      <c r="A420" s="87"/>
      <c r="B420" s="79">
        <v>109031</v>
      </c>
      <c r="C420" s="80" t="s">
        <v>2399</v>
      </c>
      <c r="D420" s="80" t="s">
        <v>1114</v>
      </c>
      <c r="E420" s="80" t="s">
        <v>2400</v>
      </c>
      <c r="F420" s="80" t="s">
        <v>2060</v>
      </c>
      <c r="G420" s="80" t="s">
        <v>1835</v>
      </c>
      <c r="H420" s="80" t="s">
        <v>1822</v>
      </c>
      <c r="I420" s="80" t="s">
        <v>1757</v>
      </c>
      <c r="J420" s="146">
        <v>45437</v>
      </c>
      <c r="K420" s="146" t="s">
        <v>1719</v>
      </c>
      <c r="L420" s="79"/>
      <c r="M420" s="79">
        <v>9</v>
      </c>
      <c r="N420" s="78">
        <v>97.394536093399893</v>
      </c>
      <c r="O420" s="78">
        <f>_xlfn.XLOOKUP($B420,[1]Sheet1!$A:$A,[1]Sheet1!$D:$D)</f>
        <v>97.394506361558314</v>
      </c>
      <c r="P420" s="78">
        <f t="shared" si="89"/>
        <v>2.973184157895048E-5</v>
      </c>
      <c r="Q420" s="78">
        <v>33.333333333333329</v>
      </c>
      <c r="R420" s="78">
        <v>79.26944345431744</v>
      </c>
      <c r="S420" s="78">
        <v>105.03115433263288</v>
      </c>
      <c r="T420" s="142">
        <v>4</v>
      </c>
      <c r="U420" s="68">
        <v>24.493641073951956</v>
      </c>
      <c r="V420" s="68">
        <v>0.4898728214790391</v>
      </c>
      <c r="W420" s="78">
        <v>105.2927927927928</v>
      </c>
      <c r="X420" s="78">
        <v>53.333333333333336</v>
      </c>
      <c r="Y420" s="78">
        <v>88.333333333333329</v>
      </c>
      <c r="Z420" s="73"/>
      <c r="AA420" s="74"/>
      <c r="AB420" s="75">
        <f>IF(N420="","",(IF(N420&gt;='Sales Ach'!B$3,'Sales Ach'!C$3,IF(N420&gt;='Sales Ach'!B$4,('Sales Ach'!C$4+((N420-'Sales Ach'!B$4)/('Sales Ach'!B$3-'Sales Ach'!B$4))*'Sales Ach'!D$4),IF(N420&gt;'Sales Ach'!B$5,('Sales Ach'!C$5+((N420-'Sales Ach'!B$5)/('Sales Ach'!B$4-'Sales Ach'!B$5))*'Sales Ach'!D$5),IF(N420&gt;='Sales Ach'!B$6,('Sales Ach'!C$6+((N420-'Sales Ach'!B$6)/('Sales Ach'!B$5-'Sales Ach'!B$6)*'Sales Ach'!D$6)),0))))*$AB$2/10))</f>
        <v>17.873443312079871</v>
      </c>
      <c r="AC420" s="76">
        <f>IF(Q420="","",(IF(Q420&gt;=UA!B$3,UA!C$3,IF(Q420&gt;=UA!B$4,(UA!C$4+((Q420-UA!B$4)/(UA!B$3-UA!B$4))*UA!D$4),IF(Q420&gt;UA!B$5,(UA!C$5+((Q420-UA!B$5)/(UA!B$4-UA!B$5))*UA!D$5),IF(Q420&gt;=UA!B$6,(UA!C$6+((Q420-UA!B$6)/(UA!B$5-UA!B$6)*UA!D$6)),0))))*$AC$2/10))</f>
        <v>3.9999999999999987</v>
      </c>
      <c r="AD420" s="76">
        <f>IF(R420="","",(IF(R420&gt;='New Product'!B$3,'New Product'!C$3,IF(R420&gt;='New Product'!B$4,('New Product'!C$4+((R420-'New Product'!B$4)/('New Product'!B$3-'New Product'!B$4))*'New Product'!D$4),IF(R420&gt;'New Product'!B$5,('New Product'!C$5+((R420-'New Product'!B$5)/('New Product'!B$4-'New Product'!B$5))*'New Product'!D$5),IF(R420&gt;='New Product'!B$6,('New Product'!C$6+((R420-'New Product'!B$6)/('New Product'!B$5-'New Product'!B$6)*'New Product'!D$6)),0)))))*$AD$2/10)</f>
        <v>1.9680381511263882</v>
      </c>
      <c r="AE420" s="76">
        <f>IF(S420="","",(IF(S420&gt;='Basket Brand'!B$3,'Basket Brand'!C$3,IF(S420&gt;='Basket Brand'!B$4,('Basket Brand'!C$4+((S420-'Basket Brand'!B$4)/('Basket Brand'!B$3-'Basket Brand'!B$4))*'Basket Brand'!D$4),IF(S420&gt;'Basket Brand'!B$5,('Basket Brand'!C$5+((S420-'Basket Brand'!B$5)/('Basket Brand'!B$4-'Basket Brand'!B$5))*'Basket Brand'!D$5),IF(S420&gt;='Basket Brand'!B$6,('Basket Brand'!C$6+((S420-'Basket Brand'!B$6)/('Basket Brand'!B$5-'Basket Brand'!B$6)*'Basket Brand'!D$6)),0))))*$AE$2/10))</f>
        <v>10.203738519915944</v>
      </c>
      <c r="AF420" s="76">
        <f>IF(T420="","",(IF(T420&gt;='No of Month Ach.'!B$3,'No of Month Ach.'!C$3,IF(T420&gt;='No of Month Ach.'!B$4,('No of Month Ach.'!C$4+((T420-'No of Month Ach.'!B$4)/('No of Month Ach.'!B$3-'No of Month Ach.'!B$4))*'No of Month Ach.'!D$4),IF(T420&gt;'No of Month Ach.'!B$5,('No of Month Ach.'!C$5+((T420-'No of Month Ach.'!B$5)/('No of Month Ach.'!B$4-'No of Month Ach.'!B$5))*'No of Month Ach.'!D$5),IF(T420&gt;='No of Month Ach.'!B$6,('No of Month Ach.'!C$6+((T420-'No of Month Ach.'!B$6)/('No of Month Ach.'!B$5-'No of Month Ach.'!B$6)*'No of Month Ach.'!D$6)),0))))*$AF$2/10))</f>
        <v>0</v>
      </c>
      <c r="AG420" s="76">
        <f>IFERROR(IF(U420="","",IF(U420&gt;='Rx Share'!B$3,'Rx Share'!C$3,IF(U420&gt;='Rx Share'!B$4,('Rx Share'!C$4+((U420-'Rx Share'!B$4)/('Rx Share'!B$3-'Rx Share'!B$4))*'Rx Share'!D$4),IF(U420&gt;'Rx Share'!B$5,('Rx Share'!C$5+((U420-'Rx Share'!B$5)/('Rx Share'!B$4-'Rx Share'!B$5))*'Rx Share'!D$5),IF(U420&gt;='Rx Share'!B$6,('Rx Share'!C$6+((U420-'Rx Share'!B$6)/('Rx Share'!B$5-'Rx Share'!B$6)*'Rx Share'!D$6)),0)))))*$AG$2/10,"")</f>
        <v>0</v>
      </c>
      <c r="AH420" s="76">
        <f>IF(W420&gt;='Call Achv'!B$3,'Call Achv'!C$3,IF(W420&gt;='Call Achv'!B$4,('Call Achv'!C$4+((W420-'Call Achv'!B$4)/('Call Achv'!B$3-'Call Achv'!B$4))*'Call Achv'!D$4),IF(W420&gt;'Call Achv'!B$5,('Call Achv'!C$5+((W420-'Call Achv'!B$5)/('Call Achv'!B$4-'Call Achv'!B$5))*'Call Achv'!D$5),IF(W420&gt;='Call Achv'!B$6,('Call Achv'!C$6+((W420-'Call Achv'!B$6)/('Call Achv'!B$5-'Call Achv'!B$6)*'Call Achv'!D$6)),0))))*$AH$2/10</f>
        <v>5</v>
      </c>
      <c r="AI420" s="76">
        <f>IF(X420&gt;='FF-Written'!B$3,'FF-Written'!C$3,IF(X420&gt;='FF-Written'!B$4,('FF-Written'!C$4+((X420-'FF-Written'!B$4)/('FF-Written'!B$3-'FF-Written'!B$4))*'FF-Written'!D$4),IF(X420&gt;'FF-Written'!B$5,('FF-Written'!C$5+((X420-'FF-Written'!B$5)/('FF-Written'!B$4-'FF-Written'!B$5))*'FF-Written'!D$5),IF(X420&gt;='FF-Written'!B$6,('FF-Written'!C$6+((X420-'FF-Written'!B$6)/('FF-Written'!B$5-'FF-Written'!B$6)*'FF-Written'!D$6)),0))))*$AI$2/10</f>
        <v>1.3333333333333341</v>
      </c>
      <c r="AJ420" s="76">
        <f>IF(Y420&gt;='FF-Detailing'!B$3,'FF-Detailing'!C$3,IF(Y420&gt;='FF-Detailing'!B$4,('FF-Detailing'!C$4+((Y420-'FF-Detailing'!B$4)/('FF-Detailing'!B$3-'FF-Detailing'!B$4))*'FF-Detailing'!D$4),IF(Y420&gt;'FF-Detailing'!B$5,('FF-Detailing'!C$5+((Y420-'FF-Detailing'!B$5)/('FF-Detailing'!B$4-'FF-Detailing'!B$5))*'FF-Detailing'!D$5),IF(Y420&gt;='FF-Detailing'!B$6,('FF-Detailing'!C$6+((Y420-'FF-Detailing'!B$6)/('FF-Detailing'!B$5-'FF-Detailing'!B$6)*'FF-Detailing'!D$6)),0))))*$AJ$2/10</f>
        <v>2.6</v>
      </c>
      <c r="AK420" s="100">
        <f t="shared" si="81"/>
        <v>53.723191645569429</v>
      </c>
      <c r="AL420" s="70">
        <f t="shared" si="90"/>
        <v>212</v>
      </c>
      <c r="AO420" s="110" t="str">
        <f t="shared" si="84"/>
        <v/>
      </c>
      <c r="AP420" s="110" t="str">
        <f t="shared" si="78"/>
        <v/>
      </c>
      <c r="AQ420" s="110" t="str">
        <f t="shared" si="79"/>
        <v/>
      </c>
      <c r="AR420" s="110" t="str">
        <f t="shared" si="80"/>
        <v/>
      </c>
      <c r="AS420" s="109" t="str">
        <f t="shared" si="85"/>
        <v>Disqualified</v>
      </c>
      <c r="AT420" s="109" t="str">
        <f t="shared" si="86"/>
        <v>Disqualified</v>
      </c>
      <c r="AU420" s="109" t="str">
        <f t="shared" si="87"/>
        <v>Disqualified</v>
      </c>
      <c r="AV420" s="109" t="str">
        <f t="shared" si="88"/>
        <v>Disqualified</v>
      </c>
    </row>
    <row r="421" spans="1:48" ht="20" x14ac:dyDescent="0.35">
      <c r="A421" s="87"/>
      <c r="B421" s="79">
        <v>109032</v>
      </c>
      <c r="C421" s="80" t="s">
        <v>2401</v>
      </c>
      <c r="D421" s="80" t="s">
        <v>1114</v>
      </c>
      <c r="E421" s="80" t="s">
        <v>1645</v>
      </c>
      <c r="F421" s="80" t="s">
        <v>131</v>
      </c>
      <c r="G421" s="80" t="s">
        <v>20</v>
      </c>
      <c r="H421" s="80" t="s">
        <v>1756</v>
      </c>
      <c r="I421" s="80" t="s">
        <v>1757</v>
      </c>
      <c r="J421" s="146">
        <v>45437</v>
      </c>
      <c r="K421" s="146" t="s">
        <v>1719</v>
      </c>
      <c r="L421" s="79"/>
      <c r="M421" s="79">
        <v>9</v>
      </c>
      <c r="N421" s="78">
        <v>98.328099836942854</v>
      </c>
      <c r="O421" s="78">
        <f>_xlfn.XLOOKUP($B421,[1]Sheet1!$A:$A,[1]Sheet1!$D:$D)</f>
        <v>98.328027683301698</v>
      </c>
      <c r="P421" s="78">
        <f t="shared" si="89"/>
        <v>7.2153641156091908E-5</v>
      </c>
      <c r="Q421" s="78">
        <v>49.537037037037038</v>
      </c>
      <c r="R421" s="78">
        <v>109.11168842271088</v>
      </c>
      <c r="S421" s="78">
        <v>100.21587048765397</v>
      </c>
      <c r="T421" s="142">
        <v>6</v>
      </c>
      <c r="U421" s="68">
        <v>11.568514697425837</v>
      </c>
      <c r="V421" s="68">
        <v>0.57842573487129179</v>
      </c>
      <c r="W421" s="78">
        <v>120.20440251572326</v>
      </c>
      <c r="X421" s="78">
        <v>89.444444444444457</v>
      </c>
      <c r="Y421" s="78">
        <v>80.333333333333329</v>
      </c>
      <c r="Z421" s="73"/>
      <c r="AA421" s="74"/>
      <c r="AB421" s="75">
        <f>IF(N421="","",(IF(N421&gt;='Sales Ach'!B$3,'Sales Ach'!C$3,IF(N421&gt;='Sales Ach'!B$4,('Sales Ach'!C$4+((N421-'Sales Ach'!B$4)/('Sales Ach'!B$3-'Sales Ach'!B$4))*'Sales Ach'!D$4),IF(N421&gt;'Sales Ach'!B$5,('Sales Ach'!C$5+((N421-'Sales Ach'!B$5)/('Sales Ach'!B$4-'Sales Ach'!B$5))*'Sales Ach'!D$5),IF(N421&gt;='Sales Ach'!B$6,('Sales Ach'!C$6+((N421-'Sales Ach'!B$6)/('Sales Ach'!B$5-'Sales Ach'!B$6)*'Sales Ach'!D$6)),0))))*$AB$2/10))</f>
        <v>18.993719804331427</v>
      </c>
      <c r="AC421" s="76">
        <f>IF(Q421="","",(IF(Q421&gt;=UA!B$3,UA!C$3,IF(Q421&gt;=UA!B$4,(UA!C$4+((Q421-UA!B$4)/(UA!B$3-UA!B$4))*UA!D$4),IF(Q421&gt;UA!B$5,(UA!C$5+((Q421-UA!B$5)/(UA!B$4-UA!B$5))*UA!D$5),IF(Q421&gt;=UA!B$6,(UA!C$6+((Q421-UA!B$6)/(UA!B$5-UA!B$6)*UA!D$6)),0))))*$AC$2/10))</f>
        <v>9.8148148148148149</v>
      </c>
      <c r="AD421" s="76">
        <f>IF(R421="","",(IF(R421&gt;='New Product'!B$3,'New Product'!C$3,IF(R421&gt;='New Product'!B$4,('New Product'!C$4+((R421-'New Product'!B$4)/('New Product'!B$3-'New Product'!B$4))*'New Product'!D$4),IF(R421&gt;'New Product'!B$5,('New Product'!C$5+((R421-'New Product'!B$5)/('New Product'!B$4-'New Product'!B$5))*'New Product'!D$5),IF(R421&gt;='New Product'!B$6,('New Product'!C$6+((R421-'New Product'!B$6)/('New Product'!B$5-'New Product'!B$6)*'New Product'!D$6)),0)))))*$AD$2/10)</f>
        <v>5</v>
      </c>
      <c r="AE421" s="76">
        <f>IF(S421="","",(IF(S421&gt;='Basket Brand'!B$3,'Basket Brand'!C$3,IF(S421&gt;='Basket Brand'!B$4,('Basket Brand'!C$4+((S421-'Basket Brand'!B$4)/('Basket Brand'!B$3-'Basket Brand'!B$4))*'Basket Brand'!D$4),IF(S421&gt;'Basket Brand'!B$5,('Basket Brand'!C$5+((S421-'Basket Brand'!B$5)/('Basket Brand'!B$4-'Basket Brand'!B$5))*'Basket Brand'!D$5),IF(S421&gt;='Basket Brand'!B$6,('Basket Brand'!C$6+((S421-'Basket Brand'!B$6)/('Basket Brand'!B$5-'Basket Brand'!B$6)*'Basket Brand'!D$6)),0))))*$AE$2/10))</f>
        <v>9.6259044585184768</v>
      </c>
      <c r="AF421" s="76">
        <f>IF(T421="","",(IF(T421&gt;='No of Month Ach.'!B$3,'No of Month Ach.'!C$3,IF(T421&gt;='No of Month Ach.'!B$4,('No of Month Ach.'!C$4+((T421-'No of Month Ach.'!B$4)/('No of Month Ach.'!B$3-'No of Month Ach.'!B$4))*'No of Month Ach.'!D$4),IF(T421&gt;'No of Month Ach.'!B$5,('No of Month Ach.'!C$5+((T421-'No of Month Ach.'!B$5)/('No of Month Ach.'!B$4-'No of Month Ach.'!B$5))*'No of Month Ach.'!D$5),IF(T421&gt;='No of Month Ach.'!B$6,('No of Month Ach.'!C$6+((T421-'No of Month Ach.'!B$6)/('No of Month Ach.'!B$5-'No of Month Ach.'!B$6)*'No of Month Ach.'!D$6)),0))))*$AF$2/10))</f>
        <v>1.575</v>
      </c>
      <c r="AG421" s="76">
        <f>IFERROR(IF(U421="","",IF(U421&gt;='Rx Share'!B$3,'Rx Share'!C$3,IF(U421&gt;='Rx Share'!B$4,('Rx Share'!C$4+((U421-'Rx Share'!B$4)/('Rx Share'!B$3-'Rx Share'!B$4))*'Rx Share'!D$4),IF(U421&gt;'Rx Share'!B$5,('Rx Share'!C$5+((U421-'Rx Share'!B$5)/('Rx Share'!B$4-'Rx Share'!B$5))*'Rx Share'!D$5),IF(U421&gt;='Rx Share'!B$6,('Rx Share'!C$6+((U421-'Rx Share'!B$6)/('Rx Share'!B$5-'Rx Share'!B$6)*'Rx Share'!D$6)),0)))))*$AG$2/10,"")</f>
        <v>0</v>
      </c>
      <c r="AH421" s="76">
        <f>IF(W421&gt;='Call Achv'!B$3,'Call Achv'!C$3,IF(W421&gt;='Call Achv'!B$4,('Call Achv'!C$4+((W421-'Call Achv'!B$4)/('Call Achv'!B$3-'Call Achv'!B$4))*'Call Achv'!D$4),IF(W421&gt;'Call Achv'!B$5,('Call Achv'!C$5+((W421-'Call Achv'!B$5)/('Call Achv'!B$4-'Call Achv'!B$5))*'Call Achv'!D$5),IF(W421&gt;='Call Achv'!B$6,('Call Achv'!C$6+((W421-'Call Achv'!B$6)/('Call Achv'!B$5-'Call Achv'!B$6)*'Call Achv'!D$6)),0))))*$AH$2/10</f>
        <v>5</v>
      </c>
      <c r="AI421" s="76">
        <f>IF(X421&gt;='FF-Written'!B$3,'FF-Written'!C$3,IF(X421&gt;='FF-Written'!B$4,('FF-Written'!C$4+((X421-'FF-Written'!B$4)/('FF-Written'!B$3-'FF-Written'!B$4))*'FF-Written'!D$4),IF(X421&gt;'FF-Written'!B$5,('FF-Written'!C$5+((X421-'FF-Written'!B$5)/('FF-Written'!B$4-'FF-Written'!B$5))*'FF-Written'!D$5),IF(X421&gt;='FF-Written'!B$6,('FF-Written'!C$6+((X421-'FF-Written'!B$6)/('FF-Written'!B$5-'FF-Written'!B$6)*'FF-Written'!D$6)),0))))*$AI$2/10</f>
        <v>7.9111111111111132</v>
      </c>
      <c r="AJ421" s="76">
        <f>IF(Y421&gt;='FF-Detailing'!B$3,'FF-Detailing'!C$3,IF(Y421&gt;='FF-Detailing'!B$4,('FF-Detailing'!C$4+((Y421-'FF-Detailing'!B$4)/('FF-Detailing'!B$3-'FF-Detailing'!B$4))*'FF-Detailing'!D$4),IF(Y421&gt;'FF-Detailing'!B$5,('FF-Detailing'!C$5+((Y421-'FF-Detailing'!B$5)/('FF-Detailing'!B$4-'FF-Detailing'!B$5))*'FF-Detailing'!D$5),IF(Y421&gt;='FF-Detailing'!B$6,('FF-Detailing'!C$6+((Y421-'FF-Detailing'!B$6)/('FF-Detailing'!B$5-'FF-Detailing'!B$6)*'FF-Detailing'!D$6)),0))))*$AJ$2/10</f>
        <v>2.1199999999999997</v>
      </c>
      <c r="AK421" s="100">
        <f t="shared" si="81"/>
        <v>75.050687735969788</v>
      </c>
      <c r="AL421" s="70">
        <f t="shared" si="90"/>
        <v>72</v>
      </c>
      <c r="AO421" s="110" t="str">
        <f t="shared" si="84"/>
        <v/>
      </c>
      <c r="AP421" s="110" t="str">
        <f t="shared" si="78"/>
        <v/>
      </c>
      <c r="AQ421" s="110" t="str">
        <f t="shared" si="79"/>
        <v/>
      </c>
      <c r="AR421" s="110" t="str">
        <f t="shared" si="80"/>
        <v/>
      </c>
      <c r="AS421" s="109" t="str">
        <f t="shared" si="85"/>
        <v>Disqualified</v>
      </c>
      <c r="AT421" s="109" t="str">
        <f t="shared" si="86"/>
        <v>Disqualified</v>
      </c>
      <c r="AU421" s="109" t="str">
        <f t="shared" si="87"/>
        <v>Disqualified</v>
      </c>
      <c r="AV421" s="109" t="str">
        <f t="shared" si="88"/>
        <v>Disqualified</v>
      </c>
    </row>
    <row r="422" spans="1:48" ht="20" x14ac:dyDescent="0.35">
      <c r="A422" s="87"/>
      <c r="B422" s="79">
        <v>109033</v>
      </c>
      <c r="C422" s="80" t="s">
        <v>2402</v>
      </c>
      <c r="D422" s="80" t="s">
        <v>1114</v>
      </c>
      <c r="E422" s="80" t="s">
        <v>2403</v>
      </c>
      <c r="F422" s="80" t="s">
        <v>136</v>
      </c>
      <c r="G422" s="80" t="s">
        <v>34</v>
      </c>
      <c r="H422" s="80" t="s">
        <v>1760</v>
      </c>
      <c r="I422" s="80" t="s">
        <v>1757</v>
      </c>
      <c r="J422" s="146">
        <v>45437</v>
      </c>
      <c r="K422" s="146" t="s">
        <v>1719</v>
      </c>
      <c r="L422" s="79"/>
      <c r="M422" s="79">
        <v>9</v>
      </c>
      <c r="N422" s="78">
        <v>114.54362431464169</v>
      </c>
      <c r="O422" s="78">
        <f>_xlfn.XLOOKUP($B422,[1]Sheet1!$A:$A,[1]Sheet1!$D:$D)</f>
        <v>114.54361270360822</v>
      </c>
      <c r="P422" s="78">
        <f t="shared" si="89"/>
        <v>1.1611033471581322E-5</v>
      </c>
      <c r="Q422" s="78">
        <v>25.826771653543307</v>
      </c>
      <c r="R422" s="78">
        <v>58.305497726609325</v>
      </c>
      <c r="S422" s="78">
        <v>117.20766621567857</v>
      </c>
      <c r="T422" s="142">
        <v>8</v>
      </c>
      <c r="U422" s="68">
        <v>25.10460251046025</v>
      </c>
      <c r="V422" s="68">
        <v>0.7531380753138075</v>
      </c>
      <c r="W422" s="78">
        <v>107.4967824967825</v>
      </c>
      <c r="X422" s="78">
        <v>90</v>
      </c>
      <c r="Y422" s="78">
        <v>91.666666666666671</v>
      </c>
      <c r="Z422" s="73"/>
      <c r="AA422" s="74"/>
      <c r="AB422" s="75">
        <f>IF(N422="","",(IF(N422&gt;='Sales Ach'!B$3,'Sales Ach'!C$3,IF(N422&gt;='Sales Ach'!B$4,('Sales Ach'!C$4+((N422-'Sales Ach'!B$4)/('Sales Ach'!B$3-'Sales Ach'!B$4))*'Sales Ach'!D$4),IF(N422&gt;'Sales Ach'!B$5,('Sales Ach'!C$5+((N422-'Sales Ach'!B$5)/('Sales Ach'!B$4-'Sales Ach'!B$5))*'Sales Ach'!D$5),IF(N422&gt;='Sales Ach'!B$6,('Sales Ach'!C$6+((N422-'Sales Ach'!B$6)/('Sales Ach'!B$5-'Sales Ach'!B$6)*'Sales Ach'!D$6)),0))))*$AB$2/10))</f>
        <v>28.363087294392507</v>
      </c>
      <c r="AC422" s="76">
        <f>IF(Q422="","",(IF(Q422&gt;=UA!B$3,UA!C$3,IF(Q422&gt;=UA!B$4,(UA!C$4+((Q422-UA!B$4)/(UA!B$3-UA!B$4))*UA!D$4),IF(Q422&gt;UA!B$5,(UA!C$5+((Q422-UA!B$5)/(UA!B$4-UA!B$5))*UA!D$5),IF(Q422&gt;=UA!B$6,(UA!C$6+((Q422-UA!B$6)/(UA!B$5-UA!B$6)*UA!D$6)),0))))*$AC$2/10))</f>
        <v>0</v>
      </c>
      <c r="AD422" s="76">
        <f>IF(R422="","",(IF(R422&gt;='New Product'!B$3,'New Product'!C$3,IF(R422&gt;='New Product'!B$4,('New Product'!C$4+((R422-'New Product'!B$4)/('New Product'!B$3-'New Product'!B$4))*'New Product'!D$4),IF(R422&gt;'New Product'!B$5,('New Product'!C$5+((R422-'New Product'!B$5)/('New Product'!B$4-'New Product'!B$5))*'New Product'!D$5),IF(R422&gt;='New Product'!B$6,('New Product'!C$6+((R422-'New Product'!B$6)/('New Product'!B$5-'New Product'!B$6)*'New Product'!D$6)),0)))))*$AD$2/10)</f>
        <v>1.0508655255391579</v>
      </c>
      <c r="AE422" s="76">
        <f>IF(S422="","",(IF(S422&gt;='Basket Brand'!B$3,'Basket Brand'!C$3,IF(S422&gt;='Basket Brand'!B$4,('Basket Brand'!C$4+((S422-'Basket Brand'!B$4)/('Basket Brand'!B$3-'Basket Brand'!B$4))*'Basket Brand'!D$4),IF(S422&gt;'Basket Brand'!B$5,('Basket Brand'!C$5+((S422-'Basket Brand'!B$5)/('Basket Brand'!B$4-'Basket Brand'!B$5))*'Basket Brand'!D$5),IF(S422&gt;='Basket Brand'!B$6,('Basket Brand'!C$6+((S422-'Basket Brand'!B$6)/('Basket Brand'!B$5-'Basket Brand'!B$6)*'Basket Brand'!D$6)),0))))*$AE$2/10))</f>
        <v>11.664919945881429</v>
      </c>
      <c r="AF422" s="76">
        <f>IF(T422="","",(IF(T422&gt;='No of Month Ach.'!B$3,'No of Month Ach.'!C$3,IF(T422&gt;='No of Month Ach.'!B$4,('No of Month Ach.'!C$4+((T422-'No of Month Ach.'!B$4)/('No of Month Ach.'!B$3-'No of Month Ach.'!B$4))*'No of Month Ach.'!D$4),IF(T422&gt;'No of Month Ach.'!B$5,('No of Month Ach.'!C$5+((T422-'No of Month Ach.'!B$5)/('No of Month Ach.'!B$4-'No of Month Ach.'!B$5))*'No of Month Ach.'!D$5),IF(T422&gt;='No of Month Ach.'!B$6,('No of Month Ach.'!C$6+((T422-'No of Month Ach.'!B$6)/('No of Month Ach.'!B$5-'No of Month Ach.'!B$6)*'No of Month Ach.'!D$6)),0))))*$AF$2/10))</f>
        <v>3.85</v>
      </c>
      <c r="AG422" s="76">
        <f>IFERROR(IF(U422="","",IF(U422&gt;='Rx Share'!B$3,'Rx Share'!C$3,IF(U422&gt;='Rx Share'!B$4,('Rx Share'!C$4+((U422-'Rx Share'!B$4)/('Rx Share'!B$3-'Rx Share'!B$4))*'Rx Share'!D$4),IF(U422&gt;'Rx Share'!B$5,('Rx Share'!C$5+((U422-'Rx Share'!B$5)/('Rx Share'!B$4-'Rx Share'!B$5))*'Rx Share'!D$5),IF(U422&gt;='Rx Share'!B$6,('Rx Share'!C$6+((U422-'Rx Share'!B$6)/('Rx Share'!B$5-'Rx Share'!B$6)*'Rx Share'!D$6)),0)))))*$AG$2/10,"")</f>
        <v>0</v>
      </c>
      <c r="AH422" s="76">
        <f>IF(W422&gt;='Call Achv'!B$3,'Call Achv'!C$3,IF(W422&gt;='Call Achv'!B$4,('Call Achv'!C$4+((W422-'Call Achv'!B$4)/('Call Achv'!B$3-'Call Achv'!B$4))*'Call Achv'!D$4),IF(W422&gt;'Call Achv'!B$5,('Call Achv'!C$5+((W422-'Call Achv'!B$5)/('Call Achv'!B$4-'Call Achv'!B$5))*'Call Achv'!D$5),IF(W422&gt;='Call Achv'!B$6,('Call Achv'!C$6+((W422-'Call Achv'!B$6)/('Call Achv'!B$5-'Call Achv'!B$6)*'Call Achv'!D$6)),0))))*$AH$2/10</f>
        <v>5</v>
      </c>
      <c r="AI422" s="76">
        <f>IF(X422&gt;='FF-Written'!B$3,'FF-Written'!C$3,IF(X422&gt;='FF-Written'!B$4,('FF-Written'!C$4+((X422-'FF-Written'!B$4)/('FF-Written'!B$3-'FF-Written'!B$4))*'FF-Written'!D$4),IF(X422&gt;'FF-Written'!B$5,('FF-Written'!C$5+((X422-'FF-Written'!B$5)/('FF-Written'!B$4-'FF-Written'!B$5))*'FF-Written'!D$5),IF(X422&gt;='FF-Written'!B$6,('FF-Written'!C$6+((X422-'FF-Written'!B$6)/('FF-Written'!B$5-'FF-Written'!B$6)*'FF-Written'!D$6)),0))))*$AI$2/10</f>
        <v>8</v>
      </c>
      <c r="AJ422" s="76">
        <f>IF(Y422&gt;='FF-Detailing'!B$3,'FF-Detailing'!C$3,IF(Y422&gt;='FF-Detailing'!B$4,('FF-Detailing'!C$4+((Y422-'FF-Detailing'!B$4)/('FF-Detailing'!B$3-'FF-Detailing'!B$4))*'FF-Detailing'!D$4),IF(Y422&gt;'FF-Detailing'!B$5,('FF-Detailing'!C$5+((Y422-'FF-Detailing'!B$5)/('FF-Detailing'!B$4-'FF-Detailing'!B$5))*'FF-Detailing'!D$5),IF(Y422&gt;='FF-Detailing'!B$6,('FF-Detailing'!C$6+((Y422-'FF-Detailing'!B$6)/('FF-Detailing'!B$5-'FF-Detailing'!B$6)*'FF-Detailing'!D$6)),0))))*$AJ$2/10</f>
        <v>2.8</v>
      </c>
      <c r="AK422" s="100">
        <f t="shared" si="81"/>
        <v>75.911090957266367</v>
      </c>
      <c r="AL422" s="70">
        <f t="shared" si="90"/>
        <v>67</v>
      </c>
      <c r="AO422" s="110">
        <f t="shared" si="84"/>
        <v>25.10460251046025</v>
      </c>
      <c r="AP422" s="110">
        <f t="shared" si="78"/>
        <v>58.305497726609325</v>
      </c>
      <c r="AQ422" s="110">
        <f t="shared" si="79"/>
        <v>25.826771653543307</v>
      </c>
      <c r="AR422" s="110">
        <f t="shared" si="80"/>
        <v>90</v>
      </c>
      <c r="AS422" s="109">
        <f t="shared" si="85"/>
        <v>52</v>
      </c>
      <c r="AT422" s="109">
        <f t="shared" si="86"/>
        <v>92</v>
      </c>
      <c r="AU422" s="109">
        <f t="shared" si="87"/>
        <v>137</v>
      </c>
      <c r="AV422" s="109">
        <f t="shared" si="88"/>
        <v>23</v>
      </c>
    </row>
    <row r="423" spans="1:48" ht="20" x14ac:dyDescent="0.35">
      <c r="A423" s="87"/>
      <c r="B423" s="79">
        <v>109037</v>
      </c>
      <c r="C423" s="80" t="s">
        <v>2404</v>
      </c>
      <c r="D423" s="80" t="s">
        <v>1114</v>
      </c>
      <c r="E423" s="80" t="s">
        <v>584</v>
      </c>
      <c r="F423" s="80" t="s">
        <v>95</v>
      </c>
      <c r="G423" s="80" t="s">
        <v>31</v>
      </c>
      <c r="H423" s="80" t="s">
        <v>1760</v>
      </c>
      <c r="I423" s="80" t="s">
        <v>1757</v>
      </c>
      <c r="J423" s="146">
        <v>45437</v>
      </c>
      <c r="K423" s="146" t="s">
        <v>1719</v>
      </c>
      <c r="L423" s="79"/>
      <c r="M423" s="79">
        <v>9</v>
      </c>
      <c r="N423" s="78">
        <v>88.944384073764766</v>
      </c>
      <c r="O423" s="78">
        <f>_xlfn.XLOOKUP($B423,[1]Sheet1!$A:$A,[1]Sheet1!$D:$D)</f>
        <v>88.944365964696303</v>
      </c>
      <c r="P423" s="78">
        <f t="shared" si="89"/>
        <v>1.810906846344551E-5</v>
      </c>
      <c r="Q423" s="78">
        <v>35.31409168081494</v>
      </c>
      <c r="R423" s="78">
        <v>71.596021230175893</v>
      </c>
      <c r="S423" s="78">
        <v>83.040176383084557</v>
      </c>
      <c r="T423" s="142">
        <v>2</v>
      </c>
      <c r="U423" s="68">
        <v>61.099796334012225</v>
      </c>
      <c r="V423" s="68">
        <v>1.8329938900203666</v>
      </c>
      <c r="W423" s="78">
        <v>107.55555555555556</v>
      </c>
      <c r="X423" s="78">
        <v>76.111111111111128</v>
      </c>
      <c r="Y423" s="78">
        <v>80.666666666666671</v>
      </c>
      <c r="Z423" s="73"/>
      <c r="AA423" s="74"/>
      <c r="AB423" s="75">
        <f>IF(N423="","",(IF(N423&gt;='Sales Ach'!B$3,'Sales Ach'!C$3,IF(N423&gt;='Sales Ach'!B$4,('Sales Ach'!C$4+((N423-'Sales Ach'!B$4)/('Sales Ach'!B$3-'Sales Ach'!B$4))*'Sales Ach'!D$4),IF(N423&gt;'Sales Ach'!B$5,('Sales Ach'!C$5+((N423-'Sales Ach'!B$5)/('Sales Ach'!B$4-'Sales Ach'!B$5))*'Sales Ach'!D$5),IF(N423&gt;='Sales Ach'!B$6,('Sales Ach'!C$6+((N423-'Sales Ach'!B$6)/('Sales Ach'!B$5-'Sales Ach'!B$6)*'Sales Ach'!D$6)),0))))*$AB$2/10))</f>
        <v>13.183315222129432</v>
      </c>
      <c r="AC423" s="76">
        <f>IF(Q423="","",(IF(Q423&gt;=UA!B$3,UA!C$3,IF(Q423&gt;=UA!B$4,(UA!C$4+((Q423-UA!B$4)/(UA!B$3-UA!B$4))*UA!D$4),IF(Q423&gt;UA!B$5,(UA!C$5+((Q423-UA!B$5)/(UA!B$4-UA!B$5))*UA!D$5),IF(Q423&gt;=UA!B$6,(UA!C$6+((Q423-UA!B$6)/(UA!B$5-UA!B$6)*UA!D$6)),0))))*$AC$2/10))</f>
        <v>4.5942275042444818</v>
      </c>
      <c r="AD423" s="76">
        <f>IF(R423="","",(IF(R423&gt;='New Product'!B$3,'New Product'!C$3,IF(R423&gt;='New Product'!B$4,('New Product'!C$4+((R423-'New Product'!B$4)/('New Product'!B$3-'New Product'!B$4))*'New Product'!D$4),IF(R423&gt;'New Product'!B$5,('New Product'!C$5+((R423-'New Product'!B$5)/('New Product'!B$4-'New Product'!B$5))*'New Product'!D$5),IF(R423&gt;='New Product'!B$6,('New Product'!C$6+((R423-'New Product'!B$6)/('New Product'!B$5-'New Product'!B$6)*'New Product'!D$6)),0)))))*$AD$2/10)</f>
        <v>1.6323259288201952</v>
      </c>
      <c r="AE423" s="76">
        <f>IF(S423="","",(IF(S423&gt;='Basket Brand'!B$3,'Basket Brand'!C$3,IF(S423&gt;='Basket Brand'!B$4,('Basket Brand'!C$4+((S423-'Basket Brand'!B$4)/('Basket Brand'!B$3-'Basket Brand'!B$4))*'Basket Brand'!D$4),IF(S423&gt;'Basket Brand'!B$5,('Basket Brand'!C$5+((S423-'Basket Brand'!B$5)/('Basket Brand'!B$4-'Basket Brand'!B$5))*'Basket Brand'!D$5),IF(S423&gt;='Basket Brand'!B$6,('Basket Brand'!C$6+((S423-'Basket Brand'!B$6)/('Basket Brand'!B$5-'Basket Brand'!B$6)*'Basket Brand'!D$6)),0))))*$AE$2/10))</f>
        <v>4.5648211659701472</v>
      </c>
      <c r="AF423" s="76">
        <f>IF(T423="","",(IF(T423&gt;='No of Month Ach.'!B$3,'No of Month Ach.'!C$3,IF(T423&gt;='No of Month Ach.'!B$4,('No of Month Ach.'!C$4+((T423-'No of Month Ach.'!B$4)/('No of Month Ach.'!B$3-'No of Month Ach.'!B$4))*'No of Month Ach.'!D$4),IF(T423&gt;'No of Month Ach.'!B$5,('No of Month Ach.'!C$5+((T423-'No of Month Ach.'!B$5)/('No of Month Ach.'!B$4-'No of Month Ach.'!B$5))*'No of Month Ach.'!D$5),IF(T423&gt;='No of Month Ach.'!B$6,('No of Month Ach.'!C$6+((T423-'No of Month Ach.'!B$6)/('No of Month Ach.'!B$5-'No of Month Ach.'!B$6)*'No of Month Ach.'!D$6)),0))))*$AF$2/10))</f>
        <v>0</v>
      </c>
      <c r="AG423" s="76">
        <f>IFERROR(IF(U423="","",IF(U423&gt;='Rx Share'!B$3,'Rx Share'!C$3,IF(U423&gt;='Rx Share'!B$4,('Rx Share'!C$4+((U423-'Rx Share'!B$4)/('Rx Share'!B$3-'Rx Share'!B$4))*'Rx Share'!D$4),IF(U423&gt;'Rx Share'!B$5,('Rx Share'!C$5+((U423-'Rx Share'!B$5)/('Rx Share'!B$4-'Rx Share'!B$5))*'Rx Share'!D$5),IF(U423&gt;='Rx Share'!B$6,('Rx Share'!C$6+((U423-'Rx Share'!B$6)/('Rx Share'!B$5-'Rx Share'!B$6)*'Rx Share'!D$6)),0)))))*$AG$2/10,"")</f>
        <v>2.4424643584521397</v>
      </c>
      <c r="AH423" s="76">
        <f>IF(W423&gt;='Call Achv'!B$3,'Call Achv'!C$3,IF(W423&gt;='Call Achv'!B$4,('Call Achv'!C$4+((W423-'Call Achv'!B$4)/('Call Achv'!B$3-'Call Achv'!B$4))*'Call Achv'!D$4),IF(W423&gt;'Call Achv'!B$5,('Call Achv'!C$5+((W423-'Call Achv'!B$5)/('Call Achv'!B$4-'Call Achv'!B$5))*'Call Achv'!D$5),IF(W423&gt;='Call Achv'!B$6,('Call Achv'!C$6+((W423-'Call Achv'!B$6)/('Call Achv'!B$5-'Call Achv'!B$6)*'Call Achv'!D$6)),0))))*$AH$2/10</f>
        <v>5</v>
      </c>
      <c r="AI423" s="76">
        <f>IF(X423&gt;='FF-Written'!B$3,'FF-Written'!C$3,IF(X423&gt;='FF-Written'!B$4,('FF-Written'!C$4+((X423-'FF-Written'!B$4)/('FF-Written'!B$3-'FF-Written'!B$4))*'FF-Written'!D$4),IF(X423&gt;'FF-Written'!B$5,('FF-Written'!C$5+((X423-'FF-Written'!B$5)/('FF-Written'!B$4-'FF-Written'!B$5))*'FF-Written'!D$5),IF(X423&gt;='FF-Written'!B$6,('FF-Written'!C$6+((X423-'FF-Written'!B$6)/('FF-Written'!B$5-'FF-Written'!B$6)*'FF-Written'!D$6)),0))))*$AI$2/10</f>
        <v>5.1333333333333355</v>
      </c>
      <c r="AJ423" s="76">
        <f>IF(Y423&gt;='FF-Detailing'!B$3,'FF-Detailing'!C$3,IF(Y423&gt;='FF-Detailing'!B$4,('FF-Detailing'!C$4+((Y423-'FF-Detailing'!B$4)/('FF-Detailing'!B$3-'FF-Detailing'!B$4))*'FF-Detailing'!D$4),IF(Y423&gt;'FF-Detailing'!B$5,('FF-Detailing'!C$5+((Y423-'FF-Detailing'!B$5)/('FF-Detailing'!B$4-'FF-Detailing'!B$5))*'FF-Detailing'!D$5),IF(Y423&gt;='FF-Detailing'!B$6,('FF-Detailing'!C$6+((Y423-'FF-Detailing'!B$6)/('FF-Detailing'!B$5-'FF-Detailing'!B$6)*'FF-Detailing'!D$6)),0))))*$AJ$2/10</f>
        <v>2.1400000000000006</v>
      </c>
      <c r="AK423" s="100">
        <f t="shared" si="81"/>
        <v>45.310028943121985</v>
      </c>
      <c r="AL423" s="70">
        <f t="shared" si="90"/>
        <v>283</v>
      </c>
      <c r="AO423" s="110" t="str">
        <f t="shared" si="84"/>
        <v/>
      </c>
      <c r="AP423" s="110" t="str">
        <f t="shared" si="78"/>
        <v/>
      </c>
      <c r="AQ423" s="110" t="str">
        <f t="shared" si="79"/>
        <v/>
      </c>
      <c r="AR423" s="110" t="str">
        <f t="shared" si="80"/>
        <v/>
      </c>
      <c r="AS423" s="109" t="str">
        <f t="shared" si="85"/>
        <v>Disqualified</v>
      </c>
      <c r="AT423" s="109" t="str">
        <f t="shared" si="86"/>
        <v>Disqualified</v>
      </c>
      <c r="AU423" s="109" t="str">
        <f t="shared" si="87"/>
        <v>Disqualified</v>
      </c>
      <c r="AV423" s="109" t="str">
        <f t="shared" si="88"/>
        <v>Disqualified</v>
      </c>
    </row>
    <row r="424" spans="1:48" ht="20" x14ac:dyDescent="0.35">
      <c r="A424" s="87"/>
      <c r="B424" s="79">
        <v>109038</v>
      </c>
      <c r="C424" s="80" t="s">
        <v>2405</v>
      </c>
      <c r="D424" s="80" t="s">
        <v>1114</v>
      </c>
      <c r="E424" s="80" t="s">
        <v>1602</v>
      </c>
      <c r="F424" s="80" t="s">
        <v>123</v>
      </c>
      <c r="G424" s="80" t="s">
        <v>21</v>
      </c>
      <c r="H424" s="80" t="s">
        <v>1760</v>
      </c>
      <c r="I424" s="80" t="s">
        <v>1757</v>
      </c>
      <c r="J424" s="146">
        <v>45437</v>
      </c>
      <c r="K424" s="146" t="s">
        <v>1719</v>
      </c>
      <c r="L424" s="79"/>
      <c r="M424" s="79">
        <v>9</v>
      </c>
      <c r="N424" s="78">
        <v>93.886746141613472</v>
      </c>
      <c r="O424" s="78">
        <f>_xlfn.XLOOKUP($B424,[1]Sheet1!$A:$A,[1]Sheet1!$D:$D)</f>
        <v>93.88671391407037</v>
      </c>
      <c r="P424" s="78">
        <f t="shared" si="89"/>
        <v>3.2227543101726042E-5</v>
      </c>
      <c r="Q424" s="78">
        <v>24.22360248447205</v>
      </c>
      <c r="R424" s="78">
        <v>49.281347070799235</v>
      </c>
      <c r="S424" s="78">
        <v>101.52368527674378</v>
      </c>
      <c r="T424" s="142">
        <v>3</v>
      </c>
      <c r="U424" s="68">
        <v>23.555883697219002</v>
      </c>
      <c r="V424" s="68">
        <v>0.70667651091657002</v>
      </c>
      <c r="W424" s="78">
        <v>96.666666666666671</v>
      </c>
      <c r="X424" s="78">
        <v>73.8888888888889</v>
      </c>
      <c r="Y424" s="78">
        <v>89.333333333333329</v>
      </c>
      <c r="Z424" s="73"/>
      <c r="AA424" s="74"/>
      <c r="AB424" s="75">
        <f>IF(N424="","",(IF(N424&gt;='Sales Ach'!B$3,'Sales Ach'!C$3,IF(N424&gt;='Sales Ach'!B$4,('Sales Ach'!C$4+((N424-'Sales Ach'!B$4)/('Sales Ach'!B$3-'Sales Ach'!B$4))*'Sales Ach'!D$4),IF(N424&gt;'Sales Ach'!B$5,('Sales Ach'!C$5+((N424-'Sales Ach'!B$5)/('Sales Ach'!B$4-'Sales Ach'!B$5))*'Sales Ach'!D$5),IF(N424&gt;='Sales Ach'!B$6,('Sales Ach'!C$6+((N424-'Sales Ach'!B$6)/('Sales Ach'!B$5-'Sales Ach'!B$6)*'Sales Ach'!D$6)),0))))*$AB$2/10))</f>
        <v>14.666023842484043</v>
      </c>
      <c r="AC424" s="76">
        <f>IF(Q424="","",(IF(Q424&gt;=UA!B$3,UA!C$3,IF(Q424&gt;=UA!B$4,(UA!C$4+((Q424-UA!B$4)/(UA!B$3-UA!B$4))*UA!D$4),IF(Q424&gt;UA!B$5,(UA!C$5+((Q424-UA!B$5)/(UA!B$4-UA!B$5))*UA!D$5),IF(Q424&gt;=UA!B$6,(UA!C$6+((Q424-UA!B$6)/(UA!B$5-UA!B$6)*UA!D$6)),0))))*$AC$2/10))</f>
        <v>0</v>
      </c>
      <c r="AD424" s="76">
        <f>IF(R424="","",(IF(R424&gt;='New Product'!B$3,'New Product'!C$3,IF(R424&gt;='New Product'!B$4,('New Product'!C$4+((R424-'New Product'!B$4)/('New Product'!B$3-'New Product'!B$4))*'New Product'!D$4),IF(R424&gt;'New Product'!B$5,('New Product'!C$5+((R424-'New Product'!B$5)/('New Product'!B$4-'New Product'!B$5))*'New Product'!D$5),IF(R424&gt;='New Product'!B$6,('New Product'!C$6+((R424-'New Product'!B$6)/('New Product'!B$5-'New Product'!B$6)*'New Product'!D$6)),0)))))*$AD$2/10)</f>
        <v>0.65605893434746654</v>
      </c>
      <c r="AE424" s="76">
        <f>IF(S424="","",(IF(S424&gt;='Basket Brand'!B$3,'Basket Brand'!C$3,IF(S424&gt;='Basket Brand'!B$4,('Basket Brand'!C$4+((S424-'Basket Brand'!B$4)/('Basket Brand'!B$3-'Basket Brand'!B$4))*'Basket Brand'!D$4),IF(S424&gt;'Basket Brand'!B$5,('Basket Brand'!C$5+((S424-'Basket Brand'!B$5)/('Basket Brand'!B$4-'Basket Brand'!B$5))*'Basket Brand'!D$5),IF(S424&gt;='Basket Brand'!B$6,('Basket Brand'!C$6+((S424-'Basket Brand'!B$6)/('Basket Brand'!B$5-'Basket Brand'!B$6)*'Basket Brand'!D$6)),0))))*$AE$2/10))</f>
        <v>9.7828422332092551</v>
      </c>
      <c r="AF424" s="76">
        <f>IF(T424="","",(IF(T424&gt;='No of Month Ach.'!B$3,'No of Month Ach.'!C$3,IF(T424&gt;='No of Month Ach.'!B$4,('No of Month Ach.'!C$4+((T424-'No of Month Ach.'!B$4)/('No of Month Ach.'!B$3-'No of Month Ach.'!B$4))*'No of Month Ach.'!D$4),IF(T424&gt;'No of Month Ach.'!B$5,('No of Month Ach.'!C$5+((T424-'No of Month Ach.'!B$5)/('No of Month Ach.'!B$4-'No of Month Ach.'!B$5))*'No of Month Ach.'!D$5),IF(T424&gt;='No of Month Ach.'!B$6,('No of Month Ach.'!C$6+((T424-'No of Month Ach.'!B$6)/('No of Month Ach.'!B$5-'No of Month Ach.'!B$6)*'No of Month Ach.'!D$6)),0))))*$AF$2/10))</f>
        <v>0</v>
      </c>
      <c r="AG424" s="76">
        <f>IFERROR(IF(U424="","",IF(U424&gt;='Rx Share'!B$3,'Rx Share'!C$3,IF(U424&gt;='Rx Share'!B$4,('Rx Share'!C$4+((U424-'Rx Share'!B$4)/('Rx Share'!B$3-'Rx Share'!B$4))*'Rx Share'!D$4),IF(U424&gt;'Rx Share'!B$5,('Rx Share'!C$5+((U424-'Rx Share'!B$5)/('Rx Share'!B$4-'Rx Share'!B$5))*'Rx Share'!D$5),IF(U424&gt;='Rx Share'!B$6,('Rx Share'!C$6+((U424-'Rx Share'!B$6)/('Rx Share'!B$5-'Rx Share'!B$6)*'Rx Share'!D$6)),0)))))*$AG$2/10,"")</f>
        <v>0</v>
      </c>
      <c r="AH424" s="76">
        <f>IF(W424&gt;='Call Achv'!B$3,'Call Achv'!C$3,IF(W424&gt;='Call Achv'!B$4,('Call Achv'!C$4+((W424-'Call Achv'!B$4)/('Call Achv'!B$3-'Call Achv'!B$4))*'Call Achv'!D$4),IF(W424&gt;'Call Achv'!B$5,('Call Achv'!C$5+((W424-'Call Achv'!B$5)/('Call Achv'!B$4-'Call Achv'!B$5))*'Call Achv'!D$5),IF(W424&gt;='Call Achv'!B$6,('Call Achv'!C$6+((W424-'Call Achv'!B$6)/('Call Achv'!B$5-'Call Achv'!B$6)*'Call Achv'!D$6)),0))))*$AH$2/10</f>
        <v>4.0000000000000018</v>
      </c>
      <c r="AI424" s="76">
        <f>IF(X424&gt;='FF-Written'!B$3,'FF-Written'!C$3,IF(X424&gt;='FF-Written'!B$4,('FF-Written'!C$4+((X424-'FF-Written'!B$4)/('FF-Written'!B$3-'FF-Written'!B$4))*'FF-Written'!D$4),IF(X424&gt;'FF-Written'!B$5,('FF-Written'!C$5+((X424-'FF-Written'!B$5)/('FF-Written'!B$4-'FF-Written'!B$5))*'FF-Written'!D$5),IF(X424&gt;='FF-Written'!B$6,('FF-Written'!C$6+((X424-'FF-Written'!B$6)/('FF-Written'!B$5-'FF-Written'!B$6)*'FF-Written'!D$6)),0))))*$AI$2/10</f>
        <v>4.866666666666668</v>
      </c>
      <c r="AJ424" s="76">
        <f>IF(Y424&gt;='FF-Detailing'!B$3,'FF-Detailing'!C$3,IF(Y424&gt;='FF-Detailing'!B$4,('FF-Detailing'!C$4+((Y424-'FF-Detailing'!B$4)/('FF-Detailing'!B$3-'FF-Detailing'!B$4))*'FF-Detailing'!D$4),IF(Y424&gt;'FF-Detailing'!B$5,('FF-Detailing'!C$5+((Y424-'FF-Detailing'!B$5)/('FF-Detailing'!B$4-'FF-Detailing'!B$5))*'FF-Detailing'!D$5),IF(Y424&gt;='FF-Detailing'!B$6,('FF-Detailing'!C$6+((Y424-'FF-Detailing'!B$6)/('FF-Detailing'!B$5-'FF-Detailing'!B$6)*'FF-Detailing'!D$6)),0))))*$AJ$2/10</f>
        <v>2.6599999999999993</v>
      </c>
      <c r="AK424" s="100">
        <f t="shared" si="81"/>
        <v>45.789489595884291</v>
      </c>
      <c r="AL424" s="70">
        <f t="shared" si="90"/>
        <v>276</v>
      </c>
      <c r="AO424" s="110" t="str">
        <f t="shared" si="84"/>
        <v/>
      </c>
      <c r="AP424" s="110" t="str">
        <f t="shared" si="78"/>
        <v/>
      </c>
      <c r="AQ424" s="110" t="str">
        <f t="shared" si="79"/>
        <v/>
      </c>
      <c r="AR424" s="110" t="str">
        <f t="shared" si="80"/>
        <v/>
      </c>
      <c r="AS424" s="109" t="str">
        <f t="shared" si="85"/>
        <v>Disqualified</v>
      </c>
      <c r="AT424" s="109" t="str">
        <f t="shared" si="86"/>
        <v>Disqualified</v>
      </c>
      <c r="AU424" s="109" t="str">
        <f t="shared" si="87"/>
        <v>Disqualified</v>
      </c>
      <c r="AV424" s="109" t="str">
        <f t="shared" si="88"/>
        <v>Disqualified</v>
      </c>
    </row>
    <row r="425" spans="1:48" ht="20" x14ac:dyDescent="0.35">
      <c r="A425" s="87"/>
      <c r="B425" s="79">
        <v>109039</v>
      </c>
      <c r="C425" s="80" t="s">
        <v>2406</v>
      </c>
      <c r="D425" s="80" t="s">
        <v>1114</v>
      </c>
      <c r="E425" s="80" t="s">
        <v>2407</v>
      </c>
      <c r="F425" s="80" t="s">
        <v>106</v>
      </c>
      <c r="G425" s="80" t="s">
        <v>17</v>
      </c>
      <c r="H425" s="80" t="s">
        <v>1756</v>
      </c>
      <c r="I425" s="80" t="s">
        <v>1757</v>
      </c>
      <c r="J425" s="146">
        <v>45437</v>
      </c>
      <c r="K425" s="146" t="s">
        <v>1719</v>
      </c>
      <c r="L425" s="79"/>
      <c r="M425" s="79">
        <v>9</v>
      </c>
      <c r="N425" s="78">
        <v>79.268161356855785</v>
      </c>
      <c r="O425" s="78">
        <f>_xlfn.XLOOKUP($B425,[1]Sheet1!$A:$A,[1]Sheet1!$D:$D)</f>
        <v>79.268164732584282</v>
      </c>
      <c r="P425" s="78">
        <f t="shared" si="89"/>
        <v>-3.3757284967350643E-6</v>
      </c>
      <c r="Q425" s="78">
        <v>29.166666666666668</v>
      </c>
      <c r="R425" s="78">
        <v>89.631364928945985</v>
      </c>
      <c r="S425" s="78">
        <v>91.794998510552077</v>
      </c>
      <c r="T425" s="142">
        <v>1</v>
      </c>
      <c r="U425" s="68">
        <v>28.243346321149527</v>
      </c>
      <c r="V425" s="68">
        <v>0.84730038963448573</v>
      </c>
      <c r="W425" s="78">
        <v>109.17460317460316</v>
      </c>
      <c r="X425" s="78">
        <v>72.222222222222214</v>
      </c>
      <c r="Y425" s="78">
        <v>88</v>
      </c>
      <c r="Z425" s="73"/>
      <c r="AA425" s="74"/>
      <c r="AB425" s="75">
        <f>IF(N425="","",(IF(N425&gt;='Sales Ach'!B$3,'Sales Ach'!C$3,IF(N425&gt;='Sales Ach'!B$4,('Sales Ach'!C$4+((N425-'Sales Ach'!B$4)/('Sales Ach'!B$3-'Sales Ach'!B$4))*'Sales Ach'!D$4),IF(N425&gt;'Sales Ach'!B$5,('Sales Ach'!C$5+((N425-'Sales Ach'!B$5)/('Sales Ach'!B$4-'Sales Ach'!B$5))*'Sales Ach'!D$5),IF(N425&gt;='Sales Ach'!B$6,('Sales Ach'!C$6+((N425-'Sales Ach'!B$6)/('Sales Ach'!B$5-'Sales Ach'!B$6)*'Sales Ach'!D$6)),0))))*$AB$2/10))</f>
        <v>10.280448407056735</v>
      </c>
      <c r="AC425" s="76">
        <f>IF(Q425="","",(IF(Q425&gt;=UA!B$3,UA!C$3,IF(Q425&gt;=UA!B$4,(UA!C$4+((Q425-UA!B$4)/(UA!B$3-UA!B$4))*UA!D$4),IF(Q425&gt;UA!B$5,(UA!C$5+((Q425-UA!B$5)/(UA!B$4-UA!B$5))*UA!D$5),IF(Q425&gt;=UA!B$6,(UA!C$6+((Q425-UA!B$6)/(UA!B$5-UA!B$6)*UA!D$6)),0))))*$AC$2/10))</f>
        <v>0</v>
      </c>
      <c r="AD425" s="76">
        <f>IF(R425="","",(IF(R425&gt;='New Product'!B$3,'New Product'!C$3,IF(R425&gt;='New Product'!B$4,('New Product'!C$4+((R425-'New Product'!B$4)/('New Product'!B$3-'New Product'!B$4))*'New Product'!D$4),IF(R425&gt;'New Product'!B$5,('New Product'!C$5+((R425-'New Product'!B$5)/('New Product'!B$4-'New Product'!B$5))*'New Product'!D$5),IF(R425&gt;='New Product'!B$6,('New Product'!C$6+((R425-'New Product'!B$6)/('New Product'!B$5-'New Product'!B$6)*'New Product'!D$6)),0)))))*$AD$2/10)</f>
        <v>2.9631364928945985</v>
      </c>
      <c r="AE425" s="76">
        <f>IF(S425="","",(IF(S425&gt;='Basket Brand'!B$3,'Basket Brand'!C$3,IF(S425&gt;='Basket Brand'!B$4,('Basket Brand'!C$4+((S425-'Basket Brand'!B$4)/('Basket Brand'!B$3-'Basket Brand'!B$4))*'Basket Brand'!D$4),IF(S425&gt;'Basket Brand'!B$5,('Basket Brand'!C$5+((S425-'Basket Brand'!B$5)/('Basket Brand'!B$4-'Basket Brand'!B$5))*'Basket Brand'!D$5),IF(S425&gt;='Basket Brand'!B$6,('Basket Brand'!C$6+((S425-'Basket Brand'!B$6)/('Basket Brand'!B$5-'Basket Brand'!B$6)*'Basket Brand'!D$6)),0))))*$AE$2/10))</f>
        <v>5.6153998212662488</v>
      </c>
      <c r="AF425" s="76">
        <f>IF(T425="","",(IF(T425&gt;='No of Month Ach.'!B$3,'No of Month Ach.'!C$3,IF(T425&gt;='No of Month Ach.'!B$4,('No of Month Ach.'!C$4+((T425-'No of Month Ach.'!B$4)/('No of Month Ach.'!B$3-'No of Month Ach.'!B$4))*'No of Month Ach.'!D$4),IF(T425&gt;'No of Month Ach.'!B$5,('No of Month Ach.'!C$5+((T425-'No of Month Ach.'!B$5)/('No of Month Ach.'!B$4-'No of Month Ach.'!B$5))*'No of Month Ach.'!D$5),IF(T425&gt;='No of Month Ach.'!B$6,('No of Month Ach.'!C$6+((T425-'No of Month Ach.'!B$6)/('No of Month Ach.'!B$5-'No of Month Ach.'!B$6)*'No of Month Ach.'!D$6)),0))))*$AF$2/10))</f>
        <v>0</v>
      </c>
      <c r="AG425" s="76">
        <f>IFERROR(IF(U425="","",IF(U425&gt;='Rx Share'!B$3,'Rx Share'!C$3,IF(U425&gt;='Rx Share'!B$4,('Rx Share'!C$4+((U425-'Rx Share'!B$4)/('Rx Share'!B$3-'Rx Share'!B$4))*'Rx Share'!D$4),IF(U425&gt;'Rx Share'!B$5,('Rx Share'!C$5+((U425-'Rx Share'!B$5)/('Rx Share'!B$4-'Rx Share'!B$5))*'Rx Share'!D$5),IF(U425&gt;='Rx Share'!B$6,('Rx Share'!C$6+((U425-'Rx Share'!B$6)/('Rx Share'!B$5-'Rx Share'!B$6)*'Rx Share'!D$6)),0)))))*$AG$2/10,"")</f>
        <v>0</v>
      </c>
      <c r="AH425" s="76">
        <f>IF(W425&gt;='Call Achv'!B$3,'Call Achv'!C$3,IF(W425&gt;='Call Achv'!B$4,('Call Achv'!C$4+((W425-'Call Achv'!B$4)/('Call Achv'!B$3-'Call Achv'!B$4))*'Call Achv'!D$4),IF(W425&gt;'Call Achv'!B$5,('Call Achv'!C$5+((W425-'Call Achv'!B$5)/('Call Achv'!B$4-'Call Achv'!B$5))*'Call Achv'!D$5),IF(W425&gt;='Call Achv'!B$6,('Call Achv'!C$6+((W425-'Call Achv'!B$6)/('Call Achv'!B$5-'Call Achv'!B$6)*'Call Achv'!D$6)),0))))*$AH$2/10</f>
        <v>5</v>
      </c>
      <c r="AI425" s="76">
        <f>IF(X425&gt;='FF-Written'!B$3,'FF-Written'!C$3,IF(X425&gt;='FF-Written'!B$4,('FF-Written'!C$4+((X425-'FF-Written'!B$4)/('FF-Written'!B$3-'FF-Written'!B$4))*'FF-Written'!D$4),IF(X425&gt;'FF-Written'!B$5,('FF-Written'!C$5+((X425-'FF-Written'!B$5)/('FF-Written'!B$4-'FF-Written'!B$5))*'FF-Written'!D$5),IF(X425&gt;='FF-Written'!B$6,('FF-Written'!C$6+((X425-'FF-Written'!B$6)/('FF-Written'!B$5-'FF-Written'!B$6)*'FF-Written'!D$6)),0))))*$AI$2/10</f>
        <v>4.6666666666666661</v>
      </c>
      <c r="AJ425" s="76">
        <f>IF(Y425&gt;='FF-Detailing'!B$3,'FF-Detailing'!C$3,IF(Y425&gt;='FF-Detailing'!B$4,('FF-Detailing'!C$4+((Y425-'FF-Detailing'!B$4)/('FF-Detailing'!B$3-'FF-Detailing'!B$4))*'FF-Detailing'!D$4),IF(Y425&gt;'FF-Detailing'!B$5,('FF-Detailing'!C$5+((Y425-'FF-Detailing'!B$5)/('FF-Detailing'!B$4-'FF-Detailing'!B$5))*'FF-Detailing'!D$5),IF(Y425&gt;='FF-Detailing'!B$6,('FF-Detailing'!C$6+((Y425-'FF-Detailing'!B$6)/('FF-Detailing'!B$5-'FF-Detailing'!B$6)*'FF-Detailing'!D$6)),0))))*$AJ$2/10</f>
        <v>2.5799999999999996</v>
      </c>
      <c r="AK425" s="100">
        <f t="shared" si="81"/>
        <v>38.882064234855306</v>
      </c>
      <c r="AL425" s="70">
        <f t="shared" si="90"/>
        <v>356</v>
      </c>
      <c r="AO425" s="110" t="str">
        <f t="shared" si="84"/>
        <v/>
      </c>
      <c r="AP425" s="110" t="str">
        <f t="shared" si="78"/>
        <v/>
      </c>
      <c r="AQ425" s="110" t="str">
        <f t="shared" si="79"/>
        <v/>
      </c>
      <c r="AR425" s="110" t="str">
        <f t="shared" si="80"/>
        <v/>
      </c>
      <c r="AS425" s="109" t="str">
        <f t="shared" si="85"/>
        <v>Disqualified</v>
      </c>
      <c r="AT425" s="109" t="str">
        <f t="shared" si="86"/>
        <v>Disqualified</v>
      </c>
      <c r="AU425" s="109" t="str">
        <f t="shared" si="87"/>
        <v>Disqualified</v>
      </c>
      <c r="AV425" s="109" t="str">
        <f t="shared" si="88"/>
        <v>Disqualified</v>
      </c>
    </row>
    <row r="426" spans="1:48" ht="20" x14ac:dyDescent="0.35">
      <c r="A426" s="87"/>
      <c r="B426" s="79">
        <v>109169</v>
      </c>
      <c r="C426" s="80" t="s">
        <v>2408</v>
      </c>
      <c r="D426" s="80" t="s">
        <v>1114</v>
      </c>
      <c r="E426" s="80" t="s">
        <v>1649</v>
      </c>
      <c r="F426" s="80" t="s">
        <v>153</v>
      </c>
      <c r="G426" s="80" t="s">
        <v>20</v>
      </c>
      <c r="H426" s="80" t="s">
        <v>1756</v>
      </c>
      <c r="I426" s="80" t="s">
        <v>1757</v>
      </c>
      <c r="J426" s="146">
        <v>45474</v>
      </c>
      <c r="K426" s="146" t="s">
        <v>1719</v>
      </c>
      <c r="L426" s="79"/>
      <c r="M426" s="79">
        <v>9</v>
      </c>
      <c r="N426" s="78">
        <v>106.2056146537073</v>
      </c>
      <c r="O426" s="78">
        <f>_xlfn.XLOOKUP($B426,[1]Sheet1!$A:$A,[1]Sheet1!$D:$D)</f>
        <v>106.20572338308195</v>
      </c>
      <c r="P426" s="78">
        <f t="shared" si="89"/>
        <v>-1.0872937464512233E-4</v>
      </c>
      <c r="Q426" s="78">
        <v>38.235294117647058</v>
      </c>
      <c r="R426" s="78">
        <v>41.829555598791025</v>
      </c>
      <c r="S426" s="78">
        <v>130.53107944126722</v>
      </c>
      <c r="T426" s="142">
        <v>9</v>
      </c>
      <c r="U426" s="68">
        <v>21.32122837786719</v>
      </c>
      <c r="V426" s="68">
        <v>0.63963685133601567</v>
      </c>
      <c r="W426" s="78">
        <v>110.4126984126984</v>
      </c>
      <c r="X426" s="78">
        <v>88.888888888888872</v>
      </c>
      <c r="Y426" s="78">
        <v>76.666666666666671</v>
      </c>
      <c r="Z426" s="73"/>
      <c r="AA426" s="74"/>
      <c r="AB426" s="75">
        <f>IF(N426="","",(IF(N426&gt;='Sales Ach'!B$3,'Sales Ach'!C$3,IF(N426&gt;='Sales Ach'!B$4,('Sales Ach'!C$4+((N426-'Sales Ach'!B$4)/('Sales Ach'!B$3-'Sales Ach'!B$4))*'Sales Ach'!D$4),IF(N426&gt;'Sales Ach'!B$5,('Sales Ach'!C$5+((N426-'Sales Ach'!B$5)/('Sales Ach'!B$4-'Sales Ach'!B$5))*'Sales Ach'!D$5),IF(N426&gt;='Sales Ach'!B$6,('Sales Ach'!C$6+((N426-'Sales Ach'!B$6)/('Sales Ach'!B$5-'Sales Ach'!B$6)*'Sales Ach'!D$6)),0))))*$AB$2/10))</f>
        <v>25.861684396112189</v>
      </c>
      <c r="AC426" s="76">
        <f>IF(Q426="","",(IF(Q426&gt;=UA!B$3,UA!C$3,IF(Q426&gt;=UA!B$4,(UA!C$4+((Q426-UA!B$4)/(UA!B$3-UA!B$4))*UA!D$4),IF(Q426&gt;UA!B$5,(UA!C$5+((Q426-UA!B$5)/(UA!B$4-UA!B$5))*UA!D$5),IF(Q426&gt;=UA!B$6,(UA!C$6+((Q426-UA!B$6)/(UA!B$5-UA!B$6)*UA!D$6)),0))))*$AC$2/10))</f>
        <v>5.4705882352941178</v>
      </c>
      <c r="AD426" s="76">
        <f>IF(R426="","",(IF(R426&gt;='New Product'!B$3,'New Product'!C$3,IF(R426&gt;='New Product'!B$4,('New Product'!C$4+((R426-'New Product'!B$4)/('New Product'!B$3-'New Product'!B$4))*'New Product'!D$4),IF(R426&gt;'New Product'!B$5,('New Product'!C$5+((R426-'New Product'!B$5)/('New Product'!B$4-'New Product'!B$5))*'New Product'!D$5),IF(R426&gt;='New Product'!B$6,('New Product'!C$6+((R426-'New Product'!B$6)/('New Product'!B$5-'New Product'!B$6)*'New Product'!D$6)),0)))))*$AD$2/10)</f>
        <v>0.33004305744710732</v>
      </c>
      <c r="AE426" s="76">
        <f>IF(S426="","",(IF(S426&gt;='Basket Brand'!B$3,'Basket Brand'!C$3,IF(S426&gt;='Basket Brand'!B$4,('Basket Brand'!C$4+((S426-'Basket Brand'!B$4)/('Basket Brand'!B$3-'Basket Brand'!B$4))*'Basket Brand'!D$4),IF(S426&gt;'Basket Brand'!B$5,('Basket Brand'!C$5+((S426-'Basket Brand'!B$5)/('Basket Brand'!B$4-'Basket Brand'!B$5))*'Basket Brand'!D$5),IF(S426&gt;='Basket Brand'!B$6,('Basket Brand'!C$6+((S426-'Basket Brand'!B$6)/('Basket Brand'!B$5-'Basket Brand'!B$6)*'Basket Brand'!D$6)),0))))*$AE$2/10))</f>
        <v>12</v>
      </c>
      <c r="AF426" s="76">
        <f>IF(T426="","",(IF(T426&gt;='No of Month Ach.'!B$3,'No of Month Ach.'!C$3,IF(T426&gt;='No of Month Ach.'!B$4,('No of Month Ach.'!C$4+((T426-'No of Month Ach.'!B$4)/('No of Month Ach.'!B$3-'No of Month Ach.'!B$4))*'No of Month Ach.'!D$4),IF(T426&gt;'No of Month Ach.'!B$5,('No of Month Ach.'!C$5+((T426-'No of Month Ach.'!B$5)/('No of Month Ach.'!B$4-'No of Month Ach.'!B$5))*'No of Month Ach.'!D$5),IF(T426&gt;='No of Month Ach.'!B$6,('No of Month Ach.'!C$6+((T426-'No of Month Ach.'!B$6)/('No of Month Ach.'!B$5-'No of Month Ach.'!B$6)*'No of Month Ach.'!D$6)),0))))*$AF$2/10))</f>
        <v>4.9000000000000004</v>
      </c>
      <c r="AG426" s="76">
        <f>IFERROR(IF(U426="","",IF(U426&gt;='Rx Share'!B$3,'Rx Share'!C$3,IF(U426&gt;='Rx Share'!B$4,('Rx Share'!C$4+((U426-'Rx Share'!B$4)/('Rx Share'!B$3-'Rx Share'!B$4))*'Rx Share'!D$4),IF(U426&gt;'Rx Share'!B$5,('Rx Share'!C$5+((U426-'Rx Share'!B$5)/('Rx Share'!B$4-'Rx Share'!B$5))*'Rx Share'!D$5),IF(U426&gt;='Rx Share'!B$6,('Rx Share'!C$6+((U426-'Rx Share'!B$6)/('Rx Share'!B$5-'Rx Share'!B$6)*'Rx Share'!D$6)),0)))))*$AG$2/10,"")</f>
        <v>0</v>
      </c>
      <c r="AH426" s="76">
        <f>IF(W426&gt;='Call Achv'!B$3,'Call Achv'!C$3,IF(W426&gt;='Call Achv'!B$4,('Call Achv'!C$4+((W426-'Call Achv'!B$4)/('Call Achv'!B$3-'Call Achv'!B$4))*'Call Achv'!D$4),IF(W426&gt;'Call Achv'!B$5,('Call Achv'!C$5+((W426-'Call Achv'!B$5)/('Call Achv'!B$4-'Call Achv'!B$5))*'Call Achv'!D$5),IF(W426&gt;='Call Achv'!B$6,('Call Achv'!C$6+((W426-'Call Achv'!B$6)/('Call Achv'!B$5-'Call Achv'!B$6)*'Call Achv'!D$6)),0))))*$AH$2/10</f>
        <v>5</v>
      </c>
      <c r="AI426" s="76">
        <f>IF(X426&gt;='FF-Written'!B$3,'FF-Written'!C$3,IF(X426&gt;='FF-Written'!B$4,('FF-Written'!C$4+((X426-'FF-Written'!B$4)/('FF-Written'!B$3-'FF-Written'!B$4))*'FF-Written'!D$4),IF(X426&gt;'FF-Written'!B$5,('FF-Written'!C$5+((X426-'FF-Written'!B$5)/('FF-Written'!B$4-'FF-Written'!B$5))*'FF-Written'!D$5),IF(X426&gt;='FF-Written'!B$6,('FF-Written'!C$6+((X426-'FF-Written'!B$6)/('FF-Written'!B$5-'FF-Written'!B$6)*'FF-Written'!D$6)),0))))*$AI$2/10</f>
        <v>7.8222222222222202</v>
      </c>
      <c r="AJ426" s="76">
        <f>IF(Y426&gt;='FF-Detailing'!B$3,'FF-Detailing'!C$3,IF(Y426&gt;='FF-Detailing'!B$4,('FF-Detailing'!C$4+((Y426-'FF-Detailing'!B$4)/('FF-Detailing'!B$3-'FF-Detailing'!B$4))*'FF-Detailing'!D$4),IF(Y426&gt;'FF-Detailing'!B$5,('FF-Detailing'!C$5+((Y426-'FF-Detailing'!B$5)/('FF-Detailing'!B$4-'FF-Detailing'!B$5))*'FF-Detailing'!D$5),IF(Y426&gt;='FF-Detailing'!B$6,('FF-Detailing'!C$6+((Y426-'FF-Detailing'!B$6)/('FF-Detailing'!B$5-'FF-Detailing'!B$6)*'FF-Detailing'!D$6)),0))))*$AJ$2/10</f>
        <v>1.8000000000000007</v>
      </c>
      <c r="AK426" s="100">
        <f t="shared" si="81"/>
        <v>78.980672388844553</v>
      </c>
      <c r="AL426" s="70">
        <f t="shared" si="90"/>
        <v>49</v>
      </c>
      <c r="AO426" s="110">
        <f t="shared" si="84"/>
        <v>21.32122837786719</v>
      </c>
      <c r="AP426" s="110">
        <f t="shared" si="78"/>
        <v>41.829555598791025</v>
      </c>
      <c r="AQ426" s="110">
        <f t="shared" si="79"/>
        <v>38.235294117647058</v>
      </c>
      <c r="AR426" s="110">
        <f t="shared" si="80"/>
        <v>88.888888888888872</v>
      </c>
      <c r="AS426" s="109">
        <f t="shared" si="85"/>
        <v>63</v>
      </c>
      <c r="AT426" s="109">
        <f t="shared" si="86"/>
        <v>114</v>
      </c>
      <c r="AU426" s="109">
        <f t="shared" si="87"/>
        <v>102</v>
      </c>
      <c r="AV426" s="109">
        <f t="shared" si="88"/>
        <v>33</v>
      </c>
    </row>
    <row r="427" spans="1:48" ht="20" x14ac:dyDescent="0.35">
      <c r="A427" s="87"/>
      <c r="B427" s="79">
        <v>109175</v>
      </c>
      <c r="C427" s="80" t="s">
        <v>2409</v>
      </c>
      <c r="D427" s="80" t="s">
        <v>1114</v>
      </c>
      <c r="E427" s="80" t="s">
        <v>2410</v>
      </c>
      <c r="F427" s="80" t="s">
        <v>1929</v>
      </c>
      <c r="G427" s="80" t="s">
        <v>34</v>
      </c>
      <c r="H427" s="80" t="s">
        <v>1760</v>
      </c>
      <c r="I427" s="80" t="s">
        <v>1757</v>
      </c>
      <c r="J427" s="146">
        <v>45472</v>
      </c>
      <c r="K427" s="146" t="s">
        <v>1719</v>
      </c>
      <c r="L427" s="79"/>
      <c r="M427" s="79">
        <v>9</v>
      </c>
      <c r="N427" s="78">
        <v>91.662350295642426</v>
      </c>
      <c r="O427" s="78">
        <f>_xlfn.XLOOKUP($B427,[1]Sheet1!$A:$A,[1]Sheet1!$D:$D)</f>
        <v>91.662340526071389</v>
      </c>
      <c r="P427" s="78">
        <f t="shared" si="89"/>
        <v>9.7695710365997002E-6</v>
      </c>
      <c r="Q427" s="78">
        <v>28.305084745762709</v>
      </c>
      <c r="R427" s="78">
        <v>32.106516987055087</v>
      </c>
      <c r="S427" s="78">
        <v>91.4432849442764</v>
      </c>
      <c r="T427" s="142">
        <v>4</v>
      </c>
      <c r="U427" s="68">
        <v>14.511155450752764</v>
      </c>
      <c r="V427" s="68">
        <v>0.43533466352258293</v>
      </c>
      <c r="W427" s="78">
        <v>108.57142857142857</v>
      </c>
      <c r="X427" s="78">
        <v>83.333333333333329</v>
      </c>
      <c r="Y427" s="78">
        <v>83.333333333333329</v>
      </c>
      <c r="Z427" s="73"/>
      <c r="AA427" s="74"/>
      <c r="AB427" s="75">
        <f>IF(N427="","",(IF(N427&gt;='Sales Ach'!B$3,'Sales Ach'!C$3,IF(N427&gt;='Sales Ach'!B$4,('Sales Ach'!C$4+((N427-'Sales Ach'!B$4)/('Sales Ach'!B$3-'Sales Ach'!B$4))*'Sales Ach'!D$4),IF(N427&gt;'Sales Ach'!B$5,('Sales Ach'!C$5+((N427-'Sales Ach'!B$5)/('Sales Ach'!B$4-'Sales Ach'!B$5))*'Sales Ach'!D$5),IF(N427&gt;='Sales Ach'!B$6,('Sales Ach'!C$6+((N427-'Sales Ach'!B$6)/('Sales Ach'!B$5-'Sales Ach'!B$6)*'Sales Ach'!D$6)),0))))*$AB$2/10))</f>
        <v>13.998705088692727</v>
      </c>
      <c r="AC427" s="76">
        <f>IF(Q427="","",(IF(Q427&gt;=UA!B$3,UA!C$3,IF(Q427&gt;=UA!B$4,(UA!C$4+((Q427-UA!B$4)/(UA!B$3-UA!B$4))*UA!D$4),IF(Q427&gt;UA!B$5,(UA!C$5+((Q427-UA!B$5)/(UA!B$4-UA!B$5))*UA!D$5),IF(Q427&gt;=UA!B$6,(UA!C$6+((Q427-UA!B$6)/(UA!B$5-UA!B$6)*UA!D$6)),0))))*$AC$2/10))</f>
        <v>0</v>
      </c>
      <c r="AD427" s="76">
        <f>IF(R427="","",(IF(R427&gt;='New Product'!B$3,'New Product'!C$3,IF(R427&gt;='New Product'!B$4,('New Product'!C$4+((R427-'New Product'!B$4)/('New Product'!B$3-'New Product'!B$4))*'New Product'!D$4),IF(R427&gt;'New Product'!B$5,('New Product'!C$5+((R427-'New Product'!B$5)/('New Product'!B$4-'New Product'!B$5))*'New Product'!D$5),IF(R427&gt;='New Product'!B$6,('New Product'!C$6+((R427-'New Product'!B$6)/('New Product'!B$5-'New Product'!B$6)*'New Product'!D$6)),0)))))*$AD$2/10)</f>
        <v>0</v>
      </c>
      <c r="AE427" s="76">
        <f>IF(S427="","",(IF(S427&gt;='Basket Brand'!B$3,'Basket Brand'!C$3,IF(S427&gt;='Basket Brand'!B$4,('Basket Brand'!C$4+((S427-'Basket Brand'!B$4)/('Basket Brand'!B$3-'Basket Brand'!B$4))*'Basket Brand'!D$4),IF(S427&gt;'Basket Brand'!B$5,('Basket Brand'!C$5+((S427-'Basket Brand'!B$5)/('Basket Brand'!B$4-'Basket Brand'!B$5))*'Basket Brand'!D$5),IF(S427&gt;='Basket Brand'!B$6,('Basket Brand'!C$6+((S427-'Basket Brand'!B$6)/('Basket Brand'!B$5-'Basket Brand'!B$6)*'Basket Brand'!D$6)),0))))*$AE$2/10))</f>
        <v>5.5731941933131681</v>
      </c>
      <c r="AF427" s="76">
        <f>IF(T427="","",(IF(T427&gt;='No of Month Ach.'!B$3,'No of Month Ach.'!C$3,IF(T427&gt;='No of Month Ach.'!B$4,('No of Month Ach.'!C$4+((T427-'No of Month Ach.'!B$4)/('No of Month Ach.'!B$3-'No of Month Ach.'!B$4))*'No of Month Ach.'!D$4),IF(T427&gt;'No of Month Ach.'!B$5,('No of Month Ach.'!C$5+((T427-'No of Month Ach.'!B$5)/('No of Month Ach.'!B$4-'No of Month Ach.'!B$5))*'No of Month Ach.'!D$5),IF(T427&gt;='No of Month Ach.'!B$6,('No of Month Ach.'!C$6+((T427-'No of Month Ach.'!B$6)/('No of Month Ach.'!B$5-'No of Month Ach.'!B$6)*'No of Month Ach.'!D$6)),0))))*$AF$2/10))</f>
        <v>0</v>
      </c>
      <c r="AG427" s="76">
        <f>IFERROR(IF(U427="","",IF(U427&gt;='Rx Share'!B$3,'Rx Share'!C$3,IF(U427&gt;='Rx Share'!B$4,('Rx Share'!C$4+((U427-'Rx Share'!B$4)/('Rx Share'!B$3-'Rx Share'!B$4))*'Rx Share'!D$4),IF(U427&gt;'Rx Share'!B$5,('Rx Share'!C$5+((U427-'Rx Share'!B$5)/('Rx Share'!B$4-'Rx Share'!B$5))*'Rx Share'!D$5),IF(U427&gt;='Rx Share'!B$6,('Rx Share'!C$6+((U427-'Rx Share'!B$6)/('Rx Share'!B$5-'Rx Share'!B$6)*'Rx Share'!D$6)),0)))))*$AG$2/10,"")</f>
        <v>0</v>
      </c>
      <c r="AH427" s="76">
        <f>IF(W427&gt;='Call Achv'!B$3,'Call Achv'!C$3,IF(W427&gt;='Call Achv'!B$4,('Call Achv'!C$4+((W427-'Call Achv'!B$4)/('Call Achv'!B$3-'Call Achv'!B$4))*'Call Achv'!D$4),IF(W427&gt;'Call Achv'!B$5,('Call Achv'!C$5+((W427-'Call Achv'!B$5)/('Call Achv'!B$4-'Call Achv'!B$5))*'Call Achv'!D$5),IF(W427&gt;='Call Achv'!B$6,('Call Achv'!C$6+((W427-'Call Achv'!B$6)/('Call Achv'!B$5-'Call Achv'!B$6)*'Call Achv'!D$6)),0))))*$AH$2/10</f>
        <v>5</v>
      </c>
      <c r="AI427" s="76">
        <f>IF(X427&gt;='FF-Written'!B$3,'FF-Written'!C$3,IF(X427&gt;='FF-Written'!B$4,('FF-Written'!C$4+((X427-'FF-Written'!B$4)/('FF-Written'!B$3-'FF-Written'!B$4))*'FF-Written'!D$4),IF(X427&gt;'FF-Written'!B$5,('FF-Written'!C$5+((X427-'FF-Written'!B$5)/('FF-Written'!B$4-'FF-Written'!B$5))*'FF-Written'!D$5),IF(X427&gt;='FF-Written'!B$6,('FF-Written'!C$6+((X427-'FF-Written'!B$6)/('FF-Written'!B$5-'FF-Written'!B$6)*'FF-Written'!D$6)),0))))*$AI$2/10</f>
        <v>6.9333333333333327</v>
      </c>
      <c r="AJ427" s="76">
        <f>IF(Y427&gt;='FF-Detailing'!B$3,'FF-Detailing'!C$3,IF(Y427&gt;='FF-Detailing'!B$4,('FF-Detailing'!C$4+((Y427-'FF-Detailing'!B$4)/('FF-Detailing'!B$3-'FF-Detailing'!B$4))*'FF-Detailing'!D$4),IF(Y427&gt;'FF-Detailing'!B$5,('FF-Detailing'!C$5+((Y427-'FF-Detailing'!B$5)/('FF-Detailing'!B$4-'FF-Detailing'!B$5))*'FF-Detailing'!D$5),IF(Y427&gt;='FF-Detailing'!B$6,('FF-Detailing'!C$6+((Y427-'FF-Detailing'!B$6)/('FF-Detailing'!B$5-'FF-Detailing'!B$6)*'FF-Detailing'!D$6)),0))))*$AJ$2/10</f>
        <v>2.2999999999999998</v>
      </c>
      <c r="AK427" s="100">
        <f t="shared" si="81"/>
        <v>42.256540769174038</v>
      </c>
      <c r="AL427" s="70">
        <f t="shared" si="90"/>
        <v>319</v>
      </c>
      <c r="AO427" s="110" t="str">
        <f t="shared" si="84"/>
        <v/>
      </c>
      <c r="AP427" s="110" t="str">
        <f t="shared" si="78"/>
        <v/>
      </c>
      <c r="AQ427" s="110" t="str">
        <f t="shared" si="79"/>
        <v/>
      </c>
      <c r="AR427" s="110" t="str">
        <f t="shared" si="80"/>
        <v/>
      </c>
      <c r="AS427" s="109" t="str">
        <f t="shared" si="85"/>
        <v>Disqualified</v>
      </c>
      <c r="AT427" s="109" t="str">
        <f t="shared" si="86"/>
        <v>Disqualified</v>
      </c>
      <c r="AU427" s="109" t="str">
        <f t="shared" si="87"/>
        <v>Disqualified</v>
      </c>
      <c r="AV427" s="109" t="str">
        <f t="shared" si="88"/>
        <v>Disqualified</v>
      </c>
    </row>
    <row r="428" spans="1:48" ht="20" x14ac:dyDescent="0.35">
      <c r="A428" s="87"/>
      <c r="B428" s="79">
        <v>109177</v>
      </c>
      <c r="C428" s="80" t="s">
        <v>2411</v>
      </c>
      <c r="D428" s="80" t="s">
        <v>1114</v>
      </c>
      <c r="E428" s="80" t="s">
        <v>757</v>
      </c>
      <c r="F428" s="80" t="s">
        <v>173</v>
      </c>
      <c r="G428" s="80" t="s">
        <v>24</v>
      </c>
      <c r="H428" s="80" t="s">
        <v>1760</v>
      </c>
      <c r="I428" s="80" t="s">
        <v>1757</v>
      </c>
      <c r="J428" s="146">
        <v>45472</v>
      </c>
      <c r="K428" s="146" t="s">
        <v>1719</v>
      </c>
      <c r="L428" s="79"/>
      <c r="M428" s="79">
        <v>9</v>
      </c>
      <c r="N428" s="78">
        <v>68.67737370805348</v>
      </c>
      <c r="O428" s="78">
        <f>_xlfn.XLOOKUP($B428,[1]Sheet1!$A:$A,[1]Sheet1!$D:$D)</f>
        <v>68.677336989986813</v>
      </c>
      <c r="P428" s="78">
        <f t="shared" si="89"/>
        <v>3.671806666716293E-5</v>
      </c>
      <c r="Q428" s="78">
        <v>26.153846153846157</v>
      </c>
      <c r="R428" s="78">
        <v>37.227308885048892</v>
      </c>
      <c r="S428" s="78">
        <v>62.668256327601767</v>
      </c>
      <c r="T428" s="142">
        <v>0</v>
      </c>
      <c r="U428" s="68">
        <v>13.94116826990102</v>
      </c>
      <c r="V428" s="68">
        <v>0.41823504809703055</v>
      </c>
      <c r="W428" s="78">
        <v>70.952380952380949</v>
      </c>
      <c r="X428" s="78">
        <v>70</v>
      </c>
      <c r="Y428" s="78">
        <v>83.666666666666671</v>
      </c>
      <c r="Z428" s="73"/>
      <c r="AA428" s="74"/>
      <c r="AB428" s="75">
        <f>IF(N428="","",(IF(N428&gt;='Sales Ach'!B$3,'Sales Ach'!C$3,IF(N428&gt;='Sales Ach'!B$4,('Sales Ach'!C$4+((N428-'Sales Ach'!B$4)/('Sales Ach'!B$3-'Sales Ach'!B$4))*'Sales Ach'!D$4),IF(N428&gt;'Sales Ach'!B$5,('Sales Ach'!C$5+((N428-'Sales Ach'!B$5)/('Sales Ach'!B$4-'Sales Ach'!B$5))*'Sales Ach'!D$5),IF(N428&gt;='Sales Ach'!B$6,('Sales Ach'!C$6+((N428-'Sales Ach'!B$6)/('Sales Ach'!B$5-'Sales Ach'!B$6)*'Sales Ach'!D$6)),0))))*$AB$2/10))</f>
        <v>7.1032121124160437</v>
      </c>
      <c r="AC428" s="76">
        <f>IF(Q428="","",(IF(Q428&gt;=UA!B$3,UA!C$3,IF(Q428&gt;=UA!B$4,(UA!C$4+((Q428-UA!B$4)/(UA!B$3-UA!B$4))*UA!D$4),IF(Q428&gt;UA!B$5,(UA!C$5+((Q428-UA!B$5)/(UA!B$4-UA!B$5))*UA!D$5),IF(Q428&gt;=UA!B$6,(UA!C$6+((Q428-UA!B$6)/(UA!B$5-UA!B$6)*UA!D$6)),0))))*$AC$2/10))</f>
        <v>0</v>
      </c>
      <c r="AD428" s="76">
        <f>IF(R428="","",(IF(R428&gt;='New Product'!B$3,'New Product'!C$3,IF(R428&gt;='New Product'!B$4,('New Product'!C$4+((R428-'New Product'!B$4)/('New Product'!B$3-'New Product'!B$4))*'New Product'!D$4),IF(R428&gt;'New Product'!B$5,('New Product'!C$5+((R428-'New Product'!B$5)/('New Product'!B$4-'New Product'!B$5))*'New Product'!D$5),IF(R428&gt;='New Product'!B$6,('New Product'!C$6+((R428-'New Product'!B$6)/('New Product'!B$5-'New Product'!B$6)*'New Product'!D$6)),0)))))*$AD$2/10)</f>
        <v>0</v>
      </c>
      <c r="AE428" s="76">
        <f>IF(S428="","",(IF(S428&gt;='Basket Brand'!B$3,'Basket Brand'!C$3,IF(S428&gt;='Basket Brand'!B$4,('Basket Brand'!C$4+((S428-'Basket Brand'!B$4)/('Basket Brand'!B$3-'Basket Brand'!B$4))*'Basket Brand'!D$4),IF(S428&gt;'Basket Brand'!B$5,('Basket Brand'!C$5+((S428-'Basket Brand'!B$5)/('Basket Brand'!B$4-'Basket Brand'!B$5))*'Basket Brand'!D$5),IF(S428&gt;='Basket Brand'!B$6,('Basket Brand'!C$6+((S428-'Basket Brand'!B$6)/('Basket Brand'!B$5-'Basket Brand'!B$6)*'Basket Brand'!D$6)),0))))*$AE$2/10))</f>
        <v>2.1201907593122118</v>
      </c>
      <c r="AF428" s="76">
        <f>IF(T428="","",(IF(T428&gt;='No of Month Ach.'!B$3,'No of Month Ach.'!C$3,IF(T428&gt;='No of Month Ach.'!B$4,('No of Month Ach.'!C$4+((T428-'No of Month Ach.'!B$4)/('No of Month Ach.'!B$3-'No of Month Ach.'!B$4))*'No of Month Ach.'!D$4),IF(T428&gt;'No of Month Ach.'!B$5,('No of Month Ach.'!C$5+((T428-'No of Month Ach.'!B$5)/('No of Month Ach.'!B$4-'No of Month Ach.'!B$5))*'No of Month Ach.'!D$5),IF(T428&gt;='No of Month Ach.'!B$6,('No of Month Ach.'!C$6+((T428-'No of Month Ach.'!B$6)/('No of Month Ach.'!B$5-'No of Month Ach.'!B$6)*'No of Month Ach.'!D$6)),0))))*$AF$2/10))</f>
        <v>0</v>
      </c>
      <c r="AG428" s="76">
        <f>IFERROR(IF(U428="","",IF(U428&gt;='Rx Share'!B$3,'Rx Share'!C$3,IF(U428&gt;='Rx Share'!B$4,('Rx Share'!C$4+((U428-'Rx Share'!B$4)/('Rx Share'!B$3-'Rx Share'!B$4))*'Rx Share'!D$4),IF(U428&gt;'Rx Share'!B$5,('Rx Share'!C$5+((U428-'Rx Share'!B$5)/('Rx Share'!B$4-'Rx Share'!B$5))*'Rx Share'!D$5),IF(U428&gt;='Rx Share'!B$6,('Rx Share'!C$6+((U428-'Rx Share'!B$6)/('Rx Share'!B$5-'Rx Share'!B$6)*'Rx Share'!D$6)),0)))))*$AG$2/10,"")</f>
        <v>0</v>
      </c>
      <c r="AH428" s="76">
        <f>IF(W428&gt;='Call Achv'!B$3,'Call Achv'!C$3,IF(W428&gt;='Call Achv'!B$4,('Call Achv'!C$4+((W428-'Call Achv'!B$4)/('Call Achv'!B$3-'Call Achv'!B$4))*'Call Achv'!D$4),IF(W428&gt;'Call Achv'!B$5,('Call Achv'!C$5+((W428-'Call Achv'!B$5)/('Call Achv'!B$4-'Call Achv'!B$5))*'Call Achv'!D$5),IF(W428&gt;='Call Achv'!B$6,('Call Achv'!C$6+((W428-'Call Achv'!B$6)/('Call Achv'!B$5-'Call Achv'!B$6)*'Call Achv'!D$6)),0))))*$AH$2/10</f>
        <v>0</v>
      </c>
      <c r="AI428" s="76">
        <f>IF(X428&gt;='FF-Written'!B$3,'FF-Written'!C$3,IF(X428&gt;='FF-Written'!B$4,('FF-Written'!C$4+((X428-'FF-Written'!B$4)/('FF-Written'!B$3-'FF-Written'!B$4))*'FF-Written'!D$4),IF(X428&gt;'FF-Written'!B$5,('FF-Written'!C$5+((X428-'FF-Written'!B$5)/('FF-Written'!B$4-'FF-Written'!B$5))*'FF-Written'!D$5),IF(X428&gt;='FF-Written'!B$6,('FF-Written'!C$6+((X428-'FF-Written'!B$6)/('FF-Written'!B$5-'FF-Written'!B$6)*'FF-Written'!D$6)),0))))*$AI$2/10</f>
        <v>4.4000000000000004</v>
      </c>
      <c r="AJ428" s="76">
        <f>IF(Y428&gt;='FF-Detailing'!B$3,'FF-Detailing'!C$3,IF(Y428&gt;='FF-Detailing'!B$4,('FF-Detailing'!C$4+((Y428-'FF-Detailing'!B$4)/('FF-Detailing'!B$3-'FF-Detailing'!B$4))*'FF-Detailing'!D$4),IF(Y428&gt;'FF-Detailing'!B$5,('FF-Detailing'!C$5+((Y428-'FF-Detailing'!B$5)/('FF-Detailing'!B$4-'FF-Detailing'!B$5))*'FF-Detailing'!D$5),IF(Y428&gt;='FF-Detailing'!B$6,('FF-Detailing'!C$6+((Y428-'FF-Detailing'!B$6)/('FF-Detailing'!B$5-'FF-Detailing'!B$6)*'FF-Detailing'!D$6)),0))))*$AJ$2/10</f>
        <v>2.3200000000000003</v>
      </c>
      <c r="AK428" s="100">
        <f t="shared" si="81"/>
        <v>19.92925358966032</v>
      </c>
      <c r="AL428" s="70">
        <f t="shared" si="90"/>
        <v>549</v>
      </c>
      <c r="AO428" s="110" t="str">
        <f t="shared" si="84"/>
        <v/>
      </c>
      <c r="AP428" s="110" t="str">
        <f t="shared" si="78"/>
        <v/>
      </c>
      <c r="AQ428" s="110" t="str">
        <f t="shared" si="79"/>
        <v/>
      </c>
      <c r="AR428" s="110" t="str">
        <f t="shared" si="80"/>
        <v/>
      </c>
      <c r="AS428" s="109" t="str">
        <f t="shared" si="85"/>
        <v>Disqualified</v>
      </c>
      <c r="AT428" s="109" t="str">
        <f t="shared" si="86"/>
        <v>Disqualified</v>
      </c>
      <c r="AU428" s="109" t="str">
        <f t="shared" si="87"/>
        <v>Disqualified</v>
      </c>
      <c r="AV428" s="109" t="str">
        <f t="shared" si="88"/>
        <v>Disqualified</v>
      </c>
    </row>
    <row r="429" spans="1:48" ht="20" x14ac:dyDescent="0.35">
      <c r="A429" s="87"/>
      <c r="B429" s="79">
        <v>109179</v>
      </c>
      <c r="C429" s="80" t="s">
        <v>2412</v>
      </c>
      <c r="D429" s="80" t="s">
        <v>1114</v>
      </c>
      <c r="E429" s="80" t="s">
        <v>2413</v>
      </c>
      <c r="F429" s="80" t="s">
        <v>2012</v>
      </c>
      <c r="G429" s="80" t="s">
        <v>1881</v>
      </c>
      <c r="H429" s="80" t="s">
        <v>1822</v>
      </c>
      <c r="I429" s="80" t="s">
        <v>1757</v>
      </c>
      <c r="J429" s="146">
        <v>45472</v>
      </c>
      <c r="K429" s="146" t="s">
        <v>1719</v>
      </c>
      <c r="L429" s="79"/>
      <c r="M429" s="79">
        <v>9</v>
      </c>
      <c r="N429" s="78">
        <v>100.5563524295533</v>
      </c>
      <c r="O429" s="78">
        <f>_xlfn.XLOOKUP($B429,[1]Sheet1!$A:$A,[1]Sheet1!$D:$D)</f>
        <v>100.55629923068925</v>
      </c>
      <c r="P429" s="78">
        <f t="shared" si="89"/>
        <v>5.3198864051751116E-5</v>
      </c>
      <c r="Q429" s="78">
        <v>31.25</v>
      </c>
      <c r="R429" s="78">
        <v>78.017172025663925</v>
      </c>
      <c r="S429" s="78">
        <v>110.39857757697489</v>
      </c>
      <c r="T429" s="142">
        <v>3</v>
      </c>
      <c r="U429" s="68">
        <v>33.343624575486267</v>
      </c>
      <c r="V429" s="68">
        <v>0.66687249150972527</v>
      </c>
      <c r="W429" s="78">
        <v>102.37037037037038</v>
      </c>
      <c r="X429" s="78">
        <v>79.444444444444443</v>
      </c>
      <c r="Y429" s="78">
        <v>84</v>
      </c>
      <c r="Z429" s="73"/>
      <c r="AA429" s="74"/>
      <c r="AB429" s="75">
        <f>IF(N429="","",(IF(N429&gt;='Sales Ach'!B$3,'Sales Ach'!C$3,IF(N429&gt;='Sales Ach'!B$4,('Sales Ach'!C$4+((N429-'Sales Ach'!B$4)/('Sales Ach'!B$3-'Sales Ach'!B$4))*'Sales Ach'!D$4),IF(N429&gt;'Sales Ach'!B$5,('Sales Ach'!C$5+((N429-'Sales Ach'!B$5)/('Sales Ach'!B$4-'Sales Ach'!B$5))*'Sales Ach'!D$5),IF(N429&gt;='Sales Ach'!B$6,('Sales Ach'!C$6+((N429-'Sales Ach'!B$6)/('Sales Ach'!B$5-'Sales Ach'!B$6)*'Sales Ach'!D$6)),0))))*$AB$2/10))</f>
        <v>24.166905728865988</v>
      </c>
      <c r="AC429" s="76">
        <f>IF(Q429="","",(IF(Q429&gt;=UA!B$3,UA!C$3,IF(Q429&gt;=UA!B$4,(UA!C$4+((Q429-UA!B$4)/(UA!B$3-UA!B$4))*UA!D$4),IF(Q429&gt;UA!B$5,(UA!C$5+((Q429-UA!B$5)/(UA!B$4-UA!B$5))*UA!D$5),IF(Q429&gt;=UA!B$6,(UA!C$6+((Q429-UA!B$6)/(UA!B$5-UA!B$6)*UA!D$6)),0))))*$AC$2/10))</f>
        <v>3.375</v>
      </c>
      <c r="AD429" s="76">
        <f>IF(R429="","",(IF(R429&gt;='New Product'!B$3,'New Product'!C$3,IF(R429&gt;='New Product'!B$4,('New Product'!C$4+((R429-'New Product'!B$4)/('New Product'!B$3-'New Product'!B$4))*'New Product'!D$4),IF(R429&gt;'New Product'!B$5,('New Product'!C$5+((R429-'New Product'!B$5)/('New Product'!B$4-'New Product'!B$5))*'New Product'!D$5),IF(R429&gt;='New Product'!B$6,('New Product'!C$6+((R429-'New Product'!B$6)/('New Product'!B$5-'New Product'!B$6)*'New Product'!D$6)),0)))))*$AD$2/10)</f>
        <v>1.9132512761227969</v>
      </c>
      <c r="AE429" s="76">
        <f>IF(S429="","",(IF(S429&gt;='Basket Brand'!B$3,'Basket Brand'!C$3,IF(S429&gt;='Basket Brand'!B$4,('Basket Brand'!C$4+((S429-'Basket Brand'!B$4)/('Basket Brand'!B$3-'Basket Brand'!B$4))*'Basket Brand'!D$4),IF(S429&gt;'Basket Brand'!B$5,('Basket Brand'!C$5+((S429-'Basket Brand'!B$5)/('Basket Brand'!B$4-'Basket Brand'!B$5))*'Basket Brand'!D$5),IF(S429&gt;='Basket Brand'!B$6,('Basket Brand'!C$6+((S429-'Basket Brand'!B$6)/('Basket Brand'!B$5-'Basket Brand'!B$6)*'Basket Brand'!D$6)),0))))*$AE$2/10))</f>
        <v>10.847829309236985</v>
      </c>
      <c r="AF429" s="76">
        <f>IF(T429="","",(IF(T429&gt;='No of Month Ach.'!B$3,'No of Month Ach.'!C$3,IF(T429&gt;='No of Month Ach.'!B$4,('No of Month Ach.'!C$4+((T429-'No of Month Ach.'!B$4)/('No of Month Ach.'!B$3-'No of Month Ach.'!B$4))*'No of Month Ach.'!D$4),IF(T429&gt;'No of Month Ach.'!B$5,('No of Month Ach.'!C$5+((T429-'No of Month Ach.'!B$5)/('No of Month Ach.'!B$4-'No of Month Ach.'!B$5))*'No of Month Ach.'!D$5),IF(T429&gt;='No of Month Ach.'!B$6,('No of Month Ach.'!C$6+((T429-'No of Month Ach.'!B$6)/('No of Month Ach.'!B$5-'No of Month Ach.'!B$6)*'No of Month Ach.'!D$6)),0))))*$AF$2/10))</f>
        <v>0</v>
      </c>
      <c r="AG429" s="76">
        <f>IFERROR(IF(U429="","",IF(U429&gt;='Rx Share'!B$3,'Rx Share'!C$3,IF(U429&gt;='Rx Share'!B$4,('Rx Share'!C$4+((U429-'Rx Share'!B$4)/('Rx Share'!B$3-'Rx Share'!B$4))*'Rx Share'!D$4),IF(U429&gt;'Rx Share'!B$5,('Rx Share'!C$5+((U429-'Rx Share'!B$5)/('Rx Share'!B$4-'Rx Share'!B$5))*'Rx Share'!D$5),IF(U429&gt;='Rx Share'!B$6,('Rx Share'!C$6+((U429-'Rx Share'!B$6)/('Rx Share'!B$5-'Rx Share'!B$6)*'Rx Share'!D$6)),0)))))*$AG$2/10,"")</f>
        <v>0</v>
      </c>
      <c r="AH429" s="76">
        <f>IF(W429&gt;='Call Achv'!B$3,'Call Achv'!C$3,IF(W429&gt;='Call Achv'!B$4,('Call Achv'!C$4+((W429-'Call Achv'!B$4)/('Call Achv'!B$3-'Call Achv'!B$4))*'Call Achv'!D$4),IF(W429&gt;'Call Achv'!B$5,('Call Achv'!C$5+((W429-'Call Achv'!B$5)/('Call Achv'!B$4-'Call Achv'!B$5))*'Call Achv'!D$5),IF(W429&gt;='Call Achv'!B$6,('Call Achv'!C$6+((W429-'Call Achv'!B$6)/('Call Achv'!B$5-'Call Achv'!B$6)*'Call Achv'!D$6)),0))))*$AH$2/10</f>
        <v>5</v>
      </c>
      <c r="AI429" s="76">
        <f>IF(X429&gt;='FF-Written'!B$3,'FF-Written'!C$3,IF(X429&gt;='FF-Written'!B$4,('FF-Written'!C$4+((X429-'FF-Written'!B$4)/('FF-Written'!B$3-'FF-Written'!B$4))*'FF-Written'!D$4),IF(X429&gt;'FF-Written'!B$5,('FF-Written'!C$5+((X429-'FF-Written'!B$5)/('FF-Written'!B$4-'FF-Written'!B$5))*'FF-Written'!D$5),IF(X429&gt;='FF-Written'!B$6,('FF-Written'!C$6+((X429-'FF-Written'!B$6)/('FF-Written'!B$5-'FF-Written'!B$6)*'FF-Written'!D$6)),0))))*$AI$2/10</f>
        <v>5.5333333333333332</v>
      </c>
      <c r="AJ429" s="76">
        <f>IF(Y429&gt;='FF-Detailing'!B$3,'FF-Detailing'!C$3,IF(Y429&gt;='FF-Detailing'!B$4,('FF-Detailing'!C$4+((Y429-'FF-Detailing'!B$4)/('FF-Detailing'!B$3-'FF-Detailing'!B$4))*'FF-Detailing'!D$4),IF(Y429&gt;'FF-Detailing'!B$5,('FF-Detailing'!C$5+((Y429-'FF-Detailing'!B$5)/('FF-Detailing'!B$4-'FF-Detailing'!B$5))*'FF-Detailing'!D$5),IF(Y429&gt;='FF-Detailing'!B$6,('FF-Detailing'!C$6+((Y429-'FF-Detailing'!B$6)/('FF-Detailing'!B$5-'FF-Detailing'!B$6)*'FF-Detailing'!D$6)),0))))*$AJ$2/10</f>
        <v>2.34</v>
      </c>
      <c r="AK429" s="100">
        <f t="shared" si="81"/>
        <v>66.470399559448865</v>
      </c>
      <c r="AL429" s="70">
        <f t="shared" si="90"/>
        <v>129</v>
      </c>
      <c r="AO429" s="110">
        <f t="shared" si="84"/>
        <v>33.343624575486267</v>
      </c>
      <c r="AP429" s="110">
        <f t="shared" si="78"/>
        <v>78.017172025663925</v>
      </c>
      <c r="AQ429" s="110">
        <f t="shared" si="79"/>
        <v>31.25</v>
      </c>
      <c r="AR429" s="110">
        <f t="shared" si="80"/>
        <v>79.444444444444443</v>
      </c>
      <c r="AS429" s="109">
        <f t="shared" si="85"/>
        <v>30</v>
      </c>
      <c r="AT429" s="109">
        <f t="shared" si="86"/>
        <v>60</v>
      </c>
      <c r="AU429" s="109">
        <f t="shared" si="87"/>
        <v>124</v>
      </c>
      <c r="AV429" s="109">
        <f t="shared" si="88"/>
        <v>86</v>
      </c>
    </row>
    <row r="430" spans="1:48" ht="20" x14ac:dyDescent="0.35">
      <c r="A430" s="87"/>
      <c r="B430" s="79">
        <v>109183</v>
      </c>
      <c r="C430" s="80" t="s">
        <v>2414</v>
      </c>
      <c r="D430" s="80" t="s">
        <v>1114</v>
      </c>
      <c r="E430" s="80" t="s">
        <v>2415</v>
      </c>
      <c r="F430" s="80" t="s">
        <v>2163</v>
      </c>
      <c r="G430" s="80" t="s">
        <v>1835</v>
      </c>
      <c r="H430" s="80" t="s">
        <v>1822</v>
      </c>
      <c r="I430" s="80" t="s">
        <v>1757</v>
      </c>
      <c r="J430" s="146">
        <v>45472</v>
      </c>
      <c r="K430" s="146" t="s">
        <v>1719</v>
      </c>
      <c r="L430" s="79"/>
      <c r="M430" s="79">
        <v>9</v>
      </c>
      <c r="N430" s="78">
        <v>92.189606000118673</v>
      </c>
      <c r="O430" s="78">
        <f>_xlfn.XLOOKUP($B430,[1]Sheet1!$A:$A,[1]Sheet1!$D:$D)</f>
        <v>92.189577280429774</v>
      </c>
      <c r="P430" s="78">
        <f t="shared" si="89"/>
        <v>2.8719688899059292E-5</v>
      </c>
      <c r="Q430" s="78">
        <v>26.181818181818183</v>
      </c>
      <c r="R430" s="78">
        <v>103.36412367424141</v>
      </c>
      <c r="S430" s="78">
        <v>94.897865910236007</v>
      </c>
      <c r="T430" s="142">
        <v>3</v>
      </c>
      <c r="U430" s="68">
        <v>22.459428129829988</v>
      </c>
      <c r="V430" s="68">
        <v>0.44918856259659973</v>
      </c>
      <c r="W430" s="78">
        <v>92.333333333333329</v>
      </c>
      <c r="X430" s="78">
        <v>75.555555555555557</v>
      </c>
      <c r="Y430" s="78">
        <v>87</v>
      </c>
      <c r="Z430" s="73"/>
      <c r="AA430" s="74"/>
      <c r="AB430" s="75">
        <f>IF(N430="","",(IF(N430&gt;='Sales Ach'!B$3,'Sales Ach'!C$3,IF(N430&gt;='Sales Ach'!B$4,('Sales Ach'!C$4+((N430-'Sales Ach'!B$4)/('Sales Ach'!B$3-'Sales Ach'!B$4))*'Sales Ach'!D$4),IF(N430&gt;'Sales Ach'!B$5,('Sales Ach'!C$5+((N430-'Sales Ach'!B$5)/('Sales Ach'!B$4-'Sales Ach'!B$5))*'Sales Ach'!D$5),IF(N430&gt;='Sales Ach'!B$6,('Sales Ach'!C$6+((N430-'Sales Ach'!B$6)/('Sales Ach'!B$5-'Sales Ach'!B$6)*'Sales Ach'!D$6)),0))))*$AB$2/10))</f>
        <v>14.156881800035601</v>
      </c>
      <c r="AC430" s="76">
        <f>IF(Q430="","",(IF(Q430&gt;=UA!B$3,UA!C$3,IF(Q430&gt;=UA!B$4,(UA!C$4+((Q430-UA!B$4)/(UA!B$3-UA!B$4))*UA!D$4),IF(Q430&gt;UA!B$5,(UA!C$5+((Q430-UA!B$5)/(UA!B$4-UA!B$5))*UA!D$5),IF(Q430&gt;=UA!B$6,(UA!C$6+((Q430-UA!B$6)/(UA!B$5-UA!B$6)*UA!D$6)),0))))*$AC$2/10))</f>
        <v>0</v>
      </c>
      <c r="AD430" s="76">
        <f>IF(R430="","",(IF(R430&gt;='New Product'!B$3,'New Product'!C$3,IF(R430&gt;='New Product'!B$4,('New Product'!C$4+((R430-'New Product'!B$4)/('New Product'!B$3-'New Product'!B$4))*'New Product'!D$4),IF(R430&gt;'New Product'!B$5,('New Product'!C$5+((R430-'New Product'!B$5)/('New Product'!B$4-'New Product'!B$5))*'New Product'!D$5),IF(R430&gt;='New Product'!B$6,('New Product'!C$6+((R430-'New Product'!B$6)/('New Product'!B$5-'New Product'!B$6)*'New Product'!D$6)),0)))))*$AD$2/10)</f>
        <v>5</v>
      </c>
      <c r="AE430" s="76">
        <f>IF(S430="","",(IF(S430&gt;='Basket Brand'!B$3,'Basket Brand'!C$3,IF(S430&gt;='Basket Brand'!B$4,('Basket Brand'!C$4+((S430-'Basket Brand'!B$4)/('Basket Brand'!B$3-'Basket Brand'!B$4))*'Basket Brand'!D$4),IF(S430&gt;'Basket Brand'!B$5,('Basket Brand'!C$5+((S430-'Basket Brand'!B$5)/('Basket Brand'!B$4-'Basket Brand'!B$5))*'Basket Brand'!D$5),IF(S430&gt;='Basket Brand'!B$6,('Basket Brand'!C$6+((S430-'Basket Brand'!B$6)/('Basket Brand'!B$5-'Basket Brand'!B$6)*'Basket Brand'!D$6)),0))))*$AE$2/10))</f>
        <v>5.9877439092283211</v>
      </c>
      <c r="AF430" s="76">
        <f>IF(T430="","",(IF(T430&gt;='No of Month Ach.'!B$3,'No of Month Ach.'!C$3,IF(T430&gt;='No of Month Ach.'!B$4,('No of Month Ach.'!C$4+((T430-'No of Month Ach.'!B$4)/('No of Month Ach.'!B$3-'No of Month Ach.'!B$4))*'No of Month Ach.'!D$4),IF(T430&gt;'No of Month Ach.'!B$5,('No of Month Ach.'!C$5+((T430-'No of Month Ach.'!B$5)/('No of Month Ach.'!B$4-'No of Month Ach.'!B$5))*'No of Month Ach.'!D$5),IF(T430&gt;='No of Month Ach.'!B$6,('No of Month Ach.'!C$6+((T430-'No of Month Ach.'!B$6)/('No of Month Ach.'!B$5-'No of Month Ach.'!B$6)*'No of Month Ach.'!D$6)),0))))*$AF$2/10))</f>
        <v>0</v>
      </c>
      <c r="AG430" s="76">
        <f>IFERROR(IF(U430="","",IF(U430&gt;='Rx Share'!B$3,'Rx Share'!C$3,IF(U430&gt;='Rx Share'!B$4,('Rx Share'!C$4+((U430-'Rx Share'!B$4)/('Rx Share'!B$3-'Rx Share'!B$4))*'Rx Share'!D$4),IF(U430&gt;'Rx Share'!B$5,('Rx Share'!C$5+((U430-'Rx Share'!B$5)/('Rx Share'!B$4-'Rx Share'!B$5))*'Rx Share'!D$5),IF(U430&gt;='Rx Share'!B$6,('Rx Share'!C$6+((U430-'Rx Share'!B$6)/('Rx Share'!B$5-'Rx Share'!B$6)*'Rx Share'!D$6)),0)))))*$AG$2/10,"")</f>
        <v>0</v>
      </c>
      <c r="AH430" s="76">
        <f>IF(W430&gt;='Call Achv'!B$3,'Call Achv'!C$3,IF(W430&gt;='Call Achv'!B$4,('Call Achv'!C$4+((W430-'Call Achv'!B$4)/('Call Achv'!B$3-'Call Achv'!B$4))*'Call Achv'!D$4),IF(W430&gt;'Call Achv'!B$5,('Call Achv'!C$5+((W430-'Call Achv'!B$5)/('Call Achv'!B$4-'Call Achv'!B$5))*'Call Achv'!D$5),IF(W430&gt;='Call Achv'!B$6,('Call Achv'!C$6+((W430-'Call Achv'!B$6)/('Call Achv'!B$5-'Call Achv'!B$6)*'Call Achv'!D$6)),0))))*$AH$2/10</f>
        <v>2.4666666666666659</v>
      </c>
      <c r="AI430" s="76">
        <f>IF(X430&gt;='FF-Written'!B$3,'FF-Written'!C$3,IF(X430&gt;='FF-Written'!B$4,('FF-Written'!C$4+((X430-'FF-Written'!B$4)/('FF-Written'!B$3-'FF-Written'!B$4))*'FF-Written'!D$4),IF(X430&gt;'FF-Written'!B$5,('FF-Written'!C$5+((X430-'FF-Written'!B$5)/('FF-Written'!B$4-'FF-Written'!B$5))*'FF-Written'!D$5),IF(X430&gt;='FF-Written'!B$6,('FF-Written'!C$6+((X430-'FF-Written'!B$6)/('FF-Written'!B$5-'FF-Written'!B$6)*'FF-Written'!D$6)),0))))*$AI$2/10</f>
        <v>5.0666666666666673</v>
      </c>
      <c r="AJ430" s="76">
        <f>IF(Y430&gt;='FF-Detailing'!B$3,'FF-Detailing'!C$3,IF(Y430&gt;='FF-Detailing'!B$4,('FF-Detailing'!C$4+((Y430-'FF-Detailing'!B$4)/('FF-Detailing'!B$3-'FF-Detailing'!B$4))*'FF-Detailing'!D$4),IF(Y430&gt;'FF-Detailing'!B$5,('FF-Detailing'!C$5+((Y430-'FF-Detailing'!B$5)/('FF-Detailing'!B$4-'FF-Detailing'!B$5))*'FF-Detailing'!D$5),IF(Y430&gt;='FF-Detailing'!B$6,('FF-Detailing'!C$6+((Y430-'FF-Detailing'!B$6)/('FF-Detailing'!B$5-'FF-Detailing'!B$6)*'FF-Detailing'!D$6)),0))))*$AJ$2/10</f>
        <v>2.5200000000000005</v>
      </c>
      <c r="AK430" s="100">
        <f t="shared" si="81"/>
        <v>43.99744880324657</v>
      </c>
      <c r="AL430" s="70">
        <f t="shared" si="90"/>
        <v>297</v>
      </c>
      <c r="AO430" s="110" t="str">
        <f t="shared" si="84"/>
        <v/>
      </c>
      <c r="AP430" s="110" t="str">
        <f t="shared" si="78"/>
        <v/>
      </c>
      <c r="AQ430" s="110" t="str">
        <f t="shared" si="79"/>
        <v/>
      </c>
      <c r="AR430" s="110" t="str">
        <f t="shared" si="80"/>
        <v/>
      </c>
      <c r="AS430" s="109" t="str">
        <f t="shared" si="85"/>
        <v>Disqualified</v>
      </c>
      <c r="AT430" s="109" t="str">
        <f t="shared" si="86"/>
        <v>Disqualified</v>
      </c>
      <c r="AU430" s="109" t="str">
        <f t="shared" si="87"/>
        <v>Disqualified</v>
      </c>
      <c r="AV430" s="109" t="str">
        <f t="shared" si="88"/>
        <v>Disqualified</v>
      </c>
    </row>
    <row r="431" spans="1:48" ht="20" x14ac:dyDescent="0.35">
      <c r="A431" s="87"/>
      <c r="B431" s="79">
        <v>109184</v>
      </c>
      <c r="C431" s="80" t="s">
        <v>2416</v>
      </c>
      <c r="D431" s="80" t="s">
        <v>1114</v>
      </c>
      <c r="E431" s="80" t="s">
        <v>2417</v>
      </c>
      <c r="F431" s="80" t="s">
        <v>1759</v>
      </c>
      <c r="G431" s="80" t="s">
        <v>34</v>
      </c>
      <c r="H431" s="80" t="s">
        <v>1760</v>
      </c>
      <c r="I431" s="80" t="s">
        <v>1757</v>
      </c>
      <c r="J431" s="146">
        <v>45472</v>
      </c>
      <c r="K431" s="146" t="s">
        <v>1719</v>
      </c>
      <c r="L431" s="79"/>
      <c r="M431" s="79">
        <v>9</v>
      </c>
      <c r="N431" s="78">
        <v>94.867424425140783</v>
      </c>
      <c r="O431" s="78">
        <f>_xlfn.XLOOKUP($B431,[1]Sheet1!$A:$A,[1]Sheet1!$D:$D)</f>
        <v>94.867405308749298</v>
      </c>
      <c r="P431" s="78">
        <f t="shared" si="89"/>
        <v>1.9116391484885753E-5</v>
      </c>
      <c r="Q431" s="78">
        <v>34.722222222222221</v>
      </c>
      <c r="R431" s="78">
        <v>51.60112002193096</v>
      </c>
      <c r="S431" s="78">
        <v>117.62173968364604</v>
      </c>
      <c r="T431" s="142">
        <v>3</v>
      </c>
      <c r="U431" s="68">
        <v>8.3963056255247697</v>
      </c>
      <c r="V431" s="68">
        <v>0.25188916876574308</v>
      </c>
      <c r="W431" s="78">
        <v>108.98513251454428</v>
      </c>
      <c r="X431" s="78">
        <v>85.555555555555557</v>
      </c>
      <c r="Y431" s="78">
        <v>89.666666666666671</v>
      </c>
      <c r="Z431" s="73"/>
      <c r="AA431" s="74"/>
      <c r="AB431" s="75">
        <f>IF(N431="","",(IF(N431&gt;='Sales Ach'!B$3,'Sales Ach'!C$3,IF(N431&gt;='Sales Ach'!B$4,('Sales Ach'!C$4+((N431-'Sales Ach'!B$4)/('Sales Ach'!B$3-'Sales Ach'!B$4))*'Sales Ach'!D$4),IF(N431&gt;'Sales Ach'!B$5,('Sales Ach'!C$5+((N431-'Sales Ach'!B$5)/('Sales Ach'!B$4-'Sales Ach'!B$5))*'Sales Ach'!D$5),IF(N431&gt;='Sales Ach'!B$6,('Sales Ach'!C$6+((N431-'Sales Ach'!B$6)/('Sales Ach'!B$5-'Sales Ach'!B$6)*'Sales Ach'!D$6)),0))))*$AB$2/10))</f>
        <v>14.960227327542237</v>
      </c>
      <c r="AC431" s="76">
        <f>IF(Q431="","",(IF(Q431&gt;=UA!B$3,UA!C$3,IF(Q431&gt;=UA!B$4,(UA!C$4+((Q431-UA!B$4)/(UA!B$3-UA!B$4))*UA!D$4),IF(Q431&gt;UA!B$5,(UA!C$5+((Q431-UA!B$5)/(UA!B$4-UA!B$5))*UA!D$5),IF(Q431&gt;=UA!B$6,(UA!C$6+((Q431-UA!B$6)/(UA!B$5-UA!B$6)*UA!D$6)),0))))*$AC$2/10))</f>
        <v>4.4166666666666661</v>
      </c>
      <c r="AD431" s="76">
        <f>IF(R431="","",(IF(R431&gt;='New Product'!B$3,'New Product'!C$3,IF(R431&gt;='New Product'!B$4,('New Product'!C$4+((R431-'New Product'!B$4)/('New Product'!B$3-'New Product'!B$4))*'New Product'!D$4),IF(R431&gt;'New Product'!B$5,('New Product'!C$5+((R431-'New Product'!B$5)/('New Product'!B$4-'New Product'!B$5))*'New Product'!D$5),IF(R431&gt;='New Product'!B$6,('New Product'!C$6+((R431-'New Product'!B$6)/('New Product'!B$5-'New Product'!B$6)*'New Product'!D$6)),0)))))*$AD$2/10)</f>
        <v>0.75754900095947952</v>
      </c>
      <c r="AE431" s="76">
        <f>IF(S431="","",(IF(S431&gt;='Basket Brand'!B$3,'Basket Brand'!C$3,IF(S431&gt;='Basket Brand'!B$4,('Basket Brand'!C$4+((S431-'Basket Brand'!B$4)/('Basket Brand'!B$3-'Basket Brand'!B$4))*'Basket Brand'!D$4),IF(S431&gt;'Basket Brand'!B$5,('Basket Brand'!C$5+((S431-'Basket Brand'!B$5)/('Basket Brand'!B$4-'Basket Brand'!B$5))*'Basket Brand'!D$5),IF(S431&gt;='Basket Brand'!B$6,('Basket Brand'!C$6+((S431-'Basket Brand'!B$6)/('Basket Brand'!B$5-'Basket Brand'!B$6)*'Basket Brand'!D$6)),0))))*$AE$2/10))</f>
        <v>11.714608762037525</v>
      </c>
      <c r="AF431" s="76">
        <f>IF(T431="","",(IF(T431&gt;='No of Month Ach.'!B$3,'No of Month Ach.'!C$3,IF(T431&gt;='No of Month Ach.'!B$4,('No of Month Ach.'!C$4+((T431-'No of Month Ach.'!B$4)/('No of Month Ach.'!B$3-'No of Month Ach.'!B$4))*'No of Month Ach.'!D$4),IF(T431&gt;'No of Month Ach.'!B$5,('No of Month Ach.'!C$5+((T431-'No of Month Ach.'!B$5)/('No of Month Ach.'!B$4-'No of Month Ach.'!B$5))*'No of Month Ach.'!D$5),IF(T431&gt;='No of Month Ach.'!B$6,('No of Month Ach.'!C$6+((T431-'No of Month Ach.'!B$6)/('No of Month Ach.'!B$5-'No of Month Ach.'!B$6)*'No of Month Ach.'!D$6)),0))))*$AF$2/10))</f>
        <v>0</v>
      </c>
      <c r="AG431" s="76">
        <f>IFERROR(IF(U431="","",IF(U431&gt;='Rx Share'!B$3,'Rx Share'!C$3,IF(U431&gt;='Rx Share'!B$4,('Rx Share'!C$4+((U431-'Rx Share'!B$4)/('Rx Share'!B$3-'Rx Share'!B$4))*'Rx Share'!D$4),IF(U431&gt;'Rx Share'!B$5,('Rx Share'!C$5+((U431-'Rx Share'!B$5)/('Rx Share'!B$4-'Rx Share'!B$5))*'Rx Share'!D$5),IF(U431&gt;='Rx Share'!B$6,('Rx Share'!C$6+((U431-'Rx Share'!B$6)/('Rx Share'!B$5-'Rx Share'!B$6)*'Rx Share'!D$6)),0)))))*$AG$2/10,"")</f>
        <v>0</v>
      </c>
      <c r="AH431" s="76">
        <f>IF(W431&gt;='Call Achv'!B$3,'Call Achv'!C$3,IF(W431&gt;='Call Achv'!B$4,('Call Achv'!C$4+((W431-'Call Achv'!B$4)/('Call Achv'!B$3-'Call Achv'!B$4))*'Call Achv'!D$4),IF(W431&gt;'Call Achv'!B$5,('Call Achv'!C$5+((W431-'Call Achv'!B$5)/('Call Achv'!B$4-'Call Achv'!B$5))*'Call Achv'!D$5),IF(W431&gt;='Call Achv'!B$6,('Call Achv'!C$6+((W431-'Call Achv'!B$6)/('Call Achv'!B$5-'Call Achv'!B$6)*'Call Achv'!D$6)),0))))*$AH$2/10</f>
        <v>5</v>
      </c>
      <c r="AI431" s="76">
        <f>IF(X431&gt;='FF-Written'!B$3,'FF-Written'!C$3,IF(X431&gt;='FF-Written'!B$4,('FF-Written'!C$4+((X431-'FF-Written'!B$4)/('FF-Written'!B$3-'FF-Written'!B$4))*'FF-Written'!D$4),IF(X431&gt;'FF-Written'!B$5,('FF-Written'!C$5+((X431-'FF-Written'!B$5)/('FF-Written'!B$4-'FF-Written'!B$5))*'FF-Written'!D$5),IF(X431&gt;='FF-Written'!B$6,('FF-Written'!C$6+((X431-'FF-Written'!B$6)/('FF-Written'!B$5-'FF-Written'!B$6)*'FF-Written'!D$6)),0))))*$AI$2/10</f>
        <v>7.2888888888888888</v>
      </c>
      <c r="AJ431" s="76">
        <f>IF(Y431&gt;='FF-Detailing'!B$3,'FF-Detailing'!C$3,IF(Y431&gt;='FF-Detailing'!B$4,('FF-Detailing'!C$4+((Y431-'FF-Detailing'!B$4)/('FF-Detailing'!B$3-'FF-Detailing'!B$4))*'FF-Detailing'!D$4),IF(Y431&gt;'FF-Detailing'!B$5,('FF-Detailing'!C$5+((Y431-'FF-Detailing'!B$5)/('FF-Detailing'!B$4-'FF-Detailing'!B$5))*'FF-Detailing'!D$5),IF(Y431&gt;='FF-Detailing'!B$6,('FF-Detailing'!C$6+((Y431-'FF-Detailing'!B$6)/('FF-Detailing'!B$5-'FF-Detailing'!B$6)*'FF-Detailing'!D$6)),0))))*$AJ$2/10</f>
        <v>2.68</v>
      </c>
      <c r="AK431" s="100">
        <f t="shared" si="81"/>
        <v>58.52242580761849</v>
      </c>
      <c r="AL431" s="70">
        <f t="shared" si="90"/>
        <v>173</v>
      </c>
      <c r="AO431" s="110" t="str">
        <f t="shared" si="84"/>
        <v/>
      </c>
      <c r="AP431" s="110" t="str">
        <f t="shared" si="78"/>
        <v/>
      </c>
      <c r="AQ431" s="110" t="str">
        <f t="shared" si="79"/>
        <v/>
      </c>
      <c r="AR431" s="110" t="str">
        <f t="shared" si="80"/>
        <v/>
      </c>
      <c r="AS431" s="109" t="str">
        <f t="shared" si="85"/>
        <v>Disqualified</v>
      </c>
      <c r="AT431" s="109" t="str">
        <f t="shared" si="86"/>
        <v>Disqualified</v>
      </c>
      <c r="AU431" s="109" t="str">
        <f t="shared" si="87"/>
        <v>Disqualified</v>
      </c>
      <c r="AV431" s="109" t="str">
        <f t="shared" si="88"/>
        <v>Disqualified</v>
      </c>
    </row>
    <row r="432" spans="1:48" ht="30" x14ac:dyDescent="0.35">
      <c r="A432" s="87"/>
      <c r="B432" s="79">
        <v>109185</v>
      </c>
      <c r="C432" s="80" t="s">
        <v>2418</v>
      </c>
      <c r="D432" s="80" t="s">
        <v>1114</v>
      </c>
      <c r="E432" s="80" t="s">
        <v>500</v>
      </c>
      <c r="F432" s="80" t="s">
        <v>39</v>
      </c>
      <c r="G432" s="80" t="s">
        <v>18</v>
      </c>
      <c r="H432" s="80" t="s">
        <v>1777</v>
      </c>
      <c r="I432" s="80" t="s">
        <v>1757</v>
      </c>
      <c r="J432" s="146">
        <v>45472</v>
      </c>
      <c r="K432" s="146" t="s">
        <v>1719</v>
      </c>
      <c r="L432" s="79"/>
      <c r="M432" s="79">
        <v>9</v>
      </c>
      <c r="N432" s="78">
        <v>87.279790032917518</v>
      </c>
      <c r="O432" s="78">
        <f>_xlfn.XLOOKUP($B432,[1]Sheet1!$A:$A,[1]Sheet1!$D:$D)</f>
        <v>87.279782646976528</v>
      </c>
      <c r="P432" s="78">
        <f t="shared" si="89"/>
        <v>7.3859409894794226E-6</v>
      </c>
      <c r="Q432" s="78">
        <v>34.622144112478033</v>
      </c>
      <c r="R432" s="78">
        <v>45.177662770901954</v>
      </c>
      <c r="S432" s="78">
        <v>91.865992733680855</v>
      </c>
      <c r="T432" s="142">
        <v>2</v>
      </c>
      <c r="U432" s="68">
        <v>12.048192771084338</v>
      </c>
      <c r="V432" s="68">
        <v>0.36144578313253012</v>
      </c>
      <c r="W432" s="78">
        <v>67.841269841269849</v>
      </c>
      <c r="X432" s="78">
        <v>81.944444444444443</v>
      </c>
      <c r="Y432" s="78">
        <v>87.666666666666671</v>
      </c>
      <c r="Z432" s="73"/>
      <c r="AA432" s="74"/>
      <c r="AB432" s="75">
        <f>IF(N432="","",(IF(N432&gt;='Sales Ach'!B$3,'Sales Ach'!C$3,IF(N432&gt;='Sales Ach'!B$4,('Sales Ach'!C$4+((N432-'Sales Ach'!B$4)/('Sales Ach'!B$3-'Sales Ach'!B$4))*'Sales Ach'!D$4),IF(N432&gt;'Sales Ach'!B$5,('Sales Ach'!C$5+((N432-'Sales Ach'!B$5)/('Sales Ach'!B$4-'Sales Ach'!B$5))*'Sales Ach'!D$5),IF(N432&gt;='Sales Ach'!B$6,('Sales Ach'!C$6+((N432-'Sales Ach'!B$6)/('Sales Ach'!B$5-'Sales Ach'!B$6)*'Sales Ach'!D$6)),0))))*$AB$2/10))</f>
        <v>12.683937009875256</v>
      </c>
      <c r="AC432" s="76">
        <f>IF(Q432="","",(IF(Q432&gt;=UA!B$3,UA!C$3,IF(Q432&gt;=UA!B$4,(UA!C$4+((Q432-UA!B$4)/(UA!B$3-UA!B$4))*UA!D$4),IF(Q432&gt;UA!B$5,(UA!C$5+((Q432-UA!B$5)/(UA!B$4-UA!B$5))*UA!D$5),IF(Q432&gt;=UA!B$6,(UA!C$6+((Q432-UA!B$6)/(UA!B$5-UA!B$6)*UA!D$6)),0))))*$AC$2/10))</f>
        <v>4.3866432337434098</v>
      </c>
      <c r="AD432" s="76">
        <f>IF(R432="","",(IF(R432&gt;='New Product'!B$3,'New Product'!C$3,IF(R432&gt;='New Product'!B$4,('New Product'!C$4+((R432-'New Product'!B$4)/('New Product'!B$3-'New Product'!B$4))*'New Product'!D$4),IF(R432&gt;'New Product'!B$5,('New Product'!C$5+((R432-'New Product'!B$5)/('New Product'!B$4-'New Product'!B$5))*'New Product'!D$5),IF(R432&gt;='New Product'!B$6,('New Product'!C$6+((R432-'New Product'!B$6)/('New Product'!B$5-'New Product'!B$6)*'New Product'!D$6)),0)))))*$AD$2/10)</f>
        <v>0.4765227462269605</v>
      </c>
      <c r="AE432" s="76">
        <f>IF(S432="","",(IF(S432&gt;='Basket Brand'!B$3,'Basket Brand'!C$3,IF(S432&gt;='Basket Brand'!B$4,('Basket Brand'!C$4+((S432-'Basket Brand'!B$4)/('Basket Brand'!B$3-'Basket Brand'!B$4))*'Basket Brand'!D$4),IF(S432&gt;'Basket Brand'!B$5,('Basket Brand'!C$5+((S432-'Basket Brand'!B$5)/('Basket Brand'!B$4-'Basket Brand'!B$5))*'Basket Brand'!D$5),IF(S432&gt;='Basket Brand'!B$6,('Basket Brand'!C$6+((S432-'Basket Brand'!B$6)/('Basket Brand'!B$5-'Basket Brand'!B$6)*'Basket Brand'!D$6)),0))))*$AE$2/10))</f>
        <v>5.6239191280417034</v>
      </c>
      <c r="AF432" s="76">
        <f>IF(T432="","",(IF(T432&gt;='No of Month Ach.'!B$3,'No of Month Ach.'!C$3,IF(T432&gt;='No of Month Ach.'!B$4,('No of Month Ach.'!C$4+((T432-'No of Month Ach.'!B$4)/('No of Month Ach.'!B$3-'No of Month Ach.'!B$4))*'No of Month Ach.'!D$4),IF(T432&gt;'No of Month Ach.'!B$5,('No of Month Ach.'!C$5+((T432-'No of Month Ach.'!B$5)/('No of Month Ach.'!B$4-'No of Month Ach.'!B$5))*'No of Month Ach.'!D$5),IF(T432&gt;='No of Month Ach.'!B$6,('No of Month Ach.'!C$6+((T432-'No of Month Ach.'!B$6)/('No of Month Ach.'!B$5-'No of Month Ach.'!B$6)*'No of Month Ach.'!D$6)),0))))*$AF$2/10))</f>
        <v>0</v>
      </c>
      <c r="AG432" s="76">
        <f>IFERROR(IF(U432="","",IF(U432&gt;='Rx Share'!B$3,'Rx Share'!C$3,IF(U432&gt;='Rx Share'!B$4,('Rx Share'!C$4+((U432-'Rx Share'!B$4)/('Rx Share'!B$3-'Rx Share'!B$4))*'Rx Share'!D$4),IF(U432&gt;'Rx Share'!B$5,('Rx Share'!C$5+((U432-'Rx Share'!B$5)/('Rx Share'!B$4-'Rx Share'!B$5))*'Rx Share'!D$5),IF(U432&gt;='Rx Share'!B$6,('Rx Share'!C$6+((U432-'Rx Share'!B$6)/('Rx Share'!B$5-'Rx Share'!B$6)*'Rx Share'!D$6)),0)))))*$AG$2/10,"")</f>
        <v>0</v>
      </c>
      <c r="AH432" s="76">
        <f>IF(W432&gt;='Call Achv'!B$3,'Call Achv'!C$3,IF(W432&gt;='Call Achv'!B$4,('Call Achv'!C$4+((W432-'Call Achv'!B$4)/('Call Achv'!B$3-'Call Achv'!B$4))*'Call Achv'!D$4),IF(W432&gt;'Call Achv'!B$5,('Call Achv'!C$5+((W432-'Call Achv'!B$5)/('Call Achv'!B$4-'Call Achv'!B$5))*'Call Achv'!D$5),IF(W432&gt;='Call Achv'!B$6,('Call Achv'!C$6+((W432-'Call Achv'!B$6)/('Call Achv'!B$5-'Call Achv'!B$6)*'Call Achv'!D$6)),0))))*$AH$2/10</f>
        <v>0</v>
      </c>
      <c r="AI432" s="76">
        <f>IF(X432&gt;='FF-Written'!B$3,'FF-Written'!C$3,IF(X432&gt;='FF-Written'!B$4,('FF-Written'!C$4+((X432-'FF-Written'!B$4)/('FF-Written'!B$3-'FF-Written'!B$4))*'FF-Written'!D$4),IF(X432&gt;'FF-Written'!B$5,('FF-Written'!C$5+((X432-'FF-Written'!B$5)/('FF-Written'!B$4-'FF-Written'!B$5))*'FF-Written'!D$5),IF(X432&gt;='FF-Written'!B$6,('FF-Written'!C$6+((X432-'FF-Written'!B$6)/('FF-Written'!B$5-'FF-Written'!B$6)*'FF-Written'!D$6)),0))))*$AI$2/10</f>
        <v>6.7111111111111112</v>
      </c>
      <c r="AJ432" s="76">
        <f>IF(Y432&gt;='FF-Detailing'!B$3,'FF-Detailing'!C$3,IF(Y432&gt;='FF-Detailing'!B$4,('FF-Detailing'!C$4+((Y432-'FF-Detailing'!B$4)/('FF-Detailing'!B$3-'FF-Detailing'!B$4))*'FF-Detailing'!D$4),IF(Y432&gt;'FF-Detailing'!B$5,('FF-Detailing'!C$5+((Y432-'FF-Detailing'!B$5)/('FF-Detailing'!B$4-'FF-Detailing'!B$5))*'FF-Detailing'!D$5),IF(Y432&gt;='FF-Detailing'!B$6,('FF-Detailing'!C$6+((Y432-'FF-Detailing'!B$6)/('FF-Detailing'!B$5-'FF-Detailing'!B$6)*'FF-Detailing'!D$6)),0))))*$AJ$2/10</f>
        <v>2.5600000000000005</v>
      </c>
      <c r="AK432" s="100">
        <f t="shared" si="81"/>
        <v>40.552666536248054</v>
      </c>
      <c r="AL432" s="70">
        <f t="shared" si="90"/>
        <v>337</v>
      </c>
      <c r="AO432" s="110" t="str">
        <f t="shared" si="84"/>
        <v/>
      </c>
      <c r="AP432" s="110" t="str">
        <f t="shared" si="78"/>
        <v/>
      </c>
      <c r="AQ432" s="110" t="str">
        <f t="shared" si="79"/>
        <v/>
      </c>
      <c r="AR432" s="110" t="str">
        <f t="shared" si="80"/>
        <v/>
      </c>
      <c r="AS432" s="109" t="str">
        <f t="shared" si="85"/>
        <v>Disqualified</v>
      </c>
      <c r="AT432" s="109" t="str">
        <f t="shared" si="86"/>
        <v>Disqualified</v>
      </c>
      <c r="AU432" s="109" t="str">
        <f t="shared" si="87"/>
        <v>Disqualified</v>
      </c>
      <c r="AV432" s="109" t="str">
        <f t="shared" si="88"/>
        <v>Disqualified</v>
      </c>
    </row>
    <row r="433" spans="1:48" ht="20" x14ac:dyDescent="0.35">
      <c r="A433" s="87"/>
      <c r="B433" s="79">
        <v>109201</v>
      </c>
      <c r="C433" s="80" t="s">
        <v>2419</v>
      </c>
      <c r="D433" s="80"/>
      <c r="E433" s="80" t="s">
        <v>614</v>
      </c>
      <c r="F433" s="80" t="s">
        <v>85</v>
      </c>
      <c r="G433" s="80" t="s">
        <v>2022</v>
      </c>
      <c r="H433" s="80" t="s">
        <v>2023</v>
      </c>
      <c r="I433" s="80" t="s">
        <v>1786</v>
      </c>
      <c r="J433" s="146"/>
      <c r="K433" s="146" t="s">
        <v>1701</v>
      </c>
      <c r="L433" s="79"/>
      <c r="M433" s="79">
        <v>4</v>
      </c>
      <c r="N433" s="78">
        <v>94.738597612461106</v>
      </c>
      <c r="O433" s="78">
        <f>_xlfn.XLOOKUP($B433,[1]Sheet1!$A:$A,[1]Sheet1!$D:$D)</f>
        <v>94.738597612461106</v>
      </c>
      <c r="P433" s="78">
        <f t="shared" si="89"/>
        <v>0</v>
      </c>
      <c r="Q433" s="78">
        <v>36.231884057971016</v>
      </c>
      <c r="R433" s="78">
        <v>84.436357359646735</v>
      </c>
      <c r="S433" s="78">
        <v>92.825667048022737</v>
      </c>
      <c r="T433" s="142">
        <v>1</v>
      </c>
      <c r="U433" s="68">
        <v>72.202166064981938</v>
      </c>
      <c r="V433" s="68">
        <v>2.1660649819494582</v>
      </c>
      <c r="W433" s="78">
        <v>92.156862745098039</v>
      </c>
      <c r="X433" s="78">
        <v>80</v>
      </c>
      <c r="Y433" s="78">
        <v>83</v>
      </c>
      <c r="Z433" s="73"/>
      <c r="AA433" s="74"/>
      <c r="AB433" s="75">
        <f>IF(N433="","",(IF(N433&gt;='Sales Ach'!B$3,'Sales Ach'!C$3,IF(N433&gt;='Sales Ach'!B$4,('Sales Ach'!C$4+((N433-'Sales Ach'!B$4)/('Sales Ach'!B$3-'Sales Ach'!B$4))*'Sales Ach'!D$4),IF(N433&gt;'Sales Ach'!B$5,('Sales Ach'!C$5+((N433-'Sales Ach'!B$5)/('Sales Ach'!B$4-'Sales Ach'!B$5))*'Sales Ach'!D$5),IF(N433&gt;='Sales Ach'!B$6,('Sales Ach'!C$6+((N433-'Sales Ach'!B$6)/('Sales Ach'!B$5-'Sales Ach'!B$6)*'Sales Ach'!D$6)),0))))*$AB$2/10))</f>
        <v>14.921579283738334</v>
      </c>
      <c r="AC433" s="76">
        <f>IF(Q433="","",(IF(Q433&gt;=UA!B$3,UA!C$3,IF(Q433&gt;=UA!B$4,(UA!C$4+((Q433-UA!B$4)/(UA!B$3-UA!B$4))*UA!D$4),IF(Q433&gt;UA!B$5,(UA!C$5+((Q433-UA!B$5)/(UA!B$4-UA!B$5))*UA!D$5),IF(Q433&gt;=UA!B$6,(UA!C$6+((Q433-UA!B$6)/(UA!B$5-UA!B$6)*UA!D$6)),0))))*$AC$2/10))</f>
        <v>4.8695652173913047</v>
      </c>
      <c r="AD433" s="76">
        <f>IF(R433="","",(IF(R433&gt;='New Product'!B$3,'New Product'!C$3,IF(R433&gt;='New Product'!B$4,('New Product'!C$4+((R433-'New Product'!B$4)/('New Product'!B$3-'New Product'!B$4))*'New Product'!D$4),IF(R433&gt;'New Product'!B$5,('New Product'!C$5+((R433-'New Product'!B$5)/('New Product'!B$4-'New Product'!B$5))*'New Product'!D$5),IF(R433&gt;='New Product'!B$6,('New Product'!C$6+((R433-'New Product'!B$6)/('New Product'!B$5-'New Product'!B$6)*'New Product'!D$6)),0)))))*$AD$2/10)</f>
        <v>2.4436357359646736</v>
      </c>
      <c r="AE433" s="76">
        <f>IF(S433="","",(IF(S433&gt;='Basket Brand'!B$3,'Basket Brand'!C$3,IF(S433&gt;='Basket Brand'!B$4,('Basket Brand'!C$4+((S433-'Basket Brand'!B$4)/('Basket Brand'!B$3-'Basket Brand'!B$4))*'Basket Brand'!D$4),IF(S433&gt;'Basket Brand'!B$5,('Basket Brand'!C$5+((S433-'Basket Brand'!B$5)/('Basket Brand'!B$4-'Basket Brand'!B$5))*'Basket Brand'!D$5),IF(S433&gt;='Basket Brand'!B$6,('Basket Brand'!C$6+((S433-'Basket Brand'!B$6)/('Basket Brand'!B$5-'Basket Brand'!B$6)*'Basket Brand'!D$6)),0))))*$AE$2/10))</f>
        <v>5.7390800457627282</v>
      </c>
      <c r="AF433" s="76">
        <f>IF(T433="","",(IF(T433&gt;='No of Month Ach.'!B$3,'No of Month Ach.'!C$3,IF(T433&gt;='No of Month Ach.'!B$4,('No of Month Ach.'!C$4+((T433-'No of Month Ach.'!B$4)/('No of Month Ach.'!B$3-'No of Month Ach.'!B$4))*'No of Month Ach.'!D$4),IF(T433&gt;'No of Month Ach.'!B$5,('No of Month Ach.'!C$5+((T433-'No of Month Ach.'!B$5)/('No of Month Ach.'!B$4-'No of Month Ach.'!B$5))*'No of Month Ach.'!D$5),IF(T433&gt;='No of Month Ach.'!B$6,('No of Month Ach.'!C$6+((T433-'No of Month Ach.'!B$6)/('No of Month Ach.'!B$5-'No of Month Ach.'!B$6)*'No of Month Ach.'!D$6)),0))))*$AF$2/10))</f>
        <v>0</v>
      </c>
      <c r="AG433" s="76">
        <f>IFERROR(IF(U433="","",IF(U433&gt;='Rx Share'!B$3,'Rx Share'!C$3,IF(U433&gt;='Rx Share'!B$4,('Rx Share'!C$4+((U433-'Rx Share'!B$4)/('Rx Share'!B$3-'Rx Share'!B$4))*'Rx Share'!D$4),IF(U433&gt;'Rx Share'!B$5,('Rx Share'!C$5+((U433-'Rx Share'!B$5)/('Rx Share'!B$4-'Rx Share'!B$5))*'Rx Share'!D$5),IF(U433&gt;='Rx Share'!B$6,('Rx Share'!C$6+((U433-'Rx Share'!B$6)/('Rx Share'!B$5-'Rx Share'!B$6)*'Rx Share'!D$6)),0)))))*$AG$2/10,"")</f>
        <v>4.2936221419975915</v>
      </c>
      <c r="AH433" s="76">
        <f>IF(W433&gt;='Call Achv'!B$3,'Call Achv'!C$3,IF(W433&gt;='Call Achv'!B$4,('Call Achv'!C$4+((W433-'Call Achv'!B$4)/('Call Achv'!B$3-'Call Achv'!B$4))*'Call Achv'!D$4),IF(W433&gt;'Call Achv'!B$5,('Call Achv'!C$5+((W433-'Call Achv'!B$5)/('Call Achv'!B$4-'Call Achv'!B$5))*'Call Achv'!D$5),IF(W433&gt;='Call Achv'!B$6,('Call Achv'!C$6+((W433-'Call Achv'!B$6)/('Call Achv'!B$5-'Call Achv'!B$6)*'Call Achv'!D$6)),0))))*$AH$2/10</f>
        <v>2.4313725490196076</v>
      </c>
      <c r="AI433" s="76">
        <f>IF(X433&gt;='FF-Written'!B$3,'FF-Written'!C$3,IF(X433&gt;='FF-Written'!B$4,('FF-Written'!C$4+((X433-'FF-Written'!B$4)/('FF-Written'!B$3-'FF-Written'!B$4))*'FF-Written'!D$4),IF(X433&gt;'FF-Written'!B$5,('FF-Written'!C$5+((X433-'FF-Written'!B$5)/('FF-Written'!B$4-'FF-Written'!B$5))*'FF-Written'!D$5),IF(X433&gt;='FF-Written'!B$6,('FF-Written'!C$6+((X433-'FF-Written'!B$6)/('FF-Written'!B$5-'FF-Written'!B$6)*'FF-Written'!D$6)),0))))*$AI$2/10</f>
        <v>6.4</v>
      </c>
      <c r="AJ433" s="76">
        <f>IF(Y433&gt;='FF-Detailing'!B$3,'FF-Detailing'!C$3,IF(Y433&gt;='FF-Detailing'!B$4,('FF-Detailing'!C$4+((Y433-'FF-Detailing'!B$4)/('FF-Detailing'!B$3-'FF-Detailing'!B$4))*'FF-Detailing'!D$4),IF(Y433&gt;'FF-Detailing'!B$5,('FF-Detailing'!C$5+((Y433-'FF-Detailing'!B$5)/('FF-Detailing'!B$4-'FF-Detailing'!B$5))*'FF-Detailing'!D$5),IF(Y433&gt;='FF-Detailing'!B$6,('FF-Detailing'!C$6+((Y433-'FF-Detailing'!B$6)/('FF-Detailing'!B$5-'FF-Detailing'!B$6)*'FF-Detailing'!D$6)),0))))*$AJ$2/10</f>
        <v>2.2799999999999998</v>
      </c>
      <c r="AK433" s="100">
        <f t="shared" si="81"/>
        <v>48.856541039845808</v>
      </c>
      <c r="AL433" s="70">
        <f t="shared" si="90"/>
        <v>249</v>
      </c>
      <c r="AO433" s="110" t="str">
        <f t="shared" si="84"/>
        <v/>
      </c>
      <c r="AP433" s="110" t="str">
        <f t="shared" si="78"/>
        <v/>
      </c>
      <c r="AQ433" s="110" t="str">
        <f t="shared" si="79"/>
        <v/>
      </c>
      <c r="AR433" s="110" t="str">
        <f t="shared" si="80"/>
        <v/>
      </c>
      <c r="AS433" s="109" t="str">
        <f t="shared" si="85"/>
        <v>Disqualified</v>
      </c>
      <c r="AT433" s="109" t="str">
        <f t="shared" si="86"/>
        <v>Disqualified</v>
      </c>
      <c r="AU433" s="109" t="str">
        <f t="shared" si="87"/>
        <v>Disqualified</v>
      </c>
      <c r="AV433" s="109" t="str">
        <f t="shared" si="88"/>
        <v>Disqualified</v>
      </c>
    </row>
    <row r="434" spans="1:48" ht="20" x14ac:dyDescent="0.35">
      <c r="A434" s="87"/>
      <c r="B434" s="79">
        <v>109204</v>
      </c>
      <c r="C434" s="80" t="s">
        <v>2420</v>
      </c>
      <c r="D434" s="80" t="s">
        <v>1114</v>
      </c>
      <c r="E434" s="80" t="s">
        <v>2421</v>
      </c>
      <c r="F434" s="80" t="s">
        <v>2422</v>
      </c>
      <c r="G434" s="80" t="s">
        <v>1881</v>
      </c>
      <c r="H434" s="80" t="s">
        <v>1822</v>
      </c>
      <c r="I434" s="80" t="s">
        <v>1757</v>
      </c>
      <c r="J434" s="146">
        <v>45472</v>
      </c>
      <c r="K434" s="146" t="s">
        <v>1719</v>
      </c>
      <c r="L434" s="79"/>
      <c r="M434" s="79">
        <v>9</v>
      </c>
      <c r="N434" s="78">
        <v>80.596078112207053</v>
      </c>
      <c r="O434" s="78">
        <f>_xlfn.XLOOKUP($B434,[1]Sheet1!$A:$A,[1]Sheet1!$D:$D)</f>
        <v>80.596068897200794</v>
      </c>
      <c r="P434" s="78">
        <f t="shared" si="89"/>
        <v>9.2150062585005799E-6</v>
      </c>
      <c r="Q434" s="78">
        <v>21.804511278195488</v>
      </c>
      <c r="R434" s="78">
        <v>107.95559504040814</v>
      </c>
      <c r="S434" s="78">
        <v>81.570625014173956</v>
      </c>
      <c r="T434" s="142">
        <v>0</v>
      </c>
      <c r="U434" s="68">
        <v>19.587572773273841</v>
      </c>
      <c r="V434" s="68">
        <v>0.39175145546547685</v>
      </c>
      <c r="W434" s="78">
        <v>104</v>
      </c>
      <c r="X434" s="78">
        <v>75.555555555555557</v>
      </c>
      <c r="Y434" s="78">
        <v>87</v>
      </c>
      <c r="Z434" s="73"/>
      <c r="AA434" s="74"/>
      <c r="AB434" s="75">
        <f>IF(N434="","",(IF(N434&gt;='Sales Ach'!B$3,'Sales Ach'!C$3,IF(N434&gt;='Sales Ach'!B$4,('Sales Ach'!C$4+((N434-'Sales Ach'!B$4)/('Sales Ach'!B$3-'Sales Ach'!B$4))*'Sales Ach'!D$4),IF(N434&gt;'Sales Ach'!B$5,('Sales Ach'!C$5+((N434-'Sales Ach'!B$5)/('Sales Ach'!B$4-'Sales Ach'!B$5))*'Sales Ach'!D$5),IF(N434&gt;='Sales Ach'!B$6,('Sales Ach'!C$6+((N434-'Sales Ach'!B$6)/('Sales Ach'!B$5-'Sales Ach'!B$6)*'Sales Ach'!D$6)),0))))*$AB$2/10))</f>
        <v>10.678823433662116</v>
      </c>
      <c r="AC434" s="76">
        <f>IF(Q434="","",(IF(Q434&gt;=UA!B$3,UA!C$3,IF(Q434&gt;=UA!B$4,(UA!C$4+((Q434-UA!B$4)/(UA!B$3-UA!B$4))*UA!D$4),IF(Q434&gt;UA!B$5,(UA!C$5+((Q434-UA!B$5)/(UA!B$4-UA!B$5))*UA!D$5),IF(Q434&gt;=UA!B$6,(UA!C$6+((Q434-UA!B$6)/(UA!B$5-UA!B$6)*UA!D$6)),0))))*$AC$2/10))</f>
        <v>0</v>
      </c>
      <c r="AD434" s="76">
        <f>IF(R434="","",(IF(R434&gt;='New Product'!B$3,'New Product'!C$3,IF(R434&gt;='New Product'!B$4,('New Product'!C$4+((R434-'New Product'!B$4)/('New Product'!B$3-'New Product'!B$4))*'New Product'!D$4),IF(R434&gt;'New Product'!B$5,('New Product'!C$5+((R434-'New Product'!B$5)/('New Product'!B$4-'New Product'!B$5))*'New Product'!D$5),IF(R434&gt;='New Product'!B$6,('New Product'!C$6+((R434-'New Product'!B$6)/('New Product'!B$5-'New Product'!B$6)*'New Product'!D$6)),0)))))*$AD$2/10)</f>
        <v>5</v>
      </c>
      <c r="AE434" s="76">
        <f>IF(S434="","",(IF(S434&gt;='Basket Brand'!B$3,'Basket Brand'!C$3,IF(S434&gt;='Basket Brand'!B$4,('Basket Brand'!C$4+((S434-'Basket Brand'!B$4)/('Basket Brand'!B$3-'Basket Brand'!B$4))*'Basket Brand'!D$4),IF(S434&gt;'Basket Brand'!B$5,('Basket Brand'!C$5+((S434-'Basket Brand'!B$5)/('Basket Brand'!B$4-'Basket Brand'!B$5))*'Basket Brand'!D$5),IF(S434&gt;='Basket Brand'!B$6,('Basket Brand'!C$6+((S434-'Basket Brand'!B$6)/('Basket Brand'!B$5-'Basket Brand'!B$6)*'Basket Brand'!D$6)),0))))*$AE$2/10))</f>
        <v>4.3884750017008747</v>
      </c>
      <c r="AF434" s="76">
        <f>IF(T434="","",(IF(T434&gt;='No of Month Ach.'!B$3,'No of Month Ach.'!C$3,IF(T434&gt;='No of Month Ach.'!B$4,('No of Month Ach.'!C$4+((T434-'No of Month Ach.'!B$4)/('No of Month Ach.'!B$3-'No of Month Ach.'!B$4))*'No of Month Ach.'!D$4),IF(T434&gt;'No of Month Ach.'!B$5,('No of Month Ach.'!C$5+((T434-'No of Month Ach.'!B$5)/('No of Month Ach.'!B$4-'No of Month Ach.'!B$5))*'No of Month Ach.'!D$5),IF(T434&gt;='No of Month Ach.'!B$6,('No of Month Ach.'!C$6+((T434-'No of Month Ach.'!B$6)/('No of Month Ach.'!B$5-'No of Month Ach.'!B$6)*'No of Month Ach.'!D$6)),0))))*$AF$2/10))</f>
        <v>0</v>
      </c>
      <c r="AG434" s="76">
        <f>IFERROR(IF(U434="","",IF(U434&gt;='Rx Share'!B$3,'Rx Share'!C$3,IF(U434&gt;='Rx Share'!B$4,('Rx Share'!C$4+((U434-'Rx Share'!B$4)/('Rx Share'!B$3-'Rx Share'!B$4))*'Rx Share'!D$4),IF(U434&gt;'Rx Share'!B$5,('Rx Share'!C$5+((U434-'Rx Share'!B$5)/('Rx Share'!B$4-'Rx Share'!B$5))*'Rx Share'!D$5),IF(U434&gt;='Rx Share'!B$6,('Rx Share'!C$6+((U434-'Rx Share'!B$6)/('Rx Share'!B$5-'Rx Share'!B$6)*'Rx Share'!D$6)),0)))))*$AG$2/10,"")</f>
        <v>0</v>
      </c>
      <c r="AH434" s="76">
        <f>IF(W434&gt;='Call Achv'!B$3,'Call Achv'!C$3,IF(W434&gt;='Call Achv'!B$4,('Call Achv'!C$4+((W434-'Call Achv'!B$4)/('Call Achv'!B$3-'Call Achv'!B$4))*'Call Achv'!D$4),IF(W434&gt;'Call Achv'!B$5,('Call Achv'!C$5+((W434-'Call Achv'!B$5)/('Call Achv'!B$4-'Call Achv'!B$5))*'Call Achv'!D$5),IF(W434&gt;='Call Achv'!B$6,('Call Achv'!C$6+((W434-'Call Achv'!B$6)/('Call Achv'!B$5-'Call Achv'!B$6)*'Call Achv'!D$6)),0))))*$AH$2/10</f>
        <v>5</v>
      </c>
      <c r="AI434" s="76">
        <f>IF(X434&gt;='FF-Written'!B$3,'FF-Written'!C$3,IF(X434&gt;='FF-Written'!B$4,('FF-Written'!C$4+((X434-'FF-Written'!B$4)/('FF-Written'!B$3-'FF-Written'!B$4))*'FF-Written'!D$4),IF(X434&gt;'FF-Written'!B$5,('FF-Written'!C$5+((X434-'FF-Written'!B$5)/('FF-Written'!B$4-'FF-Written'!B$5))*'FF-Written'!D$5),IF(X434&gt;='FF-Written'!B$6,('FF-Written'!C$6+((X434-'FF-Written'!B$6)/('FF-Written'!B$5-'FF-Written'!B$6)*'FF-Written'!D$6)),0))))*$AI$2/10</f>
        <v>5.0666666666666673</v>
      </c>
      <c r="AJ434" s="76">
        <f>IF(Y434&gt;='FF-Detailing'!B$3,'FF-Detailing'!C$3,IF(Y434&gt;='FF-Detailing'!B$4,('FF-Detailing'!C$4+((Y434-'FF-Detailing'!B$4)/('FF-Detailing'!B$3-'FF-Detailing'!B$4))*'FF-Detailing'!D$4),IF(Y434&gt;'FF-Detailing'!B$5,('FF-Detailing'!C$5+((Y434-'FF-Detailing'!B$5)/('FF-Detailing'!B$4-'FF-Detailing'!B$5))*'FF-Detailing'!D$5),IF(Y434&gt;='FF-Detailing'!B$6,('FF-Detailing'!C$6+((Y434-'FF-Detailing'!B$6)/('FF-Detailing'!B$5-'FF-Detailing'!B$6)*'FF-Detailing'!D$6)),0))))*$AJ$2/10</f>
        <v>2.5200000000000005</v>
      </c>
      <c r="AK434" s="100">
        <f t="shared" si="81"/>
        <v>40.817456377537077</v>
      </c>
      <c r="AL434" s="70">
        <f t="shared" si="90"/>
        <v>334</v>
      </c>
      <c r="AO434" s="110" t="str">
        <f t="shared" si="84"/>
        <v/>
      </c>
      <c r="AP434" s="110" t="str">
        <f t="shared" si="78"/>
        <v/>
      </c>
      <c r="AQ434" s="110" t="str">
        <f t="shared" si="79"/>
        <v/>
      </c>
      <c r="AR434" s="110" t="str">
        <f t="shared" si="80"/>
        <v/>
      </c>
      <c r="AS434" s="109" t="str">
        <f t="shared" si="85"/>
        <v>Disqualified</v>
      </c>
      <c r="AT434" s="109" t="str">
        <f t="shared" si="86"/>
        <v>Disqualified</v>
      </c>
      <c r="AU434" s="109" t="str">
        <f t="shared" si="87"/>
        <v>Disqualified</v>
      </c>
      <c r="AV434" s="109" t="str">
        <f t="shared" si="88"/>
        <v>Disqualified</v>
      </c>
    </row>
    <row r="435" spans="1:48" ht="20" x14ac:dyDescent="0.35">
      <c r="A435" s="87"/>
      <c r="B435" s="79">
        <v>109207</v>
      </c>
      <c r="C435" s="80" t="s">
        <v>2423</v>
      </c>
      <c r="D435" s="80" t="s">
        <v>1114</v>
      </c>
      <c r="E435" s="80" t="s">
        <v>2424</v>
      </c>
      <c r="F435" s="80" t="s">
        <v>1910</v>
      </c>
      <c r="G435" s="80" t="s">
        <v>1854</v>
      </c>
      <c r="H435" s="80" t="s">
        <v>1808</v>
      </c>
      <c r="I435" s="80" t="s">
        <v>1757</v>
      </c>
      <c r="J435" s="146">
        <v>45472</v>
      </c>
      <c r="K435" s="146" t="s">
        <v>1719</v>
      </c>
      <c r="L435" s="79"/>
      <c r="M435" s="79">
        <v>9</v>
      </c>
      <c r="N435" s="78">
        <v>88.364632474073574</v>
      </c>
      <c r="O435" s="78">
        <f>_xlfn.XLOOKUP($B435,[1]Sheet1!$A:$A,[1]Sheet1!$D:$D)</f>
        <v>88.364617250219297</v>
      </c>
      <c r="P435" s="78">
        <f t="shared" si="89"/>
        <v>1.5223854276769089E-5</v>
      </c>
      <c r="Q435" s="78">
        <v>20.547945205479451</v>
      </c>
      <c r="R435" s="78">
        <v>17.940522494190777</v>
      </c>
      <c r="S435" s="78">
        <v>91.085019834500486</v>
      </c>
      <c r="T435" s="142">
        <v>1</v>
      </c>
      <c r="U435" s="68">
        <v>3.2266315609152842</v>
      </c>
      <c r="V435" s="68">
        <v>0.58079368096475115</v>
      </c>
      <c r="W435" s="78">
        <v>97.333333333333343</v>
      </c>
      <c r="X435" s="78">
        <v>82.222222222222229</v>
      </c>
      <c r="Y435" s="78">
        <v>84.333333333333329</v>
      </c>
      <c r="Z435" s="73"/>
      <c r="AA435" s="74"/>
      <c r="AB435" s="75">
        <f>IF(N435="","",(IF(N435&gt;='Sales Ach'!B$3,'Sales Ach'!C$3,IF(N435&gt;='Sales Ach'!B$4,('Sales Ach'!C$4+((N435-'Sales Ach'!B$4)/('Sales Ach'!B$3-'Sales Ach'!B$4))*'Sales Ach'!D$4),IF(N435&gt;'Sales Ach'!B$5,('Sales Ach'!C$5+((N435-'Sales Ach'!B$5)/('Sales Ach'!B$4-'Sales Ach'!B$5))*'Sales Ach'!D$5),IF(N435&gt;='Sales Ach'!B$6,('Sales Ach'!C$6+((N435-'Sales Ach'!B$6)/('Sales Ach'!B$5-'Sales Ach'!B$6)*'Sales Ach'!D$6)),0))))*$AB$2/10))</f>
        <v>13.009389742222073</v>
      </c>
      <c r="AC435" s="76">
        <f>IF(Q435="","",(IF(Q435&gt;=UA!B$3,UA!C$3,IF(Q435&gt;=UA!B$4,(UA!C$4+((Q435-UA!B$4)/(UA!B$3-UA!B$4))*UA!D$4),IF(Q435&gt;UA!B$5,(UA!C$5+((Q435-UA!B$5)/(UA!B$4-UA!B$5))*UA!D$5),IF(Q435&gt;=UA!B$6,(UA!C$6+((Q435-UA!B$6)/(UA!B$5-UA!B$6)*UA!D$6)),0))))*$AC$2/10))</f>
        <v>0</v>
      </c>
      <c r="AD435" s="76">
        <f>IF(R435="","",(IF(R435&gt;='New Product'!B$3,'New Product'!C$3,IF(R435&gt;='New Product'!B$4,('New Product'!C$4+((R435-'New Product'!B$4)/('New Product'!B$3-'New Product'!B$4))*'New Product'!D$4),IF(R435&gt;'New Product'!B$5,('New Product'!C$5+((R435-'New Product'!B$5)/('New Product'!B$4-'New Product'!B$5))*'New Product'!D$5),IF(R435&gt;='New Product'!B$6,('New Product'!C$6+((R435-'New Product'!B$6)/('New Product'!B$5-'New Product'!B$6)*'New Product'!D$6)),0)))))*$AD$2/10)</f>
        <v>0</v>
      </c>
      <c r="AE435" s="76">
        <f>IF(S435="","",(IF(S435&gt;='Basket Brand'!B$3,'Basket Brand'!C$3,IF(S435&gt;='Basket Brand'!B$4,('Basket Brand'!C$4+((S435-'Basket Brand'!B$4)/('Basket Brand'!B$3-'Basket Brand'!B$4))*'Basket Brand'!D$4),IF(S435&gt;'Basket Brand'!B$5,('Basket Brand'!C$5+((S435-'Basket Brand'!B$5)/('Basket Brand'!B$4-'Basket Brand'!B$5))*'Basket Brand'!D$5),IF(S435&gt;='Basket Brand'!B$6,('Basket Brand'!C$6+((S435-'Basket Brand'!B$6)/('Basket Brand'!B$5-'Basket Brand'!B$6)*'Basket Brand'!D$6)),0))))*$AE$2/10))</f>
        <v>5.5302023801400582</v>
      </c>
      <c r="AF435" s="76">
        <f>IF(T435="","",(IF(T435&gt;='No of Month Ach.'!B$3,'No of Month Ach.'!C$3,IF(T435&gt;='No of Month Ach.'!B$4,('No of Month Ach.'!C$4+((T435-'No of Month Ach.'!B$4)/('No of Month Ach.'!B$3-'No of Month Ach.'!B$4))*'No of Month Ach.'!D$4),IF(T435&gt;'No of Month Ach.'!B$5,('No of Month Ach.'!C$5+((T435-'No of Month Ach.'!B$5)/('No of Month Ach.'!B$4-'No of Month Ach.'!B$5))*'No of Month Ach.'!D$5),IF(T435&gt;='No of Month Ach.'!B$6,('No of Month Ach.'!C$6+((T435-'No of Month Ach.'!B$6)/('No of Month Ach.'!B$5-'No of Month Ach.'!B$6)*'No of Month Ach.'!D$6)),0))))*$AF$2/10))</f>
        <v>0</v>
      </c>
      <c r="AG435" s="76">
        <f>IFERROR(IF(U435="","",IF(U435&gt;='Rx Share'!B$3,'Rx Share'!C$3,IF(U435&gt;='Rx Share'!B$4,('Rx Share'!C$4+((U435-'Rx Share'!B$4)/('Rx Share'!B$3-'Rx Share'!B$4))*'Rx Share'!D$4),IF(U435&gt;'Rx Share'!B$5,('Rx Share'!C$5+((U435-'Rx Share'!B$5)/('Rx Share'!B$4-'Rx Share'!B$5))*'Rx Share'!D$5),IF(U435&gt;='Rx Share'!B$6,('Rx Share'!C$6+((U435-'Rx Share'!B$6)/('Rx Share'!B$5-'Rx Share'!B$6)*'Rx Share'!D$6)),0)))))*$AG$2/10,"")</f>
        <v>0</v>
      </c>
      <c r="AH435" s="76">
        <f>IF(W435&gt;='Call Achv'!B$3,'Call Achv'!C$3,IF(W435&gt;='Call Achv'!B$4,('Call Achv'!C$4+((W435-'Call Achv'!B$4)/('Call Achv'!B$3-'Call Achv'!B$4))*'Call Achv'!D$4),IF(W435&gt;'Call Achv'!B$5,('Call Achv'!C$5+((W435-'Call Achv'!B$5)/('Call Achv'!B$4-'Call Achv'!B$5))*'Call Achv'!D$5),IF(W435&gt;='Call Achv'!B$6,('Call Achv'!C$6+((W435-'Call Achv'!B$6)/('Call Achv'!B$5-'Call Achv'!B$6)*'Call Achv'!D$6)),0))))*$AH$2/10</f>
        <v>4.2000000000000028</v>
      </c>
      <c r="AI435" s="76">
        <f>IF(X435&gt;='FF-Written'!B$3,'FF-Written'!C$3,IF(X435&gt;='FF-Written'!B$4,('FF-Written'!C$4+((X435-'FF-Written'!B$4)/('FF-Written'!B$3-'FF-Written'!B$4))*'FF-Written'!D$4),IF(X435&gt;'FF-Written'!B$5,('FF-Written'!C$5+((X435-'FF-Written'!B$5)/('FF-Written'!B$4-'FF-Written'!B$5))*'FF-Written'!D$5),IF(X435&gt;='FF-Written'!B$6,('FF-Written'!C$6+((X435-'FF-Written'!B$6)/('FF-Written'!B$5-'FF-Written'!B$6)*'FF-Written'!D$6)),0))))*$AI$2/10</f>
        <v>6.7555555555555573</v>
      </c>
      <c r="AJ435" s="76">
        <f>IF(Y435&gt;='FF-Detailing'!B$3,'FF-Detailing'!C$3,IF(Y435&gt;='FF-Detailing'!B$4,('FF-Detailing'!C$4+((Y435-'FF-Detailing'!B$4)/('FF-Detailing'!B$3-'FF-Detailing'!B$4))*'FF-Detailing'!D$4),IF(Y435&gt;'FF-Detailing'!B$5,('FF-Detailing'!C$5+((Y435-'FF-Detailing'!B$5)/('FF-Detailing'!B$4-'FF-Detailing'!B$5))*'FF-Detailing'!D$5),IF(Y435&gt;='FF-Detailing'!B$6,('FF-Detailing'!C$6+((Y435-'FF-Detailing'!B$6)/('FF-Detailing'!B$5-'FF-Detailing'!B$6)*'FF-Detailing'!D$6)),0))))*$AJ$2/10</f>
        <v>2.3599999999999994</v>
      </c>
      <c r="AK435" s="100">
        <f t="shared" si="81"/>
        <v>39.81893459739711</v>
      </c>
      <c r="AL435" s="70">
        <f t="shared" si="90"/>
        <v>346</v>
      </c>
      <c r="AO435" s="110" t="str">
        <f t="shared" si="84"/>
        <v/>
      </c>
      <c r="AP435" s="110" t="str">
        <f t="shared" si="78"/>
        <v/>
      </c>
      <c r="AQ435" s="110" t="str">
        <f t="shared" si="79"/>
        <v/>
      </c>
      <c r="AR435" s="110" t="str">
        <f t="shared" si="80"/>
        <v/>
      </c>
      <c r="AS435" s="109" t="str">
        <f t="shared" si="85"/>
        <v>Disqualified</v>
      </c>
      <c r="AT435" s="109" t="str">
        <f t="shared" si="86"/>
        <v>Disqualified</v>
      </c>
      <c r="AU435" s="109" t="str">
        <f t="shared" si="87"/>
        <v>Disqualified</v>
      </c>
      <c r="AV435" s="109" t="str">
        <f t="shared" si="88"/>
        <v>Disqualified</v>
      </c>
    </row>
    <row r="436" spans="1:48" ht="20" x14ac:dyDescent="0.35">
      <c r="A436" s="87"/>
      <c r="B436" s="79">
        <v>109208</v>
      </c>
      <c r="C436" s="80" t="s">
        <v>2425</v>
      </c>
      <c r="D436" s="80" t="s">
        <v>1114</v>
      </c>
      <c r="E436" s="80" t="s">
        <v>2426</v>
      </c>
      <c r="F436" s="80" t="s">
        <v>1804</v>
      </c>
      <c r="G436" s="80" t="s">
        <v>14</v>
      </c>
      <c r="H436" s="80" t="s">
        <v>1770</v>
      </c>
      <c r="I436" s="80" t="s">
        <v>1757</v>
      </c>
      <c r="J436" s="146">
        <v>45472</v>
      </c>
      <c r="K436" s="146" t="s">
        <v>1719</v>
      </c>
      <c r="L436" s="79"/>
      <c r="M436" s="79">
        <v>9</v>
      </c>
      <c r="N436" s="78">
        <v>83.524803909956546</v>
      </c>
      <c r="O436" s="78">
        <f>_xlfn.XLOOKUP($B436,[1]Sheet1!$A:$A,[1]Sheet1!$D:$D)</f>
        <v>83.524830543611841</v>
      </c>
      <c r="P436" s="78">
        <f t="shared" si="89"/>
        <v>-2.6633655295427161E-5</v>
      </c>
      <c r="Q436" s="78">
        <v>36.923076923076927</v>
      </c>
      <c r="R436" s="78">
        <v>60.888534789443092</v>
      </c>
      <c r="S436" s="78">
        <v>103.58208177786778</v>
      </c>
      <c r="T436" s="142">
        <v>0</v>
      </c>
      <c r="U436" s="68">
        <v>11.814797476537596</v>
      </c>
      <c r="V436" s="68">
        <v>0.35444392429612787</v>
      </c>
      <c r="W436" s="78">
        <v>52.72727272727272</v>
      </c>
      <c r="X436" s="78">
        <v>69.444444444444443</v>
      </c>
      <c r="Y436" s="78">
        <v>85</v>
      </c>
      <c r="Z436" s="73"/>
      <c r="AA436" s="74"/>
      <c r="AB436" s="75">
        <f>IF(N436="","",(IF(N436&gt;='Sales Ach'!B$3,'Sales Ach'!C$3,IF(N436&gt;='Sales Ach'!B$4,('Sales Ach'!C$4+((N436-'Sales Ach'!B$4)/('Sales Ach'!B$3-'Sales Ach'!B$4))*'Sales Ach'!D$4),IF(N436&gt;'Sales Ach'!B$5,('Sales Ach'!C$5+((N436-'Sales Ach'!B$5)/('Sales Ach'!B$4-'Sales Ach'!B$5))*'Sales Ach'!D$5),IF(N436&gt;='Sales Ach'!B$6,('Sales Ach'!C$6+((N436-'Sales Ach'!B$6)/('Sales Ach'!B$5-'Sales Ach'!B$6)*'Sales Ach'!D$6)),0))))*$AB$2/10))</f>
        <v>11.557441172986966</v>
      </c>
      <c r="AC436" s="76">
        <f>IF(Q436="","",(IF(Q436&gt;=UA!B$3,UA!C$3,IF(Q436&gt;=UA!B$4,(UA!C$4+((Q436-UA!B$4)/(UA!B$3-UA!B$4))*UA!D$4),IF(Q436&gt;UA!B$5,(UA!C$5+((Q436-UA!B$5)/(UA!B$4-UA!B$5))*UA!D$5),IF(Q436&gt;=UA!B$6,(UA!C$6+((Q436-UA!B$6)/(UA!B$5-UA!B$6)*UA!D$6)),0))))*$AC$2/10))</f>
        <v>5.0769230769230784</v>
      </c>
      <c r="AD436" s="76">
        <f>IF(R436="","",(IF(R436&gt;='New Product'!B$3,'New Product'!C$3,IF(R436&gt;='New Product'!B$4,('New Product'!C$4+((R436-'New Product'!B$4)/('New Product'!B$3-'New Product'!B$4))*'New Product'!D$4),IF(R436&gt;'New Product'!B$5,('New Product'!C$5+((R436-'New Product'!B$5)/('New Product'!B$4-'New Product'!B$5))*'New Product'!D$5),IF(R436&gt;='New Product'!B$6,('New Product'!C$6+((R436-'New Product'!B$6)/('New Product'!B$5-'New Product'!B$6)*'New Product'!D$6)),0)))))*$AD$2/10)</f>
        <v>1.1638733970381354</v>
      </c>
      <c r="AE436" s="76">
        <f>IF(S436="","",(IF(S436&gt;='Basket Brand'!B$3,'Basket Brand'!C$3,IF(S436&gt;='Basket Brand'!B$4,('Basket Brand'!C$4+((S436-'Basket Brand'!B$4)/('Basket Brand'!B$3-'Basket Brand'!B$4))*'Basket Brand'!D$4),IF(S436&gt;'Basket Brand'!B$5,('Basket Brand'!C$5+((S436-'Basket Brand'!B$5)/('Basket Brand'!B$4-'Basket Brand'!B$5))*'Basket Brand'!D$5),IF(S436&gt;='Basket Brand'!B$6,('Basket Brand'!C$6+((S436-'Basket Brand'!B$6)/('Basket Brand'!B$5-'Basket Brand'!B$6)*'Basket Brand'!D$6)),0))))*$AE$2/10))</f>
        <v>10.029849813344134</v>
      </c>
      <c r="AF436" s="76">
        <f>IF(T436="","",(IF(T436&gt;='No of Month Ach.'!B$3,'No of Month Ach.'!C$3,IF(T436&gt;='No of Month Ach.'!B$4,('No of Month Ach.'!C$4+((T436-'No of Month Ach.'!B$4)/('No of Month Ach.'!B$3-'No of Month Ach.'!B$4))*'No of Month Ach.'!D$4),IF(T436&gt;'No of Month Ach.'!B$5,('No of Month Ach.'!C$5+((T436-'No of Month Ach.'!B$5)/('No of Month Ach.'!B$4-'No of Month Ach.'!B$5))*'No of Month Ach.'!D$5),IF(T436&gt;='No of Month Ach.'!B$6,('No of Month Ach.'!C$6+((T436-'No of Month Ach.'!B$6)/('No of Month Ach.'!B$5-'No of Month Ach.'!B$6)*'No of Month Ach.'!D$6)),0))))*$AF$2/10))</f>
        <v>0</v>
      </c>
      <c r="AG436" s="76">
        <f>IFERROR(IF(U436="","",IF(U436&gt;='Rx Share'!B$3,'Rx Share'!C$3,IF(U436&gt;='Rx Share'!B$4,('Rx Share'!C$4+((U436-'Rx Share'!B$4)/('Rx Share'!B$3-'Rx Share'!B$4))*'Rx Share'!D$4),IF(U436&gt;'Rx Share'!B$5,('Rx Share'!C$5+((U436-'Rx Share'!B$5)/('Rx Share'!B$4-'Rx Share'!B$5))*'Rx Share'!D$5),IF(U436&gt;='Rx Share'!B$6,('Rx Share'!C$6+((U436-'Rx Share'!B$6)/('Rx Share'!B$5-'Rx Share'!B$6)*'Rx Share'!D$6)),0)))))*$AG$2/10,"")</f>
        <v>0</v>
      </c>
      <c r="AH436" s="76">
        <f>IF(W436&gt;='Call Achv'!B$3,'Call Achv'!C$3,IF(W436&gt;='Call Achv'!B$4,('Call Achv'!C$4+((W436-'Call Achv'!B$4)/('Call Achv'!B$3-'Call Achv'!B$4))*'Call Achv'!D$4),IF(W436&gt;'Call Achv'!B$5,('Call Achv'!C$5+((W436-'Call Achv'!B$5)/('Call Achv'!B$4-'Call Achv'!B$5))*'Call Achv'!D$5),IF(W436&gt;='Call Achv'!B$6,('Call Achv'!C$6+((W436-'Call Achv'!B$6)/('Call Achv'!B$5-'Call Achv'!B$6)*'Call Achv'!D$6)),0))))*$AH$2/10</f>
        <v>0</v>
      </c>
      <c r="AI436" s="76">
        <f>IF(X436&gt;='FF-Written'!B$3,'FF-Written'!C$3,IF(X436&gt;='FF-Written'!B$4,('FF-Written'!C$4+((X436-'FF-Written'!B$4)/('FF-Written'!B$3-'FF-Written'!B$4))*'FF-Written'!D$4),IF(X436&gt;'FF-Written'!B$5,('FF-Written'!C$5+((X436-'FF-Written'!B$5)/('FF-Written'!B$4-'FF-Written'!B$5))*'FF-Written'!D$5),IF(X436&gt;='FF-Written'!B$6,('FF-Written'!C$6+((X436-'FF-Written'!B$6)/('FF-Written'!B$5-'FF-Written'!B$6)*'FF-Written'!D$6)),0))))*$AI$2/10</f>
        <v>4.333333333333333</v>
      </c>
      <c r="AJ436" s="76">
        <f>IF(Y436&gt;='FF-Detailing'!B$3,'FF-Detailing'!C$3,IF(Y436&gt;='FF-Detailing'!B$4,('FF-Detailing'!C$4+((Y436-'FF-Detailing'!B$4)/('FF-Detailing'!B$3-'FF-Detailing'!B$4))*'FF-Detailing'!D$4),IF(Y436&gt;'FF-Detailing'!B$5,('FF-Detailing'!C$5+((Y436-'FF-Detailing'!B$5)/('FF-Detailing'!B$4-'FF-Detailing'!B$5))*'FF-Detailing'!D$5),IF(Y436&gt;='FF-Detailing'!B$6,('FF-Detailing'!C$6+((Y436-'FF-Detailing'!B$6)/('FF-Detailing'!B$5-'FF-Detailing'!B$6)*'FF-Detailing'!D$6)),0))))*$AJ$2/10</f>
        <v>2.4</v>
      </c>
      <c r="AK436" s="100">
        <f t="shared" si="81"/>
        <v>43.201775992032054</v>
      </c>
      <c r="AL436" s="70">
        <f t="shared" si="90"/>
        <v>309</v>
      </c>
      <c r="AO436" s="110" t="str">
        <f t="shared" si="84"/>
        <v/>
      </c>
      <c r="AP436" s="110" t="str">
        <f t="shared" si="78"/>
        <v/>
      </c>
      <c r="AQ436" s="110" t="str">
        <f t="shared" si="79"/>
        <v/>
      </c>
      <c r="AR436" s="110" t="str">
        <f t="shared" si="80"/>
        <v/>
      </c>
      <c r="AS436" s="109" t="str">
        <f t="shared" si="85"/>
        <v>Disqualified</v>
      </c>
      <c r="AT436" s="109" t="str">
        <f t="shared" si="86"/>
        <v>Disqualified</v>
      </c>
      <c r="AU436" s="109" t="str">
        <f t="shared" si="87"/>
        <v>Disqualified</v>
      </c>
      <c r="AV436" s="109" t="str">
        <f t="shared" si="88"/>
        <v>Disqualified</v>
      </c>
    </row>
    <row r="437" spans="1:48" ht="20" x14ac:dyDescent="0.35">
      <c r="A437" s="87"/>
      <c r="B437" s="79">
        <v>109209</v>
      </c>
      <c r="C437" s="80" t="s">
        <v>2427</v>
      </c>
      <c r="D437" s="80"/>
      <c r="E437" s="80" t="s">
        <v>1579</v>
      </c>
      <c r="F437" s="80" t="s">
        <v>106</v>
      </c>
      <c r="G437" s="80" t="s">
        <v>2395</v>
      </c>
      <c r="H437" s="80" t="s">
        <v>2261</v>
      </c>
      <c r="I437" s="80" t="s">
        <v>1786</v>
      </c>
      <c r="J437" s="146"/>
      <c r="K437" s="146" t="s">
        <v>1701</v>
      </c>
      <c r="L437" s="79"/>
      <c r="M437" s="79">
        <v>3</v>
      </c>
      <c r="N437" s="78">
        <v>97.285718216509693</v>
      </c>
      <c r="O437" s="78">
        <f>_xlfn.XLOOKUP($B437,[1]Sheet1!$A:$A,[1]Sheet1!$D:$D)</f>
        <v>97.285718216509693</v>
      </c>
      <c r="P437" s="78">
        <f t="shared" si="89"/>
        <v>0</v>
      </c>
      <c r="Q437" s="78">
        <v>41.53846153846154</v>
      </c>
      <c r="R437" s="78">
        <v>83.771895441915561</v>
      </c>
      <c r="S437" s="78">
        <v>114.48987787896495</v>
      </c>
      <c r="T437" s="142">
        <v>2</v>
      </c>
      <c r="U437" s="68" t="s">
        <v>1093</v>
      </c>
      <c r="V437" s="68" t="s">
        <v>1093</v>
      </c>
      <c r="W437" s="78">
        <v>112.45421245421245</v>
      </c>
      <c r="X437" s="78">
        <v>68.333333333333329</v>
      </c>
      <c r="Y437" s="78">
        <v>81.5</v>
      </c>
      <c r="Z437" s="73"/>
      <c r="AA437" s="74"/>
      <c r="AB437" s="75">
        <f>IF(N437="","",(IF(N437&gt;='Sales Ach'!B$3,'Sales Ach'!C$3,IF(N437&gt;='Sales Ach'!B$4,('Sales Ach'!C$4+((N437-'Sales Ach'!B$4)/('Sales Ach'!B$3-'Sales Ach'!B$4))*'Sales Ach'!D$4),IF(N437&gt;'Sales Ach'!B$5,('Sales Ach'!C$5+((N437-'Sales Ach'!B$5)/('Sales Ach'!B$4-'Sales Ach'!B$5))*'Sales Ach'!D$5),IF(N437&gt;='Sales Ach'!B$6,('Sales Ach'!C$6+((N437-'Sales Ach'!B$6)/('Sales Ach'!B$5-'Sales Ach'!B$6)*'Sales Ach'!D$6)),0))))*$AB$2/10))</f>
        <v>17.742861859811633</v>
      </c>
      <c r="AC437" s="76">
        <f>IF(Q437="","",(IF(Q437&gt;=UA!B$3,UA!C$3,IF(Q437&gt;=UA!B$4,(UA!C$4+((Q437-UA!B$4)/(UA!B$3-UA!B$4))*UA!D$4),IF(Q437&gt;UA!B$5,(UA!C$5+((Q437-UA!B$5)/(UA!B$4-UA!B$5))*UA!D$5),IF(Q437&gt;=UA!B$6,(UA!C$6+((Q437-UA!B$6)/(UA!B$5-UA!B$6)*UA!D$6)),0))))*$AC$2/10))</f>
        <v>6.6153846153846159</v>
      </c>
      <c r="AD437" s="76">
        <f>IF(R437="","",(IF(R437&gt;='New Product'!B$3,'New Product'!C$3,IF(R437&gt;='New Product'!B$4,('New Product'!C$4+((R437-'New Product'!B$4)/('New Product'!B$3-'New Product'!B$4))*'New Product'!D$4),IF(R437&gt;'New Product'!B$5,('New Product'!C$5+((R437-'New Product'!B$5)/('New Product'!B$4-'New Product'!B$5))*'New Product'!D$5),IF(R437&gt;='New Product'!B$6,('New Product'!C$6+((R437-'New Product'!B$6)/('New Product'!B$5-'New Product'!B$6)*'New Product'!D$6)),0)))))*$AD$2/10)</f>
        <v>2.3771895441915563</v>
      </c>
      <c r="AE437" s="76">
        <f>IF(S437="","",(IF(S437&gt;='Basket Brand'!B$3,'Basket Brand'!C$3,IF(S437&gt;='Basket Brand'!B$4,('Basket Brand'!C$4+((S437-'Basket Brand'!B$4)/('Basket Brand'!B$3-'Basket Brand'!B$4))*'Basket Brand'!D$4),IF(S437&gt;'Basket Brand'!B$5,('Basket Brand'!C$5+((S437-'Basket Brand'!B$5)/('Basket Brand'!B$4-'Basket Brand'!B$5))*'Basket Brand'!D$5),IF(S437&gt;='Basket Brand'!B$6,('Basket Brand'!C$6+((S437-'Basket Brand'!B$6)/('Basket Brand'!B$5-'Basket Brand'!B$6)*'Basket Brand'!D$6)),0))))*$AE$2/10))</f>
        <v>11.338785345475795</v>
      </c>
      <c r="AF437" s="76">
        <f>IF(T437="","",(IF(T437&gt;='No of Month Ach.'!B$3,'No of Month Ach.'!C$3,IF(T437&gt;='No of Month Ach.'!B$4,('No of Month Ach.'!C$4+((T437-'No of Month Ach.'!B$4)/('No of Month Ach.'!B$3-'No of Month Ach.'!B$4))*'No of Month Ach.'!D$4),IF(T437&gt;'No of Month Ach.'!B$5,('No of Month Ach.'!C$5+((T437-'No of Month Ach.'!B$5)/('No of Month Ach.'!B$4-'No of Month Ach.'!B$5))*'No of Month Ach.'!D$5),IF(T437&gt;='No of Month Ach.'!B$6,('No of Month Ach.'!C$6+((T437-'No of Month Ach.'!B$6)/('No of Month Ach.'!B$5-'No of Month Ach.'!B$6)*'No of Month Ach.'!D$6)),0))))*$AF$2/10))</f>
        <v>0</v>
      </c>
      <c r="AG437" s="76" t="str">
        <f>IFERROR(IF(U437="","",IF(U437&gt;='Rx Share'!B$3,'Rx Share'!C$3,IF(U437&gt;='Rx Share'!B$4,('Rx Share'!C$4+((U437-'Rx Share'!B$4)/('Rx Share'!B$3-'Rx Share'!B$4))*'Rx Share'!D$4),IF(U437&gt;'Rx Share'!B$5,('Rx Share'!C$5+((U437-'Rx Share'!B$5)/('Rx Share'!B$4-'Rx Share'!B$5))*'Rx Share'!D$5),IF(U437&gt;='Rx Share'!B$6,('Rx Share'!C$6+((U437-'Rx Share'!B$6)/('Rx Share'!B$5-'Rx Share'!B$6)*'Rx Share'!D$6)),0)))))*$AG$2/10,"")</f>
        <v/>
      </c>
      <c r="AH437" s="76">
        <f>IF(W437&gt;='Call Achv'!B$3,'Call Achv'!C$3,IF(W437&gt;='Call Achv'!B$4,('Call Achv'!C$4+((W437-'Call Achv'!B$4)/('Call Achv'!B$3-'Call Achv'!B$4))*'Call Achv'!D$4),IF(W437&gt;'Call Achv'!B$5,('Call Achv'!C$5+((W437-'Call Achv'!B$5)/('Call Achv'!B$4-'Call Achv'!B$5))*'Call Achv'!D$5),IF(W437&gt;='Call Achv'!B$6,('Call Achv'!C$6+((W437-'Call Achv'!B$6)/('Call Achv'!B$5-'Call Achv'!B$6)*'Call Achv'!D$6)),0))))*$AH$2/10</f>
        <v>5</v>
      </c>
      <c r="AI437" s="76">
        <f>IF(X437&gt;='FF-Written'!B$3,'FF-Written'!C$3,IF(X437&gt;='FF-Written'!B$4,('FF-Written'!C$4+((X437-'FF-Written'!B$4)/('FF-Written'!B$3-'FF-Written'!B$4))*'FF-Written'!D$4),IF(X437&gt;'FF-Written'!B$5,('FF-Written'!C$5+((X437-'FF-Written'!B$5)/('FF-Written'!B$4-'FF-Written'!B$5))*'FF-Written'!D$5),IF(X437&gt;='FF-Written'!B$6,('FF-Written'!C$6+((X437-'FF-Written'!B$6)/('FF-Written'!B$5-'FF-Written'!B$6)*'FF-Written'!D$6)),0))))*$AI$2/10</f>
        <v>4.1999999999999993</v>
      </c>
      <c r="AJ437" s="76">
        <f>IF(Y437&gt;='FF-Detailing'!B$3,'FF-Detailing'!C$3,IF(Y437&gt;='FF-Detailing'!B$4,('FF-Detailing'!C$4+((Y437-'FF-Detailing'!B$4)/('FF-Detailing'!B$3-'FF-Detailing'!B$4))*'FF-Detailing'!D$4),IF(Y437&gt;'FF-Detailing'!B$5,('FF-Detailing'!C$5+((Y437-'FF-Detailing'!B$5)/('FF-Detailing'!B$4-'FF-Detailing'!B$5))*'FF-Detailing'!D$5),IF(Y437&gt;='FF-Detailing'!B$6,('FF-Detailing'!C$6+((Y437-'FF-Detailing'!B$6)/('FF-Detailing'!B$5-'FF-Detailing'!B$6)*'FF-Detailing'!D$6)),0))))*$AJ$2/10</f>
        <v>2.19</v>
      </c>
      <c r="AK437" s="100">
        <f t="shared" si="81"/>
        <v>61.830276706079509</v>
      </c>
      <c r="AL437" s="70">
        <f t="shared" si="90"/>
        <v>151</v>
      </c>
      <c r="AO437" s="110" t="str">
        <f t="shared" si="84"/>
        <v/>
      </c>
      <c r="AP437" s="110" t="str">
        <f t="shared" si="78"/>
        <v/>
      </c>
      <c r="AQ437" s="110" t="str">
        <f t="shared" si="79"/>
        <v/>
      </c>
      <c r="AR437" s="110" t="str">
        <f t="shared" si="80"/>
        <v/>
      </c>
      <c r="AS437" s="109" t="str">
        <f t="shared" si="85"/>
        <v>Disqualified</v>
      </c>
      <c r="AT437" s="109" t="str">
        <f t="shared" si="86"/>
        <v>Disqualified</v>
      </c>
      <c r="AU437" s="109" t="str">
        <f t="shared" si="87"/>
        <v>Disqualified</v>
      </c>
      <c r="AV437" s="109" t="str">
        <f t="shared" si="88"/>
        <v>Disqualified</v>
      </c>
    </row>
    <row r="438" spans="1:48" ht="20" x14ac:dyDescent="0.35">
      <c r="A438" s="87"/>
      <c r="B438" s="79">
        <v>109212</v>
      </c>
      <c r="C438" s="80" t="s">
        <v>2428</v>
      </c>
      <c r="D438" s="80" t="s">
        <v>1114</v>
      </c>
      <c r="E438" s="80" t="s">
        <v>2429</v>
      </c>
      <c r="F438" s="80" t="s">
        <v>2430</v>
      </c>
      <c r="G438" s="80" t="s">
        <v>20</v>
      </c>
      <c r="H438" s="80" t="s">
        <v>1756</v>
      </c>
      <c r="I438" s="80" t="s">
        <v>1757</v>
      </c>
      <c r="J438" s="146">
        <v>45472</v>
      </c>
      <c r="K438" s="146" t="s">
        <v>1719</v>
      </c>
      <c r="L438" s="79"/>
      <c r="M438" s="79">
        <v>9</v>
      </c>
      <c r="N438" s="78">
        <v>95.622306551370727</v>
      </c>
      <c r="O438" s="78">
        <f>_xlfn.XLOOKUP($B438,[1]Sheet1!$A:$A,[1]Sheet1!$D:$D)</f>
        <v>95.622204269012315</v>
      </c>
      <c r="P438" s="78">
        <f t="shared" si="89"/>
        <v>1.0228235841225342E-4</v>
      </c>
      <c r="Q438" s="78">
        <v>29.411764705882355</v>
      </c>
      <c r="R438" s="78">
        <v>58.855613516505322</v>
      </c>
      <c r="S438" s="78">
        <v>71.140907988868975</v>
      </c>
      <c r="T438" s="142">
        <v>3</v>
      </c>
      <c r="U438" s="68">
        <v>17.719536819549184</v>
      </c>
      <c r="V438" s="68">
        <v>0.53158610458647548</v>
      </c>
      <c r="W438" s="78">
        <v>103.5206499661476</v>
      </c>
      <c r="X438" s="78">
        <v>86.111111111111128</v>
      </c>
      <c r="Y438" s="78">
        <v>80</v>
      </c>
      <c r="Z438" s="73"/>
      <c r="AA438" s="74"/>
      <c r="AB438" s="75">
        <f>IF(N438="","",(IF(N438&gt;='Sales Ach'!B$3,'Sales Ach'!C$3,IF(N438&gt;='Sales Ach'!B$4,('Sales Ach'!C$4+((N438-'Sales Ach'!B$4)/('Sales Ach'!B$3-'Sales Ach'!B$4))*'Sales Ach'!D$4),IF(N438&gt;'Sales Ach'!B$5,('Sales Ach'!C$5+((N438-'Sales Ach'!B$5)/('Sales Ach'!B$4-'Sales Ach'!B$5))*'Sales Ach'!D$5),IF(N438&gt;='Sales Ach'!B$6,('Sales Ach'!C$6+((N438-'Sales Ach'!B$6)/('Sales Ach'!B$5-'Sales Ach'!B$6)*'Sales Ach'!D$6)),0))))*$AB$2/10))</f>
        <v>15.746767861644873</v>
      </c>
      <c r="AC438" s="76">
        <f>IF(Q438="","",(IF(Q438&gt;=UA!B$3,UA!C$3,IF(Q438&gt;=UA!B$4,(UA!C$4+((Q438-UA!B$4)/(UA!B$3-UA!B$4))*UA!D$4),IF(Q438&gt;UA!B$5,(UA!C$5+((Q438-UA!B$5)/(UA!B$4-UA!B$5))*UA!D$5),IF(Q438&gt;=UA!B$6,(UA!C$6+((Q438-UA!B$6)/(UA!B$5-UA!B$6)*UA!D$6)),0))))*$AC$2/10))</f>
        <v>0</v>
      </c>
      <c r="AD438" s="76">
        <f>IF(R438="","",(IF(R438&gt;='New Product'!B$3,'New Product'!C$3,IF(R438&gt;='New Product'!B$4,('New Product'!C$4+((R438-'New Product'!B$4)/('New Product'!B$3-'New Product'!B$4))*'New Product'!D$4),IF(R438&gt;'New Product'!B$5,('New Product'!C$5+((R438-'New Product'!B$5)/('New Product'!B$4-'New Product'!B$5))*'New Product'!D$5),IF(R438&gt;='New Product'!B$6,('New Product'!C$6+((R438-'New Product'!B$6)/('New Product'!B$5-'New Product'!B$6)*'New Product'!D$6)),0)))))*$AD$2/10)</f>
        <v>1.0749330913471078</v>
      </c>
      <c r="AE438" s="76">
        <f>IF(S438="","",(IF(S438&gt;='Basket Brand'!B$3,'Basket Brand'!C$3,IF(S438&gt;='Basket Brand'!B$4,('Basket Brand'!C$4+((S438-'Basket Brand'!B$4)/('Basket Brand'!B$3-'Basket Brand'!B$4))*'Basket Brand'!D$4),IF(S438&gt;'Basket Brand'!B$5,('Basket Brand'!C$5+((S438-'Basket Brand'!B$5)/('Basket Brand'!B$4-'Basket Brand'!B$5))*'Basket Brand'!D$5),IF(S438&gt;='Basket Brand'!B$6,('Basket Brand'!C$6+((S438-'Basket Brand'!B$6)/('Basket Brand'!B$5-'Basket Brand'!B$6)*'Basket Brand'!D$6)),0))))*$AE$2/10))</f>
        <v>3.1369089586642773</v>
      </c>
      <c r="AF438" s="76">
        <f>IF(T438="","",(IF(T438&gt;='No of Month Ach.'!B$3,'No of Month Ach.'!C$3,IF(T438&gt;='No of Month Ach.'!B$4,('No of Month Ach.'!C$4+((T438-'No of Month Ach.'!B$4)/('No of Month Ach.'!B$3-'No of Month Ach.'!B$4))*'No of Month Ach.'!D$4),IF(T438&gt;'No of Month Ach.'!B$5,('No of Month Ach.'!C$5+((T438-'No of Month Ach.'!B$5)/('No of Month Ach.'!B$4-'No of Month Ach.'!B$5))*'No of Month Ach.'!D$5),IF(T438&gt;='No of Month Ach.'!B$6,('No of Month Ach.'!C$6+((T438-'No of Month Ach.'!B$6)/('No of Month Ach.'!B$5-'No of Month Ach.'!B$6)*'No of Month Ach.'!D$6)),0))))*$AF$2/10))</f>
        <v>0</v>
      </c>
      <c r="AG438" s="76">
        <f>IFERROR(IF(U438="","",IF(U438&gt;='Rx Share'!B$3,'Rx Share'!C$3,IF(U438&gt;='Rx Share'!B$4,('Rx Share'!C$4+((U438-'Rx Share'!B$4)/('Rx Share'!B$3-'Rx Share'!B$4))*'Rx Share'!D$4),IF(U438&gt;'Rx Share'!B$5,('Rx Share'!C$5+((U438-'Rx Share'!B$5)/('Rx Share'!B$4-'Rx Share'!B$5))*'Rx Share'!D$5),IF(U438&gt;='Rx Share'!B$6,('Rx Share'!C$6+((U438-'Rx Share'!B$6)/('Rx Share'!B$5-'Rx Share'!B$6)*'Rx Share'!D$6)),0)))))*$AG$2/10,"")</f>
        <v>0</v>
      </c>
      <c r="AH438" s="76">
        <f>IF(W438&gt;='Call Achv'!B$3,'Call Achv'!C$3,IF(W438&gt;='Call Achv'!B$4,('Call Achv'!C$4+((W438-'Call Achv'!B$4)/('Call Achv'!B$3-'Call Achv'!B$4))*'Call Achv'!D$4),IF(W438&gt;'Call Achv'!B$5,('Call Achv'!C$5+((W438-'Call Achv'!B$5)/('Call Achv'!B$4-'Call Achv'!B$5))*'Call Achv'!D$5),IF(W438&gt;='Call Achv'!B$6,('Call Achv'!C$6+((W438-'Call Achv'!B$6)/('Call Achv'!B$5-'Call Achv'!B$6)*'Call Achv'!D$6)),0))))*$AH$2/10</f>
        <v>5</v>
      </c>
      <c r="AI438" s="76">
        <f>IF(X438&gt;='FF-Written'!B$3,'FF-Written'!C$3,IF(X438&gt;='FF-Written'!B$4,('FF-Written'!C$4+((X438-'FF-Written'!B$4)/('FF-Written'!B$3-'FF-Written'!B$4))*'FF-Written'!D$4),IF(X438&gt;'FF-Written'!B$5,('FF-Written'!C$5+((X438-'FF-Written'!B$5)/('FF-Written'!B$4-'FF-Written'!B$5))*'FF-Written'!D$5),IF(X438&gt;='FF-Written'!B$6,('FF-Written'!C$6+((X438-'FF-Written'!B$6)/('FF-Written'!B$5-'FF-Written'!B$6)*'FF-Written'!D$6)),0))))*$AI$2/10</f>
        <v>7.37777777777778</v>
      </c>
      <c r="AJ438" s="76">
        <f>IF(Y438&gt;='FF-Detailing'!B$3,'FF-Detailing'!C$3,IF(Y438&gt;='FF-Detailing'!B$4,('FF-Detailing'!C$4+((Y438-'FF-Detailing'!B$4)/('FF-Detailing'!B$3-'FF-Detailing'!B$4))*'FF-Detailing'!D$4),IF(Y438&gt;'FF-Detailing'!B$5,('FF-Detailing'!C$5+((Y438-'FF-Detailing'!B$5)/('FF-Detailing'!B$4-'FF-Detailing'!B$5))*'FF-Detailing'!D$5),IF(Y438&gt;='FF-Detailing'!B$6,('FF-Detailing'!C$6+((Y438-'FF-Detailing'!B$6)/('FF-Detailing'!B$5-'FF-Detailing'!B$6)*'FF-Detailing'!D$6)),0))))*$AJ$2/10</f>
        <v>2.1</v>
      </c>
      <c r="AK438" s="100">
        <f t="shared" si="81"/>
        <v>43.045484611792553</v>
      </c>
      <c r="AL438" s="70">
        <f t="shared" si="90"/>
        <v>311</v>
      </c>
      <c r="AO438" s="110" t="str">
        <f t="shared" si="84"/>
        <v/>
      </c>
      <c r="AP438" s="110" t="str">
        <f t="shared" si="78"/>
        <v/>
      </c>
      <c r="AQ438" s="110" t="str">
        <f t="shared" si="79"/>
        <v/>
      </c>
      <c r="AR438" s="110" t="str">
        <f t="shared" si="80"/>
        <v/>
      </c>
      <c r="AS438" s="109" t="str">
        <f t="shared" si="85"/>
        <v>Disqualified</v>
      </c>
      <c r="AT438" s="109" t="str">
        <f t="shared" si="86"/>
        <v>Disqualified</v>
      </c>
      <c r="AU438" s="109" t="str">
        <f t="shared" si="87"/>
        <v>Disqualified</v>
      </c>
      <c r="AV438" s="109" t="str">
        <f t="shared" si="88"/>
        <v>Disqualified</v>
      </c>
    </row>
    <row r="439" spans="1:48" ht="30" x14ac:dyDescent="0.35">
      <c r="A439" s="87"/>
      <c r="B439" s="79">
        <v>109213</v>
      </c>
      <c r="C439" s="80" t="s">
        <v>2431</v>
      </c>
      <c r="D439" s="80" t="s">
        <v>1114</v>
      </c>
      <c r="E439" s="80" t="s">
        <v>2432</v>
      </c>
      <c r="F439" s="80" t="s">
        <v>119</v>
      </c>
      <c r="G439" s="80" t="s">
        <v>18</v>
      </c>
      <c r="H439" s="80" t="s">
        <v>1777</v>
      </c>
      <c r="I439" s="80" t="s">
        <v>1757</v>
      </c>
      <c r="J439" s="146">
        <v>45472</v>
      </c>
      <c r="K439" s="146" t="s">
        <v>1719</v>
      </c>
      <c r="L439" s="79"/>
      <c r="M439" s="79">
        <v>9</v>
      </c>
      <c r="N439" s="78">
        <v>92.954902811101888</v>
      </c>
      <c r="O439" s="78">
        <f>_xlfn.XLOOKUP($B439,[1]Sheet1!$A:$A,[1]Sheet1!$D:$D)</f>
        <v>92.954671019821433</v>
      </c>
      <c r="P439" s="78">
        <f t="shared" si="89"/>
        <v>2.3179128045569541E-4</v>
      </c>
      <c r="Q439" s="78">
        <v>32.835820895522389</v>
      </c>
      <c r="R439" s="78">
        <v>40.291877825442562</v>
      </c>
      <c r="S439" s="78">
        <v>140.7568678060108</v>
      </c>
      <c r="T439" s="142">
        <v>3</v>
      </c>
      <c r="U439" s="68">
        <v>33.433634236041456</v>
      </c>
      <c r="V439" s="68">
        <v>1.0030090270812437</v>
      </c>
      <c r="W439" s="78">
        <v>89.111111111111114</v>
      </c>
      <c r="X439" s="78">
        <v>69.444444444444443</v>
      </c>
      <c r="Y439" s="78">
        <v>75</v>
      </c>
      <c r="Z439" s="73"/>
      <c r="AA439" s="74"/>
      <c r="AB439" s="75">
        <f>IF(N439="","",(IF(N439&gt;='Sales Ach'!B$3,'Sales Ach'!C$3,IF(N439&gt;='Sales Ach'!B$4,('Sales Ach'!C$4+((N439-'Sales Ach'!B$4)/('Sales Ach'!B$3-'Sales Ach'!B$4))*'Sales Ach'!D$4),IF(N439&gt;'Sales Ach'!B$5,('Sales Ach'!C$5+((N439-'Sales Ach'!B$5)/('Sales Ach'!B$4-'Sales Ach'!B$5))*'Sales Ach'!D$5),IF(N439&gt;='Sales Ach'!B$6,('Sales Ach'!C$6+((N439-'Sales Ach'!B$6)/('Sales Ach'!B$5-'Sales Ach'!B$6)*'Sales Ach'!D$6)),0))))*$AB$2/10))</f>
        <v>14.386470843330565</v>
      </c>
      <c r="AC439" s="76">
        <f>IF(Q439="","",(IF(Q439&gt;=UA!B$3,UA!C$3,IF(Q439&gt;=UA!B$4,(UA!C$4+((Q439-UA!B$4)/(UA!B$3-UA!B$4))*UA!D$4),IF(Q439&gt;UA!B$5,(UA!C$5+((Q439-UA!B$5)/(UA!B$4-UA!B$5))*UA!D$5),IF(Q439&gt;=UA!B$6,(UA!C$6+((Q439-UA!B$6)/(UA!B$5-UA!B$6)*UA!D$6)),0))))*$AC$2/10))</f>
        <v>3.8507462686567164</v>
      </c>
      <c r="AD439" s="76">
        <f>IF(R439="","",(IF(R439&gt;='New Product'!B$3,'New Product'!C$3,IF(R439&gt;='New Product'!B$4,('New Product'!C$4+((R439-'New Product'!B$4)/('New Product'!B$3-'New Product'!B$4))*'New Product'!D$4),IF(R439&gt;'New Product'!B$5,('New Product'!C$5+((R439-'New Product'!B$5)/('New Product'!B$4-'New Product'!B$5))*'New Product'!D$5),IF(R439&gt;='New Product'!B$6,('New Product'!C$6+((R439-'New Product'!B$6)/('New Product'!B$5-'New Product'!B$6)*'New Product'!D$6)),0)))))*$AD$2/10)</f>
        <v>0.2627696548631121</v>
      </c>
      <c r="AE439" s="76">
        <f>IF(S439="","",(IF(S439&gt;='Basket Brand'!B$3,'Basket Brand'!C$3,IF(S439&gt;='Basket Brand'!B$4,('Basket Brand'!C$4+((S439-'Basket Brand'!B$4)/('Basket Brand'!B$3-'Basket Brand'!B$4))*'Basket Brand'!D$4),IF(S439&gt;'Basket Brand'!B$5,('Basket Brand'!C$5+((S439-'Basket Brand'!B$5)/('Basket Brand'!B$4-'Basket Brand'!B$5))*'Basket Brand'!D$5),IF(S439&gt;='Basket Brand'!B$6,('Basket Brand'!C$6+((S439-'Basket Brand'!B$6)/('Basket Brand'!B$5-'Basket Brand'!B$6)*'Basket Brand'!D$6)),0))))*$AE$2/10))</f>
        <v>12</v>
      </c>
      <c r="AF439" s="76">
        <f>IF(T439="","",(IF(T439&gt;='No of Month Ach.'!B$3,'No of Month Ach.'!C$3,IF(T439&gt;='No of Month Ach.'!B$4,('No of Month Ach.'!C$4+((T439-'No of Month Ach.'!B$4)/('No of Month Ach.'!B$3-'No of Month Ach.'!B$4))*'No of Month Ach.'!D$4),IF(T439&gt;'No of Month Ach.'!B$5,('No of Month Ach.'!C$5+((T439-'No of Month Ach.'!B$5)/('No of Month Ach.'!B$4-'No of Month Ach.'!B$5))*'No of Month Ach.'!D$5),IF(T439&gt;='No of Month Ach.'!B$6,('No of Month Ach.'!C$6+((T439-'No of Month Ach.'!B$6)/('No of Month Ach.'!B$5-'No of Month Ach.'!B$6)*'No of Month Ach.'!D$6)),0))))*$AF$2/10))</f>
        <v>0</v>
      </c>
      <c r="AG439" s="76">
        <f>IFERROR(IF(U439="","",IF(U439&gt;='Rx Share'!B$3,'Rx Share'!C$3,IF(U439&gt;='Rx Share'!B$4,('Rx Share'!C$4+((U439-'Rx Share'!B$4)/('Rx Share'!B$3-'Rx Share'!B$4))*'Rx Share'!D$4),IF(U439&gt;'Rx Share'!B$5,('Rx Share'!C$5+((U439-'Rx Share'!B$5)/('Rx Share'!B$4-'Rx Share'!B$5))*'Rx Share'!D$5),IF(U439&gt;='Rx Share'!B$6,('Rx Share'!C$6+((U439-'Rx Share'!B$6)/('Rx Share'!B$5-'Rx Share'!B$6)*'Rx Share'!D$6)),0)))))*$AG$2/10,"")</f>
        <v>0</v>
      </c>
      <c r="AH439" s="76">
        <f>IF(W439&gt;='Call Achv'!B$3,'Call Achv'!C$3,IF(W439&gt;='Call Achv'!B$4,('Call Achv'!C$4+((W439-'Call Achv'!B$4)/('Call Achv'!B$3-'Call Achv'!B$4))*'Call Achv'!D$4),IF(W439&gt;'Call Achv'!B$5,('Call Achv'!C$5+((W439-'Call Achv'!B$5)/('Call Achv'!B$4-'Call Achv'!B$5))*'Call Achv'!D$5),IF(W439&gt;='Call Achv'!B$6,('Call Achv'!C$6+((W439-'Call Achv'!B$6)/('Call Achv'!B$5-'Call Achv'!B$6)*'Call Achv'!D$6)),0))))*$AH$2/10</f>
        <v>1.844444444444445</v>
      </c>
      <c r="AI439" s="76">
        <f>IF(X439&gt;='FF-Written'!B$3,'FF-Written'!C$3,IF(X439&gt;='FF-Written'!B$4,('FF-Written'!C$4+((X439-'FF-Written'!B$4)/('FF-Written'!B$3-'FF-Written'!B$4))*'FF-Written'!D$4),IF(X439&gt;'FF-Written'!B$5,('FF-Written'!C$5+((X439-'FF-Written'!B$5)/('FF-Written'!B$4-'FF-Written'!B$5))*'FF-Written'!D$5),IF(X439&gt;='FF-Written'!B$6,('FF-Written'!C$6+((X439-'FF-Written'!B$6)/('FF-Written'!B$5-'FF-Written'!B$6)*'FF-Written'!D$6)),0))))*$AI$2/10</f>
        <v>4.333333333333333</v>
      </c>
      <c r="AJ439" s="76">
        <f>IF(Y439&gt;='FF-Detailing'!B$3,'FF-Detailing'!C$3,IF(Y439&gt;='FF-Detailing'!B$4,('FF-Detailing'!C$4+((Y439-'FF-Detailing'!B$4)/('FF-Detailing'!B$3-'FF-Detailing'!B$4))*'FF-Detailing'!D$4),IF(Y439&gt;'FF-Detailing'!B$5,('FF-Detailing'!C$5+((Y439-'FF-Detailing'!B$5)/('FF-Detailing'!B$4-'FF-Detailing'!B$5))*'FF-Detailing'!D$5),IF(Y439&gt;='FF-Detailing'!B$6,('FF-Detailing'!C$6+((Y439-'FF-Detailing'!B$6)/('FF-Detailing'!B$5-'FF-Detailing'!B$6)*'FF-Detailing'!D$6)),0))))*$AJ$2/10</f>
        <v>1.65</v>
      </c>
      <c r="AK439" s="100">
        <f t="shared" si="81"/>
        <v>47.909705680785223</v>
      </c>
      <c r="AL439" s="70">
        <f t="shared" si="90"/>
        <v>262</v>
      </c>
      <c r="AO439" s="110" t="str">
        <f t="shared" si="84"/>
        <v/>
      </c>
      <c r="AP439" s="110" t="str">
        <f t="shared" si="78"/>
        <v/>
      </c>
      <c r="AQ439" s="110" t="str">
        <f t="shared" si="79"/>
        <v/>
      </c>
      <c r="AR439" s="110" t="str">
        <f t="shared" si="80"/>
        <v/>
      </c>
      <c r="AS439" s="109" t="str">
        <f t="shared" si="85"/>
        <v>Disqualified</v>
      </c>
      <c r="AT439" s="109" t="str">
        <f t="shared" si="86"/>
        <v>Disqualified</v>
      </c>
      <c r="AU439" s="109" t="str">
        <f t="shared" si="87"/>
        <v>Disqualified</v>
      </c>
      <c r="AV439" s="109" t="str">
        <f t="shared" si="88"/>
        <v>Disqualified</v>
      </c>
    </row>
    <row r="440" spans="1:48" ht="20" x14ac:dyDescent="0.35">
      <c r="A440" s="87"/>
      <c r="B440" s="79">
        <v>109214</v>
      </c>
      <c r="C440" s="80" t="s">
        <v>2433</v>
      </c>
      <c r="D440" s="80" t="s">
        <v>1114</v>
      </c>
      <c r="E440" s="80" t="s">
        <v>752</v>
      </c>
      <c r="F440" s="80" t="s">
        <v>79</v>
      </c>
      <c r="G440" s="80" t="s">
        <v>10</v>
      </c>
      <c r="H440" s="80" t="s">
        <v>1770</v>
      </c>
      <c r="I440" s="80" t="s">
        <v>1757</v>
      </c>
      <c r="J440" s="146">
        <v>45472</v>
      </c>
      <c r="K440" s="146" t="s">
        <v>1719</v>
      </c>
      <c r="L440" s="79"/>
      <c r="M440" s="79">
        <v>9</v>
      </c>
      <c r="N440" s="78">
        <v>108.23541606079475</v>
      </c>
      <c r="O440" s="78">
        <f>_xlfn.XLOOKUP($B440,[1]Sheet1!$A:$A,[1]Sheet1!$D:$D)</f>
        <v>108.23537446284402</v>
      </c>
      <c r="P440" s="78">
        <f t="shared" si="89"/>
        <v>4.1597950726668387E-5</v>
      </c>
      <c r="Q440" s="78">
        <v>38.554216867469883</v>
      </c>
      <c r="R440" s="78">
        <v>41.451799068836422</v>
      </c>
      <c r="S440" s="78">
        <v>121.30538207292128</v>
      </c>
      <c r="T440" s="142">
        <v>9</v>
      </c>
      <c r="U440" s="68">
        <v>17.035217035217034</v>
      </c>
      <c r="V440" s="68">
        <v>0.51105651105651106</v>
      </c>
      <c r="W440" s="78">
        <v>106.6536203522505</v>
      </c>
      <c r="X440" s="78">
        <v>80</v>
      </c>
      <c r="Y440" s="78">
        <v>83.666666666666671</v>
      </c>
      <c r="Z440" s="73"/>
      <c r="AA440" s="74"/>
      <c r="AB440" s="75">
        <f>IF(N440="","",(IF(N440&gt;='Sales Ach'!B$3,'Sales Ach'!C$3,IF(N440&gt;='Sales Ach'!B$4,('Sales Ach'!C$4+((N440-'Sales Ach'!B$4)/('Sales Ach'!B$3-'Sales Ach'!B$4))*'Sales Ach'!D$4),IF(N440&gt;'Sales Ach'!B$5,('Sales Ach'!C$5+((N440-'Sales Ach'!B$5)/('Sales Ach'!B$4-'Sales Ach'!B$5))*'Sales Ach'!D$5),IF(N440&gt;='Sales Ach'!B$6,('Sales Ach'!C$6+((N440-'Sales Ach'!B$6)/('Sales Ach'!B$5-'Sales Ach'!B$6)*'Sales Ach'!D$6)),0))))*$AB$2/10))</f>
        <v>26.470624818238424</v>
      </c>
      <c r="AC440" s="76">
        <f>IF(Q440="","",(IF(Q440&gt;=UA!B$3,UA!C$3,IF(Q440&gt;=UA!B$4,(UA!C$4+((Q440-UA!B$4)/(UA!B$3-UA!B$4))*UA!D$4),IF(Q440&gt;UA!B$5,(UA!C$5+((Q440-UA!B$5)/(UA!B$4-UA!B$5))*UA!D$5),IF(Q440&gt;=UA!B$6,(UA!C$6+((Q440-UA!B$6)/(UA!B$5-UA!B$6)*UA!D$6)),0))))*$AC$2/10))</f>
        <v>5.5662650602409647</v>
      </c>
      <c r="AD440" s="76">
        <f>IF(R440="","",(IF(R440&gt;='New Product'!B$3,'New Product'!C$3,IF(R440&gt;='New Product'!B$4,('New Product'!C$4+((R440-'New Product'!B$4)/('New Product'!B$3-'New Product'!B$4))*'New Product'!D$4),IF(R440&gt;'New Product'!B$5,('New Product'!C$5+((R440-'New Product'!B$5)/('New Product'!B$4-'New Product'!B$5))*'New Product'!D$5),IF(R440&gt;='New Product'!B$6,('New Product'!C$6+((R440-'New Product'!B$6)/('New Product'!B$5-'New Product'!B$6)*'New Product'!D$6)),0)))))*$AD$2/10)</f>
        <v>0.31351620926159346</v>
      </c>
      <c r="AE440" s="76">
        <f>IF(S440="","",(IF(S440&gt;='Basket Brand'!B$3,'Basket Brand'!C$3,IF(S440&gt;='Basket Brand'!B$4,('Basket Brand'!C$4+((S440-'Basket Brand'!B$4)/('Basket Brand'!B$3-'Basket Brand'!B$4))*'Basket Brand'!D$4),IF(S440&gt;'Basket Brand'!B$5,('Basket Brand'!C$5+((S440-'Basket Brand'!B$5)/('Basket Brand'!B$4-'Basket Brand'!B$5))*'Basket Brand'!D$5),IF(S440&gt;='Basket Brand'!B$6,('Basket Brand'!C$6+((S440-'Basket Brand'!B$6)/('Basket Brand'!B$5-'Basket Brand'!B$6)*'Basket Brand'!D$6)),0))))*$AE$2/10))</f>
        <v>12</v>
      </c>
      <c r="AF440" s="76">
        <f>IF(T440="","",(IF(T440&gt;='No of Month Ach.'!B$3,'No of Month Ach.'!C$3,IF(T440&gt;='No of Month Ach.'!B$4,('No of Month Ach.'!C$4+((T440-'No of Month Ach.'!B$4)/('No of Month Ach.'!B$3-'No of Month Ach.'!B$4))*'No of Month Ach.'!D$4),IF(T440&gt;'No of Month Ach.'!B$5,('No of Month Ach.'!C$5+((T440-'No of Month Ach.'!B$5)/('No of Month Ach.'!B$4-'No of Month Ach.'!B$5))*'No of Month Ach.'!D$5),IF(T440&gt;='No of Month Ach.'!B$6,('No of Month Ach.'!C$6+((T440-'No of Month Ach.'!B$6)/('No of Month Ach.'!B$5-'No of Month Ach.'!B$6)*'No of Month Ach.'!D$6)),0))))*$AF$2/10))</f>
        <v>4.9000000000000004</v>
      </c>
      <c r="AG440" s="76">
        <f>IFERROR(IF(U440="","",IF(U440&gt;='Rx Share'!B$3,'Rx Share'!C$3,IF(U440&gt;='Rx Share'!B$4,('Rx Share'!C$4+((U440-'Rx Share'!B$4)/('Rx Share'!B$3-'Rx Share'!B$4))*'Rx Share'!D$4),IF(U440&gt;'Rx Share'!B$5,('Rx Share'!C$5+((U440-'Rx Share'!B$5)/('Rx Share'!B$4-'Rx Share'!B$5))*'Rx Share'!D$5),IF(U440&gt;='Rx Share'!B$6,('Rx Share'!C$6+((U440-'Rx Share'!B$6)/('Rx Share'!B$5-'Rx Share'!B$6)*'Rx Share'!D$6)),0)))))*$AG$2/10,"")</f>
        <v>0</v>
      </c>
      <c r="AH440" s="76">
        <f>IF(W440&gt;='Call Achv'!B$3,'Call Achv'!C$3,IF(W440&gt;='Call Achv'!B$4,('Call Achv'!C$4+((W440-'Call Achv'!B$4)/('Call Achv'!B$3-'Call Achv'!B$4))*'Call Achv'!D$4),IF(W440&gt;'Call Achv'!B$5,('Call Achv'!C$5+((W440-'Call Achv'!B$5)/('Call Achv'!B$4-'Call Achv'!B$5))*'Call Achv'!D$5),IF(W440&gt;='Call Achv'!B$6,('Call Achv'!C$6+((W440-'Call Achv'!B$6)/('Call Achv'!B$5-'Call Achv'!B$6)*'Call Achv'!D$6)),0))))*$AH$2/10</f>
        <v>5</v>
      </c>
      <c r="AI440" s="76">
        <f>IF(X440&gt;='FF-Written'!B$3,'FF-Written'!C$3,IF(X440&gt;='FF-Written'!B$4,('FF-Written'!C$4+((X440-'FF-Written'!B$4)/('FF-Written'!B$3-'FF-Written'!B$4))*'FF-Written'!D$4),IF(X440&gt;'FF-Written'!B$5,('FF-Written'!C$5+((X440-'FF-Written'!B$5)/('FF-Written'!B$4-'FF-Written'!B$5))*'FF-Written'!D$5),IF(X440&gt;='FF-Written'!B$6,('FF-Written'!C$6+((X440-'FF-Written'!B$6)/('FF-Written'!B$5-'FF-Written'!B$6)*'FF-Written'!D$6)),0))))*$AI$2/10</f>
        <v>6.4</v>
      </c>
      <c r="AJ440" s="76">
        <f>IF(Y440&gt;='FF-Detailing'!B$3,'FF-Detailing'!C$3,IF(Y440&gt;='FF-Detailing'!B$4,('FF-Detailing'!C$4+((Y440-'FF-Detailing'!B$4)/('FF-Detailing'!B$3-'FF-Detailing'!B$4))*'FF-Detailing'!D$4),IF(Y440&gt;'FF-Detailing'!B$5,('FF-Detailing'!C$5+((Y440-'FF-Detailing'!B$5)/('FF-Detailing'!B$4-'FF-Detailing'!B$5))*'FF-Detailing'!D$5),IF(Y440&gt;='FF-Detailing'!B$6,('FF-Detailing'!C$6+((Y440-'FF-Detailing'!B$6)/('FF-Detailing'!B$5-'FF-Detailing'!B$6)*'FF-Detailing'!D$6)),0))))*$AJ$2/10</f>
        <v>2.3200000000000003</v>
      </c>
      <c r="AK440" s="100">
        <f t="shared" si="81"/>
        <v>78.713007609676225</v>
      </c>
      <c r="AL440" s="70">
        <f t="shared" si="90"/>
        <v>51</v>
      </c>
      <c r="AO440" s="110">
        <f t="shared" si="84"/>
        <v>17.035217035217034</v>
      </c>
      <c r="AP440" s="110">
        <f t="shared" si="78"/>
        <v>41.451799068836422</v>
      </c>
      <c r="AQ440" s="110">
        <f t="shared" si="79"/>
        <v>38.554216867469883</v>
      </c>
      <c r="AR440" s="110">
        <f t="shared" si="80"/>
        <v>80</v>
      </c>
      <c r="AS440" s="109">
        <f t="shared" si="85"/>
        <v>72</v>
      </c>
      <c r="AT440" s="109">
        <f t="shared" si="86"/>
        <v>115</v>
      </c>
      <c r="AU440" s="109">
        <f t="shared" si="87"/>
        <v>100</v>
      </c>
      <c r="AV440" s="109">
        <f t="shared" si="88"/>
        <v>83</v>
      </c>
    </row>
    <row r="441" spans="1:48" ht="20" x14ac:dyDescent="0.35">
      <c r="A441" s="87"/>
      <c r="B441" s="79">
        <v>109215</v>
      </c>
      <c r="C441" s="80" t="s">
        <v>2434</v>
      </c>
      <c r="D441" s="80" t="s">
        <v>1114</v>
      </c>
      <c r="E441" s="80" t="s">
        <v>2435</v>
      </c>
      <c r="F441" s="80" t="s">
        <v>1880</v>
      </c>
      <c r="G441" s="80" t="s">
        <v>1881</v>
      </c>
      <c r="H441" s="80" t="s">
        <v>1822</v>
      </c>
      <c r="I441" s="80" t="s">
        <v>1757</v>
      </c>
      <c r="J441" s="146">
        <v>45472</v>
      </c>
      <c r="K441" s="146" t="s">
        <v>1719</v>
      </c>
      <c r="L441" s="79"/>
      <c r="M441" s="79">
        <v>9</v>
      </c>
      <c r="N441" s="78">
        <v>90.124479187459215</v>
      </c>
      <c r="O441" s="78">
        <f>_xlfn.XLOOKUP($B441,[1]Sheet1!$A:$A,[1]Sheet1!$D:$D)</f>
        <v>90.124489564144255</v>
      </c>
      <c r="P441" s="78">
        <f t="shared" si="89"/>
        <v>-1.0376685040114353E-5</v>
      </c>
      <c r="Q441" s="78">
        <v>27.06766917293233</v>
      </c>
      <c r="R441" s="78">
        <v>100.27843973929835</v>
      </c>
      <c r="S441" s="78">
        <v>94.301851623843831</v>
      </c>
      <c r="T441" s="142">
        <v>3</v>
      </c>
      <c r="U441" s="68">
        <v>16.693299851615112</v>
      </c>
      <c r="V441" s="68">
        <v>0.33386599703230224</v>
      </c>
      <c r="W441" s="78">
        <v>91.592592592592595</v>
      </c>
      <c r="X441" s="78">
        <v>65.555555555555557</v>
      </c>
      <c r="Y441" s="78">
        <v>86.666666666666671</v>
      </c>
      <c r="Z441" s="73"/>
      <c r="AA441" s="74"/>
      <c r="AB441" s="75">
        <f>IF(N441="","",(IF(N441&gt;='Sales Ach'!B$3,'Sales Ach'!C$3,IF(N441&gt;='Sales Ach'!B$4,('Sales Ach'!C$4+((N441-'Sales Ach'!B$4)/('Sales Ach'!B$3-'Sales Ach'!B$4))*'Sales Ach'!D$4),IF(N441&gt;'Sales Ach'!B$5,('Sales Ach'!C$5+((N441-'Sales Ach'!B$5)/('Sales Ach'!B$4-'Sales Ach'!B$5))*'Sales Ach'!D$5),IF(N441&gt;='Sales Ach'!B$6,('Sales Ach'!C$6+((N441-'Sales Ach'!B$6)/('Sales Ach'!B$5-'Sales Ach'!B$6)*'Sales Ach'!D$6)),0))))*$AB$2/10))</f>
        <v>13.537343756237764</v>
      </c>
      <c r="AC441" s="76">
        <f>IF(Q441="","",(IF(Q441&gt;=UA!B$3,UA!C$3,IF(Q441&gt;=UA!B$4,(UA!C$4+((Q441-UA!B$4)/(UA!B$3-UA!B$4))*UA!D$4),IF(Q441&gt;UA!B$5,(UA!C$5+((Q441-UA!B$5)/(UA!B$4-UA!B$5))*UA!D$5),IF(Q441&gt;=UA!B$6,(UA!C$6+((Q441-UA!B$6)/(UA!B$5-UA!B$6)*UA!D$6)),0))))*$AC$2/10))</f>
        <v>0</v>
      </c>
      <c r="AD441" s="76">
        <f>IF(R441="","",(IF(R441&gt;='New Product'!B$3,'New Product'!C$3,IF(R441&gt;='New Product'!B$4,('New Product'!C$4+((R441-'New Product'!B$4)/('New Product'!B$3-'New Product'!B$4))*'New Product'!D$4),IF(R441&gt;'New Product'!B$5,('New Product'!C$5+((R441-'New Product'!B$5)/('New Product'!B$4-'New Product'!B$5))*'New Product'!D$5),IF(R441&gt;='New Product'!B$6,('New Product'!C$6+((R441-'New Product'!B$6)/('New Product'!B$5-'New Product'!B$6)*'New Product'!D$6)),0)))))*$AD$2/10)</f>
        <v>5</v>
      </c>
      <c r="AE441" s="76">
        <f>IF(S441="","",(IF(S441&gt;='Basket Brand'!B$3,'Basket Brand'!C$3,IF(S441&gt;='Basket Brand'!B$4,('Basket Brand'!C$4+((S441-'Basket Brand'!B$4)/('Basket Brand'!B$3-'Basket Brand'!B$4))*'Basket Brand'!D$4),IF(S441&gt;'Basket Brand'!B$5,('Basket Brand'!C$5+((S441-'Basket Brand'!B$5)/('Basket Brand'!B$4-'Basket Brand'!B$5))*'Basket Brand'!D$5),IF(S441&gt;='Basket Brand'!B$6,('Basket Brand'!C$6+((S441-'Basket Brand'!B$6)/('Basket Brand'!B$5-'Basket Brand'!B$6)*'Basket Brand'!D$6)),0))))*$AE$2/10))</f>
        <v>5.9162221948612599</v>
      </c>
      <c r="AF441" s="76">
        <f>IF(T441="","",(IF(T441&gt;='No of Month Ach.'!B$3,'No of Month Ach.'!C$3,IF(T441&gt;='No of Month Ach.'!B$4,('No of Month Ach.'!C$4+((T441-'No of Month Ach.'!B$4)/('No of Month Ach.'!B$3-'No of Month Ach.'!B$4))*'No of Month Ach.'!D$4),IF(T441&gt;'No of Month Ach.'!B$5,('No of Month Ach.'!C$5+((T441-'No of Month Ach.'!B$5)/('No of Month Ach.'!B$4-'No of Month Ach.'!B$5))*'No of Month Ach.'!D$5),IF(T441&gt;='No of Month Ach.'!B$6,('No of Month Ach.'!C$6+((T441-'No of Month Ach.'!B$6)/('No of Month Ach.'!B$5-'No of Month Ach.'!B$6)*'No of Month Ach.'!D$6)),0))))*$AF$2/10))</f>
        <v>0</v>
      </c>
      <c r="AG441" s="76">
        <f>IFERROR(IF(U441="","",IF(U441&gt;='Rx Share'!B$3,'Rx Share'!C$3,IF(U441&gt;='Rx Share'!B$4,('Rx Share'!C$4+((U441-'Rx Share'!B$4)/('Rx Share'!B$3-'Rx Share'!B$4))*'Rx Share'!D$4),IF(U441&gt;'Rx Share'!B$5,('Rx Share'!C$5+((U441-'Rx Share'!B$5)/('Rx Share'!B$4-'Rx Share'!B$5))*'Rx Share'!D$5),IF(U441&gt;='Rx Share'!B$6,('Rx Share'!C$6+((U441-'Rx Share'!B$6)/('Rx Share'!B$5-'Rx Share'!B$6)*'Rx Share'!D$6)),0)))))*$AG$2/10,"")</f>
        <v>0</v>
      </c>
      <c r="AH441" s="76">
        <f>IF(W441&gt;='Call Achv'!B$3,'Call Achv'!C$3,IF(W441&gt;='Call Achv'!B$4,('Call Achv'!C$4+((W441-'Call Achv'!B$4)/('Call Achv'!B$3-'Call Achv'!B$4))*'Call Achv'!D$4),IF(W441&gt;'Call Achv'!B$5,('Call Achv'!C$5+((W441-'Call Achv'!B$5)/('Call Achv'!B$4-'Call Achv'!B$5))*'Call Achv'!D$5),IF(W441&gt;='Call Achv'!B$6,('Call Achv'!C$6+((W441-'Call Achv'!B$6)/('Call Achv'!B$5-'Call Achv'!B$6)*'Call Achv'!D$6)),0))))*$AH$2/10</f>
        <v>2.3185185185185189</v>
      </c>
      <c r="AI441" s="76">
        <f>IF(X441&gt;='FF-Written'!B$3,'FF-Written'!C$3,IF(X441&gt;='FF-Written'!B$4,('FF-Written'!C$4+((X441-'FF-Written'!B$4)/('FF-Written'!B$3-'FF-Written'!B$4))*'FF-Written'!D$4),IF(X441&gt;'FF-Written'!B$5,('FF-Written'!C$5+((X441-'FF-Written'!B$5)/('FF-Written'!B$4-'FF-Written'!B$5))*'FF-Written'!D$5),IF(X441&gt;='FF-Written'!B$6,('FF-Written'!C$6+((X441-'FF-Written'!B$6)/('FF-Written'!B$5-'FF-Written'!B$6)*'FF-Written'!D$6)),0))))*$AI$2/10</f>
        <v>3.8666666666666671</v>
      </c>
      <c r="AJ441" s="76">
        <f>IF(Y441&gt;='FF-Detailing'!B$3,'FF-Detailing'!C$3,IF(Y441&gt;='FF-Detailing'!B$4,('FF-Detailing'!C$4+((Y441-'FF-Detailing'!B$4)/('FF-Detailing'!B$3-'FF-Detailing'!B$4))*'FF-Detailing'!D$4),IF(Y441&gt;'FF-Detailing'!B$5,('FF-Detailing'!C$5+((Y441-'FF-Detailing'!B$5)/('FF-Detailing'!B$4-'FF-Detailing'!B$5))*'FF-Detailing'!D$5),IF(Y441&gt;='FF-Detailing'!B$6,('FF-Detailing'!C$6+((Y441-'FF-Detailing'!B$6)/('FF-Detailing'!B$5-'FF-Detailing'!B$6)*'FF-Detailing'!D$6)),0))))*$AJ$2/10</f>
        <v>2.5</v>
      </c>
      <c r="AK441" s="100">
        <f t="shared" si="81"/>
        <v>41.423438920355267</v>
      </c>
      <c r="AL441" s="70">
        <f t="shared" si="90"/>
        <v>331</v>
      </c>
      <c r="AO441" s="110" t="str">
        <f t="shared" si="84"/>
        <v/>
      </c>
      <c r="AP441" s="110" t="str">
        <f t="shared" si="78"/>
        <v/>
      </c>
      <c r="AQ441" s="110" t="str">
        <f t="shared" si="79"/>
        <v/>
      </c>
      <c r="AR441" s="110" t="str">
        <f t="shared" si="80"/>
        <v/>
      </c>
      <c r="AS441" s="109" t="str">
        <f t="shared" si="85"/>
        <v>Disqualified</v>
      </c>
      <c r="AT441" s="109" t="str">
        <f t="shared" si="86"/>
        <v>Disqualified</v>
      </c>
      <c r="AU441" s="109" t="str">
        <f t="shared" si="87"/>
        <v>Disqualified</v>
      </c>
      <c r="AV441" s="109" t="str">
        <f t="shared" si="88"/>
        <v>Disqualified</v>
      </c>
    </row>
    <row r="442" spans="1:48" ht="20" x14ac:dyDescent="0.35">
      <c r="A442" s="87"/>
      <c r="B442" s="79">
        <v>109216</v>
      </c>
      <c r="C442" s="80" t="s">
        <v>2436</v>
      </c>
      <c r="D442" s="80" t="s">
        <v>1114</v>
      </c>
      <c r="E442" s="80" t="s">
        <v>2437</v>
      </c>
      <c r="F442" s="80" t="s">
        <v>99</v>
      </c>
      <c r="G442" s="80" t="s">
        <v>16</v>
      </c>
      <c r="H442" s="80" t="s">
        <v>1770</v>
      </c>
      <c r="I442" s="80" t="s">
        <v>1757</v>
      </c>
      <c r="J442" s="146">
        <v>45472</v>
      </c>
      <c r="K442" s="146" t="s">
        <v>1719</v>
      </c>
      <c r="L442" s="79"/>
      <c r="M442" s="79">
        <v>9</v>
      </c>
      <c r="N442" s="78">
        <v>90.467828515667733</v>
      </c>
      <c r="O442" s="78">
        <f>_xlfn.XLOOKUP($B442,[1]Sheet1!$A:$A,[1]Sheet1!$D:$D)</f>
        <v>90.467874139640159</v>
      </c>
      <c r="P442" s="78">
        <f t="shared" si="89"/>
        <v>-4.5623972425801185E-5</v>
      </c>
      <c r="Q442" s="78">
        <v>45.454545454545453</v>
      </c>
      <c r="R442" s="78">
        <v>63.882470682097171</v>
      </c>
      <c r="S442" s="78">
        <v>102.27777845090735</v>
      </c>
      <c r="T442" s="142">
        <v>2</v>
      </c>
      <c r="U442" s="68">
        <v>8.350033400133599</v>
      </c>
      <c r="V442" s="68">
        <v>0.25050100200400799</v>
      </c>
      <c r="W442" s="78">
        <v>100.63492063492063</v>
      </c>
      <c r="X442" s="78">
        <v>81.111111111111128</v>
      </c>
      <c r="Y442" s="78">
        <v>86.333333333333329</v>
      </c>
      <c r="Z442" s="73"/>
      <c r="AA442" s="74"/>
      <c r="AB442" s="75">
        <f>IF(N442="","",(IF(N442&gt;='Sales Ach'!B$3,'Sales Ach'!C$3,IF(N442&gt;='Sales Ach'!B$4,('Sales Ach'!C$4+((N442-'Sales Ach'!B$4)/('Sales Ach'!B$3-'Sales Ach'!B$4))*'Sales Ach'!D$4),IF(N442&gt;'Sales Ach'!B$5,('Sales Ach'!C$5+((N442-'Sales Ach'!B$5)/('Sales Ach'!B$4-'Sales Ach'!B$5))*'Sales Ach'!D$5),IF(N442&gt;='Sales Ach'!B$6,('Sales Ach'!C$6+((N442-'Sales Ach'!B$6)/('Sales Ach'!B$5-'Sales Ach'!B$6)*'Sales Ach'!D$6)),0))))*$AB$2/10))</f>
        <v>13.640348554700319</v>
      </c>
      <c r="AC442" s="76">
        <f>IF(Q442="","",(IF(Q442&gt;=UA!B$3,UA!C$3,IF(Q442&gt;=UA!B$4,(UA!C$4+((Q442-UA!B$4)/(UA!B$3-UA!B$4))*UA!D$4),IF(Q442&gt;UA!B$5,(UA!C$5+((Q442-UA!B$5)/(UA!B$4-UA!B$5))*UA!D$5),IF(Q442&gt;=UA!B$6,(UA!C$6+((Q442-UA!B$6)/(UA!B$5-UA!B$6)*UA!D$6)),0))))*$AC$2/10))</f>
        <v>8.1818181818181817</v>
      </c>
      <c r="AD442" s="76">
        <f>IF(R442="","",(IF(R442&gt;='New Product'!B$3,'New Product'!C$3,IF(R442&gt;='New Product'!B$4,('New Product'!C$4+((R442-'New Product'!B$4)/('New Product'!B$3-'New Product'!B$4))*'New Product'!D$4),IF(R442&gt;'New Product'!B$5,('New Product'!C$5+((R442-'New Product'!B$5)/('New Product'!B$4-'New Product'!B$5))*'New Product'!D$5),IF(R442&gt;='New Product'!B$6,('New Product'!C$6+((R442-'New Product'!B$6)/('New Product'!B$5-'New Product'!B$6)*'New Product'!D$6)),0)))))*$AD$2/10)</f>
        <v>1.2948580923417512</v>
      </c>
      <c r="AE442" s="76">
        <f>IF(S442="","",(IF(S442&gt;='Basket Brand'!B$3,'Basket Brand'!C$3,IF(S442&gt;='Basket Brand'!B$4,('Basket Brand'!C$4+((S442-'Basket Brand'!B$4)/('Basket Brand'!B$3-'Basket Brand'!B$4))*'Basket Brand'!D$4),IF(S442&gt;'Basket Brand'!B$5,('Basket Brand'!C$5+((S442-'Basket Brand'!B$5)/('Basket Brand'!B$4-'Basket Brand'!B$5))*'Basket Brand'!D$5),IF(S442&gt;='Basket Brand'!B$6,('Basket Brand'!C$6+((S442-'Basket Brand'!B$6)/('Basket Brand'!B$5-'Basket Brand'!B$6)*'Basket Brand'!D$6)),0))))*$AE$2/10))</f>
        <v>9.8733334141088811</v>
      </c>
      <c r="AF442" s="76">
        <f>IF(T442="","",(IF(T442&gt;='No of Month Ach.'!B$3,'No of Month Ach.'!C$3,IF(T442&gt;='No of Month Ach.'!B$4,('No of Month Ach.'!C$4+((T442-'No of Month Ach.'!B$4)/('No of Month Ach.'!B$3-'No of Month Ach.'!B$4))*'No of Month Ach.'!D$4),IF(T442&gt;'No of Month Ach.'!B$5,('No of Month Ach.'!C$5+((T442-'No of Month Ach.'!B$5)/('No of Month Ach.'!B$4-'No of Month Ach.'!B$5))*'No of Month Ach.'!D$5),IF(T442&gt;='No of Month Ach.'!B$6,('No of Month Ach.'!C$6+((T442-'No of Month Ach.'!B$6)/('No of Month Ach.'!B$5-'No of Month Ach.'!B$6)*'No of Month Ach.'!D$6)),0))))*$AF$2/10))</f>
        <v>0</v>
      </c>
      <c r="AG442" s="76">
        <f>IFERROR(IF(U442="","",IF(U442&gt;='Rx Share'!B$3,'Rx Share'!C$3,IF(U442&gt;='Rx Share'!B$4,('Rx Share'!C$4+((U442-'Rx Share'!B$4)/('Rx Share'!B$3-'Rx Share'!B$4))*'Rx Share'!D$4),IF(U442&gt;'Rx Share'!B$5,('Rx Share'!C$5+((U442-'Rx Share'!B$5)/('Rx Share'!B$4-'Rx Share'!B$5))*'Rx Share'!D$5),IF(U442&gt;='Rx Share'!B$6,('Rx Share'!C$6+((U442-'Rx Share'!B$6)/('Rx Share'!B$5-'Rx Share'!B$6)*'Rx Share'!D$6)),0)))))*$AG$2/10,"")</f>
        <v>0</v>
      </c>
      <c r="AH442" s="76">
        <f>IF(W442&gt;='Call Achv'!B$3,'Call Achv'!C$3,IF(W442&gt;='Call Achv'!B$4,('Call Achv'!C$4+((W442-'Call Achv'!B$4)/('Call Achv'!B$3-'Call Achv'!B$4))*'Call Achv'!D$4),IF(W442&gt;'Call Achv'!B$5,('Call Achv'!C$5+((W442-'Call Achv'!B$5)/('Call Achv'!B$4-'Call Achv'!B$5))*'Call Achv'!D$5),IF(W442&gt;='Call Achv'!B$6,('Call Achv'!C$6+((W442-'Call Achv'!B$6)/('Call Achv'!B$5-'Call Achv'!B$6)*'Call Achv'!D$6)),0))))*$AH$2/10</f>
        <v>5</v>
      </c>
      <c r="AI442" s="76">
        <f>IF(X442&gt;='FF-Written'!B$3,'FF-Written'!C$3,IF(X442&gt;='FF-Written'!B$4,('FF-Written'!C$4+((X442-'FF-Written'!B$4)/('FF-Written'!B$3-'FF-Written'!B$4))*'FF-Written'!D$4),IF(X442&gt;'FF-Written'!B$5,('FF-Written'!C$5+((X442-'FF-Written'!B$5)/('FF-Written'!B$4-'FF-Written'!B$5))*'FF-Written'!D$5),IF(X442&gt;='FF-Written'!B$6,('FF-Written'!C$6+((X442-'FF-Written'!B$6)/('FF-Written'!B$5-'FF-Written'!B$6)*'FF-Written'!D$6)),0))))*$AI$2/10</f>
        <v>6.5777777777777802</v>
      </c>
      <c r="AJ442" s="76">
        <f>IF(Y442&gt;='FF-Detailing'!B$3,'FF-Detailing'!C$3,IF(Y442&gt;='FF-Detailing'!B$4,('FF-Detailing'!C$4+((Y442-'FF-Detailing'!B$4)/('FF-Detailing'!B$3-'FF-Detailing'!B$4))*'FF-Detailing'!D$4),IF(Y442&gt;'FF-Detailing'!B$5,('FF-Detailing'!C$5+((Y442-'FF-Detailing'!B$5)/('FF-Detailing'!B$4-'FF-Detailing'!B$5))*'FF-Detailing'!D$5),IF(Y442&gt;='FF-Detailing'!B$6,('FF-Detailing'!C$6+((Y442-'FF-Detailing'!B$6)/('FF-Detailing'!B$5-'FF-Detailing'!B$6)*'FF-Detailing'!D$6)),0))))*$AJ$2/10</f>
        <v>2.4799999999999995</v>
      </c>
      <c r="AK442" s="100">
        <f t="shared" si="81"/>
        <v>58.810170025933644</v>
      </c>
      <c r="AL442" s="70">
        <f t="shared" si="90"/>
        <v>167</v>
      </c>
      <c r="AO442" s="110" t="str">
        <f t="shared" si="84"/>
        <v/>
      </c>
      <c r="AP442" s="110" t="str">
        <f t="shared" si="78"/>
        <v/>
      </c>
      <c r="AQ442" s="110" t="str">
        <f t="shared" si="79"/>
        <v/>
      </c>
      <c r="AR442" s="110" t="str">
        <f t="shared" si="80"/>
        <v/>
      </c>
      <c r="AS442" s="109" t="str">
        <f t="shared" si="85"/>
        <v>Disqualified</v>
      </c>
      <c r="AT442" s="109" t="str">
        <f t="shared" si="86"/>
        <v>Disqualified</v>
      </c>
      <c r="AU442" s="109" t="str">
        <f t="shared" si="87"/>
        <v>Disqualified</v>
      </c>
      <c r="AV442" s="109" t="str">
        <f t="shared" si="88"/>
        <v>Disqualified</v>
      </c>
    </row>
    <row r="443" spans="1:48" ht="30" x14ac:dyDescent="0.35">
      <c r="A443" s="87"/>
      <c r="B443" s="79">
        <v>109218</v>
      </c>
      <c r="C443" s="80" t="s">
        <v>2438</v>
      </c>
      <c r="D443" s="80" t="s">
        <v>1114</v>
      </c>
      <c r="E443" s="80" t="s">
        <v>772</v>
      </c>
      <c r="F443" s="80" t="s">
        <v>41</v>
      </c>
      <c r="G443" s="80" t="s">
        <v>18</v>
      </c>
      <c r="H443" s="80" t="s">
        <v>1777</v>
      </c>
      <c r="I443" s="80" t="s">
        <v>1757</v>
      </c>
      <c r="J443" s="146">
        <v>45472</v>
      </c>
      <c r="K443" s="146" t="s">
        <v>1719</v>
      </c>
      <c r="L443" s="79"/>
      <c r="M443" s="79">
        <v>9</v>
      </c>
      <c r="N443" s="78">
        <v>89.968206091313306</v>
      </c>
      <c r="O443" s="78">
        <f>_xlfn.XLOOKUP($B443,[1]Sheet1!$A:$A,[1]Sheet1!$D:$D)</f>
        <v>89.968144992962181</v>
      </c>
      <c r="P443" s="78">
        <f t="shared" si="89"/>
        <v>6.1098351125110639E-5</v>
      </c>
      <c r="Q443" s="78">
        <v>40.845070422535215</v>
      </c>
      <c r="R443" s="78">
        <v>66.669208088248254</v>
      </c>
      <c r="S443" s="78">
        <v>99.377580445092278</v>
      </c>
      <c r="T443" s="142">
        <v>2</v>
      </c>
      <c r="U443" s="68">
        <v>15.560827529909952</v>
      </c>
      <c r="V443" s="68">
        <v>0.46682482589729851</v>
      </c>
      <c r="W443" s="78">
        <v>73.523809523809518</v>
      </c>
      <c r="X443" s="78">
        <v>78.333333333333329</v>
      </c>
      <c r="Y443" s="78">
        <v>92</v>
      </c>
      <c r="Z443" s="73"/>
      <c r="AA443" s="74"/>
      <c r="AB443" s="75">
        <f>IF(N443="","",(IF(N443&gt;='Sales Ach'!B$3,'Sales Ach'!C$3,IF(N443&gt;='Sales Ach'!B$4,('Sales Ach'!C$4+((N443-'Sales Ach'!B$4)/('Sales Ach'!B$3-'Sales Ach'!B$4))*'Sales Ach'!D$4),IF(N443&gt;'Sales Ach'!B$5,('Sales Ach'!C$5+((N443-'Sales Ach'!B$5)/('Sales Ach'!B$4-'Sales Ach'!B$5))*'Sales Ach'!D$5),IF(N443&gt;='Sales Ach'!B$6,('Sales Ach'!C$6+((N443-'Sales Ach'!B$6)/('Sales Ach'!B$5-'Sales Ach'!B$6)*'Sales Ach'!D$6)),0))))*$AB$2/10))</f>
        <v>13.490461827393991</v>
      </c>
      <c r="AC443" s="76">
        <f>IF(Q443="","",(IF(Q443&gt;=UA!B$3,UA!C$3,IF(Q443&gt;=UA!B$4,(UA!C$4+((Q443-UA!B$4)/(UA!B$3-UA!B$4))*UA!D$4),IF(Q443&gt;UA!B$5,(UA!C$5+((Q443-UA!B$5)/(UA!B$4-UA!B$5))*UA!D$5),IF(Q443&gt;=UA!B$6,(UA!C$6+((Q443-UA!B$6)/(UA!B$5-UA!B$6)*UA!D$6)),0))))*$AC$2/10))</f>
        <v>6.3380281690140858</v>
      </c>
      <c r="AD443" s="76">
        <f>IF(R443="","",(IF(R443&gt;='New Product'!B$3,'New Product'!C$3,IF(R443&gt;='New Product'!B$4,('New Product'!C$4+((R443-'New Product'!B$4)/('New Product'!B$3-'New Product'!B$4))*'New Product'!D$4),IF(R443&gt;'New Product'!B$5,('New Product'!C$5+((R443-'New Product'!B$5)/('New Product'!B$4-'New Product'!B$5))*'New Product'!D$5),IF(R443&gt;='New Product'!B$6,('New Product'!C$6+((R443-'New Product'!B$6)/('New Product'!B$5-'New Product'!B$6)*'New Product'!D$6)),0)))))*$AD$2/10)</f>
        <v>1.4167778538608611</v>
      </c>
      <c r="AE443" s="76">
        <f>IF(S443="","",(IF(S443&gt;='Basket Brand'!B$3,'Basket Brand'!C$3,IF(S443&gt;='Basket Brand'!B$4,('Basket Brand'!C$4+((S443-'Basket Brand'!B$4)/('Basket Brand'!B$3-'Basket Brand'!B$4))*'Basket Brand'!D$4),IF(S443&gt;'Basket Brand'!B$5,('Basket Brand'!C$5+((S443-'Basket Brand'!B$5)/('Basket Brand'!B$4-'Basket Brand'!B$5))*'Basket Brand'!D$5),IF(S443&gt;='Basket Brand'!B$6,('Basket Brand'!C$6+((S443-'Basket Brand'!B$6)/('Basket Brand'!B$5-'Basket Brand'!B$6)*'Basket Brand'!D$6)),0))))*$AE$2/10))</f>
        <v>8.1012386136442931</v>
      </c>
      <c r="AF443" s="76">
        <f>IF(T443="","",(IF(T443&gt;='No of Month Ach.'!B$3,'No of Month Ach.'!C$3,IF(T443&gt;='No of Month Ach.'!B$4,('No of Month Ach.'!C$4+((T443-'No of Month Ach.'!B$4)/('No of Month Ach.'!B$3-'No of Month Ach.'!B$4))*'No of Month Ach.'!D$4),IF(T443&gt;'No of Month Ach.'!B$5,('No of Month Ach.'!C$5+((T443-'No of Month Ach.'!B$5)/('No of Month Ach.'!B$4-'No of Month Ach.'!B$5))*'No of Month Ach.'!D$5),IF(T443&gt;='No of Month Ach.'!B$6,('No of Month Ach.'!C$6+((T443-'No of Month Ach.'!B$6)/('No of Month Ach.'!B$5-'No of Month Ach.'!B$6)*'No of Month Ach.'!D$6)),0))))*$AF$2/10))</f>
        <v>0</v>
      </c>
      <c r="AG443" s="76">
        <f>IFERROR(IF(U443="","",IF(U443&gt;='Rx Share'!B$3,'Rx Share'!C$3,IF(U443&gt;='Rx Share'!B$4,('Rx Share'!C$4+((U443-'Rx Share'!B$4)/('Rx Share'!B$3-'Rx Share'!B$4))*'Rx Share'!D$4),IF(U443&gt;'Rx Share'!B$5,('Rx Share'!C$5+((U443-'Rx Share'!B$5)/('Rx Share'!B$4-'Rx Share'!B$5))*'Rx Share'!D$5),IF(U443&gt;='Rx Share'!B$6,('Rx Share'!C$6+((U443-'Rx Share'!B$6)/('Rx Share'!B$5-'Rx Share'!B$6)*'Rx Share'!D$6)),0)))))*$AG$2/10,"")</f>
        <v>0</v>
      </c>
      <c r="AH443" s="76">
        <f>IF(W443&gt;='Call Achv'!B$3,'Call Achv'!C$3,IF(W443&gt;='Call Achv'!B$4,('Call Achv'!C$4+((W443-'Call Achv'!B$4)/('Call Achv'!B$3-'Call Achv'!B$4))*'Call Achv'!D$4),IF(W443&gt;'Call Achv'!B$5,('Call Achv'!C$5+((W443-'Call Achv'!B$5)/('Call Achv'!B$4-'Call Achv'!B$5))*'Call Achv'!D$5),IF(W443&gt;='Call Achv'!B$6,('Call Achv'!C$6+((W443-'Call Achv'!B$6)/('Call Achv'!B$5-'Call Achv'!B$6)*'Call Achv'!D$6)),0))))*$AH$2/10</f>
        <v>0</v>
      </c>
      <c r="AI443" s="76">
        <f>IF(X443&gt;='FF-Written'!B$3,'FF-Written'!C$3,IF(X443&gt;='FF-Written'!B$4,('FF-Written'!C$4+((X443-'FF-Written'!B$4)/('FF-Written'!B$3-'FF-Written'!B$4))*'FF-Written'!D$4),IF(X443&gt;'FF-Written'!B$5,('FF-Written'!C$5+((X443-'FF-Written'!B$5)/('FF-Written'!B$4-'FF-Written'!B$5))*'FF-Written'!D$5),IF(X443&gt;='FF-Written'!B$6,('FF-Written'!C$6+((X443-'FF-Written'!B$6)/('FF-Written'!B$5-'FF-Written'!B$6)*'FF-Written'!D$6)),0))))*$AI$2/10</f>
        <v>5.3999999999999995</v>
      </c>
      <c r="AJ443" s="76">
        <f>IF(Y443&gt;='FF-Detailing'!B$3,'FF-Detailing'!C$3,IF(Y443&gt;='FF-Detailing'!B$4,('FF-Detailing'!C$4+((Y443-'FF-Detailing'!B$4)/('FF-Detailing'!B$3-'FF-Detailing'!B$4))*'FF-Detailing'!D$4),IF(Y443&gt;'FF-Detailing'!B$5,('FF-Detailing'!C$5+((Y443-'FF-Detailing'!B$5)/('FF-Detailing'!B$4-'FF-Detailing'!B$5))*'FF-Detailing'!D$5),IF(Y443&gt;='FF-Detailing'!B$6,('FF-Detailing'!C$6+((Y443-'FF-Detailing'!B$6)/('FF-Detailing'!B$5-'FF-Detailing'!B$6)*'FF-Detailing'!D$6)),0))))*$AJ$2/10</f>
        <v>2.8200000000000003</v>
      </c>
      <c r="AK443" s="100">
        <f t="shared" si="81"/>
        <v>46.958133079891539</v>
      </c>
      <c r="AL443" s="70">
        <f t="shared" si="90"/>
        <v>268</v>
      </c>
      <c r="AO443" s="110" t="str">
        <f t="shared" si="84"/>
        <v/>
      </c>
      <c r="AP443" s="110" t="str">
        <f t="shared" si="78"/>
        <v/>
      </c>
      <c r="AQ443" s="110" t="str">
        <f t="shared" si="79"/>
        <v/>
      </c>
      <c r="AR443" s="110" t="str">
        <f t="shared" si="80"/>
        <v/>
      </c>
      <c r="AS443" s="109" t="str">
        <f t="shared" si="85"/>
        <v>Disqualified</v>
      </c>
      <c r="AT443" s="109" t="str">
        <f t="shared" si="86"/>
        <v>Disqualified</v>
      </c>
      <c r="AU443" s="109" t="str">
        <f t="shared" si="87"/>
        <v>Disqualified</v>
      </c>
      <c r="AV443" s="109" t="str">
        <f t="shared" si="88"/>
        <v>Disqualified</v>
      </c>
    </row>
    <row r="444" spans="1:48" ht="20" x14ac:dyDescent="0.35">
      <c r="A444" s="87"/>
      <c r="B444" s="79">
        <v>109219</v>
      </c>
      <c r="C444" s="80" t="s">
        <v>2439</v>
      </c>
      <c r="D444" s="80"/>
      <c r="E444" s="80" t="s">
        <v>2440</v>
      </c>
      <c r="F444" s="80" t="s">
        <v>2014</v>
      </c>
      <c r="G444" s="80" t="s">
        <v>2010</v>
      </c>
      <c r="H444" s="80" t="s">
        <v>1794</v>
      </c>
      <c r="I444" s="80" t="s">
        <v>1786</v>
      </c>
      <c r="J444" s="146"/>
      <c r="K444" s="146" t="s">
        <v>1701</v>
      </c>
      <c r="L444" s="79"/>
      <c r="M444" s="79">
        <v>3</v>
      </c>
      <c r="N444" s="78">
        <v>75.569679792387007</v>
      </c>
      <c r="O444" s="78">
        <f>_xlfn.XLOOKUP($B444,[1]Sheet1!$A:$A,[1]Sheet1!$D:$D)</f>
        <v>75.569679792387007</v>
      </c>
      <c r="P444" s="78">
        <f t="shared" si="89"/>
        <v>0</v>
      </c>
      <c r="Q444" s="78">
        <v>16.279069767441861</v>
      </c>
      <c r="R444" s="78">
        <v>68.45687083039995</v>
      </c>
      <c r="S444" s="78">
        <v>80.422282469206095</v>
      </c>
      <c r="T444" s="142">
        <v>1</v>
      </c>
      <c r="U444" s="68" t="s">
        <v>1093</v>
      </c>
      <c r="V444" s="68" t="s">
        <v>1093</v>
      </c>
      <c r="W444" s="78">
        <v>115.70512820512822</v>
      </c>
      <c r="X444" s="78">
        <v>67.5</v>
      </c>
      <c r="Y444" s="78">
        <v>80</v>
      </c>
      <c r="Z444" s="73"/>
      <c r="AA444" s="74"/>
      <c r="AB444" s="75">
        <f>IF(N444="","",(IF(N444&gt;='Sales Ach'!B$3,'Sales Ach'!C$3,IF(N444&gt;='Sales Ach'!B$4,('Sales Ach'!C$4+((N444-'Sales Ach'!B$4)/('Sales Ach'!B$3-'Sales Ach'!B$4))*'Sales Ach'!D$4),IF(N444&gt;'Sales Ach'!B$5,('Sales Ach'!C$5+((N444-'Sales Ach'!B$5)/('Sales Ach'!B$4-'Sales Ach'!B$5))*'Sales Ach'!D$5),IF(N444&gt;='Sales Ach'!B$6,('Sales Ach'!C$6+((N444-'Sales Ach'!B$6)/('Sales Ach'!B$5-'Sales Ach'!B$6)*'Sales Ach'!D$6)),0))))*$AB$2/10))</f>
        <v>9.170903937716103</v>
      </c>
      <c r="AC444" s="76">
        <f>IF(Q444="","",(IF(Q444&gt;=UA!B$3,UA!C$3,IF(Q444&gt;=UA!B$4,(UA!C$4+((Q444-UA!B$4)/(UA!B$3-UA!B$4))*UA!D$4),IF(Q444&gt;UA!B$5,(UA!C$5+((Q444-UA!B$5)/(UA!B$4-UA!B$5))*UA!D$5),IF(Q444&gt;=UA!B$6,(UA!C$6+((Q444-UA!B$6)/(UA!B$5-UA!B$6)*UA!D$6)),0))))*$AC$2/10))</f>
        <v>0</v>
      </c>
      <c r="AD444" s="76">
        <f>IF(R444="","",(IF(R444&gt;='New Product'!B$3,'New Product'!C$3,IF(R444&gt;='New Product'!B$4,('New Product'!C$4+((R444-'New Product'!B$4)/('New Product'!B$3-'New Product'!B$4))*'New Product'!D$4),IF(R444&gt;'New Product'!B$5,('New Product'!C$5+((R444-'New Product'!B$5)/('New Product'!B$4-'New Product'!B$5))*'New Product'!D$5),IF(R444&gt;='New Product'!B$6,('New Product'!C$6+((R444-'New Product'!B$6)/('New Product'!B$5-'New Product'!B$6)*'New Product'!D$6)),0)))))*$AD$2/10)</f>
        <v>1.4949880988299979</v>
      </c>
      <c r="AE444" s="76">
        <f>IF(S444="","",(IF(S444&gt;='Basket Brand'!B$3,'Basket Brand'!C$3,IF(S444&gt;='Basket Brand'!B$4,('Basket Brand'!C$4+((S444-'Basket Brand'!B$4)/('Basket Brand'!B$3-'Basket Brand'!B$4))*'Basket Brand'!D$4),IF(S444&gt;'Basket Brand'!B$5,('Basket Brand'!C$5+((S444-'Basket Brand'!B$5)/('Basket Brand'!B$4-'Basket Brand'!B$5))*'Basket Brand'!D$5),IF(S444&gt;='Basket Brand'!B$6,('Basket Brand'!C$6+((S444-'Basket Brand'!B$6)/('Basket Brand'!B$5-'Basket Brand'!B$6)*'Basket Brand'!D$6)),0))))*$AE$2/10))</f>
        <v>4.2506738963047308</v>
      </c>
      <c r="AF444" s="76">
        <f>IF(T444="","",(IF(T444&gt;='No of Month Ach.'!B$3,'No of Month Ach.'!C$3,IF(T444&gt;='No of Month Ach.'!B$4,('No of Month Ach.'!C$4+((T444-'No of Month Ach.'!B$4)/('No of Month Ach.'!B$3-'No of Month Ach.'!B$4))*'No of Month Ach.'!D$4),IF(T444&gt;'No of Month Ach.'!B$5,('No of Month Ach.'!C$5+((T444-'No of Month Ach.'!B$5)/('No of Month Ach.'!B$4-'No of Month Ach.'!B$5))*'No of Month Ach.'!D$5),IF(T444&gt;='No of Month Ach.'!B$6,('No of Month Ach.'!C$6+((T444-'No of Month Ach.'!B$6)/('No of Month Ach.'!B$5-'No of Month Ach.'!B$6)*'No of Month Ach.'!D$6)),0))))*$AF$2/10))</f>
        <v>0</v>
      </c>
      <c r="AG444" s="76" t="str">
        <f>IFERROR(IF(U444="","",IF(U444&gt;='Rx Share'!B$3,'Rx Share'!C$3,IF(U444&gt;='Rx Share'!B$4,('Rx Share'!C$4+((U444-'Rx Share'!B$4)/('Rx Share'!B$3-'Rx Share'!B$4))*'Rx Share'!D$4),IF(U444&gt;'Rx Share'!B$5,('Rx Share'!C$5+((U444-'Rx Share'!B$5)/('Rx Share'!B$4-'Rx Share'!B$5))*'Rx Share'!D$5),IF(U444&gt;='Rx Share'!B$6,('Rx Share'!C$6+((U444-'Rx Share'!B$6)/('Rx Share'!B$5-'Rx Share'!B$6)*'Rx Share'!D$6)),0)))))*$AG$2/10,"")</f>
        <v/>
      </c>
      <c r="AH444" s="76">
        <f>IF(W444&gt;='Call Achv'!B$3,'Call Achv'!C$3,IF(W444&gt;='Call Achv'!B$4,('Call Achv'!C$4+((W444-'Call Achv'!B$4)/('Call Achv'!B$3-'Call Achv'!B$4))*'Call Achv'!D$4),IF(W444&gt;'Call Achv'!B$5,('Call Achv'!C$5+((W444-'Call Achv'!B$5)/('Call Achv'!B$4-'Call Achv'!B$5))*'Call Achv'!D$5),IF(W444&gt;='Call Achv'!B$6,('Call Achv'!C$6+((W444-'Call Achv'!B$6)/('Call Achv'!B$5-'Call Achv'!B$6)*'Call Achv'!D$6)),0))))*$AH$2/10</f>
        <v>5</v>
      </c>
      <c r="AI444" s="76">
        <f>IF(X444&gt;='FF-Written'!B$3,'FF-Written'!C$3,IF(X444&gt;='FF-Written'!B$4,('FF-Written'!C$4+((X444-'FF-Written'!B$4)/('FF-Written'!B$3-'FF-Written'!B$4))*'FF-Written'!D$4),IF(X444&gt;'FF-Written'!B$5,('FF-Written'!C$5+((X444-'FF-Written'!B$5)/('FF-Written'!B$4-'FF-Written'!B$5))*'FF-Written'!D$5),IF(X444&gt;='FF-Written'!B$6,('FF-Written'!C$6+((X444-'FF-Written'!B$6)/('FF-Written'!B$5-'FF-Written'!B$6)*'FF-Written'!D$6)),0))))*$AI$2/10</f>
        <v>4.0999999999999996</v>
      </c>
      <c r="AJ444" s="76">
        <f>IF(Y444&gt;='FF-Detailing'!B$3,'FF-Detailing'!C$3,IF(Y444&gt;='FF-Detailing'!B$4,('FF-Detailing'!C$4+((Y444-'FF-Detailing'!B$4)/('FF-Detailing'!B$3-'FF-Detailing'!B$4))*'FF-Detailing'!D$4),IF(Y444&gt;'FF-Detailing'!B$5,('FF-Detailing'!C$5+((Y444-'FF-Detailing'!B$5)/('FF-Detailing'!B$4-'FF-Detailing'!B$5))*'FF-Detailing'!D$5),IF(Y444&gt;='FF-Detailing'!B$6,('FF-Detailing'!C$6+((Y444-'FF-Detailing'!B$6)/('FF-Detailing'!B$5-'FF-Detailing'!B$6)*'FF-Detailing'!D$6)),0))))*$AJ$2/10</f>
        <v>2.1</v>
      </c>
      <c r="AK444" s="100">
        <f t="shared" si="81"/>
        <v>32.645707416063537</v>
      </c>
      <c r="AL444" s="70">
        <f t="shared" si="90"/>
        <v>436</v>
      </c>
      <c r="AO444" s="110" t="str">
        <f t="shared" si="84"/>
        <v/>
      </c>
      <c r="AP444" s="110" t="str">
        <f t="shared" si="78"/>
        <v/>
      </c>
      <c r="AQ444" s="110" t="str">
        <f t="shared" si="79"/>
        <v/>
      </c>
      <c r="AR444" s="110" t="str">
        <f t="shared" si="80"/>
        <v/>
      </c>
      <c r="AS444" s="109" t="str">
        <f t="shared" si="85"/>
        <v>Disqualified</v>
      </c>
      <c r="AT444" s="109" t="str">
        <f t="shared" si="86"/>
        <v>Disqualified</v>
      </c>
      <c r="AU444" s="109" t="str">
        <f t="shared" si="87"/>
        <v>Disqualified</v>
      </c>
      <c r="AV444" s="109" t="str">
        <f t="shared" si="88"/>
        <v>Disqualified</v>
      </c>
    </row>
    <row r="445" spans="1:48" ht="20" x14ac:dyDescent="0.35">
      <c r="A445" s="87"/>
      <c r="B445" s="79">
        <v>109220</v>
      </c>
      <c r="C445" s="80" t="s">
        <v>2441</v>
      </c>
      <c r="D445" s="80" t="s">
        <v>1114</v>
      </c>
      <c r="E445" s="80" t="s">
        <v>2442</v>
      </c>
      <c r="F445" s="80" t="s">
        <v>1929</v>
      </c>
      <c r="G445" s="80" t="s">
        <v>34</v>
      </c>
      <c r="H445" s="80" t="s">
        <v>1760</v>
      </c>
      <c r="I445" s="80" t="s">
        <v>1757</v>
      </c>
      <c r="J445" s="146">
        <v>45472</v>
      </c>
      <c r="K445" s="146" t="s">
        <v>1719</v>
      </c>
      <c r="L445" s="79"/>
      <c r="M445" s="79">
        <v>9</v>
      </c>
      <c r="N445" s="78">
        <v>85.254472026622423</v>
      </c>
      <c r="O445" s="78">
        <f>_xlfn.XLOOKUP($B445,[1]Sheet1!$A:$A,[1]Sheet1!$D:$D)</f>
        <v>85.254452921982661</v>
      </c>
      <c r="P445" s="78">
        <f t="shared" si="89"/>
        <v>1.9104639761735598E-5</v>
      </c>
      <c r="Q445" s="78">
        <v>18.772563176895307</v>
      </c>
      <c r="R445" s="78">
        <v>54.98703890633324</v>
      </c>
      <c r="S445" s="78">
        <v>74.413021755041314</v>
      </c>
      <c r="T445" s="142">
        <v>0</v>
      </c>
      <c r="U445" s="68">
        <v>20.217336365933789</v>
      </c>
      <c r="V445" s="68">
        <v>0.60652009097801363</v>
      </c>
      <c r="W445" s="78">
        <v>100.24630541871922</v>
      </c>
      <c r="X445" s="78">
        <v>78.8888888888889</v>
      </c>
      <c r="Y445" s="78">
        <v>85.666666666666671</v>
      </c>
      <c r="Z445" s="73"/>
      <c r="AA445" s="74"/>
      <c r="AB445" s="75">
        <f>IF(N445="","",(IF(N445&gt;='Sales Ach'!B$3,'Sales Ach'!C$3,IF(N445&gt;='Sales Ach'!B$4,('Sales Ach'!C$4+((N445-'Sales Ach'!B$4)/('Sales Ach'!B$3-'Sales Ach'!B$4))*'Sales Ach'!D$4),IF(N445&gt;'Sales Ach'!B$5,('Sales Ach'!C$5+((N445-'Sales Ach'!B$5)/('Sales Ach'!B$4-'Sales Ach'!B$5))*'Sales Ach'!D$5),IF(N445&gt;='Sales Ach'!B$6,('Sales Ach'!C$6+((N445-'Sales Ach'!B$6)/('Sales Ach'!B$5-'Sales Ach'!B$6)*'Sales Ach'!D$6)),0))))*$AB$2/10))</f>
        <v>12.076341607986727</v>
      </c>
      <c r="AC445" s="76">
        <f>IF(Q445="","",(IF(Q445&gt;=UA!B$3,UA!C$3,IF(Q445&gt;=UA!B$4,(UA!C$4+((Q445-UA!B$4)/(UA!B$3-UA!B$4))*UA!D$4),IF(Q445&gt;UA!B$5,(UA!C$5+((Q445-UA!B$5)/(UA!B$4-UA!B$5))*UA!D$5),IF(Q445&gt;=UA!B$6,(UA!C$6+((Q445-UA!B$6)/(UA!B$5-UA!B$6)*UA!D$6)),0))))*$AC$2/10))</f>
        <v>0</v>
      </c>
      <c r="AD445" s="76">
        <f>IF(R445="","",(IF(R445&gt;='New Product'!B$3,'New Product'!C$3,IF(R445&gt;='New Product'!B$4,('New Product'!C$4+((R445-'New Product'!B$4)/('New Product'!B$3-'New Product'!B$4))*'New Product'!D$4),IF(R445&gt;'New Product'!B$5,('New Product'!C$5+((R445-'New Product'!B$5)/('New Product'!B$4-'New Product'!B$5))*'New Product'!D$5),IF(R445&gt;='New Product'!B$6,('New Product'!C$6+((R445-'New Product'!B$6)/('New Product'!B$5-'New Product'!B$6)*'New Product'!D$6)),0)))))*$AD$2/10)</f>
        <v>0.90568295215207917</v>
      </c>
      <c r="AE445" s="76">
        <f>IF(S445="","",(IF(S445&gt;='Basket Brand'!B$3,'Basket Brand'!C$3,IF(S445&gt;='Basket Brand'!B$4,('Basket Brand'!C$4+((S445-'Basket Brand'!B$4)/('Basket Brand'!B$3-'Basket Brand'!B$4))*'Basket Brand'!D$4),IF(S445&gt;'Basket Brand'!B$5,('Basket Brand'!C$5+((S445-'Basket Brand'!B$5)/('Basket Brand'!B$4-'Basket Brand'!B$5))*'Basket Brand'!D$5),IF(S445&gt;='Basket Brand'!B$6,('Basket Brand'!C$6+((S445-'Basket Brand'!B$6)/('Basket Brand'!B$5-'Basket Brand'!B$6)*'Basket Brand'!D$6)),0))))*$AE$2/10))</f>
        <v>3.529562610604958</v>
      </c>
      <c r="AF445" s="76">
        <f>IF(T445="","",(IF(T445&gt;='No of Month Ach.'!B$3,'No of Month Ach.'!C$3,IF(T445&gt;='No of Month Ach.'!B$4,('No of Month Ach.'!C$4+((T445-'No of Month Ach.'!B$4)/('No of Month Ach.'!B$3-'No of Month Ach.'!B$4))*'No of Month Ach.'!D$4),IF(T445&gt;'No of Month Ach.'!B$5,('No of Month Ach.'!C$5+((T445-'No of Month Ach.'!B$5)/('No of Month Ach.'!B$4-'No of Month Ach.'!B$5))*'No of Month Ach.'!D$5),IF(T445&gt;='No of Month Ach.'!B$6,('No of Month Ach.'!C$6+((T445-'No of Month Ach.'!B$6)/('No of Month Ach.'!B$5-'No of Month Ach.'!B$6)*'No of Month Ach.'!D$6)),0))))*$AF$2/10))</f>
        <v>0</v>
      </c>
      <c r="AG445" s="76">
        <f>IFERROR(IF(U445="","",IF(U445&gt;='Rx Share'!B$3,'Rx Share'!C$3,IF(U445&gt;='Rx Share'!B$4,('Rx Share'!C$4+((U445-'Rx Share'!B$4)/('Rx Share'!B$3-'Rx Share'!B$4))*'Rx Share'!D$4),IF(U445&gt;'Rx Share'!B$5,('Rx Share'!C$5+((U445-'Rx Share'!B$5)/('Rx Share'!B$4-'Rx Share'!B$5))*'Rx Share'!D$5),IF(U445&gt;='Rx Share'!B$6,('Rx Share'!C$6+((U445-'Rx Share'!B$6)/('Rx Share'!B$5-'Rx Share'!B$6)*'Rx Share'!D$6)),0)))))*$AG$2/10,"")</f>
        <v>0</v>
      </c>
      <c r="AH445" s="76">
        <f>IF(W445&gt;='Call Achv'!B$3,'Call Achv'!C$3,IF(W445&gt;='Call Achv'!B$4,('Call Achv'!C$4+((W445-'Call Achv'!B$4)/('Call Achv'!B$3-'Call Achv'!B$4))*'Call Achv'!D$4),IF(W445&gt;'Call Achv'!B$5,('Call Achv'!C$5+((W445-'Call Achv'!B$5)/('Call Achv'!B$4-'Call Achv'!B$5))*'Call Achv'!D$5),IF(W445&gt;='Call Achv'!B$6,('Call Achv'!C$6+((W445-'Call Achv'!B$6)/('Call Achv'!B$5-'Call Achv'!B$6)*'Call Achv'!D$6)),0))))*$AH$2/10</f>
        <v>5</v>
      </c>
      <c r="AI445" s="76">
        <f>IF(X445&gt;='FF-Written'!B$3,'FF-Written'!C$3,IF(X445&gt;='FF-Written'!B$4,('FF-Written'!C$4+((X445-'FF-Written'!B$4)/('FF-Written'!B$3-'FF-Written'!B$4))*'FF-Written'!D$4),IF(X445&gt;'FF-Written'!B$5,('FF-Written'!C$5+((X445-'FF-Written'!B$5)/('FF-Written'!B$4-'FF-Written'!B$5))*'FF-Written'!D$5),IF(X445&gt;='FF-Written'!B$6,('FF-Written'!C$6+((X445-'FF-Written'!B$6)/('FF-Written'!B$5-'FF-Written'!B$6)*'FF-Written'!D$6)),0))))*$AI$2/10</f>
        <v>5.4666666666666677</v>
      </c>
      <c r="AJ445" s="76">
        <f>IF(Y445&gt;='FF-Detailing'!B$3,'FF-Detailing'!C$3,IF(Y445&gt;='FF-Detailing'!B$4,('FF-Detailing'!C$4+((Y445-'FF-Detailing'!B$4)/('FF-Detailing'!B$3-'FF-Detailing'!B$4))*'FF-Detailing'!D$4),IF(Y445&gt;'FF-Detailing'!B$5,('FF-Detailing'!C$5+((Y445-'FF-Detailing'!B$5)/('FF-Detailing'!B$4-'FF-Detailing'!B$5))*'FF-Detailing'!D$5),IF(Y445&gt;='FF-Detailing'!B$6,('FF-Detailing'!C$6+((Y445-'FF-Detailing'!B$6)/('FF-Detailing'!B$5-'FF-Detailing'!B$6)*'FF-Detailing'!D$6)),0))))*$AJ$2/10</f>
        <v>2.4400000000000004</v>
      </c>
      <c r="AK445" s="100">
        <f t="shared" si="81"/>
        <v>36.772817296763044</v>
      </c>
      <c r="AL445" s="70">
        <f t="shared" si="90"/>
        <v>383</v>
      </c>
      <c r="AO445" s="110" t="str">
        <f t="shared" si="84"/>
        <v/>
      </c>
      <c r="AP445" s="110" t="str">
        <f t="shared" si="78"/>
        <v/>
      </c>
      <c r="AQ445" s="110" t="str">
        <f t="shared" si="79"/>
        <v/>
      </c>
      <c r="AR445" s="110" t="str">
        <f t="shared" si="80"/>
        <v/>
      </c>
      <c r="AS445" s="109" t="str">
        <f t="shared" si="85"/>
        <v>Disqualified</v>
      </c>
      <c r="AT445" s="109" t="str">
        <f t="shared" si="86"/>
        <v>Disqualified</v>
      </c>
      <c r="AU445" s="109" t="str">
        <f t="shared" si="87"/>
        <v>Disqualified</v>
      </c>
      <c r="AV445" s="109" t="str">
        <f t="shared" si="88"/>
        <v>Disqualified</v>
      </c>
    </row>
    <row r="446" spans="1:48" ht="20" x14ac:dyDescent="0.35">
      <c r="A446" s="87"/>
      <c r="B446" s="79">
        <v>109221</v>
      </c>
      <c r="C446" s="80" t="s">
        <v>2443</v>
      </c>
      <c r="D446" s="80" t="s">
        <v>1114</v>
      </c>
      <c r="E446" s="80" t="s">
        <v>2444</v>
      </c>
      <c r="F446" s="80" t="s">
        <v>2039</v>
      </c>
      <c r="G446" s="80" t="s">
        <v>1813</v>
      </c>
      <c r="H446" s="80" t="s">
        <v>1808</v>
      </c>
      <c r="I446" s="80" t="s">
        <v>1757</v>
      </c>
      <c r="J446" s="146">
        <v>45472</v>
      </c>
      <c r="K446" s="146" t="s">
        <v>1719</v>
      </c>
      <c r="L446" s="79"/>
      <c r="M446" s="79">
        <v>9</v>
      </c>
      <c r="N446" s="78">
        <v>105.29090067491455</v>
      </c>
      <c r="O446" s="78">
        <f>_xlfn.XLOOKUP($B446,[1]Sheet1!$A:$A,[1]Sheet1!$D:$D)</f>
        <v>105.2909155960194</v>
      </c>
      <c r="P446" s="78">
        <f t="shared" si="89"/>
        <v>-1.4921104849463518E-5</v>
      </c>
      <c r="Q446" s="78">
        <v>44.444444444444443</v>
      </c>
      <c r="R446" s="78">
        <v>80.553961531398627</v>
      </c>
      <c r="S446" s="78">
        <v>107.10517496632093</v>
      </c>
      <c r="T446" s="142">
        <v>6</v>
      </c>
      <c r="U446" s="68">
        <v>3.1543253686617776</v>
      </c>
      <c r="V446" s="68">
        <v>0.56777856635911994</v>
      </c>
      <c r="W446" s="78">
        <v>96.444444444444443</v>
      </c>
      <c r="X446" s="78">
        <v>78.8888888888889</v>
      </c>
      <c r="Y446" s="78">
        <v>83.666666666666671</v>
      </c>
      <c r="Z446" s="73"/>
      <c r="AA446" s="74"/>
      <c r="AB446" s="75">
        <f>IF(N446="","",(IF(N446&gt;='Sales Ach'!B$3,'Sales Ach'!C$3,IF(N446&gt;='Sales Ach'!B$4,('Sales Ach'!C$4+((N446-'Sales Ach'!B$4)/('Sales Ach'!B$3-'Sales Ach'!B$4))*'Sales Ach'!D$4),IF(N446&gt;'Sales Ach'!B$5,('Sales Ach'!C$5+((N446-'Sales Ach'!B$5)/('Sales Ach'!B$4-'Sales Ach'!B$5))*'Sales Ach'!D$5),IF(N446&gt;='Sales Ach'!B$6,('Sales Ach'!C$6+((N446-'Sales Ach'!B$6)/('Sales Ach'!B$5-'Sales Ach'!B$6)*'Sales Ach'!D$6)),0))))*$AB$2/10))</f>
        <v>25.587270202474368</v>
      </c>
      <c r="AC446" s="76">
        <f>IF(Q446="","",(IF(Q446&gt;=UA!B$3,UA!C$3,IF(Q446&gt;=UA!B$4,(UA!C$4+((Q446-UA!B$4)/(UA!B$3-UA!B$4))*UA!D$4),IF(Q446&gt;UA!B$5,(UA!C$5+((Q446-UA!B$5)/(UA!B$4-UA!B$5))*UA!D$5),IF(Q446&gt;=UA!B$6,(UA!C$6+((Q446-UA!B$6)/(UA!B$5-UA!B$6)*UA!D$6)),0))))*$AC$2/10))</f>
        <v>7.7777777777777768</v>
      </c>
      <c r="AD446" s="76">
        <f>IF(R446="","",(IF(R446&gt;='New Product'!B$3,'New Product'!C$3,IF(R446&gt;='New Product'!B$4,('New Product'!C$4+((R446-'New Product'!B$4)/('New Product'!B$3-'New Product'!B$4))*'New Product'!D$4),IF(R446&gt;'New Product'!B$5,('New Product'!C$5+((R446-'New Product'!B$5)/('New Product'!B$4-'New Product'!B$5))*'New Product'!D$5),IF(R446&gt;='New Product'!B$6,('New Product'!C$6+((R446-'New Product'!B$6)/('New Product'!B$5-'New Product'!B$6)*'New Product'!D$6)),0)))))*$AD$2/10)</f>
        <v>2.0553961531398626</v>
      </c>
      <c r="AE446" s="76">
        <f>IF(S446="","",(IF(S446&gt;='Basket Brand'!B$3,'Basket Brand'!C$3,IF(S446&gt;='Basket Brand'!B$4,('Basket Brand'!C$4+((S446-'Basket Brand'!B$4)/('Basket Brand'!B$3-'Basket Brand'!B$4))*'Basket Brand'!D$4),IF(S446&gt;'Basket Brand'!B$5,('Basket Brand'!C$5+((S446-'Basket Brand'!B$5)/('Basket Brand'!B$4-'Basket Brand'!B$5))*'Basket Brand'!D$5),IF(S446&gt;='Basket Brand'!B$6,('Basket Brand'!C$6+((S446-'Basket Brand'!B$6)/('Basket Brand'!B$5-'Basket Brand'!B$6)*'Basket Brand'!D$6)),0))))*$AE$2/10))</f>
        <v>10.452620995958512</v>
      </c>
      <c r="AF446" s="76">
        <f>IF(T446="","",(IF(T446&gt;='No of Month Ach.'!B$3,'No of Month Ach.'!C$3,IF(T446&gt;='No of Month Ach.'!B$4,('No of Month Ach.'!C$4+((T446-'No of Month Ach.'!B$4)/('No of Month Ach.'!B$3-'No of Month Ach.'!B$4))*'No of Month Ach.'!D$4),IF(T446&gt;'No of Month Ach.'!B$5,('No of Month Ach.'!C$5+((T446-'No of Month Ach.'!B$5)/('No of Month Ach.'!B$4-'No of Month Ach.'!B$5))*'No of Month Ach.'!D$5),IF(T446&gt;='No of Month Ach.'!B$6,('No of Month Ach.'!C$6+((T446-'No of Month Ach.'!B$6)/('No of Month Ach.'!B$5-'No of Month Ach.'!B$6)*'No of Month Ach.'!D$6)),0))))*$AF$2/10))</f>
        <v>1.575</v>
      </c>
      <c r="AG446" s="76">
        <f>IFERROR(IF(U446="","",IF(U446&gt;='Rx Share'!B$3,'Rx Share'!C$3,IF(U446&gt;='Rx Share'!B$4,('Rx Share'!C$4+((U446-'Rx Share'!B$4)/('Rx Share'!B$3-'Rx Share'!B$4))*'Rx Share'!D$4),IF(U446&gt;'Rx Share'!B$5,('Rx Share'!C$5+((U446-'Rx Share'!B$5)/('Rx Share'!B$4-'Rx Share'!B$5))*'Rx Share'!D$5),IF(U446&gt;='Rx Share'!B$6,('Rx Share'!C$6+((U446-'Rx Share'!B$6)/('Rx Share'!B$5-'Rx Share'!B$6)*'Rx Share'!D$6)),0)))))*$AG$2/10,"")</f>
        <v>0</v>
      </c>
      <c r="AH446" s="76">
        <f>IF(W446&gt;='Call Achv'!B$3,'Call Achv'!C$3,IF(W446&gt;='Call Achv'!B$4,('Call Achv'!C$4+((W446-'Call Achv'!B$4)/('Call Achv'!B$3-'Call Achv'!B$4))*'Call Achv'!D$4),IF(W446&gt;'Call Achv'!B$5,('Call Achv'!C$5+((W446-'Call Achv'!B$5)/('Call Achv'!B$4-'Call Achv'!B$5))*'Call Achv'!D$5),IF(W446&gt;='Call Achv'!B$6,('Call Achv'!C$6+((W446-'Call Achv'!B$6)/('Call Achv'!B$5-'Call Achv'!B$6)*'Call Achv'!D$6)),0))))*$AH$2/10</f>
        <v>3.9333333333333327</v>
      </c>
      <c r="AI446" s="76">
        <f>IF(X446&gt;='FF-Written'!B$3,'FF-Written'!C$3,IF(X446&gt;='FF-Written'!B$4,('FF-Written'!C$4+((X446-'FF-Written'!B$4)/('FF-Written'!B$3-'FF-Written'!B$4))*'FF-Written'!D$4),IF(X446&gt;'FF-Written'!B$5,('FF-Written'!C$5+((X446-'FF-Written'!B$5)/('FF-Written'!B$4-'FF-Written'!B$5))*'FF-Written'!D$5),IF(X446&gt;='FF-Written'!B$6,('FF-Written'!C$6+((X446-'FF-Written'!B$6)/('FF-Written'!B$5-'FF-Written'!B$6)*'FF-Written'!D$6)),0))))*$AI$2/10</f>
        <v>5.4666666666666677</v>
      </c>
      <c r="AJ446" s="76">
        <f>IF(Y446&gt;='FF-Detailing'!B$3,'FF-Detailing'!C$3,IF(Y446&gt;='FF-Detailing'!B$4,('FF-Detailing'!C$4+((Y446-'FF-Detailing'!B$4)/('FF-Detailing'!B$3-'FF-Detailing'!B$4))*'FF-Detailing'!D$4),IF(Y446&gt;'FF-Detailing'!B$5,('FF-Detailing'!C$5+((Y446-'FF-Detailing'!B$5)/('FF-Detailing'!B$4-'FF-Detailing'!B$5))*'FF-Detailing'!D$5),IF(Y446&gt;='FF-Detailing'!B$6,('FF-Detailing'!C$6+((Y446-'FF-Detailing'!B$6)/('FF-Detailing'!B$5-'FF-Detailing'!B$6)*'FF-Detailing'!D$6)),0))))*$AJ$2/10</f>
        <v>2.3200000000000003</v>
      </c>
      <c r="AK446" s="100">
        <f t="shared" si="81"/>
        <v>73.960081411688151</v>
      </c>
      <c r="AL446" s="70">
        <f t="shared" si="90"/>
        <v>84</v>
      </c>
      <c r="AO446" s="110">
        <f t="shared" si="84"/>
        <v>3.1543253686617776</v>
      </c>
      <c r="AP446" s="110">
        <f t="shared" si="78"/>
        <v>80.553961531398627</v>
      </c>
      <c r="AQ446" s="110">
        <f t="shared" si="79"/>
        <v>44.444444444444443</v>
      </c>
      <c r="AR446" s="110">
        <f t="shared" si="80"/>
        <v>78.8888888888889</v>
      </c>
      <c r="AS446" s="109">
        <f t="shared" si="85"/>
        <v>106</v>
      </c>
      <c r="AT446" s="109">
        <f t="shared" si="86"/>
        <v>59</v>
      </c>
      <c r="AU446" s="109">
        <f t="shared" si="87"/>
        <v>65</v>
      </c>
      <c r="AV446" s="109">
        <f t="shared" si="88"/>
        <v>89</v>
      </c>
    </row>
    <row r="447" spans="1:48" x14ac:dyDescent="0.35">
      <c r="A447" s="87"/>
      <c r="B447" s="79">
        <v>109222</v>
      </c>
      <c r="C447" s="80" t="s">
        <v>2445</v>
      </c>
      <c r="D447" s="80"/>
      <c r="E447" s="80" t="s">
        <v>2446</v>
      </c>
      <c r="F447" s="80" t="s">
        <v>2064</v>
      </c>
      <c r="G447" s="80" t="s">
        <v>2247</v>
      </c>
      <c r="H447" s="80" t="s">
        <v>2247</v>
      </c>
      <c r="I447" s="80" t="s">
        <v>2247</v>
      </c>
      <c r="J447" s="146"/>
      <c r="K447" s="146" t="s">
        <v>1701</v>
      </c>
      <c r="L447" s="79"/>
      <c r="M447" s="79">
        <v>4</v>
      </c>
      <c r="N447" s="78">
        <v>55.04236114832878</v>
      </c>
      <c r="O447" s="78">
        <f>_xlfn.XLOOKUP($B447,[1]Sheet1!$A:$A,[1]Sheet1!$D:$D)</f>
        <v>55.04236114832878</v>
      </c>
      <c r="P447" s="78">
        <f t="shared" si="89"/>
        <v>0</v>
      </c>
      <c r="Q447" s="78">
        <v>22.222222222222221</v>
      </c>
      <c r="R447" s="78">
        <v>15.086257188099008</v>
      </c>
      <c r="S447" s="78">
        <v>47.295874708348471</v>
      </c>
      <c r="T447" s="142">
        <v>0</v>
      </c>
      <c r="U447" s="68" t="s">
        <v>1093</v>
      </c>
      <c r="V447" s="68" t="s">
        <v>1093</v>
      </c>
      <c r="W447" s="78">
        <v>158.7037037037037</v>
      </c>
      <c r="X447" s="78">
        <v>43.333333333333336</v>
      </c>
      <c r="Y447" s="78">
        <v>41.5</v>
      </c>
      <c r="Z447" s="73"/>
      <c r="AA447" s="74"/>
      <c r="AB447" s="75">
        <f>IF(N447="","",(IF(N447&gt;='Sales Ach'!B$3,'Sales Ach'!C$3,IF(N447&gt;='Sales Ach'!B$4,('Sales Ach'!C$4+((N447-'Sales Ach'!B$4)/('Sales Ach'!B$3-'Sales Ach'!B$4))*'Sales Ach'!D$4),IF(N447&gt;'Sales Ach'!B$5,('Sales Ach'!C$5+((N447-'Sales Ach'!B$5)/('Sales Ach'!B$4-'Sales Ach'!B$5))*'Sales Ach'!D$5),IF(N447&gt;='Sales Ach'!B$6,('Sales Ach'!C$6+((N447-'Sales Ach'!B$6)/('Sales Ach'!B$5-'Sales Ach'!B$6)*'Sales Ach'!D$6)),0))))*$AB$2/10))</f>
        <v>3.012708344498634</v>
      </c>
      <c r="AC447" s="76">
        <f>IF(Q447="","",(IF(Q447&gt;=UA!B$3,UA!C$3,IF(Q447&gt;=UA!B$4,(UA!C$4+((Q447-UA!B$4)/(UA!B$3-UA!B$4))*UA!D$4),IF(Q447&gt;UA!B$5,(UA!C$5+((Q447-UA!B$5)/(UA!B$4-UA!B$5))*UA!D$5),IF(Q447&gt;=UA!B$6,(UA!C$6+((Q447-UA!B$6)/(UA!B$5-UA!B$6)*UA!D$6)),0))))*$AC$2/10))</f>
        <v>0</v>
      </c>
      <c r="AD447" s="76">
        <f>IF(R447="","",(IF(R447&gt;='New Product'!B$3,'New Product'!C$3,IF(R447&gt;='New Product'!B$4,('New Product'!C$4+((R447-'New Product'!B$4)/('New Product'!B$3-'New Product'!B$4))*'New Product'!D$4),IF(R447&gt;'New Product'!B$5,('New Product'!C$5+((R447-'New Product'!B$5)/('New Product'!B$4-'New Product'!B$5))*'New Product'!D$5),IF(R447&gt;='New Product'!B$6,('New Product'!C$6+((R447-'New Product'!B$6)/('New Product'!B$5-'New Product'!B$6)*'New Product'!D$6)),0)))))*$AD$2/10)</f>
        <v>0</v>
      </c>
      <c r="AE447" s="76">
        <f>IF(S447="","",(IF(S447&gt;='Basket Brand'!B$3,'Basket Brand'!C$3,IF(S447&gt;='Basket Brand'!B$4,('Basket Brand'!C$4+((S447-'Basket Brand'!B$4)/('Basket Brand'!B$3-'Basket Brand'!B$4))*'Basket Brand'!D$4),IF(S447&gt;'Basket Brand'!B$5,('Basket Brand'!C$5+((S447-'Basket Brand'!B$5)/('Basket Brand'!B$4-'Basket Brand'!B$5))*'Basket Brand'!D$5),IF(S447&gt;='Basket Brand'!B$6,('Basket Brand'!C$6+((S447-'Basket Brand'!B$6)/('Basket Brand'!B$5-'Basket Brand'!B$6)*'Basket Brand'!D$6)),0))))*$AE$2/10))</f>
        <v>0</v>
      </c>
      <c r="AF447" s="76">
        <f>IF(T447="","",(IF(T447&gt;='No of Month Ach.'!B$3,'No of Month Ach.'!C$3,IF(T447&gt;='No of Month Ach.'!B$4,('No of Month Ach.'!C$4+((T447-'No of Month Ach.'!B$4)/('No of Month Ach.'!B$3-'No of Month Ach.'!B$4))*'No of Month Ach.'!D$4),IF(T447&gt;'No of Month Ach.'!B$5,('No of Month Ach.'!C$5+((T447-'No of Month Ach.'!B$5)/('No of Month Ach.'!B$4-'No of Month Ach.'!B$5))*'No of Month Ach.'!D$5),IF(T447&gt;='No of Month Ach.'!B$6,('No of Month Ach.'!C$6+((T447-'No of Month Ach.'!B$6)/('No of Month Ach.'!B$5-'No of Month Ach.'!B$6)*'No of Month Ach.'!D$6)),0))))*$AF$2/10))</f>
        <v>0</v>
      </c>
      <c r="AG447" s="76" t="str">
        <f>IFERROR(IF(U447="","",IF(U447&gt;='Rx Share'!B$3,'Rx Share'!C$3,IF(U447&gt;='Rx Share'!B$4,('Rx Share'!C$4+((U447-'Rx Share'!B$4)/('Rx Share'!B$3-'Rx Share'!B$4))*'Rx Share'!D$4),IF(U447&gt;'Rx Share'!B$5,('Rx Share'!C$5+((U447-'Rx Share'!B$5)/('Rx Share'!B$4-'Rx Share'!B$5))*'Rx Share'!D$5),IF(U447&gt;='Rx Share'!B$6,('Rx Share'!C$6+((U447-'Rx Share'!B$6)/('Rx Share'!B$5-'Rx Share'!B$6)*'Rx Share'!D$6)),0)))))*$AG$2/10,"")</f>
        <v/>
      </c>
      <c r="AH447" s="76">
        <f>IF(W447&gt;='Call Achv'!B$3,'Call Achv'!C$3,IF(W447&gt;='Call Achv'!B$4,('Call Achv'!C$4+((W447-'Call Achv'!B$4)/('Call Achv'!B$3-'Call Achv'!B$4))*'Call Achv'!D$4),IF(W447&gt;'Call Achv'!B$5,('Call Achv'!C$5+((W447-'Call Achv'!B$5)/('Call Achv'!B$4-'Call Achv'!B$5))*'Call Achv'!D$5),IF(W447&gt;='Call Achv'!B$6,('Call Achv'!C$6+((W447-'Call Achv'!B$6)/('Call Achv'!B$5-'Call Achv'!B$6)*'Call Achv'!D$6)),0))))*$AH$2/10</f>
        <v>5</v>
      </c>
      <c r="AI447" s="76">
        <f>IF(X447&gt;='FF-Written'!B$3,'FF-Written'!C$3,IF(X447&gt;='FF-Written'!B$4,('FF-Written'!C$4+((X447-'FF-Written'!B$4)/('FF-Written'!B$3-'FF-Written'!B$4))*'FF-Written'!D$4),IF(X447&gt;'FF-Written'!B$5,('FF-Written'!C$5+((X447-'FF-Written'!B$5)/('FF-Written'!B$4-'FF-Written'!B$5))*'FF-Written'!D$5),IF(X447&gt;='FF-Written'!B$6,('FF-Written'!C$6+((X447-'FF-Written'!B$6)/('FF-Written'!B$5-'FF-Written'!B$6)*'FF-Written'!D$6)),0))))*$AI$2/10</f>
        <v>0</v>
      </c>
      <c r="AJ447" s="76">
        <f>IF(Y447&gt;='FF-Detailing'!B$3,'FF-Detailing'!C$3,IF(Y447&gt;='FF-Detailing'!B$4,('FF-Detailing'!C$4+((Y447-'FF-Detailing'!B$4)/('FF-Detailing'!B$3-'FF-Detailing'!B$4))*'FF-Detailing'!D$4),IF(Y447&gt;'FF-Detailing'!B$5,('FF-Detailing'!C$5+((Y447-'FF-Detailing'!B$5)/('FF-Detailing'!B$4-'FF-Detailing'!B$5))*'FF-Detailing'!D$5),IF(Y447&gt;='FF-Detailing'!B$6,('FF-Detailing'!C$6+((Y447-'FF-Detailing'!B$6)/('FF-Detailing'!B$5-'FF-Detailing'!B$6)*'FF-Detailing'!D$6)),0))))*$AJ$2/10</f>
        <v>0</v>
      </c>
      <c r="AK447" s="100">
        <f t="shared" si="81"/>
        <v>10.015885430623293</v>
      </c>
      <c r="AL447" s="70">
        <f t="shared" si="90"/>
        <v>572</v>
      </c>
      <c r="AO447" s="110" t="str">
        <f t="shared" si="84"/>
        <v/>
      </c>
      <c r="AP447" s="110" t="str">
        <f t="shared" si="78"/>
        <v/>
      </c>
      <c r="AQ447" s="110" t="str">
        <f t="shared" si="79"/>
        <v/>
      </c>
      <c r="AR447" s="110" t="str">
        <f t="shared" si="80"/>
        <v/>
      </c>
      <c r="AS447" s="109" t="str">
        <f t="shared" si="85"/>
        <v>Disqualified</v>
      </c>
      <c r="AT447" s="109" t="str">
        <f t="shared" si="86"/>
        <v>Disqualified</v>
      </c>
      <c r="AU447" s="109" t="str">
        <f t="shared" si="87"/>
        <v>Disqualified</v>
      </c>
      <c r="AV447" s="109" t="str">
        <f t="shared" si="88"/>
        <v>Disqualified</v>
      </c>
    </row>
    <row r="448" spans="1:48" ht="20" x14ac:dyDescent="0.35">
      <c r="A448" s="87"/>
      <c r="B448" s="79">
        <v>109223</v>
      </c>
      <c r="C448" s="80" t="s">
        <v>2447</v>
      </c>
      <c r="D448" s="80" t="s">
        <v>1541</v>
      </c>
      <c r="E448" s="80" t="s">
        <v>2448</v>
      </c>
      <c r="F448" s="80" t="s">
        <v>2133</v>
      </c>
      <c r="G448" s="80" t="s">
        <v>1766</v>
      </c>
      <c r="H448" s="80" t="s">
        <v>1545</v>
      </c>
      <c r="I448" s="80" t="s">
        <v>1545</v>
      </c>
      <c r="J448" s="146">
        <v>45468</v>
      </c>
      <c r="K448" s="146" t="s">
        <v>1719</v>
      </c>
      <c r="L448" s="79"/>
      <c r="M448" s="79">
        <v>9</v>
      </c>
      <c r="N448" s="78">
        <v>112.79492102221901</v>
      </c>
      <c r="O448" s="78">
        <f>_xlfn.XLOOKUP($B448,[1]Sheet1!$A:$A,[1]Sheet1!$D:$D)</f>
        <v>112.79489869623313</v>
      </c>
      <c r="P448" s="78">
        <f t="shared" si="89"/>
        <v>2.232598588136625E-5</v>
      </c>
      <c r="Q448" s="78">
        <v>70</v>
      </c>
      <c r="R448" s="78">
        <v>106.60973923915876</v>
      </c>
      <c r="S448" s="78">
        <v>92.248422714601844</v>
      </c>
      <c r="T448" s="142">
        <v>7</v>
      </c>
      <c r="U448" s="68" t="s">
        <v>1093</v>
      </c>
      <c r="V448" s="68" t="s">
        <v>1093</v>
      </c>
      <c r="W448" s="78">
        <v>146.74418604651163</v>
      </c>
      <c r="X448" s="78">
        <v>54.44444444444445</v>
      </c>
      <c r="Y448" s="78">
        <v>58.666666666666664</v>
      </c>
      <c r="Z448" s="73"/>
      <c r="AA448" s="74"/>
      <c r="AB448" s="75">
        <f>IF(N448="","",(IF(N448&gt;='Sales Ach'!B$3,'Sales Ach'!C$3,IF(N448&gt;='Sales Ach'!B$4,('Sales Ach'!C$4+((N448-'Sales Ach'!B$4)/('Sales Ach'!B$3-'Sales Ach'!B$4))*'Sales Ach'!D$4),IF(N448&gt;'Sales Ach'!B$5,('Sales Ach'!C$5+((N448-'Sales Ach'!B$5)/('Sales Ach'!B$4-'Sales Ach'!B$5))*'Sales Ach'!D$5),IF(N448&gt;='Sales Ach'!B$6,('Sales Ach'!C$6+((N448-'Sales Ach'!B$6)/('Sales Ach'!B$5-'Sales Ach'!B$6)*'Sales Ach'!D$6)),0))))*$AB$2/10))</f>
        <v>27.838476306665704</v>
      </c>
      <c r="AC448" s="76">
        <f>IF(Q448="","",(IF(Q448&gt;=UA!B$3,UA!C$3,IF(Q448&gt;=UA!B$4,(UA!C$4+((Q448-UA!B$4)/(UA!B$3-UA!B$4))*UA!D$4),IF(Q448&gt;UA!B$5,(UA!C$5+((Q448-UA!B$5)/(UA!B$4-UA!B$5))*UA!D$5),IF(Q448&gt;=UA!B$6,(UA!C$6+((Q448-UA!B$6)/(UA!B$5-UA!B$6)*UA!D$6)),0))))*$AC$2/10))</f>
        <v>10</v>
      </c>
      <c r="AD448" s="76">
        <f>IF(R448="","",(IF(R448&gt;='New Product'!B$3,'New Product'!C$3,IF(R448&gt;='New Product'!B$4,('New Product'!C$4+((R448-'New Product'!B$4)/('New Product'!B$3-'New Product'!B$4))*'New Product'!D$4),IF(R448&gt;'New Product'!B$5,('New Product'!C$5+((R448-'New Product'!B$5)/('New Product'!B$4-'New Product'!B$5))*'New Product'!D$5),IF(R448&gt;='New Product'!B$6,('New Product'!C$6+((R448-'New Product'!B$6)/('New Product'!B$5-'New Product'!B$6)*'New Product'!D$6)),0)))))*$AD$2/10)</f>
        <v>5</v>
      </c>
      <c r="AE448" s="76">
        <f>IF(S448="","",(IF(S448&gt;='Basket Brand'!B$3,'Basket Brand'!C$3,IF(S448&gt;='Basket Brand'!B$4,('Basket Brand'!C$4+((S448-'Basket Brand'!B$4)/('Basket Brand'!B$3-'Basket Brand'!B$4))*'Basket Brand'!D$4),IF(S448&gt;'Basket Brand'!B$5,('Basket Brand'!C$5+((S448-'Basket Brand'!B$5)/('Basket Brand'!B$4-'Basket Brand'!B$5))*'Basket Brand'!D$5),IF(S448&gt;='Basket Brand'!B$6,('Basket Brand'!C$6+((S448-'Basket Brand'!B$6)/('Basket Brand'!B$5-'Basket Brand'!B$6)*'Basket Brand'!D$6)),0))))*$AE$2/10))</f>
        <v>5.6698107257522219</v>
      </c>
      <c r="AF448" s="76">
        <f>IF(T448="","",(IF(T448&gt;='No of Month Ach.'!B$3,'No of Month Ach.'!C$3,IF(T448&gt;='No of Month Ach.'!B$4,('No of Month Ach.'!C$4+((T448-'No of Month Ach.'!B$4)/('No of Month Ach.'!B$3-'No of Month Ach.'!B$4))*'No of Month Ach.'!D$4),IF(T448&gt;'No of Month Ach.'!B$5,('No of Month Ach.'!C$5+((T448-'No of Month Ach.'!B$5)/('No of Month Ach.'!B$4-'No of Month Ach.'!B$5))*'No of Month Ach.'!D$5),IF(T448&gt;='No of Month Ach.'!B$6,('No of Month Ach.'!C$6+((T448-'No of Month Ach.'!B$6)/('No of Month Ach.'!B$5-'No of Month Ach.'!B$6)*'No of Month Ach.'!D$6)),0))))*$AF$2/10))</f>
        <v>2.8</v>
      </c>
      <c r="AG448" s="76" t="str">
        <f>IFERROR(IF(U448="","",IF(U448&gt;='Rx Share'!B$3,'Rx Share'!C$3,IF(U448&gt;='Rx Share'!B$4,('Rx Share'!C$4+((U448-'Rx Share'!B$4)/('Rx Share'!B$3-'Rx Share'!B$4))*'Rx Share'!D$4),IF(U448&gt;'Rx Share'!B$5,('Rx Share'!C$5+((U448-'Rx Share'!B$5)/('Rx Share'!B$4-'Rx Share'!B$5))*'Rx Share'!D$5),IF(U448&gt;='Rx Share'!B$6,('Rx Share'!C$6+((U448-'Rx Share'!B$6)/('Rx Share'!B$5-'Rx Share'!B$6)*'Rx Share'!D$6)),0)))))*$AG$2/10,"")</f>
        <v/>
      </c>
      <c r="AH448" s="76">
        <f>IF(W448&gt;='Call Achv'!B$3,'Call Achv'!C$3,IF(W448&gt;='Call Achv'!B$4,('Call Achv'!C$4+((W448-'Call Achv'!B$4)/('Call Achv'!B$3-'Call Achv'!B$4))*'Call Achv'!D$4),IF(W448&gt;'Call Achv'!B$5,('Call Achv'!C$5+((W448-'Call Achv'!B$5)/('Call Achv'!B$4-'Call Achv'!B$5))*'Call Achv'!D$5),IF(W448&gt;='Call Achv'!B$6,('Call Achv'!C$6+((W448-'Call Achv'!B$6)/('Call Achv'!B$5-'Call Achv'!B$6)*'Call Achv'!D$6)),0))))*$AH$2/10</f>
        <v>5</v>
      </c>
      <c r="AI448" s="76">
        <f>IF(X448&gt;='FF-Written'!B$3,'FF-Written'!C$3,IF(X448&gt;='FF-Written'!B$4,('FF-Written'!C$4+((X448-'FF-Written'!B$4)/('FF-Written'!B$3-'FF-Written'!B$4))*'FF-Written'!D$4),IF(X448&gt;'FF-Written'!B$5,('FF-Written'!C$5+((X448-'FF-Written'!B$5)/('FF-Written'!B$4-'FF-Written'!B$5))*'FF-Written'!D$5),IF(X448&gt;='FF-Written'!B$6,('FF-Written'!C$6+((X448-'FF-Written'!B$6)/('FF-Written'!B$5-'FF-Written'!B$6)*'FF-Written'!D$6)),0))))*$AI$2/10</f>
        <v>1.6444444444444457</v>
      </c>
      <c r="AJ448" s="76">
        <f>IF(Y448&gt;='FF-Detailing'!B$3,'FF-Detailing'!C$3,IF(Y448&gt;='FF-Detailing'!B$4,('FF-Detailing'!C$4+((Y448-'FF-Detailing'!B$4)/('FF-Detailing'!B$3-'FF-Detailing'!B$4))*'FF-Detailing'!D$4),IF(Y448&gt;'FF-Detailing'!B$5,('FF-Detailing'!C$5+((Y448-'FF-Detailing'!B$5)/('FF-Detailing'!B$4-'FF-Detailing'!B$5))*'FF-Detailing'!D$5),IF(Y448&gt;='FF-Detailing'!B$6,('FF-Detailing'!C$6+((Y448-'FF-Detailing'!B$6)/('FF-Detailing'!B$5-'FF-Detailing'!B$6)*'FF-Detailing'!D$6)),0))))*$AJ$2/10</f>
        <v>0</v>
      </c>
      <c r="AK448" s="100">
        <f t="shared" si="81"/>
        <v>72.44091434607796</v>
      </c>
      <c r="AL448" s="70">
        <f t="shared" si="90"/>
        <v>92</v>
      </c>
      <c r="AO448" s="110" t="str">
        <f t="shared" si="84"/>
        <v/>
      </c>
      <c r="AP448" s="110">
        <f t="shared" ref="AP448:AP510" si="91">IFERROR(IF($N448&gt;=99.5,R448,""),"")</f>
        <v>106.60973923915876</v>
      </c>
      <c r="AQ448" s="110">
        <f t="shared" ref="AQ448:AQ510" si="92">IFERROR(IF($N448&gt;=99.5,Q448,""),"")</f>
        <v>70</v>
      </c>
      <c r="AR448" s="110">
        <f t="shared" ref="AR448:AR510" si="93">IFERROR(IF($N448&gt;=99.5,X448,""),"")</f>
        <v>54.44444444444445</v>
      </c>
      <c r="AS448" s="109" t="str">
        <f t="shared" si="85"/>
        <v>Not eligible</v>
      </c>
      <c r="AT448" s="109">
        <f t="shared" si="86"/>
        <v>33</v>
      </c>
      <c r="AU448" s="109">
        <f t="shared" si="87"/>
        <v>7</v>
      </c>
      <c r="AV448" s="109">
        <f t="shared" si="88"/>
        <v>138</v>
      </c>
    </row>
    <row r="449" spans="1:48" ht="20" x14ac:dyDescent="0.35">
      <c r="A449" s="87"/>
      <c r="B449" s="79">
        <v>109225</v>
      </c>
      <c r="C449" s="80" t="s">
        <v>2449</v>
      </c>
      <c r="D449" s="80" t="s">
        <v>1541</v>
      </c>
      <c r="E449" s="80" t="s">
        <v>2450</v>
      </c>
      <c r="F449" s="80" t="s">
        <v>2451</v>
      </c>
      <c r="G449" s="80" t="s">
        <v>1766</v>
      </c>
      <c r="H449" s="80" t="s">
        <v>1545</v>
      </c>
      <c r="I449" s="80" t="s">
        <v>1545</v>
      </c>
      <c r="J449" s="146">
        <v>45484</v>
      </c>
      <c r="K449" s="146" t="s">
        <v>1719</v>
      </c>
      <c r="L449" s="79"/>
      <c r="M449" s="79">
        <v>9</v>
      </c>
      <c r="N449" s="78">
        <v>110.64556041302636</v>
      </c>
      <c r="O449" s="78">
        <f>_xlfn.XLOOKUP($B449,[1]Sheet1!$A:$A,[1]Sheet1!$D:$D)</f>
        <v>110.64554868281986</v>
      </c>
      <c r="P449" s="78">
        <f t="shared" si="89"/>
        <v>1.173020649503087E-5</v>
      </c>
      <c r="Q449" s="78">
        <v>46.774193548387096</v>
      </c>
      <c r="R449" s="78">
        <v>39.68064699102996</v>
      </c>
      <c r="S449" s="78">
        <v>122.14583180965511</v>
      </c>
      <c r="T449" s="142">
        <v>7</v>
      </c>
      <c r="U449" s="68" t="s">
        <v>1093</v>
      </c>
      <c r="V449" s="68" t="s">
        <v>1093</v>
      </c>
      <c r="W449" s="78">
        <v>127.98165137614679</v>
      </c>
      <c r="X449" s="78">
        <v>58.333333333333336</v>
      </c>
      <c r="Y449" s="78">
        <v>56.666666666666664</v>
      </c>
      <c r="Z449" s="73"/>
      <c r="AA449" s="74"/>
      <c r="AB449" s="75">
        <f>IF(N449="","",(IF(N449&gt;='Sales Ach'!B$3,'Sales Ach'!C$3,IF(N449&gt;='Sales Ach'!B$4,('Sales Ach'!C$4+((N449-'Sales Ach'!B$4)/('Sales Ach'!B$3-'Sales Ach'!B$4))*'Sales Ach'!D$4),IF(N449&gt;'Sales Ach'!B$5,('Sales Ach'!C$5+((N449-'Sales Ach'!B$5)/('Sales Ach'!B$4-'Sales Ach'!B$5))*'Sales Ach'!D$5),IF(N449&gt;='Sales Ach'!B$6,('Sales Ach'!C$6+((N449-'Sales Ach'!B$6)/('Sales Ach'!B$5-'Sales Ach'!B$6)*'Sales Ach'!D$6)),0))))*$AB$2/10))</f>
        <v>27.193668123907905</v>
      </c>
      <c r="AC449" s="76">
        <f>IF(Q449="","",(IF(Q449&gt;=UA!B$3,UA!C$3,IF(Q449&gt;=UA!B$4,(UA!C$4+((Q449-UA!B$4)/(UA!B$3-UA!B$4))*UA!D$4),IF(Q449&gt;UA!B$5,(UA!C$5+((Q449-UA!B$5)/(UA!B$4-UA!B$5))*UA!D$5),IF(Q449&gt;=UA!B$6,(UA!C$6+((Q449-UA!B$6)/(UA!B$5-UA!B$6)*UA!D$6)),0))))*$AC$2/10))</f>
        <v>8.7096774193548381</v>
      </c>
      <c r="AD449" s="76">
        <f>IF(R449="","",(IF(R449&gt;='New Product'!B$3,'New Product'!C$3,IF(R449&gt;='New Product'!B$4,('New Product'!C$4+((R449-'New Product'!B$4)/('New Product'!B$3-'New Product'!B$4))*'New Product'!D$4),IF(R449&gt;'New Product'!B$5,('New Product'!C$5+((R449-'New Product'!B$5)/('New Product'!B$4-'New Product'!B$5))*'New Product'!D$5),IF(R449&gt;='New Product'!B$6,('New Product'!C$6+((R449-'New Product'!B$6)/('New Product'!B$5-'New Product'!B$6)*'New Product'!D$6)),0)))))*$AD$2/10)</f>
        <v>0</v>
      </c>
      <c r="AE449" s="76">
        <f>IF(S449="","",(IF(S449&gt;='Basket Brand'!B$3,'Basket Brand'!C$3,IF(S449&gt;='Basket Brand'!B$4,('Basket Brand'!C$4+((S449-'Basket Brand'!B$4)/('Basket Brand'!B$3-'Basket Brand'!B$4))*'Basket Brand'!D$4),IF(S449&gt;'Basket Brand'!B$5,('Basket Brand'!C$5+((S449-'Basket Brand'!B$5)/('Basket Brand'!B$4-'Basket Brand'!B$5))*'Basket Brand'!D$5),IF(S449&gt;='Basket Brand'!B$6,('Basket Brand'!C$6+((S449-'Basket Brand'!B$6)/('Basket Brand'!B$5-'Basket Brand'!B$6)*'Basket Brand'!D$6)),0))))*$AE$2/10))</f>
        <v>12</v>
      </c>
      <c r="AF449" s="76">
        <f>IF(T449="","",(IF(T449&gt;='No of Month Ach.'!B$3,'No of Month Ach.'!C$3,IF(T449&gt;='No of Month Ach.'!B$4,('No of Month Ach.'!C$4+((T449-'No of Month Ach.'!B$4)/('No of Month Ach.'!B$3-'No of Month Ach.'!B$4))*'No of Month Ach.'!D$4),IF(T449&gt;'No of Month Ach.'!B$5,('No of Month Ach.'!C$5+((T449-'No of Month Ach.'!B$5)/('No of Month Ach.'!B$4-'No of Month Ach.'!B$5))*'No of Month Ach.'!D$5),IF(T449&gt;='No of Month Ach.'!B$6,('No of Month Ach.'!C$6+((T449-'No of Month Ach.'!B$6)/('No of Month Ach.'!B$5-'No of Month Ach.'!B$6)*'No of Month Ach.'!D$6)),0))))*$AF$2/10))</f>
        <v>2.8</v>
      </c>
      <c r="AG449" s="76" t="str">
        <f>IFERROR(IF(U449="","",IF(U449&gt;='Rx Share'!B$3,'Rx Share'!C$3,IF(U449&gt;='Rx Share'!B$4,('Rx Share'!C$4+((U449-'Rx Share'!B$4)/('Rx Share'!B$3-'Rx Share'!B$4))*'Rx Share'!D$4),IF(U449&gt;'Rx Share'!B$5,('Rx Share'!C$5+((U449-'Rx Share'!B$5)/('Rx Share'!B$4-'Rx Share'!B$5))*'Rx Share'!D$5),IF(U449&gt;='Rx Share'!B$6,('Rx Share'!C$6+((U449-'Rx Share'!B$6)/('Rx Share'!B$5-'Rx Share'!B$6)*'Rx Share'!D$6)),0)))))*$AG$2/10,"")</f>
        <v/>
      </c>
      <c r="AH449" s="76">
        <f>IF(W449&gt;='Call Achv'!B$3,'Call Achv'!C$3,IF(W449&gt;='Call Achv'!B$4,('Call Achv'!C$4+((W449-'Call Achv'!B$4)/('Call Achv'!B$3-'Call Achv'!B$4))*'Call Achv'!D$4),IF(W449&gt;'Call Achv'!B$5,('Call Achv'!C$5+((W449-'Call Achv'!B$5)/('Call Achv'!B$4-'Call Achv'!B$5))*'Call Achv'!D$5),IF(W449&gt;='Call Achv'!B$6,('Call Achv'!C$6+((W449-'Call Achv'!B$6)/('Call Achv'!B$5-'Call Achv'!B$6)*'Call Achv'!D$6)),0))))*$AH$2/10</f>
        <v>5</v>
      </c>
      <c r="AI449" s="76">
        <f>IF(X449&gt;='FF-Written'!B$3,'FF-Written'!C$3,IF(X449&gt;='FF-Written'!B$4,('FF-Written'!C$4+((X449-'FF-Written'!B$4)/('FF-Written'!B$3-'FF-Written'!B$4))*'FF-Written'!D$4),IF(X449&gt;'FF-Written'!B$5,('FF-Written'!C$5+((X449-'FF-Written'!B$5)/('FF-Written'!B$4-'FF-Written'!B$5))*'FF-Written'!D$5),IF(X449&gt;='FF-Written'!B$6,('FF-Written'!C$6+((X449-'FF-Written'!B$6)/('FF-Written'!B$5-'FF-Written'!B$6)*'FF-Written'!D$6)),0))))*$AI$2/10</f>
        <v>2.7333333333333338</v>
      </c>
      <c r="AJ449" s="76">
        <f>IF(Y449&gt;='FF-Detailing'!B$3,'FF-Detailing'!C$3,IF(Y449&gt;='FF-Detailing'!B$4,('FF-Detailing'!C$4+((Y449-'FF-Detailing'!B$4)/('FF-Detailing'!B$3-'FF-Detailing'!B$4))*'FF-Detailing'!D$4),IF(Y449&gt;'FF-Detailing'!B$5,('FF-Detailing'!C$5+((Y449-'FF-Detailing'!B$5)/('FF-Detailing'!B$4-'FF-Detailing'!B$5))*'FF-Detailing'!D$5),IF(Y449&gt;='FF-Detailing'!B$6,('FF-Detailing'!C$6+((Y449-'FF-Detailing'!B$6)/('FF-Detailing'!B$5-'FF-Detailing'!B$6)*'FF-Detailing'!D$6)),0))))*$AJ$2/10</f>
        <v>0</v>
      </c>
      <c r="AK449" s="100">
        <f t="shared" si="81"/>
        <v>73.045848595745099</v>
      </c>
      <c r="AL449" s="70">
        <f t="shared" si="90"/>
        <v>90</v>
      </c>
      <c r="AO449" s="110" t="str">
        <f t="shared" si="84"/>
        <v/>
      </c>
      <c r="AP449" s="110">
        <f t="shared" si="91"/>
        <v>39.68064699102996</v>
      </c>
      <c r="AQ449" s="110">
        <f t="shared" si="92"/>
        <v>46.774193548387096</v>
      </c>
      <c r="AR449" s="110">
        <f t="shared" si="93"/>
        <v>58.333333333333336</v>
      </c>
      <c r="AS449" s="109" t="str">
        <f t="shared" si="85"/>
        <v>Not eligible</v>
      </c>
      <c r="AT449" s="109">
        <f t="shared" si="86"/>
        <v>117</v>
      </c>
      <c r="AU449" s="109">
        <f t="shared" si="87"/>
        <v>54</v>
      </c>
      <c r="AV449" s="109">
        <f t="shared" si="88"/>
        <v>127</v>
      </c>
    </row>
    <row r="450" spans="1:48" x14ac:dyDescent="0.35">
      <c r="A450" s="87"/>
      <c r="B450" s="79">
        <v>109226</v>
      </c>
      <c r="C450" s="80" t="s">
        <v>2452</v>
      </c>
      <c r="D450" s="80"/>
      <c r="E450" s="80" t="s">
        <v>2453</v>
      </c>
      <c r="F450" s="80" t="s">
        <v>2451</v>
      </c>
      <c r="G450" s="80" t="s">
        <v>2247</v>
      </c>
      <c r="H450" s="80" t="s">
        <v>2247</v>
      </c>
      <c r="I450" s="80" t="s">
        <v>2247</v>
      </c>
      <c r="J450" s="146"/>
      <c r="K450" s="146" t="s">
        <v>1701</v>
      </c>
      <c r="L450" s="79"/>
      <c r="M450" s="79">
        <v>5</v>
      </c>
      <c r="N450" s="78">
        <v>109.36852788635325</v>
      </c>
      <c r="O450" s="78">
        <f>_xlfn.XLOOKUP($B450,[1]Sheet1!$A:$A,[1]Sheet1!$D:$D)</f>
        <v>109.36852788635325</v>
      </c>
      <c r="P450" s="78">
        <f t="shared" si="89"/>
        <v>0</v>
      </c>
      <c r="Q450" s="78">
        <v>64.285714285714292</v>
      </c>
      <c r="R450" s="78">
        <v>166.26490531508369</v>
      </c>
      <c r="S450" s="78">
        <v>113.8587234616522</v>
      </c>
      <c r="T450" s="142">
        <v>4</v>
      </c>
      <c r="U450" s="68" t="s">
        <v>1093</v>
      </c>
      <c r="V450" s="68" t="s">
        <v>1093</v>
      </c>
      <c r="W450" s="78">
        <v>82.283464566929126</v>
      </c>
      <c r="X450" s="78">
        <v>40</v>
      </c>
      <c r="Y450" s="78">
        <v>42</v>
      </c>
      <c r="Z450" s="73"/>
      <c r="AA450" s="74"/>
      <c r="AB450" s="75">
        <f>IF(N450="","",(IF(N450&gt;='Sales Ach'!B$3,'Sales Ach'!C$3,IF(N450&gt;='Sales Ach'!B$4,('Sales Ach'!C$4+((N450-'Sales Ach'!B$4)/('Sales Ach'!B$3-'Sales Ach'!B$4))*'Sales Ach'!D$4),IF(N450&gt;'Sales Ach'!B$5,('Sales Ach'!C$5+((N450-'Sales Ach'!B$5)/('Sales Ach'!B$4-'Sales Ach'!B$5))*'Sales Ach'!D$5),IF(N450&gt;='Sales Ach'!B$6,('Sales Ach'!C$6+((N450-'Sales Ach'!B$6)/('Sales Ach'!B$5-'Sales Ach'!B$6)*'Sales Ach'!D$6)),0))))*$AB$2/10))</f>
        <v>26.810558365905973</v>
      </c>
      <c r="AC450" s="76">
        <f>IF(Q450="","",(IF(Q450&gt;=UA!B$3,UA!C$3,IF(Q450&gt;=UA!B$4,(UA!C$4+((Q450-UA!B$4)/(UA!B$3-UA!B$4))*UA!D$4),IF(Q450&gt;UA!B$5,(UA!C$5+((Q450-UA!B$5)/(UA!B$4-UA!B$5))*UA!D$5),IF(Q450&gt;=UA!B$6,(UA!C$6+((Q450-UA!B$6)/(UA!B$5-UA!B$6)*UA!D$6)),0))))*$AC$2/10))</f>
        <v>10</v>
      </c>
      <c r="AD450" s="76">
        <f>IF(R450="","",(IF(R450&gt;='New Product'!B$3,'New Product'!C$3,IF(R450&gt;='New Product'!B$4,('New Product'!C$4+((R450-'New Product'!B$4)/('New Product'!B$3-'New Product'!B$4))*'New Product'!D$4),IF(R450&gt;'New Product'!B$5,('New Product'!C$5+((R450-'New Product'!B$5)/('New Product'!B$4-'New Product'!B$5))*'New Product'!D$5),IF(R450&gt;='New Product'!B$6,('New Product'!C$6+((R450-'New Product'!B$6)/('New Product'!B$5-'New Product'!B$6)*'New Product'!D$6)),0)))))*$AD$2/10)</f>
        <v>5</v>
      </c>
      <c r="AE450" s="76">
        <f>IF(S450="","",(IF(S450&gt;='Basket Brand'!B$3,'Basket Brand'!C$3,IF(S450&gt;='Basket Brand'!B$4,('Basket Brand'!C$4+((S450-'Basket Brand'!B$4)/('Basket Brand'!B$3-'Basket Brand'!B$4))*'Basket Brand'!D$4),IF(S450&gt;'Basket Brand'!B$5,('Basket Brand'!C$5+((S450-'Basket Brand'!B$5)/('Basket Brand'!B$4-'Basket Brand'!B$5))*'Basket Brand'!D$5),IF(S450&gt;='Basket Brand'!B$6,('Basket Brand'!C$6+((S450-'Basket Brand'!B$6)/('Basket Brand'!B$5-'Basket Brand'!B$6)*'Basket Brand'!D$6)),0))))*$AE$2/10))</f>
        <v>11.263046815398264</v>
      </c>
      <c r="AF450" s="76">
        <f>IF(T450="","",(IF(T450&gt;='No of Month Ach.'!B$3,'No of Month Ach.'!C$3,IF(T450&gt;='No of Month Ach.'!B$4,('No of Month Ach.'!C$4+((T450-'No of Month Ach.'!B$4)/('No of Month Ach.'!B$3-'No of Month Ach.'!B$4))*'No of Month Ach.'!D$4),IF(T450&gt;'No of Month Ach.'!B$5,('No of Month Ach.'!C$5+((T450-'No of Month Ach.'!B$5)/('No of Month Ach.'!B$4-'No of Month Ach.'!B$5))*'No of Month Ach.'!D$5),IF(T450&gt;='No of Month Ach.'!B$6,('No of Month Ach.'!C$6+((T450-'No of Month Ach.'!B$6)/('No of Month Ach.'!B$5-'No of Month Ach.'!B$6)*'No of Month Ach.'!D$6)),0))))*$AF$2/10))</f>
        <v>0</v>
      </c>
      <c r="AG450" s="76" t="str">
        <f>IFERROR(IF(U450="","",IF(U450&gt;='Rx Share'!B$3,'Rx Share'!C$3,IF(U450&gt;='Rx Share'!B$4,('Rx Share'!C$4+((U450-'Rx Share'!B$4)/('Rx Share'!B$3-'Rx Share'!B$4))*'Rx Share'!D$4),IF(U450&gt;'Rx Share'!B$5,('Rx Share'!C$5+((U450-'Rx Share'!B$5)/('Rx Share'!B$4-'Rx Share'!B$5))*'Rx Share'!D$5),IF(U450&gt;='Rx Share'!B$6,('Rx Share'!C$6+((U450-'Rx Share'!B$6)/('Rx Share'!B$5-'Rx Share'!B$6)*'Rx Share'!D$6)),0)))))*$AG$2/10,"")</f>
        <v/>
      </c>
      <c r="AH450" s="76">
        <f>IF(W450&gt;='Call Achv'!B$3,'Call Achv'!C$3,IF(W450&gt;='Call Achv'!B$4,('Call Achv'!C$4+((W450-'Call Achv'!B$4)/('Call Achv'!B$3-'Call Achv'!B$4))*'Call Achv'!D$4),IF(W450&gt;'Call Achv'!B$5,('Call Achv'!C$5+((W450-'Call Achv'!B$5)/('Call Achv'!B$4-'Call Achv'!B$5))*'Call Achv'!D$5),IF(W450&gt;='Call Achv'!B$6,('Call Achv'!C$6+((W450-'Call Achv'!B$6)/('Call Achv'!B$5-'Call Achv'!B$6)*'Call Achv'!D$6)),0))))*$AH$2/10</f>
        <v>0.64960629921259705</v>
      </c>
      <c r="AI450" s="76">
        <f>IF(X450&gt;='FF-Written'!B$3,'FF-Written'!C$3,IF(X450&gt;='FF-Written'!B$4,('FF-Written'!C$4+((X450-'FF-Written'!B$4)/('FF-Written'!B$3-'FF-Written'!B$4))*'FF-Written'!D$4),IF(X450&gt;'FF-Written'!B$5,('FF-Written'!C$5+((X450-'FF-Written'!B$5)/('FF-Written'!B$4-'FF-Written'!B$5))*'FF-Written'!D$5),IF(X450&gt;='FF-Written'!B$6,('FF-Written'!C$6+((X450-'FF-Written'!B$6)/('FF-Written'!B$5-'FF-Written'!B$6)*'FF-Written'!D$6)),0))))*$AI$2/10</f>
        <v>0</v>
      </c>
      <c r="AJ450" s="76">
        <f>IF(Y450&gt;='FF-Detailing'!B$3,'FF-Detailing'!C$3,IF(Y450&gt;='FF-Detailing'!B$4,('FF-Detailing'!C$4+((Y450-'FF-Detailing'!B$4)/('FF-Detailing'!B$3-'FF-Detailing'!B$4))*'FF-Detailing'!D$4),IF(Y450&gt;'FF-Detailing'!B$5,('FF-Detailing'!C$5+((Y450-'FF-Detailing'!B$5)/('FF-Detailing'!B$4-'FF-Detailing'!B$5))*'FF-Detailing'!D$5),IF(Y450&gt;='FF-Detailing'!B$6,('FF-Detailing'!C$6+((Y450-'FF-Detailing'!B$6)/('FF-Detailing'!B$5-'FF-Detailing'!B$6)*'FF-Detailing'!D$6)),0))))*$AJ$2/10</f>
        <v>0</v>
      </c>
      <c r="AK450" s="100">
        <f t="shared" si="81"/>
        <v>67.154014350646051</v>
      </c>
      <c r="AL450" s="70">
        <f t="shared" si="90"/>
        <v>127</v>
      </c>
      <c r="AO450" s="110" t="str">
        <f t="shared" si="84"/>
        <v/>
      </c>
      <c r="AP450" s="110">
        <f t="shared" si="91"/>
        <v>166.26490531508369</v>
      </c>
      <c r="AQ450" s="110">
        <f t="shared" si="92"/>
        <v>64.285714285714292</v>
      </c>
      <c r="AR450" s="110">
        <f t="shared" si="93"/>
        <v>40</v>
      </c>
      <c r="AS450" s="109" t="str">
        <f t="shared" si="85"/>
        <v>Not eligible</v>
      </c>
      <c r="AT450" s="109">
        <f t="shared" si="86"/>
        <v>4</v>
      </c>
      <c r="AU450" s="109">
        <f t="shared" si="87"/>
        <v>17</v>
      </c>
      <c r="AV450" s="109">
        <f t="shared" si="88"/>
        <v>145</v>
      </c>
    </row>
    <row r="451" spans="1:48" ht="20" x14ac:dyDescent="0.35">
      <c r="A451" s="87"/>
      <c r="B451" s="79">
        <v>109264</v>
      </c>
      <c r="C451" s="80" t="s">
        <v>2454</v>
      </c>
      <c r="D451" s="80" t="s">
        <v>1114</v>
      </c>
      <c r="E451" s="80" t="s">
        <v>2455</v>
      </c>
      <c r="F451" s="80" t="s">
        <v>2064</v>
      </c>
      <c r="G451" s="80" t="s">
        <v>1906</v>
      </c>
      <c r="H451" s="80" t="s">
        <v>1545</v>
      </c>
      <c r="I451" s="80" t="s">
        <v>1545</v>
      </c>
      <c r="J451" s="146">
        <v>45501</v>
      </c>
      <c r="K451" s="146" t="s">
        <v>1719</v>
      </c>
      <c r="L451" s="79"/>
      <c r="M451" s="79">
        <v>9</v>
      </c>
      <c r="N451" s="78">
        <v>102.96350933236032</v>
      </c>
      <c r="O451" s="78">
        <f>_xlfn.XLOOKUP($B451,[1]Sheet1!$A:$A,[1]Sheet1!$D:$D)</f>
        <v>102.21663424459635</v>
      </c>
      <c r="P451" s="78">
        <f t="shared" si="89"/>
        <v>0.74687508776396783</v>
      </c>
      <c r="Q451" s="78">
        <v>48.214285714285715</v>
      </c>
      <c r="R451" s="78">
        <v>148.81835849927884</v>
      </c>
      <c r="S451" s="78">
        <v>100.74841208471281</v>
      </c>
      <c r="T451" s="142">
        <v>6</v>
      </c>
      <c r="U451" s="68" t="s">
        <v>1093</v>
      </c>
      <c r="V451" s="68" t="s">
        <v>1093</v>
      </c>
      <c r="W451" s="78">
        <v>101.83413078149921</v>
      </c>
      <c r="X451" s="78">
        <v>56.666666666666664</v>
      </c>
      <c r="Y451" s="78">
        <v>29.666666666666668</v>
      </c>
      <c r="Z451" s="73"/>
      <c r="AA451" s="74"/>
      <c r="AB451" s="75">
        <f>IF(N451="","",(IF(N451&gt;='Sales Ach'!B$3,'Sales Ach'!C$3,IF(N451&gt;='Sales Ach'!B$4,('Sales Ach'!C$4+((N451-'Sales Ach'!B$4)/('Sales Ach'!B$3-'Sales Ach'!B$4))*'Sales Ach'!D$4),IF(N451&gt;'Sales Ach'!B$5,('Sales Ach'!C$5+((N451-'Sales Ach'!B$5)/('Sales Ach'!B$4-'Sales Ach'!B$5))*'Sales Ach'!D$5),IF(N451&gt;='Sales Ach'!B$6,('Sales Ach'!C$6+((N451-'Sales Ach'!B$6)/('Sales Ach'!B$5-'Sales Ach'!B$6)*'Sales Ach'!D$6)),0))))*$AB$2/10))</f>
        <v>24.889052799708093</v>
      </c>
      <c r="AC451" s="76">
        <f>IF(Q451="","",(IF(Q451&gt;=UA!B$3,UA!C$3,IF(Q451&gt;=UA!B$4,(UA!C$4+((Q451-UA!B$4)/(UA!B$3-UA!B$4))*UA!D$4),IF(Q451&gt;UA!B$5,(UA!C$5+((Q451-UA!B$5)/(UA!B$4-UA!B$5))*UA!D$5),IF(Q451&gt;=UA!B$6,(UA!C$6+((Q451-UA!B$6)/(UA!B$5-UA!B$6)*UA!D$6)),0))))*$AC$2/10))</f>
        <v>9.2857142857142865</v>
      </c>
      <c r="AD451" s="76">
        <f>IF(R451="","",(IF(R451&gt;='New Product'!B$3,'New Product'!C$3,IF(R451&gt;='New Product'!B$4,('New Product'!C$4+((R451-'New Product'!B$4)/('New Product'!B$3-'New Product'!B$4))*'New Product'!D$4),IF(R451&gt;'New Product'!B$5,('New Product'!C$5+((R451-'New Product'!B$5)/('New Product'!B$4-'New Product'!B$5))*'New Product'!D$5),IF(R451&gt;='New Product'!B$6,('New Product'!C$6+((R451-'New Product'!B$6)/('New Product'!B$5-'New Product'!B$6)*'New Product'!D$6)),0)))))*$AD$2/10)</f>
        <v>5</v>
      </c>
      <c r="AE451" s="76">
        <f>IF(S451="","",(IF(S451&gt;='Basket Brand'!B$3,'Basket Brand'!C$3,IF(S451&gt;='Basket Brand'!B$4,('Basket Brand'!C$4+((S451-'Basket Brand'!B$4)/('Basket Brand'!B$3-'Basket Brand'!B$4))*'Basket Brand'!D$4),IF(S451&gt;'Basket Brand'!B$5,('Basket Brand'!C$5+((S451-'Basket Brand'!B$5)/('Basket Brand'!B$4-'Basket Brand'!B$5))*'Basket Brand'!D$5),IF(S451&gt;='Basket Brand'!B$6,('Basket Brand'!C$6+((S451-'Basket Brand'!B$6)/('Basket Brand'!B$5-'Basket Brand'!B$6)*'Basket Brand'!D$6)),0))))*$AE$2/10))</f>
        <v>9.6898094501655372</v>
      </c>
      <c r="AF451" s="76">
        <f>IF(T451="","",(IF(T451&gt;='No of Month Ach.'!B$3,'No of Month Ach.'!C$3,IF(T451&gt;='No of Month Ach.'!B$4,('No of Month Ach.'!C$4+((T451-'No of Month Ach.'!B$4)/('No of Month Ach.'!B$3-'No of Month Ach.'!B$4))*'No of Month Ach.'!D$4),IF(T451&gt;'No of Month Ach.'!B$5,('No of Month Ach.'!C$5+((T451-'No of Month Ach.'!B$5)/('No of Month Ach.'!B$4-'No of Month Ach.'!B$5))*'No of Month Ach.'!D$5),IF(T451&gt;='No of Month Ach.'!B$6,('No of Month Ach.'!C$6+((T451-'No of Month Ach.'!B$6)/('No of Month Ach.'!B$5-'No of Month Ach.'!B$6)*'No of Month Ach.'!D$6)),0))))*$AF$2/10))</f>
        <v>1.575</v>
      </c>
      <c r="AG451" s="76" t="str">
        <f>IFERROR(IF(U451="","",IF(U451&gt;='Rx Share'!B$3,'Rx Share'!C$3,IF(U451&gt;='Rx Share'!B$4,('Rx Share'!C$4+((U451-'Rx Share'!B$4)/('Rx Share'!B$3-'Rx Share'!B$4))*'Rx Share'!D$4),IF(U451&gt;'Rx Share'!B$5,('Rx Share'!C$5+((U451-'Rx Share'!B$5)/('Rx Share'!B$4-'Rx Share'!B$5))*'Rx Share'!D$5),IF(U451&gt;='Rx Share'!B$6,('Rx Share'!C$6+((U451-'Rx Share'!B$6)/('Rx Share'!B$5-'Rx Share'!B$6)*'Rx Share'!D$6)),0)))))*$AG$2/10,"")</f>
        <v/>
      </c>
      <c r="AH451" s="76">
        <f>IF(W451&gt;='Call Achv'!B$3,'Call Achv'!C$3,IF(W451&gt;='Call Achv'!B$4,('Call Achv'!C$4+((W451-'Call Achv'!B$4)/('Call Achv'!B$3-'Call Achv'!B$4))*'Call Achv'!D$4),IF(W451&gt;'Call Achv'!B$5,('Call Achv'!C$5+((W451-'Call Achv'!B$5)/('Call Achv'!B$4-'Call Achv'!B$5))*'Call Achv'!D$5),IF(W451&gt;='Call Achv'!B$6,('Call Achv'!C$6+((W451-'Call Achv'!B$6)/('Call Achv'!B$5-'Call Achv'!B$6)*'Call Achv'!D$6)),0))))*$AH$2/10</f>
        <v>5</v>
      </c>
      <c r="AI451" s="76">
        <f>IF(X451&gt;='FF-Written'!B$3,'FF-Written'!C$3,IF(X451&gt;='FF-Written'!B$4,('FF-Written'!C$4+((X451-'FF-Written'!B$4)/('FF-Written'!B$3-'FF-Written'!B$4))*'FF-Written'!D$4),IF(X451&gt;'FF-Written'!B$5,('FF-Written'!C$5+((X451-'FF-Written'!B$5)/('FF-Written'!B$4-'FF-Written'!B$5))*'FF-Written'!D$5),IF(X451&gt;='FF-Written'!B$6,('FF-Written'!C$6+((X451-'FF-Written'!B$6)/('FF-Written'!B$5-'FF-Written'!B$6)*'FF-Written'!D$6)),0))))*$AI$2/10</f>
        <v>2.2666666666666662</v>
      </c>
      <c r="AJ451" s="76">
        <f>IF(Y451&gt;='FF-Detailing'!B$3,'FF-Detailing'!C$3,IF(Y451&gt;='FF-Detailing'!B$4,('FF-Detailing'!C$4+((Y451-'FF-Detailing'!B$4)/('FF-Detailing'!B$3-'FF-Detailing'!B$4))*'FF-Detailing'!D$4),IF(Y451&gt;'FF-Detailing'!B$5,('FF-Detailing'!C$5+((Y451-'FF-Detailing'!B$5)/('FF-Detailing'!B$4-'FF-Detailing'!B$5))*'FF-Detailing'!D$5),IF(Y451&gt;='FF-Detailing'!B$6,('FF-Detailing'!C$6+((Y451-'FF-Detailing'!B$6)/('FF-Detailing'!B$5-'FF-Detailing'!B$6)*'FF-Detailing'!D$6)),0))))*$AJ$2/10</f>
        <v>0</v>
      </c>
      <c r="AK451" s="100">
        <f t="shared" si="81"/>
        <v>72.132804002818233</v>
      </c>
      <c r="AL451" s="70">
        <f t="shared" si="90"/>
        <v>93</v>
      </c>
      <c r="AO451" s="110" t="str">
        <f t="shared" si="84"/>
        <v/>
      </c>
      <c r="AP451" s="110">
        <f t="shared" si="91"/>
        <v>148.81835849927884</v>
      </c>
      <c r="AQ451" s="110">
        <f t="shared" si="92"/>
        <v>48.214285714285715</v>
      </c>
      <c r="AR451" s="110">
        <f t="shared" si="93"/>
        <v>56.666666666666664</v>
      </c>
      <c r="AS451" s="109" t="str">
        <f t="shared" si="85"/>
        <v>Not eligible</v>
      </c>
      <c r="AT451" s="109">
        <f t="shared" si="86"/>
        <v>7</v>
      </c>
      <c r="AU451" s="109">
        <f t="shared" si="87"/>
        <v>48</v>
      </c>
      <c r="AV451" s="109">
        <f t="shared" si="88"/>
        <v>133</v>
      </c>
    </row>
    <row r="452" spans="1:48" ht="20" x14ac:dyDescent="0.35">
      <c r="A452" s="87"/>
      <c r="B452" s="79">
        <v>109272</v>
      </c>
      <c r="C452" s="80" t="s">
        <v>139</v>
      </c>
      <c r="D452" s="80" t="s">
        <v>1114</v>
      </c>
      <c r="E452" s="80" t="s">
        <v>2456</v>
      </c>
      <c r="F452" s="80" t="s">
        <v>149</v>
      </c>
      <c r="G452" s="80" t="s">
        <v>16</v>
      </c>
      <c r="H452" s="80" t="s">
        <v>1770</v>
      </c>
      <c r="I452" s="80" t="s">
        <v>1757</v>
      </c>
      <c r="J452" s="146">
        <v>45514</v>
      </c>
      <c r="K452" s="146" t="s">
        <v>1719</v>
      </c>
      <c r="L452" s="79"/>
      <c r="M452" s="79">
        <v>9</v>
      </c>
      <c r="N452" s="78">
        <v>93.381101200138488</v>
      </c>
      <c r="O452" s="78">
        <f>_xlfn.XLOOKUP($B452,[1]Sheet1!$A:$A,[1]Sheet1!$D:$D)</f>
        <v>93.381101942217384</v>
      </c>
      <c r="P452" s="78">
        <f t="shared" si="89"/>
        <v>-7.4207889610988786E-7</v>
      </c>
      <c r="Q452" s="78">
        <v>34.265734265734267</v>
      </c>
      <c r="R452" s="78">
        <v>56.956000241667617</v>
      </c>
      <c r="S452" s="78">
        <v>108.15740159361684</v>
      </c>
      <c r="T452" s="142">
        <v>3</v>
      </c>
      <c r="U452" s="68">
        <v>23.658457898698785</v>
      </c>
      <c r="V452" s="68">
        <v>0.70975373696096355</v>
      </c>
      <c r="W452" s="78">
        <v>109.8095238095238</v>
      </c>
      <c r="X452" s="78">
        <v>87.222222222222214</v>
      </c>
      <c r="Y452" s="78">
        <v>83.333333333333329</v>
      </c>
      <c r="Z452" s="73"/>
      <c r="AA452" s="74"/>
      <c r="AB452" s="75">
        <f>IF(N452="","",(IF(N452&gt;='Sales Ach'!B$3,'Sales Ach'!C$3,IF(N452&gt;='Sales Ach'!B$4,('Sales Ach'!C$4+((N452-'Sales Ach'!B$4)/('Sales Ach'!B$3-'Sales Ach'!B$4))*'Sales Ach'!D$4),IF(N452&gt;'Sales Ach'!B$5,('Sales Ach'!C$5+((N452-'Sales Ach'!B$5)/('Sales Ach'!B$4-'Sales Ach'!B$5))*'Sales Ach'!D$5),IF(N452&gt;='Sales Ach'!B$6,('Sales Ach'!C$6+((N452-'Sales Ach'!B$6)/('Sales Ach'!B$5-'Sales Ach'!B$6)*'Sales Ach'!D$6)),0))))*$AB$2/10))</f>
        <v>14.514330360041546</v>
      </c>
      <c r="AC452" s="76">
        <f>IF(Q452="","",(IF(Q452&gt;=UA!B$3,UA!C$3,IF(Q452&gt;=UA!B$4,(UA!C$4+((Q452-UA!B$4)/(UA!B$3-UA!B$4))*UA!D$4),IF(Q452&gt;UA!B$5,(UA!C$5+((Q452-UA!B$5)/(UA!B$4-UA!B$5))*UA!D$5),IF(Q452&gt;=UA!B$6,(UA!C$6+((Q452-UA!B$6)/(UA!B$5-UA!B$6)*UA!D$6)),0))))*$AC$2/10))</f>
        <v>4.27972027972028</v>
      </c>
      <c r="AD452" s="76">
        <f>IF(R452="","",(IF(R452&gt;='New Product'!B$3,'New Product'!C$3,IF(R452&gt;='New Product'!B$4,('New Product'!C$4+((R452-'New Product'!B$4)/('New Product'!B$3-'New Product'!B$4))*'New Product'!D$4),IF(R452&gt;'New Product'!B$5,('New Product'!C$5+((R452-'New Product'!B$5)/('New Product'!B$4-'New Product'!B$5))*'New Product'!D$5),IF(R452&gt;='New Product'!B$6,('New Product'!C$6+((R452-'New Product'!B$6)/('New Product'!B$5-'New Product'!B$6)*'New Product'!D$6)),0)))))*$AD$2/10)</f>
        <v>0.99182501057295824</v>
      </c>
      <c r="AE452" s="76">
        <f>IF(S452="","",(IF(S452&gt;='Basket Brand'!B$3,'Basket Brand'!C$3,IF(S452&gt;='Basket Brand'!B$4,('Basket Brand'!C$4+((S452-'Basket Brand'!B$4)/('Basket Brand'!B$3-'Basket Brand'!B$4))*'Basket Brand'!D$4),IF(S452&gt;'Basket Brand'!B$5,('Basket Brand'!C$5+((S452-'Basket Brand'!B$5)/('Basket Brand'!B$4-'Basket Brand'!B$5))*'Basket Brand'!D$5),IF(S452&gt;='Basket Brand'!B$6,('Basket Brand'!C$6+((S452-'Basket Brand'!B$6)/('Basket Brand'!B$5-'Basket Brand'!B$6)*'Basket Brand'!D$6)),0))))*$AE$2/10))</f>
        <v>10.578888191234022</v>
      </c>
      <c r="AF452" s="76">
        <f>IF(T452="","",(IF(T452&gt;='No of Month Ach.'!B$3,'No of Month Ach.'!C$3,IF(T452&gt;='No of Month Ach.'!B$4,('No of Month Ach.'!C$4+((T452-'No of Month Ach.'!B$4)/('No of Month Ach.'!B$3-'No of Month Ach.'!B$4))*'No of Month Ach.'!D$4),IF(T452&gt;'No of Month Ach.'!B$5,('No of Month Ach.'!C$5+((T452-'No of Month Ach.'!B$5)/('No of Month Ach.'!B$4-'No of Month Ach.'!B$5))*'No of Month Ach.'!D$5),IF(T452&gt;='No of Month Ach.'!B$6,('No of Month Ach.'!C$6+((T452-'No of Month Ach.'!B$6)/('No of Month Ach.'!B$5-'No of Month Ach.'!B$6)*'No of Month Ach.'!D$6)),0))))*$AF$2/10))</f>
        <v>0</v>
      </c>
      <c r="AG452" s="76">
        <f>IFERROR(IF(U452="","",IF(U452&gt;='Rx Share'!B$3,'Rx Share'!C$3,IF(U452&gt;='Rx Share'!B$4,('Rx Share'!C$4+((U452-'Rx Share'!B$4)/('Rx Share'!B$3-'Rx Share'!B$4))*'Rx Share'!D$4),IF(U452&gt;'Rx Share'!B$5,('Rx Share'!C$5+((U452-'Rx Share'!B$5)/('Rx Share'!B$4-'Rx Share'!B$5))*'Rx Share'!D$5),IF(U452&gt;='Rx Share'!B$6,('Rx Share'!C$6+((U452-'Rx Share'!B$6)/('Rx Share'!B$5-'Rx Share'!B$6)*'Rx Share'!D$6)),0)))))*$AG$2/10,"")</f>
        <v>0</v>
      </c>
      <c r="AH452" s="76">
        <f>IF(W452&gt;='Call Achv'!B$3,'Call Achv'!C$3,IF(W452&gt;='Call Achv'!B$4,('Call Achv'!C$4+((W452-'Call Achv'!B$4)/('Call Achv'!B$3-'Call Achv'!B$4))*'Call Achv'!D$4),IF(W452&gt;'Call Achv'!B$5,('Call Achv'!C$5+((W452-'Call Achv'!B$5)/('Call Achv'!B$4-'Call Achv'!B$5))*'Call Achv'!D$5),IF(W452&gt;='Call Achv'!B$6,('Call Achv'!C$6+((W452-'Call Achv'!B$6)/('Call Achv'!B$5-'Call Achv'!B$6)*'Call Achv'!D$6)),0))))*$AH$2/10</f>
        <v>5</v>
      </c>
      <c r="AI452" s="76">
        <f>IF(X452&gt;='FF-Written'!B$3,'FF-Written'!C$3,IF(X452&gt;='FF-Written'!B$4,('FF-Written'!C$4+((X452-'FF-Written'!B$4)/('FF-Written'!B$3-'FF-Written'!B$4))*'FF-Written'!D$4),IF(X452&gt;'FF-Written'!B$5,('FF-Written'!C$5+((X452-'FF-Written'!B$5)/('FF-Written'!B$4-'FF-Written'!B$5))*'FF-Written'!D$5),IF(X452&gt;='FF-Written'!B$6,('FF-Written'!C$6+((X452-'FF-Written'!B$6)/('FF-Written'!B$5-'FF-Written'!B$6)*'FF-Written'!D$6)),0))))*$AI$2/10</f>
        <v>7.5555555555555545</v>
      </c>
      <c r="AJ452" s="76">
        <f>IF(Y452&gt;='FF-Detailing'!B$3,'FF-Detailing'!C$3,IF(Y452&gt;='FF-Detailing'!B$4,('FF-Detailing'!C$4+((Y452-'FF-Detailing'!B$4)/('FF-Detailing'!B$3-'FF-Detailing'!B$4))*'FF-Detailing'!D$4),IF(Y452&gt;'FF-Detailing'!B$5,('FF-Detailing'!C$5+((Y452-'FF-Detailing'!B$5)/('FF-Detailing'!B$4-'FF-Detailing'!B$5))*'FF-Detailing'!D$5),IF(Y452&gt;='FF-Detailing'!B$6,('FF-Detailing'!C$6+((Y452-'FF-Detailing'!B$6)/('FF-Detailing'!B$5-'FF-Detailing'!B$6)*'FF-Detailing'!D$6)),0))))*$AJ$2/10</f>
        <v>2.2999999999999998</v>
      </c>
      <c r="AK452" s="100">
        <f t="shared" ref="AK452:AK515" si="94">(IF($L452="Not Applicable",SUM(AB452:AJ452)*100/90,SUM(AB452:AF452,AH452:AJ452)*100/(90-$V$2)))</f>
        <v>56.525399246405456</v>
      </c>
      <c r="AL452" s="70">
        <f t="shared" si="90"/>
        <v>183</v>
      </c>
      <c r="AO452" s="110" t="str">
        <f t="shared" ref="AO452:AO515" si="95">IFERROR(IF(N452&gt;=99.5,U452,""),"")</f>
        <v/>
      </c>
      <c r="AP452" s="110" t="str">
        <f t="shared" si="91"/>
        <v/>
      </c>
      <c r="AQ452" s="110" t="str">
        <f t="shared" si="92"/>
        <v/>
      </c>
      <c r="AR452" s="110" t="str">
        <f t="shared" si="93"/>
        <v/>
      </c>
      <c r="AS452" s="109" t="str">
        <f t="shared" ref="AS452:AS515" si="96">IFERROR(IF($N452&gt;=99.5,_xlfn.RANK.EQ(AO452,AO$4:AO$578),"Disqualified"),"Not eligible")</f>
        <v>Disqualified</v>
      </c>
      <c r="AT452" s="109" t="str">
        <f t="shared" ref="AT452:AT515" si="97">IFERROR(IF($N452&gt;=99.5,_xlfn.RANK.EQ(AP452,AP$4:AP$578),"Disqualified"),"Not eligible")</f>
        <v>Disqualified</v>
      </c>
      <c r="AU452" s="109" t="str">
        <f t="shared" ref="AU452:AU515" si="98">IFERROR(IF($N452&gt;=99.5,_xlfn.RANK.EQ(AQ452,AQ$4:AQ$578),"Disqualified"),"Not eligible")</f>
        <v>Disqualified</v>
      </c>
      <c r="AV452" s="109" t="str">
        <f t="shared" ref="AV452:AV515" si="99">IFERROR(IF($N452&gt;=99.5,_xlfn.RANK.EQ(AR452,AR$4:AR$578),"Disqualified"),"Not eligible")</f>
        <v>Disqualified</v>
      </c>
    </row>
    <row r="453" spans="1:48" ht="30" x14ac:dyDescent="0.35">
      <c r="A453" s="87"/>
      <c r="B453" s="79">
        <v>109274</v>
      </c>
      <c r="C453" s="80" t="s">
        <v>2457</v>
      </c>
      <c r="D453" s="80" t="s">
        <v>1114</v>
      </c>
      <c r="E453" s="80" t="s">
        <v>1402</v>
      </c>
      <c r="F453" s="80" t="s">
        <v>41</v>
      </c>
      <c r="G453" s="80" t="s">
        <v>18</v>
      </c>
      <c r="H453" s="80" t="s">
        <v>1777</v>
      </c>
      <c r="I453" s="80" t="s">
        <v>1757</v>
      </c>
      <c r="J453" s="146">
        <v>45514</v>
      </c>
      <c r="K453" s="146" t="s">
        <v>1719</v>
      </c>
      <c r="L453" s="79"/>
      <c r="M453" s="79">
        <v>9</v>
      </c>
      <c r="N453" s="78">
        <v>91.208079731525245</v>
      </c>
      <c r="O453" s="78">
        <f>_xlfn.XLOOKUP($B453,[1]Sheet1!$A:$A,[1]Sheet1!$D:$D)</f>
        <v>91.20807996446311</v>
      </c>
      <c r="P453" s="78">
        <f t="shared" ref="P453:P516" si="100">N453-O453</f>
        <v>-2.3293786455269583E-7</v>
      </c>
      <c r="Q453" s="78">
        <v>46.575342465753423</v>
      </c>
      <c r="R453" s="78">
        <v>78.756044564158799</v>
      </c>
      <c r="S453" s="78">
        <v>92.433164434500725</v>
      </c>
      <c r="T453" s="142">
        <v>2</v>
      </c>
      <c r="U453" s="68">
        <v>27.855153203342621</v>
      </c>
      <c r="V453" s="68">
        <v>0.83565459610027859</v>
      </c>
      <c r="W453" s="78">
        <v>68.158730158730165</v>
      </c>
      <c r="X453" s="78">
        <v>72.222222222222214</v>
      </c>
      <c r="Y453" s="78">
        <v>84.666666666666671</v>
      </c>
      <c r="Z453" s="73"/>
      <c r="AA453" s="74"/>
      <c r="AB453" s="75">
        <f>IF(N453="","",(IF(N453&gt;='Sales Ach'!B$3,'Sales Ach'!C$3,IF(N453&gt;='Sales Ach'!B$4,('Sales Ach'!C$4+((N453-'Sales Ach'!B$4)/('Sales Ach'!B$3-'Sales Ach'!B$4))*'Sales Ach'!D$4),IF(N453&gt;'Sales Ach'!B$5,('Sales Ach'!C$5+((N453-'Sales Ach'!B$5)/('Sales Ach'!B$4-'Sales Ach'!B$5))*'Sales Ach'!D$5),IF(N453&gt;='Sales Ach'!B$6,('Sales Ach'!C$6+((N453-'Sales Ach'!B$6)/('Sales Ach'!B$5-'Sales Ach'!B$6)*'Sales Ach'!D$6)),0))))*$AB$2/10))</f>
        <v>13.862423919457575</v>
      </c>
      <c r="AC453" s="76">
        <f>IF(Q453="","",(IF(Q453&gt;=UA!B$3,UA!C$3,IF(Q453&gt;=UA!B$4,(UA!C$4+((Q453-UA!B$4)/(UA!B$3-UA!B$4))*UA!D$4),IF(Q453&gt;UA!B$5,(UA!C$5+((Q453-UA!B$5)/(UA!B$4-UA!B$5))*UA!D$5),IF(Q453&gt;=UA!B$6,(UA!C$6+((Q453-UA!B$6)/(UA!B$5-UA!B$6)*UA!D$6)),0))))*$AC$2/10))</f>
        <v>8.6301369863013697</v>
      </c>
      <c r="AD453" s="76">
        <f>IF(R453="","",(IF(R453&gt;='New Product'!B$3,'New Product'!C$3,IF(R453&gt;='New Product'!B$4,('New Product'!C$4+((R453-'New Product'!B$4)/('New Product'!B$3-'New Product'!B$4))*'New Product'!D$4),IF(R453&gt;'New Product'!B$5,('New Product'!C$5+((R453-'New Product'!B$5)/('New Product'!B$4-'New Product'!B$5))*'New Product'!D$5),IF(R453&gt;='New Product'!B$6,('New Product'!C$6+((R453-'New Product'!B$6)/('New Product'!B$5-'New Product'!B$6)*'New Product'!D$6)),0)))))*$AD$2/10)</f>
        <v>1.9455769496819475</v>
      </c>
      <c r="AE453" s="76">
        <f>IF(S453="","",(IF(S453&gt;='Basket Brand'!B$3,'Basket Brand'!C$3,IF(S453&gt;='Basket Brand'!B$4,('Basket Brand'!C$4+((S453-'Basket Brand'!B$4)/('Basket Brand'!B$3-'Basket Brand'!B$4))*'Basket Brand'!D$4),IF(S453&gt;'Basket Brand'!B$5,('Basket Brand'!C$5+((S453-'Basket Brand'!B$5)/('Basket Brand'!B$4-'Basket Brand'!B$5))*'Basket Brand'!D$5),IF(S453&gt;='Basket Brand'!B$6,('Basket Brand'!C$6+((S453-'Basket Brand'!B$6)/('Basket Brand'!B$5-'Basket Brand'!B$6)*'Basket Brand'!D$6)),0))))*$AE$2/10))</f>
        <v>5.6919797321400862</v>
      </c>
      <c r="AF453" s="76">
        <f>IF(T453="","",(IF(T453&gt;='No of Month Ach.'!B$3,'No of Month Ach.'!C$3,IF(T453&gt;='No of Month Ach.'!B$4,('No of Month Ach.'!C$4+((T453-'No of Month Ach.'!B$4)/('No of Month Ach.'!B$3-'No of Month Ach.'!B$4))*'No of Month Ach.'!D$4),IF(T453&gt;'No of Month Ach.'!B$5,('No of Month Ach.'!C$5+((T453-'No of Month Ach.'!B$5)/('No of Month Ach.'!B$4-'No of Month Ach.'!B$5))*'No of Month Ach.'!D$5),IF(T453&gt;='No of Month Ach.'!B$6,('No of Month Ach.'!C$6+((T453-'No of Month Ach.'!B$6)/('No of Month Ach.'!B$5-'No of Month Ach.'!B$6)*'No of Month Ach.'!D$6)),0))))*$AF$2/10))</f>
        <v>0</v>
      </c>
      <c r="AG453" s="76">
        <f>IFERROR(IF(U453="","",IF(U453&gt;='Rx Share'!B$3,'Rx Share'!C$3,IF(U453&gt;='Rx Share'!B$4,('Rx Share'!C$4+((U453-'Rx Share'!B$4)/('Rx Share'!B$3-'Rx Share'!B$4))*'Rx Share'!D$4),IF(U453&gt;'Rx Share'!B$5,('Rx Share'!C$5+((U453-'Rx Share'!B$5)/('Rx Share'!B$4-'Rx Share'!B$5))*'Rx Share'!D$5),IF(U453&gt;='Rx Share'!B$6,('Rx Share'!C$6+((U453-'Rx Share'!B$6)/('Rx Share'!B$5-'Rx Share'!B$6)*'Rx Share'!D$6)),0)))))*$AG$2/10,"")</f>
        <v>0</v>
      </c>
      <c r="AH453" s="76">
        <f>IF(W453&gt;='Call Achv'!B$3,'Call Achv'!C$3,IF(W453&gt;='Call Achv'!B$4,('Call Achv'!C$4+((W453-'Call Achv'!B$4)/('Call Achv'!B$3-'Call Achv'!B$4))*'Call Achv'!D$4),IF(W453&gt;'Call Achv'!B$5,('Call Achv'!C$5+((W453-'Call Achv'!B$5)/('Call Achv'!B$4-'Call Achv'!B$5))*'Call Achv'!D$5),IF(W453&gt;='Call Achv'!B$6,('Call Achv'!C$6+((W453-'Call Achv'!B$6)/('Call Achv'!B$5-'Call Achv'!B$6)*'Call Achv'!D$6)),0))))*$AH$2/10</f>
        <v>0</v>
      </c>
      <c r="AI453" s="76">
        <f>IF(X453&gt;='FF-Written'!B$3,'FF-Written'!C$3,IF(X453&gt;='FF-Written'!B$4,('FF-Written'!C$4+((X453-'FF-Written'!B$4)/('FF-Written'!B$3-'FF-Written'!B$4))*'FF-Written'!D$4),IF(X453&gt;'FF-Written'!B$5,('FF-Written'!C$5+((X453-'FF-Written'!B$5)/('FF-Written'!B$4-'FF-Written'!B$5))*'FF-Written'!D$5),IF(X453&gt;='FF-Written'!B$6,('FF-Written'!C$6+((X453-'FF-Written'!B$6)/('FF-Written'!B$5-'FF-Written'!B$6)*'FF-Written'!D$6)),0))))*$AI$2/10</f>
        <v>4.6666666666666661</v>
      </c>
      <c r="AJ453" s="76">
        <f>IF(Y453&gt;='FF-Detailing'!B$3,'FF-Detailing'!C$3,IF(Y453&gt;='FF-Detailing'!B$4,('FF-Detailing'!C$4+((Y453-'FF-Detailing'!B$4)/('FF-Detailing'!B$3-'FF-Detailing'!B$4))*'FF-Detailing'!D$4),IF(Y453&gt;'FF-Detailing'!B$5,('FF-Detailing'!C$5+((Y453-'FF-Detailing'!B$5)/('FF-Detailing'!B$4-'FF-Detailing'!B$5))*'FF-Detailing'!D$5),IF(Y453&gt;='FF-Detailing'!B$6,('FF-Detailing'!C$6+((Y453-'FF-Detailing'!B$6)/('FF-Detailing'!B$5-'FF-Detailing'!B$6)*'FF-Detailing'!D$6)),0))))*$AJ$2/10</f>
        <v>2.3800000000000003</v>
      </c>
      <c r="AK453" s="100">
        <f t="shared" si="94"/>
        <v>46.470980317809548</v>
      </c>
      <c r="AL453" s="70">
        <f t="shared" ref="AL453:AL516" si="101">_xlfn.RANK.EQ(AK453,$AK$4:$AK$578)</f>
        <v>271</v>
      </c>
      <c r="AO453" s="110" t="str">
        <f t="shared" si="95"/>
        <v/>
      </c>
      <c r="AP453" s="110" t="str">
        <f t="shared" si="91"/>
        <v/>
      </c>
      <c r="AQ453" s="110" t="str">
        <f t="shared" si="92"/>
        <v/>
      </c>
      <c r="AR453" s="110" t="str">
        <f t="shared" si="93"/>
        <v/>
      </c>
      <c r="AS453" s="109" t="str">
        <f t="shared" si="96"/>
        <v>Disqualified</v>
      </c>
      <c r="AT453" s="109" t="str">
        <f t="shared" si="97"/>
        <v>Disqualified</v>
      </c>
      <c r="AU453" s="109" t="str">
        <f t="shared" si="98"/>
        <v>Disqualified</v>
      </c>
      <c r="AV453" s="109" t="str">
        <f t="shared" si="99"/>
        <v>Disqualified</v>
      </c>
    </row>
    <row r="454" spans="1:48" ht="20" x14ac:dyDescent="0.35">
      <c r="A454" s="87"/>
      <c r="B454" s="79">
        <v>109277</v>
      </c>
      <c r="C454" s="80" t="s">
        <v>2458</v>
      </c>
      <c r="D454" s="80" t="s">
        <v>1114</v>
      </c>
      <c r="E454" s="80" t="s">
        <v>242</v>
      </c>
      <c r="F454" s="80" t="s">
        <v>91</v>
      </c>
      <c r="G454" s="80" t="s">
        <v>33</v>
      </c>
      <c r="H454" s="80" t="s">
        <v>1760</v>
      </c>
      <c r="I454" s="80" t="s">
        <v>1757</v>
      </c>
      <c r="J454" s="146">
        <v>45514</v>
      </c>
      <c r="K454" s="146" t="s">
        <v>1719</v>
      </c>
      <c r="L454" s="79"/>
      <c r="M454" s="79">
        <v>9</v>
      </c>
      <c r="N454" s="78">
        <v>81.562028449823771</v>
      </c>
      <c r="O454" s="78">
        <f>_xlfn.XLOOKUP($B454,[1]Sheet1!$A:$A,[1]Sheet1!$D:$D)</f>
        <v>81.562030936133823</v>
      </c>
      <c r="P454" s="78">
        <f t="shared" si="100"/>
        <v>-2.4863100520633452E-6</v>
      </c>
      <c r="Q454" s="78">
        <v>38.461538461538467</v>
      </c>
      <c r="R454" s="78">
        <v>64.69456407069724</v>
      </c>
      <c r="S454" s="78">
        <v>76.549559470010195</v>
      </c>
      <c r="T454" s="142">
        <v>0</v>
      </c>
      <c r="U454" s="68">
        <v>9.1842111866703462</v>
      </c>
      <c r="V454" s="68">
        <v>0.45921055933351734</v>
      </c>
      <c r="W454" s="78">
        <v>101.40740740740742</v>
      </c>
      <c r="X454" s="78">
        <v>62.777777777777779</v>
      </c>
      <c r="Y454" s="78">
        <v>84.666666666666671</v>
      </c>
      <c r="Z454" s="73"/>
      <c r="AA454" s="74"/>
      <c r="AB454" s="75">
        <f>IF(N454="","",(IF(N454&gt;='Sales Ach'!B$3,'Sales Ach'!C$3,IF(N454&gt;='Sales Ach'!B$4,('Sales Ach'!C$4+((N454-'Sales Ach'!B$4)/('Sales Ach'!B$3-'Sales Ach'!B$4))*'Sales Ach'!D$4),IF(N454&gt;'Sales Ach'!B$5,('Sales Ach'!C$5+((N454-'Sales Ach'!B$5)/('Sales Ach'!B$4-'Sales Ach'!B$5))*'Sales Ach'!D$5),IF(N454&gt;='Sales Ach'!B$6,('Sales Ach'!C$6+((N454-'Sales Ach'!B$6)/('Sales Ach'!B$5-'Sales Ach'!B$6)*'Sales Ach'!D$6)),0))))*$AB$2/10))</f>
        <v>10.968608534947132</v>
      </c>
      <c r="AC454" s="76">
        <f>IF(Q454="","",(IF(Q454&gt;=UA!B$3,UA!C$3,IF(Q454&gt;=UA!B$4,(UA!C$4+((Q454-UA!B$4)/(UA!B$3-UA!B$4))*UA!D$4),IF(Q454&gt;UA!B$5,(UA!C$5+((Q454-UA!B$5)/(UA!B$4-UA!B$5))*UA!D$5),IF(Q454&gt;=UA!B$6,(UA!C$6+((Q454-UA!B$6)/(UA!B$5-UA!B$6)*UA!D$6)),0))))*$AC$2/10))</f>
        <v>5.5384615384615401</v>
      </c>
      <c r="AD454" s="76">
        <f>IF(R454="","",(IF(R454&gt;='New Product'!B$3,'New Product'!C$3,IF(R454&gt;='New Product'!B$4,('New Product'!C$4+((R454-'New Product'!B$4)/('New Product'!B$3-'New Product'!B$4))*'New Product'!D$4),IF(R454&gt;'New Product'!B$5,('New Product'!C$5+((R454-'New Product'!B$5)/('New Product'!B$4-'New Product'!B$5))*'New Product'!D$5),IF(R454&gt;='New Product'!B$6,('New Product'!C$6+((R454-'New Product'!B$6)/('New Product'!B$5-'New Product'!B$6)*'New Product'!D$6)),0)))))*$AD$2/10)</f>
        <v>1.3303871780930041</v>
      </c>
      <c r="AE454" s="76">
        <f>IF(S454="","",(IF(S454&gt;='Basket Brand'!B$3,'Basket Brand'!C$3,IF(S454&gt;='Basket Brand'!B$4,('Basket Brand'!C$4+((S454-'Basket Brand'!B$4)/('Basket Brand'!B$3-'Basket Brand'!B$4))*'Basket Brand'!D$4),IF(S454&gt;'Basket Brand'!B$5,('Basket Brand'!C$5+((S454-'Basket Brand'!B$5)/('Basket Brand'!B$4-'Basket Brand'!B$5))*'Basket Brand'!D$5),IF(S454&gt;='Basket Brand'!B$6,('Basket Brand'!C$6+((S454-'Basket Brand'!B$6)/('Basket Brand'!B$5-'Basket Brand'!B$6)*'Basket Brand'!D$6)),0))))*$AE$2/10))</f>
        <v>3.7859471364012238</v>
      </c>
      <c r="AF454" s="76">
        <f>IF(T454="","",(IF(T454&gt;='No of Month Ach.'!B$3,'No of Month Ach.'!C$3,IF(T454&gt;='No of Month Ach.'!B$4,('No of Month Ach.'!C$4+((T454-'No of Month Ach.'!B$4)/('No of Month Ach.'!B$3-'No of Month Ach.'!B$4))*'No of Month Ach.'!D$4),IF(T454&gt;'No of Month Ach.'!B$5,('No of Month Ach.'!C$5+((T454-'No of Month Ach.'!B$5)/('No of Month Ach.'!B$4-'No of Month Ach.'!B$5))*'No of Month Ach.'!D$5),IF(T454&gt;='No of Month Ach.'!B$6,('No of Month Ach.'!C$6+((T454-'No of Month Ach.'!B$6)/('No of Month Ach.'!B$5-'No of Month Ach.'!B$6)*'No of Month Ach.'!D$6)),0))))*$AF$2/10))</f>
        <v>0</v>
      </c>
      <c r="AG454" s="76">
        <f>IFERROR(IF(U454="","",IF(U454&gt;='Rx Share'!B$3,'Rx Share'!C$3,IF(U454&gt;='Rx Share'!B$4,('Rx Share'!C$4+((U454-'Rx Share'!B$4)/('Rx Share'!B$3-'Rx Share'!B$4))*'Rx Share'!D$4),IF(U454&gt;'Rx Share'!B$5,('Rx Share'!C$5+((U454-'Rx Share'!B$5)/('Rx Share'!B$4-'Rx Share'!B$5))*'Rx Share'!D$5),IF(U454&gt;='Rx Share'!B$6,('Rx Share'!C$6+((U454-'Rx Share'!B$6)/('Rx Share'!B$5-'Rx Share'!B$6)*'Rx Share'!D$6)),0)))))*$AG$2/10,"")</f>
        <v>0</v>
      </c>
      <c r="AH454" s="76">
        <f>IF(W454&gt;='Call Achv'!B$3,'Call Achv'!C$3,IF(W454&gt;='Call Achv'!B$4,('Call Achv'!C$4+((W454-'Call Achv'!B$4)/('Call Achv'!B$3-'Call Achv'!B$4))*'Call Achv'!D$4),IF(W454&gt;'Call Achv'!B$5,('Call Achv'!C$5+((W454-'Call Achv'!B$5)/('Call Achv'!B$4-'Call Achv'!B$5))*'Call Achv'!D$5),IF(W454&gt;='Call Achv'!B$6,('Call Achv'!C$6+((W454-'Call Achv'!B$6)/('Call Achv'!B$5-'Call Achv'!B$6)*'Call Achv'!D$6)),0))))*$AH$2/10</f>
        <v>5</v>
      </c>
      <c r="AI454" s="76">
        <f>IF(X454&gt;='FF-Written'!B$3,'FF-Written'!C$3,IF(X454&gt;='FF-Written'!B$4,('FF-Written'!C$4+((X454-'FF-Written'!B$4)/('FF-Written'!B$3-'FF-Written'!B$4))*'FF-Written'!D$4),IF(X454&gt;'FF-Written'!B$5,('FF-Written'!C$5+((X454-'FF-Written'!B$5)/('FF-Written'!B$4-'FF-Written'!B$5))*'FF-Written'!D$5),IF(X454&gt;='FF-Written'!B$6,('FF-Written'!C$6+((X454-'FF-Written'!B$6)/('FF-Written'!B$5-'FF-Written'!B$6)*'FF-Written'!D$6)),0))))*$AI$2/10</f>
        <v>3.5333333333333337</v>
      </c>
      <c r="AJ454" s="76">
        <f>IF(Y454&gt;='FF-Detailing'!B$3,'FF-Detailing'!C$3,IF(Y454&gt;='FF-Detailing'!B$4,('FF-Detailing'!C$4+((Y454-'FF-Detailing'!B$4)/('FF-Detailing'!B$3-'FF-Detailing'!B$4))*'FF-Detailing'!D$4),IF(Y454&gt;'FF-Detailing'!B$5,('FF-Detailing'!C$5+((Y454-'FF-Detailing'!B$5)/('FF-Detailing'!B$4-'FF-Detailing'!B$5))*'FF-Detailing'!D$5),IF(Y454&gt;='FF-Detailing'!B$6,('FF-Detailing'!C$6+((Y454-'FF-Detailing'!B$6)/('FF-Detailing'!B$5-'FF-Detailing'!B$6)*'FF-Detailing'!D$6)),0))))*$AJ$2/10</f>
        <v>2.3800000000000003</v>
      </c>
      <c r="AK454" s="100">
        <f t="shared" si="94"/>
        <v>40.670922151545298</v>
      </c>
      <c r="AL454" s="70">
        <f t="shared" si="101"/>
        <v>335</v>
      </c>
      <c r="AO454" s="110" t="str">
        <f t="shared" si="95"/>
        <v/>
      </c>
      <c r="AP454" s="110" t="str">
        <f t="shared" si="91"/>
        <v/>
      </c>
      <c r="AQ454" s="110" t="str">
        <f t="shared" si="92"/>
        <v/>
      </c>
      <c r="AR454" s="110" t="str">
        <f t="shared" si="93"/>
        <v/>
      </c>
      <c r="AS454" s="109" t="str">
        <f t="shared" si="96"/>
        <v>Disqualified</v>
      </c>
      <c r="AT454" s="109" t="str">
        <f t="shared" si="97"/>
        <v>Disqualified</v>
      </c>
      <c r="AU454" s="109" t="str">
        <f t="shared" si="98"/>
        <v>Disqualified</v>
      </c>
      <c r="AV454" s="109" t="str">
        <f t="shared" si="99"/>
        <v>Disqualified</v>
      </c>
    </row>
    <row r="455" spans="1:48" ht="20" x14ac:dyDescent="0.35">
      <c r="A455" s="87"/>
      <c r="B455" s="79">
        <v>109278</v>
      </c>
      <c r="C455" s="80" t="s">
        <v>221</v>
      </c>
      <c r="D455" s="80" t="s">
        <v>1114</v>
      </c>
      <c r="E455" s="80" t="s">
        <v>2459</v>
      </c>
      <c r="F455" s="80" t="s">
        <v>155</v>
      </c>
      <c r="G455" s="80" t="s">
        <v>26</v>
      </c>
      <c r="H455" s="80" t="s">
        <v>1756</v>
      </c>
      <c r="I455" s="80" t="s">
        <v>1757</v>
      </c>
      <c r="J455" s="146">
        <v>45514</v>
      </c>
      <c r="K455" s="146" t="s">
        <v>1719</v>
      </c>
      <c r="L455" s="79"/>
      <c r="M455" s="79">
        <v>9</v>
      </c>
      <c r="N455" s="78">
        <v>127.22717761280005</v>
      </c>
      <c r="O455" s="78">
        <f>_xlfn.XLOOKUP($B455,[1]Sheet1!$A:$A,[1]Sheet1!$D:$D)</f>
        <v>127.22722970457457</v>
      </c>
      <c r="P455" s="78">
        <f t="shared" si="100"/>
        <v>-5.2091774520590661E-5</v>
      </c>
      <c r="Q455" s="78">
        <v>51.515151515151516</v>
      </c>
      <c r="R455" s="78">
        <v>139.51553139826416</v>
      </c>
      <c r="S455" s="78">
        <v>110.53907602852067</v>
      </c>
      <c r="T455" s="142">
        <v>9</v>
      </c>
      <c r="U455" s="68">
        <v>34.802784222737813</v>
      </c>
      <c r="V455" s="68">
        <v>1.0440835266821344</v>
      </c>
      <c r="W455" s="78">
        <v>139.26776740847095</v>
      </c>
      <c r="X455" s="78">
        <v>83.8888888888889</v>
      </c>
      <c r="Y455" s="78">
        <v>86.333333333333329</v>
      </c>
      <c r="Z455" s="73"/>
      <c r="AA455" s="74"/>
      <c r="AB455" s="75">
        <f>IF(N455="","",(IF(N455&gt;='Sales Ach'!B$3,'Sales Ach'!C$3,IF(N455&gt;='Sales Ach'!B$4,('Sales Ach'!C$4+((N455-'Sales Ach'!B$4)/('Sales Ach'!B$3-'Sales Ach'!B$4))*'Sales Ach'!D$4),IF(N455&gt;'Sales Ach'!B$5,('Sales Ach'!C$5+((N455-'Sales Ach'!B$5)/('Sales Ach'!B$4-'Sales Ach'!B$5))*'Sales Ach'!D$5),IF(N455&gt;='Sales Ach'!B$6,('Sales Ach'!C$6+((N455-'Sales Ach'!B$6)/('Sales Ach'!B$5-'Sales Ach'!B$6)*'Sales Ach'!D$6)),0))))*$AB$2/10))</f>
        <v>30</v>
      </c>
      <c r="AC455" s="76">
        <f>IF(Q455="","",(IF(Q455&gt;=UA!B$3,UA!C$3,IF(Q455&gt;=UA!B$4,(UA!C$4+((Q455-UA!B$4)/(UA!B$3-UA!B$4))*UA!D$4),IF(Q455&gt;UA!B$5,(UA!C$5+((Q455-UA!B$5)/(UA!B$4-UA!B$5))*UA!D$5),IF(Q455&gt;=UA!B$6,(UA!C$6+((Q455-UA!B$6)/(UA!B$5-UA!B$6)*UA!D$6)),0))))*$AC$2/10))</f>
        <v>10</v>
      </c>
      <c r="AD455" s="76">
        <f>IF(R455="","",(IF(R455&gt;='New Product'!B$3,'New Product'!C$3,IF(R455&gt;='New Product'!B$4,('New Product'!C$4+((R455-'New Product'!B$4)/('New Product'!B$3-'New Product'!B$4))*'New Product'!D$4),IF(R455&gt;'New Product'!B$5,('New Product'!C$5+((R455-'New Product'!B$5)/('New Product'!B$4-'New Product'!B$5))*'New Product'!D$5),IF(R455&gt;='New Product'!B$6,('New Product'!C$6+((R455-'New Product'!B$6)/('New Product'!B$5-'New Product'!B$6)*'New Product'!D$6)),0)))))*$AD$2/10)</f>
        <v>5</v>
      </c>
      <c r="AE455" s="76">
        <f>IF(S455="","",(IF(S455&gt;='Basket Brand'!B$3,'Basket Brand'!C$3,IF(S455&gt;='Basket Brand'!B$4,('Basket Brand'!C$4+((S455-'Basket Brand'!B$4)/('Basket Brand'!B$3-'Basket Brand'!B$4))*'Basket Brand'!D$4),IF(S455&gt;'Basket Brand'!B$5,('Basket Brand'!C$5+((S455-'Basket Brand'!B$5)/('Basket Brand'!B$4-'Basket Brand'!B$5))*'Basket Brand'!D$5),IF(S455&gt;='Basket Brand'!B$6,('Basket Brand'!C$6+((S455-'Basket Brand'!B$6)/('Basket Brand'!B$5-'Basket Brand'!B$6)*'Basket Brand'!D$6)),0))))*$AE$2/10))</f>
        <v>10.864689123422481</v>
      </c>
      <c r="AF455" s="76">
        <f>IF(T455="","",(IF(T455&gt;='No of Month Ach.'!B$3,'No of Month Ach.'!C$3,IF(T455&gt;='No of Month Ach.'!B$4,('No of Month Ach.'!C$4+((T455-'No of Month Ach.'!B$4)/('No of Month Ach.'!B$3-'No of Month Ach.'!B$4))*'No of Month Ach.'!D$4),IF(T455&gt;'No of Month Ach.'!B$5,('No of Month Ach.'!C$5+((T455-'No of Month Ach.'!B$5)/('No of Month Ach.'!B$4-'No of Month Ach.'!B$5))*'No of Month Ach.'!D$5),IF(T455&gt;='No of Month Ach.'!B$6,('No of Month Ach.'!C$6+((T455-'No of Month Ach.'!B$6)/('No of Month Ach.'!B$5-'No of Month Ach.'!B$6)*'No of Month Ach.'!D$6)),0))))*$AF$2/10))</f>
        <v>4.9000000000000004</v>
      </c>
      <c r="AG455" s="76">
        <f>IFERROR(IF(U455="","",IF(U455&gt;='Rx Share'!B$3,'Rx Share'!C$3,IF(U455&gt;='Rx Share'!B$4,('Rx Share'!C$4+((U455-'Rx Share'!B$4)/('Rx Share'!B$3-'Rx Share'!B$4))*'Rx Share'!D$4),IF(U455&gt;'Rx Share'!B$5,('Rx Share'!C$5+((U455-'Rx Share'!B$5)/('Rx Share'!B$4-'Rx Share'!B$5))*'Rx Share'!D$5),IF(U455&gt;='Rx Share'!B$6,('Rx Share'!C$6+((U455-'Rx Share'!B$6)/('Rx Share'!B$5-'Rx Share'!B$6)*'Rx Share'!D$6)),0)))))*$AG$2/10,"")</f>
        <v>0</v>
      </c>
      <c r="AH455" s="76">
        <f>IF(W455&gt;='Call Achv'!B$3,'Call Achv'!C$3,IF(W455&gt;='Call Achv'!B$4,('Call Achv'!C$4+((W455-'Call Achv'!B$4)/('Call Achv'!B$3-'Call Achv'!B$4))*'Call Achv'!D$4),IF(W455&gt;'Call Achv'!B$5,('Call Achv'!C$5+((W455-'Call Achv'!B$5)/('Call Achv'!B$4-'Call Achv'!B$5))*'Call Achv'!D$5),IF(W455&gt;='Call Achv'!B$6,('Call Achv'!C$6+((W455-'Call Achv'!B$6)/('Call Achv'!B$5-'Call Achv'!B$6)*'Call Achv'!D$6)),0))))*$AH$2/10</f>
        <v>5</v>
      </c>
      <c r="AI455" s="76">
        <f>IF(X455&gt;='FF-Written'!B$3,'FF-Written'!C$3,IF(X455&gt;='FF-Written'!B$4,('FF-Written'!C$4+((X455-'FF-Written'!B$4)/('FF-Written'!B$3-'FF-Written'!B$4))*'FF-Written'!D$4),IF(X455&gt;'FF-Written'!B$5,('FF-Written'!C$5+((X455-'FF-Written'!B$5)/('FF-Written'!B$4-'FF-Written'!B$5))*'FF-Written'!D$5),IF(X455&gt;='FF-Written'!B$6,('FF-Written'!C$6+((X455-'FF-Written'!B$6)/('FF-Written'!B$5-'FF-Written'!B$6)*'FF-Written'!D$6)),0))))*$AI$2/10</f>
        <v>7.0222222222222239</v>
      </c>
      <c r="AJ455" s="76">
        <f>IF(Y455&gt;='FF-Detailing'!B$3,'FF-Detailing'!C$3,IF(Y455&gt;='FF-Detailing'!B$4,('FF-Detailing'!C$4+((Y455-'FF-Detailing'!B$4)/('FF-Detailing'!B$3-'FF-Detailing'!B$4))*'FF-Detailing'!D$4),IF(Y455&gt;'FF-Detailing'!B$5,('FF-Detailing'!C$5+((Y455-'FF-Detailing'!B$5)/('FF-Detailing'!B$4-'FF-Detailing'!B$5))*'FF-Detailing'!D$5),IF(Y455&gt;='FF-Detailing'!B$6,('FF-Detailing'!C$6+((Y455-'FF-Detailing'!B$6)/('FF-Detailing'!B$5-'FF-Detailing'!B$6)*'FF-Detailing'!D$6)),0))))*$AJ$2/10</f>
        <v>2.4799999999999995</v>
      </c>
      <c r="AK455" s="100">
        <f t="shared" si="94"/>
        <v>94.083639182055876</v>
      </c>
      <c r="AL455" s="70">
        <f t="shared" si="101"/>
        <v>7</v>
      </c>
      <c r="AO455" s="110">
        <f t="shared" si="95"/>
        <v>34.802784222737813</v>
      </c>
      <c r="AP455" s="110">
        <f t="shared" si="91"/>
        <v>139.51553139826416</v>
      </c>
      <c r="AQ455" s="110">
        <f t="shared" si="92"/>
        <v>51.515151515151516</v>
      </c>
      <c r="AR455" s="110">
        <f t="shared" si="93"/>
        <v>83.8888888888889</v>
      </c>
      <c r="AS455" s="109">
        <f t="shared" si="96"/>
        <v>27</v>
      </c>
      <c r="AT455" s="109">
        <f t="shared" si="97"/>
        <v>11</v>
      </c>
      <c r="AU455" s="109">
        <f t="shared" si="98"/>
        <v>38</v>
      </c>
      <c r="AV455" s="109">
        <f t="shared" si="99"/>
        <v>63</v>
      </c>
    </row>
    <row r="456" spans="1:48" ht="20" x14ac:dyDescent="0.35">
      <c r="A456" s="87"/>
      <c r="B456" s="79">
        <v>109279</v>
      </c>
      <c r="C456" s="80" t="s">
        <v>2460</v>
      </c>
      <c r="D456" s="80" t="s">
        <v>1114</v>
      </c>
      <c r="E456" s="80" t="s">
        <v>2461</v>
      </c>
      <c r="F456" s="80" t="s">
        <v>1875</v>
      </c>
      <c r="G456" s="80" t="s">
        <v>31</v>
      </c>
      <c r="H456" s="80" t="s">
        <v>1760</v>
      </c>
      <c r="I456" s="80" t="s">
        <v>1757</v>
      </c>
      <c r="J456" s="146">
        <v>45514</v>
      </c>
      <c r="K456" s="146" t="s">
        <v>1719</v>
      </c>
      <c r="L456" s="79"/>
      <c r="M456" s="79">
        <v>9</v>
      </c>
      <c r="N456" s="78">
        <v>89.698282729862626</v>
      </c>
      <c r="O456" s="78">
        <f>_xlfn.XLOOKUP($B456,[1]Sheet1!$A:$A,[1]Sheet1!$D:$D)</f>
        <v>89.69835343968056</v>
      </c>
      <c r="P456" s="78">
        <f t="shared" si="100"/>
        <v>-7.0709817933334307E-5</v>
      </c>
      <c r="Q456" s="78">
        <v>17.051509769094139</v>
      </c>
      <c r="R456" s="78">
        <v>33.111761521931577</v>
      </c>
      <c r="S456" s="78">
        <v>73.816586479289214</v>
      </c>
      <c r="T456" s="142">
        <v>2</v>
      </c>
      <c r="U456" s="68">
        <v>7.3099415204678362</v>
      </c>
      <c r="V456" s="68">
        <v>0.21929824561403508</v>
      </c>
      <c r="W456" s="78">
        <v>93.30158730158729</v>
      </c>
      <c r="X456" s="78">
        <v>86.1111111111111</v>
      </c>
      <c r="Y456" s="78">
        <v>81.666666666666671</v>
      </c>
      <c r="Z456" s="73"/>
      <c r="AA456" s="74"/>
      <c r="AB456" s="75">
        <f>IF(N456="","",(IF(N456&gt;='Sales Ach'!B$3,'Sales Ach'!C$3,IF(N456&gt;='Sales Ach'!B$4,('Sales Ach'!C$4+((N456-'Sales Ach'!B$4)/('Sales Ach'!B$3-'Sales Ach'!B$4))*'Sales Ach'!D$4),IF(N456&gt;'Sales Ach'!B$5,('Sales Ach'!C$5+((N456-'Sales Ach'!B$5)/('Sales Ach'!B$4-'Sales Ach'!B$5))*'Sales Ach'!D$5),IF(N456&gt;='Sales Ach'!B$6,('Sales Ach'!C$6+((N456-'Sales Ach'!B$6)/('Sales Ach'!B$5-'Sales Ach'!B$6)*'Sales Ach'!D$6)),0))))*$AB$2/10))</f>
        <v>13.409484818958788</v>
      </c>
      <c r="AC456" s="76">
        <f>IF(Q456="","",(IF(Q456&gt;=UA!B$3,UA!C$3,IF(Q456&gt;=UA!B$4,(UA!C$4+((Q456-UA!B$4)/(UA!B$3-UA!B$4))*UA!D$4),IF(Q456&gt;UA!B$5,(UA!C$5+((Q456-UA!B$5)/(UA!B$4-UA!B$5))*UA!D$5),IF(Q456&gt;=UA!B$6,(UA!C$6+((Q456-UA!B$6)/(UA!B$5-UA!B$6)*UA!D$6)),0))))*$AC$2/10))</f>
        <v>0</v>
      </c>
      <c r="AD456" s="76">
        <f>IF(R456="","",(IF(R456&gt;='New Product'!B$3,'New Product'!C$3,IF(R456&gt;='New Product'!B$4,('New Product'!C$4+((R456-'New Product'!B$4)/('New Product'!B$3-'New Product'!B$4))*'New Product'!D$4),IF(R456&gt;'New Product'!B$5,('New Product'!C$5+((R456-'New Product'!B$5)/('New Product'!B$4-'New Product'!B$5))*'New Product'!D$5),IF(R456&gt;='New Product'!B$6,('New Product'!C$6+((R456-'New Product'!B$6)/('New Product'!B$5-'New Product'!B$6)*'New Product'!D$6)),0)))))*$AD$2/10)</f>
        <v>0</v>
      </c>
      <c r="AE456" s="76">
        <f>IF(S456="","",(IF(S456&gt;='Basket Brand'!B$3,'Basket Brand'!C$3,IF(S456&gt;='Basket Brand'!B$4,('Basket Brand'!C$4+((S456-'Basket Brand'!B$4)/('Basket Brand'!B$3-'Basket Brand'!B$4))*'Basket Brand'!D$4),IF(S456&gt;'Basket Brand'!B$5,('Basket Brand'!C$5+((S456-'Basket Brand'!B$5)/('Basket Brand'!B$4-'Basket Brand'!B$5))*'Basket Brand'!D$5),IF(S456&gt;='Basket Brand'!B$6,('Basket Brand'!C$6+((S456-'Basket Brand'!B$6)/('Basket Brand'!B$5-'Basket Brand'!B$6)*'Basket Brand'!D$6)),0))))*$AE$2/10))</f>
        <v>3.4579903775147054</v>
      </c>
      <c r="AF456" s="76">
        <f>IF(T456="","",(IF(T456&gt;='No of Month Ach.'!B$3,'No of Month Ach.'!C$3,IF(T456&gt;='No of Month Ach.'!B$4,('No of Month Ach.'!C$4+((T456-'No of Month Ach.'!B$4)/('No of Month Ach.'!B$3-'No of Month Ach.'!B$4))*'No of Month Ach.'!D$4),IF(T456&gt;'No of Month Ach.'!B$5,('No of Month Ach.'!C$5+((T456-'No of Month Ach.'!B$5)/('No of Month Ach.'!B$4-'No of Month Ach.'!B$5))*'No of Month Ach.'!D$5),IF(T456&gt;='No of Month Ach.'!B$6,('No of Month Ach.'!C$6+((T456-'No of Month Ach.'!B$6)/('No of Month Ach.'!B$5-'No of Month Ach.'!B$6)*'No of Month Ach.'!D$6)),0))))*$AF$2/10))</f>
        <v>0</v>
      </c>
      <c r="AG456" s="76">
        <f>IFERROR(IF(U456="","",IF(U456&gt;='Rx Share'!B$3,'Rx Share'!C$3,IF(U456&gt;='Rx Share'!B$4,('Rx Share'!C$4+((U456-'Rx Share'!B$4)/('Rx Share'!B$3-'Rx Share'!B$4))*'Rx Share'!D$4),IF(U456&gt;'Rx Share'!B$5,('Rx Share'!C$5+((U456-'Rx Share'!B$5)/('Rx Share'!B$4-'Rx Share'!B$5))*'Rx Share'!D$5),IF(U456&gt;='Rx Share'!B$6,('Rx Share'!C$6+((U456-'Rx Share'!B$6)/('Rx Share'!B$5-'Rx Share'!B$6)*'Rx Share'!D$6)),0)))))*$AG$2/10,"")</f>
        <v>0</v>
      </c>
      <c r="AH456" s="76">
        <f>IF(W456&gt;='Call Achv'!B$3,'Call Achv'!C$3,IF(W456&gt;='Call Achv'!B$4,('Call Achv'!C$4+((W456-'Call Achv'!B$4)/('Call Achv'!B$3-'Call Achv'!B$4))*'Call Achv'!D$4),IF(W456&gt;'Call Achv'!B$5,('Call Achv'!C$5+((W456-'Call Achv'!B$5)/('Call Achv'!B$4-'Call Achv'!B$5))*'Call Achv'!D$5),IF(W456&gt;='Call Achv'!B$6,('Call Achv'!C$6+((W456-'Call Achv'!B$6)/('Call Achv'!B$5-'Call Achv'!B$6)*'Call Achv'!D$6)),0))))*$AH$2/10</f>
        <v>2.660317460317458</v>
      </c>
      <c r="AI456" s="76">
        <f>IF(X456&gt;='FF-Written'!B$3,'FF-Written'!C$3,IF(X456&gt;='FF-Written'!B$4,('FF-Written'!C$4+((X456-'FF-Written'!B$4)/('FF-Written'!B$3-'FF-Written'!B$4))*'FF-Written'!D$4),IF(X456&gt;'FF-Written'!B$5,('FF-Written'!C$5+((X456-'FF-Written'!B$5)/('FF-Written'!B$4-'FF-Written'!B$5))*'FF-Written'!D$5),IF(X456&gt;='FF-Written'!B$6,('FF-Written'!C$6+((X456-'FF-Written'!B$6)/('FF-Written'!B$5-'FF-Written'!B$6)*'FF-Written'!D$6)),0))))*$AI$2/10</f>
        <v>7.3777777777777755</v>
      </c>
      <c r="AJ456" s="76">
        <f>IF(Y456&gt;='FF-Detailing'!B$3,'FF-Detailing'!C$3,IF(Y456&gt;='FF-Detailing'!B$4,('FF-Detailing'!C$4+((Y456-'FF-Detailing'!B$4)/('FF-Detailing'!B$3-'FF-Detailing'!B$4))*'FF-Detailing'!D$4),IF(Y456&gt;'FF-Detailing'!B$5,('FF-Detailing'!C$5+((Y456-'FF-Detailing'!B$5)/('FF-Detailing'!B$4-'FF-Detailing'!B$5))*'FF-Detailing'!D$5),IF(Y456&gt;='FF-Detailing'!B$6,('FF-Detailing'!C$6+((Y456-'FF-Detailing'!B$6)/('FF-Detailing'!B$5-'FF-Detailing'!B$6)*'FF-Detailing'!D$6)),0))))*$AJ$2/10</f>
        <v>2.2000000000000002</v>
      </c>
      <c r="AK456" s="100">
        <f t="shared" si="94"/>
        <v>36.381963043210909</v>
      </c>
      <c r="AL456" s="70">
        <f t="shared" si="101"/>
        <v>394</v>
      </c>
      <c r="AO456" s="110" t="str">
        <f t="shared" si="95"/>
        <v/>
      </c>
      <c r="AP456" s="110" t="str">
        <f t="shared" si="91"/>
        <v/>
      </c>
      <c r="AQ456" s="110" t="str">
        <f t="shared" si="92"/>
        <v/>
      </c>
      <c r="AR456" s="110" t="str">
        <f t="shared" si="93"/>
        <v/>
      </c>
      <c r="AS456" s="109" t="str">
        <f t="shared" si="96"/>
        <v>Disqualified</v>
      </c>
      <c r="AT456" s="109" t="str">
        <f t="shared" si="97"/>
        <v>Disqualified</v>
      </c>
      <c r="AU456" s="109" t="str">
        <f t="shared" si="98"/>
        <v>Disqualified</v>
      </c>
      <c r="AV456" s="109" t="str">
        <f t="shared" si="99"/>
        <v>Disqualified</v>
      </c>
    </row>
    <row r="457" spans="1:48" ht="30" x14ac:dyDescent="0.35">
      <c r="A457" s="87"/>
      <c r="B457" s="79">
        <v>109281</v>
      </c>
      <c r="C457" s="80" t="s">
        <v>2462</v>
      </c>
      <c r="D457" s="80"/>
      <c r="E457" s="80" t="s">
        <v>2045</v>
      </c>
      <c r="F457" s="80" t="s">
        <v>99</v>
      </c>
      <c r="G457" s="80" t="s">
        <v>2025</v>
      </c>
      <c r="H457" s="80" t="s">
        <v>2463</v>
      </c>
      <c r="I457" s="80" t="s">
        <v>1786</v>
      </c>
      <c r="J457" s="146"/>
      <c r="K457" s="146" t="s">
        <v>1701</v>
      </c>
      <c r="L457" s="79"/>
      <c r="M457" s="79">
        <v>2</v>
      </c>
      <c r="N457" s="78">
        <v>77.984736927857782</v>
      </c>
      <c r="O457" s="78">
        <f>_xlfn.XLOOKUP($B457,[1]Sheet1!$A:$A,[1]Sheet1!$D:$D)</f>
        <v>77.984736927857782</v>
      </c>
      <c r="P457" s="78">
        <f t="shared" si="100"/>
        <v>0</v>
      </c>
      <c r="Q457" s="78">
        <v>36.764705882352942</v>
      </c>
      <c r="R457" s="78">
        <v>90.827810150794008</v>
      </c>
      <c r="S457" s="78">
        <v>69.930510288167071</v>
      </c>
      <c r="T457" s="142">
        <v>0</v>
      </c>
      <c r="U457" s="68" t="s">
        <v>1093</v>
      </c>
      <c r="V457" s="68" t="s">
        <v>1093</v>
      </c>
      <c r="W457" s="78">
        <v>0</v>
      </c>
      <c r="X457" s="78">
        <v>68.333333333333329</v>
      </c>
      <c r="Y457" s="78">
        <v>80.5</v>
      </c>
      <c r="Z457" s="73"/>
      <c r="AA457" s="74"/>
      <c r="AB457" s="75">
        <f>IF(N457="","",(IF(N457&gt;='Sales Ach'!B$3,'Sales Ach'!C$3,IF(N457&gt;='Sales Ach'!B$4,('Sales Ach'!C$4+((N457-'Sales Ach'!B$4)/('Sales Ach'!B$3-'Sales Ach'!B$4))*'Sales Ach'!D$4),IF(N457&gt;'Sales Ach'!B$5,('Sales Ach'!C$5+((N457-'Sales Ach'!B$5)/('Sales Ach'!B$4-'Sales Ach'!B$5))*'Sales Ach'!D$5),IF(N457&gt;='Sales Ach'!B$6,('Sales Ach'!C$6+((N457-'Sales Ach'!B$6)/('Sales Ach'!B$5-'Sales Ach'!B$6)*'Sales Ach'!D$6)),0))))*$AB$2/10))</f>
        <v>9.8954210783573338</v>
      </c>
      <c r="AC457" s="76">
        <f>IF(Q457="","",(IF(Q457&gt;=UA!B$3,UA!C$3,IF(Q457&gt;=UA!B$4,(UA!C$4+((Q457-UA!B$4)/(UA!B$3-UA!B$4))*UA!D$4),IF(Q457&gt;UA!B$5,(UA!C$5+((Q457-UA!B$5)/(UA!B$4-UA!B$5))*UA!D$5),IF(Q457&gt;=UA!B$6,(UA!C$6+((Q457-UA!B$6)/(UA!B$5-UA!B$6)*UA!D$6)),0))))*$AC$2/10))</f>
        <v>5.0294117647058822</v>
      </c>
      <c r="AD457" s="76">
        <f>IF(R457="","",(IF(R457&gt;='New Product'!B$3,'New Product'!C$3,IF(R457&gt;='New Product'!B$4,('New Product'!C$4+((R457-'New Product'!B$4)/('New Product'!B$3-'New Product'!B$4))*'New Product'!D$4),IF(R457&gt;'New Product'!B$5,('New Product'!C$5+((R457-'New Product'!B$5)/('New Product'!B$4-'New Product'!B$5))*'New Product'!D$5),IF(R457&gt;='New Product'!B$6,('New Product'!C$6+((R457-'New Product'!B$6)/('New Product'!B$5-'New Product'!B$6)*'New Product'!D$6)),0)))))*$AD$2/10)</f>
        <v>3.6241715226191014</v>
      </c>
      <c r="AE457" s="76">
        <f>IF(S457="","",(IF(S457&gt;='Basket Brand'!B$3,'Basket Brand'!C$3,IF(S457&gt;='Basket Brand'!B$4,('Basket Brand'!C$4+((S457-'Basket Brand'!B$4)/('Basket Brand'!B$3-'Basket Brand'!B$4))*'Basket Brand'!D$4),IF(S457&gt;'Basket Brand'!B$5,('Basket Brand'!C$5+((S457-'Basket Brand'!B$5)/('Basket Brand'!B$4-'Basket Brand'!B$5))*'Basket Brand'!D$5),IF(S457&gt;='Basket Brand'!B$6,('Basket Brand'!C$6+((S457-'Basket Brand'!B$6)/('Basket Brand'!B$5-'Basket Brand'!B$6)*'Basket Brand'!D$6)),0))))*$AE$2/10))</f>
        <v>2.9916612345800488</v>
      </c>
      <c r="AF457" s="76">
        <f>IF(T457="","",(IF(T457&gt;='No of Month Ach.'!B$3,'No of Month Ach.'!C$3,IF(T457&gt;='No of Month Ach.'!B$4,('No of Month Ach.'!C$4+((T457-'No of Month Ach.'!B$4)/('No of Month Ach.'!B$3-'No of Month Ach.'!B$4))*'No of Month Ach.'!D$4),IF(T457&gt;'No of Month Ach.'!B$5,('No of Month Ach.'!C$5+((T457-'No of Month Ach.'!B$5)/('No of Month Ach.'!B$4-'No of Month Ach.'!B$5))*'No of Month Ach.'!D$5),IF(T457&gt;='No of Month Ach.'!B$6,('No of Month Ach.'!C$6+((T457-'No of Month Ach.'!B$6)/('No of Month Ach.'!B$5-'No of Month Ach.'!B$6)*'No of Month Ach.'!D$6)),0))))*$AF$2/10))</f>
        <v>0</v>
      </c>
      <c r="AG457" s="76" t="str">
        <f>IFERROR(IF(U457="","",IF(U457&gt;='Rx Share'!B$3,'Rx Share'!C$3,IF(U457&gt;='Rx Share'!B$4,('Rx Share'!C$4+((U457-'Rx Share'!B$4)/('Rx Share'!B$3-'Rx Share'!B$4))*'Rx Share'!D$4),IF(U457&gt;'Rx Share'!B$5,('Rx Share'!C$5+((U457-'Rx Share'!B$5)/('Rx Share'!B$4-'Rx Share'!B$5))*'Rx Share'!D$5),IF(U457&gt;='Rx Share'!B$6,('Rx Share'!C$6+((U457-'Rx Share'!B$6)/('Rx Share'!B$5-'Rx Share'!B$6)*'Rx Share'!D$6)),0)))))*$AG$2/10,"")</f>
        <v/>
      </c>
      <c r="AH457" s="76">
        <f>IF(W457&gt;='Call Achv'!B$3,'Call Achv'!C$3,IF(W457&gt;='Call Achv'!B$4,('Call Achv'!C$4+((W457-'Call Achv'!B$4)/('Call Achv'!B$3-'Call Achv'!B$4))*'Call Achv'!D$4),IF(W457&gt;'Call Achv'!B$5,('Call Achv'!C$5+((W457-'Call Achv'!B$5)/('Call Achv'!B$4-'Call Achv'!B$5))*'Call Achv'!D$5),IF(W457&gt;='Call Achv'!B$6,('Call Achv'!C$6+((W457-'Call Achv'!B$6)/('Call Achv'!B$5-'Call Achv'!B$6)*'Call Achv'!D$6)),0))))*$AH$2/10</f>
        <v>0</v>
      </c>
      <c r="AI457" s="76">
        <f>IF(X457&gt;='FF-Written'!B$3,'FF-Written'!C$3,IF(X457&gt;='FF-Written'!B$4,('FF-Written'!C$4+((X457-'FF-Written'!B$4)/('FF-Written'!B$3-'FF-Written'!B$4))*'FF-Written'!D$4),IF(X457&gt;'FF-Written'!B$5,('FF-Written'!C$5+((X457-'FF-Written'!B$5)/('FF-Written'!B$4-'FF-Written'!B$5))*'FF-Written'!D$5),IF(X457&gt;='FF-Written'!B$6,('FF-Written'!C$6+((X457-'FF-Written'!B$6)/('FF-Written'!B$5-'FF-Written'!B$6)*'FF-Written'!D$6)),0))))*$AI$2/10</f>
        <v>4.1999999999999993</v>
      </c>
      <c r="AJ457" s="76">
        <f>IF(Y457&gt;='FF-Detailing'!B$3,'FF-Detailing'!C$3,IF(Y457&gt;='FF-Detailing'!B$4,('FF-Detailing'!C$4+((Y457-'FF-Detailing'!B$4)/('FF-Detailing'!B$3-'FF-Detailing'!B$4))*'FF-Detailing'!D$4),IF(Y457&gt;'FF-Detailing'!B$5,('FF-Detailing'!C$5+((Y457-'FF-Detailing'!B$5)/('FF-Detailing'!B$4-'FF-Detailing'!B$5))*'FF-Detailing'!D$5),IF(Y457&gt;='FF-Detailing'!B$6,('FF-Detailing'!C$6+((Y457-'FF-Detailing'!B$6)/('FF-Detailing'!B$5-'FF-Detailing'!B$6)*'FF-Detailing'!D$6)),0))))*$AJ$2/10</f>
        <v>2.13</v>
      </c>
      <c r="AK457" s="100">
        <f t="shared" si="94"/>
        <v>34.838332000327959</v>
      </c>
      <c r="AL457" s="70">
        <f t="shared" si="101"/>
        <v>412</v>
      </c>
      <c r="AO457" s="110" t="str">
        <f t="shared" si="95"/>
        <v/>
      </c>
      <c r="AP457" s="110" t="str">
        <f t="shared" si="91"/>
        <v/>
      </c>
      <c r="AQ457" s="110" t="str">
        <f t="shared" si="92"/>
        <v/>
      </c>
      <c r="AR457" s="110" t="str">
        <f t="shared" si="93"/>
        <v/>
      </c>
      <c r="AS457" s="109" t="str">
        <f t="shared" si="96"/>
        <v>Disqualified</v>
      </c>
      <c r="AT457" s="109" t="str">
        <f t="shared" si="97"/>
        <v>Disqualified</v>
      </c>
      <c r="AU457" s="109" t="str">
        <f t="shared" si="98"/>
        <v>Disqualified</v>
      </c>
      <c r="AV457" s="109" t="str">
        <f t="shared" si="99"/>
        <v>Disqualified</v>
      </c>
    </row>
    <row r="458" spans="1:48" ht="30" x14ac:dyDescent="0.35">
      <c r="A458" s="87"/>
      <c r="B458" s="79">
        <v>109282</v>
      </c>
      <c r="C458" s="80" t="s">
        <v>638</v>
      </c>
      <c r="D458" s="80" t="s">
        <v>1114</v>
      </c>
      <c r="E458" s="80" t="s">
        <v>2464</v>
      </c>
      <c r="F458" s="80" t="s">
        <v>1944</v>
      </c>
      <c r="G458" s="80" t="s">
        <v>1776</v>
      </c>
      <c r="H458" s="80" t="s">
        <v>1777</v>
      </c>
      <c r="I458" s="80" t="s">
        <v>1757</v>
      </c>
      <c r="J458" s="146">
        <v>45514</v>
      </c>
      <c r="K458" s="146" t="s">
        <v>1719</v>
      </c>
      <c r="L458" s="79"/>
      <c r="M458" s="79">
        <v>9</v>
      </c>
      <c r="N458" s="78">
        <v>80.439850992191509</v>
      </c>
      <c r="O458" s="78">
        <f>_xlfn.XLOOKUP($B458,[1]Sheet1!$A:$A,[1]Sheet1!$D:$D)</f>
        <v>80.439886070246416</v>
      </c>
      <c r="P458" s="78">
        <f t="shared" si="100"/>
        <v>-3.5078054906989564E-5</v>
      </c>
      <c r="Q458" s="78">
        <v>28.125</v>
      </c>
      <c r="R458" s="78">
        <v>72.169468146490019</v>
      </c>
      <c r="S458" s="78">
        <v>100.02498072373194</v>
      </c>
      <c r="T458" s="142">
        <v>0</v>
      </c>
      <c r="U458" s="68">
        <v>21.779374931939454</v>
      </c>
      <c r="V458" s="68">
        <v>0.65338124795818364</v>
      </c>
      <c r="W458" s="78">
        <v>94.761904761904759</v>
      </c>
      <c r="X458" s="78">
        <v>72.222222222222229</v>
      </c>
      <c r="Y458" s="78">
        <v>86.666666666666671</v>
      </c>
      <c r="Z458" s="73"/>
      <c r="AA458" s="74"/>
      <c r="AB458" s="75">
        <f>IF(N458="","",(IF(N458&gt;='Sales Ach'!B$3,'Sales Ach'!C$3,IF(N458&gt;='Sales Ach'!B$4,('Sales Ach'!C$4+((N458-'Sales Ach'!B$4)/('Sales Ach'!B$3-'Sales Ach'!B$4))*'Sales Ach'!D$4),IF(N458&gt;'Sales Ach'!B$5,('Sales Ach'!C$5+((N458-'Sales Ach'!B$5)/('Sales Ach'!B$4-'Sales Ach'!B$5))*'Sales Ach'!D$5),IF(N458&gt;='Sales Ach'!B$6,('Sales Ach'!C$6+((N458-'Sales Ach'!B$6)/('Sales Ach'!B$5-'Sales Ach'!B$6)*'Sales Ach'!D$6)),0))))*$AB$2/10))</f>
        <v>10.631955297657454</v>
      </c>
      <c r="AC458" s="76">
        <f>IF(Q458="","",(IF(Q458&gt;=UA!B$3,UA!C$3,IF(Q458&gt;=UA!B$4,(UA!C$4+((Q458-UA!B$4)/(UA!B$3-UA!B$4))*UA!D$4),IF(Q458&gt;UA!B$5,(UA!C$5+((Q458-UA!B$5)/(UA!B$4-UA!B$5))*UA!D$5),IF(Q458&gt;=UA!B$6,(UA!C$6+((Q458-UA!B$6)/(UA!B$5-UA!B$6)*UA!D$6)),0))))*$AC$2/10))</f>
        <v>0</v>
      </c>
      <c r="AD458" s="76">
        <f>IF(R458="","",(IF(R458&gt;='New Product'!B$3,'New Product'!C$3,IF(R458&gt;='New Product'!B$4,('New Product'!C$4+((R458-'New Product'!B$4)/('New Product'!B$3-'New Product'!B$4))*'New Product'!D$4),IF(R458&gt;'New Product'!B$5,('New Product'!C$5+((R458-'New Product'!B$5)/('New Product'!B$4-'New Product'!B$5))*'New Product'!D$5),IF(R458&gt;='New Product'!B$6,('New Product'!C$6+((R458-'New Product'!B$6)/('New Product'!B$5-'New Product'!B$6)*'New Product'!D$6)),0)))))*$AD$2/10)</f>
        <v>1.6574142314089382</v>
      </c>
      <c r="AE458" s="76">
        <f>IF(S458="","",(IF(S458&gt;='Basket Brand'!B$3,'Basket Brand'!C$3,IF(S458&gt;='Basket Brand'!B$4,('Basket Brand'!C$4+((S458-'Basket Brand'!B$4)/('Basket Brand'!B$3-'Basket Brand'!B$4))*'Basket Brand'!D$4),IF(S458&gt;'Basket Brand'!B$5,('Basket Brand'!C$5+((S458-'Basket Brand'!B$5)/('Basket Brand'!B$4-'Basket Brand'!B$5))*'Basket Brand'!D$5),IF(S458&gt;='Basket Brand'!B$6,('Basket Brand'!C$6+((S458-'Basket Brand'!B$6)/('Basket Brand'!B$5-'Basket Brand'!B$6)*'Basket Brand'!D$6)),0))))*$AE$2/10))</f>
        <v>9.6029976868478339</v>
      </c>
      <c r="AF458" s="76">
        <f>IF(T458="","",(IF(T458&gt;='No of Month Ach.'!B$3,'No of Month Ach.'!C$3,IF(T458&gt;='No of Month Ach.'!B$4,('No of Month Ach.'!C$4+((T458-'No of Month Ach.'!B$4)/('No of Month Ach.'!B$3-'No of Month Ach.'!B$4))*'No of Month Ach.'!D$4),IF(T458&gt;'No of Month Ach.'!B$5,('No of Month Ach.'!C$5+((T458-'No of Month Ach.'!B$5)/('No of Month Ach.'!B$4-'No of Month Ach.'!B$5))*'No of Month Ach.'!D$5),IF(T458&gt;='No of Month Ach.'!B$6,('No of Month Ach.'!C$6+((T458-'No of Month Ach.'!B$6)/('No of Month Ach.'!B$5-'No of Month Ach.'!B$6)*'No of Month Ach.'!D$6)),0))))*$AF$2/10))</f>
        <v>0</v>
      </c>
      <c r="AG458" s="76">
        <f>IFERROR(IF(U458="","",IF(U458&gt;='Rx Share'!B$3,'Rx Share'!C$3,IF(U458&gt;='Rx Share'!B$4,('Rx Share'!C$4+((U458-'Rx Share'!B$4)/('Rx Share'!B$3-'Rx Share'!B$4))*'Rx Share'!D$4),IF(U458&gt;'Rx Share'!B$5,('Rx Share'!C$5+((U458-'Rx Share'!B$5)/('Rx Share'!B$4-'Rx Share'!B$5))*'Rx Share'!D$5),IF(U458&gt;='Rx Share'!B$6,('Rx Share'!C$6+((U458-'Rx Share'!B$6)/('Rx Share'!B$5-'Rx Share'!B$6)*'Rx Share'!D$6)),0)))))*$AG$2/10,"")</f>
        <v>0</v>
      </c>
      <c r="AH458" s="76">
        <f>IF(W458&gt;='Call Achv'!B$3,'Call Achv'!C$3,IF(W458&gt;='Call Achv'!B$4,('Call Achv'!C$4+((W458-'Call Achv'!B$4)/('Call Achv'!B$3-'Call Achv'!B$4))*'Call Achv'!D$4),IF(W458&gt;'Call Achv'!B$5,('Call Achv'!C$5+((W458-'Call Achv'!B$5)/('Call Achv'!B$4-'Call Achv'!B$5))*'Call Achv'!D$5),IF(W458&gt;='Call Achv'!B$6,('Call Achv'!C$6+((W458-'Call Achv'!B$6)/('Call Achv'!B$5-'Call Achv'!B$6)*'Call Achv'!D$6)),0))))*$AH$2/10</f>
        <v>2.9523809523809517</v>
      </c>
      <c r="AI458" s="76">
        <f>IF(X458&gt;='FF-Written'!B$3,'FF-Written'!C$3,IF(X458&gt;='FF-Written'!B$4,('FF-Written'!C$4+((X458-'FF-Written'!B$4)/('FF-Written'!B$3-'FF-Written'!B$4))*'FF-Written'!D$4),IF(X458&gt;'FF-Written'!B$5,('FF-Written'!C$5+((X458-'FF-Written'!B$5)/('FF-Written'!B$4-'FF-Written'!B$5))*'FF-Written'!D$5),IF(X458&gt;='FF-Written'!B$6,('FF-Written'!C$6+((X458-'FF-Written'!B$6)/('FF-Written'!B$5-'FF-Written'!B$6)*'FF-Written'!D$6)),0))))*$AI$2/10</f>
        <v>4.666666666666667</v>
      </c>
      <c r="AJ458" s="76">
        <f>IF(Y458&gt;='FF-Detailing'!B$3,'FF-Detailing'!C$3,IF(Y458&gt;='FF-Detailing'!B$4,('FF-Detailing'!C$4+((Y458-'FF-Detailing'!B$4)/('FF-Detailing'!B$3-'FF-Detailing'!B$4))*'FF-Detailing'!D$4),IF(Y458&gt;'FF-Detailing'!B$5,('FF-Detailing'!C$5+((Y458-'FF-Detailing'!B$5)/('FF-Detailing'!B$4-'FF-Detailing'!B$5))*'FF-Detailing'!D$5),IF(Y458&gt;='FF-Detailing'!B$6,('FF-Detailing'!C$6+((Y458-'FF-Detailing'!B$6)/('FF-Detailing'!B$5-'FF-Detailing'!B$6)*'FF-Detailing'!D$6)),0))))*$AJ$2/10</f>
        <v>2.5</v>
      </c>
      <c r="AK458" s="100">
        <f t="shared" si="94"/>
        <v>40.014268543702308</v>
      </c>
      <c r="AL458" s="70">
        <f t="shared" si="101"/>
        <v>343</v>
      </c>
      <c r="AO458" s="110" t="str">
        <f t="shared" si="95"/>
        <v/>
      </c>
      <c r="AP458" s="110" t="str">
        <f t="shared" si="91"/>
        <v/>
      </c>
      <c r="AQ458" s="110" t="str">
        <f t="shared" si="92"/>
        <v/>
      </c>
      <c r="AR458" s="110" t="str">
        <f t="shared" si="93"/>
        <v/>
      </c>
      <c r="AS458" s="109" t="str">
        <f t="shared" si="96"/>
        <v>Disqualified</v>
      </c>
      <c r="AT458" s="109" t="str">
        <f t="shared" si="97"/>
        <v>Disqualified</v>
      </c>
      <c r="AU458" s="109" t="str">
        <f t="shared" si="98"/>
        <v>Disqualified</v>
      </c>
      <c r="AV458" s="109" t="str">
        <f t="shared" si="99"/>
        <v>Disqualified</v>
      </c>
    </row>
    <row r="459" spans="1:48" ht="20" x14ac:dyDescent="0.35">
      <c r="A459" s="87"/>
      <c r="B459" s="79">
        <v>109284</v>
      </c>
      <c r="C459" s="80" t="s">
        <v>2465</v>
      </c>
      <c r="D459" s="80" t="s">
        <v>1114</v>
      </c>
      <c r="E459" s="80" t="s">
        <v>2466</v>
      </c>
      <c r="F459" s="80" t="s">
        <v>2467</v>
      </c>
      <c r="G459" s="80" t="s">
        <v>1835</v>
      </c>
      <c r="H459" s="80" t="s">
        <v>1822</v>
      </c>
      <c r="I459" s="80" t="s">
        <v>1757</v>
      </c>
      <c r="J459" s="146">
        <v>45514</v>
      </c>
      <c r="K459" s="146" t="s">
        <v>1719</v>
      </c>
      <c r="L459" s="79"/>
      <c r="M459" s="79">
        <v>9</v>
      </c>
      <c r="N459" s="78">
        <v>71.720630213664762</v>
      </c>
      <c r="O459" s="78">
        <f>_xlfn.XLOOKUP($B459,[1]Sheet1!$A:$A,[1]Sheet1!$D:$D)</f>
        <v>71.720664313578055</v>
      </c>
      <c r="P459" s="78">
        <f t="shared" si="100"/>
        <v>-3.4099913293061945E-5</v>
      </c>
      <c r="Q459" s="78">
        <v>19.636363636363637</v>
      </c>
      <c r="R459" s="78">
        <v>86.531891249043554</v>
      </c>
      <c r="S459" s="78">
        <v>70.90029594162074</v>
      </c>
      <c r="T459" s="142">
        <v>0</v>
      </c>
      <c r="U459" s="68">
        <v>36.814126848344131</v>
      </c>
      <c r="V459" s="68">
        <v>0.73628253696688262</v>
      </c>
      <c r="W459" s="78">
        <v>74.8888888888889</v>
      </c>
      <c r="X459" s="78">
        <v>52.222222222222221</v>
      </c>
      <c r="Y459" s="78">
        <v>80.333333333333329</v>
      </c>
      <c r="Z459" s="73"/>
      <c r="AA459" s="74"/>
      <c r="AB459" s="75">
        <f>IF(N459="","",(IF(N459&gt;='Sales Ach'!B$3,'Sales Ach'!C$3,IF(N459&gt;='Sales Ach'!B$4,('Sales Ach'!C$4+((N459-'Sales Ach'!B$4)/('Sales Ach'!B$3-'Sales Ach'!B$4))*'Sales Ach'!D$4),IF(N459&gt;'Sales Ach'!B$5,('Sales Ach'!C$5+((N459-'Sales Ach'!B$5)/('Sales Ach'!B$4-'Sales Ach'!B$5))*'Sales Ach'!D$5),IF(N459&gt;='Sales Ach'!B$6,('Sales Ach'!C$6+((N459-'Sales Ach'!B$6)/('Sales Ach'!B$5-'Sales Ach'!B$6)*'Sales Ach'!D$6)),0))))*$AB$2/10))</f>
        <v>8.0161890640994287</v>
      </c>
      <c r="AC459" s="76">
        <f>IF(Q459="","",(IF(Q459&gt;=UA!B$3,UA!C$3,IF(Q459&gt;=UA!B$4,(UA!C$4+((Q459-UA!B$4)/(UA!B$3-UA!B$4))*UA!D$4),IF(Q459&gt;UA!B$5,(UA!C$5+((Q459-UA!B$5)/(UA!B$4-UA!B$5))*UA!D$5),IF(Q459&gt;=UA!B$6,(UA!C$6+((Q459-UA!B$6)/(UA!B$5-UA!B$6)*UA!D$6)),0))))*$AC$2/10))</f>
        <v>0</v>
      </c>
      <c r="AD459" s="76">
        <f>IF(R459="","",(IF(R459&gt;='New Product'!B$3,'New Product'!C$3,IF(R459&gt;='New Product'!B$4,('New Product'!C$4+((R459-'New Product'!B$4)/('New Product'!B$3-'New Product'!B$4))*'New Product'!D$4),IF(R459&gt;'New Product'!B$5,('New Product'!C$5+((R459-'New Product'!B$5)/('New Product'!B$4-'New Product'!B$5))*'New Product'!D$5),IF(R459&gt;='New Product'!B$6,('New Product'!C$6+((R459-'New Product'!B$6)/('New Product'!B$5-'New Product'!B$6)*'New Product'!D$6)),0)))))*$AD$2/10)</f>
        <v>2.6531891249043555</v>
      </c>
      <c r="AE459" s="76">
        <f>IF(S459="","",(IF(S459&gt;='Basket Brand'!B$3,'Basket Brand'!C$3,IF(S459&gt;='Basket Brand'!B$4,('Basket Brand'!C$4+((S459-'Basket Brand'!B$4)/('Basket Brand'!B$3-'Basket Brand'!B$4))*'Basket Brand'!D$4),IF(S459&gt;'Basket Brand'!B$5,('Basket Brand'!C$5+((S459-'Basket Brand'!B$5)/('Basket Brand'!B$4-'Basket Brand'!B$5))*'Basket Brand'!D$5),IF(S459&gt;='Basket Brand'!B$6,('Basket Brand'!C$6+((S459-'Basket Brand'!B$6)/('Basket Brand'!B$5-'Basket Brand'!B$6)*'Basket Brand'!D$6)),0))))*$AE$2/10))</f>
        <v>3.1080355129944892</v>
      </c>
      <c r="AF459" s="76">
        <f>IF(T459="","",(IF(T459&gt;='No of Month Ach.'!B$3,'No of Month Ach.'!C$3,IF(T459&gt;='No of Month Ach.'!B$4,('No of Month Ach.'!C$4+((T459-'No of Month Ach.'!B$4)/('No of Month Ach.'!B$3-'No of Month Ach.'!B$4))*'No of Month Ach.'!D$4),IF(T459&gt;'No of Month Ach.'!B$5,('No of Month Ach.'!C$5+((T459-'No of Month Ach.'!B$5)/('No of Month Ach.'!B$4-'No of Month Ach.'!B$5))*'No of Month Ach.'!D$5),IF(T459&gt;='No of Month Ach.'!B$6,('No of Month Ach.'!C$6+((T459-'No of Month Ach.'!B$6)/('No of Month Ach.'!B$5-'No of Month Ach.'!B$6)*'No of Month Ach.'!D$6)),0))))*$AF$2/10))</f>
        <v>0</v>
      </c>
      <c r="AG459" s="76">
        <f>IFERROR(IF(U459="","",IF(U459&gt;='Rx Share'!B$3,'Rx Share'!C$3,IF(U459&gt;='Rx Share'!B$4,('Rx Share'!C$4+((U459-'Rx Share'!B$4)/('Rx Share'!B$3-'Rx Share'!B$4))*'Rx Share'!D$4),IF(U459&gt;'Rx Share'!B$5,('Rx Share'!C$5+((U459-'Rx Share'!B$5)/('Rx Share'!B$4-'Rx Share'!B$5))*'Rx Share'!D$5),IF(U459&gt;='Rx Share'!B$6,('Rx Share'!C$6+((U459-'Rx Share'!B$6)/('Rx Share'!B$5-'Rx Share'!B$6)*'Rx Share'!D$6)),0)))))*$AG$2/10,"")</f>
        <v>0</v>
      </c>
      <c r="AH459" s="76">
        <f>IF(W459&gt;='Call Achv'!B$3,'Call Achv'!C$3,IF(W459&gt;='Call Achv'!B$4,('Call Achv'!C$4+((W459-'Call Achv'!B$4)/('Call Achv'!B$3-'Call Achv'!B$4))*'Call Achv'!D$4),IF(W459&gt;'Call Achv'!B$5,('Call Achv'!C$5+((W459-'Call Achv'!B$5)/('Call Achv'!B$4-'Call Achv'!B$5))*'Call Achv'!D$5),IF(W459&gt;='Call Achv'!B$6,('Call Achv'!C$6+((W459-'Call Achv'!B$6)/('Call Achv'!B$5-'Call Achv'!B$6)*'Call Achv'!D$6)),0))))*$AH$2/10</f>
        <v>0</v>
      </c>
      <c r="AI459" s="76">
        <f>IF(X459&gt;='FF-Written'!B$3,'FF-Written'!C$3,IF(X459&gt;='FF-Written'!B$4,('FF-Written'!C$4+((X459-'FF-Written'!B$4)/('FF-Written'!B$3-'FF-Written'!B$4))*'FF-Written'!D$4),IF(X459&gt;'FF-Written'!B$5,('FF-Written'!C$5+((X459-'FF-Written'!B$5)/('FF-Written'!B$4-'FF-Written'!B$5))*'FF-Written'!D$5),IF(X459&gt;='FF-Written'!B$6,('FF-Written'!C$6+((X459-'FF-Written'!B$6)/('FF-Written'!B$5-'FF-Written'!B$6)*'FF-Written'!D$6)),0))))*$AI$2/10</f>
        <v>1.0222222222222221</v>
      </c>
      <c r="AJ459" s="76">
        <f>IF(Y459&gt;='FF-Detailing'!B$3,'FF-Detailing'!C$3,IF(Y459&gt;='FF-Detailing'!B$4,('FF-Detailing'!C$4+((Y459-'FF-Detailing'!B$4)/('FF-Detailing'!B$3-'FF-Detailing'!B$4))*'FF-Detailing'!D$4),IF(Y459&gt;'FF-Detailing'!B$5,('FF-Detailing'!C$5+((Y459-'FF-Detailing'!B$5)/('FF-Detailing'!B$4-'FF-Detailing'!B$5))*'FF-Detailing'!D$5),IF(Y459&gt;='FF-Detailing'!B$6,('FF-Detailing'!C$6+((Y459-'FF-Detailing'!B$6)/('FF-Detailing'!B$5-'FF-Detailing'!B$6)*'FF-Detailing'!D$6)),0))))*$AJ$2/10</f>
        <v>2.1199999999999997</v>
      </c>
      <c r="AK459" s="100">
        <f t="shared" si="94"/>
        <v>21.149544905275615</v>
      </c>
      <c r="AL459" s="70">
        <f t="shared" si="101"/>
        <v>541</v>
      </c>
      <c r="AO459" s="110" t="str">
        <f t="shared" si="95"/>
        <v/>
      </c>
      <c r="AP459" s="110" t="str">
        <f t="shared" si="91"/>
        <v/>
      </c>
      <c r="AQ459" s="110" t="str">
        <f t="shared" si="92"/>
        <v/>
      </c>
      <c r="AR459" s="110" t="str">
        <f t="shared" si="93"/>
        <v/>
      </c>
      <c r="AS459" s="109" t="str">
        <f t="shared" si="96"/>
        <v>Disqualified</v>
      </c>
      <c r="AT459" s="109" t="str">
        <f t="shared" si="97"/>
        <v>Disqualified</v>
      </c>
      <c r="AU459" s="109" t="str">
        <f t="shared" si="98"/>
        <v>Disqualified</v>
      </c>
      <c r="AV459" s="109" t="str">
        <f t="shared" si="99"/>
        <v>Disqualified</v>
      </c>
    </row>
    <row r="460" spans="1:48" ht="20" x14ac:dyDescent="0.35">
      <c r="A460" s="87"/>
      <c r="B460" s="79">
        <v>109285</v>
      </c>
      <c r="C460" s="80" t="s">
        <v>2468</v>
      </c>
      <c r="D460" s="80"/>
      <c r="E460" s="80" t="s">
        <v>1614</v>
      </c>
      <c r="F460" s="80" t="s">
        <v>188</v>
      </c>
      <c r="G460" s="80" t="s">
        <v>2025</v>
      </c>
      <c r="H460" s="80" t="s">
        <v>1959</v>
      </c>
      <c r="I460" s="80" t="s">
        <v>1786</v>
      </c>
      <c r="J460" s="146"/>
      <c r="K460" s="146" t="s">
        <v>1701</v>
      </c>
      <c r="L460" s="79"/>
      <c r="M460" s="79">
        <v>1</v>
      </c>
      <c r="N460" s="78">
        <v>73.364261054308855</v>
      </c>
      <c r="O460" s="78">
        <f>_xlfn.XLOOKUP($B460,[1]Sheet1!$A:$A,[1]Sheet1!$D:$D)</f>
        <v>73.364261054308855</v>
      </c>
      <c r="P460" s="78">
        <f t="shared" si="100"/>
        <v>0</v>
      </c>
      <c r="Q460" s="78">
        <v>13.043478260869565</v>
      </c>
      <c r="R460" s="78">
        <v>78.237688028023896</v>
      </c>
      <c r="S460" s="78">
        <v>71.341313741943964</v>
      </c>
      <c r="T460" s="142">
        <v>0</v>
      </c>
      <c r="U460" s="68" t="s">
        <v>1093</v>
      </c>
      <c r="V460" s="68" t="s">
        <v>1093</v>
      </c>
      <c r="W460" s="78">
        <v>40.384615384615387</v>
      </c>
      <c r="X460" s="78">
        <v>0</v>
      </c>
      <c r="Y460" s="78">
        <v>0</v>
      </c>
      <c r="Z460" s="73"/>
      <c r="AA460" s="74"/>
      <c r="AB460" s="75">
        <f>IF(N460="","",(IF(N460&gt;='Sales Ach'!B$3,'Sales Ach'!C$3,IF(N460&gt;='Sales Ach'!B$4,('Sales Ach'!C$4+((N460-'Sales Ach'!B$4)/('Sales Ach'!B$3-'Sales Ach'!B$4))*'Sales Ach'!D$4),IF(N460&gt;'Sales Ach'!B$5,('Sales Ach'!C$5+((N460-'Sales Ach'!B$5)/('Sales Ach'!B$4-'Sales Ach'!B$5))*'Sales Ach'!D$5),IF(N460&gt;='Sales Ach'!B$6,('Sales Ach'!C$6+((N460-'Sales Ach'!B$6)/('Sales Ach'!B$5-'Sales Ach'!B$6)*'Sales Ach'!D$6)),0))))*$AB$2/10))</f>
        <v>8.5092783162926562</v>
      </c>
      <c r="AC460" s="76">
        <f>IF(Q460="","",(IF(Q460&gt;=UA!B$3,UA!C$3,IF(Q460&gt;=UA!B$4,(UA!C$4+((Q460-UA!B$4)/(UA!B$3-UA!B$4))*UA!D$4),IF(Q460&gt;UA!B$5,(UA!C$5+((Q460-UA!B$5)/(UA!B$4-UA!B$5))*UA!D$5),IF(Q460&gt;=UA!B$6,(UA!C$6+((Q460-UA!B$6)/(UA!B$5-UA!B$6)*UA!D$6)),0))))*$AC$2/10))</f>
        <v>0</v>
      </c>
      <c r="AD460" s="76">
        <f>IF(R460="","",(IF(R460&gt;='New Product'!B$3,'New Product'!C$3,IF(R460&gt;='New Product'!B$4,('New Product'!C$4+((R460-'New Product'!B$4)/('New Product'!B$3-'New Product'!B$4))*'New Product'!D$4),IF(R460&gt;'New Product'!B$5,('New Product'!C$5+((R460-'New Product'!B$5)/('New Product'!B$4-'New Product'!B$5))*'New Product'!D$5),IF(R460&gt;='New Product'!B$6,('New Product'!C$6+((R460-'New Product'!B$6)/('New Product'!B$5-'New Product'!B$6)*'New Product'!D$6)),0)))))*$AD$2/10)</f>
        <v>1.9228988512260454</v>
      </c>
      <c r="AE460" s="76">
        <f>IF(S460="","",(IF(S460&gt;='Basket Brand'!B$3,'Basket Brand'!C$3,IF(S460&gt;='Basket Brand'!B$4,('Basket Brand'!C$4+((S460-'Basket Brand'!B$4)/('Basket Brand'!B$3-'Basket Brand'!B$4))*'Basket Brand'!D$4),IF(S460&gt;'Basket Brand'!B$5,('Basket Brand'!C$5+((S460-'Basket Brand'!B$5)/('Basket Brand'!B$4-'Basket Brand'!B$5))*'Basket Brand'!D$5),IF(S460&gt;='Basket Brand'!B$6,('Basket Brand'!C$6+((S460-'Basket Brand'!B$6)/('Basket Brand'!B$5-'Basket Brand'!B$6)*'Basket Brand'!D$6)),0))))*$AE$2/10))</f>
        <v>3.1609576490332758</v>
      </c>
      <c r="AF460" s="76">
        <f>IF(T460="","",(IF(T460&gt;='No of Month Ach.'!B$3,'No of Month Ach.'!C$3,IF(T460&gt;='No of Month Ach.'!B$4,('No of Month Ach.'!C$4+((T460-'No of Month Ach.'!B$4)/('No of Month Ach.'!B$3-'No of Month Ach.'!B$4))*'No of Month Ach.'!D$4),IF(T460&gt;'No of Month Ach.'!B$5,('No of Month Ach.'!C$5+((T460-'No of Month Ach.'!B$5)/('No of Month Ach.'!B$4-'No of Month Ach.'!B$5))*'No of Month Ach.'!D$5),IF(T460&gt;='No of Month Ach.'!B$6,('No of Month Ach.'!C$6+((T460-'No of Month Ach.'!B$6)/('No of Month Ach.'!B$5-'No of Month Ach.'!B$6)*'No of Month Ach.'!D$6)),0))))*$AF$2/10))</f>
        <v>0</v>
      </c>
      <c r="AG460" s="76" t="str">
        <f>IFERROR(IF(U460="","",IF(U460&gt;='Rx Share'!B$3,'Rx Share'!C$3,IF(U460&gt;='Rx Share'!B$4,('Rx Share'!C$4+((U460-'Rx Share'!B$4)/('Rx Share'!B$3-'Rx Share'!B$4))*'Rx Share'!D$4),IF(U460&gt;'Rx Share'!B$5,('Rx Share'!C$5+((U460-'Rx Share'!B$5)/('Rx Share'!B$4-'Rx Share'!B$5))*'Rx Share'!D$5),IF(U460&gt;='Rx Share'!B$6,('Rx Share'!C$6+((U460-'Rx Share'!B$6)/('Rx Share'!B$5-'Rx Share'!B$6)*'Rx Share'!D$6)),0)))))*$AG$2/10,"")</f>
        <v/>
      </c>
      <c r="AH460" s="76">
        <f>IF(W460&gt;='Call Achv'!B$3,'Call Achv'!C$3,IF(W460&gt;='Call Achv'!B$4,('Call Achv'!C$4+((W460-'Call Achv'!B$4)/('Call Achv'!B$3-'Call Achv'!B$4))*'Call Achv'!D$4),IF(W460&gt;'Call Achv'!B$5,('Call Achv'!C$5+((W460-'Call Achv'!B$5)/('Call Achv'!B$4-'Call Achv'!B$5))*'Call Achv'!D$5),IF(W460&gt;='Call Achv'!B$6,('Call Achv'!C$6+((W460-'Call Achv'!B$6)/('Call Achv'!B$5-'Call Achv'!B$6)*'Call Achv'!D$6)),0))))*$AH$2/10</f>
        <v>0</v>
      </c>
      <c r="AI460" s="76">
        <f>IF(X460&gt;='FF-Written'!B$3,'FF-Written'!C$3,IF(X460&gt;='FF-Written'!B$4,('FF-Written'!C$4+((X460-'FF-Written'!B$4)/('FF-Written'!B$3-'FF-Written'!B$4))*'FF-Written'!D$4),IF(X460&gt;'FF-Written'!B$5,('FF-Written'!C$5+((X460-'FF-Written'!B$5)/('FF-Written'!B$4-'FF-Written'!B$5))*'FF-Written'!D$5),IF(X460&gt;='FF-Written'!B$6,('FF-Written'!C$6+((X460-'FF-Written'!B$6)/('FF-Written'!B$5-'FF-Written'!B$6)*'FF-Written'!D$6)),0))))*$AI$2/10</f>
        <v>0</v>
      </c>
      <c r="AJ460" s="76">
        <f>IF(Y460&gt;='FF-Detailing'!B$3,'FF-Detailing'!C$3,IF(Y460&gt;='FF-Detailing'!B$4,('FF-Detailing'!C$4+((Y460-'FF-Detailing'!B$4)/('FF-Detailing'!B$3-'FF-Detailing'!B$4))*'FF-Detailing'!D$4),IF(Y460&gt;'FF-Detailing'!B$5,('FF-Detailing'!C$5+((Y460-'FF-Detailing'!B$5)/('FF-Detailing'!B$4-'FF-Detailing'!B$5))*'FF-Detailing'!D$5),IF(Y460&gt;='FF-Detailing'!B$6,('FF-Detailing'!C$6+((Y460-'FF-Detailing'!B$6)/('FF-Detailing'!B$5-'FF-Detailing'!B$6)*'FF-Detailing'!D$6)),0))))*$AJ$2/10</f>
        <v>0</v>
      </c>
      <c r="AK460" s="100">
        <f t="shared" si="94"/>
        <v>16.991418520689969</v>
      </c>
      <c r="AL460" s="70">
        <f t="shared" si="101"/>
        <v>563</v>
      </c>
      <c r="AO460" s="110" t="str">
        <f t="shared" si="95"/>
        <v/>
      </c>
      <c r="AP460" s="110" t="str">
        <f t="shared" si="91"/>
        <v/>
      </c>
      <c r="AQ460" s="110" t="str">
        <f t="shared" si="92"/>
        <v/>
      </c>
      <c r="AR460" s="110" t="str">
        <f t="shared" si="93"/>
        <v/>
      </c>
      <c r="AS460" s="109" t="str">
        <f t="shared" si="96"/>
        <v>Disqualified</v>
      </c>
      <c r="AT460" s="109" t="str">
        <f t="shared" si="97"/>
        <v>Disqualified</v>
      </c>
      <c r="AU460" s="109" t="str">
        <f t="shared" si="98"/>
        <v>Disqualified</v>
      </c>
      <c r="AV460" s="109" t="str">
        <f t="shared" si="99"/>
        <v>Disqualified</v>
      </c>
    </row>
    <row r="461" spans="1:48" ht="20" x14ac:dyDescent="0.35">
      <c r="A461" s="87"/>
      <c r="B461" s="79">
        <v>109286</v>
      </c>
      <c r="C461" s="80" t="s">
        <v>2469</v>
      </c>
      <c r="D461" s="80" t="s">
        <v>1114</v>
      </c>
      <c r="E461" s="80" t="s">
        <v>2470</v>
      </c>
      <c r="F461" s="80" t="s">
        <v>2471</v>
      </c>
      <c r="G461" s="80" t="s">
        <v>1881</v>
      </c>
      <c r="H461" s="80" t="s">
        <v>1822</v>
      </c>
      <c r="I461" s="80" t="s">
        <v>1757</v>
      </c>
      <c r="J461" s="146">
        <v>45514</v>
      </c>
      <c r="K461" s="146" t="s">
        <v>1719</v>
      </c>
      <c r="L461" s="79"/>
      <c r="M461" s="79">
        <v>9</v>
      </c>
      <c r="N461" s="78">
        <v>57.558783811486471</v>
      </c>
      <c r="O461" s="78">
        <f>_xlfn.XLOOKUP($B461,[1]Sheet1!$A:$A,[1]Sheet1!$D:$D)</f>
        <v>57.558793076166836</v>
      </c>
      <c r="P461" s="78">
        <f t="shared" si="100"/>
        <v>-9.2646803651064147E-6</v>
      </c>
      <c r="Q461" s="78">
        <v>7.1428571428571423</v>
      </c>
      <c r="R461" s="78">
        <v>51.128033033283906</v>
      </c>
      <c r="S461" s="78">
        <v>57.912241806928989</v>
      </c>
      <c r="T461" s="142">
        <v>0</v>
      </c>
      <c r="U461" s="68">
        <v>28.241311427152134</v>
      </c>
      <c r="V461" s="68">
        <v>0.56482622854304265</v>
      </c>
      <c r="W461" s="78">
        <v>89.015151515151516</v>
      </c>
      <c r="X461" s="78">
        <v>68.8888888888889</v>
      </c>
      <c r="Y461" s="78">
        <v>81.666666666666671</v>
      </c>
      <c r="Z461" s="73"/>
      <c r="AA461" s="74"/>
      <c r="AB461" s="75">
        <f>IF(N461="","",(IF(N461&gt;='Sales Ach'!B$3,'Sales Ach'!C$3,IF(N461&gt;='Sales Ach'!B$4,('Sales Ach'!C$4+((N461-'Sales Ach'!B$4)/('Sales Ach'!B$3-'Sales Ach'!B$4))*'Sales Ach'!D$4),IF(N461&gt;'Sales Ach'!B$5,('Sales Ach'!C$5+((N461-'Sales Ach'!B$5)/('Sales Ach'!B$4-'Sales Ach'!B$5))*'Sales Ach'!D$5),IF(N461&gt;='Sales Ach'!B$6,('Sales Ach'!C$6+((N461-'Sales Ach'!B$6)/('Sales Ach'!B$5-'Sales Ach'!B$6)*'Sales Ach'!D$6)),0))))*$AB$2/10))</f>
        <v>3.7676351434459407</v>
      </c>
      <c r="AC461" s="76">
        <f>IF(Q461="","",(IF(Q461&gt;=UA!B$3,UA!C$3,IF(Q461&gt;=UA!B$4,(UA!C$4+((Q461-UA!B$4)/(UA!B$3-UA!B$4))*UA!D$4),IF(Q461&gt;UA!B$5,(UA!C$5+((Q461-UA!B$5)/(UA!B$4-UA!B$5))*UA!D$5),IF(Q461&gt;=UA!B$6,(UA!C$6+((Q461-UA!B$6)/(UA!B$5-UA!B$6)*UA!D$6)),0))))*$AC$2/10))</f>
        <v>0</v>
      </c>
      <c r="AD461" s="76">
        <f>IF(R461="","",(IF(R461&gt;='New Product'!B$3,'New Product'!C$3,IF(R461&gt;='New Product'!B$4,('New Product'!C$4+((R461-'New Product'!B$4)/('New Product'!B$3-'New Product'!B$4))*'New Product'!D$4),IF(R461&gt;'New Product'!B$5,('New Product'!C$5+((R461-'New Product'!B$5)/('New Product'!B$4-'New Product'!B$5))*'New Product'!D$5),IF(R461&gt;='New Product'!B$6,('New Product'!C$6+((R461-'New Product'!B$6)/('New Product'!B$5-'New Product'!B$6)*'New Product'!D$6)),0)))))*$AD$2/10)</f>
        <v>0.73685144520617096</v>
      </c>
      <c r="AE461" s="76">
        <f>IF(S461="","",(IF(S461&gt;='Basket Brand'!B$3,'Basket Brand'!C$3,IF(S461&gt;='Basket Brand'!B$4,('Basket Brand'!C$4+((S461-'Basket Brand'!B$4)/('Basket Brand'!B$3-'Basket Brand'!B$4))*'Basket Brand'!D$4),IF(S461&gt;'Basket Brand'!B$5,('Basket Brand'!C$5+((S461-'Basket Brand'!B$5)/('Basket Brand'!B$4-'Basket Brand'!B$5))*'Basket Brand'!D$5),IF(S461&gt;='Basket Brand'!B$6,('Basket Brand'!C$6+((S461-'Basket Brand'!B$6)/('Basket Brand'!B$5-'Basket Brand'!B$6)*'Basket Brand'!D$6)),0))))*$AE$2/10))</f>
        <v>1.5494690168314789</v>
      </c>
      <c r="AF461" s="76">
        <f>IF(T461="","",(IF(T461&gt;='No of Month Ach.'!B$3,'No of Month Ach.'!C$3,IF(T461&gt;='No of Month Ach.'!B$4,('No of Month Ach.'!C$4+((T461-'No of Month Ach.'!B$4)/('No of Month Ach.'!B$3-'No of Month Ach.'!B$4))*'No of Month Ach.'!D$4),IF(T461&gt;'No of Month Ach.'!B$5,('No of Month Ach.'!C$5+((T461-'No of Month Ach.'!B$5)/('No of Month Ach.'!B$4-'No of Month Ach.'!B$5))*'No of Month Ach.'!D$5),IF(T461&gt;='No of Month Ach.'!B$6,('No of Month Ach.'!C$6+((T461-'No of Month Ach.'!B$6)/('No of Month Ach.'!B$5-'No of Month Ach.'!B$6)*'No of Month Ach.'!D$6)),0))))*$AF$2/10))</f>
        <v>0</v>
      </c>
      <c r="AG461" s="76">
        <f>IFERROR(IF(U461="","",IF(U461&gt;='Rx Share'!B$3,'Rx Share'!C$3,IF(U461&gt;='Rx Share'!B$4,('Rx Share'!C$4+((U461-'Rx Share'!B$4)/('Rx Share'!B$3-'Rx Share'!B$4))*'Rx Share'!D$4),IF(U461&gt;'Rx Share'!B$5,('Rx Share'!C$5+((U461-'Rx Share'!B$5)/('Rx Share'!B$4-'Rx Share'!B$5))*'Rx Share'!D$5),IF(U461&gt;='Rx Share'!B$6,('Rx Share'!C$6+((U461-'Rx Share'!B$6)/('Rx Share'!B$5-'Rx Share'!B$6)*'Rx Share'!D$6)),0)))))*$AG$2/10,"")</f>
        <v>0</v>
      </c>
      <c r="AH461" s="76">
        <f>IF(W461&gt;='Call Achv'!B$3,'Call Achv'!C$3,IF(W461&gt;='Call Achv'!B$4,('Call Achv'!C$4+((W461-'Call Achv'!B$4)/('Call Achv'!B$3-'Call Achv'!B$4))*'Call Achv'!D$4),IF(W461&gt;'Call Achv'!B$5,('Call Achv'!C$5+((W461-'Call Achv'!B$5)/('Call Achv'!B$4-'Call Achv'!B$5))*'Call Achv'!D$5),IF(W461&gt;='Call Achv'!B$6,('Call Achv'!C$6+((W461-'Call Achv'!B$6)/('Call Achv'!B$5-'Call Achv'!B$6)*'Call Achv'!D$6)),0))))*$AH$2/10</f>
        <v>1.8276515151515151</v>
      </c>
      <c r="AI461" s="76">
        <f>IF(X461&gt;='FF-Written'!B$3,'FF-Written'!C$3,IF(X461&gt;='FF-Written'!B$4,('FF-Written'!C$4+((X461-'FF-Written'!B$4)/('FF-Written'!B$3-'FF-Written'!B$4))*'FF-Written'!D$4),IF(X461&gt;'FF-Written'!B$5,('FF-Written'!C$5+((X461-'FF-Written'!B$5)/('FF-Written'!B$4-'FF-Written'!B$5))*'FF-Written'!D$5),IF(X461&gt;='FF-Written'!B$6,('FF-Written'!C$6+((X461-'FF-Written'!B$6)/('FF-Written'!B$5-'FF-Written'!B$6)*'FF-Written'!D$6)),0))))*$AI$2/10</f>
        <v>4.2666666666666675</v>
      </c>
      <c r="AJ461" s="76">
        <f>IF(Y461&gt;='FF-Detailing'!B$3,'FF-Detailing'!C$3,IF(Y461&gt;='FF-Detailing'!B$4,('FF-Detailing'!C$4+((Y461-'FF-Detailing'!B$4)/('FF-Detailing'!B$3-'FF-Detailing'!B$4))*'FF-Detailing'!D$4),IF(Y461&gt;'FF-Detailing'!B$5,('FF-Detailing'!C$5+((Y461-'FF-Detailing'!B$5)/('FF-Detailing'!B$4-'FF-Detailing'!B$5))*'FF-Detailing'!D$5),IF(Y461&gt;='FF-Detailing'!B$6,('FF-Detailing'!C$6+((Y461-'FF-Detailing'!B$6)/('FF-Detailing'!B$5-'FF-Detailing'!B$6)*'FF-Detailing'!D$6)),0))))*$AJ$2/10</f>
        <v>2.2000000000000002</v>
      </c>
      <c r="AK461" s="100">
        <f t="shared" si="94"/>
        <v>17.935342234127219</v>
      </c>
      <c r="AL461" s="70">
        <f t="shared" si="101"/>
        <v>557</v>
      </c>
      <c r="AO461" s="110" t="str">
        <f t="shared" si="95"/>
        <v/>
      </c>
      <c r="AP461" s="110" t="str">
        <f t="shared" si="91"/>
        <v/>
      </c>
      <c r="AQ461" s="110" t="str">
        <f t="shared" si="92"/>
        <v/>
      </c>
      <c r="AR461" s="110" t="str">
        <f t="shared" si="93"/>
        <v/>
      </c>
      <c r="AS461" s="109" t="str">
        <f t="shared" si="96"/>
        <v>Disqualified</v>
      </c>
      <c r="AT461" s="109" t="str">
        <f t="shared" si="97"/>
        <v>Disqualified</v>
      </c>
      <c r="AU461" s="109" t="str">
        <f t="shared" si="98"/>
        <v>Disqualified</v>
      </c>
      <c r="AV461" s="109" t="str">
        <f t="shared" si="99"/>
        <v>Disqualified</v>
      </c>
    </row>
    <row r="462" spans="1:48" ht="20" x14ac:dyDescent="0.35">
      <c r="A462" s="87"/>
      <c r="B462" s="79">
        <v>109287</v>
      </c>
      <c r="C462" s="80" t="s">
        <v>2472</v>
      </c>
      <c r="D462" s="80" t="s">
        <v>1114</v>
      </c>
      <c r="E462" s="80" t="s">
        <v>2473</v>
      </c>
      <c r="F462" s="80" t="s">
        <v>2467</v>
      </c>
      <c r="G462" s="80" t="s">
        <v>1835</v>
      </c>
      <c r="H462" s="80" t="s">
        <v>1822</v>
      </c>
      <c r="I462" s="80" t="s">
        <v>1757</v>
      </c>
      <c r="J462" s="146">
        <v>45514</v>
      </c>
      <c r="K462" s="146" t="s">
        <v>1719</v>
      </c>
      <c r="L462" s="79"/>
      <c r="M462" s="79">
        <v>9</v>
      </c>
      <c r="N462" s="78">
        <v>80.349153199398998</v>
      </c>
      <c r="O462" s="78">
        <f>_xlfn.XLOOKUP($B462,[1]Sheet1!$A:$A,[1]Sheet1!$D:$D)</f>
        <v>80.349206414425623</v>
      </c>
      <c r="P462" s="78">
        <f t="shared" si="100"/>
        <v>-5.3215026625252904E-5</v>
      </c>
      <c r="Q462" s="78">
        <v>18.545454545454547</v>
      </c>
      <c r="R462" s="78">
        <v>62.033848153469229</v>
      </c>
      <c r="S462" s="78">
        <v>81.04258945943873</v>
      </c>
      <c r="T462" s="142">
        <v>0</v>
      </c>
      <c r="U462" s="68">
        <v>23.398514910584247</v>
      </c>
      <c r="V462" s="68">
        <v>0.46797029821168495</v>
      </c>
      <c r="W462" s="78">
        <v>87.851851851851848</v>
      </c>
      <c r="X462" s="78">
        <v>61.111111111111114</v>
      </c>
      <c r="Y462" s="78">
        <v>90</v>
      </c>
      <c r="Z462" s="73"/>
      <c r="AA462" s="74"/>
      <c r="AB462" s="75">
        <f>IF(N462="","",(IF(N462&gt;='Sales Ach'!B$3,'Sales Ach'!C$3,IF(N462&gt;='Sales Ach'!B$4,('Sales Ach'!C$4+((N462-'Sales Ach'!B$4)/('Sales Ach'!B$3-'Sales Ach'!B$4))*'Sales Ach'!D$4),IF(N462&gt;'Sales Ach'!B$5,('Sales Ach'!C$5+((N462-'Sales Ach'!B$5)/('Sales Ach'!B$4-'Sales Ach'!B$5))*'Sales Ach'!D$5),IF(N462&gt;='Sales Ach'!B$6,('Sales Ach'!C$6+((N462-'Sales Ach'!B$6)/('Sales Ach'!B$5-'Sales Ach'!B$6)*'Sales Ach'!D$6)),0))))*$AB$2/10))</f>
        <v>10.604745959819699</v>
      </c>
      <c r="AC462" s="76">
        <f>IF(Q462="","",(IF(Q462&gt;=UA!B$3,UA!C$3,IF(Q462&gt;=UA!B$4,(UA!C$4+((Q462-UA!B$4)/(UA!B$3-UA!B$4))*UA!D$4),IF(Q462&gt;UA!B$5,(UA!C$5+((Q462-UA!B$5)/(UA!B$4-UA!B$5))*UA!D$5),IF(Q462&gt;=UA!B$6,(UA!C$6+((Q462-UA!B$6)/(UA!B$5-UA!B$6)*UA!D$6)),0))))*$AC$2/10))</f>
        <v>0</v>
      </c>
      <c r="AD462" s="76">
        <f>IF(R462="","",(IF(R462&gt;='New Product'!B$3,'New Product'!C$3,IF(R462&gt;='New Product'!B$4,('New Product'!C$4+((R462-'New Product'!B$4)/('New Product'!B$3-'New Product'!B$4))*'New Product'!D$4),IF(R462&gt;'New Product'!B$5,('New Product'!C$5+((R462-'New Product'!B$5)/('New Product'!B$4-'New Product'!B$5))*'New Product'!D$5),IF(R462&gt;='New Product'!B$6,('New Product'!C$6+((R462-'New Product'!B$6)/('New Product'!B$5-'New Product'!B$6)*'New Product'!D$6)),0)))))*$AD$2/10)</f>
        <v>1.2139808567142789</v>
      </c>
      <c r="AE462" s="76">
        <f>IF(S462="","",(IF(S462&gt;='Basket Brand'!B$3,'Basket Brand'!C$3,IF(S462&gt;='Basket Brand'!B$4,('Basket Brand'!C$4+((S462-'Basket Brand'!B$4)/('Basket Brand'!B$3-'Basket Brand'!B$4))*'Basket Brand'!D$4),IF(S462&gt;'Basket Brand'!B$5,('Basket Brand'!C$5+((S462-'Basket Brand'!B$5)/('Basket Brand'!B$4-'Basket Brand'!B$5))*'Basket Brand'!D$5),IF(S462&gt;='Basket Brand'!B$6,('Basket Brand'!C$6+((S462-'Basket Brand'!B$6)/('Basket Brand'!B$5-'Basket Brand'!B$6)*'Basket Brand'!D$6)),0))))*$AE$2/10))</f>
        <v>4.3251107351326485</v>
      </c>
      <c r="AF462" s="76">
        <f>IF(T462="","",(IF(T462&gt;='No of Month Ach.'!B$3,'No of Month Ach.'!C$3,IF(T462&gt;='No of Month Ach.'!B$4,('No of Month Ach.'!C$4+((T462-'No of Month Ach.'!B$4)/('No of Month Ach.'!B$3-'No of Month Ach.'!B$4))*'No of Month Ach.'!D$4),IF(T462&gt;'No of Month Ach.'!B$5,('No of Month Ach.'!C$5+((T462-'No of Month Ach.'!B$5)/('No of Month Ach.'!B$4-'No of Month Ach.'!B$5))*'No of Month Ach.'!D$5),IF(T462&gt;='No of Month Ach.'!B$6,('No of Month Ach.'!C$6+((T462-'No of Month Ach.'!B$6)/('No of Month Ach.'!B$5-'No of Month Ach.'!B$6)*'No of Month Ach.'!D$6)),0))))*$AF$2/10))</f>
        <v>0</v>
      </c>
      <c r="AG462" s="76">
        <f>IFERROR(IF(U462="","",IF(U462&gt;='Rx Share'!B$3,'Rx Share'!C$3,IF(U462&gt;='Rx Share'!B$4,('Rx Share'!C$4+((U462-'Rx Share'!B$4)/('Rx Share'!B$3-'Rx Share'!B$4))*'Rx Share'!D$4),IF(U462&gt;'Rx Share'!B$5,('Rx Share'!C$5+((U462-'Rx Share'!B$5)/('Rx Share'!B$4-'Rx Share'!B$5))*'Rx Share'!D$5),IF(U462&gt;='Rx Share'!B$6,('Rx Share'!C$6+((U462-'Rx Share'!B$6)/('Rx Share'!B$5-'Rx Share'!B$6)*'Rx Share'!D$6)),0)))))*$AG$2/10,"")</f>
        <v>0</v>
      </c>
      <c r="AH462" s="76">
        <f>IF(W462&gt;='Call Achv'!B$3,'Call Achv'!C$3,IF(W462&gt;='Call Achv'!B$4,('Call Achv'!C$4+((W462-'Call Achv'!B$4)/('Call Achv'!B$3-'Call Achv'!B$4))*'Call Achv'!D$4),IF(W462&gt;'Call Achv'!B$5,('Call Achv'!C$5+((W462-'Call Achv'!B$5)/('Call Achv'!B$4-'Call Achv'!B$5))*'Call Achv'!D$5),IF(W462&gt;='Call Achv'!B$6,('Call Achv'!C$6+((W462-'Call Achv'!B$6)/('Call Achv'!B$5-'Call Achv'!B$6)*'Call Achv'!D$6)),0))))*$AH$2/10</f>
        <v>1.6240740740740733</v>
      </c>
      <c r="AI462" s="76">
        <f>IF(X462&gt;='FF-Written'!B$3,'FF-Written'!C$3,IF(X462&gt;='FF-Written'!B$4,('FF-Written'!C$4+((X462-'FF-Written'!B$4)/('FF-Written'!B$3-'FF-Written'!B$4))*'FF-Written'!D$4),IF(X462&gt;'FF-Written'!B$5,('FF-Written'!C$5+((X462-'FF-Written'!B$5)/('FF-Written'!B$4-'FF-Written'!B$5))*'FF-Written'!D$5),IF(X462&gt;='FF-Written'!B$6,('FF-Written'!C$6+((X462-'FF-Written'!B$6)/('FF-Written'!B$5-'FF-Written'!B$6)*'FF-Written'!D$6)),0))))*$AI$2/10</f>
        <v>3.3333333333333335</v>
      </c>
      <c r="AJ462" s="76">
        <f>IF(Y462&gt;='FF-Detailing'!B$3,'FF-Detailing'!C$3,IF(Y462&gt;='FF-Detailing'!B$4,('FF-Detailing'!C$4+((Y462-'FF-Detailing'!B$4)/('FF-Detailing'!B$3-'FF-Detailing'!B$4))*'FF-Detailing'!D$4),IF(Y462&gt;'FF-Detailing'!B$5,('FF-Detailing'!C$5+((Y462-'FF-Detailing'!B$5)/('FF-Detailing'!B$4-'FF-Detailing'!B$5))*'FF-Detailing'!D$5),IF(Y462&gt;='FF-Detailing'!B$6,('FF-Detailing'!C$6+((Y462-'FF-Detailing'!B$6)/('FF-Detailing'!B$5-'FF-Detailing'!B$6)*'FF-Detailing'!D$6)),0))))*$AJ$2/10</f>
        <v>2.7</v>
      </c>
      <c r="AK462" s="100">
        <f t="shared" si="94"/>
        <v>29.751556198842543</v>
      </c>
      <c r="AL462" s="70">
        <f t="shared" si="101"/>
        <v>471</v>
      </c>
      <c r="AO462" s="110" t="str">
        <f t="shared" si="95"/>
        <v/>
      </c>
      <c r="AP462" s="110" t="str">
        <f t="shared" si="91"/>
        <v/>
      </c>
      <c r="AQ462" s="110" t="str">
        <f t="shared" si="92"/>
        <v/>
      </c>
      <c r="AR462" s="110" t="str">
        <f t="shared" si="93"/>
        <v/>
      </c>
      <c r="AS462" s="109" t="str">
        <f t="shared" si="96"/>
        <v>Disqualified</v>
      </c>
      <c r="AT462" s="109" t="str">
        <f t="shared" si="97"/>
        <v>Disqualified</v>
      </c>
      <c r="AU462" s="109" t="str">
        <f t="shared" si="98"/>
        <v>Disqualified</v>
      </c>
      <c r="AV462" s="109" t="str">
        <f t="shared" si="99"/>
        <v>Disqualified</v>
      </c>
    </row>
    <row r="463" spans="1:48" ht="20" x14ac:dyDescent="0.35">
      <c r="A463" s="87"/>
      <c r="B463" s="79">
        <v>109289</v>
      </c>
      <c r="C463" s="80" t="s">
        <v>2474</v>
      </c>
      <c r="D463" s="80" t="s">
        <v>1114</v>
      </c>
      <c r="E463" s="80" t="s">
        <v>2475</v>
      </c>
      <c r="F463" s="80" t="s">
        <v>1792</v>
      </c>
      <c r="G463" s="80" t="s">
        <v>1830</v>
      </c>
      <c r="H463" s="80" t="s">
        <v>1822</v>
      </c>
      <c r="I463" s="80" t="s">
        <v>1757</v>
      </c>
      <c r="J463" s="146">
        <v>45514</v>
      </c>
      <c r="K463" s="146" t="s">
        <v>1719</v>
      </c>
      <c r="L463" s="79"/>
      <c r="M463" s="79">
        <v>9</v>
      </c>
      <c r="N463" s="78">
        <v>94.479129969563729</v>
      </c>
      <c r="O463" s="78">
        <f>_xlfn.XLOOKUP($B463,[1]Sheet1!$A:$A,[1]Sheet1!$D:$D)</f>
        <v>94.479174829564883</v>
      </c>
      <c r="P463" s="78">
        <f t="shared" si="100"/>
        <v>-4.4860001153779194E-5</v>
      </c>
      <c r="Q463" s="78">
        <v>25.806451612903224</v>
      </c>
      <c r="R463" s="78">
        <v>26.368887457612743</v>
      </c>
      <c r="S463" s="78">
        <v>103.13797125879903</v>
      </c>
      <c r="T463" s="142">
        <v>4</v>
      </c>
      <c r="U463" s="68">
        <v>21.610794855576636</v>
      </c>
      <c r="V463" s="68">
        <v>0.43221589711153274</v>
      </c>
      <c r="W463" s="78">
        <v>123.14814814814814</v>
      </c>
      <c r="X463" s="78">
        <v>73.333333333333329</v>
      </c>
      <c r="Y463" s="78">
        <v>86.333333333333329</v>
      </c>
      <c r="Z463" s="73"/>
      <c r="AA463" s="74"/>
      <c r="AB463" s="75">
        <f>IF(N463="","",(IF(N463&gt;='Sales Ach'!B$3,'Sales Ach'!C$3,IF(N463&gt;='Sales Ach'!B$4,('Sales Ach'!C$4+((N463-'Sales Ach'!B$4)/('Sales Ach'!B$3-'Sales Ach'!B$4))*'Sales Ach'!D$4),IF(N463&gt;'Sales Ach'!B$5,('Sales Ach'!C$5+((N463-'Sales Ach'!B$5)/('Sales Ach'!B$4-'Sales Ach'!B$5))*'Sales Ach'!D$5),IF(N463&gt;='Sales Ach'!B$6,('Sales Ach'!C$6+((N463-'Sales Ach'!B$6)/('Sales Ach'!B$5-'Sales Ach'!B$6)*'Sales Ach'!D$6)),0))))*$AB$2/10))</f>
        <v>14.843738990869118</v>
      </c>
      <c r="AC463" s="76">
        <f>IF(Q463="","",(IF(Q463&gt;=UA!B$3,UA!C$3,IF(Q463&gt;=UA!B$4,(UA!C$4+((Q463-UA!B$4)/(UA!B$3-UA!B$4))*UA!D$4),IF(Q463&gt;UA!B$5,(UA!C$5+((Q463-UA!B$5)/(UA!B$4-UA!B$5))*UA!D$5),IF(Q463&gt;=UA!B$6,(UA!C$6+((Q463-UA!B$6)/(UA!B$5-UA!B$6)*UA!D$6)),0))))*$AC$2/10))</f>
        <v>0</v>
      </c>
      <c r="AD463" s="76">
        <f>IF(R463="","",(IF(R463&gt;='New Product'!B$3,'New Product'!C$3,IF(R463&gt;='New Product'!B$4,('New Product'!C$4+((R463-'New Product'!B$4)/('New Product'!B$3-'New Product'!B$4))*'New Product'!D$4),IF(R463&gt;'New Product'!B$5,('New Product'!C$5+((R463-'New Product'!B$5)/('New Product'!B$4-'New Product'!B$5))*'New Product'!D$5),IF(R463&gt;='New Product'!B$6,('New Product'!C$6+((R463-'New Product'!B$6)/('New Product'!B$5-'New Product'!B$6)*'New Product'!D$6)),0)))))*$AD$2/10)</f>
        <v>0</v>
      </c>
      <c r="AE463" s="76">
        <f>IF(S463="","",(IF(S463&gt;='Basket Brand'!B$3,'Basket Brand'!C$3,IF(S463&gt;='Basket Brand'!B$4,('Basket Brand'!C$4+((S463-'Basket Brand'!B$4)/('Basket Brand'!B$3-'Basket Brand'!B$4))*'Basket Brand'!D$4),IF(S463&gt;'Basket Brand'!B$5,('Basket Brand'!C$5+((S463-'Basket Brand'!B$5)/('Basket Brand'!B$4-'Basket Brand'!B$5))*'Basket Brand'!D$5),IF(S463&gt;='Basket Brand'!B$6,('Basket Brand'!C$6+((S463-'Basket Brand'!B$6)/('Basket Brand'!B$5-'Basket Brand'!B$6)*'Basket Brand'!D$6)),0))))*$AE$2/10))</f>
        <v>9.976556551055884</v>
      </c>
      <c r="AF463" s="76">
        <f>IF(T463="","",(IF(T463&gt;='No of Month Ach.'!B$3,'No of Month Ach.'!C$3,IF(T463&gt;='No of Month Ach.'!B$4,('No of Month Ach.'!C$4+((T463-'No of Month Ach.'!B$4)/('No of Month Ach.'!B$3-'No of Month Ach.'!B$4))*'No of Month Ach.'!D$4),IF(T463&gt;'No of Month Ach.'!B$5,('No of Month Ach.'!C$5+((T463-'No of Month Ach.'!B$5)/('No of Month Ach.'!B$4-'No of Month Ach.'!B$5))*'No of Month Ach.'!D$5),IF(T463&gt;='No of Month Ach.'!B$6,('No of Month Ach.'!C$6+((T463-'No of Month Ach.'!B$6)/('No of Month Ach.'!B$5-'No of Month Ach.'!B$6)*'No of Month Ach.'!D$6)),0))))*$AF$2/10))</f>
        <v>0</v>
      </c>
      <c r="AG463" s="76">
        <f>IFERROR(IF(U463="","",IF(U463&gt;='Rx Share'!B$3,'Rx Share'!C$3,IF(U463&gt;='Rx Share'!B$4,('Rx Share'!C$4+((U463-'Rx Share'!B$4)/('Rx Share'!B$3-'Rx Share'!B$4))*'Rx Share'!D$4),IF(U463&gt;'Rx Share'!B$5,('Rx Share'!C$5+((U463-'Rx Share'!B$5)/('Rx Share'!B$4-'Rx Share'!B$5))*'Rx Share'!D$5),IF(U463&gt;='Rx Share'!B$6,('Rx Share'!C$6+((U463-'Rx Share'!B$6)/('Rx Share'!B$5-'Rx Share'!B$6)*'Rx Share'!D$6)),0)))))*$AG$2/10,"")</f>
        <v>0</v>
      </c>
      <c r="AH463" s="76">
        <f>IF(W463&gt;='Call Achv'!B$3,'Call Achv'!C$3,IF(W463&gt;='Call Achv'!B$4,('Call Achv'!C$4+((W463-'Call Achv'!B$4)/('Call Achv'!B$3-'Call Achv'!B$4))*'Call Achv'!D$4),IF(W463&gt;'Call Achv'!B$5,('Call Achv'!C$5+((W463-'Call Achv'!B$5)/('Call Achv'!B$4-'Call Achv'!B$5))*'Call Achv'!D$5),IF(W463&gt;='Call Achv'!B$6,('Call Achv'!C$6+((W463-'Call Achv'!B$6)/('Call Achv'!B$5-'Call Achv'!B$6)*'Call Achv'!D$6)),0))))*$AH$2/10</f>
        <v>5</v>
      </c>
      <c r="AI463" s="76">
        <f>IF(X463&gt;='FF-Written'!B$3,'FF-Written'!C$3,IF(X463&gt;='FF-Written'!B$4,('FF-Written'!C$4+((X463-'FF-Written'!B$4)/('FF-Written'!B$3-'FF-Written'!B$4))*'FF-Written'!D$4),IF(X463&gt;'FF-Written'!B$5,('FF-Written'!C$5+((X463-'FF-Written'!B$5)/('FF-Written'!B$4-'FF-Written'!B$5))*'FF-Written'!D$5),IF(X463&gt;='FF-Written'!B$6,('FF-Written'!C$6+((X463-'FF-Written'!B$6)/('FF-Written'!B$5-'FF-Written'!B$6)*'FF-Written'!D$6)),0))))*$AI$2/10</f>
        <v>4.7999999999999989</v>
      </c>
      <c r="AJ463" s="76">
        <f>IF(Y463&gt;='FF-Detailing'!B$3,'FF-Detailing'!C$3,IF(Y463&gt;='FF-Detailing'!B$4,('FF-Detailing'!C$4+((Y463-'FF-Detailing'!B$4)/('FF-Detailing'!B$3-'FF-Detailing'!B$4))*'FF-Detailing'!D$4),IF(Y463&gt;'FF-Detailing'!B$5,('FF-Detailing'!C$5+((Y463-'FF-Detailing'!B$5)/('FF-Detailing'!B$4-'FF-Detailing'!B$5))*'FF-Detailing'!D$5),IF(Y463&gt;='FF-Detailing'!B$6,('FF-Detailing'!C$6+((Y463-'FF-Detailing'!B$6)/('FF-Detailing'!B$5-'FF-Detailing'!B$6)*'FF-Detailing'!D$6)),0))))*$AJ$2/10</f>
        <v>2.4799999999999995</v>
      </c>
      <c r="AK463" s="100">
        <f t="shared" si="94"/>
        <v>46.375369427406255</v>
      </c>
      <c r="AL463" s="70">
        <f t="shared" si="101"/>
        <v>272</v>
      </c>
      <c r="AO463" s="110" t="str">
        <f t="shared" si="95"/>
        <v/>
      </c>
      <c r="AP463" s="110" t="str">
        <f t="shared" si="91"/>
        <v/>
      </c>
      <c r="AQ463" s="110" t="str">
        <f t="shared" si="92"/>
        <v/>
      </c>
      <c r="AR463" s="110" t="str">
        <f t="shared" si="93"/>
        <v/>
      </c>
      <c r="AS463" s="109" t="str">
        <f t="shared" si="96"/>
        <v>Disqualified</v>
      </c>
      <c r="AT463" s="109" t="str">
        <f t="shared" si="97"/>
        <v>Disqualified</v>
      </c>
      <c r="AU463" s="109" t="str">
        <f t="shared" si="98"/>
        <v>Disqualified</v>
      </c>
      <c r="AV463" s="109" t="str">
        <f t="shared" si="99"/>
        <v>Disqualified</v>
      </c>
    </row>
    <row r="464" spans="1:48" ht="20" x14ac:dyDescent="0.35">
      <c r="A464" s="87"/>
      <c r="B464" s="79">
        <v>109290</v>
      </c>
      <c r="C464" s="80" t="s">
        <v>2476</v>
      </c>
      <c r="D464" s="80" t="s">
        <v>1114</v>
      </c>
      <c r="E464" s="80" t="s">
        <v>2477</v>
      </c>
      <c r="F464" s="80" t="s">
        <v>163</v>
      </c>
      <c r="G464" s="80" t="s">
        <v>31</v>
      </c>
      <c r="H464" s="80" t="s">
        <v>1760</v>
      </c>
      <c r="I464" s="80" t="s">
        <v>1757</v>
      </c>
      <c r="J464" s="146">
        <v>45514</v>
      </c>
      <c r="K464" s="146" t="s">
        <v>1719</v>
      </c>
      <c r="L464" s="79"/>
      <c r="M464" s="79">
        <v>9</v>
      </c>
      <c r="N464" s="78">
        <v>97.866675830408809</v>
      </c>
      <c r="O464" s="78">
        <f>_xlfn.XLOOKUP($B464,[1]Sheet1!$A:$A,[1]Sheet1!$D:$D)</f>
        <v>97.866570704925095</v>
      </c>
      <c r="P464" s="78">
        <f t="shared" si="100"/>
        <v>1.0512548371366393E-4</v>
      </c>
      <c r="Q464" s="78">
        <v>38.967136150234744</v>
      </c>
      <c r="R464" s="78">
        <v>51.781985751029104</v>
      </c>
      <c r="S464" s="78">
        <v>134.32382893971376</v>
      </c>
      <c r="T464" s="142">
        <v>4</v>
      </c>
      <c r="U464" s="68">
        <v>14.038043096792311</v>
      </c>
      <c r="V464" s="68">
        <v>0.42114129290376928</v>
      </c>
      <c r="W464" s="78">
        <v>73.692704970948995</v>
      </c>
      <c r="X464" s="78">
        <v>66.666666666666671</v>
      </c>
      <c r="Y464" s="78">
        <v>83.333333333333329</v>
      </c>
      <c r="Z464" s="73"/>
      <c r="AA464" s="74"/>
      <c r="AB464" s="75">
        <f>IF(N464="","",(IF(N464&gt;='Sales Ach'!B$3,'Sales Ach'!C$3,IF(N464&gt;='Sales Ach'!B$4,('Sales Ach'!C$4+((N464-'Sales Ach'!B$4)/('Sales Ach'!B$3-'Sales Ach'!B$4))*'Sales Ach'!D$4),IF(N464&gt;'Sales Ach'!B$5,('Sales Ach'!C$5+((N464-'Sales Ach'!B$5)/('Sales Ach'!B$4-'Sales Ach'!B$5))*'Sales Ach'!D$5),IF(N464&gt;='Sales Ach'!B$6,('Sales Ach'!C$6+((N464-'Sales Ach'!B$6)/('Sales Ach'!B$5-'Sales Ach'!B$6)*'Sales Ach'!D$6)),0))))*$AB$2/10))</f>
        <v>18.440010996490571</v>
      </c>
      <c r="AC464" s="76">
        <f>IF(Q464="","",(IF(Q464&gt;=UA!B$3,UA!C$3,IF(Q464&gt;=UA!B$4,(UA!C$4+((Q464-UA!B$4)/(UA!B$3-UA!B$4))*UA!D$4),IF(Q464&gt;UA!B$5,(UA!C$5+((Q464-UA!B$5)/(UA!B$4-UA!B$5))*UA!D$5),IF(Q464&gt;=UA!B$6,(UA!C$6+((Q464-UA!B$6)/(UA!B$5-UA!B$6)*UA!D$6)),0))))*$AC$2/10))</f>
        <v>5.6901408450704229</v>
      </c>
      <c r="AD464" s="76">
        <f>IF(R464="","",(IF(R464&gt;='New Product'!B$3,'New Product'!C$3,IF(R464&gt;='New Product'!B$4,('New Product'!C$4+((R464-'New Product'!B$4)/('New Product'!B$3-'New Product'!B$4))*'New Product'!D$4),IF(R464&gt;'New Product'!B$5,('New Product'!C$5+((R464-'New Product'!B$5)/('New Product'!B$4-'New Product'!B$5))*'New Product'!D$5),IF(R464&gt;='New Product'!B$6,('New Product'!C$6+((R464-'New Product'!B$6)/('New Product'!B$5-'New Product'!B$6)*'New Product'!D$6)),0)))))*$AD$2/10)</f>
        <v>0.76546187660752329</v>
      </c>
      <c r="AE464" s="76">
        <f>IF(S464="","",(IF(S464&gt;='Basket Brand'!B$3,'Basket Brand'!C$3,IF(S464&gt;='Basket Brand'!B$4,('Basket Brand'!C$4+((S464-'Basket Brand'!B$4)/('Basket Brand'!B$3-'Basket Brand'!B$4))*'Basket Brand'!D$4),IF(S464&gt;'Basket Brand'!B$5,('Basket Brand'!C$5+((S464-'Basket Brand'!B$5)/('Basket Brand'!B$4-'Basket Brand'!B$5))*'Basket Brand'!D$5),IF(S464&gt;='Basket Brand'!B$6,('Basket Brand'!C$6+((S464-'Basket Brand'!B$6)/('Basket Brand'!B$5-'Basket Brand'!B$6)*'Basket Brand'!D$6)),0))))*$AE$2/10))</f>
        <v>12</v>
      </c>
      <c r="AF464" s="76">
        <f>IF(T464="","",(IF(T464&gt;='No of Month Ach.'!B$3,'No of Month Ach.'!C$3,IF(T464&gt;='No of Month Ach.'!B$4,('No of Month Ach.'!C$4+((T464-'No of Month Ach.'!B$4)/('No of Month Ach.'!B$3-'No of Month Ach.'!B$4))*'No of Month Ach.'!D$4),IF(T464&gt;'No of Month Ach.'!B$5,('No of Month Ach.'!C$5+((T464-'No of Month Ach.'!B$5)/('No of Month Ach.'!B$4-'No of Month Ach.'!B$5))*'No of Month Ach.'!D$5),IF(T464&gt;='No of Month Ach.'!B$6,('No of Month Ach.'!C$6+((T464-'No of Month Ach.'!B$6)/('No of Month Ach.'!B$5-'No of Month Ach.'!B$6)*'No of Month Ach.'!D$6)),0))))*$AF$2/10))</f>
        <v>0</v>
      </c>
      <c r="AG464" s="76">
        <f>IFERROR(IF(U464="","",IF(U464&gt;='Rx Share'!B$3,'Rx Share'!C$3,IF(U464&gt;='Rx Share'!B$4,('Rx Share'!C$4+((U464-'Rx Share'!B$4)/('Rx Share'!B$3-'Rx Share'!B$4))*'Rx Share'!D$4),IF(U464&gt;'Rx Share'!B$5,('Rx Share'!C$5+((U464-'Rx Share'!B$5)/('Rx Share'!B$4-'Rx Share'!B$5))*'Rx Share'!D$5),IF(U464&gt;='Rx Share'!B$6,('Rx Share'!C$6+((U464-'Rx Share'!B$6)/('Rx Share'!B$5-'Rx Share'!B$6)*'Rx Share'!D$6)),0)))))*$AG$2/10,"")</f>
        <v>0</v>
      </c>
      <c r="AH464" s="76">
        <f>IF(W464&gt;='Call Achv'!B$3,'Call Achv'!C$3,IF(W464&gt;='Call Achv'!B$4,('Call Achv'!C$4+((W464-'Call Achv'!B$4)/('Call Achv'!B$3-'Call Achv'!B$4))*'Call Achv'!D$4),IF(W464&gt;'Call Achv'!B$5,('Call Achv'!C$5+((W464-'Call Achv'!B$5)/('Call Achv'!B$4-'Call Achv'!B$5))*'Call Achv'!D$5),IF(W464&gt;='Call Achv'!B$6,('Call Achv'!C$6+((W464-'Call Achv'!B$6)/('Call Achv'!B$5-'Call Achv'!B$6)*'Call Achv'!D$6)),0))))*$AH$2/10</f>
        <v>0</v>
      </c>
      <c r="AI464" s="76">
        <f>IF(X464&gt;='FF-Written'!B$3,'FF-Written'!C$3,IF(X464&gt;='FF-Written'!B$4,('FF-Written'!C$4+((X464-'FF-Written'!B$4)/('FF-Written'!B$3-'FF-Written'!B$4))*'FF-Written'!D$4),IF(X464&gt;'FF-Written'!B$5,('FF-Written'!C$5+((X464-'FF-Written'!B$5)/('FF-Written'!B$4-'FF-Written'!B$5))*'FF-Written'!D$5),IF(X464&gt;='FF-Written'!B$6,('FF-Written'!C$6+((X464-'FF-Written'!B$6)/('FF-Written'!B$5-'FF-Written'!B$6)*'FF-Written'!D$6)),0))))*$AI$2/10</f>
        <v>4.0000000000000009</v>
      </c>
      <c r="AJ464" s="76">
        <f>IF(Y464&gt;='FF-Detailing'!B$3,'FF-Detailing'!C$3,IF(Y464&gt;='FF-Detailing'!B$4,('FF-Detailing'!C$4+((Y464-'FF-Detailing'!B$4)/('FF-Detailing'!B$3-'FF-Detailing'!B$4))*'FF-Detailing'!D$4),IF(Y464&gt;'FF-Detailing'!B$5,('FF-Detailing'!C$5+((Y464-'FF-Detailing'!B$5)/('FF-Detailing'!B$4-'FF-Detailing'!B$5))*'FF-Detailing'!D$5),IF(Y464&gt;='FF-Detailing'!B$6,('FF-Detailing'!C$6+((Y464-'FF-Detailing'!B$6)/('FF-Detailing'!B$5-'FF-Detailing'!B$6)*'FF-Detailing'!D$6)),0))))*$AJ$2/10</f>
        <v>2.2999999999999998</v>
      </c>
      <c r="AK464" s="100">
        <f t="shared" si="94"/>
        <v>53.994517147710646</v>
      </c>
      <c r="AL464" s="70">
        <f t="shared" si="101"/>
        <v>208</v>
      </c>
      <c r="AO464" s="110" t="str">
        <f t="shared" si="95"/>
        <v/>
      </c>
      <c r="AP464" s="110" t="str">
        <f t="shared" si="91"/>
        <v/>
      </c>
      <c r="AQ464" s="110" t="str">
        <f t="shared" si="92"/>
        <v/>
      </c>
      <c r="AR464" s="110" t="str">
        <f t="shared" si="93"/>
        <v/>
      </c>
      <c r="AS464" s="109" t="str">
        <f t="shared" si="96"/>
        <v>Disqualified</v>
      </c>
      <c r="AT464" s="109" t="str">
        <f t="shared" si="97"/>
        <v>Disqualified</v>
      </c>
      <c r="AU464" s="109" t="str">
        <f t="shared" si="98"/>
        <v>Disqualified</v>
      </c>
      <c r="AV464" s="109" t="str">
        <f t="shared" si="99"/>
        <v>Disqualified</v>
      </c>
    </row>
    <row r="465" spans="1:48" ht="20" x14ac:dyDescent="0.35">
      <c r="A465" s="87"/>
      <c r="B465" s="79">
        <v>109291</v>
      </c>
      <c r="C465" s="80" t="s">
        <v>2478</v>
      </c>
      <c r="D465" s="80"/>
      <c r="E465" s="80" t="s">
        <v>2479</v>
      </c>
      <c r="F465" s="80" t="s">
        <v>2163</v>
      </c>
      <c r="G465" s="80" t="s">
        <v>2061</v>
      </c>
      <c r="H465" s="80" t="s">
        <v>1794</v>
      </c>
      <c r="I465" s="80" t="s">
        <v>1786</v>
      </c>
      <c r="J465" s="146"/>
      <c r="K465" s="146" t="s">
        <v>1701</v>
      </c>
      <c r="L465" s="79"/>
      <c r="M465" s="79">
        <v>9</v>
      </c>
      <c r="N465" s="78">
        <v>79.374547143399852</v>
      </c>
      <c r="O465" s="78">
        <f>_xlfn.XLOOKUP($B465,[1]Sheet1!$A:$A,[1]Sheet1!$D:$D)</f>
        <v>79.374562118647773</v>
      </c>
      <c r="P465" s="78">
        <f t="shared" si="100"/>
        <v>-1.4975247921711343E-5</v>
      </c>
      <c r="Q465" s="78">
        <v>18.181818181818183</v>
      </c>
      <c r="R465" s="78">
        <v>67.354580545973647</v>
      </c>
      <c r="S465" s="78">
        <v>81.360429682148023</v>
      </c>
      <c r="T465" s="142">
        <v>1</v>
      </c>
      <c r="U465" s="68">
        <v>26.166593981683384</v>
      </c>
      <c r="V465" s="68">
        <v>0.52333187963366767</v>
      </c>
      <c r="W465" s="78">
        <v>84.444444444444443</v>
      </c>
      <c r="X465" s="78">
        <v>63.333333333333336</v>
      </c>
      <c r="Y465" s="78">
        <v>79</v>
      </c>
      <c r="Z465" s="73"/>
      <c r="AA465" s="74"/>
      <c r="AB465" s="75">
        <f>IF(N465="","",(IF(N465&gt;='Sales Ach'!B$3,'Sales Ach'!C$3,IF(N465&gt;='Sales Ach'!B$4,('Sales Ach'!C$4+((N465-'Sales Ach'!B$4)/('Sales Ach'!B$3-'Sales Ach'!B$4))*'Sales Ach'!D$4),IF(N465&gt;'Sales Ach'!B$5,('Sales Ach'!C$5+((N465-'Sales Ach'!B$5)/('Sales Ach'!B$4-'Sales Ach'!B$5))*'Sales Ach'!D$5),IF(N465&gt;='Sales Ach'!B$6,('Sales Ach'!C$6+((N465-'Sales Ach'!B$6)/('Sales Ach'!B$5-'Sales Ach'!B$6)*'Sales Ach'!D$6)),0))))*$AB$2/10))</f>
        <v>10.312364143019956</v>
      </c>
      <c r="AC465" s="76">
        <f>IF(Q465="","",(IF(Q465&gt;=UA!B$3,UA!C$3,IF(Q465&gt;=UA!B$4,(UA!C$4+((Q465-UA!B$4)/(UA!B$3-UA!B$4))*UA!D$4),IF(Q465&gt;UA!B$5,(UA!C$5+((Q465-UA!B$5)/(UA!B$4-UA!B$5))*UA!D$5),IF(Q465&gt;=UA!B$6,(UA!C$6+((Q465-UA!B$6)/(UA!B$5-UA!B$6)*UA!D$6)),0))))*$AC$2/10))</f>
        <v>0</v>
      </c>
      <c r="AD465" s="76">
        <f>IF(R465="","",(IF(R465&gt;='New Product'!B$3,'New Product'!C$3,IF(R465&gt;='New Product'!B$4,('New Product'!C$4+((R465-'New Product'!B$4)/('New Product'!B$3-'New Product'!B$4))*'New Product'!D$4),IF(R465&gt;'New Product'!B$5,('New Product'!C$5+((R465-'New Product'!B$5)/('New Product'!B$4-'New Product'!B$5))*'New Product'!D$5),IF(R465&gt;='New Product'!B$6,('New Product'!C$6+((R465-'New Product'!B$6)/('New Product'!B$5-'New Product'!B$6)*'New Product'!D$6)),0)))))*$AD$2/10)</f>
        <v>1.446762898886347</v>
      </c>
      <c r="AE465" s="76">
        <f>IF(S465="","",(IF(S465&gt;='Basket Brand'!B$3,'Basket Brand'!C$3,IF(S465&gt;='Basket Brand'!B$4,('Basket Brand'!C$4+((S465-'Basket Brand'!B$4)/('Basket Brand'!B$3-'Basket Brand'!B$4))*'Basket Brand'!D$4),IF(S465&gt;'Basket Brand'!B$5,('Basket Brand'!C$5+((S465-'Basket Brand'!B$5)/('Basket Brand'!B$4-'Basket Brand'!B$5))*'Basket Brand'!D$5),IF(S465&gt;='Basket Brand'!B$6,('Basket Brand'!C$6+((S465-'Basket Brand'!B$6)/('Basket Brand'!B$5-'Basket Brand'!B$6)*'Basket Brand'!D$6)),0))))*$AE$2/10))</f>
        <v>4.363251561857763</v>
      </c>
      <c r="AF465" s="76">
        <f>IF(T465="","",(IF(T465&gt;='No of Month Ach.'!B$3,'No of Month Ach.'!C$3,IF(T465&gt;='No of Month Ach.'!B$4,('No of Month Ach.'!C$4+((T465-'No of Month Ach.'!B$4)/('No of Month Ach.'!B$3-'No of Month Ach.'!B$4))*'No of Month Ach.'!D$4),IF(T465&gt;'No of Month Ach.'!B$5,('No of Month Ach.'!C$5+((T465-'No of Month Ach.'!B$5)/('No of Month Ach.'!B$4-'No of Month Ach.'!B$5))*'No of Month Ach.'!D$5),IF(T465&gt;='No of Month Ach.'!B$6,('No of Month Ach.'!C$6+((T465-'No of Month Ach.'!B$6)/('No of Month Ach.'!B$5-'No of Month Ach.'!B$6)*'No of Month Ach.'!D$6)),0))))*$AF$2/10))</f>
        <v>0</v>
      </c>
      <c r="AG465" s="76">
        <f>IFERROR(IF(U465="","",IF(U465&gt;='Rx Share'!B$3,'Rx Share'!C$3,IF(U465&gt;='Rx Share'!B$4,('Rx Share'!C$4+((U465-'Rx Share'!B$4)/('Rx Share'!B$3-'Rx Share'!B$4))*'Rx Share'!D$4),IF(U465&gt;'Rx Share'!B$5,('Rx Share'!C$5+((U465-'Rx Share'!B$5)/('Rx Share'!B$4-'Rx Share'!B$5))*'Rx Share'!D$5),IF(U465&gt;='Rx Share'!B$6,('Rx Share'!C$6+((U465-'Rx Share'!B$6)/('Rx Share'!B$5-'Rx Share'!B$6)*'Rx Share'!D$6)),0)))))*$AG$2/10,"")</f>
        <v>0</v>
      </c>
      <c r="AH465" s="76">
        <f>IF(W465&gt;='Call Achv'!B$3,'Call Achv'!C$3,IF(W465&gt;='Call Achv'!B$4,('Call Achv'!C$4+((W465-'Call Achv'!B$4)/('Call Achv'!B$3-'Call Achv'!B$4))*'Call Achv'!D$4),IF(W465&gt;'Call Achv'!B$5,('Call Achv'!C$5+((W465-'Call Achv'!B$5)/('Call Achv'!B$4-'Call Achv'!B$5))*'Call Achv'!D$5),IF(W465&gt;='Call Achv'!B$6,('Call Achv'!C$6+((W465-'Call Achv'!B$6)/('Call Achv'!B$5-'Call Achv'!B$6)*'Call Achv'!D$6)),0))))*$AH$2/10</f>
        <v>1.0277777777777777</v>
      </c>
      <c r="AI465" s="76">
        <f>IF(X465&gt;='FF-Written'!B$3,'FF-Written'!C$3,IF(X465&gt;='FF-Written'!B$4,('FF-Written'!C$4+((X465-'FF-Written'!B$4)/('FF-Written'!B$3-'FF-Written'!B$4))*'FF-Written'!D$4),IF(X465&gt;'FF-Written'!B$5,('FF-Written'!C$5+((X465-'FF-Written'!B$5)/('FF-Written'!B$4-'FF-Written'!B$5))*'FF-Written'!D$5),IF(X465&gt;='FF-Written'!B$6,('FF-Written'!C$6+((X465-'FF-Written'!B$6)/('FF-Written'!B$5-'FF-Written'!B$6)*'FF-Written'!D$6)),0))))*$AI$2/10</f>
        <v>3.6</v>
      </c>
      <c r="AJ465" s="76">
        <f>IF(Y465&gt;='FF-Detailing'!B$3,'FF-Detailing'!C$3,IF(Y465&gt;='FF-Detailing'!B$4,('FF-Detailing'!C$4+((Y465-'FF-Detailing'!B$4)/('FF-Detailing'!B$3-'FF-Detailing'!B$4))*'FF-Detailing'!D$4),IF(Y465&gt;'FF-Detailing'!B$5,('FF-Detailing'!C$5+((Y465-'FF-Detailing'!B$5)/('FF-Detailing'!B$4-'FF-Detailing'!B$5))*'FF-Detailing'!D$5),IF(Y465&gt;='FF-Detailing'!B$6,('FF-Detailing'!C$6+((Y465-'FF-Detailing'!B$6)/('FF-Detailing'!B$5-'FF-Detailing'!B$6)*'FF-Detailing'!D$6)),0))))*$AJ$2/10</f>
        <v>2.0100000000000002</v>
      </c>
      <c r="AK465" s="100">
        <f t="shared" si="94"/>
        <v>28.450195476927309</v>
      </c>
      <c r="AL465" s="70">
        <f t="shared" si="101"/>
        <v>491</v>
      </c>
      <c r="AO465" s="110" t="str">
        <f t="shared" si="95"/>
        <v/>
      </c>
      <c r="AP465" s="110" t="str">
        <f t="shared" si="91"/>
        <v/>
      </c>
      <c r="AQ465" s="110" t="str">
        <f t="shared" si="92"/>
        <v/>
      </c>
      <c r="AR465" s="110" t="str">
        <f t="shared" si="93"/>
        <v/>
      </c>
      <c r="AS465" s="109" t="str">
        <f t="shared" si="96"/>
        <v>Disqualified</v>
      </c>
      <c r="AT465" s="109" t="str">
        <f t="shared" si="97"/>
        <v>Disqualified</v>
      </c>
      <c r="AU465" s="109" t="str">
        <f t="shared" si="98"/>
        <v>Disqualified</v>
      </c>
      <c r="AV465" s="109" t="str">
        <f t="shared" si="99"/>
        <v>Disqualified</v>
      </c>
    </row>
    <row r="466" spans="1:48" ht="20" x14ac:dyDescent="0.35">
      <c r="A466" s="87"/>
      <c r="B466" s="79">
        <v>109292</v>
      </c>
      <c r="C466" s="80" t="s">
        <v>2480</v>
      </c>
      <c r="D466" s="80" t="s">
        <v>1114</v>
      </c>
      <c r="E466" s="80" t="s">
        <v>2481</v>
      </c>
      <c r="F466" s="80" t="s">
        <v>1915</v>
      </c>
      <c r="G466" s="80" t="s">
        <v>1854</v>
      </c>
      <c r="H466" s="80" t="s">
        <v>1808</v>
      </c>
      <c r="I466" s="80" t="s">
        <v>1757</v>
      </c>
      <c r="J466" s="146">
        <v>45514</v>
      </c>
      <c r="K466" s="146" t="s">
        <v>1719</v>
      </c>
      <c r="L466" s="79"/>
      <c r="M466" s="79">
        <v>9</v>
      </c>
      <c r="N466" s="78">
        <v>97.923157415137126</v>
      </c>
      <c r="O466" s="78">
        <f>_xlfn.XLOOKUP($B466,[1]Sheet1!$A:$A,[1]Sheet1!$D:$D)</f>
        <v>97.923148484871319</v>
      </c>
      <c r="P466" s="78">
        <f t="shared" si="100"/>
        <v>8.9302658068390883E-6</v>
      </c>
      <c r="Q466" s="78">
        <v>30.136986301369863</v>
      </c>
      <c r="R466" s="78">
        <v>34.755870287669822</v>
      </c>
      <c r="S466" s="78">
        <v>100.14716025065465</v>
      </c>
      <c r="T466" s="142">
        <v>6</v>
      </c>
      <c r="U466" s="68">
        <v>3.1058021046180695</v>
      </c>
      <c r="V466" s="68">
        <v>0.55904437883125246</v>
      </c>
      <c r="W466" s="78">
        <v>114.88888888888889</v>
      </c>
      <c r="X466" s="78">
        <v>90</v>
      </c>
      <c r="Y466" s="78">
        <v>81</v>
      </c>
      <c r="Z466" s="73"/>
      <c r="AA466" s="74"/>
      <c r="AB466" s="75">
        <f>IF(N466="","",(IF(N466&gt;='Sales Ach'!B$3,'Sales Ach'!C$3,IF(N466&gt;='Sales Ach'!B$4,('Sales Ach'!C$4+((N466-'Sales Ach'!B$4)/('Sales Ach'!B$3-'Sales Ach'!B$4))*'Sales Ach'!D$4),IF(N466&gt;'Sales Ach'!B$5,('Sales Ach'!C$5+((N466-'Sales Ach'!B$5)/('Sales Ach'!B$4-'Sales Ach'!B$5))*'Sales Ach'!D$5),IF(N466&gt;='Sales Ach'!B$6,('Sales Ach'!C$6+((N466-'Sales Ach'!B$6)/('Sales Ach'!B$5-'Sales Ach'!B$6)*'Sales Ach'!D$6)),0))))*$AB$2/10))</f>
        <v>18.507788898164552</v>
      </c>
      <c r="AC466" s="76">
        <f>IF(Q466="","",(IF(Q466&gt;=UA!B$3,UA!C$3,IF(Q466&gt;=UA!B$4,(UA!C$4+((Q466-UA!B$4)/(UA!B$3-UA!B$4))*UA!D$4),IF(Q466&gt;UA!B$5,(UA!C$5+((Q466-UA!B$5)/(UA!B$4-UA!B$5))*UA!D$5),IF(Q466&gt;=UA!B$6,(UA!C$6+((Q466-UA!B$6)/(UA!B$5-UA!B$6)*UA!D$6)),0))))*$AC$2/10))</f>
        <v>3.0410958904109586</v>
      </c>
      <c r="AD466" s="76">
        <f>IF(R466="","",(IF(R466&gt;='New Product'!B$3,'New Product'!C$3,IF(R466&gt;='New Product'!B$4,('New Product'!C$4+((R466-'New Product'!B$4)/('New Product'!B$3-'New Product'!B$4))*'New Product'!D$4),IF(R466&gt;'New Product'!B$5,('New Product'!C$5+((R466-'New Product'!B$5)/('New Product'!B$4-'New Product'!B$5))*'New Product'!D$5),IF(R466&gt;='New Product'!B$6,('New Product'!C$6+((R466-'New Product'!B$6)/('New Product'!B$5-'New Product'!B$6)*'New Product'!D$6)),0)))))*$AD$2/10)</f>
        <v>0</v>
      </c>
      <c r="AE466" s="76">
        <f>IF(S466="","",(IF(S466&gt;='Basket Brand'!B$3,'Basket Brand'!C$3,IF(S466&gt;='Basket Brand'!B$4,('Basket Brand'!C$4+((S466-'Basket Brand'!B$4)/('Basket Brand'!B$3-'Basket Brand'!B$4))*'Basket Brand'!D$4),IF(S466&gt;'Basket Brand'!B$5,('Basket Brand'!C$5+((S466-'Basket Brand'!B$5)/('Basket Brand'!B$4-'Basket Brand'!B$5))*'Basket Brand'!D$5),IF(S466&gt;='Basket Brand'!B$6,('Basket Brand'!C$6+((S466-'Basket Brand'!B$6)/('Basket Brand'!B$5-'Basket Brand'!B$6)*'Basket Brand'!D$6)),0))))*$AE$2/10))</f>
        <v>9.6176592300785568</v>
      </c>
      <c r="AF466" s="76">
        <f>IF(T466="","",(IF(T466&gt;='No of Month Ach.'!B$3,'No of Month Ach.'!C$3,IF(T466&gt;='No of Month Ach.'!B$4,('No of Month Ach.'!C$4+((T466-'No of Month Ach.'!B$4)/('No of Month Ach.'!B$3-'No of Month Ach.'!B$4))*'No of Month Ach.'!D$4),IF(T466&gt;'No of Month Ach.'!B$5,('No of Month Ach.'!C$5+((T466-'No of Month Ach.'!B$5)/('No of Month Ach.'!B$4-'No of Month Ach.'!B$5))*'No of Month Ach.'!D$5),IF(T466&gt;='No of Month Ach.'!B$6,('No of Month Ach.'!C$6+((T466-'No of Month Ach.'!B$6)/('No of Month Ach.'!B$5-'No of Month Ach.'!B$6)*'No of Month Ach.'!D$6)),0))))*$AF$2/10))</f>
        <v>1.575</v>
      </c>
      <c r="AG466" s="76">
        <f>IFERROR(IF(U466="","",IF(U466&gt;='Rx Share'!B$3,'Rx Share'!C$3,IF(U466&gt;='Rx Share'!B$4,('Rx Share'!C$4+((U466-'Rx Share'!B$4)/('Rx Share'!B$3-'Rx Share'!B$4))*'Rx Share'!D$4),IF(U466&gt;'Rx Share'!B$5,('Rx Share'!C$5+((U466-'Rx Share'!B$5)/('Rx Share'!B$4-'Rx Share'!B$5))*'Rx Share'!D$5),IF(U466&gt;='Rx Share'!B$6,('Rx Share'!C$6+((U466-'Rx Share'!B$6)/('Rx Share'!B$5-'Rx Share'!B$6)*'Rx Share'!D$6)),0)))))*$AG$2/10,"")</f>
        <v>0</v>
      </c>
      <c r="AH466" s="76">
        <f>IF(W466&gt;='Call Achv'!B$3,'Call Achv'!C$3,IF(W466&gt;='Call Achv'!B$4,('Call Achv'!C$4+((W466-'Call Achv'!B$4)/('Call Achv'!B$3-'Call Achv'!B$4))*'Call Achv'!D$4),IF(W466&gt;'Call Achv'!B$5,('Call Achv'!C$5+((W466-'Call Achv'!B$5)/('Call Achv'!B$4-'Call Achv'!B$5))*'Call Achv'!D$5),IF(W466&gt;='Call Achv'!B$6,('Call Achv'!C$6+((W466-'Call Achv'!B$6)/('Call Achv'!B$5-'Call Achv'!B$6)*'Call Achv'!D$6)),0))))*$AH$2/10</f>
        <v>5</v>
      </c>
      <c r="AI466" s="76">
        <f>IF(X466&gt;='FF-Written'!B$3,'FF-Written'!C$3,IF(X466&gt;='FF-Written'!B$4,('FF-Written'!C$4+((X466-'FF-Written'!B$4)/('FF-Written'!B$3-'FF-Written'!B$4))*'FF-Written'!D$4),IF(X466&gt;'FF-Written'!B$5,('FF-Written'!C$5+((X466-'FF-Written'!B$5)/('FF-Written'!B$4-'FF-Written'!B$5))*'FF-Written'!D$5),IF(X466&gt;='FF-Written'!B$6,('FF-Written'!C$6+((X466-'FF-Written'!B$6)/('FF-Written'!B$5-'FF-Written'!B$6)*'FF-Written'!D$6)),0))))*$AI$2/10</f>
        <v>8</v>
      </c>
      <c r="AJ466" s="76">
        <f>IF(Y466&gt;='FF-Detailing'!B$3,'FF-Detailing'!C$3,IF(Y466&gt;='FF-Detailing'!B$4,('FF-Detailing'!C$4+((Y466-'FF-Detailing'!B$4)/('FF-Detailing'!B$3-'FF-Detailing'!B$4))*'FF-Detailing'!D$4),IF(Y466&gt;'FF-Detailing'!B$5,('FF-Detailing'!C$5+((Y466-'FF-Detailing'!B$5)/('FF-Detailing'!B$4-'FF-Detailing'!B$5))*'FF-Detailing'!D$5),IF(Y466&gt;='FF-Detailing'!B$6,('FF-Detailing'!C$6+((Y466-'FF-Detailing'!B$6)/('FF-Detailing'!B$5-'FF-Detailing'!B$6)*'FF-Detailing'!D$6)),0))))*$AJ$2/10</f>
        <v>2.16</v>
      </c>
      <c r="AK466" s="100">
        <f t="shared" si="94"/>
        <v>59.876930023317584</v>
      </c>
      <c r="AL466" s="70">
        <f t="shared" si="101"/>
        <v>161</v>
      </c>
      <c r="AO466" s="110" t="str">
        <f t="shared" si="95"/>
        <v/>
      </c>
      <c r="AP466" s="110" t="str">
        <f t="shared" si="91"/>
        <v/>
      </c>
      <c r="AQ466" s="110" t="str">
        <f t="shared" si="92"/>
        <v/>
      </c>
      <c r="AR466" s="110" t="str">
        <f t="shared" si="93"/>
        <v/>
      </c>
      <c r="AS466" s="109" t="str">
        <f t="shared" si="96"/>
        <v>Disqualified</v>
      </c>
      <c r="AT466" s="109" t="str">
        <f t="shared" si="97"/>
        <v>Disqualified</v>
      </c>
      <c r="AU466" s="109" t="str">
        <f t="shared" si="98"/>
        <v>Disqualified</v>
      </c>
      <c r="AV466" s="109" t="str">
        <f t="shared" si="99"/>
        <v>Disqualified</v>
      </c>
    </row>
    <row r="467" spans="1:48" ht="20" x14ac:dyDescent="0.35">
      <c r="A467" s="87"/>
      <c r="B467" s="79">
        <v>109293</v>
      </c>
      <c r="C467" s="80" t="s">
        <v>2482</v>
      </c>
      <c r="D467" s="80" t="s">
        <v>1114</v>
      </c>
      <c r="E467" s="80" t="s">
        <v>2483</v>
      </c>
      <c r="F467" s="80" t="s">
        <v>2305</v>
      </c>
      <c r="G467" s="80" t="s">
        <v>1881</v>
      </c>
      <c r="H467" s="80" t="s">
        <v>1822</v>
      </c>
      <c r="I467" s="80" t="s">
        <v>1757</v>
      </c>
      <c r="J467" s="146">
        <v>45514</v>
      </c>
      <c r="K467" s="146" t="s">
        <v>1719</v>
      </c>
      <c r="L467" s="79"/>
      <c r="M467" s="79">
        <v>9</v>
      </c>
      <c r="N467" s="78">
        <v>94.23593005085992</v>
      </c>
      <c r="O467" s="78">
        <f>_xlfn.XLOOKUP($B467,[1]Sheet1!$A:$A,[1]Sheet1!$D:$D)</f>
        <v>94.235953852181837</v>
      </c>
      <c r="P467" s="78">
        <f t="shared" si="100"/>
        <v>-2.3801321916039342E-5</v>
      </c>
      <c r="Q467" s="78">
        <v>25</v>
      </c>
      <c r="R467" s="78">
        <v>71.982986006670387</v>
      </c>
      <c r="S467" s="78">
        <v>104.36475301071802</v>
      </c>
      <c r="T467" s="142">
        <v>3</v>
      </c>
      <c r="U467" s="68">
        <v>27.292298825244533</v>
      </c>
      <c r="V467" s="68">
        <v>0.54584597650489064</v>
      </c>
      <c r="W467" s="78">
        <v>101.64424514200299</v>
      </c>
      <c r="X467" s="78">
        <v>52.222222222222229</v>
      </c>
      <c r="Y467" s="78">
        <v>83.333333333333329</v>
      </c>
      <c r="Z467" s="73"/>
      <c r="AA467" s="74"/>
      <c r="AB467" s="75">
        <f>IF(N467="","",(IF(N467&gt;='Sales Ach'!B$3,'Sales Ach'!C$3,IF(N467&gt;='Sales Ach'!B$4,('Sales Ach'!C$4+((N467-'Sales Ach'!B$4)/('Sales Ach'!B$3-'Sales Ach'!B$4))*'Sales Ach'!D$4),IF(N467&gt;'Sales Ach'!B$5,('Sales Ach'!C$5+((N467-'Sales Ach'!B$5)/('Sales Ach'!B$4-'Sales Ach'!B$5))*'Sales Ach'!D$5),IF(N467&gt;='Sales Ach'!B$6,('Sales Ach'!C$6+((N467-'Sales Ach'!B$6)/('Sales Ach'!B$5-'Sales Ach'!B$6)*'Sales Ach'!D$6)),0))))*$AB$2/10))</f>
        <v>14.770779015257977</v>
      </c>
      <c r="AC467" s="76">
        <f>IF(Q467="","",(IF(Q467&gt;=UA!B$3,UA!C$3,IF(Q467&gt;=UA!B$4,(UA!C$4+((Q467-UA!B$4)/(UA!B$3-UA!B$4))*UA!D$4),IF(Q467&gt;UA!B$5,(UA!C$5+((Q467-UA!B$5)/(UA!B$4-UA!B$5))*UA!D$5),IF(Q467&gt;=UA!B$6,(UA!C$6+((Q467-UA!B$6)/(UA!B$5-UA!B$6)*UA!D$6)),0))))*$AC$2/10))</f>
        <v>0</v>
      </c>
      <c r="AD467" s="76">
        <f>IF(R467="","",(IF(R467&gt;='New Product'!B$3,'New Product'!C$3,IF(R467&gt;='New Product'!B$4,('New Product'!C$4+((R467-'New Product'!B$4)/('New Product'!B$3-'New Product'!B$4))*'New Product'!D$4),IF(R467&gt;'New Product'!B$5,('New Product'!C$5+((R467-'New Product'!B$5)/('New Product'!B$4-'New Product'!B$5))*'New Product'!D$5),IF(R467&gt;='New Product'!B$6,('New Product'!C$6+((R467-'New Product'!B$6)/('New Product'!B$5-'New Product'!B$6)*'New Product'!D$6)),0)))))*$AD$2/10)</f>
        <v>1.6492556377918295</v>
      </c>
      <c r="AE467" s="76">
        <f>IF(S467="","",(IF(S467&gt;='Basket Brand'!B$3,'Basket Brand'!C$3,IF(S467&gt;='Basket Brand'!B$4,('Basket Brand'!C$4+((S467-'Basket Brand'!B$4)/('Basket Brand'!B$3-'Basket Brand'!B$4))*'Basket Brand'!D$4),IF(S467&gt;'Basket Brand'!B$5,('Basket Brand'!C$5+((S467-'Basket Brand'!B$5)/('Basket Brand'!B$4-'Basket Brand'!B$5))*'Basket Brand'!D$5),IF(S467&gt;='Basket Brand'!B$6,('Basket Brand'!C$6+((S467-'Basket Brand'!B$6)/('Basket Brand'!B$5-'Basket Brand'!B$6)*'Basket Brand'!D$6)),0))))*$AE$2/10))</f>
        <v>10.123770361286162</v>
      </c>
      <c r="AF467" s="76">
        <f>IF(T467="","",(IF(T467&gt;='No of Month Ach.'!B$3,'No of Month Ach.'!C$3,IF(T467&gt;='No of Month Ach.'!B$4,('No of Month Ach.'!C$4+((T467-'No of Month Ach.'!B$4)/('No of Month Ach.'!B$3-'No of Month Ach.'!B$4))*'No of Month Ach.'!D$4),IF(T467&gt;'No of Month Ach.'!B$5,('No of Month Ach.'!C$5+((T467-'No of Month Ach.'!B$5)/('No of Month Ach.'!B$4-'No of Month Ach.'!B$5))*'No of Month Ach.'!D$5),IF(T467&gt;='No of Month Ach.'!B$6,('No of Month Ach.'!C$6+((T467-'No of Month Ach.'!B$6)/('No of Month Ach.'!B$5-'No of Month Ach.'!B$6)*'No of Month Ach.'!D$6)),0))))*$AF$2/10))</f>
        <v>0</v>
      </c>
      <c r="AG467" s="76">
        <f>IFERROR(IF(U467="","",IF(U467&gt;='Rx Share'!B$3,'Rx Share'!C$3,IF(U467&gt;='Rx Share'!B$4,('Rx Share'!C$4+((U467-'Rx Share'!B$4)/('Rx Share'!B$3-'Rx Share'!B$4))*'Rx Share'!D$4),IF(U467&gt;'Rx Share'!B$5,('Rx Share'!C$5+((U467-'Rx Share'!B$5)/('Rx Share'!B$4-'Rx Share'!B$5))*'Rx Share'!D$5),IF(U467&gt;='Rx Share'!B$6,('Rx Share'!C$6+((U467-'Rx Share'!B$6)/('Rx Share'!B$5-'Rx Share'!B$6)*'Rx Share'!D$6)),0)))))*$AG$2/10,"")</f>
        <v>0</v>
      </c>
      <c r="AH467" s="76">
        <f>IF(W467&gt;='Call Achv'!B$3,'Call Achv'!C$3,IF(W467&gt;='Call Achv'!B$4,('Call Achv'!C$4+((W467-'Call Achv'!B$4)/('Call Achv'!B$3-'Call Achv'!B$4))*'Call Achv'!D$4),IF(W467&gt;'Call Achv'!B$5,('Call Achv'!C$5+((W467-'Call Achv'!B$5)/('Call Achv'!B$4-'Call Achv'!B$5))*'Call Achv'!D$5),IF(W467&gt;='Call Achv'!B$6,('Call Achv'!C$6+((W467-'Call Achv'!B$6)/('Call Achv'!B$5-'Call Achv'!B$6)*'Call Achv'!D$6)),0))))*$AH$2/10</f>
        <v>5</v>
      </c>
      <c r="AI467" s="76">
        <f>IF(X467&gt;='FF-Written'!B$3,'FF-Written'!C$3,IF(X467&gt;='FF-Written'!B$4,('FF-Written'!C$4+((X467-'FF-Written'!B$4)/('FF-Written'!B$3-'FF-Written'!B$4))*'FF-Written'!D$4),IF(X467&gt;'FF-Written'!B$5,('FF-Written'!C$5+((X467-'FF-Written'!B$5)/('FF-Written'!B$4-'FF-Written'!B$5))*'FF-Written'!D$5),IF(X467&gt;='FF-Written'!B$6,('FF-Written'!C$6+((X467-'FF-Written'!B$6)/('FF-Written'!B$5-'FF-Written'!B$6)*'FF-Written'!D$6)),0))))*$AI$2/10</f>
        <v>1.0222222222222239</v>
      </c>
      <c r="AJ467" s="76">
        <f>IF(Y467&gt;='FF-Detailing'!B$3,'FF-Detailing'!C$3,IF(Y467&gt;='FF-Detailing'!B$4,('FF-Detailing'!C$4+((Y467-'FF-Detailing'!B$4)/('FF-Detailing'!B$3-'FF-Detailing'!B$4))*'FF-Detailing'!D$4),IF(Y467&gt;'FF-Detailing'!B$5,('FF-Detailing'!C$5+((Y467-'FF-Detailing'!B$5)/('FF-Detailing'!B$4-'FF-Detailing'!B$5))*'FF-Detailing'!D$5),IF(Y467&gt;='FF-Detailing'!B$6,('FF-Detailing'!C$6+((Y467-'FF-Detailing'!B$6)/('FF-Detailing'!B$5-'FF-Detailing'!B$6)*'FF-Detailing'!D$6)),0))))*$AJ$2/10</f>
        <v>2.2999999999999998</v>
      </c>
      <c r="AK467" s="100">
        <f t="shared" si="94"/>
        <v>43.582534045697734</v>
      </c>
      <c r="AL467" s="70">
        <f t="shared" si="101"/>
        <v>304</v>
      </c>
      <c r="AO467" s="110" t="str">
        <f t="shared" si="95"/>
        <v/>
      </c>
      <c r="AP467" s="110" t="str">
        <f t="shared" si="91"/>
        <v/>
      </c>
      <c r="AQ467" s="110" t="str">
        <f t="shared" si="92"/>
        <v/>
      </c>
      <c r="AR467" s="110" t="str">
        <f t="shared" si="93"/>
        <v/>
      </c>
      <c r="AS467" s="109" t="str">
        <f t="shared" si="96"/>
        <v>Disqualified</v>
      </c>
      <c r="AT467" s="109" t="str">
        <f t="shared" si="97"/>
        <v>Disqualified</v>
      </c>
      <c r="AU467" s="109" t="str">
        <f t="shared" si="98"/>
        <v>Disqualified</v>
      </c>
      <c r="AV467" s="109" t="str">
        <f t="shared" si="99"/>
        <v>Disqualified</v>
      </c>
    </row>
    <row r="468" spans="1:48" ht="20" x14ac:dyDescent="0.35">
      <c r="A468" s="87"/>
      <c r="B468" s="79">
        <v>109294</v>
      </c>
      <c r="C468" s="80" t="s">
        <v>2484</v>
      </c>
      <c r="D468" s="80" t="s">
        <v>1114</v>
      </c>
      <c r="E468" s="80" t="s">
        <v>246</v>
      </c>
      <c r="F468" s="80" t="s">
        <v>148</v>
      </c>
      <c r="G468" s="80" t="s">
        <v>33</v>
      </c>
      <c r="H468" s="80" t="s">
        <v>1760</v>
      </c>
      <c r="I468" s="80" t="s">
        <v>1757</v>
      </c>
      <c r="J468" s="146">
        <v>45514</v>
      </c>
      <c r="K468" s="146" t="s">
        <v>1719</v>
      </c>
      <c r="L468" s="79"/>
      <c r="M468" s="79">
        <v>9</v>
      </c>
      <c r="N468" s="78">
        <v>84.013107926960458</v>
      </c>
      <c r="O468" s="78">
        <f>_xlfn.XLOOKUP($B468,[1]Sheet1!$A:$A,[1]Sheet1!$D:$D)</f>
        <v>84.013096547062702</v>
      </c>
      <c r="P468" s="78">
        <f t="shared" si="100"/>
        <v>1.1379897756569335E-5</v>
      </c>
      <c r="Q468" s="78">
        <v>28.416149068322984</v>
      </c>
      <c r="R468" s="78">
        <v>93.540287915819107</v>
      </c>
      <c r="S468" s="78">
        <v>105.86195595391889</v>
      </c>
      <c r="T468" s="142">
        <v>1</v>
      </c>
      <c r="U468" s="68">
        <v>21.938370498664934</v>
      </c>
      <c r="V468" s="68">
        <v>0.65815111495994805</v>
      </c>
      <c r="W468" s="78">
        <v>96.95707879564381</v>
      </c>
      <c r="X468" s="78">
        <v>80</v>
      </c>
      <c r="Y468" s="78">
        <v>84.666666666666671</v>
      </c>
      <c r="Z468" s="73"/>
      <c r="AA468" s="74"/>
      <c r="AB468" s="75">
        <f>IF(N468="","",(IF(N468&gt;='Sales Ach'!B$3,'Sales Ach'!C$3,IF(N468&gt;='Sales Ach'!B$4,('Sales Ach'!C$4+((N468-'Sales Ach'!B$4)/('Sales Ach'!B$3-'Sales Ach'!B$4))*'Sales Ach'!D$4),IF(N468&gt;'Sales Ach'!B$5,('Sales Ach'!C$5+((N468-'Sales Ach'!B$5)/('Sales Ach'!B$4-'Sales Ach'!B$5))*'Sales Ach'!D$5),IF(N468&gt;='Sales Ach'!B$6,('Sales Ach'!C$6+((N468-'Sales Ach'!B$6)/('Sales Ach'!B$5-'Sales Ach'!B$6)*'Sales Ach'!D$6)),0))))*$AB$2/10))</f>
        <v>11.703932378088137</v>
      </c>
      <c r="AC468" s="76">
        <f>IF(Q468="","",(IF(Q468&gt;=UA!B$3,UA!C$3,IF(Q468&gt;=UA!B$4,(UA!C$4+((Q468-UA!B$4)/(UA!B$3-UA!B$4))*UA!D$4),IF(Q468&gt;UA!B$5,(UA!C$5+((Q468-UA!B$5)/(UA!B$4-UA!B$5))*UA!D$5),IF(Q468&gt;=UA!B$6,(UA!C$6+((Q468-UA!B$6)/(UA!B$5-UA!B$6)*UA!D$6)),0))))*$AC$2/10))</f>
        <v>0</v>
      </c>
      <c r="AD468" s="76">
        <f>IF(R468="","",(IF(R468&gt;='New Product'!B$3,'New Product'!C$3,IF(R468&gt;='New Product'!B$4,('New Product'!C$4+((R468-'New Product'!B$4)/('New Product'!B$3-'New Product'!B$4))*'New Product'!D$4),IF(R468&gt;'New Product'!B$5,('New Product'!C$5+((R468-'New Product'!B$5)/('New Product'!B$4-'New Product'!B$5))*'New Product'!D$5),IF(R468&gt;='New Product'!B$6,('New Product'!C$6+((R468-'New Product'!B$6)/('New Product'!B$5-'New Product'!B$6)*'New Product'!D$6)),0)))))*$AD$2/10)</f>
        <v>4.031043187372866</v>
      </c>
      <c r="AE468" s="76">
        <f>IF(S468="","",(IF(S468&gt;='Basket Brand'!B$3,'Basket Brand'!C$3,IF(S468&gt;='Basket Brand'!B$4,('Basket Brand'!C$4+((S468-'Basket Brand'!B$4)/('Basket Brand'!B$3-'Basket Brand'!B$4))*'Basket Brand'!D$4),IF(S468&gt;'Basket Brand'!B$5,('Basket Brand'!C$5+((S468-'Basket Brand'!B$5)/('Basket Brand'!B$4-'Basket Brand'!B$5))*'Basket Brand'!D$5),IF(S468&gt;='Basket Brand'!B$6,('Basket Brand'!C$6+((S468-'Basket Brand'!B$6)/('Basket Brand'!B$5-'Basket Brand'!B$6)*'Basket Brand'!D$6)),0))))*$AE$2/10))</f>
        <v>10.303434714470267</v>
      </c>
      <c r="AF468" s="76">
        <f>IF(T468="","",(IF(T468&gt;='No of Month Ach.'!B$3,'No of Month Ach.'!C$3,IF(T468&gt;='No of Month Ach.'!B$4,('No of Month Ach.'!C$4+((T468-'No of Month Ach.'!B$4)/('No of Month Ach.'!B$3-'No of Month Ach.'!B$4))*'No of Month Ach.'!D$4),IF(T468&gt;'No of Month Ach.'!B$5,('No of Month Ach.'!C$5+((T468-'No of Month Ach.'!B$5)/('No of Month Ach.'!B$4-'No of Month Ach.'!B$5))*'No of Month Ach.'!D$5),IF(T468&gt;='No of Month Ach.'!B$6,('No of Month Ach.'!C$6+((T468-'No of Month Ach.'!B$6)/('No of Month Ach.'!B$5-'No of Month Ach.'!B$6)*'No of Month Ach.'!D$6)),0))))*$AF$2/10))</f>
        <v>0</v>
      </c>
      <c r="AG468" s="76">
        <f>IFERROR(IF(U468="","",IF(U468&gt;='Rx Share'!B$3,'Rx Share'!C$3,IF(U468&gt;='Rx Share'!B$4,('Rx Share'!C$4+((U468-'Rx Share'!B$4)/('Rx Share'!B$3-'Rx Share'!B$4))*'Rx Share'!D$4),IF(U468&gt;'Rx Share'!B$5,('Rx Share'!C$5+((U468-'Rx Share'!B$5)/('Rx Share'!B$4-'Rx Share'!B$5))*'Rx Share'!D$5),IF(U468&gt;='Rx Share'!B$6,('Rx Share'!C$6+((U468-'Rx Share'!B$6)/('Rx Share'!B$5-'Rx Share'!B$6)*'Rx Share'!D$6)),0)))))*$AG$2/10,"")</f>
        <v>0</v>
      </c>
      <c r="AH468" s="76">
        <f>IF(W468&gt;='Call Achv'!B$3,'Call Achv'!C$3,IF(W468&gt;='Call Achv'!B$4,('Call Achv'!C$4+((W468-'Call Achv'!B$4)/('Call Achv'!B$3-'Call Achv'!B$4))*'Call Achv'!D$4),IF(W468&gt;'Call Achv'!B$5,('Call Achv'!C$5+((W468-'Call Achv'!B$5)/('Call Achv'!B$4-'Call Achv'!B$5))*'Call Achv'!D$5),IF(W468&gt;='Call Achv'!B$6,('Call Achv'!C$6+((W468-'Call Achv'!B$6)/('Call Achv'!B$5-'Call Achv'!B$6)*'Call Achv'!D$6)),0))))*$AH$2/10</f>
        <v>4.0871236386931429</v>
      </c>
      <c r="AI468" s="76">
        <f>IF(X468&gt;='FF-Written'!B$3,'FF-Written'!C$3,IF(X468&gt;='FF-Written'!B$4,('FF-Written'!C$4+((X468-'FF-Written'!B$4)/('FF-Written'!B$3-'FF-Written'!B$4))*'FF-Written'!D$4),IF(X468&gt;'FF-Written'!B$5,('FF-Written'!C$5+((X468-'FF-Written'!B$5)/('FF-Written'!B$4-'FF-Written'!B$5))*'FF-Written'!D$5),IF(X468&gt;='FF-Written'!B$6,('FF-Written'!C$6+((X468-'FF-Written'!B$6)/('FF-Written'!B$5-'FF-Written'!B$6)*'FF-Written'!D$6)),0))))*$AI$2/10</f>
        <v>6.4</v>
      </c>
      <c r="AJ468" s="76">
        <f>IF(Y468&gt;='FF-Detailing'!B$3,'FF-Detailing'!C$3,IF(Y468&gt;='FF-Detailing'!B$4,('FF-Detailing'!C$4+((Y468-'FF-Detailing'!B$4)/('FF-Detailing'!B$3-'FF-Detailing'!B$4))*'FF-Detailing'!D$4),IF(Y468&gt;'FF-Detailing'!B$5,('FF-Detailing'!C$5+((Y468-'FF-Detailing'!B$5)/('FF-Detailing'!B$4-'FF-Detailing'!B$5))*'FF-Detailing'!D$5),IF(Y468&gt;='FF-Detailing'!B$6,('FF-Detailing'!C$6+((Y468-'FF-Detailing'!B$6)/('FF-Detailing'!B$5-'FF-Detailing'!B$6)*'FF-Detailing'!D$6)),0))))*$AJ$2/10</f>
        <v>2.3800000000000003</v>
      </c>
      <c r="AK468" s="100">
        <f t="shared" si="94"/>
        <v>48.631917398280521</v>
      </c>
      <c r="AL468" s="70">
        <f t="shared" si="101"/>
        <v>252</v>
      </c>
      <c r="AO468" s="110" t="str">
        <f t="shared" si="95"/>
        <v/>
      </c>
      <c r="AP468" s="110" t="str">
        <f t="shared" si="91"/>
        <v/>
      </c>
      <c r="AQ468" s="110" t="str">
        <f t="shared" si="92"/>
        <v/>
      </c>
      <c r="AR468" s="110" t="str">
        <f t="shared" si="93"/>
        <v/>
      </c>
      <c r="AS468" s="109" t="str">
        <f t="shared" si="96"/>
        <v>Disqualified</v>
      </c>
      <c r="AT468" s="109" t="str">
        <f t="shared" si="97"/>
        <v>Disqualified</v>
      </c>
      <c r="AU468" s="109" t="str">
        <f t="shared" si="98"/>
        <v>Disqualified</v>
      </c>
      <c r="AV468" s="109" t="str">
        <f t="shared" si="99"/>
        <v>Disqualified</v>
      </c>
    </row>
    <row r="469" spans="1:48" ht="20" x14ac:dyDescent="0.35">
      <c r="A469" s="87"/>
      <c r="B469" s="79">
        <v>109295</v>
      </c>
      <c r="C469" s="80" t="s">
        <v>2485</v>
      </c>
      <c r="D469" s="80" t="s">
        <v>1114</v>
      </c>
      <c r="E469" s="80" t="s">
        <v>1971</v>
      </c>
      <c r="F469" s="80" t="s">
        <v>1972</v>
      </c>
      <c r="G469" s="80" t="s">
        <v>1881</v>
      </c>
      <c r="H469" s="80" t="s">
        <v>1822</v>
      </c>
      <c r="I469" s="80" t="s">
        <v>1757</v>
      </c>
      <c r="J469" s="146">
        <v>45514</v>
      </c>
      <c r="K469" s="146" t="s">
        <v>1719</v>
      </c>
      <c r="L469" s="79"/>
      <c r="M469" s="79">
        <v>9</v>
      </c>
      <c r="N469" s="78">
        <v>88.644296235841068</v>
      </c>
      <c r="O469" s="78">
        <f>_xlfn.XLOOKUP($B469,[1]Sheet1!$A:$A,[1]Sheet1!$D:$D)</f>
        <v>88.64426196125514</v>
      </c>
      <c r="P469" s="78">
        <f t="shared" si="100"/>
        <v>3.4274585928528722E-5</v>
      </c>
      <c r="Q469" s="78">
        <v>28.125</v>
      </c>
      <c r="R469" s="78">
        <v>82.287932804556945</v>
      </c>
      <c r="S469" s="78">
        <v>96.550391011926919</v>
      </c>
      <c r="T469" s="142">
        <v>3</v>
      </c>
      <c r="U469" s="68">
        <v>22.488280755099453</v>
      </c>
      <c r="V469" s="68">
        <v>0.44976561510198909</v>
      </c>
      <c r="W469" s="78">
        <v>118.22916666666667</v>
      </c>
      <c r="X469" s="78">
        <v>72.222222222222214</v>
      </c>
      <c r="Y469" s="78">
        <v>83.333333333333329</v>
      </c>
      <c r="Z469" s="73"/>
      <c r="AA469" s="74"/>
      <c r="AB469" s="75">
        <f>IF(N469="","",(IF(N469&gt;='Sales Ach'!B$3,'Sales Ach'!C$3,IF(N469&gt;='Sales Ach'!B$4,('Sales Ach'!C$4+((N469-'Sales Ach'!B$4)/('Sales Ach'!B$3-'Sales Ach'!B$4))*'Sales Ach'!D$4),IF(N469&gt;'Sales Ach'!B$5,('Sales Ach'!C$5+((N469-'Sales Ach'!B$5)/('Sales Ach'!B$4-'Sales Ach'!B$5))*'Sales Ach'!D$5),IF(N469&gt;='Sales Ach'!B$6,('Sales Ach'!C$6+((N469-'Sales Ach'!B$6)/('Sales Ach'!B$5-'Sales Ach'!B$6)*'Sales Ach'!D$6)),0))))*$AB$2/10))</f>
        <v>13.093288870752321</v>
      </c>
      <c r="AC469" s="76">
        <f>IF(Q469="","",(IF(Q469&gt;=UA!B$3,UA!C$3,IF(Q469&gt;=UA!B$4,(UA!C$4+((Q469-UA!B$4)/(UA!B$3-UA!B$4))*UA!D$4),IF(Q469&gt;UA!B$5,(UA!C$5+((Q469-UA!B$5)/(UA!B$4-UA!B$5))*UA!D$5),IF(Q469&gt;=UA!B$6,(UA!C$6+((Q469-UA!B$6)/(UA!B$5-UA!B$6)*UA!D$6)),0))))*$AC$2/10))</f>
        <v>0</v>
      </c>
      <c r="AD469" s="76">
        <f>IF(R469="","",(IF(R469&gt;='New Product'!B$3,'New Product'!C$3,IF(R469&gt;='New Product'!B$4,('New Product'!C$4+((R469-'New Product'!B$4)/('New Product'!B$3-'New Product'!B$4))*'New Product'!D$4),IF(R469&gt;'New Product'!B$5,('New Product'!C$5+((R469-'New Product'!B$5)/('New Product'!B$4-'New Product'!B$5))*'New Product'!D$5),IF(R469&gt;='New Product'!B$6,('New Product'!C$6+((R469-'New Product'!B$6)/('New Product'!B$5-'New Product'!B$6)*'New Product'!D$6)),0)))))*$AD$2/10)</f>
        <v>2.2287932804556947</v>
      </c>
      <c r="AE469" s="76">
        <f>IF(S469="","",(IF(S469&gt;='Basket Brand'!B$3,'Basket Brand'!C$3,IF(S469&gt;='Basket Brand'!B$4,('Basket Brand'!C$4+((S469-'Basket Brand'!B$4)/('Basket Brand'!B$3-'Basket Brand'!B$4))*'Basket Brand'!D$4),IF(S469&gt;'Basket Brand'!B$5,('Basket Brand'!C$5+((S469-'Basket Brand'!B$5)/('Basket Brand'!B$4-'Basket Brand'!B$5))*'Basket Brand'!D$5),IF(S469&gt;='Basket Brand'!B$6,('Basket Brand'!C$6+((S469-'Basket Brand'!B$6)/('Basket Brand'!B$5-'Basket Brand'!B$6)*'Basket Brand'!D$6)),0))))*$AE$2/10))</f>
        <v>6.7441876857249214</v>
      </c>
      <c r="AF469" s="76">
        <f>IF(T469="","",(IF(T469&gt;='No of Month Ach.'!B$3,'No of Month Ach.'!C$3,IF(T469&gt;='No of Month Ach.'!B$4,('No of Month Ach.'!C$4+((T469-'No of Month Ach.'!B$4)/('No of Month Ach.'!B$3-'No of Month Ach.'!B$4))*'No of Month Ach.'!D$4),IF(T469&gt;'No of Month Ach.'!B$5,('No of Month Ach.'!C$5+((T469-'No of Month Ach.'!B$5)/('No of Month Ach.'!B$4-'No of Month Ach.'!B$5))*'No of Month Ach.'!D$5),IF(T469&gt;='No of Month Ach.'!B$6,('No of Month Ach.'!C$6+((T469-'No of Month Ach.'!B$6)/('No of Month Ach.'!B$5-'No of Month Ach.'!B$6)*'No of Month Ach.'!D$6)),0))))*$AF$2/10))</f>
        <v>0</v>
      </c>
      <c r="AG469" s="76">
        <f>IFERROR(IF(U469="","",IF(U469&gt;='Rx Share'!B$3,'Rx Share'!C$3,IF(U469&gt;='Rx Share'!B$4,('Rx Share'!C$4+((U469-'Rx Share'!B$4)/('Rx Share'!B$3-'Rx Share'!B$4))*'Rx Share'!D$4),IF(U469&gt;'Rx Share'!B$5,('Rx Share'!C$5+((U469-'Rx Share'!B$5)/('Rx Share'!B$4-'Rx Share'!B$5))*'Rx Share'!D$5),IF(U469&gt;='Rx Share'!B$6,('Rx Share'!C$6+((U469-'Rx Share'!B$6)/('Rx Share'!B$5-'Rx Share'!B$6)*'Rx Share'!D$6)),0)))))*$AG$2/10,"")</f>
        <v>0</v>
      </c>
      <c r="AH469" s="76">
        <f>IF(W469&gt;='Call Achv'!B$3,'Call Achv'!C$3,IF(W469&gt;='Call Achv'!B$4,('Call Achv'!C$4+((W469-'Call Achv'!B$4)/('Call Achv'!B$3-'Call Achv'!B$4))*'Call Achv'!D$4),IF(W469&gt;'Call Achv'!B$5,('Call Achv'!C$5+((W469-'Call Achv'!B$5)/('Call Achv'!B$4-'Call Achv'!B$5))*'Call Achv'!D$5),IF(W469&gt;='Call Achv'!B$6,('Call Achv'!C$6+((W469-'Call Achv'!B$6)/('Call Achv'!B$5-'Call Achv'!B$6)*'Call Achv'!D$6)),0))))*$AH$2/10</f>
        <v>5</v>
      </c>
      <c r="AI469" s="76">
        <f>IF(X469&gt;='FF-Written'!B$3,'FF-Written'!C$3,IF(X469&gt;='FF-Written'!B$4,('FF-Written'!C$4+((X469-'FF-Written'!B$4)/('FF-Written'!B$3-'FF-Written'!B$4))*'FF-Written'!D$4),IF(X469&gt;'FF-Written'!B$5,('FF-Written'!C$5+((X469-'FF-Written'!B$5)/('FF-Written'!B$4-'FF-Written'!B$5))*'FF-Written'!D$5),IF(X469&gt;='FF-Written'!B$6,('FF-Written'!C$6+((X469-'FF-Written'!B$6)/('FF-Written'!B$5-'FF-Written'!B$6)*'FF-Written'!D$6)),0))))*$AI$2/10</f>
        <v>4.6666666666666661</v>
      </c>
      <c r="AJ469" s="76">
        <f>IF(Y469&gt;='FF-Detailing'!B$3,'FF-Detailing'!C$3,IF(Y469&gt;='FF-Detailing'!B$4,('FF-Detailing'!C$4+((Y469-'FF-Detailing'!B$4)/('FF-Detailing'!B$3-'FF-Detailing'!B$4))*'FF-Detailing'!D$4),IF(Y469&gt;'FF-Detailing'!B$5,('FF-Detailing'!C$5+((Y469-'FF-Detailing'!B$5)/('FF-Detailing'!B$4-'FF-Detailing'!B$5))*'FF-Detailing'!D$5),IF(Y469&gt;='FF-Detailing'!B$6,('FF-Detailing'!C$6+((Y469-'FF-Detailing'!B$6)/('FF-Detailing'!B$5-'FF-Detailing'!B$6)*'FF-Detailing'!D$6)),0))))*$AJ$2/10</f>
        <v>2.2999999999999998</v>
      </c>
      <c r="AK469" s="100">
        <f t="shared" si="94"/>
        <v>42.541170629499497</v>
      </c>
      <c r="AL469" s="70">
        <f t="shared" si="101"/>
        <v>315</v>
      </c>
      <c r="AO469" s="110" t="str">
        <f t="shared" si="95"/>
        <v/>
      </c>
      <c r="AP469" s="110" t="str">
        <f t="shared" si="91"/>
        <v/>
      </c>
      <c r="AQ469" s="110" t="str">
        <f t="shared" si="92"/>
        <v/>
      </c>
      <c r="AR469" s="110" t="str">
        <f t="shared" si="93"/>
        <v/>
      </c>
      <c r="AS469" s="109" t="str">
        <f t="shared" si="96"/>
        <v>Disqualified</v>
      </c>
      <c r="AT469" s="109" t="str">
        <f t="shared" si="97"/>
        <v>Disqualified</v>
      </c>
      <c r="AU469" s="109" t="str">
        <f t="shared" si="98"/>
        <v>Disqualified</v>
      </c>
      <c r="AV469" s="109" t="str">
        <f t="shared" si="99"/>
        <v>Disqualified</v>
      </c>
    </row>
    <row r="470" spans="1:48" ht="20" x14ac:dyDescent="0.35">
      <c r="A470" s="87"/>
      <c r="B470" s="79">
        <v>109296</v>
      </c>
      <c r="C470" s="80" t="s">
        <v>2486</v>
      </c>
      <c r="D470" s="80" t="s">
        <v>1114</v>
      </c>
      <c r="E470" s="80" t="s">
        <v>2487</v>
      </c>
      <c r="F470" s="80" t="s">
        <v>1816</v>
      </c>
      <c r="G470" s="80" t="s">
        <v>1813</v>
      </c>
      <c r="H470" s="80" t="s">
        <v>1808</v>
      </c>
      <c r="I470" s="80" t="s">
        <v>1757</v>
      </c>
      <c r="J470" s="146">
        <v>45514</v>
      </c>
      <c r="K470" s="146" t="s">
        <v>1719</v>
      </c>
      <c r="L470" s="79"/>
      <c r="M470" s="79">
        <v>9</v>
      </c>
      <c r="N470" s="78">
        <v>103.7632972262943</v>
      </c>
      <c r="O470" s="78">
        <f>_xlfn.XLOOKUP($B470,[1]Sheet1!$A:$A,[1]Sheet1!$D:$D)</f>
        <v>103.76330448044666</v>
      </c>
      <c r="P470" s="78">
        <f t="shared" si="100"/>
        <v>-7.2541523650215822E-6</v>
      </c>
      <c r="Q470" s="78">
        <v>46.575342465753423</v>
      </c>
      <c r="R470" s="78">
        <v>76.376931611380044</v>
      </c>
      <c r="S470" s="78">
        <v>104.11296242508929</v>
      </c>
      <c r="T470" s="142">
        <v>8</v>
      </c>
      <c r="U470" s="68">
        <v>2.4627436145983559</v>
      </c>
      <c r="V470" s="68">
        <v>0.4432938506277041</v>
      </c>
      <c r="W470" s="78">
        <v>120.62962962962962</v>
      </c>
      <c r="X470" s="78">
        <v>55</v>
      </c>
      <c r="Y470" s="78">
        <v>55</v>
      </c>
      <c r="Z470" s="73"/>
      <c r="AA470" s="74"/>
      <c r="AB470" s="75">
        <f>IF(N470="","",(IF(N470&gt;='Sales Ach'!B$3,'Sales Ach'!C$3,IF(N470&gt;='Sales Ach'!B$4,('Sales Ach'!C$4+((N470-'Sales Ach'!B$4)/('Sales Ach'!B$3-'Sales Ach'!B$4))*'Sales Ach'!D$4),IF(N470&gt;'Sales Ach'!B$5,('Sales Ach'!C$5+((N470-'Sales Ach'!B$5)/('Sales Ach'!B$4-'Sales Ach'!B$5))*'Sales Ach'!D$5),IF(N470&gt;='Sales Ach'!B$6,('Sales Ach'!C$6+((N470-'Sales Ach'!B$6)/('Sales Ach'!B$5-'Sales Ach'!B$6)*'Sales Ach'!D$6)),0))))*$AB$2/10))</f>
        <v>25.128989167888289</v>
      </c>
      <c r="AC470" s="76">
        <f>IF(Q470="","",(IF(Q470&gt;=UA!B$3,UA!C$3,IF(Q470&gt;=UA!B$4,(UA!C$4+((Q470-UA!B$4)/(UA!B$3-UA!B$4))*UA!D$4),IF(Q470&gt;UA!B$5,(UA!C$5+((Q470-UA!B$5)/(UA!B$4-UA!B$5))*UA!D$5),IF(Q470&gt;=UA!B$6,(UA!C$6+((Q470-UA!B$6)/(UA!B$5-UA!B$6)*UA!D$6)),0))))*$AC$2/10))</f>
        <v>8.6301369863013697</v>
      </c>
      <c r="AD470" s="76">
        <f>IF(R470="","",(IF(R470&gt;='New Product'!B$3,'New Product'!C$3,IF(R470&gt;='New Product'!B$4,('New Product'!C$4+((R470-'New Product'!B$4)/('New Product'!B$3-'New Product'!B$4))*'New Product'!D$4),IF(R470&gt;'New Product'!B$5,('New Product'!C$5+((R470-'New Product'!B$5)/('New Product'!B$4-'New Product'!B$5))*'New Product'!D$5),IF(R470&gt;='New Product'!B$6,('New Product'!C$6+((R470-'New Product'!B$6)/('New Product'!B$5-'New Product'!B$6)*'New Product'!D$6)),0)))))*$AD$2/10)</f>
        <v>1.841490757997877</v>
      </c>
      <c r="AE470" s="76">
        <f>IF(S470="","",(IF(S470&gt;='Basket Brand'!B$3,'Basket Brand'!C$3,IF(S470&gt;='Basket Brand'!B$4,('Basket Brand'!C$4+((S470-'Basket Brand'!B$4)/('Basket Brand'!B$3-'Basket Brand'!B$4))*'Basket Brand'!D$4),IF(S470&gt;'Basket Brand'!B$5,('Basket Brand'!C$5+((S470-'Basket Brand'!B$5)/('Basket Brand'!B$4-'Basket Brand'!B$5))*'Basket Brand'!D$5),IF(S470&gt;='Basket Brand'!B$6,('Basket Brand'!C$6+((S470-'Basket Brand'!B$6)/('Basket Brand'!B$5-'Basket Brand'!B$6)*'Basket Brand'!D$6)),0))))*$AE$2/10))</f>
        <v>10.093555491010715</v>
      </c>
      <c r="AF470" s="76">
        <f>IF(T470="","",(IF(T470&gt;='No of Month Ach.'!B$3,'No of Month Ach.'!C$3,IF(T470&gt;='No of Month Ach.'!B$4,('No of Month Ach.'!C$4+((T470-'No of Month Ach.'!B$4)/('No of Month Ach.'!B$3-'No of Month Ach.'!B$4))*'No of Month Ach.'!D$4),IF(T470&gt;'No of Month Ach.'!B$5,('No of Month Ach.'!C$5+((T470-'No of Month Ach.'!B$5)/('No of Month Ach.'!B$4-'No of Month Ach.'!B$5))*'No of Month Ach.'!D$5),IF(T470&gt;='No of Month Ach.'!B$6,('No of Month Ach.'!C$6+((T470-'No of Month Ach.'!B$6)/('No of Month Ach.'!B$5-'No of Month Ach.'!B$6)*'No of Month Ach.'!D$6)),0))))*$AF$2/10))</f>
        <v>3.85</v>
      </c>
      <c r="AG470" s="76">
        <f>IFERROR(IF(U470="","",IF(U470&gt;='Rx Share'!B$3,'Rx Share'!C$3,IF(U470&gt;='Rx Share'!B$4,('Rx Share'!C$4+((U470-'Rx Share'!B$4)/('Rx Share'!B$3-'Rx Share'!B$4))*'Rx Share'!D$4),IF(U470&gt;'Rx Share'!B$5,('Rx Share'!C$5+((U470-'Rx Share'!B$5)/('Rx Share'!B$4-'Rx Share'!B$5))*'Rx Share'!D$5),IF(U470&gt;='Rx Share'!B$6,('Rx Share'!C$6+((U470-'Rx Share'!B$6)/('Rx Share'!B$5-'Rx Share'!B$6)*'Rx Share'!D$6)),0)))))*$AG$2/10,"")</f>
        <v>0</v>
      </c>
      <c r="AH470" s="76">
        <f>IF(W470&gt;='Call Achv'!B$3,'Call Achv'!C$3,IF(W470&gt;='Call Achv'!B$4,('Call Achv'!C$4+((W470-'Call Achv'!B$4)/('Call Achv'!B$3-'Call Achv'!B$4))*'Call Achv'!D$4),IF(W470&gt;'Call Achv'!B$5,('Call Achv'!C$5+((W470-'Call Achv'!B$5)/('Call Achv'!B$4-'Call Achv'!B$5))*'Call Achv'!D$5),IF(W470&gt;='Call Achv'!B$6,('Call Achv'!C$6+((W470-'Call Achv'!B$6)/('Call Achv'!B$5-'Call Achv'!B$6)*'Call Achv'!D$6)),0))))*$AH$2/10</f>
        <v>5</v>
      </c>
      <c r="AI470" s="76">
        <f>IF(X470&gt;='FF-Written'!B$3,'FF-Written'!C$3,IF(X470&gt;='FF-Written'!B$4,('FF-Written'!C$4+((X470-'FF-Written'!B$4)/('FF-Written'!B$3-'FF-Written'!B$4))*'FF-Written'!D$4),IF(X470&gt;'FF-Written'!B$5,('FF-Written'!C$5+((X470-'FF-Written'!B$5)/('FF-Written'!B$4-'FF-Written'!B$5))*'FF-Written'!D$5),IF(X470&gt;='FF-Written'!B$6,('FF-Written'!C$6+((X470-'FF-Written'!B$6)/('FF-Written'!B$5-'FF-Written'!B$6)*'FF-Written'!D$6)),0))))*$AI$2/10</f>
        <v>1.8</v>
      </c>
      <c r="AJ470" s="76">
        <f>IF(Y470&gt;='FF-Detailing'!B$3,'FF-Detailing'!C$3,IF(Y470&gt;='FF-Detailing'!B$4,('FF-Detailing'!C$4+((Y470-'FF-Detailing'!B$4)/('FF-Detailing'!B$3-'FF-Detailing'!B$4))*'FF-Detailing'!D$4),IF(Y470&gt;'FF-Detailing'!B$5,('FF-Detailing'!C$5+((Y470-'FF-Detailing'!B$5)/('FF-Detailing'!B$4-'FF-Detailing'!B$5))*'FF-Detailing'!D$5),IF(Y470&gt;='FF-Detailing'!B$6,('FF-Detailing'!C$6+((Y470-'FF-Detailing'!B$6)/('FF-Detailing'!B$5-'FF-Detailing'!B$6)*'FF-Detailing'!D$6)),0))))*$AJ$2/10</f>
        <v>0</v>
      </c>
      <c r="AK470" s="100">
        <f t="shared" si="94"/>
        <v>70.430215503997815</v>
      </c>
      <c r="AL470" s="70">
        <f t="shared" si="101"/>
        <v>106</v>
      </c>
      <c r="AO470" s="110">
        <f t="shared" si="95"/>
        <v>2.4627436145983559</v>
      </c>
      <c r="AP470" s="110">
        <f t="shared" si="91"/>
        <v>76.376931611380044</v>
      </c>
      <c r="AQ470" s="110">
        <f t="shared" si="92"/>
        <v>46.575342465753423</v>
      </c>
      <c r="AR470" s="110">
        <f t="shared" si="93"/>
        <v>55</v>
      </c>
      <c r="AS470" s="109">
        <f t="shared" si="96"/>
        <v>119</v>
      </c>
      <c r="AT470" s="109">
        <f t="shared" si="97"/>
        <v>64</v>
      </c>
      <c r="AU470" s="109">
        <f t="shared" si="98"/>
        <v>55</v>
      </c>
      <c r="AV470" s="109">
        <f t="shared" si="99"/>
        <v>137</v>
      </c>
    </row>
    <row r="471" spans="1:48" ht="20" x14ac:dyDescent="0.35">
      <c r="A471" s="87"/>
      <c r="B471" s="79">
        <v>109297</v>
      </c>
      <c r="C471" s="80" t="s">
        <v>2488</v>
      </c>
      <c r="D471" s="80" t="s">
        <v>1114</v>
      </c>
      <c r="E471" s="80" t="s">
        <v>2489</v>
      </c>
      <c r="F471" s="80" t="s">
        <v>2223</v>
      </c>
      <c r="G471" s="80" t="s">
        <v>1835</v>
      </c>
      <c r="H471" s="80" t="s">
        <v>1822</v>
      </c>
      <c r="I471" s="80" t="s">
        <v>1757</v>
      </c>
      <c r="J471" s="146">
        <v>45514</v>
      </c>
      <c r="K471" s="146" t="s">
        <v>1719</v>
      </c>
      <c r="L471" s="79"/>
      <c r="M471" s="79">
        <v>9</v>
      </c>
      <c r="N471" s="78">
        <v>89.322882655729856</v>
      </c>
      <c r="O471" s="78">
        <f>_xlfn.XLOOKUP($B471,[1]Sheet1!$A:$A,[1]Sheet1!$D:$D)</f>
        <v>89.322883116416108</v>
      </c>
      <c r="P471" s="78">
        <f t="shared" si="100"/>
        <v>-4.6068625181305833E-7</v>
      </c>
      <c r="Q471" s="78">
        <v>24.727272727272727</v>
      </c>
      <c r="R471" s="78">
        <v>71.538389360852904</v>
      </c>
      <c r="S471" s="78">
        <v>101.72289242086396</v>
      </c>
      <c r="T471" s="142">
        <v>2</v>
      </c>
      <c r="U471" s="68">
        <v>18.361351395462705</v>
      </c>
      <c r="V471" s="68">
        <v>0.3672270279092541</v>
      </c>
      <c r="W471" s="78">
        <v>74.21875</v>
      </c>
      <c r="X471" s="78">
        <v>57.777777777777779</v>
      </c>
      <c r="Y471" s="78">
        <v>83.333333333333329</v>
      </c>
      <c r="Z471" s="73"/>
      <c r="AA471" s="74"/>
      <c r="AB471" s="75">
        <f>IF(N471="","",(IF(N471&gt;='Sales Ach'!B$3,'Sales Ach'!C$3,IF(N471&gt;='Sales Ach'!B$4,('Sales Ach'!C$4+((N471-'Sales Ach'!B$4)/('Sales Ach'!B$3-'Sales Ach'!B$4))*'Sales Ach'!D$4),IF(N471&gt;'Sales Ach'!B$5,('Sales Ach'!C$5+((N471-'Sales Ach'!B$5)/('Sales Ach'!B$4-'Sales Ach'!B$5))*'Sales Ach'!D$5),IF(N471&gt;='Sales Ach'!B$6,('Sales Ach'!C$6+((N471-'Sales Ach'!B$6)/('Sales Ach'!B$5-'Sales Ach'!B$6)*'Sales Ach'!D$6)),0))))*$AB$2/10))</f>
        <v>13.296864796718955</v>
      </c>
      <c r="AC471" s="76">
        <f>IF(Q471="","",(IF(Q471&gt;=UA!B$3,UA!C$3,IF(Q471&gt;=UA!B$4,(UA!C$4+((Q471-UA!B$4)/(UA!B$3-UA!B$4))*UA!D$4),IF(Q471&gt;UA!B$5,(UA!C$5+((Q471-UA!B$5)/(UA!B$4-UA!B$5))*UA!D$5),IF(Q471&gt;=UA!B$6,(UA!C$6+((Q471-UA!B$6)/(UA!B$5-UA!B$6)*UA!D$6)),0))))*$AC$2/10))</f>
        <v>0</v>
      </c>
      <c r="AD471" s="76">
        <f>IF(R471="","",(IF(R471&gt;='New Product'!B$3,'New Product'!C$3,IF(R471&gt;='New Product'!B$4,('New Product'!C$4+((R471-'New Product'!B$4)/('New Product'!B$3-'New Product'!B$4))*'New Product'!D$4),IF(R471&gt;'New Product'!B$5,('New Product'!C$5+((R471-'New Product'!B$5)/('New Product'!B$4-'New Product'!B$5))*'New Product'!D$5),IF(R471&gt;='New Product'!B$6,('New Product'!C$6+((R471-'New Product'!B$6)/('New Product'!B$5-'New Product'!B$6)*'New Product'!D$6)),0)))))*$AD$2/10)</f>
        <v>1.6298045345373147</v>
      </c>
      <c r="AE471" s="76">
        <f>IF(S471="","",(IF(S471&gt;='Basket Brand'!B$3,'Basket Brand'!C$3,IF(S471&gt;='Basket Brand'!B$4,('Basket Brand'!C$4+((S471-'Basket Brand'!B$4)/('Basket Brand'!B$3-'Basket Brand'!B$4))*'Basket Brand'!D$4),IF(S471&gt;'Basket Brand'!B$5,('Basket Brand'!C$5+((S471-'Basket Brand'!B$5)/('Basket Brand'!B$4-'Basket Brand'!B$5))*'Basket Brand'!D$5),IF(S471&gt;='Basket Brand'!B$6,('Basket Brand'!C$6+((S471-'Basket Brand'!B$6)/('Basket Brand'!B$5-'Basket Brand'!B$6)*'Basket Brand'!D$6)),0))))*$AE$2/10))</f>
        <v>9.8067470905036753</v>
      </c>
      <c r="AF471" s="76">
        <f>IF(T471="","",(IF(T471&gt;='No of Month Ach.'!B$3,'No of Month Ach.'!C$3,IF(T471&gt;='No of Month Ach.'!B$4,('No of Month Ach.'!C$4+((T471-'No of Month Ach.'!B$4)/('No of Month Ach.'!B$3-'No of Month Ach.'!B$4))*'No of Month Ach.'!D$4),IF(T471&gt;'No of Month Ach.'!B$5,('No of Month Ach.'!C$5+((T471-'No of Month Ach.'!B$5)/('No of Month Ach.'!B$4-'No of Month Ach.'!B$5))*'No of Month Ach.'!D$5),IF(T471&gt;='No of Month Ach.'!B$6,('No of Month Ach.'!C$6+((T471-'No of Month Ach.'!B$6)/('No of Month Ach.'!B$5-'No of Month Ach.'!B$6)*'No of Month Ach.'!D$6)),0))))*$AF$2/10))</f>
        <v>0</v>
      </c>
      <c r="AG471" s="76">
        <f>IFERROR(IF(U471="","",IF(U471&gt;='Rx Share'!B$3,'Rx Share'!C$3,IF(U471&gt;='Rx Share'!B$4,('Rx Share'!C$4+((U471-'Rx Share'!B$4)/('Rx Share'!B$3-'Rx Share'!B$4))*'Rx Share'!D$4),IF(U471&gt;'Rx Share'!B$5,('Rx Share'!C$5+((U471-'Rx Share'!B$5)/('Rx Share'!B$4-'Rx Share'!B$5))*'Rx Share'!D$5),IF(U471&gt;='Rx Share'!B$6,('Rx Share'!C$6+((U471-'Rx Share'!B$6)/('Rx Share'!B$5-'Rx Share'!B$6)*'Rx Share'!D$6)),0)))))*$AG$2/10,"")</f>
        <v>0</v>
      </c>
      <c r="AH471" s="76">
        <f>IF(W471&gt;='Call Achv'!B$3,'Call Achv'!C$3,IF(W471&gt;='Call Achv'!B$4,('Call Achv'!C$4+((W471-'Call Achv'!B$4)/('Call Achv'!B$3-'Call Achv'!B$4))*'Call Achv'!D$4),IF(W471&gt;'Call Achv'!B$5,('Call Achv'!C$5+((W471-'Call Achv'!B$5)/('Call Achv'!B$4-'Call Achv'!B$5))*'Call Achv'!D$5),IF(W471&gt;='Call Achv'!B$6,('Call Achv'!C$6+((W471-'Call Achv'!B$6)/('Call Achv'!B$5-'Call Achv'!B$6)*'Call Achv'!D$6)),0))))*$AH$2/10</f>
        <v>0</v>
      </c>
      <c r="AI471" s="76">
        <f>IF(X471&gt;='FF-Written'!B$3,'FF-Written'!C$3,IF(X471&gt;='FF-Written'!B$4,('FF-Written'!C$4+((X471-'FF-Written'!B$4)/('FF-Written'!B$3-'FF-Written'!B$4))*'FF-Written'!D$4),IF(X471&gt;'FF-Written'!B$5,('FF-Written'!C$5+((X471-'FF-Written'!B$5)/('FF-Written'!B$4-'FF-Written'!B$5))*'FF-Written'!D$5),IF(X471&gt;='FF-Written'!B$6,('FF-Written'!C$6+((X471-'FF-Written'!B$6)/('FF-Written'!B$5-'FF-Written'!B$6)*'FF-Written'!D$6)),0))))*$AI$2/10</f>
        <v>2.5777777777777784</v>
      </c>
      <c r="AJ471" s="76">
        <f>IF(Y471&gt;='FF-Detailing'!B$3,'FF-Detailing'!C$3,IF(Y471&gt;='FF-Detailing'!B$4,('FF-Detailing'!C$4+((Y471-'FF-Detailing'!B$4)/('FF-Detailing'!B$3-'FF-Detailing'!B$4))*'FF-Detailing'!D$4),IF(Y471&gt;'FF-Detailing'!B$5,('FF-Detailing'!C$5+((Y471-'FF-Detailing'!B$5)/('FF-Detailing'!B$4-'FF-Detailing'!B$5))*'FF-Detailing'!D$5),IF(Y471&gt;='FF-Detailing'!B$6,('FF-Detailing'!C$6+((Y471-'FF-Detailing'!B$6)/('FF-Detailing'!B$5-'FF-Detailing'!B$6)*'FF-Detailing'!D$6)),0))))*$AJ$2/10</f>
        <v>2.2999999999999998</v>
      </c>
      <c r="AK471" s="100">
        <f t="shared" si="94"/>
        <v>37.013992749422158</v>
      </c>
      <c r="AL471" s="70">
        <f t="shared" si="101"/>
        <v>380</v>
      </c>
      <c r="AO471" s="110" t="str">
        <f t="shared" si="95"/>
        <v/>
      </c>
      <c r="AP471" s="110" t="str">
        <f t="shared" si="91"/>
        <v/>
      </c>
      <c r="AQ471" s="110" t="str">
        <f t="shared" si="92"/>
        <v/>
      </c>
      <c r="AR471" s="110" t="str">
        <f t="shared" si="93"/>
        <v/>
      </c>
      <c r="AS471" s="109" t="str">
        <f t="shared" si="96"/>
        <v>Disqualified</v>
      </c>
      <c r="AT471" s="109" t="str">
        <f t="shared" si="97"/>
        <v>Disqualified</v>
      </c>
      <c r="AU471" s="109" t="str">
        <f t="shared" si="98"/>
        <v>Disqualified</v>
      </c>
      <c r="AV471" s="109" t="str">
        <f t="shared" si="99"/>
        <v>Disqualified</v>
      </c>
    </row>
    <row r="472" spans="1:48" ht="20" x14ac:dyDescent="0.35">
      <c r="A472" s="87"/>
      <c r="B472" s="79">
        <v>109453</v>
      </c>
      <c r="C472" s="80" t="s">
        <v>2490</v>
      </c>
      <c r="D472" s="80" t="s">
        <v>1114</v>
      </c>
      <c r="E472" s="80" t="s">
        <v>2491</v>
      </c>
      <c r="F472" s="80" t="s">
        <v>68</v>
      </c>
      <c r="G472" s="80" t="s">
        <v>34</v>
      </c>
      <c r="H472" s="80" t="s">
        <v>1760</v>
      </c>
      <c r="I472" s="80" t="s">
        <v>1757</v>
      </c>
      <c r="J472" s="146">
        <v>45525</v>
      </c>
      <c r="K472" s="146" t="s">
        <v>1719</v>
      </c>
      <c r="L472" s="79"/>
      <c r="M472" s="79">
        <v>9</v>
      </c>
      <c r="N472" s="78">
        <v>93.318443314638131</v>
      </c>
      <c r="O472" s="78">
        <f>_xlfn.XLOOKUP($B472,[1]Sheet1!$A:$A,[1]Sheet1!$D:$D)</f>
        <v>93.318375995802128</v>
      </c>
      <c r="P472" s="78">
        <f t="shared" si="100"/>
        <v>6.731883600252786E-5</v>
      </c>
      <c r="Q472" s="78">
        <v>29.840142095914739</v>
      </c>
      <c r="R472" s="78">
        <v>35.235148063568367</v>
      </c>
      <c r="S472" s="78">
        <v>60.555446807917491</v>
      </c>
      <c r="T472" s="142">
        <v>2</v>
      </c>
      <c r="U472" s="68">
        <v>12.172284644194757</v>
      </c>
      <c r="V472" s="68">
        <v>0.3651685393258427</v>
      </c>
      <c r="W472" s="78">
        <v>116.85393258426966</v>
      </c>
      <c r="X472" s="78">
        <v>82.222222222222229</v>
      </c>
      <c r="Y472" s="78">
        <v>85.666666666666671</v>
      </c>
      <c r="Z472" s="73"/>
      <c r="AA472" s="74"/>
      <c r="AB472" s="75">
        <f>IF(N472="","",(IF(N472&gt;='Sales Ach'!B$3,'Sales Ach'!C$3,IF(N472&gt;='Sales Ach'!B$4,('Sales Ach'!C$4+((N472-'Sales Ach'!B$4)/('Sales Ach'!B$3-'Sales Ach'!B$4))*'Sales Ach'!D$4),IF(N472&gt;'Sales Ach'!B$5,('Sales Ach'!C$5+((N472-'Sales Ach'!B$5)/('Sales Ach'!B$4-'Sales Ach'!B$5))*'Sales Ach'!D$5),IF(N472&gt;='Sales Ach'!B$6,('Sales Ach'!C$6+((N472-'Sales Ach'!B$6)/('Sales Ach'!B$5-'Sales Ach'!B$6)*'Sales Ach'!D$6)),0))))*$AB$2/10))</f>
        <v>14.495532994391439</v>
      </c>
      <c r="AC472" s="76">
        <f>IF(Q472="","",(IF(Q472&gt;=UA!B$3,UA!C$3,IF(Q472&gt;=UA!B$4,(UA!C$4+((Q472-UA!B$4)/(UA!B$3-UA!B$4))*UA!D$4),IF(Q472&gt;UA!B$5,(UA!C$5+((Q472-UA!B$5)/(UA!B$4-UA!B$5))*UA!D$5),IF(Q472&gt;=UA!B$6,(UA!C$6+((Q472-UA!B$6)/(UA!B$5-UA!B$6)*UA!D$6)),0))))*$AC$2/10))</f>
        <v>0</v>
      </c>
      <c r="AD472" s="76">
        <f>IF(R472="","",(IF(R472&gt;='New Product'!B$3,'New Product'!C$3,IF(R472&gt;='New Product'!B$4,('New Product'!C$4+((R472-'New Product'!B$4)/('New Product'!B$3-'New Product'!B$4))*'New Product'!D$4),IF(R472&gt;'New Product'!B$5,('New Product'!C$5+((R472-'New Product'!B$5)/('New Product'!B$4-'New Product'!B$5))*'New Product'!D$5),IF(R472&gt;='New Product'!B$6,('New Product'!C$6+((R472-'New Product'!B$6)/('New Product'!B$5-'New Product'!B$6)*'New Product'!D$6)),0)))))*$AD$2/10)</f>
        <v>0</v>
      </c>
      <c r="AE472" s="76">
        <f>IF(S472="","",(IF(S472&gt;='Basket Brand'!B$3,'Basket Brand'!C$3,IF(S472&gt;='Basket Brand'!B$4,('Basket Brand'!C$4+((S472-'Basket Brand'!B$4)/('Basket Brand'!B$3-'Basket Brand'!B$4))*'Basket Brand'!D$4),IF(S472&gt;'Basket Brand'!B$5,('Basket Brand'!C$5+((S472-'Basket Brand'!B$5)/('Basket Brand'!B$4-'Basket Brand'!B$5))*'Basket Brand'!D$5),IF(S472&gt;='Basket Brand'!B$6,('Basket Brand'!C$6+((S472-'Basket Brand'!B$6)/('Basket Brand'!B$5-'Basket Brand'!B$6)*'Basket Brand'!D$6)),0))))*$AE$2/10))</f>
        <v>1.8666536169500987</v>
      </c>
      <c r="AF472" s="76">
        <f>IF(T472="","",(IF(T472&gt;='No of Month Ach.'!B$3,'No of Month Ach.'!C$3,IF(T472&gt;='No of Month Ach.'!B$4,('No of Month Ach.'!C$4+((T472-'No of Month Ach.'!B$4)/('No of Month Ach.'!B$3-'No of Month Ach.'!B$4))*'No of Month Ach.'!D$4),IF(T472&gt;'No of Month Ach.'!B$5,('No of Month Ach.'!C$5+((T472-'No of Month Ach.'!B$5)/('No of Month Ach.'!B$4-'No of Month Ach.'!B$5))*'No of Month Ach.'!D$5),IF(T472&gt;='No of Month Ach.'!B$6,('No of Month Ach.'!C$6+((T472-'No of Month Ach.'!B$6)/('No of Month Ach.'!B$5-'No of Month Ach.'!B$6)*'No of Month Ach.'!D$6)),0))))*$AF$2/10))</f>
        <v>0</v>
      </c>
      <c r="AG472" s="76">
        <f>IFERROR(IF(U472="","",IF(U472&gt;='Rx Share'!B$3,'Rx Share'!C$3,IF(U472&gt;='Rx Share'!B$4,('Rx Share'!C$4+((U472-'Rx Share'!B$4)/('Rx Share'!B$3-'Rx Share'!B$4))*'Rx Share'!D$4),IF(U472&gt;'Rx Share'!B$5,('Rx Share'!C$5+((U472-'Rx Share'!B$5)/('Rx Share'!B$4-'Rx Share'!B$5))*'Rx Share'!D$5),IF(U472&gt;='Rx Share'!B$6,('Rx Share'!C$6+((U472-'Rx Share'!B$6)/('Rx Share'!B$5-'Rx Share'!B$6)*'Rx Share'!D$6)),0)))))*$AG$2/10,"")</f>
        <v>0</v>
      </c>
      <c r="AH472" s="76">
        <f>IF(W472&gt;='Call Achv'!B$3,'Call Achv'!C$3,IF(W472&gt;='Call Achv'!B$4,('Call Achv'!C$4+((W472-'Call Achv'!B$4)/('Call Achv'!B$3-'Call Achv'!B$4))*'Call Achv'!D$4),IF(W472&gt;'Call Achv'!B$5,('Call Achv'!C$5+((W472-'Call Achv'!B$5)/('Call Achv'!B$4-'Call Achv'!B$5))*'Call Achv'!D$5),IF(W472&gt;='Call Achv'!B$6,('Call Achv'!C$6+((W472-'Call Achv'!B$6)/('Call Achv'!B$5-'Call Achv'!B$6)*'Call Achv'!D$6)),0))))*$AH$2/10</f>
        <v>5</v>
      </c>
      <c r="AI472" s="76">
        <f>IF(X472&gt;='FF-Written'!B$3,'FF-Written'!C$3,IF(X472&gt;='FF-Written'!B$4,('FF-Written'!C$4+((X472-'FF-Written'!B$4)/('FF-Written'!B$3-'FF-Written'!B$4))*'FF-Written'!D$4),IF(X472&gt;'FF-Written'!B$5,('FF-Written'!C$5+((X472-'FF-Written'!B$5)/('FF-Written'!B$4-'FF-Written'!B$5))*'FF-Written'!D$5),IF(X472&gt;='FF-Written'!B$6,('FF-Written'!C$6+((X472-'FF-Written'!B$6)/('FF-Written'!B$5-'FF-Written'!B$6)*'FF-Written'!D$6)),0))))*$AI$2/10</f>
        <v>6.7555555555555573</v>
      </c>
      <c r="AJ472" s="76">
        <f>IF(Y472&gt;='FF-Detailing'!B$3,'FF-Detailing'!C$3,IF(Y472&gt;='FF-Detailing'!B$4,('FF-Detailing'!C$4+((Y472-'FF-Detailing'!B$4)/('FF-Detailing'!B$3-'FF-Detailing'!B$4))*'FF-Detailing'!D$4),IF(Y472&gt;'FF-Detailing'!B$5,('FF-Detailing'!C$5+((Y472-'FF-Detailing'!B$5)/('FF-Detailing'!B$4-'FF-Detailing'!B$5))*'FF-Detailing'!D$5),IF(Y472&gt;='FF-Detailing'!B$6,('FF-Detailing'!C$6+((Y472-'FF-Detailing'!B$6)/('FF-Detailing'!B$5-'FF-Detailing'!B$6)*'FF-Detailing'!D$6)),0))))*$AJ$2/10</f>
        <v>2.4400000000000004</v>
      </c>
      <c r="AK472" s="100">
        <f t="shared" si="94"/>
        <v>38.197177708621368</v>
      </c>
      <c r="AL472" s="70">
        <f t="shared" si="101"/>
        <v>367</v>
      </c>
      <c r="AO472" s="110" t="str">
        <f t="shared" si="95"/>
        <v/>
      </c>
      <c r="AP472" s="110" t="str">
        <f t="shared" si="91"/>
        <v/>
      </c>
      <c r="AQ472" s="110" t="str">
        <f t="shared" si="92"/>
        <v/>
      </c>
      <c r="AR472" s="110" t="str">
        <f t="shared" si="93"/>
        <v/>
      </c>
      <c r="AS472" s="109" t="str">
        <f t="shared" si="96"/>
        <v>Disqualified</v>
      </c>
      <c r="AT472" s="109" t="str">
        <f t="shared" si="97"/>
        <v>Disqualified</v>
      </c>
      <c r="AU472" s="109" t="str">
        <f t="shared" si="98"/>
        <v>Disqualified</v>
      </c>
      <c r="AV472" s="109" t="str">
        <f t="shared" si="99"/>
        <v>Disqualified</v>
      </c>
    </row>
    <row r="473" spans="1:48" ht="20" x14ac:dyDescent="0.35">
      <c r="A473" s="87"/>
      <c r="B473" s="79">
        <v>109555</v>
      </c>
      <c r="C473" s="80" t="s">
        <v>2492</v>
      </c>
      <c r="D473" s="80" t="s">
        <v>1114</v>
      </c>
      <c r="E473" s="80" t="s">
        <v>2493</v>
      </c>
      <c r="F473" s="80" t="s">
        <v>1963</v>
      </c>
      <c r="G473" s="80" t="s">
        <v>33</v>
      </c>
      <c r="H473" s="80" t="s">
        <v>1760</v>
      </c>
      <c r="I473" s="80" t="s">
        <v>1757</v>
      </c>
      <c r="J473" s="146">
        <v>45557</v>
      </c>
      <c r="K473" s="146" t="s">
        <v>1719</v>
      </c>
      <c r="L473" s="79"/>
      <c r="M473" s="79">
        <v>9</v>
      </c>
      <c r="N473" s="78">
        <v>82.448962206006925</v>
      </c>
      <c r="O473" s="78">
        <f>_xlfn.XLOOKUP($B473,[1]Sheet1!$A:$A,[1]Sheet1!$D:$D)</f>
        <v>82.448860185107648</v>
      </c>
      <c r="P473" s="78">
        <f t="shared" si="100"/>
        <v>1.0202089927702218E-4</v>
      </c>
      <c r="Q473" s="78">
        <v>24.007220216606498</v>
      </c>
      <c r="R473" s="78">
        <v>52.877193418133416</v>
      </c>
      <c r="S473" s="78">
        <v>88.318090575690562</v>
      </c>
      <c r="T473" s="142">
        <v>1</v>
      </c>
      <c r="U473" s="68">
        <v>8.2804305823902844</v>
      </c>
      <c r="V473" s="68">
        <v>0.24841291747170852</v>
      </c>
      <c r="W473" s="78">
        <v>102.60317460317461</v>
      </c>
      <c r="X473" s="78">
        <v>76.666666666666671</v>
      </c>
      <c r="Y473" s="78">
        <v>80</v>
      </c>
      <c r="Z473" s="73"/>
      <c r="AA473" s="74"/>
      <c r="AB473" s="75">
        <f>IF(N473="","",(IF(N473&gt;='Sales Ach'!B$3,'Sales Ach'!C$3,IF(N473&gt;='Sales Ach'!B$4,('Sales Ach'!C$4+((N473-'Sales Ach'!B$4)/('Sales Ach'!B$3-'Sales Ach'!B$4))*'Sales Ach'!D$4),IF(N473&gt;'Sales Ach'!B$5,('Sales Ach'!C$5+((N473-'Sales Ach'!B$5)/('Sales Ach'!B$4-'Sales Ach'!B$5))*'Sales Ach'!D$5),IF(N473&gt;='Sales Ach'!B$6,('Sales Ach'!C$6+((N473-'Sales Ach'!B$6)/('Sales Ach'!B$5-'Sales Ach'!B$6)*'Sales Ach'!D$6)),0))))*$AB$2/10))</f>
        <v>11.234688661802078</v>
      </c>
      <c r="AC473" s="76">
        <f>IF(Q473="","",(IF(Q473&gt;=UA!B$3,UA!C$3,IF(Q473&gt;=UA!B$4,(UA!C$4+((Q473-UA!B$4)/(UA!B$3-UA!B$4))*UA!D$4),IF(Q473&gt;UA!B$5,(UA!C$5+((Q473-UA!B$5)/(UA!B$4-UA!B$5))*UA!D$5),IF(Q473&gt;=UA!B$6,(UA!C$6+((Q473-UA!B$6)/(UA!B$5-UA!B$6)*UA!D$6)),0))))*$AC$2/10))</f>
        <v>0</v>
      </c>
      <c r="AD473" s="76">
        <f>IF(R473="","",(IF(R473&gt;='New Product'!B$3,'New Product'!C$3,IF(R473&gt;='New Product'!B$4,('New Product'!C$4+((R473-'New Product'!B$4)/('New Product'!B$3-'New Product'!B$4))*'New Product'!D$4),IF(R473&gt;'New Product'!B$5,('New Product'!C$5+((R473-'New Product'!B$5)/('New Product'!B$4-'New Product'!B$5))*'New Product'!D$5),IF(R473&gt;='New Product'!B$6,('New Product'!C$6+((R473-'New Product'!B$6)/('New Product'!B$5-'New Product'!B$6)*'New Product'!D$6)),0)))))*$AD$2/10)</f>
        <v>0.81337721204333702</v>
      </c>
      <c r="AE473" s="76">
        <f>IF(S473="","",(IF(S473&gt;='Basket Brand'!B$3,'Basket Brand'!C$3,IF(S473&gt;='Basket Brand'!B$4,('Basket Brand'!C$4+((S473-'Basket Brand'!B$4)/('Basket Brand'!B$3-'Basket Brand'!B$4))*'Basket Brand'!D$4),IF(S473&gt;'Basket Brand'!B$5,('Basket Brand'!C$5+((S473-'Basket Brand'!B$5)/('Basket Brand'!B$4-'Basket Brand'!B$5))*'Basket Brand'!D$5),IF(S473&gt;='Basket Brand'!B$6,('Basket Brand'!C$6+((S473-'Basket Brand'!B$6)/('Basket Brand'!B$5-'Basket Brand'!B$6)*'Basket Brand'!D$6)),0))))*$AE$2/10))</f>
        <v>5.1981708690828681</v>
      </c>
      <c r="AF473" s="76">
        <f>IF(T473="","",(IF(T473&gt;='No of Month Ach.'!B$3,'No of Month Ach.'!C$3,IF(T473&gt;='No of Month Ach.'!B$4,('No of Month Ach.'!C$4+((T473-'No of Month Ach.'!B$4)/('No of Month Ach.'!B$3-'No of Month Ach.'!B$4))*'No of Month Ach.'!D$4),IF(T473&gt;'No of Month Ach.'!B$5,('No of Month Ach.'!C$5+((T473-'No of Month Ach.'!B$5)/('No of Month Ach.'!B$4-'No of Month Ach.'!B$5))*'No of Month Ach.'!D$5),IF(T473&gt;='No of Month Ach.'!B$6,('No of Month Ach.'!C$6+((T473-'No of Month Ach.'!B$6)/('No of Month Ach.'!B$5-'No of Month Ach.'!B$6)*'No of Month Ach.'!D$6)),0))))*$AF$2/10))</f>
        <v>0</v>
      </c>
      <c r="AG473" s="76">
        <f>IFERROR(IF(U473="","",IF(U473&gt;='Rx Share'!B$3,'Rx Share'!C$3,IF(U473&gt;='Rx Share'!B$4,('Rx Share'!C$4+((U473-'Rx Share'!B$4)/('Rx Share'!B$3-'Rx Share'!B$4))*'Rx Share'!D$4),IF(U473&gt;'Rx Share'!B$5,('Rx Share'!C$5+((U473-'Rx Share'!B$5)/('Rx Share'!B$4-'Rx Share'!B$5))*'Rx Share'!D$5),IF(U473&gt;='Rx Share'!B$6,('Rx Share'!C$6+((U473-'Rx Share'!B$6)/('Rx Share'!B$5-'Rx Share'!B$6)*'Rx Share'!D$6)),0)))))*$AG$2/10,"")</f>
        <v>0</v>
      </c>
      <c r="AH473" s="76">
        <f>IF(W473&gt;='Call Achv'!B$3,'Call Achv'!C$3,IF(W473&gt;='Call Achv'!B$4,('Call Achv'!C$4+((W473-'Call Achv'!B$4)/('Call Achv'!B$3-'Call Achv'!B$4))*'Call Achv'!D$4),IF(W473&gt;'Call Achv'!B$5,('Call Achv'!C$5+((W473-'Call Achv'!B$5)/('Call Achv'!B$4-'Call Achv'!B$5))*'Call Achv'!D$5),IF(W473&gt;='Call Achv'!B$6,('Call Achv'!C$6+((W473-'Call Achv'!B$6)/('Call Achv'!B$5-'Call Achv'!B$6)*'Call Achv'!D$6)),0))))*$AH$2/10</f>
        <v>5</v>
      </c>
      <c r="AI473" s="76">
        <f>IF(X473&gt;='FF-Written'!B$3,'FF-Written'!C$3,IF(X473&gt;='FF-Written'!B$4,('FF-Written'!C$4+((X473-'FF-Written'!B$4)/('FF-Written'!B$3-'FF-Written'!B$4))*'FF-Written'!D$4),IF(X473&gt;'FF-Written'!B$5,('FF-Written'!C$5+((X473-'FF-Written'!B$5)/('FF-Written'!B$4-'FF-Written'!B$5))*'FF-Written'!D$5),IF(X473&gt;='FF-Written'!B$6,('FF-Written'!C$6+((X473-'FF-Written'!B$6)/('FF-Written'!B$5-'FF-Written'!B$6)*'FF-Written'!D$6)),0))))*$AI$2/10</f>
        <v>5.2000000000000011</v>
      </c>
      <c r="AJ473" s="76">
        <f>IF(Y473&gt;='FF-Detailing'!B$3,'FF-Detailing'!C$3,IF(Y473&gt;='FF-Detailing'!B$4,('FF-Detailing'!C$4+((Y473-'FF-Detailing'!B$4)/('FF-Detailing'!B$3-'FF-Detailing'!B$4))*'FF-Detailing'!D$4),IF(Y473&gt;'FF-Detailing'!B$5,('FF-Detailing'!C$5+((Y473-'FF-Detailing'!B$5)/('FF-Detailing'!B$4-'FF-Detailing'!B$5))*'FF-Detailing'!D$5),IF(Y473&gt;='FF-Detailing'!B$6,('FF-Detailing'!C$6+((Y473-'FF-Detailing'!B$6)/('FF-Detailing'!B$5-'FF-Detailing'!B$6)*'FF-Detailing'!D$6)),0))))*$AJ$2/10</f>
        <v>2.1</v>
      </c>
      <c r="AK473" s="100">
        <f t="shared" si="94"/>
        <v>36.932795928660354</v>
      </c>
      <c r="AL473" s="70">
        <f t="shared" si="101"/>
        <v>381</v>
      </c>
      <c r="AO473" s="110" t="str">
        <f t="shared" si="95"/>
        <v/>
      </c>
      <c r="AP473" s="110" t="str">
        <f t="shared" si="91"/>
        <v/>
      </c>
      <c r="AQ473" s="110" t="str">
        <f t="shared" si="92"/>
        <v/>
      </c>
      <c r="AR473" s="110" t="str">
        <f t="shared" si="93"/>
        <v/>
      </c>
      <c r="AS473" s="109" t="str">
        <f t="shared" si="96"/>
        <v>Disqualified</v>
      </c>
      <c r="AT473" s="109" t="str">
        <f t="shared" si="97"/>
        <v>Disqualified</v>
      </c>
      <c r="AU473" s="109" t="str">
        <f t="shared" si="98"/>
        <v>Disqualified</v>
      </c>
      <c r="AV473" s="109" t="str">
        <f t="shared" si="99"/>
        <v>Disqualified</v>
      </c>
    </row>
    <row r="474" spans="1:48" ht="20" x14ac:dyDescent="0.35">
      <c r="A474" s="87"/>
      <c r="B474" s="79">
        <v>109556</v>
      </c>
      <c r="C474" s="80" t="s">
        <v>2494</v>
      </c>
      <c r="D474" s="80" t="s">
        <v>1114</v>
      </c>
      <c r="E474" s="80" t="s">
        <v>2495</v>
      </c>
      <c r="F474" s="80" t="s">
        <v>2305</v>
      </c>
      <c r="G474" s="80" t="s">
        <v>1881</v>
      </c>
      <c r="H474" s="80" t="s">
        <v>1822</v>
      </c>
      <c r="I474" s="80" t="s">
        <v>1757</v>
      </c>
      <c r="J474" s="146">
        <v>45557</v>
      </c>
      <c r="K474" s="146" t="s">
        <v>1719</v>
      </c>
      <c r="L474" s="79"/>
      <c r="M474" s="79">
        <v>9</v>
      </c>
      <c r="N474" s="78">
        <v>104.46361875507853</v>
      </c>
      <c r="O474" s="78">
        <f>_xlfn.XLOOKUP($B474,[1]Sheet1!$A:$A,[1]Sheet1!$D:$D)</f>
        <v>104.46354441296322</v>
      </c>
      <c r="P474" s="78">
        <f t="shared" si="100"/>
        <v>7.4342115311765156E-5</v>
      </c>
      <c r="Q474" s="78">
        <v>40.625</v>
      </c>
      <c r="R474" s="78">
        <v>115.72952752981894</v>
      </c>
      <c r="S474" s="78">
        <v>110.45604627120473</v>
      </c>
      <c r="T474" s="142">
        <v>8</v>
      </c>
      <c r="U474" s="68">
        <v>32.504624088782506</v>
      </c>
      <c r="V474" s="68">
        <v>0.65009248177565016</v>
      </c>
      <c r="W474" s="78">
        <v>105.55555555555556</v>
      </c>
      <c r="X474" s="78">
        <v>58.888888888888886</v>
      </c>
      <c r="Y474" s="78">
        <v>82.666666666666671</v>
      </c>
      <c r="Z474" s="73"/>
      <c r="AA474" s="74"/>
      <c r="AB474" s="75">
        <f>IF(N474="","",(IF(N474&gt;='Sales Ach'!B$3,'Sales Ach'!C$3,IF(N474&gt;='Sales Ach'!B$4,('Sales Ach'!C$4+((N474-'Sales Ach'!B$4)/('Sales Ach'!B$3-'Sales Ach'!B$4))*'Sales Ach'!D$4),IF(N474&gt;'Sales Ach'!B$5,('Sales Ach'!C$5+((N474-'Sales Ach'!B$5)/('Sales Ach'!B$4-'Sales Ach'!B$5))*'Sales Ach'!D$5),IF(N474&gt;='Sales Ach'!B$6,('Sales Ach'!C$6+((N474-'Sales Ach'!B$6)/('Sales Ach'!B$5-'Sales Ach'!B$6)*'Sales Ach'!D$6)),0))))*$AB$2/10))</f>
        <v>25.339085626523559</v>
      </c>
      <c r="AC474" s="76">
        <f>IF(Q474="","",(IF(Q474&gt;=UA!B$3,UA!C$3,IF(Q474&gt;=UA!B$4,(UA!C$4+((Q474-UA!B$4)/(UA!B$3-UA!B$4))*UA!D$4),IF(Q474&gt;UA!B$5,(UA!C$5+((Q474-UA!B$5)/(UA!B$4-UA!B$5))*UA!D$5),IF(Q474&gt;=UA!B$6,(UA!C$6+((Q474-UA!B$6)/(UA!B$5-UA!B$6)*UA!D$6)),0))))*$AC$2/10))</f>
        <v>6.25</v>
      </c>
      <c r="AD474" s="76">
        <f>IF(R474="","",(IF(R474&gt;='New Product'!B$3,'New Product'!C$3,IF(R474&gt;='New Product'!B$4,('New Product'!C$4+((R474-'New Product'!B$4)/('New Product'!B$3-'New Product'!B$4))*'New Product'!D$4),IF(R474&gt;'New Product'!B$5,('New Product'!C$5+((R474-'New Product'!B$5)/('New Product'!B$4-'New Product'!B$5))*'New Product'!D$5),IF(R474&gt;='New Product'!B$6,('New Product'!C$6+((R474-'New Product'!B$6)/('New Product'!B$5-'New Product'!B$6)*'New Product'!D$6)),0)))))*$AD$2/10)</f>
        <v>5</v>
      </c>
      <c r="AE474" s="76">
        <f>IF(S474="","",(IF(S474&gt;='Basket Brand'!B$3,'Basket Brand'!C$3,IF(S474&gt;='Basket Brand'!B$4,('Basket Brand'!C$4+((S474-'Basket Brand'!B$4)/('Basket Brand'!B$3-'Basket Brand'!B$4))*'Basket Brand'!D$4),IF(S474&gt;'Basket Brand'!B$5,('Basket Brand'!C$5+((S474-'Basket Brand'!B$5)/('Basket Brand'!B$4-'Basket Brand'!B$5))*'Basket Brand'!D$5),IF(S474&gt;='Basket Brand'!B$6,('Basket Brand'!C$6+((S474-'Basket Brand'!B$6)/('Basket Brand'!B$5-'Basket Brand'!B$6)*'Basket Brand'!D$6)),0))))*$AE$2/10))</f>
        <v>10.854725552544567</v>
      </c>
      <c r="AF474" s="76">
        <f>IF(T474="","",(IF(T474&gt;='No of Month Ach.'!B$3,'No of Month Ach.'!C$3,IF(T474&gt;='No of Month Ach.'!B$4,('No of Month Ach.'!C$4+((T474-'No of Month Ach.'!B$4)/('No of Month Ach.'!B$3-'No of Month Ach.'!B$4))*'No of Month Ach.'!D$4),IF(T474&gt;'No of Month Ach.'!B$5,('No of Month Ach.'!C$5+((T474-'No of Month Ach.'!B$5)/('No of Month Ach.'!B$4-'No of Month Ach.'!B$5))*'No of Month Ach.'!D$5),IF(T474&gt;='No of Month Ach.'!B$6,('No of Month Ach.'!C$6+((T474-'No of Month Ach.'!B$6)/('No of Month Ach.'!B$5-'No of Month Ach.'!B$6)*'No of Month Ach.'!D$6)),0))))*$AF$2/10))</f>
        <v>3.85</v>
      </c>
      <c r="AG474" s="76">
        <f>IFERROR(IF(U474="","",IF(U474&gt;='Rx Share'!B$3,'Rx Share'!C$3,IF(U474&gt;='Rx Share'!B$4,('Rx Share'!C$4+((U474-'Rx Share'!B$4)/('Rx Share'!B$3-'Rx Share'!B$4))*'Rx Share'!D$4),IF(U474&gt;'Rx Share'!B$5,('Rx Share'!C$5+((U474-'Rx Share'!B$5)/('Rx Share'!B$4-'Rx Share'!B$5))*'Rx Share'!D$5),IF(U474&gt;='Rx Share'!B$6,('Rx Share'!C$6+((U474-'Rx Share'!B$6)/('Rx Share'!B$5-'Rx Share'!B$6)*'Rx Share'!D$6)),0)))))*$AG$2/10,"")</f>
        <v>0</v>
      </c>
      <c r="AH474" s="76">
        <f>IF(W474&gt;='Call Achv'!B$3,'Call Achv'!C$3,IF(W474&gt;='Call Achv'!B$4,('Call Achv'!C$4+((W474-'Call Achv'!B$4)/('Call Achv'!B$3-'Call Achv'!B$4))*'Call Achv'!D$4),IF(W474&gt;'Call Achv'!B$5,('Call Achv'!C$5+((W474-'Call Achv'!B$5)/('Call Achv'!B$4-'Call Achv'!B$5))*'Call Achv'!D$5),IF(W474&gt;='Call Achv'!B$6,('Call Achv'!C$6+((W474-'Call Achv'!B$6)/('Call Achv'!B$5-'Call Achv'!B$6)*'Call Achv'!D$6)),0))))*$AH$2/10</f>
        <v>5</v>
      </c>
      <c r="AI474" s="76">
        <f>IF(X474&gt;='FF-Written'!B$3,'FF-Written'!C$3,IF(X474&gt;='FF-Written'!B$4,('FF-Written'!C$4+((X474-'FF-Written'!B$4)/('FF-Written'!B$3-'FF-Written'!B$4))*'FF-Written'!D$4),IF(X474&gt;'FF-Written'!B$5,('FF-Written'!C$5+((X474-'FF-Written'!B$5)/('FF-Written'!B$4-'FF-Written'!B$5))*'FF-Written'!D$5),IF(X474&gt;='FF-Written'!B$6,('FF-Written'!C$6+((X474-'FF-Written'!B$6)/('FF-Written'!B$5-'FF-Written'!B$6)*'FF-Written'!D$6)),0))))*$AI$2/10</f>
        <v>2.8888888888888884</v>
      </c>
      <c r="AJ474" s="76">
        <f>IF(Y474&gt;='FF-Detailing'!B$3,'FF-Detailing'!C$3,IF(Y474&gt;='FF-Detailing'!B$4,('FF-Detailing'!C$4+((Y474-'FF-Detailing'!B$4)/('FF-Detailing'!B$3-'FF-Detailing'!B$4))*'FF-Detailing'!D$4),IF(Y474&gt;'FF-Detailing'!B$5,('FF-Detailing'!C$5+((Y474-'FF-Detailing'!B$5)/('FF-Detailing'!B$4-'FF-Detailing'!B$5))*'FF-Detailing'!D$5),IF(Y474&gt;='FF-Detailing'!B$6,('FF-Detailing'!C$6+((Y474-'FF-Detailing'!B$6)/('FF-Detailing'!B$5-'FF-Detailing'!B$6)*'FF-Detailing'!D$6)),0))))*$AJ$2/10</f>
        <v>2.2600000000000002</v>
      </c>
      <c r="AK474" s="100">
        <f t="shared" si="94"/>
        <v>76.803375084946254</v>
      </c>
      <c r="AL474" s="70">
        <f t="shared" si="101"/>
        <v>63</v>
      </c>
      <c r="AO474" s="110">
        <f t="shared" si="95"/>
        <v>32.504624088782506</v>
      </c>
      <c r="AP474" s="110">
        <f t="shared" si="91"/>
        <v>115.72952752981894</v>
      </c>
      <c r="AQ474" s="110">
        <f t="shared" si="92"/>
        <v>40.625</v>
      </c>
      <c r="AR474" s="110">
        <f t="shared" si="93"/>
        <v>58.888888888888886</v>
      </c>
      <c r="AS474" s="109">
        <f t="shared" si="96"/>
        <v>32</v>
      </c>
      <c r="AT474" s="109">
        <f t="shared" si="97"/>
        <v>24</v>
      </c>
      <c r="AU474" s="109">
        <f t="shared" si="98"/>
        <v>85</v>
      </c>
      <c r="AV474" s="109">
        <f t="shared" si="99"/>
        <v>126</v>
      </c>
    </row>
    <row r="475" spans="1:48" ht="20" x14ac:dyDescent="0.35">
      <c r="A475" s="87"/>
      <c r="B475" s="79">
        <v>109557</v>
      </c>
      <c r="C475" s="80" t="s">
        <v>2496</v>
      </c>
      <c r="D475" s="80" t="s">
        <v>1114</v>
      </c>
      <c r="E475" s="80" t="s">
        <v>321</v>
      </c>
      <c r="F475" s="80" t="s">
        <v>83</v>
      </c>
      <c r="G475" s="80" t="s">
        <v>21</v>
      </c>
      <c r="H475" s="80" t="s">
        <v>1760</v>
      </c>
      <c r="I475" s="80" t="s">
        <v>1757</v>
      </c>
      <c r="J475" s="146">
        <v>45557</v>
      </c>
      <c r="K475" s="146" t="s">
        <v>1719</v>
      </c>
      <c r="L475" s="79"/>
      <c r="M475" s="79">
        <v>9</v>
      </c>
      <c r="N475" s="78">
        <v>95.60383266757259</v>
      </c>
      <c r="O475" s="78">
        <f>_xlfn.XLOOKUP($B475,[1]Sheet1!$A:$A,[1]Sheet1!$D:$D)</f>
        <v>95.603796904091055</v>
      </c>
      <c r="P475" s="78">
        <f t="shared" si="100"/>
        <v>3.5763481534445418E-5</v>
      </c>
      <c r="Q475" s="78">
        <v>49.275362318840585</v>
      </c>
      <c r="R475" s="78">
        <v>83.044923531930777</v>
      </c>
      <c r="S475" s="78">
        <v>108.83055481442415</v>
      </c>
      <c r="T475" s="142">
        <v>5</v>
      </c>
      <c r="U475" s="68">
        <v>15.559047354961949</v>
      </c>
      <c r="V475" s="68">
        <v>0.46677142064885846</v>
      </c>
      <c r="W475" s="78">
        <v>99.714285714285708</v>
      </c>
      <c r="X475" s="78">
        <v>72.222222222222229</v>
      </c>
      <c r="Y475" s="78">
        <v>89.333333333333329</v>
      </c>
      <c r="Z475" s="73"/>
      <c r="AA475" s="74"/>
      <c r="AB475" s="75">
        <f>IF(N475="","",(IF(N475&gt;='Sales Ach'!B$3,'Sales Ach'!C$3,IF(N475&gt;='Sales Ach'!B$4,('Sales Ach'!C$4+((N475-'Sales Ach'!B$4)/('Sales Ach'!B$3-'Sales Ach'!B$4))*'Sales Ach'!D$4),IF(N475&gt;'Sales Ach'!B$5,('Sales Ach'!C$5+((N475-'Sales Ach'!B$5)/('Sales Ach'!B$4-'Sales Ach'!B$5))*'Sales Ach'!D$5),IF(N475&gt;='Sales Ach'!B$6,('Sales Ach'!C$6+((N475-'Sales Ach'!B$6)/('Sales Ach'!B$5-'Sales Ach'!B$6)*'Sales Ach'!D$6)),0))))*$AB$2/10))</f>
        <v>15.724599201087107</v>
      </c>
      <c r="AC475" s="76">
        <f>IF(Q475="","",(IF(Q475&gt;=UA!B$3,UA!C$3,IF(Q475&gt;=UA!B$4,(UA!C$4+((Q475-UA!B$4)/(UA!B$3-UA!B$4))*UA!D$4),IF(Q475&gt;UA!B$5,(UA!C$5+((Q475-UA!B$5)/(UA!B$4-UA!B$5))*UA!D$5),IF(Q475&gt;=UA!B$6,(UA!C$6+((Q475-UA!B$6)/(UA!B$5-UA!B$6)*UA!D$6)),0))))*$AC$2/10))</f>
        <v>9.7101449275362341</v>
      </c>
      <c r="AD475" s="76">
        <f>IF(R475="","",(IF(R475&gt;='New Product'!B$3,'New Product'!C$3,IF(R475&gt;='New Product'!B$4,('New Product'!C$4+((R475-'New Product'!B$4)/('New Product'!B$3-'New Product'!B$4))*'New Product'!D$4),IF(R475&gt;'New Product'!B$5,('New Product'!C$5+((R475-'New Product'!B$5)/('New Product'!B$4-'New Product'!B$5))*'New Product'!D$5),IF(R475&gt;='New Product'!B$6,('New Product'!C$6+((R475-'New Product'!B$6)/('New Product'!B$5-'New Product'!B$6)*'New Product'!D$6)),0)))))*$AD$2/10)</f>
        <v>2.3044923531930777</v>
      </c>
      <c r="AE475" s="76">
        <f>IF(S475="","",(IF(S475&gt;='Basket Brand'!B$3,'Basket Brand'!C$3,IF(S475&gt;='Basket Brand'!B$4,('Basket Brand'!C$4+((S475-'Basket Brand'!B$4)/('Basket Brand'!B$3-'Basket Brand'!B$4))*'Basket Brand'!D$4),IF(S475&gt;'Basket Brand'!B$5,('Basket Brand'!C$5+((S475-'Basket Brand'!B$5)/('Basket Brand'!B$4-'Basket Brand'!B$5))*'Basket Brand'!D$5),IF(S475&gt;='Basket Brand'!B$6,('Basket Brand'!C$6+((S475-'Basket Brand'!B$6)/('Basket Brand'!B$5-'Basket Brand'!B$6)*'Basket Brand'!D$6)),0))))*$AE$2/10))</f>
        <v>10.659666577730899</v>
      </c>
      <c r="AF475" s="76">
        <f>IF(T475="","",(IF(T475&gt;='No of Month Ach.'!B$3,'No of Month Ach.'!C$3,IF(T475&gt;='No of Month Ach.'!B$4,('No of Month Ach.'!C$4+((T475-'No of Month Ach.'!B$4)/('No of Month Ach.'!B$3-'No of Month Ach.'!B$4))*'No of Month Ach.'!D$4),IF(T475&gt;'No of Month Ach.'!B$5,('No of Month Ach.'!C$5+((T475-'No of Month Ach.'!B$5)/('No of Month Ach.'!B$4-'No of Month Ach.'!B$5))*'No of Month Ach.'!D$5),IF(T475&gt;='No of Month Ach.'!B$6,('No of Month Ach.'!C$6+((T475-'No of Month Ach.'!B$6)/('No of Month Ach.'!B$5-'No of Month Ach.'!B$6)*'No of Month Ach.'!D$6)),0))))*$AF$2/10))</f>
        <v>0.35</v>
      </c>
      <c r="AG475" s="76">
        <f>IFERROR(IF(U475="","",IF(U475&gt;='Rx Share'!B$3,'Rx Share'!C$3,IF(U475&gt;='Rx Share'!B$4,('Rx Share'!C$4+((U475-'Rx Share'!B$4)/('Rx Share'!B$3-'Rx Share'!B$4))*'Rx Share'!D$4),IF(U475&gt;'Rx Share'!B$5,('Rx Share'!C$5+((U475-'Rx Share'!B$5)/('Rx Share'!B$4-'Rx Share'!B$5))*'Rx Share'!D$5),IF(U475&gt;='Rx Share'!B$6,('Rx Share'!C$6+((U475-'Rx Share'!B$6)/('Rx Share'!B$5-'Rx Share'!B$6)*'Rx Share'!D$6)),0)))))*$AG$2/10,"")</f>
        <v>0</v>
      </c>
      <c r="AH475" s="76">
        <f>IF(W475&gt;='Call Achv'!B$3,'Call Achv'!C$3,IF(W475&gt;='Call Achv'!B$4,('Call Achv'!C$4+((W475-'Call Achv'!B$4)/('Call Achv'!B$3-'Call Achv'!B$4))*'Call Achv'!D$4),IF(W475&gt;'Call Achv'!B$5,('Call Achv'!C$5+((W475-'Call Achv'!B$5)/('Call Achv'!B$4-'Call Achv'!B$5))*'Call Achv'!D$5),IF(W475&gt;='Call Achv'!B$6,('Call Achv'!C$6+((W475-'Call Achv'!B$6)/('Call Achv'!B$5-'Call Achv'!B$6)*'Call Achv'!D$6)),0))))*$AH$2/10</f>
        <v>4.9142857142857128</v>
      </c>
      <c r="AI475" s="76">
        <f>IF(X475&gt;='FF-Written'!B$3,'FF-Written'!C$3,IF(X475&gt;='FF-Written'!B$4,('FF-Written'!C$4+((X475-'FF-Written'!B$4)/('FF-Written'!B$3-'FF-Written'!B$4))*'FF-Written'!D$4),IF(X475&gt;'FF-Written'!B$5,('FF-Written'!C$5+((X475-'FF-Written'!B$5)/('FF-Written'!B$4-'FF-Written'!B$5))*'FF-Written'!D$5),IF(X475&gt;='FF-Written'!B$6,('FF-Written'!C$6+((X475-'FF-Written'!B$6)/('FF-Written'!B$5-'FF-Written'!B$6)*'FF-Written'!D$6)),0))))*$AI$2/10</f>
        <v>4.666666666666667</v>
      </c>
      <c r="AJ475" s="76">
        <f>IF(Y475&gt;='FF-Detailing'!B$3,'FF-Detailing'!C$3,IF(Y475&gt;='FF-Detailing'!B$4,('FF-Detailing'!C$4+((Y475-'FF-Detailing'!B$4)/('FF-Detailing'!B$3-'FF-Detailing'!B$4))*'FF-Detailing'!D$4),IF(Y475&gt;'FF-Detailing'!B$5,('FF-Detailing'!C$5+((Y475-'FF-Detailing'!B$5)/('FF-Detailing'!B$4-'FF-Detailing'!B$5))*'FF-Detailing'!D$5),IF(Y475&gt;='FF-Detailing'!B$6,('FF-Detailing'!C$6+((Y475-'FF-Detailing'!B$6)/('FF-Detailing'!B$5-'FF-Detailing'!B$6)*'FF-Detailing'!D$6)),0))))*$AJ$2/10</f>
        <v>2.6599999999999993</v>
      </c>
      <c r="AK475" s="100">
        <f t="shared" si="94"/>
        <v>63.73731930062462</v>
      </c>
      <c r="AL475" s="70">
        <f t="shared" si="101"/>
        <v>138</v>
      </c>
      <c r="AO475" s="110" t="str">
        <f t="shared" si="95"/>
        <v/>
      </c>
      <c r="AP475" s="110" t="str">
        <f t="shared" si="91"/>
        <v/>
      </c>
      <c r="AQ475" s="110" t="str">
        <f t="shared" si="92"/>
        <v/>
      </c>
      <c r="AR475" s="110" t="str">
        <f t="shared" si="93"/>
        <v/>
      </c>
      <c r="AS475" s="109" t="str">
        <f t="shared" si="96"/>
        <v>Disqualified</v>
      </c>
      <c r="AT475" s="109" t="str">
        <f t="shared" si="97"/>
        <v>Disqualified</v>
      </c>
      <c r="AU475" s="109" t="str">
        <f t="shared" si="98"/>
        <v>Disqualified</v>
      </c>
      <c r="AV475" s="109" t="str">
        <f t="shared" si="99"/>
        <v>Disqualified</v>
      </c>
    </row>
    <row r="476" spans="1:48" ht="20" x14ac:dyDescent="0.35">
      <c r="A476" s="87"/>
      <c r="B476" s="79">
        <v>109558</v>
      </c>
      <c r="C476" s="80" t="s">
        <v>2497</v>
      </c>
      <c r="D476" s="80" t="s">
        <v>1114</v>
      </c>
      <c r="E476" s="80" t="s">
        <v>2498</v>
      </c>
      <c r="F476" s="80" t="s">
        <v>114</v>
      </c>
      <c r="G476" s="80" t="s">
        <v>31</v>
      </c>
      <c r="H476" s="80" t="s">
        <v>1760</v>
      </c>
      <c r="I476" s="80" t="s">
        <v>1757</v>
      </c>
      <c r="J476" s="146">
        <v>45557</v>
      </c>
      <c r="K476" s="146" t="s">
        <v>1719</v>
      </c>
      <c r="L476" s="79"/>
      <c r="M476" s="79">
        <v>9</v>
      </c>
      <c r="N476" s="78">
        <v>98.964507056633806</v>
      </c>
      <c r="O476" s="78">
        <f>_xlfn.XLOOKUP($B476,[1]Sheet1!$A:$A,[1]Sheet1!$D:$D)</f>
        <v>98.964404771787244</v>
      </c>
      <c r="P476" s="78">
        <f t="shared" si="100"/>
        <v>1.0228484656238379E-4</v>
      </c>
      <c r="Q476" s="78">
        <v>38.365896980461812</v>
      </c>
      <c r="R476" s="78">
        <v>75.36961033381354</v>
      </c>
      <c r="S476" s="78">
        <v>97.664373621952421</v>
      </c>
      <c r="T476" s="142">
        <v>5</v>
      </c>
      <c r="U476" s="68">
        <v>18.87504718761797</v>
      </c>
      <c r="V476" s="68">
        <v>0.56625141562853909</v>
      </c>
      <c r="W476" s="78">
        <v>101.8983268983269</v>
      </c>
      <c r="X476" s="78">
        <v>81.666666666666657</v>
      </c>
      <c r="Y476" s="78">
        <v>84.333333333333329</v>
      </c>
      <c r="Z476" s="73"/>
      <c r="AA476" s="74"/>
      <c r="AB476" s="75">
        <f>IF(N476="","",(IF(N476&gt;='Sales Ach'!B$3,'Sales Ach'!C$3,IF(N476&gt;='Sales Ach'!B$4,('Sales Ach'!C$4+((N476-'Sales Ach'!B$4)/('Sales Ach'!B$3-'Sales Ach'!B$4))*'Sales Ach'!D$4),IF(N476&gt;'Sales Ach'!B$5,('Sales Ach'!C$5+((N476-'Sales Ach'!B$5)/('Sales Ach'!B$4-'Sales Ach'!B$5))*'Sales Ach'!D$5),IF(N476&gt;='Sales Ach'!B$6,('Sales Ach'!C$6+((N476-'Sales Ach'!B$6)/('Sales Ach'!B$5-'Sales Ach'!B$6)*'Sales Ach'!D$6)),0))))*$AB$2/10))</f>
        <v>19.757408467960566</v>
      </c>
      <c r="AC476" s="76">
        <f>IF(Q476="","",(IF(Q476&gt;=UA!B$3,UA!C$3,IF(Q476&gt;=UA!B$4,(UA!C$4+((Q476-UA!B$4)/(UA!B$3-UA!B$4))*UA!D$4),IF(Q476&gt;UA!B$5,(UA!C$5+((Q476-UA!B$5)/(UA!B$4-UA!B$5))*UA!D$5),IF(Q476&gt;=UA!B$6,(UA!C$6+((Q476-UA!B$6)/(UA!B$5-UA!B$6)*UA!D$6)),0))))*$AC$2/10))</f>
        <v>5.5097690941385435</v>
      </c>
      <c r="AD476" s="76">
        <f>IF(R476="","",(IF(R476&gt;='New Product'!B$3,'New Product'!C$3,IF(R476&gt;='New Product'!B$4,('New Product'!C$4+((R476-'New Product'!B$4)/('New Product'!B$3-'New Product'!B$4))*'New Product'!D$4),IF(R476&gt;'New Product'!B$5,('New Product'!C$5+((R476-'New Product'!B$5)/('New Product'!B$4-'New Product'!B$5))*'New Product'!D$5),IF(R476&gt;='New Product'!B$6,('New Product'!C$6+((R476-'New Product'!B$6)/('New Product'!B$5-'New Product'!B$6)*'New Product'!D$6)),0)))))*$AD$2/10)</f>
        <v>1.7974204521043426</v>
      </c>
      <c r="AE476" s="76">
        <f>IF(S476="","",(IF(S476&gt;='Basket Brand'!B$3,'Basket Brand'!C$3,IF(S476&gt;='Basket Brand'!B$4,('Basket Brand'!C$4+((S476-'Basket Brand'!B$4)/('Basket Brand'!B$3-'Basket Brand'!B$4))*'Basket Brand'!D$4),IF(S476&gt;'Basket Brand'!B$5,('Basket Brand'!C$5+((S476-'Basket Brand'!B$5)/('Basket Brand'!B$4-'Basket Brand'!B$5))*'Basket Brand'!D$5),IF(S476&gt;='Basket Brand'!B$6,('Basket Brand'!C$6+((S476-'Basket Brand'!B$6)/('Basket Brand'!B$5-'Basket Brand'!B$6)*'Basket Brand'!D$6)),0))))*$AE$2/10))</f>
        <v>7.278899338537161</v>
      </c>
      <c r="AF476" s="76">
        <f>IF(T476="","",(IF(T476&gt;='No of Month Ach.'!B$3,'No of Month Ach.'!C$3,IF(T476&gt;='No of Month Ach.'!B$4,('No of Month Ach.'!C$4+((T476-'No of Month Ach.'!B$4)/('No of Month Ach.'!B$3-'No of Month Ach.'!B$4))*'No of Month Ach.'!D$4),IF(T476&gt;'No of Month Ach.'!B$5,('No of Month Ach.'!C$5+((T476-'No of Month Ach.'!B$5)/('No of Month Ach.'!B$4-'No of Month Ach.'!B$5))*'No of Month Ach.'!D$5),IF(T476&gt;='No of Month Ach.'!B$6,('No of Month Ach.'!C$6+((T476-'No of Month Ach.'!B$6)/('No of Month Ach.'!B$5-'No of Month Ach.'!B$6)*'No of Month Ach.'!D$6)),0))))*$AF$2/10))</f>
        <v>0.35</v>
      </c>
      <c r="AG476" s="76">
        <f>IFERROR(IF(U476="","",IF(U476&gt;='Rx Share'!B$3,'Rx Share'!C$3,IF(U476&gt;='Rx Share'!B$4,('Rx Share'!C$4+((U476-'Rx Share'!B$4)/('Rx Share'!B$3-'Rx Share'!B$4))*'Rx Share'!D$4),IF(U476&gt;'Rx Share'!B$5,('Rx Share'!C$5+((U476-'Rx Share'!B$5)/('Rx Share'!B$4-'Rx Share'!B$5))*'Rx Share'!D$5),IF(U476&gt;='Rx Share'!B$6,('Rx Share'!C$6+((U476-'Rx Share'!B$6)/('Rx Share'!B$5-'Rx Share'!B$6)*'Rx Share'!D$6)),0)))))*$AG$2/10,"")</f>
        <v>0</v>
      </c>
      <c r="AH476" s="76">
        <f>IF(W476&gt;='Call Achv'!B$3,'Call Achv'!C$3,IF(W476&gt;='Call Achv'!B$4,('Call Achv'!C$4+((W476-'Call Achv'!B$4)/('Call Achv'!B$3-'Call Achv'!B$4))*'Call Achv'!D$4),IF(W476&gt;'Call Achv'!B$5,('Call Achv'!C$5+((W476-'Call Achv'!B$5)/('Call Achv'!B$4-'Call Achv'!B$5))*'Call Achv'!D$5),IF(W476&gt;='Call Achv'!B$6,('Call Achv'!C$6+((W476-'Call Achv'!B$6)/('Call Achv'!B$5-'Call Achv'!B$6)*'Call Achv'!D$6)),0))))*$AH$2/10</f>
        <v>5</v>
      </c>
      <c r="AI476" s="76">
        <f>IF(X476&gt;='FF-Written'!B$3,'FF-Written'!C$3,IF(X476&gt;='FF-Written'!B$4,('FF-Written'!C$4+((X476-'FF-Written'!B$4)/('FF-Written'!B$3-'FF-Written'!B$4))*'FF-Written'!D$4),IF(X476&gt;'FF-Written'!B$5,('FF-Written'!C$5+((X476-'FF-Written'!B$5)/('FF-Written'!B$4-'FF-Written'!B$5))*'FF-Written'!D$5),IF(X476&gt;='FF-Written'!B$6,('FF-Written'!C$6+((X476-'FF-Written'!B$6)/('FF-Written'!B$5-'FF-Written'!B$6)*'FF-Written'!D$6)),0))))*$AI$2/10</f>
        <v>6.6666666666666661</v>
      </c>
      <c r="AJ476" s="76">
        <f>IF(Y476&gt;='FF-Detailing'!B$3,'FF-Detailing'!C$3,IF(Y476&gt;='FF-Detailing'!B$4,('FF-Detailing'!C$4+((Y476-'FF-Detailing'!B$4)/('FF-Detailing'!B$3-'FF-Detailing'!B$4))*'FF-Detailing'!D$4),IF(Y476&gt;'FF-Detailing'!B$5,('FF-Detailing'!C$5+((Y476-'FF-Detailing'!B$5)/('FF-Detailing'!B$4-'FF-Detailing'!B$5))*'FF-Detailing'!D$5),IF(Y476&gt;='FF-Detailing'!B$6,('FF-Detailing'!C$6+((Y476-'FF-Detailing'!B$6)/('FF-Detailing'!B$5-'FF-Detailing'!B$6)*'FF-Detailing'!D$6)),0))))*$AJ$2/10</f>
        <v>2.3599999999999994</v>
      </c>
      <c r="AK476" s="100">
        <f t="shared" si="94"/>
        <v>60.900205024259094</v>
      </c>
      <c r="AL476" s="117">
        <f t="shared" si="101"/>
        <v>157</v>
      </c>
      <c r="AO476" s="110" t="str">
        <f t="shared" si="95"/>
        <v/>
      </c>
      <c r="AP476" s="110" t="str">
        <f t="shared" si="91"/>
        <v/>
      </c>
      <c r="AQ476" s="110" t="str">
        <f t="shared" si="92"/>
        <v/>
      </c>
      <c r="AR476" s="110" t="str">
        <f t="shared" si="93"/>
        <v/>
      </c>
      <c r="AS476" s="109" t="str">
        <f t="shared" si="96"/>
        <v>Disqualified</v>
      </c>
      <c r="AT476" s="109" t="str">
        <f t="shared" si="97"/>
        <v>Disqualified</v>
      </c>
      <c r="AU476" s="109" t="str">
        <f t="shared" si="98"/>
        <v>Disqualified</v>
      </c>
      <c r="AV476" s="109" t="str">
        <f t="shared" si="99"/>
        <v>Disqualified</v>
      </c>
    </row>
    <row r="477" spans="1:48" ht="20" x14ac:dyDescent="0.35">
      <c r="A477" s="87"/>
      <c r="B477" s="79">
        <v>109559</v>
      </c>
      <c r="C477" s="80" t="s">
        <v>2499</v>
      </c>
      <c r="D477" s="80" t="s">
        <v>1114</v>
      </c>
      <c r="E477" s="80" t="s">
        <v>2500</v>
      </c>
      <c r="F477" s="80" t="s">
        <v>2163</v>
      </c>
      <c r="G477" s="80" t="s">
        <v>1835</v>
      </c>
      <c r="H477" s="80" t="s">
        <v>1822</v>
      </c>
      <c r="I477" s="80" t="s">
        <v>1757</v>
      </c>
      <c r="J477" s="146">
        <v>45557</v>
      </c>
      <c r="K477" s="146" t="s">
        <v>1719</v>
      </c>
      <c r="L477" s="79"/>
      <c r="M477" s="79">
        <v>9</v>
      </c>
      <c r="N477" s="78">
        <v>102.34161181207038</v>
      </c>
      <c r="O477" s="78">
        <f>_xlfn.XLOOKUP($B477,[1]Sheet1!$A:$A,[1]Sheet1!$D:$D)</f>
        <v>102.34157305891314</v>
      </c>
      <c r="P477" s="78">
        <f t="shared" si="100"/>
        <v>3.8753157241444569E-5</v>
      </c>
      <c r="Q477" s="78">
        <v>39.636363636363633</v>
      </c>
      <c r="R477" s="78">
        <v>135.86433493662392</v>
      </c>
      <c r="S477" s="78">
        <v>105.34141620180795</v>
      </c>
      <c r="T477" s="142">
        <v>7</v>
      </c>
      <c r="U477" s="68">
        <v>38.431975403535738</v>
      </c>
      <c r="V477" s="68">
        <v>0.76863950807071479</v>
      </c>
      <c r="W477" s="78">
        <v>123.56450410141686</v>
      </c>
      <c r="X477" s="78">
        <v>43.333333333333336</v>
      </c>
      <c r="Y477" s="78">
        <v>55.333333333333336</v>
      </c>
      <c r="Z477" s="73"/>
      <c r="AA477" s="74"/>
      <c r="AB477" s="75">
        <f>IF(N477="","",(IF(N477&gt;='Sales Ach'!B$3,'Sales Ach'!C$3,IF(N477&gt;='Sales Ach'!B$4,('Sales Ach'!C$4+((N477-'Sales Ach'!B$4)/('Sales Ach'!B$3-'Sales Ach'!B$4))*'Sales Ach'!D$4),IF(N477&gt;'Sales Ach'!B$5,('Sales Ach'!C$5+((N477-'Sales Ach'!B$5)/('Sales Ach'!B$4-'Sales Ach'!B$5))*'Sales Ach'!D$5),IF(N477&gt;='Sales Ach'!B$6,('Sales Ach'!C$6+((N477-'Sales Ach'!B$6)/('Sales Ach'!B$5-'Sales Ach'!B$6)*'Sales Ach'!D$6)),0))))*$AB$2/10))</f>
        <v>24.702483543621117</v>
      </c>
      <c r="AC477" s="76">
        <f>IF(Q477="","",(IF(Q477&gt;=UA!B$3,UA!C$3,IF(Q477&gt;=UA!B$4,(UA!C$4+((Q477-UA!B$4)/(UA!B$3-UA!B$4))*UA!D$4),IF(Q477&gt;UA!B$5,(UA!C$5+((Q477-UA!B$5)/(UA!B$4-UA!B$5))*UA!D$5),IF(Q477&gt;=UA!B$6,(UA!C$6+((Q477-UA!B$6)/(UA!B$5-UA!B$6)*UA!D$6)),0))))*$AC$2/10))</f>
        <v>5.8909090909090898</v>
      </c>
      <c r="AD477" s="76">
        <f>IF(R477="","",(IF(R477&gt;='New Product'!B$3,'New Product'!C$3,IF(R477&gt;='New Product'!B$4,('New Product'!C$4+((R477-'New Product'!B$4)/('New Product'!B$3-'New Product'!B$4))*'New Product'!D$4),IF(R477&gt;'New Product'!B$5,('New Product'!C$5+((R477-'New Product'!B$5)/('New Product'!B$4-'New Product'!B$5))*'New Product'!D$5),IF(R477&gt;='New Product'!B$6,('New Product'!C$6+((R477-'New Product'!B$6)/('New Product'!B$5-'New Product'!B$6)*'New Product'!D$6)),0)))))*$AD$2/10)</f>
        <v>5</v>
      </c>
      <c r="AE477" s="76">
        <f>IF(S477="","",(IF(S477&gt;='Basket Brand'!B$3,'Basket Brand'!C$3,IF(S477&gt;='Basket Brand'!B$4,('Basket Brand'!C$4+((S477-'Basket Brand'!B$4)/('Basket Brand'!B$3-'Basket Brand'!B$4))*'Basket Brand'!D$4),IF(S477&gt;'Basket Brand'!B$5,('Basket Brand'!C$5+((S477-'Basket Brand'!B$5)/('Basket Brand'!B$4-'Basket Brand'!B$5))*'Basket Brand'!D$5),IF(S477&gt;='Basket Brand'!B$6,('Basket Brand'!C$6+((S477-'Basket Brand'!B$6)/('Basket Brand'!B$5-'Basket Brand'!B$6)*'Basket Brand'!D$6)),0))))*$AE$2/10))</f>
        <v>10.240969944216953</v>
      </c>
      <c r="AF477" s="76">
        <f>IF(T477="","",(IF(T477&gt;='No of Month Ach.'!B$3,'No of Month Ach.'!C$3,IF(T477&gt;='No of Month Ach.'!B$4,('No of Month Ach.'!C$4+((T477-'No of Month Ach.'!B$4)/('No of Month Ach.'!B$3-'No of Month Ach.'!B$4))*'No of Month Ach.'!D$4),IF(T477&gt;'No of Month Ach.'!B$5,('No of Month Ach.'!C$5+((T477-'No of Month Ach.'!B$5)/('No of Month Ach.'!B$4-'No of Month Ach.'!B$5))*'No of Month Ach.'!D$5),IF(T477&gt;='No of Month Ach.'!B$6,('No of Month Ach.'!C$6+((T477-'No of Month Ach.'!B$6)/('No of Month Ach.'!B$5-'No of Month Ach.'!B$6)*'No of Month Ach.'!D$6)),0))))*$AF$2/10))</f>
        <v>2.8</v>
      </c>
      <c r="AG477" s="76">
        <f>IFERROR(IF(U477="","",IF(U477&gt;='Rx Share'!B$3,'Rx Share'!C$3,IF(U477&gt;='Rx Share'!B$4,('Rx Share'!C$4+((U477-'Rx Share'!B$4)/('Rx Share'!B$3-'Rx Share'!B$4))*'Rx Share'!D$4),IF(U477&gt;'Rx Share'!B$5,('Rx Share'!C$5+((U477-'Rx Share'!B$5)/('Rx Share'!B$4-'Rx Share'!B$5))*'Rx Share'!D$5),IF(U477&gt;='Rx Share'!B$6,('Rx Share'!C$6+((U477-'Rx Share'!B$6)/('Rx Share'!B$5-'Rx Share'!B$6)*'Rx Share'!D$6)),0)))))*$AG$2/10,"")</f>
        <v>0</v>
      </c>
      <c r="AH477" s="76">
        <f>IF(W477&gt;='Call Achv'!B$3,'Call Achv'!C$3,IF(W477&gt;='Call Achv'!B$4,('Call Achv'!C$4+((W477-'Call Achv'!B$4)/('Call Achv'!B$3-'Call Achv'!B$4))*'Call Achv'!D$4),IF(W477&gt;'Call Achv'!B$5,('Call Achv'!C$5+((W477-'Call Achv'!B$5)/('Call Achv'!B$4-'Call Achv'!B$5))*'Call Achv'!D$5),IF(W477&gt;='Call Achv'!B$6,('Call Achv'!C$6+((W477-'Call Achv'!B$6)/('Call Achv'!B$5-'Call Achv'!B$6)*'Call Achv'!D$6)),0))))*$AH$2/10</f>
        <v>5</v>
      </c>
      <c r="AI477" s="76">
        <f>IF(X477&gt;='FF-Written'!B$3,'FF-Written'!C$3,IF(X477&gt;='FF-Written'!B$4,('FF-Written'!C$4+((X477-'FF-Written'!B$4)/('FF-Written'!B$3-'FF-Written'!B$4))*'FF-Written'!D$4),IF(X477&gt;'FF-Written'!B$5,('FF-Written'!C$5+((X477-'FF-Written'!B$5)/('FF-Written'!B$4-'FF-Written'!B$5))*'FF-Written'!D$5),IF(X477&gt;='FF-Written'!B$6,('FF-Written'!C$6+((X477-'FF-Written'!B$6)/('FF-Written'!B$5-'FF-Written'!B$6)*'FF-Written'!D$6)),0))))*$AI$2/10</f>
        <v>0</v>
      </c>
      <c r="AJ477" s="76">
        <f>IF(Y477&gt;='FF-Detailing'!B$3,'FF-Detailing'!C$3,IF(Y477&gt;='FF-Detailing'!B$4,('FF-Detailing'!C$4+((Y477-'FF-Detailing'!B$4)/('FF-Detailing'!B$3-'FF-Detailing'!B$4))*'FF-Detailing'!D$4),IF(Y477&gt;'FF-Detailing'!B$5,('FF-Detailing'!C$5+((Y477-'FF-Detailing'!B$5)/('FF-Detailing'!B$4-'FF-Detailing'!B$5))*'FF-Detailing'!D$5),IF(Y477&gt;='FF-Detailing'!B$6,('FF-Detailing'!C$6+((Y477-'FF-Detailing'!B$6)/('FF-Detailing'!B$5-'FF-Detailing'!B$6)*'FF-Detailing'!D$6)),0))))*$AJ$2/10</f>
        <v>0</v>
      </c>
      <c r="AK477" s="100">
        <f t="shared" si="94"/>
        <v>67.042953223433955</v>
      </c>
      <c r="AL477" s="70">
        <f t="shared" si="101"/>
        <v>128</v>
      </c>
      <c r="AO477" s="110">
        <f t="shared" si="95"/>
        <v>38.431975403535738</v>
      </c>
      <c r="AP477" s="110">
        <f t="shared" si="91"/>
        <v>135.86433493662392</v>
      </c>
      <c r="AQ477" s="110">
        <f t="shared" si="92"/>
        <v>39.636363636363633</v>
      </c>
      <c r="AR477" s="110">
        <f t="shared" si="93"/>
        <v>43.333333333333336</v>
      </c>
      <c r="AS477" s="109">
        <f t="shared" si="96"/>
        <v>20</v>
      </c>
      <c r="AT477" s="109">
        <f t="shared" si="97"/>
        <v>12</v>
      </c>
      <c r="AU477" s="109">
        <f t="shared" si="98"/>
        <v>93</v>
      </c>
      <c r="AV477" s="109">
        <f t="shared" si="99"/>
        <v>143</v>
      </c>
    </row>
    <row r="478" spans="1:48" ht="30" x14ac:dyDescent="0.35">
      <c r="A478" s="87"/>
      <c r="B478" s="79">
        <v>109560</v>
      </c>
      <c r="C478" s="80" t="s">
        <v>2501</v>
      </c>
      <c r="D478" s="80" t="s">
        <v>1114</v>
      </c>
      <c r="E478" s="80" t="s">
        <v>2502</v>
      </c>
      <c r="F478" s="80" t="s">
        <v>1862</v>
      </c>
      <c r="G478" s="80" t="s">
        <v>1798</v>
      </c>
      <c r="H478" s="80" t="s">
        <v>1777</v>
      </c>
      <c r="I478" s="80" t="s">
        <v>1757</v>
      </c>
      <c r="J478" s="146">
        <v>45557</v>
      </c>
      <c r="K478" s="146" t="s">
        <v>1719</v>
      </c>
      <c r="L478" s="79"/>
      <c r="M478" s="79">
        <v>9</v>
      </c>
      <c r="N478" s="78">
        <v>73.518654483859422</v>
      </c>
      <c r="O478" s="78">
        <f>_xlfn.XLOOKUP($B478,[1]Sheet1!$A:$A,[1]Sheet1!$D:$D)</f>
        <v>73.518700626070427</v>
      </c>
      <c r="P478" s="78">
        <f t="shared" si="100"/>
        <v>-4.6142211004962519E-5</v>
      </c>
      <c r="Q478" s="78">
        <v>19.148936170212767</v>
      </c>
      <c r="R478" s="78">
        <v>31.171870922740247</v>
      </c>
      <c r="S478" s="78">
        <v>92.894601378553546</v>
      </c>
      <c r="T478" s="142">
        <v>1</v>
      </c>
      <c r="U478" s="68">
        <v>15.772870662460567</v>
      </c>
      <c r="V478" s="68">
        <v>0.47318611987381703</v>
      </c>
      <c r="W478" s="78">
        <v>33.555555555555557</v>
      </c>
      <c r="X478" s="78">
        <v>77.777777777777771</v>
      </c>
      <c r="Y478" s="78">
        <v>82</v>
      </c>
      <c r="Z478" s="73"/>
      <c r="AA478" s="74"/>
      <c r="AB478" s="75">
        <f>IF(N478="","",(IF(N478&gt;='Sales Ach'!B$3,'Sales Ach'!C$3,IF(N478&gt;='Sales Ach'!B$4,('Sales Ach'!C$4+((N478-'Sales Ach'!B$4)/('Sales Ach'!B$3-'Sales Ach'!B$4))*'Sales Ach'!D$4),IF(N478&gt;'Sales Ach'!B$5,('Sales Ach'!C$5+((N478-'Sales Ach'!B$5)/('Sales Ach'!B$4-'Sales Ach'!B$5))*'Sales Ach'!D$5),IF(N478&gt;='Sales Ach'!B$6,('Sales Ach'!C$6+((N478-'Sales Ach'!B$6)/('Sales Ach'!B$5-'Sales Ach'!B$6)*'Sales Ach'!D$6)),0))))*$AB$2/10))</f>
        <v>8.5555963451578272</v>
      </c>
      <c r="AC478" s="76">
        <f>IF(Q478="","",(IF(Q478&gt;=UA!B$3,UA!C$3,IF(Q478&gt;=UA!B$4,(UA!C$4+((Q478-UA!B$4)/(UA!B$3-UA!B$4))*UA!D$4),IF(Q478&gt;UA!B$5,(UA!C$5+((Q478-UA!B$5)/(UA!B$4-UA!B$5))*UA!D$5),IF(Q478&gt;=UA!B$6,(UA!C$6+((Q478-UA!B$6)/(UA!B$5-UA!B$6)*UA!D$6)),0))))*$AC$2/10))</f>
        <v>0</v>
      </c>
      <c r="AD478" s="76">
        <f>IF(R478="","",(IF(R478&gt;='New Product'!B$3,'New Product'!C$3,IF(R478&gt;='New Product'!B$4,('New Product'!C$4+((R478-'New Product'!B$4)/('New Product'!B$3-'New Product'!B$4))*'New Product'!D$4),IF(R478&gt;'New Product'!B$5,('New Product'!C$5+((R478-'New Product'!B$5)/('New Product'!B$4-'New Product'!B$5))*'New Product'!D$5),IF(R478&gt;='New Product'!B$6,('New Product'!C$6+((R478-'New Product'!B$6)/('New Product'!B$5-'New Product'!B$6)*'New Product'!D$6)),0)))))*$AD$2/10)</f>
        <v>0</v>
      </c>
      <c r="AE478" s="76">
        <f>IF(S478="","",(IF(S478&gt;='Basket Brand'!B$3,'Basket Brand'!C$3,IF(S478&gt;='Basket Brand'!B$4,('Basket Brand'!C$4+((S478-'Basket Brand'!B$4)/('Basket Brand'!B$3-'Basket Brand'!B$4))*'Basket Brand'!D$4),IF(S478&gt;'Basket Brand'!B$5,('Basket Brand'!C$5+((S478-'Basket Brand'!B$5)/('Basket Brand'!B$4-'Basket Brand'!B$5))*'Basket Brand'!D$5),IF(S478&gt;='Basket Brand'!B$6,('Basket Brand'!C$6+((S478-'Basket Brand'!B$6)/('Basket Brand'!B$5-'Basket Brand'!B$6)*'Basket Brand'!D$6)),0))))*$AE$2/10))</f>
        <v>5.7473521654264257</v>
      </c>
      <c r="AF478" s="76">
        <f>IF(T478="","",(IF(T478&gt;='No of Month Ach.'!B$3,'No of Month Ach.'!C$3,IF(T478&gt;='No of Month Ach.'!B$4,('No of Month Ach.'!C$4+((T478-'No of Month Ach.'!B$4)/('No of Month Ach.'!B$3-'No of Month Ach.'!B$4))*'No of Month Ach.'!D$4),IF(T478&gt;'No of Month Ach.'!B$5,('No of Month Ach.'!C$5+((T478-'No of Month Ach.'!B$5)/('No of Month Ach.'!B$4-'No of Month Ach.'!B$5))*'No of Month Ach.'!D$5),IF(T478&gt;='No of Month Ach.'!B$6,('No of Month Ach.'!C$6+((T478-'No of Month Ach.'!B$6)/('No of Month Ach.'!B$5-'No of Month Ach.'!B$6)*'No of Month Ach.'!D$6)),0))))*$AF$2/10))</f>
        <v>0</v>
      </c>
      <c r="AG478" s="76">
        <f>IFERROR(IF(U478="","",IF(U478&gt;='Rx Share'!B$3,'Rx Share'!C$3,IF(U478&gt;='Rx Share'!B$4,('Rx Share'!C$4+((U478-'Rx Share'!B$4)/('Rx Share'!B$3-'Rx Share'!B$4))*'Rx Share'!D$4),IF(U478&gt;'Rx Share'!B$5,('Rx Share'!C$5+((U478-'Rx Share'!B$5)/('Rx Share'!B$4-'Rx Share'!B$5))*'Rx Share'!D$5),IF(U478&gt;='Rx Share'!B$6,('Rx Share'!C$6+((U478-'Rx Share'!B$6)/('Rx Share'!B$5-'Rx Share'!B$6)*'Rx Share'!D$6)),0)))))*$AG$2/10,"")</f>
        <v>0</v>
      </c>
      <c r="AH478" s="76">
        <f>IF(W478&gt;='Call Achv'!B$3,'Call Achv'!C$3,IF(W478&gt;='Call Achv'!B$4,('Call Achv'!C$4+((W478-'Call Achv'!B$4)/('Call Achv'!B$3-'Call Achv'!B$4))*'Call Achv'!D$4),IF(W478&gt;'Call Achv'!B$5,('Call Achv'!C$5+((W478-'Call Achv'!B$5)/('Call Achv'!B$4-'Call Achv'!B$5))*'Call Achv'!D$5),IF(W478&gt;='Call Achv'!B$6,('Call Achv'!C$6+((W478-'Call Achv'!B$6)/('Call Achv'!B$5-'Call Achv'!B$6)*'Call Achv'!D$6)),0))))*$AH$2/10</f>
        <v>0</v>
      </c>
      <c r="AI478" s="76">
        <f>IF(X478&gt;='FF-Written'!B$3,'FF-Written'!C$3,IF(X478&gt;='FF-Written'!B$4,('FF-Written'!C$4+((X478-'FF-Written'!B$4)/('FF-Written'!B$3-'FF-Written'!B$4))*'FF-Written'!D$4),IF(X478&gt;'FF-Written'!B$5,('FF-Written'!C$5+((X478-'FF-Written'!B$5)/('FF-Written'!B$4-'FF-Written'!B$5))*'FF-Written'!D$5),IF(X478&gt;='FF-Written'!B$6,('FF-Written'!C$6+((X478-'FF-Written'!B$6)/('FF-Written'!B$5-'FF-Written'!B$6)*'FF-Written'!D$6)),0))))*$AI$2/10</f>
        <v>5.333333333333333</v>
      </c>
      <c r="AJ478" s="76">
        <f>IF(Y478&gt;='FF-Detailing'!B$3,'FF-Detailing'!C$3,IF(Y478&gt;='FF-Detailing'!B$4,('FF-Detailing'!C$4+((Y478-'FF-Detailing'!B$4)/('FF-Detailing'!B$3-'FF-Detailing'!B$4))*'FF-Detailing'!D$4),IF(Y478&gt;'FF-Detailing'!B$5,('FF-Detailing'!C$5+((Y478-'FF-Detailing'!B$5)/('FF-Detailing'!B$4-'FF-Detailing'!B$5))*'FF-Detailing'!D$5),IF(Y478&gt;='FF-Detailing'!B$6,('FF-Detailing'!C$6+((Y478-'FF-Detailing'!B$6)/('FF-Detailing'!B$5-'FF-Detailing'!B$6)*'FF-Detailing'!D$6)),0))))*$AJ$2/10</f>
        <v>2.2200000000000002</v>
      </c>
      <c r="AK478" s="100">
        <f t="shared" si="94"/>
        <v>27.320352304896982</v>
      </c>
      <c r="AL478" s="70">
        <f t="shared" si="101"/>
        <v>504</v>
      </c>
      <c r="AO478" s="110" t="str">
        <f t="shared" si="95"/>
        <v/>
      </c>
      <c r="AP478" s="110" t="str">
        <f t="shared" si="91"/>
        <v/>
      </c>
      <c r="AQ478" s="110" t="str">
        <f t="shared" si="92"/>
        <v/>
      </c>
      <c r="AR478" s="110" t="str">
        <f t="shared" si="93"/>
        <v/>
      </c>
      <c r="AS478" s="109" t="str">
        <f t="shared" si="96"/>
        <v>Disqualified</v>
      </c>
      <c r="AT478" s="109" t="str">
        <f t="shared" si="97"/>
        <v>Disqualified</v>
      </c>
      <c r="AU478" s="109" t="str">
        <f t="shared" si="98"/>
        <v>Disqualified</v>
      </c>
      <c r="AV478" s="109" t="str">
        <f t="shared" si="99"/>
        <v>Disqualified</v>
      </c>
    </row>
    <row r="479" spans="1:48" ht="20" x14ac:dyDescent="0.35">
      <c r="A479" s="87"/>
      <c r="B479" s="79">
        <v>109561</v>
      </c>
      <c r="C479" s="80" t="s">
        <v>2503</v>
      </c>
      <c r="D479" s="80" t="s">
        <v>1114</v>
      </c>
      <c r="E479" s="80" t="s">
        <v>2504</v>
      </c>
      <c r="F479" s="80" t="s">
        <v>1839</v>
      </c>
      <c r="G479" s="80" t="s">
        <v>1807</v>
      </c>
      <c r="H479" s="80" t="s">
        <v>1808</v>
      </c>
      <c r="I479" s="80" t="s">
        <v>1757</v>
      </c>
      <c r="J479" s="146">
        <v>45557</v>
      </c>
      <c r="K479" s="146" t="s">
        <v>1719</v>
      </c>
      <c r="L479" s="79"/>
      <c r="M479" s="79">
        <v>9</v>
      </c>
      <c r="N479" s="78">
        <v>105.14196903350953</v>
      </c>
      <c r="O479" s="78">
        <f>_xlfn.XLOOKUP($B479,[1]Sheet1!$A:$A,[1]Sheet1!$D:$D)</f>
        <v>105.14196903726859</v>
      </c>
      <c r="P479" s="78">
        <f t="shared" si="100"/>
        <v>-3.7590695001199492E-9</v>
      </c>
      <c r="Q479" s="78">
        <v>58.904109589041099</v>
      </c>
      <c r="R479" s="78">
        <v>74.855734808488535</v>
      </c>
      <c r="S479" s="78">
        <v>106.17275142216003</v>
      </c>
      <c r="T479" s="142">
        <v>7</v>
      </c>
      <c r="U479" s="68">
        <v>4.9564355402514737</v>
      </c>
      <c r="V479" s="68">
        <v>0.89215839724526536</v>
      </c>
      <c r="W479" s="78">
        <v>131.25942684766216</v>
      </c>
      <c r="X479" s="78">
        <v>86.666666666666671</v>
      </c>
      <c r="Y479" s="78">
        <v>94.666666666666671</v>
      </c>
      <c r="Z479" s="73"/>
      <c r="AA479" s="74"/>
      <c r="AB479" s="75">
        <f>IF(N479="","",(IF(N479&gt;='Sales Ach'!B$3,'Sales Ach'!C$3,IF(N479&gt;='Sales Ach'!B$4,('Sales Ach'!C$4+((N479-'Sales Ach'!B$4)/('Sales Ach'!B$3-'Sales Ach'!B$4))*'Sales Ach'!D$4),IF(N479&gt;'Sales Ach'!B$5,('Sales Ach'!C$5+((N479-'Sales Ach'!B$5)/('Sales Ach'!B$4-'Sales Ach'!B$5))*'Sales Ach'!D$5),IF(N479&gt;='Sales Ach'!B$6,('Sales Ach'!C$6+((N479-'Sales Ach'!B$6)/('Sales Ach'!B$5-'Sales Ach'!B$6)*'Sales Ach'!D$6)),0))))*$AB$2/10))</f>
        <v>25.54259071005286</v>
      </c>
      <c r="AC479" s="76">
        <f>IF(Q479="","",(IF(Q479&gt;=UA!B$3,UA!C$3,IF(Q479&gt;=UA!B$4,(UA!C$4+((Q479-UA!B$4)/(UA!B$3-UA!B$4))*UA!D$4),IF(Q479&gt;UA!B$5,(UA!C$5+((Q479-UA!B$5)/(UA!B$4-UA!B$5))*UA!D$5),IF(Q479&gt;=UA!B$6,(UA!C$6+((Q479-UA!B$6)/(UA!B$5-UA!B$6)*UA!D$6)),0))))*$AC$2/10))</f>
        <v>10</v>
      </c>
      <c r="AD479" s="76">
        <f>IF(R479="","",(IF(R479&gt;='New Product'!B$3,'New Product'!C$3,IF(R479&gt;='New Product'!B$4,('New Product'!C$4+((R479-'New Product'!B$4)/('New Product'!B$3-'New Product'!B$4))*'New Product'!D$4),IF(R479&gt;'New Product'!B$5,('New Product'!C$5+((R479-'New Product'!B$5)/('New Product'!B$4-'New Product'!B$5))*'New Product'!D$5),IF(R479&gt;='New Product'!B$6,('New Product'!C$6+((R479-'New Product'!B$6)/('New Product'!B$5-'New Product'!B$6)*'New Product'!D$6)),0)))))*$AD$2/10)</f>
        <v>1.7749383978713733</v>
      </c>
      <c r="AE479" s="76">
        <f>IF(S479="","",(IF(S479&gt;='Basket Brand'!B$3,'Basket Brand'!C$3,IF(S479&gt;='Basket Brand'!B$4,('Basket Brand'!C$4+((S479-'Basket Brand'!B$4)/('Basket Brand'!B$3-'Basket Brand'!B$4))*'Basket Brand'!D$4),IF(S479&gt;'Basket Brand'!B$5,('Basket Brand'!C$5+((S479-'Basket Brand'!B$5)/('Basket Brand'!B$4-'Basket Brand'!B$5))*'Basket Brand'!D$5),IF(S479&gt;='Basket Brand'!B$6,('Basket Brand'!C$6+((S479-'Basket Brand'!B$6)/('Basket Brand'!B$5-'Basket Brand'!B$6)*'Basket Brand'!D$6)),0))))*$AE$2/10))</f>
        <v>10.340730170659205</v>
      </c>
      <c r="AF479" s="76">
        <f>IF(T479="","",(IF(T479&gt;='No of Month Ach.'!B$3,'No of Month Ach.'!C$3,IF(T479&gt;='No of Month Ach.'!B$4,('No of Month Ach.'!C$4+((T479-'No of Month Ach.'!B$4)/('No of Month Ach.'!B$3-'No of Month Ach.'!B$4))*'No of Month Ach.'!D$4),IF(T479&gt;'No of Month Ach.'!B$5,('No of Month Ach.'!C$5+((T479-'No of Month Ach.'!B$5)/('No of Month Ach.'!B$4-'No of Month Ach.'!B$5))*'No of Month Ach.'!D$5),IF(T479&gt;='No of Month Ach.'!B$6,('No of Month Ach.'!C$6+((T479-'No of Month Ach.'!B$6)/('No of Month Ach.'!B$5-'No of Month Ach.'!B$6)*'No of Month Ach.'!D$6)),0))))*$AF$2/10))</f>
        <v>2.8</v>
      </c>
      <c r="AG479" s="76">
        <f>IFERROR(IF(U479="","",IF(U479&gt;='Rx Share'!B$3,'Rx Share'!C$3,IF(U479&gt;='Rx Share'!B$4,('Rx Share'!C$4+((U479-'Rx Share'!B$4)/('Rx Share'!B$3-'Rx Share'!B$4))*'Rx Share'!D$4),IF(U479&gt;'Rx Share'!B$5,('Rx Share'!C$5+((U479-'Rx Share'!B$5)/('Rx Share'!B$4-'Rx Share'!B$5))*'Rx Share'!D$5),IF(U479&gt;='Rx Share'!B$6,('Rx Share'!C$6+((U479-'Rx Share'!B$6)/('Rx Share'!B$5-'Rx Share'!B$6)*'Rx Share'!D$6)),0)))))*$AG$2/10,"")</f>
        <v>0</v>
      </c>
      <c r="AH479" s="76">
        <f>IF(W479&gt;='Call Achv'!B$3,'Call Achv'!C$3,IF(W479&gt;='Call Achv'!B$4,('Call Achv'!C$4+((W479-'Call Achv'!B$4)/('Call Achv'!B$3-'Call Achv'!B$4))*'Call Achv'!D$4),IF(W479&gt;'Call Achv'!B$5,('Call Achv'!C$5+((W479-'Call Achv'!B$5)/('Call Achv'!B$4-'Call Achv'!B$5))*'Call Achv'!D$5),IF(W479&gt;='Call Achv'!B$6,('Call Achv'!C$6+((W479-'Call Achv'!B$6)/('Call Achv'!B$5-'Call Achv'!B$6)*'Call Achv'!D$6)),0))))*$AH$2/10</f>
        <v>5</v>
      </c>
      <c r="AI479" s="76">
        <f>IF(X479&gt;='FF-Written'!B$3,'FF-Written'!C$3,IF(X479&gt;='FF-Written'!B$4,('FF-Written'!C$4+((X479-'FF-Written'!B$4)/('FF-Written'!B$3-'FF-Written'!B$4))*'FF-Written'!D$4),IF(X479&gt;'FF-Written'!B$5,('FF-Written'!C$5+((X479-'FF-Written'!B$5)/('FF-Written'!B$4-'FF-Written'!B$5))*'FF-Written'!D$5),IF(X479&gt;='FF-Written'!B$6,('FF-Written'!C$6+((X479-'FF-Written'!B$6)/('FF-Written'!B$5-'FF-Written'!B$6)*'FF-Written'!D$6)),0))))*$AI$2/10</f>
        <v>7.4666666666666668</v>
      </c>
      <c r="AJ479" s="76">
        <f>IF(Y479&gt;='FF-Detailing'!B$3,'FF-Detailing'!C$3,IF(Y479&gt;='FF-Detailing'!B$4,('FF-Detailing'!C$4+((Y479-'FF-Detailing'!B$4)/('FF-Detailing'!B$3-'FF-Detailing'!B$4))*'FF-Detailing'!D$4),IF(Y479&gt;'FF-Detailing'!B$5,('FF-Detailing'!C$5+((Y479-'FF-Detailing'!B$5)/('FF-Detailing'!B$4-'FF-Detailing'!B$5))*'FF-Detailing'!D$5),IF(Y479&gt;='FF-Detailing'!B$6,('FF-Detailing'!C$6+((Y479-'FF-Detailing'!B$6)/('FF-Detailing'!B$5-'FF-Detailing'!B$6)*'FF-Detailing'!D$6)),0))))*$AJ$2/10</f>
        <v>2.98</v>
      </c>
      <c r="AK479" s="100">
        <f t="shared" si="94"/>
        <v>82.381157431562642</v>
      </c>
      <c r="AL479" s="117">
        <f t="shared" si="101"/>
        <v>27</v>
      </c>
      <c r="AO479" s="110">
        <f t="shared" si="95"/>
        <v>4.9564355402514737</v>
      </c>
      <c r="AP479" s="110">
        <f t="shared" si="91"/>
        <v>74.855734808488535</v>
      </c>
      <c r="AQ479" s="110">
        <f t="shared" si="92"/>
        <v>58.904109589041099</v>
      </c>
      <c r="AR479" s="110">
        <f t="shared" si="93"/>
        <v>86.666666666666671</v>
      </c>
      <c r="AS479" s="109">
        <f t="shared" si="96"/>
        <v>100</v>
      </c>
      <c r="AT479" s="109">
        <f t="shared" si="97"/>
        <v>67</v>
      </c>
      <c r="AU479" s="109">
        <f t="shared" si="98"/>
        <v>21</v>
      </c>
      <c r="AV479" s="109">
        <f t="shared" si="99"/>
        <v>45</v>
      </c>
    </row>
    <row r="480" spans="1:48" ht="20" x14ac:dyDescent="0.35">
      <c r="A480" s="87"/>
      <c r="B480" s="79">
        <v>109562</v>
      </c>
      <c r="C480" s="80" t="s">
        <v>2505</v>
      </c>
      <c r="D480" s="80" t="s">
        <v>1114</v>
      </c>
      <c r="E480" s="80" t="s">
        <v>2506</v>
      </c>
      <c r="F480" s="80" t="s">
        <v>165</v>
      </c>
      <c r="G480" s="80" t="s">
        <v>31</v>
      </c>
      <c r="H480" s="80" t="s">
        <v>1760</v>
      </c>
      <c r="I480" s="80" t="s">
        <v>1757</v>
      </c>
      <c r="J480" s="146">
        <v>45557</v>
      </c>
      <c r="K480" s="146" t="s">
        <v>1719</v>
      </c>
      <c r="L480" s="79"/>
      <c r="M480" s="79">
        <v>9</v>
      </c>
      <c r="N480" s="78">
        <v>97.526568694268974</v>
      </c>
      <c r="O480" s="78">
        <f>_xlfn.XLOOKUP($B480,[1]Sheet1!$A:$A,[1]Sheet1!$D:$D)</f>
        <v>97.526446798324045</v>
      </c>
      <c r="P480" s="78">
        <f t="shared" si="100"/>
        <v>1.2189594492895139E-4</v>
      </c>
      <c r="Q480" s="78">
        <v>31.147540983606557</v>
      </c>
      <c r="R480" s="78">
        <v>60.739981528722652</v>
      </c>
      <c r="S480" s="78">
        <v>87.531479762488104</v>
      </c>
      <c r="T480" s="142">
        <v>4</v>
      </c>
      <c r="U480" s="68">
        <v>12.731757778308268</v>
      </c>
      <c r="V480" s="68">
        <v>0.38195273334924801</v>
      </c>
      <c r="W480" s="78">
        <v>91.80952380952381</v>
      </c>
      <c r="X480" s="78">
        <v>81.111111111111128</v>
      </c>
      <c r="Y480" s="78">
        <v>83.333333333333329</v>
      </c>
      <c r="Z480" s="73"/>
      <c r="AA480" s="74"/>
      <c r="AB480" s="75">
        <f>IF(N480="","",(IF(N480&gt;='Sales Ach'!B$3,'Sales Ach'!C$3,IF(N480&gt;='Sales Ach'!B$4,('Sales Ach'!C$4+((N480-'Sales Ach'!B$4)/('Sales Ach'!B$3-'Sales Ach'!B$4))*'Sales Ach'!D$4),IF(N480&gt;'Sales Ach'!B$5,('Sales Ach'!C$5+((N480-'Sales Ach'!B$5)/('Sales Ach'!B$4-'Sales Ach'!B$5))*'Sales Ach'!D$5),IF(N480&gt;='Sales Ach'!B$6,('Sales Ach'!C$6+((N480-'Sales Ach'!B$6)/('Sales Ach'!B$5-'Sales Ach'!B$6)*'Sales Ach'!D$6)),0))))*$AB$2/10))</f>
        <v>18.031882433122767</v>
      </c>
      <c r="AC480" s="76">
        <f>IF(Q480="","",(IF(Q480&gt;=UA!B$3,UA!C$3,IF(Q480&gt;=UA!B$4,(UA!C$4+((Q480-UA!B$4)/(UA!B$3-UA!B$4))*UA!D$4),IF(Q480&gt;UA!B$5,(UA!C$5+((Q480-UA!B$5)/(UA!B$4-UA!B$5))*UA!D$5),IF(Q480&gt;=UA!B$6,(UA!C$6+((Q480-UA!B$6)/(UA!B$5-UA!B$6)*UA!D$6)),0))))*$AC$2/10))</f>
        <v>3.3442622950819674</v>
      </c>
      <c r="AD480" s="76">
        <f>IF(R480="","",(IF(R480&gt;='New Product'!B$3,'New Product'!C$3,IF(R480&gt;='New Product'!B$4,('New Product'!C$4+((R480-'New Product'!B$4)/('New Product'!B$3-'New Product'!B$4))*'New Product'!D$4),IF(R480&gt;'New Product'!B$5,('New Product'!C$5+((R480-'New Product'!B$5)/('New Product'!B$4-'New Product'!B$5))*'New Product'!D$5),IF(R480&gt;='New Product'!B$6,('New Product'!C$6+((R480-'New Product'!B$6)/('New Product'!B$5-'New Product'!B$6)*'New Product'!D$6)),0)))))*$AD$2/10)</f>
        <v>1.1573741918816158</v>
      </c>
      <c r="AE480" s="76">
        <f>IF(S480="","",(IF(S480&gt;='Basket Brand'!B$3,'Basket Brand'!C$3,IF(S480&gt;='Basket Brand'!B$4,('Basket Brand'!C$4+((S480-'Basket Brand'!B$4)/('Basket Brand'!B$3-'Basket Brand'!B$4))*'Basket Brand'!D$4),IF(S480&gt;'Basket Brand'!B$5,('Basket Brand'!C$5+((S480-'Basket Brand'!B$5)/('Basket Brand'!B$4-'Basket Brand'!B$5))*'Basket Brand'!D$5),IF(S480&gt;='Basket Brand'!B$6,('Basket Brand'!C$6+((S480-'Basket Brand'!B$6)/('Basket Brand'!B$5-'Basket Brand'!B$6)*'Basket Brand'!D$6)),0))))*$AE$2/10))</f>
        <v>5.103777571498572</v>
      </c>
      <c r="AF480" s="76">
        <f>IF(T480="","",(IF(T480&gt;='No of Month Ach.'!B$3,'No of Month Ach.'!C$3,IF(T480&gt;='No of Month Ach.'!B$4,('No of Month Ach.'!C$4+((T480-'No of Month Ach.'!B$4)/('No of Month Ach.'!B$3-'No of Month Ach.'!B$4))*'No of Month Ach.'!D$4),IF(T480&gt;'No of Month Ach.'!B$5,('No of Month Ach.'!C$5+((T480-'No of Month Ach.'!B$5)/('No of Month Ach.'!B$4-'No of Month Ach.'!B$5))*'No of Month Ach.'!D$5),IF(T480&gt;='No of Month Ach.'!B$6,('No of Month Ach.'!C$6+((T480-'No of Month Ach.'!B$6)/('No of Month Ach.'!B$5-'No of Month Ach.'!B$6)*'No of Month Ach.'!D$6)),0))))*$AF$2/10))</f>
        <v>0</v>
      </c>
      <c r="AG480" s="76">
        <f>IFERROR(IF(U480="","",IF(U480&gt;='Rx Share'!B$3,'Rx Share'!C$3,IF(U480&gt;='Rx Share'!B$4,('Rx Share'!C$4+((U480-'Rx Share'!B$4)/('Rx Share'!B$3-'Rx Share'!B$4))*'Rx Share'!D$4),IF(U480&gt;'Rx Share'!B$5,('Rx Share'!C$5+((U480-'Rx Share'!B$5)/('Rx Share'!B$4-'Rx Share'!B$5))*'Rx Share'!D$5),IF(U480&gt;='Rx Share'!B$6,('Rx Share'!C$6+((U480-'Rx Share'!B$6)/('Rx Share'!B$5-'Rx Share'!B$6)*'Rx Share'!D$6)),0)))))*$AG$2/10,"")</f>
        <v>0</v>
      </c>
      <c r="AH480" s="76">
        <f>IF(W480&gt;='Call Achv'!B$3,'Call Achv'!C$3,IF(W480&gt;='Call Achv'!B$4,('Call Achv'!C$4+((W480-'Call Achv'!B$4)/('Call Achv'!B$3-'Call Achv'!B$4))*'Call Achv'!D$4),IF(W480&gt;'Call Achv'!B$5,('Call Achv'!C$5+((W480-'Call Achv'!B$5)/('Call Achv'!B$4-'Call Achv'!B$5))*'Call Achv'!D$5),IF(W480&gt;='Call Achv'!B$6,('Call Achv'!C$6+((W480-'Call Achv'!B$6)/('Call Achv'!B$5-'Call Achv'!B$6)*'Call Achv'!D$6)),0))))*$AH$2/10</f>
        <v>2.361904761904762</v>
      </c>
      <c r="AI480" s="76">
        <f>IF(X480&gt;='FF-Written'!B$3,'FF-Written'!C$3,IF(X480&gt;='FF-Written'!B$4,('FF-Written'!C$4+((X480-'FF-Written'!B$4)/('FF-Written'!B$3-'FF-Written'!B$4))*'FF-Written'!D$4),IF(X480&gt;'FF-Written'!B$5,('FF-Written'!C$5+((X480-'FF-Written'!B$5)/('FF-Written'!B$4-'FF-Written'!B$5))*'FF-Written'!D$5),IF(X480&gt;='FF-Written'!B$6,('FF-Written'!C$6+((X480-'FF-Written'!B$6)/('FF-Written'!B$5-'FF-Written'!B$6)*'FF-Written'!D$6)),0))))*$AI$2/10</f>
        <v>6.5777777777777802</v>
      </c>
      <c r="AJ480" s="76">
        <f>IF(Y480&gt;='FF-Detailing'!B$3,'FF-Detailing'!C$3,IF(Y480&gt;='FF-Detailing'!B$4,('FF-Detailing'!C$4+((Y480-'FF-Detailing'!B$4)/('FF-Detailing'!B$3-'FF-Detailing'!B$4))*'FF-Detailing'!D$4),IF(Y480&gt;'FF-Detailing'!B$5,('FF-Detailing'!C$5+((Y480-'FF-Detailing'!B$5)/('FF-Detailing'!B$4-'FF-Detailing'!B$5))*'FF-Detailing'!D$5),IF(Y480&gt;='FF-Detailing'!B$6,('FF-Detailing'!C$6+((Y480-'FF-Detailing'!B$6)/('FF-Detailing'!B$5-'FF-Detailing'!B$6)*'FF-Detailing'!D$6)),0))))*$AJ$2/10</f>
        <v>2.2999999999999998</v>
      </c>
      <c r="AK480" s="100">
        <f t="shared" si="94"/>
        <v>48.596223789084327</v>
      </c>
      <c r="AL480" s="70">
        <f t="shared" si="101"/>
        <v>253</v>
      </c>
      <c r="AO480" s="110" t="str">
        <f t="shared" si="95"/>
        <v/>
      </c>
      <c r="AP480" s="110" t="str">
        <f t="shared" si="91"/>
        <v/>
      </c>
      <c r="AQ480" s="110" t="str">
        <f t="shared" si="92"/>
        <v/>
      </c>
      <c r="AR480" s="110" t="str">
        <f t="shared" si="93"/>
        <v/>
      </c>
      <c r="AS480" s="109" t="str">
        <f t="shared" si="96"/>
        <v>Disqualified</v>
      </c>
      <c r="AT480" s="109" t="str">
        <f t="shared" si="97"/>
        <v>Disqualified</v>
      </c>
      <c r="AU480" s="109" t="str">
        <f t="shared" si="98"/>
        <v>Disqualified</v>
      </c>
      <c r="AV480" s="109" t="str">
        <f t="shared" si="99"/>
        <v>Disqualified</v>
      </c>
    </row>
    <row r="481" spans="1:48" ht="20" x14ac:dyDescent="0.35">
      <c r="A481" s="87"/>
      <c r="B481" s="79">
        <v>109563</v>
      </c>
      <c r="C481" s="80" t="s">
        <v>2507</v>
      </c>
      <c r="D481" s="80"/>
      <c r="E481" s="80" t="s">
        <v>226</v>
      </c>
      <c r="F481" s="80" t="s">
        <v>108</v>
      </c>
      <c r="G481" s="80" t="s">
        <v>2395</v>
      </c>
      <c r="H481" s="80" t="s">
        <v>2261</v>
      </c>
      <c r="I481" s="80" t="s">
        <v>1786</v>
      </c>
      <c r="J481" s="146"/>
      <c r="K481" s="146" t="s">
        <v>1701</v>
      </c>
      <c r="L481" s="79"/>
      <c r="M481" s="79">
        <v>7</v>
      </c>
      <c r="N481" s="78">
        <v>79.195316046253751</v>
      </c>
      <c r="O481" s="78">
        <f>_xlfn.XLOOKUP($B481,[1]Sheet1!$A:$A,[1]Sheet1!$D:$D)</f>
        <v>79.195303154058323</v>
      </c>
      <c r="P481" s="78">
        <f t="shared" si="100"/>
        <v>1.2892195428548803E-5</v>
      </c>
      <c r="Q481" s="78">
        <v>27.0509977827051</v>
      </c>
      <c r="R481" s="78">
        <v>63.137183428667534</v>
      </c>
      <c r="S481" s="78">
        <v>85.302622983010735</v>
      </c>
      <c r="T481" s="142">
        <v>0</v>
      </c>
      <c r="U481" s="68">
        <v>170.94017094017093</v>
      </c>
      <c r="V481" s="68">
        <v>5.1282051282051277</v>
      </c>
      <c r="W481" s="78">
        <v>94.554064719810569</v>
      </c>
      <c r="X481" s="78">
        <v>70.555555555555557</v>
      </c>
      <c r="Y481" s="78">
        <v>80</v>
      </c>
      <c r="Z481" s="73"/>
      <c r="AA481" s="74"/>
      <c r="AB481" s="75">
        <f>IF(N481="","",(IF(N481&gt;='Sales Ach'!B$3,'Sales Ach'!C$3,IF(N481&gt;='Sales Ach'!B$4,('Sales Ach'!C$4+((N481-'Sales Ach'!B$4)/('Sales Ach'!B$3-'Sales Ach'!B$4))*'Sales Ach'!D$4),IF(N481&gt;'Sales Ach'!B$5,('Sales Ach'!C$5+((N481-'Sales Ach'!B$5)/('Sales Ach'!B$4-'Sales Ach'!B$5))*'Sales Ach'!D$5),IF(N481&gt;='Sales Ach'!B$6,('Sales Ach'!C$6+((N481-'Sales Ach'!B$6)/('Sales Ach'!B$5-'Sales Ach'!B$6)*'Sales Ach'!D$6)),0))))*$AB$2/10))</f>
        <v>10.258594813876126</v>
      </c>
      <c r="AC481" s="76">
        <f>IF(Q481="","",(IF(Q481&gt;=UA!B$3,UA!C$3,IF(Q481&gt;=UA!B$4,(UA!C$4+((Q481-UA!B$4)/(UA!B$3-UA!B$4))*UA!D$4),IF(Q481&gt;UA!B$5,(UA!C$5+((Q481-UA!B$5)/(UA!B$4-UA!B$5))*UA!D$5),IF(Q481&gt;=UA!B$6,(UA!C$6+((Q481-UA!B$6)/(UA!B$5-UA!B$6)*UA!D$6)),0))))*$AC$2/10))</f>
        <v>0</v>
      </c>
      <c r="AD481" s="76">
        <f>IF(R481="","",(IF(R481&gt;='New Product'!B$3,'New Product'!C$3,IF(R481&gt;='New Product'!B$4,('New Product'!C$4+((R481-'New Product'!B$4)/('New Product'!B$3-'New Product'!B$4))*'New Product'!D$4),IF(R481&gt;'New Product'!B$5,('New Product'!C$5+((R481-'New Product'!B$5)/('New Product'!B$4-'New Product'!B$5))*'New Product'!D$5),IF(R481&gt;='New Product'!B$6,('New Product'!C$6+((R481-'New Product'!B$6)/('New Product'!B$5-'New Product'!B$6)*'New Product'!D$6)),0)))))*$AD$2/10)</f>
        <v>1.2622517750042046</v>
      </c>
      <c r="AE481" s="76">
        <f>IF(S481="","",(IF(S481&gt;='Basket Brand'!B$3,'Basket Brand'!C$3,IF(S481&gt;='Basket Brand'!B$4,('Basket Brand'!C$4+((S481-'Basket Brand'!B$4)/('Basket Brand'!B$3-'Basket Brand'!B$4))*'Basket Brand'!D$4),IF(S481&gt;'Basket Brand'!B$5,('Basket Brand'!C$5+((S481-'Basket Brand'!B$5)/('Basket Brand'!B$4-'Basket Brand'!B$5))*'Basket Brand'!D$5),IF(S481&gt;='Basket Brand'!B$6,('Basket Brand'!C$6+((S481-'Basket Brand'!B$6)/('Basket Brand'!B$5-'Basket Brand'!B$6)*'Basket Brand'!D$6)),0))))*$AE$2/10))</f>
        <v>4.8363147579612882</v>
      </c>
      <c r="AF481" s="76">
        <f>IF(T481="","",(IF(T481&gt;='No of Month Ach.'!B$3,'No of Month Ach.'!C$3,IF(T481&gt;='No of Month Ach.'!B$4,('No of Month Ach.'!C$4+((T481-'No of Month Ach.'!B$4)/('No of Month Ach.'!B$3-'No of Month Ach.'!B$4))*'No of Month Ach.'!D$4),IF(T481&gt;'No of Month Ach.'!B$5,('No of Month Ach.'!C$5+((T481-'No of Month Ach.'!B$5)/('No of Month Ach.'!B$4-'No of Month Ach.'!B$5))*'No of Month Ach.'!D$5),IF(T481&gt;='No of Month Ach.'!B$6,('No of Month Ach.'!C$6+((T481-'No of Month Ach.'!B$6)/('No of Month Ach.'!B$5-'No of Month Ach.'!B$6)*'No of Month Ach.'!D$6)),0))))*$AF$2/10))</f>
        <v>0</v>
      </c>
      <c r="AG481" s="76">
        <f>IFERROR(IF(U481="","",IF(U481&gt;='Rx Share'!B$3,'Rx Share'!C$3,IF(U481&gt;='Rx Share'!B$4,('Rx Share'!C$4+((U481-'Rx Share'!B$4)/('Rx Share'!B$3-'Rx Share'!B$4))*'Rx Share'!D$4),IF(U481&gt;'Rx Share'!B$5,('Rx Share'!C$5+((U481-'Rx Share'!B$5)/('Rx Share'!B$4-'Rx Share'!B$5))*'Rx Share'!D$5),IF(U481&gt;='Rx Share'!B$6,('Rx Share'!C$6+((U481-'Rx Share'!B$6)/('Rx Share'!B$5-'Rx Share'!B$6)*'Rx Share'!D$6)),0)))))*$AG$2/10,"")</f>
        <v>9.4188034188034191</v>
      </c>
      <c r="AH481" s="76">
        <f>IF(W481&gt;='Call Achv'!B$3,'Call Achv'!C$3,IF(W481&gt;='Call Achv'!B$4,('Call Achv'!C$4+((W481-'Call Achv'!B$4)/('Call Achv'!B$3-'Call Achv'!B$4))*'Call Achv'!D$4),IF(W481&gt;'Call Achv'!B$5,('Call Achv'!C$5+((W481-'Call Achv'!B$5)/('Call Achv'!B$4-'Call Achv'!B$5))*'Call Achv'!D$5),IF(W481&gt;='Call Achv'!B$6,('Call Achv'!C$6+((W481-'Call Achv'!B$6)/('Call Achv'!B$5-'Call Achv'!B$6)*'Call Achv'!D$6)),0))))*$AH$2/10</f>
        <v>2.9108129439621138</v>
      </c>
      <c r="AI481" s="76">
        <f>IF(X481&gt;='FF-Written'!B$3,'FF-Written'!C$3,IF(X481&gt;='FF-Written'!B$4,('FF-Written'!C$4+((X481-'FF-Written'!B$4)/('FF-Written'!B$3-'FF-Written'!B$4))*'FF-Written'!D$4),IF(X481&gt;'FF-Written'!B$5,('FF-Written'!C$5+((X481-'FF-Written'!B$5)/('FF-Written'!B$4-'FF-Written'!B$5))*'FF-Written'!D$5),IF(X481&gt;='FF-Written'!B$6,('FF-Written'!C$6+((X481-'FF-Written'!B$6)/('FF-Written'!B$5-'FF-Written'!B$6)*'FF-Written'!D$6)),0))))*$AI$2/10</f>
        <v>4.4666666666666668</v>
      </c>
      <c r="AJ481" s="76">
        <f>IF(Y481&gt;='FF-Detailing'!B$3,'FF-Detailing'!C$3,IF(Y481&gt;='FF-Detailing'!B$4,('FF-Detailing'!C$4+((Y481-'FF-Detailing'!B$4)/('FF-Detailing'!B$3-'FF-Detailing'!B$4))*'FF-Detailing'!D$4),IF(Y481&gt;'FF-Detailing'!B$5,('FF-Detailing'!C$5+((Y481-'FF-Detailing'!B$5)/('FF-Detailing'!B$4-'FF-Detailing'!B$5))*'FF-Detailing'!D$5),IF(Y481&gt;='FF-Detailing'!B$6,('FF-Detailing'!C$6+((Y481-'FF-Detailing'!B$6)/('FF-Detailing'!B$5-'FF-Detailing'!B$6)*'FF-Detailing'!D$6)),0))))*$AJ$2/10</f>
        <v>2.1</v>
      </c>
      <c r="AK481" s="100">
        <f t="shared" si="94"/>
        <v>32.293301196837994</v>
      </c>
      <c r="AL481" s="70">
        <f t="shared" si="101"/>
        <v>440</v>
      </c>
      <c r="AO481" s="110" t="str">
        <f t="shared" si="95"/>
        <v/>
      </c>
      <c r="AP481" s="110" t="str">
        <f t="shared" si="91"/>
        <v/>
      </c>
      <c r="AQ481" s="110" t="str">
        <f t="shared" si="92"/>
        <v/>
      </c>
      <c r="AR481" s="110" t="str">
        <f t="shared" si="93"/>
        <v/>
      </c>
      <c r="AS481" s="109" t="str">
        <f t="shared" si="96"/>
        <v>Disqualified</v>
      </c>
      <c r="AT481" s="109" t="str">
        <f t="shared" si="97"/>
        <v>Disqualified</v>
      </c>
      <c r="AU481" s="109" t="str">
        <f t="shared" si="98"/>
        <v>Disqualified</v>
      </c>
      <c r="AV481" s="109" t="str">
        <f t="shared" si="99"/>
        <v>Disqualified</v>
      </c>
    </row>
    <row r="482" spans="1:48" ht="30" x14ac:dyDescent="0.35">
      <c r="A482" s="87"/>
      <c r="B482" s="79">
        <v>109566</v>
      </c>
      <c r="C482" s="80" t="s">
        <v>2508</v>
      </c>
      <c r="D482" s="80" t="s">
        <v>1114</v>
      </c>
      <c r="E482" s="80" t="s">
        <v>2509</v>
      </c>
      <c r="F482" s="80" t="s">
        <v>1944</v>
      </c>
      <c r="G482" s="80" t="s">
        <v>1776</v>
      </c>
      <c r="H482" s="80" t="s">
        <v>1777</v>
      </c>
      <c r="I482" s="80" t="s">
        <v>1757</v>
      </c>
      <c r="J482" s="146">
        <v>45557</v>
      </c>
      <c r="K482" s="146" t="s">
        <v>1719</v>
      </c>
      <c r="L482" s="79"/>
      <c r="M482" s="79">
        <v>9</v>
      </c>
      <c r="N482" s="78">
        <v>83.602019927454478</v>
      </c>
      <c r="O482" s="78">
        <f>_xlfn.XLOOKUP($B482,[1]Sheet1!$A:$A,[1]Sheet1!$D:$D)</f>
        <v>83.602071963391595</v>
      </c>
      <c r="P482" s="78">
        <f t="shared" si="100"/>
        <v>-5.2035937116556852E-5</v>
      </c>
      <c r="Q482" s="78">
        <v>34.375</v>
      </c>
      <c r="R482" s="78">
        <v>75.182773835986012</v>
      </c>
      <c r="S482" s="78">
        <v>88.757532379237929</v>
      </c>
      <c r="T482" s="142">
        <v>1</v>
      </c>
      <c r="U482" s="68">
        <v>18.47397957405277</v>
      </c>
      <c r="V482" s="68">
        <v>0.55421938722158315</v>
      </c>
      <c r="W482" s="78">
        <v>100.54452274183217</v>
      </c>
      <c r="X482" s="78">
        <v>77.222222222222214</v>
      </c>
      <c r="Y482" s="78">
        <v>89</v>
      </c>
      <c r="Z482" s="73"/>
      <c r="AA482" s="74"/>
      <c r="AB482" s="75">
        <f>IF(N482="","",(IF(N482&gt;='Sales Ach'!B$3,'Sales Ach'!C$3,IF(N482&gt;='Sales Ach'!B$4,('Sales Ach'!C$4+((N482-'Sales Ach'!B$4)/('Sales Ach'!B$3-'Sales Ach'!B$4))*'Sales Ach'!D$4),IF(N482&gt;'Sales Ach'!B$5,('Sales Ach'!C$5+((N482-'Sales Ach'!B$5)/('Sales Ach'!B$4-'Sales Ach'!B$5))*'Sales Ach'!D$5),IF(N482&gt;='Sales Ach'!B$6,('Sales Ach'!C$6+((N482-'Sales Ach'!B$6)/('Sales Ach'!B$5-'Sales Ach'!B$6)*'Sales Ach'!D$6)),0))))*$AB$2/10))</f>
        <v>11.580605978236344</v>
      </c>
      <c r="AC482" s="76">
        <f>IF(Q482="","",(IF(Q482&gt;=UA!B$3,UA!C$3,IF(Q482&gt;=UA!B$4,(UA!C$4+((Q482-UA!B$4)/(UA!B$3-UA!B$4))*UA!D$4),IF(Q482&gt;UA!B$5,(UA!C$5+((Q482-UA!B$5)/(UA!B$4-UA!B$5))*UA!D$5),IF(Q482&gt;=UA!B$6,(UA!C$6+((Q482-UA!B$6)/(UA!B$5-UA!B$6)*UA!D$6)),0))))*$AC$2/10))</f>
        <v>4.3125</v>
      </c>
      <c r="AD482" s="76">
        <f>IF(R482="","",(IF(R482&gt;='New Product'!B$3,'New Product'!C$3,IF(R482&gt;='New Product'!B$4,('New Product'!C$4+((R482-'New Product'!B$4)/('New Product'!B$3-'New Product'!B$4))*'New Product'!D$4),IF(R482&gt;'New Product'!B$5,('New Product'!C$5+((R482-'New Product'!B$5)/('New Product'!B$4-'New Product'!B$5))*'New Product'!D$5),IF(R482&gt;='New Product'!B$6,('New Product'!C$6+((R482-'New Product'!B$6)/('New Product'!B$5-'New Product'!B$6)*'New Product'!D$6)),0)))))*$AD$2/10)</f>
        <v>1.7892463553243878</v>
      </c>
      <c r="AE482" s="76">
        <f>IF(S482="","",(IF(S482&gt;='Basket Brand'!B$3,'Basket Brand'!C$3,IF(S482&gt;='Basket Brand'!B$4,('Basket Brand'!C$4+((S482-'Basket Brand'!B$4)/('Basket Brand'!B$3-'Basket Brand'!B$4))*'Basket Brand'!D$4),IF(S482&gt;'Basket Brand'!B$5,('Basket Brand'!C$5+((S482-'Basket Brand'!B$5)/('Basket Brand'!B$4-'Basket Brand'!B$5))*'Basket Brand'!D$5),IF(S482&gt;='Basket Brand'!B$6,('Basket Brand'!C$6+((S482-'Basket Brand'!B$6)/('Basket Brand'!B$5-'Basket Brand'!B$6)*'Basket Brand'!D$6)),0))))*$AE$2/10))</f>
        <v>5.250903885508551</v>
      </c>
      <c r="AF482" s="76">
        <f>IF(T482="","",(IF(T482&gt;='No of Month Ach.'!B$3,'No of Month Ach.'!C$3,IF(T482&gt;='No of Month Ach.'!B$4,('No of Month Ach.'!C$4+((T482-'No of Month Ach.'!B$4)/('No of Month Ach.'!B$3-'No of Month Ach.'!B$4))*'No of Month Ach.'!D$4),IF(T482&gt;'No of Month Ach.'!B$5,('No of Month Ach.'!C$5+((T482-'No of Month Ach.'!B$5)/('No of Month Ach.'!B$4-'No of Month Ach.'!B$5))*'No of Month Ach.'!D$5),IF(T482&gt;='No of Month Ach.'!B$6,('No of Month Ach.'!C$6+((T482-'No of Month Ach.'!B$6)/('No of Month Ach.'!B$5-'No of Month Ach.'!B$6)*'No of Month Ach.'!D$6)),0))))*$AF$2/10))</f>
        <v>0</v>
      </c>
      <c r="AG482" s="76">
        <f>IFERROR(IF(U482="","",IF(U482&gt;='Rx Share'!B$3,'Rx Share'!C$3,IF(U482&gt;='Rx Share'!B$4,('Rx Share'!C$4+((U482-'Rx Share'!B$4)/('Rx Share'!B$3-'Rx Share'!B$4))*'Rx Share'!D$4),IF(U482&gt;'Rx Share'!B$5,('Rx Share'!C$5+((U482-'Rx Share'!B$5)/('Rx Share'!B$4-'Rx Share'!B$5))*'Rx Share'!D$5),IF(U482&gt;='Rx Share'!B$6,('Rx Share'!C$6+((U482-'Rx Share'!B$6)/('Rx Share'!B$5-'Rx Share'!B$6)*'Rx Share'!D$6)),0)))))*$AG$2/10,"")</f>
        <v>0</v>
      </c>
      <c r="AH482" s="76">
        <f>IF(W482&gt;='Call Achv'!B$3,'Call Achv'!C$3,IF(W482&gt;='Call Achv'!B$4,('Call Achv'!C$4+((W482-'Call Achv'!B$4)/('Call Achv'!B$3-'Call Achv'!B$4))*'Call Achv'!D$4),IF(W482&gt;'Call Achv'!B$5,('Call Achv'!C$5+((W482-'Call Achv'!B$5)/('Call Achv'!B$4-'Call Achv'!B$5))*'Call Achv'!D$5),IF(W482&gt;='Call Achv'!B$6,('Call Achv'!C$6+((W482-'Call Achv'!B$6)/('Call Achv'!B$5-'Call Achv'!B$6)*'Call Achv'!D$6)),0))))*$AH$2/10</f>
        <v>5</v>
      </c>
      <c r="AI482" s="76">
        <f>IF(X482&gt;='FF-Written'!B$3,'FF-Written'!C$3,IF(X482&gt;='FF-Written'!B$4,('FF-Written'!C$4+((X482-'FF-Written'!B$4)/('FF-Written'!B$3-'FF-Written'!B$4))*'FF-Written'!D$4),IF(X482&gt;'FF-Written'!B$5,('FF-Written'!C$5+((X482-'FF-Written'!B$5)/('FF-Written'!B$4-'FF-Written'!B$5))*'FF-Written'!D$5),IF(X482&gt;='FF-Written'!B$6,('FF-Written'!C$6+((X482-'FF-Written'!B$6)/('FF-Written'!B$5-'FF-Written'!B$6)*'FF-Written'!D$6)),0))))*$AI$2/10</f>
        <v>5.2666666666666657</v>
      </c>
      <c r="AJ482" s="76">
        <f>IF(Y482&gt;='FF-Detailing'!B$3,'FF-Detailing'!C$3,IF(Y482&gt;='FF-Detailing'!B$4,('FF-Detailing'!C$4+((Y482-'FF-Detailing'!B$4)/('FF-Detailing'!B$3-'FF-Detailing'!B$4))*'FF-Detailing'!D$4),IF(Y482&gt;'FF-Detailing'!B$5,('FF-Detailing'!C$5+((Y482-'FF-Detailing'!B$5)/('FF-Detailing'!B$4-'FF-Detailing'!B$5))*'FF-Detailing'!D$5),IF(Y482&gt;='FF-Detailing'!B$6,('FF-Detailing'!C$6+((Y482-'FF-Detailing'!B$6)/('FF-Detailing'!B$5-'FF-Detailing'!B$6)*'FF-Detailing'!D$6)),0))))*$AJ$2/10</f>
        <v>2.64</v>
      </c>
      <c r="AK482" s="100">
        <f t="shared" si="94"/>
        <v>44.799903607169938</v>
      </c>
      <c r="AL482" s="70">
        <f t="shared" si="101"/>
        <v>291</v>
      </c>
      <c r="AO482" s="110" t="str">
        <f t="shared" si="95"/>
        <v/>
      </c>
      <c r="AP482" s="110" t="str">
        <f t="shared" si="91"/>
        <v/>
      </c>
      <c r="AQ482" s="110" t="str">
        <f t="shared" si="92"/>
        <v/>
      </c>
      <c r="AR482" s="110" t="str">
        <f t="shared" si="93"/>
        <v/>
      </c>
      <c r="AS482" s="109" t="str">
        <f t="shared" si="96"/>
        <v>Disqualified</v>
      </c>
      <c r="AT482" s="109" t="str">
        <f t="shared" si="97"/>
        <v>Disqualified</v>
      </c>
      <c r="AU482" s="109" t="str">
        <f t="shared" si="98"/>
        <v>Disqualified</v>
      </c>
      <c r="AV482" s="109" t="str">
        <f t="shared" si="99"/>
        <v>Disqualified</v>
      </c>
    </row>
    <row r="483" spans="1:48" ht="20" x14ac:dyDescent="0.35">
      <c r="A483" s="87"/>
      <c r="B483" s="79">
        <v>109567</v>
      </c>
      <c r="C483" s="80" t="s">
        <v>2510</v>
      </c>
      <c r="D483" s="80" t="s">
        <v>1114</v>
      </c>
      <c r="E483" s="80" t="s">
        <v>2511</v>
      </c>
      <c r="F483" s="80" t="s">
        <v>2102</v>
      </c>
      <c r="G483" s="80" t="s">
        <v>1854</v>
      </c>
      <c r="H483" s="80" t="s">
        <v>1808</v>
      </c>
      <c r="I483" s="80" t="s">
        <v>1757</v>
      </c>
      <c r="J483" s="146">
        <v>45557</v>
      </c>
      <c r="K483" s="146" t="s">
        <v>1719</v>
      </c>
      <c r="L483" s="79"/>
      <c r="M483" s="79">
        <v>9</v>
      </c>
      <c r="N483" s="78">
        <v>85.334518062805515</v>
      </c>
      <c r="O483" s="78">
        <f>_xlfn.XLOOKUP($B483,[1]Sheet1!$A:$A,[1]Sheet1!$D:$D)</f>
        <v>85.334514597909887</v>
      </c>
      <c r="P483" s="78">
        <f t="shared" si="100"/>
        <v>3.4648956273031217E-6</v>
      </c>
      <c r="Q483" s="78">
        <v>23.287671232876711</v>
      </c>
      <c r="R483" s="78">
        <v>24.351634590451138</v>
      </c>
      <c r="S483" s="78">
        <v>86.781303944842804</v>
      </c>
      <c r="T483" s="142">
        <v>2</v>
      </c>
      <c r="U483" s="68">
        <v>3.9493058163587698</v>
      </c>
      <c r="V483" s="68">
        <v>0.71087504694457859</v>
      </c>
      <c r="W483" s="78">
        <v>86.074074074074076</v>
      </c>
      <c r="X483" s="78">
        <v>81.666666666666671</v>
      </c>
      <c r="Y483" s="78">
        <v>80.666666666666671</v>
      </c>
      <c r="Z483" s="73"/>
      <c r="AA483" s="74"/>
      <c r="AB483" s="75">
        <f>IF(N483="","",(IF(N483&gt;='Sales Ach'!B$3,'Sales Ach'!C$3,IF(N483&gt;='Sales Ach'!B$4,('Sales Ach'!C$4+((N483-'Sales Ach'!B$4)/('Sales Ach'!B$3-'Sales Ach'!B$4))*'Sales Ach'!D$4),IF(N483&gt;'Sales Ach'!B$5,('Sales Ach'!C$5+((N483-'Sales Ach'!B$5)/('Sales Ach'!B$4-'Sales Ach'!B$5))*'Sales Ach'!D$5),IF(N483&gt;='Sales Ach'!B$6,('Sales Ach'!C$6+((N483-'Sales Ach'!B$6)/('Sales Ach'!B$5-'Sales Ach'!B$6)*'Sales Ach'!D$6)),0))))*$AB$2/10))</f>
        <v>12.100355418841653</v>
      </c>
      <c r="AC483" s="76">
        <f>IF(Q483="","",(IF(Q483&gt;=UA!B$3,UA!C$3,IF(Q483&gt;=UA!B$4,(UA!C$4+((Q483-UA!B$4)/(UA!B$3-UA!B$4))*UA!D$4),IF(Q483&gt;UA!B$5,(UA!C$5+((Q483-UA!B$5)/(UA!B$4-UA!B$5))*UA!D$5),IF(Q483&gt;=UA!B$6,(UA!C$6+((Q483-UA!B$6)/(UA!B$5-UA!B$6)*UA!D$6)),0))))*$AC$2/10))</f>
        <v>0</v>
      </c>
      <c r="AD483" s="76">
        <f>IF(R483="","",(IF(R483&gt;='New Product'!B$3,'New Product'!C$3,IF(R483&gt;='New Product'!B$4,('New Product'!C$4+((R483-'New Product'!B$4)/('New Product'!B$3-'New Product'!B$4))*'New Product'!D$4),IF(R483&gt;'New Product'!B$5,('New Product'!C$5+((R483-'New Product'!B$5)/('New Product'!B$4-'New Product'!B$5))*'New Product'!D$5),IF(R483&gt;='New Product'!B$6,('New Product'!C$6+((R483-'New Product'!B$6)/('New Product'!B$5-'New Product'!B$6)*'New Product'!D$6)),0)))))*$AD$2/10)</f>
        <v>0</v>
      </c>
      <c r="AE483" s="76">
        <f>IF(S483="","",(IF(S483&gt;='Basket Brand'!B$3,'Basket Brand'!C$3,IF(S483&gt;='Basket Brand'!B$4,('Basket Brand'!C$4+((S483-'Basket Brand'!B$4)/('Basket Brand'!B$3-'Basket Brand'!B$4))*'Basket Brand'!D$4),IF(S483&gt;'Basket Brand'!B$5,('Basket Brand'!C$5+((S483-'Basket Brand'!B$5)/('Basket Brand'!B$4-'Basket Brand'!B$5))*'Basket Brand'!D$5),IF(S483&gt;='Basket Brand'!B$6,('Basket Brand'!C$6+((S483-'Basket Brand'!B$6)/('Basket Brand'!B$5-'Basket Brand'!B$6)*'Basket Brand'!D$6)),0))))*$AE$2/10))</f>
        <v>5.0137564733811359</v>
      </c>
      <c r="AF483" s="76">
        <f>IF(T483="","",(IF(T483&gt;='No of Month Ach.'!B$3,'No of Month Ach.'!C$3,IF(T483&gt;='No of Month Ach.'!B$4,('No of Month Ach.'!C$4+((T483-'No of Month Ach.'!B$4)/('No of Month Ach.'!B$3-'No of Month Ach.'!B$4))*'No of Month Ach.'!D$4),IF(T483&gt;'No of Month Ach.'!B$5,('No of Month Ach.'!C$5+((T483-'No of Month Ach.'!B$5)/('No of Month Ach.'!B$4-'No of Month Ach.'!B$5))*'No of Month Ach.'!D$5),IF(T483&gt;='No of Month Ach.'!B$6,('No of Month Ach.'!C$6+((T483-'No of Month Ach.'!B$6)/('No of Month Ach.'!B$5-'No of Month Ach.'!B$6)*'No of Month Ach.'!D$6)),0))))*$AF$2/10))</f>
        <v>0</v>
      </c>
      <c r="AG483" s="76">
        <f>IFERROR(IF(U483="","",IF(U483&gt;='Rx Share'!B$3,'Rx Share'!C$3,IF(U483&gt;='Rx Share'!B$4,('Rx Share'!C$4+((U483-'Rx Share'!B$4)/('Rx Share'!B$3-'Rx Share'!B$4))*'Rx Share'!D$4),IF(U483&gt;'Rx Share'!B$5,('Rx Share'!C$5+((U483-'Rx Share'!B$5)/('Rx Share'!B$4-'Rx Share'!B$5))*'Rx Share'!D$5),IF(U483&gt;='Rx Share'!B$6,('Rx Share'!C$6+((U483-'Rx Share'!B$6)/('Rx Share'!B$5-'Rx Share'!B$6)*'Rx Share'!D$6)),0)))))*$AG$2/10,"")</f>
        <v>0</v>
      </c>
      <c r="AH483" s="76">
        <f>IF(W483&gt;='Call Achv'!B$3,'Call Achv'!C$3,IF(W483&gt;='Call Achv'!B$4,('Call Achv'!C$4+((W483-'Call Achv'!B$4)/('Call Achv'!B$3-'Call Achv'!B$4))*'Call Achv'!D$4),IF(W483&gt;'Call Achv'!B$5,('Call Achv'!C$5+((W483-'Call Achv'!B$5)/('Call Achv'!B$4-'Call Achv'!B$5))*'Call Achv'!D$5),IF(W483&gt;='Call Achv'!B$6,('Call Achv'!C$6+((W483-'Call Achv'!B$6)/('Call Achv'!B$5-'Call Achv'!B$6)*'Call Achv'!D$6)),0))))*$AH$2/10</f>
        <v>1.3129629629629633</v>
      </c>
      <c r="AI483" s="76">
        <f>IF(X483&gt;='FF-Written'!B$3,'FF-Written'!C$3,IF(X483&gt;='FF-Written'!B$4,('FF-Written'!C$4+((X483-'FF-Written'!B$4)/('FF-Written'!B$3-'FF-Written'!B$4))*'FF-Written'!D$4),IF(X483&gt;'FF-Written'!B$5,('FF-Written'!C$5+((X483-'FF-Written'!B$5)/('FF-Written'!B$4-'FF-Written'!B$5))*'FF-Written'!D$5),IF(X483&gt;='FF-Written'!B$6,('FF-Written'!C$6+((X483-'FF-Written'!B$6)/('FF-Written'!B$5-'FF-Written'!B$6)*'FF-Written'!D$6)),0))))*$AI$2/10</f>
        <v>6.666666666666667</v>
      </c>
      <c r="AJ483" s="76">
        <f>IF(Y483&gt;='FF-Detailing'!B$3,'FF-Detailing'!C$3,IF(Y483&gt;='FF-Detailing'!B$4,('FF-Detailing'!C$4+((Y483-'FF-Detailing'!B$4)/('FF-Detailing'!B$3-'FF-Detailing'!B$4))*'FF-Detailing'!D$4),IF(Y483&gt;'FF-Detailing'!B$5,('FF-Detailing'!C$5+((Y483-'FF-Detailing'!B$5)/('FF-Detailing'!B$4-'FF-Detailing'!B$5))*'FF-Detailing'!D$5),IF(Y483&gt;='FF-Detailing'!B$6,('FF-Detailing'!C$6+((Y483-'FF-Detailing'!B$6)/('FF-Detailing'!B$5-'FF-Detailing'!B$6)*'FF-Detailing'!D$6)),0))))*$AJ$2/10</f>
        <v>2.1400000000000006</v>
      </c>
      <c r="AK483" s="100">
        <f t="shared" si="94"/>
        <v>34.042176902315525</v>
      </c>
      <c r="AL483" s="70">
        <f t="shared" si="101"/>
        <v>426</v>
      </c>
      <c r="AO483" s="110" t="str">
        <f t="shared" si="95"/>
        <v/>
      </c>
      <c r="AP483" s="110" t="str">
        <f t="shared" si="91"/>
        <v/>
      </c>
      <c r="AQ483" s="110" t="str">
        <f t="shared" si="92"/>
        <v/>
      </c>
      <c r="AR483" s="110" t="str">
        <f t="shared" si="93"/>
        <v/>
      </c>
      <c r="AS483" s="109" t="str">
        <f t="shared" si="96"/>
        <v>Disqualified</v>
      </c>
      <c r="AT483" s="109" t="str">
        <f t="shared" si="97"/>
        <v>Disqualified</v>
      </c>
      <c r="AU483" s="109" t="str">
        <f t="shared" si="98"/>
        <v>Disqualified</v>
      </c>
      <c r="AV483" s="109" t="str">
        <f t="shared" si="99"/>
        <v>Disqualified</v>
      </c>
    </row>
    <row r="484" spans="1:48" ht="20" x14ac:dyDescent="0.35">
      <c r="A484" s="87"/>
      <c r="B484" s="79">
        <v>109570</v>
      </c>
      <c r="C484" s="80" t="s">
        <v>2512</v>
      </c>
      <c r="D484" s="80"/>
      <c r="E484" s="80" t="s">
        <v>2513</v>
      </c>
      <c r="F484" s="80" t="s">
        <v>104</v>
      </c>
      <c r="G484" s="80" t="s">
        <v>2022</v>
      </c>
      <c r="H484" s="80" t="s">
        <v>2023</v>
      </c>
      <c r="I484" s="80" t="s">
        <v>1786</v>
      </c>
      <c r="J484" s="146"/>
      <c r="K484" s="146" t="s">
        <v>1701</v>
      </c>
      <c r="L484" s="79"/>
      <c r="M484" s="79">
        <v>7</v>
      </c>
      <c r="N484" s="78">
        <v>83.600817895148026</v>
      </c>
      <c r="O484" s="78">
        <f>_xlfn.XLOOKUP($B484,[1]Sheet1!$A:$A,[1]Sheet1!$D:$D)</f>
        <v>83.600699875945082</v>
      </c>
      <c r="P484" s="78">
        <f t="shared" si="100"/>
        <v>1.1801920294374213E-4</v>
      </c>
      <c r="Q484" s="78">
        <v>29.166666666666668</v>
      </c>
      <c r="R484" s="78">
        <v>72.006902224654851</v>
      </c>
      <c r="S484" s="78">
        <v>91.559134137843358</v>
      </c>
      <c r="T484" s="142">
        <v>1</v>
      </c>
      <c r="U484" s="68">
        <v>27.322404371584703</v>
      </c>
      <c r="V484" s="68">
        <v>0.81967213114754101</v>
      </c>
      <c r="W484" s="78">
        <v>75.690607734806619</v>
      </c>
      <c r="X484" s="78">
        <v>84.444444444444443</v>
      </c>
      <c r="Y484" s="78">
        <v>87.333333333333329</v>
      </c>
      <c r="Z484" s="73"/>
      <c r="AA484" s="74"/>
      <c r="AB484" s="75">
        <f>IF(N484="","",(IF(N484&gt;='Sales Ach'!B$3,'Sales Ach'!C$3,IF(N484&gt;='Sales Ach'!B$4,('Sales Ach'!C$4+((N484-'Sales Ach'!B$4)/('Sales Ach'!B$3-'Sales Ach'!B$4))*'Sales Ach'!D$4),IF(N484&gt;'Sales Ach'!B$5,('Sales Ach'!C$5+((N484-'Sales Ach'!B$5)/('Sales Ach'!B$4-'Sales Ach'!B$5))*'Sales Ach'!D$5),IF(N484&gt;='Sales Ach'!B$6,('Sales Ach'!C$6+((N484-'Sales Ach'!B$6)/('Sales Ach'!B$5-'Sales Ach'!B$6)*'Sales Ach'!D$6)),0))))*$AB$2/10))</f>
        <v>11.580245368544407</v>
      </c>
      <c r="AC484" s="76">
        <f>IF(Q484="","",(IF(Q484&gt;=UA!B$3,UA!C$3,IF(Q484&gt;=UA!B$4,(UA!C$4+((Q484-UA!B$4)/(UA!B$3-UA!B$4))*UA!D$4),IF(Q484&gt;UA!B$5,(UA!C$5+((Q484-UA!B$5)/(UA!B$4-UA!B$5))*UA!D$5),IF(Q484&gt;=UA!B$6,(UA!C$6+((Q484-UA!B$6)/(UA!B$5-UA!B$6)*UA!D$6)),0))))*$AC$2/10))</f>
        <v>0</v>
      </c>
      <c r="AD484" s="76">
        <f>IF(R484="","",(IF(R484&gt;='New Product'!B$3,'New Product'!C$3,IF(R484&gt;='New Product'!B$4,('New Product'!C$4+((R484-'New Product'!B$4)/('New Product'!B$3-'New Product'!B$4))*'New Product'!D$4),IF(R484&gt;'New Product'!B$5,('New Product'!C$5+((R484-'New Product'!B$5)/('New Product'!B$4-'New Product'!B$5))*'New Product'!D$5),IF(R484&gt;='New Product'!B$6,('New Product'!C$6+((R484-'New Product'!B$6)/('New Product'!B$5-'New Product'!B$6)*'New Product'!D$6)),0)))))*$AD$2/10)</f>
        <v>1.6503019723286496</v>
      </c>
      <c r="AE484" s="76">
        <f>IF(S484="","",(IF(S484&gt;='Basket Brand'!B$3,'Basket Brand'!C$3,IF(S484&gt;='Basket Brand'!B$4,('Basket Brand'!C$4+((S484-'Basket Brand'!B$4)/('Basket Brand'!B$3-'Basket Brand'!B$4))*'Basket Brand'!D$4),IF(S484&gt;'Basket Brand'!B$5,('Basket Brand'!C$5+((S484-'Basket Brand'!B$5)/('Basket Brand'!B$4-'Basket Brand'!B$5))*'Basket Brand'!D$5),IF(S484&gt;='Basket Brand'!B$6,('Basket Brand'!C$6+((S484-'Basket Brand'!B$6)/('Basket Brand'!B$5-'Basket Brand'!B$6)*'Basket Brand'!D$6)),0))))*$AE$2/10))</f>
        <v>5.5870960965412024</v>
      </c>
      <c r="AF484" s="76">
        <f>IF(T484="","",(IF(T484&gt;='No of Month Ach.'!B$3,'No of Month Ach.'!C$3,IF(T484&gt;='No of Month Ach.'!B$4,('No of Month Ach.'!C$4+((T484-'No of Month Ach.'!B$4)/('No of Month Ach.'!B$3-'No of Month Ach.'!B$4))*'No of Month Ach.'!D$4),IF(T484&gt;'No of Month Ach.'!B$5,('No of Month Ach.'!C$5+((T484-'No of Month Ach.'!B$5)/('No of Month Ach.'!B$4-'No of Month Ach.'!B$5))*'No of Month Ach.'!D$5),IF(T484&gt;='No of Month Ach.'!B$6,('No of Month Ach.'!C$6+((T484-'No of Month Ach.'!B$6)/('No of Month Ach.'!B$5-'No of Month Ach.'!B$6)*'No of Month Ach.'!D$6)),0))))*$AF$2/10))</f>
        <v>0</v>
      </c>
      <c r="AG484" s="76">
        <f>IFERROR(IF(U484="","",IF(U484&gt;='Rx Share'!B$3,'Rx Share'!C$3,IF(U484&gt;='Rx Share'!B$4,('Rx Share'!C$4+((U484-'Rx Share'!B$4)/('Rx Share'!B$3-'Rx Share'!B$4))*'Rx Share'!D$4),IF(U484&gt;'Rx Share'!B$5,('Rx Share'!C$5+((U484-'Rx Share'!B$5)/('Rx Share'!B$4-'Rx Share'!B$5))*'Rx Share'!D$5),IF(U484&gt;='Rx Share'!B$6,('Rx Share'!C$6+((U484-'Rx Share'!B$6)/('Rx Share'!B$5-'Rx Share'!B$6)*'Rx Share'!D$6)),0)))))*$AG$2/10,"")</f>
        <v>0</v>
      </c>
      <c r="AH484" s="76">
        <f>IF(W484&gt;='Call Achv'!B$3,'Call Achv'!C$3,IF(W484&gt;='Call Achv'!B$4,('Call Achv'!C$4+((W484-'Call Achv'!B$4)/('Call Achv'!B$3-'Call Achv'!B$4))*'Call Achv'!D$4),IF(W484&gt;'Call Achv'!B$5,('Call Achv'!C$5+((W484-'Call Achv'!B$5)/('Call Achv'!B$4-'Call Achv'!B$5))*'Call Achv'!D$5),IF(W484&gt;='Call Achv'!B$6,('Call Achv'!C$6+((W484-'Call Achv'!B$6)/('Call Achv'!B$5-'Call Achv'!B$6)*'Call Achv'!D$6)),0))))*$AH$2/10</f>
        <v>0</v>
      </c>
      <c r="AI484" s="76">
        <f>IF(X484&gt;='FF-Written'!B$3,'FF-Written'!C$3,IF(X484&gt;='FF-Written'!B$4,('FF-Written'!C$4+((X484-'FF-Written'!B$4)/('FF-Written'!B$3-'FF-Written'!B$4))*'FF-Written'!D$4),IF(X484&gt;'FF-Written'!B$5,('FF-Written'!C$5+((X484-'FF-Written'!B$5)/('FF-Written'!B$4-'FF-Written'!B$5))*'FF-Written'!D$5),IF(X484&gt;='FF-Written'!B$6,('FF-Written'!C$6+((X484-'FF-Written'!B$6)/('FF-Written'!B$5-'FF-Written'!B$6)*'FF-Written'!D$6)),0))))*$AI$2/10</f>
        <v>7.1111111111111116</v>
      </c>
      <c r="AJ484" s="76">
        <f>IF(Y484&gt;='FF-Detailing'!B$3,'FF-Detailing'!C$3,IF(Y484&gt;='FF-Detailing'!B$4,('FF-Detailing'!C$4+((Y484-'FF-Detailing'!B$4)/('FF-Detailing'!B$3-'FF-Detailing'!B$4))*'FF-Detailing'!D$4),IF(Y484&gt;'FF-Detailing'!B$5,('FF-Detailing'!C$5+((Y484-'FF-Detailing'!B$5)/('FF-Detailing'!B$4-'FF-Detailing'!B$5))*'FF-Detailing'!D$5),IF(Y484&gt;='FF-Detailing'!B$6,('FF-Detailing'!C$6+((Y484-'FF-Detailing'!B$6)/('FF-Detailing'!B$5-'FF-Detailing'!B$6)*'FF-Detailing'!D$6)),0))))*$AJ$2/10</f>
        <v>2.5399999999999996</v>
      </c>
      <c r="AK484" s="100">
        <f t="shared" si="94"/>
        <v>35.585943185656717</v>
      </c>
      <c r="AL484" s="70">
        <f t="shared" si="101"/>
        <v>406</v>
      </c>
      <c r="AO484" s="110" t="str">
        <f t="shared" si="95"/>
        <v/>
      </c>
      <c r="AP484" s="110" t="str">
        <f t="shared" si="91"/>
        <v/>
      </c>
      <c r="AQ484" s="110" t="str">
        <f t="shared" si="92"/>
        <v/>
      </c>
      <c r="AR484" s="110" t="str">
        <f t="shared" si="93"/>
        <v/>
      </c>
      <c r="AS484" s="109" t="str">
        <f t="shared" si="96"/>
        <v>Disqualified</v>
      </c>
      <c r="AT484" s="109" t="str">
        <f t="shared" si="97"/>
        <v>Disqualified</v>
      </c>
      <c r="AU484" s="109" t="str">
        <f t="shared" si="98"/>
        <v>Disqualified</v>
      </c>
      <c r="AV484" s="109" t="str">
        <f t="shared" si="99"/>
        <v>Disqualified</v>
      </c>
    </row>
    <row r="485" spans="1:48" ht="20" x14ac:dyDescent="0.35">
      <c r="A485" s="87"/>
      <c r="B485" s="79">
        <v>109571</v>
      </c>
      <c r="C485" s="80" t="s">
        <v>2514</v>
      </c>
      <c r="D485" s="80" t="s">
        <v>1114</v>
      </c>
      <c r="E485" s="80" t="s">
        <v>1611</v>
      </c>
      <c r="F485" s="80" t="s">
        <v>188</v>
      </c>
      <c r="G485" s="80" t="s">
        <v>16</v>
      </c>
      <c r="H485" s="80" t="s">
        <v>1770</v>
      </c>
      <c r="I485" s="80" t="s">
        <v>1757</v>
      </c>
      <c r="J485" s="146">
        <v>45573</v>
      </c>
      <c r="K485" s="146" t="s">
        <v>1719</v>
      </c>
      <c r="L485" s="79"/>
      <c r="M485" s="79">
        <v>9</v>
      </c>
      <c r="N485" s="78">
        <v>94.774051137958793</v>
      </c>
      <c r="O485" s="78">
        <f>_xlfn.XLOOKUP($B485,[1]Sheet1!$A:$A,[1]Sheet1!$D:$D)</f>
        <v>94.774028654953369</v>
      </c>
      <c r="P485" s="78">
        <f t="shared" si="100"/>
        <v>2.2483005423623581E-5</v>
      </c>
      <c r="Q485" s="78">
        <v>34.090909090909086</v>
      </c>
      <c r="R485" s="78">
        <v>64.842389937658538</v>
      </c>
      <c r="S485" s="78">
        <v>109.25520811349368</v>
      </c>
      <c r="T485" s="142">
        <v>2</v>
      </c>
      <c r="U485" s="68">
        <v>15.664160401002505</v>
      </c>
      <c r="V485" s="68">
        <v>0.46992481203007519</v>
      </c>
      <c r="W485" s="78">
        <v>97.039897039897042</v>
      </c>
      <c r="X485" s="78">
        <v>82.222222222222229</v>
      </c>
      <c r="Y485" s="78">
        <v>86.666666666666671</v>
      </c>
      <c r="Z485" s="73"/>
      <c r="AA485" s="74"/>
      <c r="AB485" s="75">
        <f>IF(N485="","",(IF(N485&gt;='Sales Ach'!B$3,'Sales Ach'!C$3,IF(N485&gt;='Sales Ach'!B$4,('Sales Ach'!C$4+((N485-'Sales Ach'!B$4)/('Sales Ach'!B$3-'Sales Ach'!B$4))*'Sales Ach'!D$4),IF(N485&gt;'Sales Ach'!B$5,('Sales Ach'!C$5+((N485-'Sales Ach'!B$5)/('Sales Ach'!B$4-'Sales Ach'!B$5))*'Sales Ach'!D$5),IF(N485&gt;='Sales Ach'!B$6,('Sales Ach'!C$6+((N485-'Sales Ach'!B$6)/('Sales Ach'!B$5-'Sales Ach'!B$6)*'Sales Ach'!D$6)),0))))*$AB$2/10))</f>
        <v>14.932215341387638</v>
      </c>
      <c r="AC485" s="76">
        <f>IF(Q485="","",(IF(Q485&gt;=UA!B$3,UA!C$3,IF(Q485&gt;=UA!B$4,(UA!C$4+((Q485-UA!B$4)/(UA!B$3-UA!B$4))*UA!D$4),IF(Q485&gt;UA!B$5,(UA!C$5+((Q485-UA!B$5)/(UA!B$4-UA!B$5))*UA!D$5),IF(Q485&gt;=UA!B$6,(UA!C$6+((Q485-UA!B$6)/(UA!B$5-UA!B$6)*UA!D$6)),0))))*$AC$2/10))</f>
        <v>4.2272727272727257</v>
      </c>
      <c r="AD485" s="76">
        <f>IF(R485="","",(IF(R485&gt;='New Product'!B$3,'New Product'!C$3,IF(R485&gt;='New Product'!B$4,('New Product'!C$4+((R485-'New Product'!B$4)/('New Product'!B$3-'New Product'!B$4))*'New Product'!D$4),IF(R485&gt;'New Product'!B$5,('New Product'!C$5+((R485-'New Product'!B$5)/('New Product'!B$4-'New Product'!B$5))*'New Product'!D$5),IF(R485&gt;='New Product'!B$6,('New Product'!C$6+((R485-'New Product'!B$6)/('New Product'!B$5-'New Product'!B$6)*'New Product'!D$6)),0)))))*$AD$2/10)</f>
        <v>1.3368545597725612</v>
      </c>
      <c r="AE485" s="76">
        <f>IF(S485="","",(IF(S485&gt;='Basket Brand'!B$3,'Basket Brand'!C$3,IF(S485&gt;='Basket Brand'!B$4,('Basket Brand'!C$4+((S485-'Basket Brand'!B$4)/('Basket Brand'!B$3-'Basket Brand'!B$4))*'Basket Brand'!D$4),IF(S485&gt;'Basket Brand'!B$5,('Basket Brand'!C$5+((S485-'Basket Brand'!B$5)/('Basket Brand'!B$4-'Basket Brand'!B$5))*'Basket Brand'!D$5),IF(S485&gt;='Basket Brand'!B$6,('Basket Brand'!C$6+((S485-'Basket Brand'!B$6)/('Basket Brand'!B$5-'Basket Brand'!B$6)*'Basket Brand'!D$6)),0))))*$AE$2/10))</f>
        <v>10.710624973619243</v>
      </c>
      <c r="AF485" s="76">
        <f>IF(T485="","",(IF(T485&gt;='No of Month Ach.'!B$3,'No of Month Ach.'!C$3,IF(T485&gt;='No of Month Ach.'!B$4,('No of Month Ach.'!C$4+((T485-'No of Month Ach.'!B$4)/('No of Month Ach.'!B$3-'No of Month Ach.'!B$4))*'No of Month Ach.'!D$4),IF(T485&gt;'No of Month Ach.'!B$5,('No of Month Ach.'!C$5+((T485-'No of Month Ach.'!B$5)/('No of Month Ach.'!B$4-'No of Month Ach.'!B$5))*'No of Month Ach.'!D$5),IF(T485&gt;='No of Month Ach.'!B$6,('No of Month Ach.'!C$6+((T485-'No of Month Ach.'!B$6)/('No of Month Ach.'!B$5-'No of Month Ach.'!B$6)*'No of Month Ach.'!D$6)),0))))*$AF$2/10))</f>
        <v>0</v>
      </c>
      <c r="AG485" s="76">
        <f>IFERROR(IF(U485="","",IF(U485&gt;='Rx Share'!B$3,'Rx Share'!C$3,IF(U485&gt;='Rx Share'!B$4,('Rx Share'!C$4+((U485-'Rx Share'!B$4)/('Rx Share'!B$3-'Rx Share'!B$4))*'Rx Share'!D$4),IF(U485&gt;'Rx Share'!B$5,('Rx Share'!C$5+((U485-'Rx Share'!B$5)/('Rx Share'!B$4-'Rx Share'!B$5))*'Rx Share'!D$5),IF(U485&gt;='Rx Share'!B$6,('Rx Share'!C$6+((U485-'Rx Share'!B$6)/('Rx Share'!B$5-'Rx Share'!B$6)*'Rx Share'!D$6)),0)))))*$AG$2/10,"")</f>
        <v>0</v>
      </c>
      <c r="AH485" s="76">
        <f>IF(W485&gt;='Call Achv'!B$3,'Call Achv'!C$3,IF(W485&gt;='Call Achv'!B$4,('Call Achv'!C$4+((W485-'Call Achv'!B$4)/('Call Achv'!B$3-'Call Achv'!B$4))*'Call Achv'!D$4),IF(W485&gt;'Call Achv'!B$5,('Call Achv'!C$5+((W485-'Call Achv'!B$5)/('Call Achv'!B$4-'Call Achv'!B$5))*'Call Achv'!D$5),IF(W485&gt;='Call Achv'!B$6,('Call Achv'!C$6+((W485-'Call Achv'!B$6)/('Call Achv'!B$5-'Call Achv'!B$6)*'Call Achv'!D$6)),0))))*$AH$2/10</f>
        <v>4.1119691119691124</v>
      </c>
      <c r="AI485" s="76">
        <f>IF(X485&gt;='FF-Written'!B$3,'FF-Written'!C$3,IF(X485&gt;='FF-Written'!B$4,('FF-Written'!C$4+((X485-'FF-Written'!B$4)/('FF-Written'!B$3-'FF-Written'!B$4))*'FF-Written'!D$4),IF(X485&gt;'FF-Written'!B$5,('FF-Written'!C$5+((X485-'FF-Written'!B$5)/('FF-Written'!B$4-'FF-Written'!B$5))*'FF-Written'!D$5),IF(X485&gt;='FF-Written'!B$6,('FF-Written'!C$6+((X485-'FF-Written'!B$6)/('FF-Written'!B$5-'FF-Written'!B$6)*'FF-Written'!D$6)),0))))*$AI$2/10</f>
        <v>6.7555555555555573</v>
      </c>
      <c r="AJ485" s="76">
        <f>IF(Y485&gt;='FF-Detailing'!B$3,'FF-Detailing'!C$3,IF(Y485&gt;='FF-Detailing'!B$4,('FF-Detailing'!C$4+((Y485-'FF-Detailing'!B$4)/('FF-Detailing'!B$3-'FF-Detailing'!B$4))*'FF-Detailing'!D$4),IF(Y485&gt;'FF-Detailing'!B$5,('FF-Detailing'!C$5+((Y485-'FF-Detailing'!B$5)/('FF-Detailing'!B$4-'FF-Detailing'!B$5))*'FF-Detailing'!D$5),IF(Y485&gt;='FF-Detailing'!B$6,('FF-Detailing'!C$6+((Y485-'FF-Detailing'!B$6)/('FF-Detailing'!B$5-'FF-Detailing'!B$6)*'FF-Detailing'!D$6)),0))))*$AJ$2/10</f>
        <v>2.5</v>
      </c>
      <c r="AK485" s="100">
        <f t="shared" si="94"/>
        <v>55.718115336971053</v>
      </c>
      <c r="AL485" s="70">
        <f t="shared" si="101"/>
        <v>190</v>
      </c>
      <c r="AO485" s="110" t="str">
        <f t="shared" si="95"/>
        <v/>
      </c>
      <c r="AP485" s="110" t="str">
        <f t="shared" si="91"/>
        <v/>
      </c>
      <c r="AQ485" s="110" t="str">
        <f t="shared" si="92"/>
        <v/>
      </c>
      <c r="AR485" s="110" t="str">
        <f t="shared" si="93"/>
        <v/>
      </c>
      <c r="AS485" s="109" t="str">
        <f t="shared" si="96"/>
        <v>Disqualified</v>
      </c>
      <c r="AT485" s="109" t="str">
        <f t="shared" si="97"/>
        <v>Disqualified</v>
      </c>
      <c r="AU485" s="109" t="str">
        <f t="shared" si="98"/>
        <v>Disqualified</v>
      </c>
      <c r="AV485" s="109" t="str">
        <f t="shared" si="99"/>
        <v>Disqualified</v>
      </c>
    </row>
    <row r="486" spans="1:48" ht="20" x14ac:dyDescent="0.35">
      <c r="A486" s="87"/>
      <c r="B486" s="79">
        <v>109572</v>
      </c>
      <c r="C486" s="80" t="s">
        <v>2515</v>
      </c>
      <c r="D486" s="80" t="s">
        <v>1541</v>
      </c>
      <c r="E486" s="80" t="s">
        <v>2516</v>
      </c>
      <c r="F486" s="80" t="s">
        <v>2293</v>
      </c>
      <c r="G486" s="80" t="s">
        <v>1906</v>
      </c>
      <c r="H486" s="80" t="s">
        <v>1545</v>
      </c>
      <c r="I486" s="80" t="s">
        <v>1545</v>
      </c>
      <c r="J486" s="146">
        <v>45566</v>
      </c>
      <c r="K486" s="146" t="s">
        <v>1719</v>
      </c>
      <c r="L486" s="79"/>
      <c r="M486" s="79">
        <v>9</v>
      </c>
      <c r="N486" s="78">
        <v>95.869161677525341</v>
      </c>
      <c r="O486" s="78">
        <f>_xlfn.XLOOKUP($B486,[1]Sheet1!$A:$A,[1]Sheet1!$D:$D)</f>
        <v>95.869160664772451</v>
      </c>
      <c r="P486" s="78">
        <f t="shared" si="100"/>
        <v>1.0127528895509386E-6</v>
      </c>
      <c r="Q486" s="78">
        <v>49.056603773584904</v>
      </c>
      <c r="R486" s="78">
        <v>75.399534324386579</v>
      </c>
      <c r="S486" s="78">
        <v>87.626543123458703</v>
      </c>
      <c r="T486" s="142">
        <v>5</v>
      </c>
      <c r="U486" s="68" t="s">
        <v>1093</v>
      </c>
      <c r="V486" s="68" t="s">
        <v>1093</v>
      </c>
      <c r="W486" s="78">
        <v>129.36893203883494</v>
      </c>
      <c r="X486" s="78">
        <v>53.888888888888893</v>
      </c>
      <c r="Y486" s="78">
        <v>57.333333333333336</v>
      </c>
      <c r="Z486" s="73"/>
      <c r="AA486" s="74"/>
      <c r="AB486" s="75">
        <f>IF(N486="","",(IF(N486&gt;='Sales Ach'!B$3,'Sales Ach'!C$3,IF(N486&gt;='Sales Ach'!B$4,('Sales Ach'!C$4+((N486-'Sales Ach'!B$4)/('Sales Ach'!B$3-'Sales Ach'!B$4))*'Sales Ach'!D$4),IF(N486&gt;'Sales Ach'!B$5,('Sales Ach'!C$5+((N486-'Sales Ach'!B$5)/('Sales Ach'!B$4-'Sales Ach'!B$5))*'Sales Ach'!D$5),IF(N486&gt;='Sales Ach'!B$6,('Sales Ach'!C$6+((N486-'Sales Ach'!B$6)/('Sales Ach'!B$5-'Sales Ach'!B$6)*'Sales Ach'!D$6)),0))))*$AB$2/10))</f>
        <v>16.042994013030409</v>
      </c>
      <c r="AC486" s="76">
        <f>IF(Q486="","",(IF(Q486&gt;=UA!B$3,UA!C$3,IF(Q486&gt;=UA!B$4,(UA!C$4+((Q486-UA!B$4)/(UA!B$3-UA!B$4))*UA!D$4),IF(Q486&gt;UA!B$5,(UA!C$5+((Q486-UA!B$5)/(UA!B$4-UA!B$5))*UA!D$5),IF(Q486&gt;=UA!B$6,(UA!C$6+((Q486-UA!B$6)/(UA!B$5-UA!B$6)*UA!D$6)),0))))*$AC$2/10))</f>
        <v>9.6226415094339615</v>
      </c>
      <c r="AD486" s="76">
        <f>IF(R486="","",(IF(R486&gt;='New Product'!B$3,'New Product'!C$3,IF(R486&gt;='New Product'!B$4,('New Product'!C$4+((R486-'New Product'!B$4)/('New Product'!B$3-'New Product'!B$4))*'New Product'!D$4),IF(R486&gt;'New Product'!B$5,('New Product'!C$5+((R486-'New Product'!B$5)/('New Product'!B$4-'New Product'!B$5))*'New Product'!D$5),IF(R486&gt;='New Product'!B$6,('New Product'!C$6+((R486-'New Product'!B$6)/('New Product'!B$5-'New Product'!B$6)*'New Product'!D$6)),0)))))*$AD$2/10)</f>
        <v>1.7987296266919128</v>
      </c>
      <c r="AE486" s="76">
        <f>IF(S486="","",(IF(S486&gt;='Basket Brand'!B$3,'Basket Brand'!C$3,IF(S486&gt;='Basket Brand'!B$4,('Basket Brand'!C$4+((S486-'Basket Brand'!B$4)/('Basket Brand'!B$3-'Basket Brand'!B$4))*'Basket Brand'!D$4),IF(S486&gt;'Basket Brand'!B$5,('Basket Brand'!C$5+((S486-'Basket Brand'!B$5)/('Basket Brand'!B$4-'Basket Brand'!B$5))*'Basket Brand'!D$5),IF(S486&gt;='Basket Brand'!B$6,('Basket Brand'!C$6+((S486-'Basket Brand'!B$6)/('Basket Brand'!B$5-'Basket Brand'!B$6)*'Basket Brand'!D$6)),0))))*$AE$2/10))</f>
        <v>5.1151851748150445</v>
      </c>
      <c r="AF486" s="76">
        <f>IF(T486="","",(IF(T486&gt;='No of Month Ach.'!B$3,'No of Month Ach.'!C$3,IF(T486&gt;='No of Month Ach.'!B$4,('No of Month Ach.'!C$4+((T486-'No of Month Ach.'!B$4)/('No of Month Ach.'!B$3-'No of Month Ach.'!B$4))*'No of Month Ach.'!D$4),IF(T486&gt;'No of Month Ach.'!B$5,('No of Month Ach.'!C$5+((T486-'No of Month Ach.'!B$5)/('No of Month Ach.'!B$4-'No of Month Ach.'!B$5))*'No of Month Ach.'!D$5),IF(T486&gt;='No of Month Ach.'!B$6,('No of Month Ach.'!C$6+((T486-'No of Month Ach.'!B$6)/('No of Month Ach.'!B$5-'No of Month Ach.'!B$6)*'No of Month Ach.'!D$6)),0))))*$AF$2/10))</f>
        <v>0.35</v>
      </c>
      <c r="AG486" s="76" t="str">
        <f>IFERROR(IF(U486="","",IF(U486&gt;='Rx Share'!B$3,'Rx Share'!C$3,IF(U486&gt;='Rx Share'!B$4,('Rx Share'!C$4+((U486-'Rx Share'!B$4)/('Rx Share'!B$3-'Rx Share'!B$4))*'Rx Share'!D$4),IF(U486&gt;'Rx Share'!B$5,('Rx Share'!C$5+((U486-'Rx Share'!B$5)/('Rx Share'!B$4-'Rx Share'!B$5))*'Rx Share'!D$5),IF(U486&gt;='Rx Share'!B$6,('Rx Share'!C$6+((U486-'Rx Share'!B$6)/('Rx Share'!B$5-'Rx Share'!B$6)*'Rx Share'!D$6)),0)))))*$AG$2/10,"")</f>
        <v/>
      </c>
      <c r="AH486" s="76">
        <f>IF(W486&gt;='Call Achv'!B$3,'Call Achv'!C$3,IF(W486&gt;='Call Achv'!B$4,('Call Achv'!C$4+((W486-'Call Achv'!B$4)/('Call Achv'!B$3-'Call Achv'!B$4))*'Call Achv'!D$4),IF(W486&gt;'Call Achv'!B$5,('Call Achv'!C$5+((W486-'Call Achv'!B$5)/('Call Achv'!B$4-'Call Achv'!B$5))*'Call Achv'!D$5),IF(W486&gt;='Call Achv'!B$6,('Call Achv'!C$6+((W486-'Call Achv'!B$6)/('Call Achv'!B$5-'Call Achv'!B$6)*'Call Achv'!D$6)),0))))*$AH$2/10</f>
        <v>5</v>
      </c>
      <c r="AI486" s="76">
        <f>IF(X486&gt;='FF-Written'!B$3,'FF-Written'!C$3,IF(X486&gt;='FF-Written'!B$4,('FF-Written'!C$4+((X486-'FF-Written'!B$4)/('FF-Written'!B$3-'FF-Written'!B$4))*'FF-Written'!D$4),IF(X486&gt;'FF-Written'!B$5,('FF-Written'!C$5+((X486-'FF-Written'!B$5)/('FF-Written'!B$4-'FF-Written'!B$5))*'FF-Written'!D$5),IF(X486&gt;='FF-Written'!B$6,('FF-Written'!C$6+((X486-'FF-Written'!B$6)/('FF-Written'!B$5-'FF-Written'!B$6)*'FF-Written'!D$6)),0))))*$AI$2/10</f>
        <v>1.48888888888889</v>
      </c>
      <c r="AJ486" s="76">
        <f>IF(Y486&gt;='FF-Detailing'!B$3,'FF-Detailing'!C$3,IF(Y486&gt;='FF-Detailing'!B$4,('FF-Detailing'!C$4+((Y486-'FF-Detailing'!B$4)/('FF-Detailing'!B$3-'FF-Detailing'!B$4))*'FF-Detailing'!D$4),IF(Y486&gt;'FF-Detailing'!B$5,('FF-Detailing'!C$5+((Y486-'FF-Detailing'!B$5)/('FF-Detailing'!B$4-'FF-Detailing'!B$5))*'FF-Detailing'!D$5),IF(Y486&gt;='FF-Detailing'!B$6,('FF-Detailing'!C$6+((Y486-'FF-Detailing'!B$6)/('FF-Detailing'!B$5-'FF-Detailing'!B$6)*'FF-Detailing'!D$6)),0))))*$AJ$2/10</f>
        <v>0</v>
      </c>
      <c r="AK486" s="100">
        <f t="shared" si="94"/>
        <v>49.273049016075262</v>
      </c>
      <c r="AL486" s="70">
        <f t="shared" si="101"/>
        <v>243</v>
      </c>
      <c r="AO486" s="110" t="str">
        <f t="shared" si="95"/>
        <v/>
      </c>
      <c r="AP486" s="110" t="str">
        <f t="shared" si="91"/>
        <v/>
      </c>
      <c r="AQ486" s="110" t="str">
        <f t="shared" si="92"/>
        <v/>
      </c>
      <c r="AR486" s="110" t="str">
        <f t="shared" si="93"/>
        <v/>
      </c>
      <c r="AS486" s="109" t="str">
        <f t="shared" si="96"/>
        <v>Disqualified</v>
      </c>
      <c r="AT486" s="109" t="str">
        <f t="shared" si="97"/>
        <v>Disqualified</v>
      </c>
      <c r="AU486" s="109" t="str">
        <f t="shared" si="98"/>
        <v>Disqualified</v>
      </c>
      <c r="AV486" s="109" t="str">
        <f t="shared" si="99"/>
        <v>Disqualified</v>
      </c>
    </row>
    <row r="487" spans="1:48" ht="20" x14ac:dyDescent="0.35">
      <c r="A487" s="87"/>
      <c r="B487" s="79">
        <v>109769</v>
      </c>
      <c r="C487" s="80" t="s">
        <v>2517</v>
      </c>
      <c r="D487" s="80" t="s">
        <v>1541</v>
      </c>
      <c r="E487" s="80" t="s">
        <v>2518</v>
      </c>
      <c r="F487" s="80" t="s">
        <v>2064</v>
      </c>
      <c r="G487" s="80" t="s">
        <v>1906</v>
      </c>
      <c r="H487" s="80" t="s">
        <v>1545</v>
      </c>
      <c r="I487" s="80" t="s">
        <v>1545</v>
      </c>
      <c r="J487" s="146">
        <v>45600</v>
      </c>
      <c r="K487" s="146" t="s">
        <v>1719</v>
      </c>
      <c r="L487" s="79"/>
      <c r="M487" s="79">
        <v>9</v>
      </c>
      <c r="N487" s="78">
        <v>88.285878288084604</v>
      </c>
      <c r="O487" s="78">
        <f>_xlfn.XLOOKUP($B487,[1]Sheet1!$A:$A,[1]Sheet1!$D:$D)</f>
        <v>88.285878576824459</v>
      </c>
      <c r="P487" s="78">
        <f t="shared" si="100"/>
        <v>-2.8873985513655498E-7</v>
      </c>
      <c r="Q487" s="78">
        <v>37.931034482758619</v>
      </c>
      <c r="R487" s="78">
        <v>48.317403099465338</v>
      </c>
      <c r="S487" s="78">
        <v>59.359727518471125</v>
      </c>
      <c r="T487" s="142">
        <v>3</v>
      </c>
      <c r="U487" s="68" t="s">
        <v>1093</v>
      </c>
      <c r="V487" s="68" t="s">
        <v>1093</v>
      </c>
      <c r="W487" s="78">
        <v>112.07729468599035</v>
      </c>
      <c r="X487" s="78">
        <v>55.555555555555564</v>
      </c>
      <c r="Y487" s="78">
        <v>57.333333333333336</v>
      </c>
      <c r="Z487" s="73"/>
      <c r="AA487" s="74"/>
      <c r="AB487" s="75">
        <f>IF(N487="","",(IF(N487&gt;='Sales Ach'!B$3,'Sales Ach'!C$3,IF(N487&gt;='Sales Ach'!B$4,('Sales Ach'!C$4+((N487-'Sales Ach'!B$4)/('Sales Ach'!B$3-'Sales Ach'!B$4))*'Sales Ach'!D$4),IF(N487&gt;'Sales Ach'!B$5,('Sales Ach'!C$5+((N487-'Sales Ach'!B$5)/('Sales Ach'!B$4-'Sales Ach'!B$5))*'Sales Ach'!D$5),IF(N487&gt;='Sales Ach'!B$6,('Sales Ach'!C$6+((N487-'Sales Ach'!B$6)/('Sales Ach'!B$5-'Sales Ach'!B$6)*'Sales Ach'!D$6)),0))))*$AB$2/10))</f>
        <v>12.98576348642538</v>
      </c>
      <c r="AC487" s="76">
        <f>IF(Q487="","",(IF(Q487&gt;=UA!B$3,UA!C$3,IF(Q487&gt;=UA!B$4,(UA!C$4+((Q487-UA!B$4)/(UA!B$3-UA!B$4))*UA!D$4),IF(Q487&gt;UA!B$5,(UA!C$5+((Q487-UA!B$5)/(UA!B$4-UA!B$5))*UA!D$5),IF(Q487&gt;=UA!B$6,(UA!C$6+((Q487-UA!B$6)/(UA!B$5-UA!B$6)*UA!D$6)),0))))*$AC$2/10))</f>
        <v>5.3793103448275854</v>
      </c>
      <c r="AD487" s="76">
        <f>IF(R487="","",(IF(R487&gt;='New Product'!B$3,'New Product'!C$3,IF(R487&gt;='New Product'!B$4,('New Product'!C$4+((R487-'New Product'!B$4)/('New Product'!B$3-'New Product'!B$4))*'New Product'!D$4),IF(R487&gt;'New Product'!B$5,('New Product'!C$5+((R487-'New Product'!B$5)/('New Product'!B$4-'New Product'!B$5))*'New Product'!D$5),IF(R487&gt;='New Product'!B$6,('New Product'!C$6+((R487-'New Product'!B$6)/('New Product'!B$5-'New Product'!B$6)*'New Product'!D$6)),0)))))*$AD$2/10)</f>
        <v>0.61388638560160858</v>
      </c>
      <c r="AE487" s="76">
        <f>IF(S487="","",(IF(S487&gt;='Basket Brand'!B$3,'Basket Brand'!C$3,IF(S487&gt;='Basket Brand'!B$4,('Basket Brand'!C$4+((S487-'Basket Brand'!B$4)/('Basket Brand'!B$3-'Basket Brand'!B$4))*'Basket Brand'!D$4),IF(S487&gt;'Basket Brand'!B$5,('Basket Brand'!C$5+((S487-'Basket Brand'!B$5)/('Basket Brand'!B$4-'Basket Brand'!B$5))*'Basket Brand'!D$5),IF(S487&gt;='Basket Brand'!B$6,('Basket Brand'!C$6+((S487-'Basket Brand'!B$6)/('Basket Brand'!B$5-'Basket Brand'!B$6)*'Basket Brand'!D$6)),0))))*$AE$2/10))</f>
        <v>1.7231673022165352</v>
      </c>
      <c r="AF487" s="76">
        <f>IF(T487="","",(IF(T487&gt;='No of Month Ach.'!B$3,'No of Month Ach.'!C$3,IF(T487&gt;='No of Month Ach.'!B$4,('No of Month Ach.'!C$4+((T487-'No of Month Ach.'!B$4)/('No of Month Ach.'!B$3-'No of Month Ach.'!B$4))*'No of Month Ach.'!D$4),IF(T487&gt;'No of Month Ach.'!B$5,('No of Month Ach.'!C$5+((T487-'No of Month Ach.'!B$5)/('No of Month Ach.'!B$4-'No of Month Ach.'!B$5))*'No of Month Ach.'!D$5),IF(T487&gt;='No of Month Ach.'!B$6,('No of Month Ach.'!C$6+((T487-'No of Month Ach.'!B$6)/('No of Month Ach.'!B$5-'No of Month Ach.'!B$6)*'No of Month Ach.'!D$6)),0))))*$AF$2/10))</f>
        <v>0</v>
      </c>
      <c r="AG487" s="76" t="str">
        <f>IFERROR(IF(U487="","",IF(U487&gt;='Rx Share'!B$3,'Rx Share'!C$3,IF(U487&gt;='Rx Share'!B$4,('Rx Share'!C$4+((U487-'Rx Share'!B$4)/('Rx Share'!B$3-'Rx Share'!B$4))*'Rx Share'!D$4),IF(U487&gt;'Rx Share'!B$5,('Rx Share'!C$5+((U487-'Rx Share'!B$5)/('Rx Share'!B$4-'Rx Share'!B$5))*'Rx Share'!D$5),IF(U487&gt;='Rx Share'!B$6,('Rx Share'!C$6+((U487-'Rx Share'!B$6)/('Rx Share'!B$5-'Rx Share'!B$6)*'Rx Share'!D$6)),0)))))*$AG$2/10,"")</f>
        <v/>
      </c>
      <c r="AH487" s="76">
        <f>IF(W487&gt;='Call Achv'!B$3,'Call Achv'!C$3,IF(W487&gt;='Call Achv'!B$4,('Call Achv'!C$4+((W487-'Call Achv'!B$4)/('Call Achv'!B$3-'Call Achv'!B$4))*'Call Achv'!D$4),IF(W487&gt;'Call Achv'!B$5,('Call Achv'!C$5+((W487-'Call Achv'!B$5)/('Call Achv'!B$4-'Call Achv'!B$5))*'Call Achv'!D$5),IF(W487&gt;='Call Achv'!B$6,('Call Achv'!C$6+((W487-'Call Achv'!B$6)/('Call Achv'!B$5-'Call Achv'!B$6)*'Call Achv'!D$6)),0))))*$AH$2/10</f>
        <v>5</v>
      </c>
      <c r="AI487" s="76">
        <f>IF(X487&gt;='FF-Written'!B$3,'FF-Written'!C$3,IF(X487&gt;='FF-Written'!B$4,('FF-Written'!C$4+((X487-'FF-Written'!B$4)/('FF-Written'!B$3-'FF-Written'!B$4))*'FF-Written'!D$4),IF(X487&gt;'FF-Written'!B$5,('FF-Written'!C$5+((X487-'FF-Written'!B$5)/('FF-Written'!B$4-'FF-Written'!B$5))*'FF-Written'!D$5),IF(X487&gt;='FF-Written'!B$6,('FF-Written'!C$6+((X487-'FF-Written'!B$6)/('FF-Written'!B$5-'FF-Written'!B$6)*'FF-Written'!D$6)),0))))*$AI$2/10</f>
        <v>1.9555555555555582</v>
      </c>
      <c r="AJ487" s="76">
        <f>IF(Y487&gt;='FF-Detailing'!B$3,'FF-Detailing'!C$3,IF(Y487&gt;='FF-Detailing'!B$4,('FF-Detailing'!C$4+((Y487-'FF-Detailing'!B$4)/('FF-Detailing'!B$3-'FF-Detailing'!B$4))*'FF-Detailing'!D$4),IF(Y487&gt;'FF-Detailing'!B$5,('FF-Detailing'!C$5+((Y487-'FF-Detailing'!B$5)/('FF-Detailing'!B$4-'FF-Detailing'!B$5))*'FF-Detailing'!D$5),IF(Y487&gt;='FF-Detailing'!B$6,('FF-Detailing'!C$6+((Y487-'FF-Detailing'!B$6)/('FF-Detailing'!B$5-'FF-Detailing'!B$6)*'FF-Detailing'!D$6)),0))))*$AJ$2/10</f>
        <v>0</v>
      </c>
      <c r="AK487" s="100">
        <f t="shared" si="94"/>
        <v>34.57210384328333</v>
      </c>
      <c r="AL487" s="70">
        <f t="shared" si="101"/>
        <v>417</v>
      </c>
      <c r="AO487" s="110" t="str">
        <f t="shared" si="95"/>
        <v/>
      </c>
      <c r="AP487" s="110" t="str">
        <f t="shared" si="91"/>
        <v/>
      </c>
      <c r="AQ487" s="110" t="str">
        <f t="shared" si="92"/>
        <v/>
      </c>
      <c r="AR487" s="110" t="str">
        <f t="shared" si="93"/>
        <v/>
      </c>
      <c r="AS487" s="109" t="str">
        <f t="shared" si="96"/>
        <v>Disqualified</v>
      </c>
      <c r="AT487" s="109" t="str">
        <f t="shared" si="97"/>
        <v>Disqualified</v>
      </c>
      <c r="AU487" s="109" t="str">
        <f t="shared" si="98"/>
        <v>Disqualified</v>
      </c>
      <c r="AV487" s="109" t="str">
        <f t="shared" si="99"/>
        <v>Disqualified</v>
      </c>
    </row>
    <row r="488" spans="1:48" ht="20" x14ac:dyDescent="0.35">
      <c r="A488" s="87"/>
      <c r="B488" s="79">
        <v>109771</v>
      </c>
      <c r="C488" s="80" t="s">
        <v>2519</v>
      </c>
      <c r="D488" s="80" t="s">
        <v>1120</v>
      </c>
      <c r="E488" s="80" t="s">
        <v>2453</v>
      </c>
      <c r="F488" s="80" t="s">
        <v>2451</v>
      </c>
      <c r="G488" s="80" t="s">
        <v>1766</v>
      </c>
      <c r="H488" s="80" t="s">
        <v>1545</v>
      </c>
      <c r="I488" s="80" t="s">
        <v>1545</v>
      </c>
      <c r="J488" s="146">
        <v>45603</v>
      </c>
      <c r="K488" s="146" t="s">
        <v>1719</v>
      </c>
      <c r="L488" s="79"/>
      <c r="M488" s="79">
        <v>9</v>
      </c>
      <c r="N488" s="78">
        <v>89.330749274461638</v>
      </c>
      <c r="O488" s="78">
        <f>_xlfn.XLOOKUP($B488,[1]Sheet1!$A:$A,[1]Sheet1!$D:$D)</f>
        <v>89.33075817994434</v>
      </c>
      <c r="P488" s="78">
        <f t="shared" si="100"/>
        <v>-8.9054827014933835E-6</v>
      </c>
      <c r="Q488" s="78">
        <v>33.928571428571431</v>
      </c>
      <c r="R488" s="78">
        <v>107.32497850657627</v>
      </c>
      <c r="S488" s="78">
        <v>79.501096239673885</v>
      </c>
      <c r="T488" s="142">
        <v>2</v>
      </c>
      <c r="U488" s="68" t="s">
        <v>1093</v>
      </c>
      <c r="V488" s="68" t="s">
        <v>1093</v>
      </c>
      <c r="W488" s="78">
        <v>117.28971962616824</v>
      </c>
      <c r="X488" s="78">
        <v>63.333333333333336</v>
      </c>
      <c r="Y488" s="78">
        <v>65.25</v>
      </c>
      <c r="Z488" s="73"/>
      <c r="AA488" s="74"/>
      <c r="AB488" s="75">
        <f>IF(N488="","",(IF(N488&gt;='Sales Ach'!B$3,'Sales Ach'!C$3,IF(N488&gt;='Sales Ach'!B$4,('Sales Ach'!C$4+((N488-'Sales Ach'!B$4)/('Sales Ach'!B$3-'Sales Ach'!B$4))*'Sales Ach'!D$4),IF(N488&gt;'Sales Ach'!B$5,('Sales Ach'!C$5+((N488-'Sales Ach'!B$5)/('Sales Ach'!B$4-'Sales Ach'!B$5))*'Sales Ach'!D$5),IF(N488&gt;='Sales Ach'!B$6,('Sales Ach'!C$6+((N488-'Sales Ach'!B$6)/('Sales Ach'!B$5-'Sales Ach'!B$6)*'Sales Ach'!D$6)),0))))*$AB$2/10))</f>
        <v>13.29922478233849</v>
      </c>
      <c r="AC488" s="76">
        <f>IF(Q488="","",(IF(Q488&gt;=UA!B$3,UA!C$3,IF(Q488&gt;=UA!B$4,(UA!C$4+((Q488-UA!B$4)/(UA!B$3-UA!B$4))*UA!D$4),IF(Q488&gt;UA!B$5,(UA!C$5+((Q488-UA!B$5)/(UA!B$4-UA!B$5))*UA!D$5),IF(Q488&gt;=UA!B$6,(UA!C$6+((Q488-UA!B$6)/(UA!B$5-UA!B$6)*UA!D$6)),0))))*$AC$2/10))</f>
        <v>4.1785714285714288</v>
      </c>
      <c r="AD488" s="76">
        <f>IF(R488="","",(IF(R488&gt;='New Product'!B$3,'New Product'!C$3,IF(R488&gt;='New Product'!B$4,('New Product'!C$4+((R488-'New Product'!B$4)/('New Product'!B$3-'New Product'!B$4))*'New Product'!D$4),IF(R488&gt;'New Product'!B$5,('New Product'!C$5+((R488-'New Product'!B$5)/('New Product'!B$4-'New Product'!B$5))*'New Product'!D$5),IF(R488&gt;='New Product'!B$6,('New Product'!C$6+((R488-'New Product'!B$6)/('New Product'!B$5-'New Product'!B$6)*'New Product'!D$6)),0)))))*$AD$2/10)</f>
        <v>5</v>
      </c>
      <c r="AE488" s="76">
        <f>IF(S488="","",(IF(S488&gt;='Basket Brand'!B$3,'Basket Brand'!C$3,IF(S488&gt;='Basket Brand'!B$4,('Basket Brand'!C$4+((S488-'Basket Brand'!B$4)/('Basket Brand'!B$3-'Basket Brand'!B$4))*'Basket Brand'!D$4),IF(S488&gt;'Basket Brand'!B$5,('Basket Brand'!C$5+((S488-'Basket Brand'!B$5)/('Basket Brand'!B$4-'Basket Brand'!B$5))*'Basket Brand'!D$5),IF(S488&gt;='Basket Brand'!B$6,('Basket Brand'!C$6+((S488-'Basket Brand'!B$6)/('Basket Brand'!B$5-'Basket Brand'!B$6)*'Basket Brand'!D$6)),0))))*$AE$2/10))</f>
        <v>4.1401315487608663</v>
      </c>
      <c r="AF488" s="76">
        <f>IF(T488="","",(IF(T488&gt;='No of Month Ach.'!B$3,'No of Month Ach.'!C$3,IF(T488&gt;='No of Month Ach.'!B$4,('No of Month Ach.'!C$4+((T488-'No of Month Ach.'!B$4)/('No of Month Ach.'!B$3-'No of Month Ach.'!B$4))*'No of Month Ach.'!D$4),IF(T488&gt;'No of Month Ach.'!B$5,('No of Month Ach.'!C$5+((T488-'No of Month Ach.'!B$5)/('No of Month Ach.'!B$4-'No of Month Ach.'!B$5))*'No of Month Ach.'!D$5),IF(T488&gt;='No of Month Ach.'!B$6,('No of Month Ach.'!C$6+((T488-'No of Month Ach.'!B$6)/('No of Month Ach.'!B$5-'No of Month Ach.'!B$6)*'No of Month Ach.'!D$6)),0))))*$AF$2/10))</f>
        <v>0</v>
      </c>
      <c r="AG488" s="76" t="str">
        <f>IFERROR(IF(U488="","",IF(U488&gt;='Rx Share'!B$3,'Rx Share'!C$3,IF(U488&gt;='Rx Share'!B$4,('Rx Share'!C$4+((U488-'Rx Share'!B$4)/('Rx Share'!B$3-'Rx Share'!B$4))*'Rx Share'!D$4),IF(U488&gt;'Rx Share'!B$5,('Rx Share'!C$5+((U488-'Rx Share'!B$5)/('Rx Share'!B$4-'Rx Share'!B$5))*'Rx Share'!D$5),IF(U488&gt;='Rx Share'!B$6,('Rx Share'!C$6+((U488-'Rx Share'!B$6)/('Rx Share'!B$5-'Rx Share'!B$6)*'Rx Share'!D$6)),0)))))*$AG$2/10,"")</f>
        <v/>
      </c>
      <c r="AH488" s="76">
        <f>IF(W488&gt;='Call Achv'!B$3,'Call Achv'!C$3,IF(W488&gt;='Call Achv'!B$4,('Call Achv'!C$4+((W488-'Call Achv'!B$4)/('Call Achv'!B$3-'Call Achv'!B$4))*'Call Achv'!D$4),IF(W488&gt;'Call Achv'!B$5,('Call Achv'!C$5+((W488-'Call Achv'!B$5)/('Call Achv'!B$4-'Call Achv'!B$5))*'Call Achv'!D$5),IF(W488&gt;='Call Achv'!B$6,('Call Achv'!C$6+((W488-'Call Achv'!B$6)/('Call Achv'!B$5-'Call Achv'!B$6)*'Call Achv'!D$6)),0))))*$AH$2/10</f>
        <v>5</v>
      </c>
      <c r="AI488" s="76">
        <f>IF(X488&gt;='FF-Written'!B$3,'FF-Written'!C$3,IF(X488&gt;='FF-Written'!B$4,('FF-Written'!C$4+((X488-'FF-Written'!B$4)/('FF-Written'!B$3-'FF-Written'!B$4))*'FF-Written'!D$4),IF(X488&gt;'FF-Written'!B$5,('FF-Written'!C$5+((X488-'FF-Written'!B$5)/('FF-Written'!B$4-'FF-Written'!B$5))*'FF-Written'!D$5),IF(X488&gt;='FF-Written'!B$6,('FF-Written'!C$6+((X488-'FF-Written'!B$6)/('FF-Written'!B$5-'FF-Written'!B$6)*'FF-Written'!D$6)),0))))*$AI$2/10</f>
        <v>3.6</v>
      </c>
      <c r="AJ488" s="76">
        <f>IF(Y488&gt;='FF-Detailing'!B$3,'FF-Detailing'!C$3,IF(Y488&gt;='FF-Detailing'!B$4,('FF-Detailing'!C$4+((Y488-'FF-Detailing'!B$4)/('FF-Detailing'!B$3-'FF-Detailing'!B$4))*'FF-Detailing'!D$4),IF(Y488&gt;'FF-Detailing'!B$5,('FF-Detailing'!C$5+((Y488-'FF-Detailing'!B$5)/('FF-Detailing'!B$4-'FF-Detailing'!B$5))*'FF-Detailing'!D$5),IF(Y488&gt;='FF-Detailing'!B$6,('FF-Detailing'!C$6+((Y488-'FF-Detailing'!B$6)/('FF-Detailing'!B$5-'FF-Detailing'!B$6)*'FF-Detailing'!D$6)),0))))*$AJ$2/10</f>
        <v>0.70125000000000015</v>
      </c>
      <c r="AK488" s="100">
        <f t="shared" si="94"/>
        <v>44.898972199588485</v>
      </c>
      <c r="AL488" s="70">
        <f t="shared" si="101"/>
        <v>288</v>
      </c>
      <c r="AO488" s="110" t="str">
        <f t="shared" si="95"/>
        <v/>
      </c>
      <c r="AP488" s="110" t="str">
        <f t="shared" si="91"/>
        <v/>
      </c>
      <c r="AQ488" s="110" t="str">
        <f t="shared" si="92"/>
        <v/>
      </c>
      <c r="AR488" s="110" t="str">
        <f t="shared" si="93"/>
        <v/>
      </c>
      <c r="AS488" s="109" t="str">
        <f t="shared" si="96"/>
        <v>Disqualified</v>
      </c>
      <c r="AT488" s="109" t="str">
        <f t="shared" si="97"/>
        <v>Disqualified</v>
      </c>
      <c r="AU488" s="109" t="str">
        <f t="shared" si="98"/>
        <v>Disqualified</v>
      </c>
      <c r="AV488" s="109" t="str">
        <f t="shared" si="99"/>
        <v>Disqualified</v>
      </c>
    </row>
    <row r="489" spans="1:48" ht="20" x14ac:dyDescent="0.35">
      <c r="A489" s="87"/>
      <c r="B489" s="79">
        <v>109806</v>
      </c>
      <c r="C489" s="80" t="s">
        <v>2520</v>
      </c>
      <c r="D489" s="80" t="s">
        <v>1114</v>
      </c>
      <c r="E489" s="80" t="s">
        <v>2521</v>
      </c>
      <c r="F489" s="80" t="s">
        <v>204</v>
      </c>
      <c r="G489" s="80" t="s">
        <v>20</v>
      </c>
      <c r="H489" s="80" t="s">
        <v>1756</v>
      </c>
      <c r="I489" s="80" t="s">
        <v>1757</v>
      </c>
      <c r="J489" s="146">
        <v>45600</v>
      </c>
      <c r="K489" s="146" t="s">
        <v>1719</v>
      </c>
      <c r="L489" s="79"/>
      <c r="M489" s="79">
        <v>9</v>
      </c>
      <c r="N489" s="78">
        <v>98.821188863381323</v>
      </c>
      <c r="O489" s="78">
        <f>_xlfn.XLOOKUP($B489,[1]Sheet1!$A:$A,[1]Sheet1!$D:$D)</f>
        <v>98.821064638200824</v>
      </c>
      <c r="P489" s="78">
        <f t="shared" si="100"/>
        <v>1.2422518049959308E-4</v>
      </c>
      <c r="Q489" s="78">
        <v>40.447504302925992</v>
      </c>
      <c r="R489" s="78">
        <v>59.055565425479841</v>
      </c>
      <c r="S489" s="78">
        <v>118.83571576809655</v>
      </c>
      <c r="T489" s="142">
        <v>7</v>
      </c>
      <c r="U489" s="68">
        <v>14.46316147694402</v>
      </c>
      <c r="V489" s="68">
        <v>0.43389484430832059</v>
      </c>
      <c r="W489" s="78">
        <v>109.14014895057549</v>
      </c>
      <c r="X489" s="78">
        <v>89.444444444444443</v>
      </c>
      <c r="Y489" s="78">
        <v>81</v>
      </c>
      <c r="Z489" s="73"/>
      <c r="AA489" s="74"/>
      <c r="AB489" s="75">
        <f>IF(N489="","",(IF(N489&gt;='Sales Ach'!B$3,'Sales Ach'!C$3,IF(N489&gt;='Sales Ach'!B$4,('Sales Ach'!C$4+((N489-'Sales Ach'!B$4)/('Sales Ach'!B$3-'Sales Ach'!B$4))*'Sales Ach'!D$4),IF(N489&gt;'Sales Ach'!B$5,('Sales Ach'!C$5+((N489-'Sales Ach'!B$5)/('Sales Ach'!B$4-'Sales Ach'!B$5))*'Sales Ach'!D$5),IF(N489&gt;='Sales Ach'!B$6,('Sales Ach'!C$6+((N489-'Sales Ach'!B$6)/('Sales Ach'!B$5-'Sales Ach'!B$6)*'Sales Ach'!D$6)),0))))*$AB$2/10))</f>
        <v>19.585426636057587</v>
      </c>
      <c r="AC489" s="76">
        <f>IF(Q489="","",(IF(Q489&gt;=UA!B$3,UA!C$3,IF(Q489&gt;=UA!B$4,(UA!C$4+((Q489-UA!B$4)/(UA!B$3-UA!B$4))*UA!D$4),IF(Q489&gt;UA!B$5,(UA!C$5+((Q489-UA!B$5)/(UA!B$4-UA!B$5))*UA!D$5),IF(Q489&gt;=UA!B$6,(UA!C$6+((Q489-UA!B$6)/(UA!B$5-UA!B$6)*UA!D$6)),0))))*$AC$2/10))</f>
        <v>6.1790017211703967</v>
      </c>
      <c r="AD489" s="76">
        <f>IF(R489="","",(IF(R489&gt;='New Product'!B$3,'New Product'!C$3,IF(R489&gt;='New Product'!B$4,('New Product'!C$4+((R489-'New Product'!B$4)/('New Product'!B$3-'New Product'!B$4))*'New Product'!D$4),IF(R489&gt;'New Product'!B$5,('New Product'!C$5+((R489-'New Product'!B$5)/('New Product'!B$4-'New Product'!B$5))*'New Product'!D$5),IF(R489&gt;='New Product'!B$6,('New Product'!C$6+((R489-'New Product'!B$6)/('New Product'!B$5-'New Product'!B$6)*'New Product'!D$6)),0)))))*$AD$2/10)</f>
        <v>1.0836809873647431</v>
      </c>
      <c r="AE489" s="76">
        <f>IF(S489="","",(IF(S489&gt;='Basket Brand'!B$3,'Basket Brand'!C$3,IF(S489&gt;='Basket Brand'!B$4,('Basket Brand'!C$4+((S489-'Basket Brand'!B$4)/('Basket Brand'!B$3-'Basket Brand'!B$4))*'Basket Brand'!D$4),IF(S489&gt;'Basket Brand'!B$5,('Basket Brand'!C$5+((S489-'Basket Brand'!B$5)/('Basket Brand'!B$4-'Basket Brand'!B$5))*'Basket Brand'!D$5),IF(S489&gt;='Basket Brand'!B$6,('Basket Brand'!C$6+((S489-'Basket Brand'!B$6)/('Basket Brand'!B$5-'Basket Brand'!B$6)*'Basket Brand'!D$6)),0))))*$AE$2/10))</f>
        <v>11.860285892171586</v>
      </c>
      <c r="AF489" s="76">
        <f>IF(T489="","",(IF(T489&gt;='No of Month Ach.'!B$3,'No of Month Ach.'!C$3,IF(T489&gt;='No of Month Ach.'!B$4,('No of Month Ach.'!C$4+((T489-'No of Month Ach.'!B$4)/('No of Month Ach.'!B$3-'No of Month Ach.'!B$4))*'No of Month Ach.'!D$4),IF(T489&gt;'No of Month Ach.'!B$5,('No of Month Ach.'!C$5+((T489-'No of Month Ach.'!B$5)/('No of Month Ach.'!B$4-'No of Month Ach.'!B$5))*'No of Month Ach.'!D$5),IF(T489&gt;='No of Month Ach.'!B$6,('No of Month Ach.'!C$6+((T489-'No of Month Ach.'!B$6)/('No of Month Ach.'!B$5-'No of Month Ach.'!B$6)*'No of Month Ach.'!D$6)),0))))*$AF$2/10))</f>
        <v>2.8</v>
      </c>
      <c r="AG489" s="76">
        <f>IFERROR(IF(U489="","",IF(U489&gt;='Rx Share'!B$3,'Rx Share'!C$3,IF(U489&gt;='Rx Share'!B$4,('Rx Share'!C$4+((U489-'Rx Share'!B$4)/('Rx Share'!B$3-'Rx Share'!B$4))*'Rx Share'!D$4),IF(U489&gt;'Rx Share'!B$5,('Rx Share'!C$5+((U489-'Rx Share'!B$5)/('Rx Share'!B$4-'Rx Share'!B$5))*'Rx Share'!D$5),IF(U489&gt;='Rx Share'!B$6,('Rx Share'!C$6+((U489-'Rx Share'!B$6)/('Rx Share'!B$5-'Rx Share'!B$6)*'Rx Share'!D$6)),0)))))*$AG$2/10,"")</f>
        <v>0</v>
      </c>
      <c r="AH489" s="76">
        <f>IF(W489&gt;='Call Achv'!B$3,'Call Achv'!C$3,IF(W489&gt;='Call Achv'!B$4,('Call Achv'!C$4+((W489-'Call Achv'!B$4)/('Call Achv'!B$3-'Call Achv'!B$4))*'Call Achv'!D$4),IF(W489&gt;'Call Achv'!B$5,('Call Achv'!C$5+((W489-'Call Achv'!B$5)/('Call Achv'!B$4-'Call Achv'!B$5))*'Call Achv'!D$5),IF(W489&gt;='Call Achv'!B$6,('Call Achv'!C$6+((W489-'Call Achv'!B$6)/('Call Achv'!B$5-'Call Achv'!B$6)*'Call Achv'!D$6)),0))))*$AH$2/10</f>
        <v>5</v>
      </c>
      <c r="AI489" s="76">
        <f>IF(X489&gt;='FF-Written'!B$3,'FF-Written'!C$3,IF(X489&gt;='FF-Written'!B$4,('FF-Written'!C$4+((X489-'FF-Written'!B$4)/('FF-Written'!B$3-'FF-Written'!B$4))*'FF-Written'!D$4),IF(X489&gt;'FF-Written'!B$5,('FF-Written'!C$5+((X489-'FF-Written'!B$5)/('FF-Written'!B$4-'FF-Written'!B$5))*'FF-Written'!D$5),IF(X489&gt;='FF-Written'!B$6,('FF-Written'!C$6+((X489-'FF-Written'!B$6)/('FF-Written'!B$5-'FF-Written'!B$6)*'FF-Written'!D$6)),0))))*$AI$2/10</f>
        <v>7.9111111111111114</v>
      </c>
      <c r="AJ489" s="76">
        <f>IF(Y489&gt;='FF-Detailing'!B$3,'FF-Detailing'!C$3,IF(Y489&gt;='FF-Detailing'!B$4,('FF-Detailing'!C$4+((Y489-'FF-Detailing'!B$4)/('FF-Detailing'!B$3-'FF-Detailing'!B$4))*'FF-Detailing'!D$4),IF(Y489&gt;'FF-Detailing'!B$5,('FF-Detailing'!C$5+((Y489-'FF-Detailing'!B$5)/('FF-Detailing'!B$4-'FF-Detailing'!B$5))*'FF-Detailing'!D$5),IF(Y489&gt;='FF-Detailing'!B$6,('FF-Detailing'!C$6+((Y489-'FF-Detailing'!B$6)/('FF-Detailing'!B$5-'FF-Detailing'!B$6)*'FF-Detailing'!D$6)),0))))*$AJ$2/10</f>
        <v>2.16</v>
      </c>
      <c r="AK489" s="100">
        <f t="shared" si="94"/>
        <v>70.724382934844272</v>
      </c>
      <c r="AL489" s="70">
        <f t="shared" si="101"/>
        <v>104</v>
      </c>
      <c r="AO489" s="110" t="str">
        <f t="shared" si="95"/>
        <v/>
      </c>
      <c r="AP489" s="110" t="str">
        <f t="shared" si="91"/>
        <v/>
      </c>
      <c r="AQ489" s="110" t="str">
        <f t="shared" si="92"/>
        <v/>
      </c>
      <c r="AR489" s="110" t="str">
        <f t="shared" si="93"/>
        <v/>
      </c>
      <c r="AS489" s="109" t="str">
        <f t="shared" si="96"/>
        <v>Disqualified</v>
      </c>
      <c r="AT489" s="109" t="str">
        <f t="shared" si="97"/>
        <v>Disqualified</v>
      </c>
      <c r="AU489" s="109" t="str">
        <f t="shared" si="98"/>
        <v>Disqualified</v>
      </c>
      <c r="AV489" s="109" t="str">
        <f t="shared" si="99"/>
        <v>Disqualified</v>
      </c>
    </row>
    <row r="490" spans="1:48" ht="20" x14ac:dyDescent="0.35">
      <c r="A490" s="87"/>
      <c r="B490" s="79">
        <v>109808</v>
      </c>
      <c r="C490" s="80" t="s">
        <v>2522</v>
      </c>
      <c r="D490" s="80" t="s">
        <v>1114</v>
      </c>
      <c r="E490" s="80" t="s">
        <v>2523</v>
      </c>
      <c r="F490" s="80" t="s">
        <v>2075</v>
      </c>
      <c r="G490" s="80" t="s">
        <v>17</v>
      </c>
      <c r="H490" s="80" t="s">
        <v>1756</v>
      </c>
      <c r="I490" s="80" t="s">
        <v>1757</v>
      </c>
      <c r="J490" s="146">
        <v>45600</v>
      </c>
      <c r="K490" s="146" t="s">
        <v>1719</v>
      </c>
      <c r="L490" s="79"/>
      <c r="M490" s="79">
        <v>9</v>
      </c>
      <c r="N490" s="78">
        <v>91.582604235111447</v>
      </c>
      <c r="O490" s="78">
        <f>_xlfn.XLOOKUP($B490,[1]Sheet1!$A:$A,[1]Sheet1!$D:$D)</f>
        <v>91.582683228558693</v>
      </c>
      <c r="P490" s="78">
        <f t="shared" si="100"/>
        <v>-7.8993447246489268E-5</v>
      </c>
      <c r="Q490" s="78">
        <v>36.363636363636367</v>
      </c>
      <c r="R490" s="78">
        <v>91.816339911381746</v>
      </c>
      <c r="S490" s="78">
        <v>88.763598141536974</v>
      </c>
      <c r="T490" s="142">
        <v>4</v>
      </c>
      <c r="U490" s="68">
        <v>21.885521885521886</v>
      </c>
      <c r="V490" s="68">
        <v>0.65656565656565657</v>
      </c>
      <c r="W490" s="78">
        <v>103.17104420243435</v>
      </c>
      <c r="X490" s="78">
        <v>80.555555555555557</v>
      </c>
      <c r="Y490" s="78">
        <v>83</v>
      </c>
      <c r="Z490" s="73"/>
      <c r="AA490" s="74"/>
      <c r="AB490" s="75">
        <f>IF(N490="","",(IF(N490&gt;='Sales Ach'!B$3,'Sales Ach'!C$3,IF(N490&gt;='Sales Ach'!B$4,('Sales Ach'!C$4+((N490-'Sales Ach'!B$4)/('Sales Ach'!B$3-'Sales Ach'!B$4))*'Sales Ach'!D$4),IF(N490&gt;'Sales Ach'!B$5,('Sales Ach'!C$5+((N490-'Sales Ach'!B$5)/('Sales Ach'!B$4-'Sales Ach'!B$5))*'Sales Ach'!D$5),IF(N490&gt;='Sales Ach'!B$6,('Sales Ach'!C$6+((N490-'Sales Ach'!B$6)/('Sales Ach'!B$5-'Sales Ach'!B$6)*'Sales Ach'!D$6)),0))))*$AB$2/10))</f>
        <v>13.974781270533436</v>
      </c>
      <c r="AC490" s="76">
        <f>IF(Q490="","",(IF(Q490&gt;=UA!B$3,UA!C$3,IF(Q490&gt;=UA!B$4,(UA!C$4+((Q490-UA!B$4)/(UA!B$3-UA!B$4))*UA!D$4),IF(Q490&gt;UA!B$5,(UA!C$5+((Q490-UA!B$5)/(UA!B$4-UA!B$5))*UA!D$5),IF(Q490&gt;=UA!B$6,(UA!C$6+((Q490-UA!B$6)/(UA!B$5-UA!B$6)*UA!D$6)),0))))*$AC$2/10))</f>
        <v>4.9090909090909101</v>
      </c>
      <c r="AD490" s="76">
        <f>IF(R490="","",(IF(R490&gt;='New Product'!B$3,'New Product'!C$3,IF(R490&gt;='New Product'!B$4,('New Product'!C$4+((R490-'New Product'!B$4)/('New Product'!B$3-'New Product'!B$4))*'New Product'!D$4),IF(R490&gt;'New Product'!B$5,('New Product'!C$5+((R490-'New Product'!B$5)/('New Product'!B$4-'New Product'!B$5))*'New Product'!D$5),IF(R490&gt;='New Product'!B$6,('New Product'!C$6+((R490-'New Product'!B$6)/('New Product'!B$5-'New Product'!B$6)*'New Product'!D$6)),0)))))*$AD$2/10)</f>
        <v>3.7724509867072618</v>
      </c>
      <c r="AE490" s="76">
        <f>IF(S490="","",(IF(S490&gt;='Basket Brand'!B$3,'Basket Brand'!C$3,IF(S490&gt;='Basket Brand'!B$4,('Basket Brand'!C$4+((S490-'Basket Brand'!B$4)/('Basket Brand'!B$3-'Basket Brand'!B$4))*'Basket Brand'!D$4),IF(S490&gt;'Basket Brand'!B$5,('Basket Brand'!C$5+((S490-'Basket Brand'!B$5)/('Basket Brand'!B$4-'Basket Brand'!B$5))*'Basket Brand'!D$5),IF(S490&gt;='Basket Brand'!B$6,('Basket Brand'!C$6+((S490-'Basket Brand'!B$6)/('Basket Brand'!B$5-'Basket Brand'!B$6)*'Basket Brand'!D$6)),0))))*$AE$2/10))</f>
        <v>5.2516317769844365</v>
      </c>
      <c r="AF490" s="76">
        <f>IF(T490="","",(IF(T490&gt;='No of Month Ach.'!B$3,'No of Month Ach.'!C$3,IF(T490&gt;='No of Month Ach.'!B$4,('No of Month Ach.'!C$4+((T490-'No of Month Ach.'!B$4)/('No of Month Ach.'!B$3-'No of Month Ach.'!B$4))*'No of Month Ach.'!D$4),IF(T490&gt;'No of Month Ach.'!B$5,('No of Month Ach.'!C$5+((T490-'No of Month Ach.'!B$5)/('No of Month Ach.'!B$4-'No of Month Ach.'!B$5))*'No of Month Ach.'!D$5),IF(T490&gt;='No of Month Ach.'!B$6,('No of Month Ach.'!C$6+((T490-'No of Month Ach.'!B$6)/('No of Month Ach.'!B$5-'No of Month Ach.'!B$6)*'No of Month Ach.'!D$6)),0))))*$AF$2/10))</f>
        <v>0</v>
      </c>
      <c r="AG490" s="76">
        <f>IFERROR(IF(U490="","",IF(U490&gt;='Rx Share'!B$3,'Rx Share'!C$3,IF(U490&gt;='Rx Share'!B$4,('Rx Share'!C$4+((U490-'Rx Share'!B$4)/('Rx Share'!B$3-'Rx Share'!B$4))*'Rx Share'!D$4),IF(U490&gt;'Rx Share'!B$5,('Rx Share'!C$5+((U490-'Rx Share'!B$5)/('Rx Share'!B$4-'Rx Share'!B$5))*'Rx Share'!D$5),IF(U490&gt;='Rx Share'!B$6,('Rx Share'!C$6+((U490-'Rx Share'!B$6)/('Rx Share'!B$5-'Rx Share'!B$6)*'Rx Share'!D$6)),0)))))*$AG$2/10,"")</f>
        <v>0</v>
      </c>
      <c r="AH490" s="76">
        <f>IF(W490&gt;='Call Achv'!B$3,'Call Achv'!C$3,IF(W490&gt;='Call Achv'!B$4,('Call Achv'!C$4+((W490-'Call Achv'!B$4)/('Call Achv'!B$3-'Call Achv'!B$4))*'Call Achv'!D$4),IF(W490&gt;'Call Achv'!B$5,('Call Achv'!C$5+((W490-'Call Achv'!B$5)/('Call Achv'!B$4-'Call Achv'!B$5))*'Call Achv'!D$5),IF(W490&gt;='Call Achv'!B$6,('Call Achv'!C$6+((W490-'Call Achv'!B$6)/('Call Achv'!B$5-'Call Achv'!B$6)*'Call Achv'!D$6)),0))))*$AH$2/10</f>
        <v>5</v>
      </c>
      <c r="AI490" s="76">
        <f>IF(X490&gt;='FF-Written'!B$3,'FF-Written'!C$3,IF(X490&gt;='FF-Written'!B$4,('FF-Written'!C$4+((X490-'FF-Written'!B$4)/('FF-Written'!B$3-'FF-Written'!B$4))*'FF-Written'!D$4),IF(X490&gt;'FF-Written'!B$5,('FF-Written'!C$5+((X490-'FF-Written'!B$5)/('FF-Written'!B$4-'FF-Written'!B$5))*'FF-Written'!D$5),IF(X490&gt;='FF-Written'!B$6,('FF-Written'!C$6+((X490-'FF-Written'!B$6)/('FF-Written'!B$5-'FF-Written'!B$6)*'FF-Written'!D$6)),0))))*$AI$2/10</f>
        <v>6.4888888888888889</v>
      </c>
      <c r="AJ490" s="76">
        <f>IF(Y490&gt;='FF-Detailing'!B$3,'FF-Detailing'!C$3,IF(Y490&gt;='FF-Detailing'!B$4,('FF-Detailing'!C$4+((Y490-'FF-Detailing'!B$4)/('FF-Detailing'!B$3-'FF-Detailing'!B$4))*'FF-Detailing'!D$4),IF(Y490&gt;'FF-Detailing'!B$5,('FF-Detailing'!C$5+((Y490-'FF-Detailing'!B$5)/('FF-Detailing'!B$4-'FF-Detailing'!B$5))*'FF-Detailing'!D$5),IF(Y490&gt;='FF-Detailing'!B$6,('FF-Detailing'!C$6+((Y490-'FF-Detailing'!B$6)/('FF-Detailing'!B$5-'FF-Detailing'!B$6)*'FF-Detailing'!D$6)),0))))*$AJ$2/10</f>
        <v>2.2799999999999998</v>
      </c>
      <c r="AK490" s="100">
        <f t="shared" si="94"/>
        <v>52.096054790256161</v>
      </c>
      <c r="AL490" s="70">
        <f t="shared" si="101"/>
        <v>220</v>
      </c>
      <c r="AO490" s="110" t="str">
        <f t="shared" si="95"/>
        <v/>
      </c>
      <c r="AP490" s="110" t="str">
        <f t="shared" si="91"/>
        <v/>
      </c>
      <c r="AQ490" s="110" t="str">
        <f t="shared" si="92"/>
        <v/>
      </c>
      <c r="AR490" s="110" t="str">
        <f t="shared" si="93"/>
        <v/>
      </c>
      <c r="AS490" s="109" t="str">
        <f t="shared" si="96"/>
        <v>Disqualified</v>
      </c>
      <c r="AT490" s="109" t="str">
        <f t="shared" si="97"/>
        <v>Disqualified</v>
      </c>
      <c r="AU490" s="109" t="str">
        <f t="shared" si="98"/>
        <v>Disqualified</v>
      </c>
      <c r="AV490" s="109" t="str">
        <f t="shared" si="99"/>
        <v>Disqualified</v>
      </c>
    </row>
    <row r="491" spans="1:48" ht="20" x14ac:dyDescent="0.35">
      <c r="A491" s="87"/>
      <c r="B491" s="79">
        <v>109809</v>
      </c>
      <c r="C491" s="80" t="s">
        <v>2524</v>
      </c>
      <c r="D491" s="80" t="s">
        <v>1114</v>
      </c>
      <c r="E491" s="80" t="s">
        <v>2525</v>
      </c>
      <c r="F491" s="80" t="s">
        <v>1869</v>
      </c>
      <c r="G491" s="80" t="s">
        <v>29</v>
      </c>
      <c r="H491" s="80" t="s">
        <v>1756</v>
      </c>
      <c r="I491" s="80" t="s">
        <v>1757</v>
      </c>
      <c r="J491" s="146">
        <v>45600</v>
      </c>
      <c r="K491" s="146" t="s">
        <v>1719</v>
      </c>
      <c r="L491" s="79"/>
      <c r="M491" s="79">
        <v>9</v>
      </c>
      <c r="N491" s="78">
        <v>79.139538458753918</v>
      </c>
      <c r="O491" s="78">
        <f>_xlfn.XLOOKUP($B491,[1]Sheet1!$A:$A,[1]Sheet1!$D:$D)</f>
        <v>79.139663454671222</v>
      </c>
      <c r="P491" s="78">
        <f t="shared" si="100"/>
        <v>-1.2499591730374959E-4</v>
      </c>
      <c r="Q491" s="78">
        <v>10.48951048951049</v>
      </c>
      <c r="R491" s="78">
        <v>31.923045302066932</v>
      </c>
      <c r="S491" s="78">
        <v>80.038963722601792</v>
      </c>
      <c r="T491" s="142">
        <v>2</v>
      </c>
      <c r="U491" s="68">
        <v>20.440559288494576</v>
      </c>
      <c r="V491" s="68">
        <v>0.61321677865483726</v>
      </c>
      <c r="W491" s="78">
        <v>100.66666666666666</v>
      </c>
      <c r="X491" s="78">
        <v>79.444444444444443</v>
      </c>
      <c r="Y491" s="78">
        <v>86.333333333333329</v>
      </c>
      <c r="Z491" s="73"/>
      <c r="AA491" s="74"/>
      <c r="AB491" s="75">
        <f>IF(N491="","",(IF(N491&gt;='Sales Ach'!B$3,'Sales Ach'!C$3,IF(N491&gt;='Sales Ach'!B$4,('Sales Ach'!C$4+((N491-'Sales Ach'!B$4)/('Sales Ach'!B$3-'Sales Ach'!B$4))*'Sales Ach'!D$4),IF(N491&gt;'Sales Ach'!B$5,('Sales Ach'!C$5+((N491-'Sales Ach'!B$5)/('Sales Ach'!B$4-'Sales Ach'!B$5))*'Sales Ach'!D$5),IF(N491&gt;='Sales Ach'!B$6,('Sales Ach'!C$6+((N491-'Sales Ach'!B$6)/('Sales Ach'!B$5-'Sales Ach'!B$6)*'Sales Ach'!D$6)),0))))*$AB$2/10))</f>
        <v>10.241861537626175</v>
      </c>
      <c r="AC491" s="76">
        <f>IF(Q491="","",(IF(Q491&gt;=UA!B$3,UA!C$3,IF(Q491&gt;=UA!B$4,(UA!C$4+((Q491-UA!B$4)/(UA!B$3-UA!B$4))*UA!D$4),IF(Q491&gt;UA!B$5,(UA!C$5+((Q491-UA!B$5)/(UA!B$4-UA!B$5))*UA!D$5),IF(Q491&gt;=UA!B$6,(UA!C$6+((Q491-UA!B$6)/(UA!B$5-UA!B$6)*UA!D$6)),0))))*$AC$2/10))</f>
        <v>0</v>
      </c>
      <c r="AD491" s="76">
        <f>IF(R491="","",(IF(R491&gt;='New Product'!B$3,'New Product'!C$3,IF(R491&gt;='New Product'!B$4,('New Product'!C$4+((R491-'New Product'!B$4)/('New Product'!B$3-'New Product'!B$4))*'New Product'!D$4),IF(R491&gt;'New Product'!B$5,('New Product'!C$5+((R491-'New Product'!B$5)/('New Product'!B$4-'New Product'!B$5))*'New Product'!D$5),IF(R491&gt;='New Product'!B$6,('New Product'!C$6+((R491-'New Product'!B$6)/('New Product'!B$5-'New Product'!B$6)*'New Product'!D$6)),0)))))*$AD$2/10)</f>
        <v>0</v>
      </c>
      <c r="AE491" s="76">
        <f>IF(S491="","",(IF(S491&gt;='Basket Brand'!B$3,'Basket Brand'!C$3,IF(S491&gt;='Basket Brand'!B$4,('Basket Brand'!C$4+((S491-'Basket Brand'!B$4)/('Basket Brand'!B$3-'Basket Brand'!B$4))*'Basket Brand'!D$4),IF(S491&gt;'Basket Brand'!B$5,('Basket Brand'!C$5+((S491-'Basket Brand'!B$5)/('Basket Brand'!B$4-'Basket Brand'!B$5))*'Basket Brand'!D$5),IF(S491&gt;='Basket Brand'!B$6,('Basket Brand'!C$6+((S491-'Basket Brand'!B$6)/('Basket Brand'!B$5-'Basket Brand'!B$6)*'Basket Brand'!D$6)),0))))*$AE$2/10))</f>
        <v>4.2046756467122153</v>
      </c>
      <c r="AF491" s="76">
        <f>IF(T491="","",(IF(T491&gt;='No of Month Ach.'!B$3,'No of Month Ach.'!C$3,IF(T491&gt;='No of Month Ach.'!B$4,('No of Month Ach.'!C$4+((T491-'No of Month Ach.'!B$4)/('No of Month Ach.'!B$3-'No of Month Ach.'!B$4))*'No of Month Ach.'!D$4),IF(T491&gt;'No of Month Ach.'!B$5,('No of Month Ach.'!C$5+((T491-'No of Month Ach.'!B$5)/('No of Month Ach.'!B$4-'No of Month Ach.'!B$5))*'No of Month Ach.'!D$5),IF(T491&gt;='No of Month Ach.'!B$6,('No of Month Ach.'!C$6+((T491-'No of Month Ach.'!B$6)/('No of Month Ach.'!B$5-'No of Month Ach.'!B$6)*'No of Month Ach.'!D$6)),0))))*$AF$2/10))</f>
        <v>0</v>
      </c>
      <c r="AG491" s="76">
        <f>IFERROR(IF(U491="","",IF(U491&gt;='Rx Share'!B$3,'Rx Share'!C$3,IF(U491&gt;='Rx Share'!B$4,('Rx Share'!C$4+((U491-'Rx Share'!B$4)/('Rx Share'!B$3-'Rx Share'!B$4))*'Rx Share'!D$4),IF(U491&gt;'Rx Share'!B$5,('Rx Share'!C$5+((U491-'Rx Share'!B$5)/('Rx Share'!B$4-'Rx Share'!B$5))*'Rx Share'!D$5),IF(U491&gt;='Rx Share'!B$6,('Rx Share'!C$6+((U491-'Rx Share'!B$6)/('Rx Share'!B$5-'Rx Share'!B$6)*'Rx Share'!D$6)),0)))))*$AG$2/10,"")</f>
        <v>0</v>
      </c>
      <c r="AH491" s="76">
        <f>IF(W491&gt;='Call Achv'!B$3,'Call Achv'!C$3,IF(W491&gt;='Call Achv'!B$4,('Call Achv'!C$4+((W491-'Call Achv'!B$4)/('Call Achv'!B$3-'Call Achv'!B$4))*'Call Achv'!D$4),IF(W491&gt;'Call Achv'!B$5,('Call Achv'!C$5+((W491-'Call Achv'!B$5)/('Call Achv'!B$4-'Call Achv'!B$5))*'Call Achv'!D$5),IF(W491&gt;='Call Achv'!B$6,('Call Achv'!C$6+((W491-'Call Achv'!B$6)/('Call Achv'!B$5-'Call Achv'!B$6)*'Call Achv'!D$6)),0))))*$AH$2/10</f>
        <v>5</v>
      </c>
      <c r="AI491" s="76">
        <f>IF(X491&gt;='FF-Written'!B$3,'FF-Written'!C$3,IF(X491&gt;='FF-Written'!B$4,('FF-Written'!C$4+((X491-'FF-Written'!B$4)/('FF-Written'!B$3-'FF-Written'!B$4))*'FF-Written'!D$4),IF(X491&gt;'FF-Written'!B$5,('FF-Written'!C$5+((X491-'FF-Written'!B$5)/('FF-Written'!B$4-'FF-Written'!B$5))*'FF-Written'!D$5),IF(X491&gt;='FF-Written'!B$6,('FF-Written'!C$6+((X491-'FF-Written'!B$6)/('FF-Written'!B$5-'FF-Written'!B$6)*'FF-Written'!D$6)),0))))*$AI$2/10</f>
        <v>5.5333333333333332</v>
      </c>
      <c r="AJ491" s="76">
        <f>IF(Y491&gt;='FF-Detailing'!B$3,'FF-Detailing'!C$3,IF(Y491&gt;='FF-Detailing'!B$4,('FF-Detailing'!C$4+((Y491-'FF-Detailing'!B$4)/('FF-Detailing'!B$3-'FF-Detailing'!B$4))*'FF-Detailing'!D$4),IF(Y491&gt;'FF-Detailing'!B$5,('FF-Detailing'!C$5+((Y491-'FF-Detailing'!B$5)/('FF-Detailing'!B$4-'FF-Detailing'!B$5))*'FF-Detailing'!D$5),IF(Y491&gt;='FF-Detailing'!B$6,('FF-Detailing'!C$6+((Y491-'FF-Detailing'!B$6)/('FF-Detailing'!B$5-'FF-Detailing'!B$6)*'FF-Detailing'!D$6)),0))))*$AJ$2/10</f>
        <v>2.4799999999999995</v>
      </c>
      <c r="AK491" s="100">
        <f t="shared" si="94"/>
        <v>34.32483814708965</v>
      </c>
      <c r="AL491" s="70">
        <f t="shared" si="101"/>
        <v>419</v>
      </c>
      <c r="AO491" s="110" t="str">
        <f t="shared" si="95"/>
        <v/>
      </c>
      <c r="AP491" s="110" t="str">
        <f t="shared" si="91"/>
        <v/>
      </c>
      <c r="AQ491" s="110" t="str">
        <f t="shared" si="92"/>
        <v/>
      </c>
      <c r="AR491" s="110" t="str">
        <f t="shared" si="93"/>
        <v/>
      </c>
      <c r="AS491" s="109" t="str">
        <f t="shared" si="96"/>
        <v>Disqualified</v>
      </c>
      <c r="AT491" s="109" t="str">
        <f t="shared" si="97"/>
        <v>Disqualified</v>
      </c>
      <c r="AU491" s="109" t="str">
        <f t="shared" si="98"/>
        <v>Disqualified</v>
      </c>
      <c r="AV491" s="109" t="str">
        <f t="shared" si="99"/>
        <v>Disqualified</v>
      </c>
    </row>
    <row r="492" spans="1:48" ht="20" x14ac:dyDescent="0.35">
      <c r="A492" s="87"/>
      <c r="B492" s="79">
        <v>109810</v>
      </c>
      <c r="C492" s="80" t="s">
        <v>2526</v>
      </c>
      <c r="D492" s="80" t="s">
        <v>1114</v>
      </c>
      <c r="E492" s="80" t="s">
        <v>2527</v>
      </c>
      <c r="F492" s="80" t="s">
        <v>2430</v>
      </c>
      <c r="G492" s="80" t="s">
        <v>20</v>
      </c>
      <c r="H492" s="80" t="s">
        <v>1756</v>
      </c>
      <c r="I492" s="80" t="s">
        <v>1757</v>
      </c>
      <c r="J492" s="146">
        <v>45600</v>
      </c>
      <c r="K492" s="146" t="s">
        <v>1719</v>
      </c>
      <c r="L492" s="79"/>
      <c r="M492" s="79">
        <v>9</v>
      </c>
      <c r="N492" s="78">
        <v>96.599971785224682</v>
      </c>
      <c r="O492" s="78">
        <f>_xlfn.XLOOKUP($B492,[1]Sheet1!$A:$A,[1]Sheet1!$D:$D)</f>
        <v>96.600067206349706</v>
      </c>
      <c r="P492" s="78">
        <f t="shared" si="100"/>
        <v>-9.5421125024586217E-5</v>
      </c>
      <c r="Q492" s="78">
        <v>36.442141623488773</v>
      </c>
      <c r="R492" s="78">
        <v>51.341524586603157</v>
      </c>
      <c r="S492" s="78">
        <v>118.4148896773918</v>
      </c>
      <c r="T492" s="142">
        <v>3</v>
      </c>
      <c r="U492" s="68">
        <v>24.262400146489963</v>
      </c>
      <c r="V492" s="68">
        <v>0.7278720043946989</v>
      </c>
      <c r="W492" s="78">
        <v>107.17787114845937</v>
      </c>
      <c r="X492" s="78">
        <v>88.888888888888872</v>
      </c>
      <c r="Y492" s="78">
        <v>79.333333333333329</v>
      </c>
      <c r="Z492" s="73"/>
      <c r="AA492" s="74"/>
      <c r="AB492" s="75">
        <f>IF(N492="","",(IF(N492&gt;='Sales Ach'!B$3,'Sales Ach'!C$3,IF(N492&gt;='Sales Ach'!B$4,('Sales Ach'!C$4+((N492-'Sales Ach'!B$4)/('Sales Ach'!B$3-'Sales Ach'!B$4))*'Sales Ach'!D$4),IF(N492&gt;'Sales Ach'!B$5,('Sales Ach'!C$5+((N492-'Sales Ach'!B$5)/('Sales Ach'!B$4-'Sales Ach'!B$5))*'Sales Ach'!D$5),IF(N492&gt;='Sales Ach'!B$6,('Sales Ach'!C$6+((N492-'Sales Ach'!B$6)/('Sales Ach'!B$5-'Sales Ach'!B$6)*'Sales Ach'!D$6)),0))))*$AB$2/10))</f>
        <v>16.919966142269619</v>
      </c>
      <c r="AC492" s="76">
        <f>IF(Q492="","",(IF(Q492&gt;=UA!B$3,UA!C$3,IF(Q492&gt;=UA!B$4,(UA!C$4+((Q492-UA!B$4)/(UA!B$3-UA!B$4))*UA!D$4),IF(Q492&gt;UA!B$5,(UA!C$5+((Q492-UA!B$5)/(UA!B$4-UA!B$5))*UA!D$5),IF(Q492&gt;=UA!B$6,(UA!C$6+((Q492-UA!B$6)/(UA!B$5-UA!B$6)*UA!D$6)),0))))*$AC$2/10))</f>
        <v>4.9326424870466319</v>
      </c>
      <c r="AD492" s="76">
        <f>IF(R492="","",(IF(R492&gt;='New Product'!B$3,'New Product'!C$3,IF(R492&gt;='New Product'!B$4,('New Product'!C$4+((R492-'New Product'!B$4)/('New Product'!B$3-'New Product'!B$4))*'New Product'!D$4),IF(R492&gt;'New Product'!B$5,('New Product'!C$5+((R492-'New Product'!B$5)/('New Product'!B$4-'New Product'!B$5))*'New Product'!D$5),IF(R492&gt;='New Product'!B$6,('New Product'!C$6+((R492-'New Product'!B$6)/('New Product'!B$5-'New Product'!B$6)*'New Product'!D$6)),0)))))*$AD$2/10)</f>
        <v>0.74619170066388818</v>
      </c>
      <c r="AE492" s="76">
        <f>IF(S492="","",(IF(S492&gt;='Basket Brand'!B$3,'Basket Brand'!C$3,IF(S492&gt;='Basket Brand'!B$4,('Basket Brand'!C$4+((S492-'Basket Brand'!B$4)/('Basket Brand'!B$3-'Basket Brand'!B$4))*'Basket Brand'!D$4),IF(S492&gt;'Basket Brand'!B$5,('Basket Brand'!C$5+((S492-'Basket Brand'!B$5)/('Basket Brand'!B$4-'Basket Brand'!B$5))*'Basket Brand'!D$5),IF(S492&gt;='Basket Brand'!B$6,('Basket Brand'!C$6+((S492-'Basket Brand'!B$6)/('Basket Brand'!B$5-'Basket Brand'!B$6)*'Basket Brand'!D$6)),0))))*$AE$2/10))</f>
        <v>11.809786761287015</v>
      </c>
      <c r="AF492" s="76">
        <f>IF(T492="","",(IF(T492&gt;='No of Month Ach.'!B$3,'No of Month Ach.'!C$3,IF(T492&gt;='No of Month Ach.'!B$4,('No of Month Ach.'!C$4+((T492-'No of Month Ach.'!B$4)/('No of Month Ach.'!B$3-'No of Month Ach.'!B$4))*'No of Month Ach.'!D$4),IF(T492&gt;'No of Month Ach.'!B$5,('No of Month Ach.'!C$5+((T492-'No of Month Ach.'!B$5)/('No of Month Ach.'!B$4-'No of Month Ach.'!B$5))*'No of Month Ach.'!D$5),IF(T492&gt;='No of Month Ach.'!B$6,('No of Month Ach.'!C$6+((T492-'No of Month Ach.'!B$6)/('No of Month Ach.'!B$5-'No of Month Ach.'!B$6)*'No of Month Ach.'!D$6)),0))))*$AF$2/10))</f>
        <v>0</v>
      </c>
      <c r="AG492" s="76">
        <f>IFERROR(IF(U492="","",IF(U492&gt;='Rx Share'!B$3,'Rx Share'!C$3,IF(U492&gt;='Rx Share'!B$4,('Rx Share'!C$4+((U492-'Rx Share'!B$4)/('Rx Share'!B$3-'Rx Share'!B$4))*'Rx Share'!D$4),IF(U492&gt;'Rx Share'!B$5,('Rx Share'!C$5+((U492-'Rx Share'!B$5)/('Rx Share'!B$4-'Rx Share'!B$5))*'Rx Share'!D$5),IF(U492&gt;='Rx Share'!B$6,('Rx Share'!C$6+((U492-'Rx Share'!B$6)/('Rx Share'!B$5-'Rx Share'!B$6)*'Rx Share'!D$6)),0)))))*$AG$2/10,"")</f>
        <v>0</v>
      </c>
      <c r="AH492" s="76">
        <f>IF(W492&gt;='Call Achv'!B$3,'Call Achv'!C$3,IF(W492&gt;='Call Achv'!B$4,('Call Achv'!C$4+((W492-'Call Achv'!B$4)/('Call Achv'!B$3-'Call Achv'!B$4))*'Call Achv'!D$4),IF(W492&gt;'Call Achv'!B$5,('Call Achv'!C$5+((W492-'Call Achv'!B$5)/('Call Achv'!B$4-'Call Achv'!B$5))*'Call Achv'!D$5),IF(W492&gt;='Call Achv'!B$6,('Call Achv'!C$6+((W492-'Call Achv'!B$6)/('Call Achv'!B$5-'Call Achv'!B$6)*'Call Achv'!D$6)),0))))*$AH$2/10</f>
        <v>5</v>
      </c>
      <c r="AI492" s="76">
        <f>IF(X492&gt;='FF-Written'!B$3,'FF-Written'!C$3,IF(X492&gt;='FF-Written'!B$4,('FF-Written'!C$4+((X492-'FF-Written'!B$4)/('FF-Written'!B$3-'FF-Written'!B$4))*'FF-Written'!D$4),IF(X492&gt;'FF-Written'!B$5,('FF-Written'!C$5+((X492-'FF-Written'!B$5)/('FF-Written'!B$4-'FF-Written'!B$5))*'FF-Written'!D$5),IF(X492&gt;='FF-Written'!B$6,('FF-Written'!C$6+((X492-'FF-Written'!B$6)/('FF-Written'!B$5-'FF-Written'!B$6)*'FF-Written'!D$6)),0))))*$AI$2/10</f>
        <v>7.8222222222222202</v>
      </c>
      <c r="AJ492" s="76">
        <f>IF(Y492&gt;='FF-Detailing'!B$3,'FF-Detailing'!C$3,IF(Y492&gt;='FF-Detailing'!B$4,('FF-Detailing'!C$4+((Y492-'FF-Detailing'!B$4)/('FF-Detailing'!B$3-'FF-Detailing'!B$4))*'FF-Detailing'!D$4),IF(Y492&gt;'FF-Detailing'!B$5,('FF-Detailing'!C$5+((Y492-'FF-Detailing'!B$5)/('FF-Detailing'!B$4-'FF-Detailing'!B$5))*'FF-Detailing'!D$5),IF(Y492&gt;='FF-Detailing'!B$6,('FF-Detailing'!C$6+((Y492-'FF-Detailing'!B$6)/('FF-Detailing'!B$5-'FF-Detailing'!B$6)*'FF-Detailing'!D$6)),0))))*$AJ$2/10</f>
        <v>2.04</v>
      </c>
      <c r="AK492" s="100">
        <f t="shared" si="94"/>
        <v>61.588511641861714</v>
      </c>
      <c r="AL492" s="70">
        <f t="shared" si="101"/>
        <v>154</v>
      </c>
      <c r="AO492" s="110" t="str">
        <f t="shared" si="95"/>
        <v/>
      </c>
      <c r="AP492" s="110" t="str">
        <f t="shared" si="91"/>
        <v/>
      </c>
      <c r="AQ492" s="110" t="str">
        <f t="shared" si="92"/>
        <v/>
      </c>
      <c r="AR492" s="110" t="str">
        <f t="shared" si="93"/>
        <v/>
      </c>
      <c r="AS492" s="109" t="str">
        <f t="shared" si="96"/>
        <v>Disqualified</v>
      </c>
      <c r="AT492" s="109" t="str">
        <f t="shared" si="97"/>
        <v>Disqualified</v>
      </c>
      <c r="AU492" s="109" t="str">
        <f t="shared" si="98"/>
        <v>Disqualified</v>
      </c>
      <c r="AV492" s="109" t="str">
        <f t="shared" si="99"/>
        <v>Disqualified</v>
      </c>
    </row>
    <row r="493" spans="1:48" ht="30" x14ac:dyDescent="0.35">
      <c r="A493" s="87"/>
      <c r="B493" s="79">
        <v>109812</v>
      </c>
      <c r="C493" s="80" t="s">
        <v>2528</v>
      </c>
      <c r="D493" s="80"/>
      <c r="E493" s="80" t="s">
        <v>2529</v>
      </c>
      <c r="F493" s="80" t="s">
        <v>1847</v>
      </c>
      <c r="G493" s="80" t="s">
        <v>1793</v>
      </c>
      <c r="H493" s="80" t="s">
        <v>1794</v>
      </c>
      <c r="I493" s="80" t="s">
        <v>1786</v>
      </c>
      <c r="J493" s="146"/>
      <c r="K493" s="146" t="s">
        <v>1701</v>
      </c>
      <c r="L493" s="79"/>
      <c r="M493" s="79">
        <v>2</v>
      </c>
      <c r="N493" s="78">
        <v>81.759716048779694</v>
      </c>
      <c r="O493" s="78">
        <f>_xlfn.XLOOKUP($B493,[1]Sheet1!$A:$A,[1]Sheet1!$D:$D)</f>
        <v>81.759716048779694</v>
      </c>
      <c r="P493" s="78">
        <f t="shared" si="100"/>
        <v>0</v>
      </c>
      <c r="Q493" s="78">
        <v>21.428571428571427</v>
      </c>
      <c r="R493" s="78">
        <v>87.317219736929957</v>
      </c>
      <c r="S493" s="78">
        <v>83.015956080802795</v>
      </c>
      <c r="T493" s="142">
        <v>0</v>
      </c>
      <c r="U493" s="68" t="s">
        <v>1093</v>
      </c>
      <c r="V493" s="68" t="s">
        <v>1093</v>
      </c>
      <c r="W493" s="78">
        <v>56.410256410256409</v>
      </c>
      <c r="X493" s="78">
        <v>93.333333333333329</v>
      </c>
      <c r="Y493" s="78">
        <v>92</v>
      </c>
      <c r="Z493" s="73"/>
      <c r="AA493" s="74"/>
      <c r="AB493" s="75">
        <f>IF(N493="","",(IF(N493&gt;='Sales Ach'!B$3,'Sales Ach'!C$3,IF(N493&gt;='Sales Ach'!B$4,('Sales Ach'!C$4+((N493-'Sales Ach'!B$4)/('Sales Ach'!B$3-'Sales Ach'!B$4))*'Sales Ach'!D$4),IF(N493&gt;'Sales Ach'!B$5,('Sales Ach'!C$5+((N493-'Sales Ach'!B$5)/('Sales Ach'!B$4-'Sales Ach'!B$5))*'Sales Ach'!D$5),IF(N493&gt;='Sales Ach'!B$6,('Sales Ach'!C$6+((N493-'Sales Ach'!B$6)/('Sales Ach'!B$5-'Sales Ach'!B$6)*'Sales Ach'!D$6)),0))))*$AB$2/10))</f>
        <v>11.027914814633908</v>
      </c>
      <c r="AC493" s="76">
        <f>IF(Q493="","",(IF(Q493&gt;=UA!B$3,UA!C$3,IF(Q493&gt;=UA!B$4,(UA!C$4+((Q493-UA!B$4)/(UA!B$3-UA!B$4))*UA!D$4),IF(Q493&gt;UA!B$5,(UA!C$5+((Q493-UA!B$5)/(UA!B$4-UA!B$5))*UA!D$5),IF(Q493&gt;=UA!B$6,(UA!C$6+((Q493-UA!B$6)/(UA!B$5-UA!B$6)*UA!D$6)),0))))*$AC$2/10))</f>
        <v>0</v>
      </c>
      <c r="AD493" s="76">
        <f>IF(R493="","",(IF(R493&gt;='New Product'!B$3,'New Product'!C$3,IF(R493&gt;='New Product'!B$4,('New Product'!C$4+((R493-'New Product'!B$4)/('New Product'!B$3-'New Product'!B$4))*'New Product'!D$4),IF(R493&gt;'New Product'!B$5,('New Product'!C$5+((R493-'New Product'!B$5)/('New Product'!B$4-'New Product'!B$5))*'New Product'!D$5),IF(R493&gt;='New Product'!B$6,('New Product'!C$6+((R493-'New Product'!B$6)/('New Product'!B$5-'New Product'!B$6)*'New Product'!D$6)),0)))))*$AD$2/10)</f>
        <v>2.7317219736929959</v>
      </c>
      <c r="AE493" s="76">
        <f>IF(S493="","",(IF(S493&gt;='Basket Brand'!B$3,'Basket Brand'!C$3,IF(S493&gt;='Basket Brand'!B$4,('Basket Brand'!C$4+((S493-'Basket Brand'!B$4)/('Basket Brand'!B$3-'Basket Brand'!B$4))*'Basket Brand'!D$4),IF(S493&gt;'Basket Brand'!B$5,('Basket Brand'!C$5+((S493-'Basket Brand'!B$5)/('Basket Brand'!B$4-'Basket Brand'!B$5))*'Basket Brand'!D$5),IF(S493&gt;='Basket Brand'!B$6,('Basket Brand'!C$6+((S493-'Basket Brand'!B$6)/('Basket Brand'!B$5-'Basket Brand'!B$6)*'Basket Brand'!D$6)),0))))*$AE$2/10))</f>
        <v>4.5619147296963352</v>
      </c>
      <c r="AF493" s="76">
        <f>IF(T493="","",(IF(T493&gt;='No of Month Ach.'!B$3,'No of Month Ach.'!C$3,IF(T493&gt;='No of Month Ach.'!B$4,('No of Month Ach.'!C$4+((T493-'No of Month Ach.'!B$4)/('No of Month Ach.'!B$3-'No of Month Ach.'!B$4))*'No of Month Ach.'!D$4),IF(T493&gt;'No of Month Ach.'!B$5,('No of Month Ach.'!C$5+((T493-'No of Month Ach.'!B$5)/('No of Month Ach.'!B$4-'No of Month Ach.'!B$5))*'No of Month Ach.'!D$5),IF(T493&gt;='No of Month Ach.'!B$6,('No of Month Ach.'!C$6+((T493-'No of Month Ach.'!B$6)/('No of Month Ach.'!B$5-'No of Month Ach.'!B$6)*'No of Month Ach.'!D$6)),0))))*$AF$2/10))</f>
        <v>0</v>
      </c>
      <c r="AG493" s="76" t="str">
        <f>IFERROR(IF(U493="","",IF(U493&gt;='Rx Share'!B$3,'Rx Share'!C$3,IF(U493&gt;='Rx Share'!B$4,('Rx Share'!C$4+((U493-'Rx Share'!B$4)/('Rx Share'!B$3-'Rx Share'!B$4))*'Rx Share'!D$4),IF(U493&gt;'Rx Share'!B$5,('Rx Share'!C$5+((U493-'Rx Share'!B$5)/('Rx Share'!B$4-'Rx Share'!B$5))*'Rx Share'!D$5),IF(U493&gt;='Rx Share'!B$6,('Rx Share'!C$6+((U493-'Rx Share'!B$6)/('Rx Share'!B$5-'Rx Share'!B$6)*'Rx Share'!D$6)),0)))))*$AG$2/10,"")</f>
        <v/>
      </c>
      <c r="AH493" s="76">
        <f>IF(W493&gt;='Call Achv'!B$3,'Call Achv'!C$3,IF(W493&gt;='Call Achv'!B$4,('Call Achv'!C$4+((W493-'Call Achv'!B$4)/('Call Achv'!B$3-'Call Achv'!B$4))*'Call Achv'!D$4),IF(W493&gt;'Call Achv'!B$5,('Call Achv'!C$5+((W493-'Call Achv'!B$5)/('Call Achv'!B$4-'Call Achv'!B$5))*'Call Achv'!D$5),IF(W493&gt;='Call Achv'!B$6,('Call Achv'!C$6+((W493-'Call Achv'!B$6)/('Call Achv'!B$5-'Call Achv'!B$6)*'Call Achv'!D$6)),0))))*$AH$2/10</f>
        <v>0</v>
      </c>
      <c r="AI493" s="76">
        <f>IF(X493&gt;='FF-Written'!B$3,'FF-Written'!C$3,IF(X493&gt;='FF-Written'!B$4,('FF-Written'!C$4+((X493-'FF-Written'!B$4)/('FF-Written'!B$3-'FF-Written'!B$4))*'FF-Written'!D$4),IF(X493&gt;'FF-Written'!B$5,('FF-Written'!C$5+((X493-'FF-Written'!B$5)/('FF-Written'!B$4-'FF-Written'!B$5))*'FF-Written'!D$5),IF(X493&gt;='FF-Written'!B$6,('FF-Written'!C$6+((X493-'FF-Written'!B$6)/('FF-Written'!B$5-'FF-Written'!B$6)*'FF-Written'!D$6)),0))))*$AI$2/10</f>
        <v>8</v>
      </c>
      <c r="AJ493" s="76">
        <f>IF(Y493&gt;='FF-Detailing'!B$3,'FF-Detailing'!C$3,IF(Y493&gt;='FF-Detailing'!B$4,('FF-Detailing'!C$4+((Y493-'FF-Detailing'!B$4)/('FF-Detailing'!B$3-'FF-Detailing'!B$4))*'FF-Detailing'!D$4),IF(Y493&gt;'FF-Detailing'!B$5,('FF-Detailing'!C$5+((Y493-'FF-Detailing'!B$5)/('FF-Detailing'!B$4-'FF-Detailing'!B$5))*'FF-Detailing'!D$5),IF(Y493&gt;='FF-Detailing'!B$6,('FF-Detailing'!C$6+((Y493-'FF-Detailing'!B$6)/('FF-Detailing'!B$5-'FF-Detailing'!B$6)*'FF-Detailing'!D$6)),0))))*$AJ$2/10</f>
        <v>2.8200000000000003</v>
      </c>
      <c r="AK493" s="100">
        <f t="shared" si="94"/>
        <v>36.426939397529054</v>
      </c>
      <c r="AL493" s="117">
        <f t="shared" si="101"/>
        <v>393</v>
      </c>
      <c r="AO493" s="110" t="str">
        <f t="shared" si="95"/>
        <v/>
      </c>
      <c r="AP493" s="110" t="str">
        <f t="shared" si="91"/>
        <v/>
      </c>
      <c r="AQ493" s="110" t="str">
        <f t="shared" si="92"/>
        <v/>
      </c>
      <c r="AR493" s="110" t="str">
        <f t="shared" si="93"/>
        <v/>
      </c>
      <c r="AS493" s="109" t="str">
        <f t="shared" si="96"/>
        <v>Disqualified</v>
      </c>
      <c r="AT493" s="109" t="str">
        <f t="shared" si="97"/>
        <v>Disqualified</v>
      </c>
      <c r="AU493" s="109" t="str">
        <f t="shared" si="98"/>
        <v>Disqualified</v>
      </c>
      <c r="AV493" s="109" t="str">
        <f t="shared" si="99"/>
        <v>Disqualified</v>
      </c>
    </row>
    <row r="494" spans="1:48" ht="20" x14ac:dyDescent="0.35">
      <c r="A494" s="87"/>
      <c r="B494" s="79">
        <v>109823</v>
      </c>
      <c r="C494" s="80" t="s">
        <v>2530</v>
      </c>
      <c r="D494" s="80" t="s">
        <v>1114</v>
      </c>
      <c r="E494" s="80" t="s">
        <v>2531</v>
      </c>
      <c r="F494" s="80" t="s">
        <v>146</v>
      </c>
      <c r="G494" s="80" t="s">
        <v>17</v>
      </c>
      <c r="H494" s="80" t="s">
        <v>1756</v>
      </c>
      <c r="I494" s="80" t="s">
        <v>1757</v>
      </c>
      <c r="J494" s="146">
        <v>45600</v>
      </c>
      <c r="K494" s="146" t="s">
        <v>1719</v>
      </c>
      <c r="L494" s="79"/>
      <c r="M494" s="79">
        <v>9</v>
      </c>
      <c r="N494" s="78">
        <v>80.080757111770822</v>
      </c>
      <c r="O494" s="78">
        <f>_xlfn.XLOOKUP($B494,[1]Sheet1!$A:$A,[1]Sheet1!$D:$D)</f>
        <v>80.080740944803978</v>
      </c>
      <c r="P494" s="78">
        <f t="shared" si="100"/>
        <v>1.616696684436647E-5</v>
      </c>
      <c r="Q494" s="78">
        <v>25.086505190311421</v>
      </c>
      <c r="R494" s="78">
        <v>48.507921226231339</v>
      </c>
      <c r="S494" s="78">
        <v>94.495787509657063</v>
      </c>
      <c r="T494" s="142">
        <v>2</v>
      </c>
      <c r="U494" s="68">
        <v>15.369836695485112</v>
      </c>
      <c r="V494" s="68">
        <v>0.46109510086455335</v>
      </c>
      <c r="W494" s="78">
        <v>78.095238095238102</v>
      </c>
      <c r="X494" s="78">
        <v>78.333333333333329</v>
      </c>
      <c r="Y494" s="78">
        <v>85.333333333333329</v>
      </c>
      <c r="Z494" s="73"/>
      <c r="AA494" s="74"/>
      <c r="AB494" s="75">
        <f>IF(N494="","",(IF(N494&gt;='Sales Ach'!B$3,'Sales Ach'!C$3,IF(N494&gt;='Sales Ach'!B$4,('Sales Ach'!C$4+((N494-'Sales Ach'!B$4)/('Sales Ach'!B$3-'Sales Ach'!B$4))*'Sales Ach'!D$4),IF(N494&gt;'Sales Ach'!B$5,('Sales Ach'!C$5+((N494-'Sales Ach'!B$5)/('Sales Ach'!B$4-'Sales Ach'!B$5))*'Sales Ach'!D$5),IF(N494&gt;='Sales Ach'!B$6,('Sales Ach'!C$6+((N494-'Sales Ach'!B$6)/('Sales Ach'!B$5-'Sales Ach'!B$6)*'Sales Ach'!D$6)),0))))*$AB$2/10))</f>
        <v>10.524227133531245</v>
      </c>
      <c r="AC494" s="76">
        <f>IF(Q494="","",(IF(Q494&gt;=UA!B$3,UA!C$3,IF(Q494&gt;=UA!B$4,(UA!C$4+((Q494-UA!B$4)/(UA!B$3-UA!B$4))*UA!D$4),IF(Q494&gt;UA!B$5,(UA!C$5+((Q494-UA!B$5)/(UA!B$4-UA!B$5))*UA!D$5),IF(Q494&gt;=UA!B$6,(UA!C$6+((Q494-UA!B$6)/(UA!B$5-UA!B$6)*UA!D$6)),0))))*$AC$2/10))</f>
        <v>0</v>
      </c>
      <c r="AD494" s="76">
        <f>IF(R494="","",(IF(R494&gt;='New Product'!B$3,'New Product'!C$3,IF(R494&gt;='New Product'!B$4,('New Product'!C$4+((R494-'New Product'!B$4)/('New Product'!B$3-'New Product'!B$4))*'New Product'!D$4),IF(R494&gt;'New Product'!B$5,('New Product'!C$5+((R494-'New Product'!B$5)/('New Product'!B$4-'New Product'!B$5))*'New Product'!D$5),IF(R494&gt;='New Product'!B$6,('New Product'!C$6+((R494-'New Product'!B$6)/('New Product'!B$5-'New Product'!B$6)*'New Product'!D$6)),0)))))*$AD$2/10)</f>
        <v>0.622221553647621</v>
      </c>
      <c r="AE494" s="76">
        <f>IF(S494="","",(IF(S494&gt;='Basket Brand'!B$3,'Basket Brand'!C$3,IF(S494&gt;='Basket Brand'!B$4,('Basket Brand'!C$4+((S494-'Basket Brand'!B$4)/('Basket Brand'!B$3-'Basket Brand'!B$4))*'Basket Brand'!D$4),IF(S494&gt;'Basket Brand'!B$5,('Basket Brand'!C$5+((S494-'Basket Brand'!B$5)/('Basket Brand'!B$4-'Basket Brand'!B$5))*'Basket Brand'!D$5),IF(S494&gt;='Basket Brand'!B$6,('Basket Brand'!C$6+((S494-'Basket Brand'!B$6)/('Basket Brand'!B$5-'Basket Brand'!B$6)*'Basket Brand'!D$6)),0))))*$AE$2/10))</f>
        <v>5.9394945011588476</v>
      </c>
      <c r="AF494" s="76">
        <f>IF(T494="","",(IF(T494&gt;='No of Month Ach.'!B$3,'No of Month Ach.'!C$3,IF(T494&gt;='No of Month Ach.'!B$4,('No of Month Ach.'!C$4+((T494-'No of Month Ach.'!B$4)/('No of Month Ach.'!B$3-'No of Month Ach.'!B$4))*'No of Month Ach.'!D$4),IF(T494&gt;'No of Month Ach.'!B$5,('No of Month Ach.'!C$5+((T494-'No of Month Ach.'!B$5)/('No of Month Ach.'!B$4-'No of Month Ach.'!B$5))*'No of Month Ach.'!D$5),IF(T494&gt;='No of Month Ach.'!B$6,('No of Month Ach.'!C$6+((T494-'No of Month Ach.'!B$6)/('No of Month Ach.'!B$5-'No of Month Ach.'!B$6)*'No of Month Ach.'!D$6)),0))))*$AF$2/10))</f>
        <v>0</v>
      </c>
      <c r="AG494" s="76">
        <f>IFERROR(IF(U494="","",IF(U494&gt;='Rx Share'!B$3,'Rx Share'!C$3,IF(U494&gt;='Rx Share'!B$4,('Rx Share'!C$4+((U494-'Rx Share'!B$4)/('Rx Share'!B$3-'Rx Share'!B$4))*'Rx Share'!D$4),IF(U494&gt;'Rx Share'!B$5,('Rx Share'!C$5+((U494-'Rx Share'!B$5)/('Rx Share'!B$4-'Rx Share'!B$5))*'Rx Share'!D$5),IF(U494&gt;='Rx Share'!B$6,('Rx Share'!C$6+((U494-'Rx Share'!B$6)/('Rx Share'!B$5-'Rx Share'!B$6)*'Rx Share'!D$6)),0)))))*$AG$2/10,"")</f>
        <v>0</v>
      </c>
      <c r="AH494" s="76">
        <f>IF(W494&gt;='Call Achv'!B$3,'Call Achv'!C$3,IF(W494&gt;='Call Achv'!B$4,('Call Achv'!C$4+((W494-'Call Achv'!B$4)/('Call Achv'!B$3-'Call Achv'!B$4))*'Call Achv'!D$4),IF(W494&gt;'Call Achv'!B$5,('Call Achv'!C$5+((W494-'Call Achv'!B$5)/('Call Achv'!B$4-'Call Achv'!B$5))*'Call Achv'!D$5),IF(W494&gt;='Call Achv'!B$6,('Call Achv'!C$6+((W494-'Call Achv'!B$6)/('Call Achv'!B$5-'Call Achv'!B$6)*'Call Achv'!D$6)),0))))*$AH$2/10</f>
        <v>0</v>
      </c>
      <c r="AI494" s="76">
        <f>IF(X494&gt;='FF-Written'!B$3,'FF-Written'!C$3,IF(X494&gt;='FF-Written'!B$4,('FF-Written'!C$4+((X494-'FF-Written'!B$4)/('FF-Written'!B$3-'FF-Written'!B$4))*'FF-Written'!D$4),IF(X494&gt;'FF-Written'!B$5,('FF-Written'!C$5+((X494-'FF-Written'!B$5)/('FF-Written'!B$4-'FF-Written'!B$5))*'FF-Written'!D$5),IF(X494&gt;='FF-Written'!B$6,('FF-Written'!C$6+((X494-'FF-Written'!B$6)/('FF-Written'!B$5-'FF-Written'!B$6)*'FF-Written'!D$6)),0))))*$AI$2/10</f>
        <v>5.3999999999999995</v>
      </c>
      <c r="AJ494" s="76">
        <f>IF(Y494&gt;='FF-Detailing'!B$3,'FF-Detailing'!C$3,IF(Y494&gt;='FF-Detailing'!B$4,('FF-Detailing'!C$4+((Y494-'FF-Detailing'!B$4)/('FF-Detailing'!B$3-'FF-Detailing'!B$4))*'FF-Detailing'!D$4),IF(Y494&gt;'FF-Detailing'!B$5,('FF-Detailing'!C$5+((Y494-'FF-Detailing'!B$5)/('FF-Detailing'!B$4-'FF-Detailing'!B$5))*'FF-Detailing'!D$5),IF(Y494&gt;='FF-Detailing'!B$6,('FF-Detailing'!C$6+((Y494-'FF-Detailing'!B$6)/('FF-Detailing'!B$5-'FF-Detailing'!B$6)*'FF-Detailing'!D$6)),0))))*$AJ$2/10</f>
        <v>2.42</v>
      </c>
      <c r="AK494" s="100">
        <f t="shared" si="94"/>
        <v>31.132428985422145</v>
      </c>
      <c r="AL494" s="70">
        <f t="shared" si="101"/>
        <v>453</v>
      </c>
      <c r="AO494" s="110" t="str">
        <f t="shared" si="95"/>
        <v/>
      </c>
      <c r="AP494" s="110" t="str">
        <f t="shared" si="91"/>
        <v/>
      </c>
      <c r="AQ494" s="110" t="str">
        <f t="shared" si="92"/>
        <v/>
      </c>
      <c r="AR494" s="110" t="str">
        <f t="shared" si="93"/>
        <v/>
      </c>
      <c r="AS494" s="109" t="str">
        <f t="shared" si="96"/>
        <v>Disqualified</v>
      </c>
      <c r="AT494" s="109" t="str">
        <f t="shared" si="97"/>
        <v>Disqualified</v>
      </c>
      <c r="AU494" s="109" t="str">
        <f t="shared" si="98"/>
        <v>Disqualified</v>
      </c>
      <c r="AV494" s="109" t="str">
        <f t="shared" si="99"/>
        <v>Disqualified</v>
      </c>
    </row>
    <row r="495" spans="1:48" ht="20" x14ac:dyDescent="0.35">
      <c r="A495" s="87"/>
      <c r="B495" s="79">
        <v>109824</v>
      </c>
      <c r="C495" s="80" t="s">
        <v>2532</v>
      </c>
      <c r="D495" s="80"/>
      <c r="E495" s="80" t="s">
        <v>422</v>
      </c>
      <c r="F495" s="80" t="s">
        <v>153</v>
      </c>
      <c r="G495" s="80" t="s">
        <v>2260</v>
      </c>
      <c r="H495" s="80" t="s">
        <v>2261</v>
      </c>
      <c r="I495" s="80" t="s">
        <v>1786</v>
      </c>
      <c r="J495" s="146"/>
      <c r="K495" s="146" t="s">
        <v>1701</v>
      </c>
      <c r="L495" s="79"/>
      <c r="M495" s="79">
        <v>7</v>
      </c>
      <c r="N495" s="78">
        <v>88.66364534796088</v>
      </c>
      <c r="O495" s="78">
        <f>_xlfn.XLOOKUP($B495,[1]Sheet1!$A:$A,[1]Sheet1!$D:$D)</f>
        <v>88.663684043177611</v>
      </c>
      <c r="P495" s="78">
        <f t="shared" si="100"/>
        <v>-3.8695216730388893E-5</v>
      </c>
      <c r="Q495" s="78">
        <v>28.985507246376812</v>
      </c>
      <c r="R495" s="78">
        <v>40.115760950872755</v>
      </c>
      <c r="S495" s="78">
        <v>110.81933295026285</v>
      </c>
      <c r="T495" s="142">
        <v>0</v>
      </c>
      <c r="U495" s="68">
        <v>193.54838709677421</v>
      </c>
      <c r="V495" s="68">
        <v>5.806451612903226</v>
      </c>
      <c r="W495" s="78">
        <v>90.88397790055248</v>
      </c>
      <c r="X495" s="78">
        <v>85</v>
      </c>
      <c r="Y495" s="78">
        <v>80</v>
      </c>
      <c r="Z495" s="73"/>
      <c r="AA495" s="74"/>
      <c r="AB495" s="75">
        <f>IF(N495="","",(IF(N495&gt;='Sales Ach'!B$3,'Sales Ach'!C$3,IF(N495&gt;='Sales Ach'!B$4,('Sales Ach'!C$4+((N495-'Sales Ach'!B$4)/('Sales Ach'!B$3-'Sales Ach'!B$4))*'Sales Ach'!D$4),IF(N495&gt;'Sales Ach'!B$5,('Sales Ach'!C$5+((N495-'Sales Ach'!B$5)/('Sales Ach'!B$4-'Sales Ach'!B$5))*'Sales Ach'!D$5),IF(N495&gt;='Sales Ach'!B$6,('Sales Ach'!C$6+((N495-'Sales Ach'!B$6)/('Sales Ach'!B$5-'Sales Ach'!B$6)*'Sales Ach'!D$6)),0))))*$AB$2/10))</f>
        <v>13.099093604388264</v>
      </c>
      <c r="AC495" s="76">
        <f>IF(Q495="","",(IF(Q495&gt;=UA!B$3,UA!C$3,IF(Q495&gt;=UA!B$4,(UA!C$4+((Q495-UA!B$4)/(UA!B$3-UA!B$4))*UA!D$4),IF(Q495&gt;UA!B$5,(UA!C$5+((Q495-UA!B$5)/(UA!B$4-UA!B$5))*UA!D$5),IF(Q495&gt;=UA!B$6,(UA!C$6+((Q495-UA!B$6)/(UA!B$5-UA!B$6)*UA!D$6)),0))))*$AC$2/10))</f>
        <v>0</v>
      </c>
      <c r="AD495" s="76">
        <f>IF(R495="","",(IF(R495&gt;='New Product'!B$3,'New Product'!C$3,IF(R495&gt;='New Product'!B$4,('New Product'!C$4+((R495-'New Product'!B$4)/('New Product'!B$3-'New Product'!B$4))*'New Product'!D$4),IF(R495&gt;'New Product'!B$5,('New Product'!C$5+((R495-'New Product'!B$5)/('New Product'!B$4-'New Product'!B$5))*'New Product'!D$5),IF(R495&gt;='New Product'!B$6,('New Product'!C$6+((R495-'New Product'!B$6)/('New Product'!B$5-'New Product'!B$6)*'New Product'!D$6)),0)))))*$AD$2/10)</f>
        <v>0.25506454160068304</v>
      </c>
      <c r="AE495" s="76">
        <f>IF(S495="","",(IF(S495&gt;='Basket Brand'!B$3,'Basket Brand'!C$3,IF(S495&gt;='Basket Brand'!B$4,('Basket Brand'!C$4+((S495-'Basket Brand'!B$4)/('Basket Brand'!B$3-'Basket Brand'!B$4))*'Basket Brand'!D$4),IF(S495&gt;'Basket Brand'!B$5,('Basket Brand'!C$5+((S495-'Basket Brand'!B$5)/('Basket Brand'!B$4-'Basket Brand'!B$5))*'Basket Brand'!D$5),IF(S495&gt;='Basket Brand'!B$6,('Basket Brand'!C$6+((S495-'Basket Brand'!B$6)/('Basket Brand'!B$5-'Basket Brand'!B$6)*'Basket Brand'!D$6)),0))))*$AE$2/10))</f>
        <v>10.898319954031543</v>
      </c>
      <c r="AF495" s="76">
        <f>IF(T495="","",(IF(T495&gt;='No of Month Ach.'!B$3,'No of Month Ach.'!C$3,IF(T495&gt;='No of Month Ach.'!B$4,('No of Month Ach.'!C$4+((T495-'No of Month Ach.'!B$4)/('No of Month Ach.'!B$3-'No of Month Ach.'!B$4))*'No of Month Ach.'!D$4),IF(T495&gt;'No of Month Ach.'!B$5,('No of Month Ach.'!C$5+((T495-'No of Month Ach.'!B$5)/('No of Month Ach.'!B$4-'No of Month Ach.'!B$5))*'No of Month Ach.'!D$5),IF(T495&gt;='No of Month Ach.'!B$6,('No of Month Ach.'!C$6+((T495-'No of Month Ach.'!B$6)/('No of Month Ach.'!B$5-'No of Month Ach.'!B$6)*'No of Month Ach.'!D$6)),0))))*$AF$2/10))</f>
        <v>0</v>
      </c>
      <c r="AG495" s="76">
        <f>IFERROR(IF(U495="","",IF(U495&gt;='Rx Share'!B$3,'Rx Share'!C$3,IF(U495&gt;='Rx Share'!B$4,('Rx Share'!C$4+((U495-'Rx Share'!B$4)/('Rx Share'!B$3-'Rx Share'!B$4))*'Rx Share'!D$4),IF(U495&gt;'Rx Share'!B$5,('Rx Share'!C$5+((U495-'Rx Share'!B$5)/('Rx Share'!B$4-'Rx Share'!B$5))*'Rx Share'!D$5),IF(U495&gt;='Rx Share'!B$6,('Rx Share'!C$6+((U495-'Rx Share'!B$6)/('Rx Share'!B$5-'Rx Share'!B$6)*'Rx Share'!D$6)),0)))))*$AG$2/10,"")</f>
        <v>9.870967741935484</v>
      </c>
      <c r="AH495" s="76">
        <f>IF(W495&gt;='Call Achv'!B$3,'Call Achv'!C$3,IF(W495&gt;='Call Achv'!B$4,('Call Achv'!C$4+((W495-'Call Achv'!B$4)/('Call Achv'!B$3-'Call Achv'!B$4))*'Call Achv'!D$4),IF(W495&gt;'Call Achv'!B$5,('Call Achv'!C$5+((W495-'Call Achv'!B$5)/('Call Achv'!B$4-'Call Achv'!B$5))*'Call Achv'!D$5),IF(W495&gt;='Call Achv'!B$6,('Call Achv'!C$6+((W495-'Call Achv'!B$6)/('Call Achv'!B$5-'Call Achv'!B$6)*'Call Achv'!D$6)),0))))*$AH$2/10</f>
        <v>2.1767955801104959</v>
      </c>
      <c r="AI495" s="76">
        <f>IF(X495&gt;='FF-Written'!B$3,'FF-Written'!C$3,IF(X495&gt;='FF-Written'!B$4,('FF-Written'!C$4+((X495-'FF-Written'!B$4)/('FF-Written'!B$3-'FF-Written'!B$4))*'FF-Written'!D$4),IF(X495&gt;'FF-Written'!B$5,('FF-Written'!C$5+((X495-'FF-Written'!B$5)/('FF-Written'!B$4-'FF-Written'!B$5))*'FF-Written'!D$5),IF(X495&gt;='FF-Written'!B$6,('FF-Written'!C$6+((X495-'FF-Written'!B$6)/('FF-Written'!B$5-'FF-Written'!B$6)*'FF-Written'!D$6)),0))))*$AI$2/10</f>
        <v>7.2</v>
      </c>
      <c r="AJ495" s="76">
        <f>IF(Y495&gt;='FF-Detailing'!B$3,'FF-Detailing'!C$3,IF(Y495&gt;='FF-Detailing'!B$4,('FF-Detailing'!C$4+((Y495-'FF-Detailing'!B$4)/('FF-Detailing'!B$3-'FF-Detailing'!B$4))*'FF-Detailing'!D$4),IF(Y495&gt;'FF-Detailing'!B$5,('FF-Detailing'!C$5+((Y495-'FF-Detailing'!B$5)/('FF-Detailing'!B$4-'FF-Detailing'!B$5))*'FF-Detailing'!D$5),IF(Y495&gt;='FF-Detailing'!B$6,('FF-Detailing'!C$6+((Y495-'FF-Detailing'!B$6)/('FF-Detailing'!B$5-'FF-Detailing'!B$6)*'FF-Detailing'!D$6)),0))))*$AJ$2/10</f>
        <v>2.1</v>
      </c>
      <c r="AK495" s="100">
        <f t="shared" si="94"/>
        <v>44.66159210016373</v>
      </c>
      <c r="AL495" s="70">
        <f t="shared" si="101"/>
        <v>293</v>
      </c>
      <c r="AO495" s="110" t="str">
        <f t="shared" si="95"/>
        <v/>
      </c>
      <c r="AP495" s="110" t="str">
        <f t="shared" si="91"/>
        <v/>
      </c>
      <c r="AQ495" s="110" t="str">
        <f t="shared" si="92"/>
        <v/>
      </c>
      <c r="AR495" s="110" t="str">
        <f t="shared" si="93"/>
        <v/>
      </c>
      <c r="AS495" s="109" t="str">
        <f t="shared" si="96"/>
        <v>Disqualified</v>
      </c>
      <c r="AT495" s="109" t="str">
        <f t="shared" si="97"/>
        <v>Disqualified</v>
      </c>
      <c r="AU495" s="109" t="str">
        <f t="shared" si="98"/>
        <v>Disqualified</v>
      </c>
      <c r="AV495" s="109" t="str">
        <f t="shared" si="99"/>
        <v>Disqualified</v>
      </c>
    </row>
    <row r="496" spans="1:48" ht="30" x14ac:dyDescent="0.35">
      <c r="A496" s="87"/>
      <c r="B496" s="79">
        <v>109825</v>
      </c>
      <c r="C496" s="80" t="s">
        <v>2533</v>
      </c>
      <c r="D496" s="80"/>
      <c r="E496" s="80" t="s">
        <v>2534</v>
      </c>
      <c r="F496" s="80" t="s">
        <v>1847</v>
      </c>
      <c r="G496" s="80" t="s">
        <v>1793</v>
      </c>
      <c r="H496" s="80" t="s">
        <v>1794</v>
      </c>
      <c r="I496" s="80" t="s">
        <v>1786</v>
      </c>
      <c r="J496" s="146"/>
      <c r="K496" s="146" t="s">
        <v>1701</v>
      </c>
      <c r="L496" s="79"/>
      <c r="M496" s="79">
        <v>4</v>
      </c>
      <c r="N496" s="78">
        <v>89.252434684859494</v>
      </c>
      <c r="O496" s="78">
        <f>_xlfn.XLOOKUP($B496,[1]Sheet1!$A:$A,[1]Sheet1!$D:$D)</f>
        <v>89.252434684859494</v>
      </c>
      <c r="P496" s="78">
        <f t="shared" si="100"/>
        <v>0</v>
      </c>
      <c r="Q496" s="78">
        <v>22.413793103448278</v>
      </c>
      <c r="R496" s="78">
        <v>79.464444787571409</v>
      </c>
      <c r="S496" s="78">
        <v>52.345843818408724</v>
      </c>
      <c r="T496" s="142">
        <v>0</v>
      </c>
      <c r="U496" s="68">
        <v>215.51724137931038</v>
      </c>
      <c r="V496" s="68">
        <v>4.3103448275862073</v>
      </c>
      <c r="W496" s="78">
        <v>90.522875816993462</v>
      </c>
      <c r="X496" s="78">
        <v>96.666666666666657</v>
      </c>
      <c r="Y496" s="78">
        <v>85</v>
      </c>
      <c r="Z496" s="73"/>
      <c r="AA496" s="74"/>
      <c r="AB496" s="75">
        <f>IF(N496="","",(IF(N496&gt;='Sales Ach'!B$3,'Sales Ach'!C$3,IF(N496&gt;='Sales Ach'!B$4,('Sales Ach'!C$4+((N496-'Sales Ach'!B$4)/('Sales Ach'!B$3-'Sales Ach'!B$4))*'Sales Ach'!D$4),IF(N496&gt;'Sales Ach'!B$5,('Sales Ach'!C$5+((N496-'Sales Ach'!B$5)/('Sales Ach'!B$4-'Sales Ach'!B$5))*'Sales Ach'!D$5),IF(N496&gt;='Sales Ach'!B$6,('Sales Ach'!C$6+((N496-'Sales Ach'!B$6)/('Sales Ach'!B$5-'Sales Ach'!B$6)*'Sales Ach'!D$6)),0))))*$AB$2/10))</f>
        <v>13.27573040545785</v>
      </c>
      <c r="AC496" s="76">
        <f>IF(Q496="","",(IF(Q496&gt;=UA!B$3,UA!C$3,IF(Q496&gt;=UA!B$4,(UA!C$4+((Q496-UA!B$4)/(UA!B$3-UA!B$4))*UA!D$4),IF(Q496&gt;UA!B$5,(UA!C$5+((Q496-UA!B$5)/(UA!B$4-UA!B$5))*UA!D$5),IF(Q496&gt;=UA!B$6,(UA!C$6+((Q496-UA!B$6)/(UA!B$5-UA!B$6)*UA!D$6)),0))))*$AC$2/10))</f>
        <v>0</v>
      </c>
      <c r="AD496" s="76">
        <f>IF(R496="","",(IF(R496&gt;='New Product'!B$3,'New Product'!C$3,IF(R496&gt;='New Product'!B$4,('New Product'!C$4+((R496-'New Product'!B$4)/('New Product'!B$3-'New Product'!B$4))*'New Product'!D$4),IF(R496&gt;'New Product'!B$5,('New Product'!C$5+((R496-'New Product'!B$5)/('New Product'!B$4-'New Product'!B$5))*'New Product'!D$5),IF(R496&gt;='New Product'!B$6,('New Product'!C$6+((R496-'New Product'!B$6)/('New Product'!B$5-'New Product'!B$6)*'New Product'!D$6)),0)))))*$AD$2/10)</f>
        <v>1.9765694594562493</v>
      </c>
      <c r="AE496" s="76">
        <f>IF(S496="","",(IF(S496&gt;='Basket Brand'!B$3,'Basket Brand'!C$3,IF(S496&gt;='Basket Brand'!B$4,('Basket Brand'!C$4+((S496-'Basket Brand'!B$4)/('Basket Brand'!B$3-'Basket Brand'!B$4))*'Basket Brand'!D$4),IF(S496&gt;'Basket Brand'!B$5,('Basket Brand'!C$5+((S496-'Basket Brand'!B$5)/('Basket Brand'!B$4-'Basket Brand'!B$5))*'Basket Brand'!D$5),IF(S496&gt;='Basket Brand'!B$6,('Basket Brand'!C$6+((S496-'Basket Brand'!B$6)/('Basket Brand'!B$5-'Basket Brand'!B$6)*'Basket Brand'!D$6)),0))))*$AE$2/10))</f>
        <v>0.88150125820904679</v>
      </c>
      <c r="AF496" s="76">
        <f>IF(T496="","",(IF(T496&gt;='No of Month Ach.'!B$3,'No of Month Ach.'!C$3,IF(T496&gt;='No of Month Ach.'!B$4,('No of Month Ach.'!C$4+((T496-'No of Month Ach.'!B$4)/('No of Month Ach.'!B$3-'No of Month Ach.'!B$4))*'No of Month Ach.'!D$4),IF(T496&gt;'No of Month Ach.'!B$5,('No of Month Ach.'!C$5+((T496-'No of Month Ach.'!B$5)/('No of Month Ach.'!B$4-'No of Month Ach.'!B$5))*'No of Month Ach.'!D$5),IF(T496&gt;='No of Month Ach.'!B$6,('No of Month Ach.'!C$6+((T496-'No of Month Ach.'!B$6)/('No of Month Ach.'!B$5-'No of Month Ach.'!B$6)*'No of Month Ach.'!D$6)),0))))*$AF$2/10))</f>
        <v>0</v>
      </c>
      <c r="AG496" s="76">
        <f>IFERROR(IF(U496="","",IF(U496&gt;='Rx Share'!B$3,'Rx Share'!C$3,IF(U496&gt;='Rx Share'!B$4,('Rx Share'!C$4+((U496-'Rx Share'!B$4)/('Rx Share'!B$3-'Rx Share'!B$4))*'Rx Share'!D$4),IF(U496&gt;'Rx Share'!B$5,('Rx Share'!C$5+((U496-'Rx Share'!B$5)/('Rx Share'!B$4-'Rx Share'!B$5))*'Rx Share'!D$5),IF(U496&gt;='Rx Share'!B$6,('Rx Share'!C$6+((U496-'Rx Share'!B$6)/('Rx Share'!B$5-'Rx Share'!B$6)*'Rx Share'!D$6)),0)))))*$AG$2/10,"")</f>
        <v>10</v>
      </c>
      <c r="AH496" s="76">
        <f>IF(W496&gt;='Call Achv'!B$3,'Call Achv'!C$3,IF(W496&gt;='Call Achv'!B$4,('Call Achv'!C$4+((W496-'Call Achv'!B$4)/('Call Achv'!B$3-'Call Achv'!B$4))*'Call Achv'!D$4),IF(W496&gt;'Call Achv'!B$5,('Call Achv'!C$5+((W496-'Call Achv'!B$5)/('Call Achv'!B$4-'Call Achv'!B$5))*'Call Achv'!D$5),IF(W496&gt;='Call Achv'!B$6,('Call Achv'!C$6+((W496-'Call Achv'!B$6)/('Call Achv'!B$5-'Call Achv'!B$6)*'Call Achv'!D$6)),0))))*$AH$2/10</f>
        <v>2.1045751633986924</v>
      </c>
      <c r="AI496" s="76">
        <f>IF(X496&gt;='FF-Written'!B$3,'FF-Written'!C$3,IF(X496&gt;='FF-Written'!B$4,('FF-Written'!C$4+((X496-'FF-Written'!B$4)/('FF-Written'!B$3-'FF-Written'!B$4))*'FF-Written'!D$4),IF(X496&gt;'FF-Written'!B$5,('FF-Written'!C$5+((X496-'FF-Written'!B$5)/('FF-Written'!B$4-'FF-Written'!B$5))*'FF-Written'!D$5),IF(X496&gt;='FF-Written'!B$6,('FF-Written'!C$6+((X496-'FF-Written'!B$6)/('FF-Written'!B$5-'FF-Written'!B$6)*'FF-Written'!D$6)),0))))*$AI$2/10</f>
        <v>8</v>
      </c>
      <c r="AJ496" s="76">
        <f>IF(Y496&gt;='FF-Detailing'!B$3,'FF-Detailing'!C$3,IF(Y496&gt;='FF-Detailing'!B$4,('FF-Detailing'!C$4+((Y496-'FF-Detailing'!B$4)/('FF-Detailing'!B$3-'FF-Detailing'!B$4))*'FF-Detailing'!D$4),IF(Y496&gt;'FF-Detailing'!B$5,('FF-Detailing'!C$5+((Y496-'FF-Detailing'!B$5)/('FF-Detailing'!B$4-'FF-Detailing'!B$5))*'FF-Detailing'!D$5),IF(Y496&gt;='FF-Detailing'!B$6,('FF-Detailing'!C$6+((Y496-'FF-Detailing'!B$6)/('FF-Detailing'!B$5-'FF-Detailing'!B$6)*'FF-Detailing'!D$6)),0))))*$AJ$2/10</f>
        <v>2.4</v>
      </c>
      <c r="AK496" s="100">
        <f t="shared" si="94"/>
        <v>35.797970358152298</v>
      </c>
      <c r="AL496" s="117">
        <f t="shared" si="101"/>
        <v>403</v>
      </c>
      <c r="AO496" s="110" t="str">
        <f t="shared" si="95"/>
        <v/>
      </c>
      <c r="AP496" s="110" t="str">
        <f t="shared" si="91"/>
        <v/>
      </c>
      <c r="AQ496" s="110" t="str">
        <f t="shared" si="92"/>
        <v/>
      </c>
      <c r="AR496" s="110" t="str">
        <f t="shared" si="93"/>
        <v/>
      </c>
      <c r="AS496" s="109" t="str">
        <f t="shared" si="96"/>
        <v>Disqualified</v>
      </c>
      <c r="AT496" s="109" t="str">
        <f t="shared" si="97"/>
        <v>Disqualified</v>
      </c>
      <c r="AU496" s="109" t="str">
        <f t="shared" si="98"/>
        <v>Disqualified</v>
      </c>
      <c r="AV496" s="109" t="str">
        <f t="shared" si="99"/>
        <v>Disqualified</v>
      </c>
    </row>
    <row r="497" spans="1:48" ht="20" x14ac:dyDescent="0.35">
      <c r="A497" s="87"/>
      <c r="B497" s="79">
        <v>109826</v>
      </c>
      <c r="C497" s="80" t="s">
        <v>342</v>
      </c>
      <c r="D497" s="80"/>
      <c r="E497" s="80" t="s">
        <v>2535</v>
      </c>
      <c r="F497" s="80" t="s">
        <v>1869</v>
      </c>
      <c r="G497" s="80" t="s">
        <v>2264</v>
      </c>
      <c r="H497" s="80" t="s">
        <v>2023</v>
      </c>
      <c r="I497" s="80" t="s">
        <v>1786</v>
      </c>
      <c r="J497" s="146"/>
      <c r="K497" s="146" t="s">
        <v>1701</v>
      </c>
      <c r="L497" s="79"/>
      <c r="M497" s="79">
        <v>1</v>
      </c>
      <c r="N497" s="78">
        <v>70.579903050946484</v>
      </c>
      <c r="O497" s="78">
        <f>_xlfn.XLOOKUP($B497,[1]Sheet1!$A:$A,[1]Sheet1!$D:$D)</f>
        <v>70.579903050946484</v>
      </c>
      <c r="P497" s="78">
        <f t="shared" si="100"/>
        <v>0</v>
      </c>
      <c r="Q497" s="78">
        <v>21.666666666666668</v>
      </c>
      <c r="R497" s="78">
        <v>25.191619826264688</v>
      </c>
      <c r="S497" s="78">
        <v>51.407725593000855</v>
      </c>
      <c r="T497" s="142">
        <v>0</v>
      </c>
      <c r="U497" s="68" t="s">
        <v>1093</v>
      </c>
      <c r="V497" s="68" t="s">
        <v>1093</v>
      </c>
      <c r="W497" s="78">
        <v>68.956043956043956</v>
      </c>
      <c r="X497" s="78">
        <v>78.333333333333329</v>
      </c>
      <c r="Y497" s="78">
        <v>91</v>
      </c>
      <c r="Z497" s="73"/>
      <c r="AA497" s="74"/>
      <c r="AB497" s="75">
        <f>IF(N497="","",(IF(N497&gt;='Sales Ach'!B$3,'Sales Ach'!C$3,IF(N497&gt;='Sales Ach'!B$4,('Sales Ach'!C$4+((N497-'Sales Ach'!B$4)/('Sales Ach'!B$3-'Sales Ach'!B$4))*'Sales Ach'!D$4),IF(N497&gt;'Sales Ach'!B$5,('Sales Ach'!C$5+((N497-'Sales Ach'!B$5)/('Sales Ach'!B$4-'Sales Ach'!B$5))*'Sales Ach'!D$5),IF(N497&gt;='Sales Ach'!B$6,('Sales Ach'!C$6+((N497-'Sales Ach'!B$6)/('Sales Ach'!B$5-'Sales Ach'!B$6)*'Sales Ach'!D$6)),0))))*$AB$2/10))</f>
        <v>7.6739709152839453</v>
      </c>
      <c r="AC497" s="76">
        <f>IF(Q497="","",(IF(Q497&gt;=UA!B$3,UA!C$3,IF(Q497&gt;=UA!B$4,(UA!C$4+((Q497-UA!B$4)/(UA!B$3-UA!B$4))*UA!D$4),IF(Q497&gt;UA!B$5,(UA!C$5+((Q497-UA!B$5)/(UA!B$4-UA!B$5))*UA!D$5),IF(Q497&gt;=UA!B$6,(UA!C$6+((Q497-UA!B$6)/(UA!B$5-UA!B$6)*UA!D$6)),0))))*$AC$2/10))</f>
        <v>0</v>
      </c>
      <c r="AD497" s="76">
        <f>IF(R497="","",(IF(R497&gt;='New Product'!B$3,'New Product'!C$3,IF(R497&gt;='New Product'!B$4,('New Product'!C$4+((R497-'New Product'!B$4)/('New Product'!B$3-'New Product'!B$4))*'New Product'!D$4),IF(R497&gt;'New Product'!B$5,('New Product'!C$5+((R497-'New Product'!B$5)/('New Product'!B$4-'New Product'!B$5))*'New Product'!D$5),IF(R497&gt;='New Product'!B$6,('New Product'!C$6+((R497-'New Product'!B$6)/('New Product'!B$5-'New Product'!B$6)*'New Product'!D$6)),0)))))*$AD$2/10)</f>
        <v>0</v>
      </c>
      <c r="AE497" s="76">
        <f>IF(S497="","",(IF(S497&gt;='Basket Brand'!B$3,'Basket Brand'!C$3,IF(S497&gt;='Basket Brand'!B$4,('Basket Brand'!C$4+((S497-'Basket Brand'!B$4)/('Basket Brand'!B$3-'Basket Brand'!B$4))*'Basket Brand'!D$4),IF(S497&gt;'Basket Brand'!B$5,('Basket Brand'!C$5+((S497-'Basket Brand'!B$5)/('Basket Brand'!B$4-'Basket Brand'!B$5))*'Basket Brand'!D$5),IF(S497&gt;='Basket Brand'!B$6,('Basket Brand'!C$6+((S497-'Basket Brand'!B$6)/('Basket Brand'!B$5-'Basket Brand'!B$6)*'Basket Brand'!D$6)),0))))*$AE$2/10))</f>
        <v>0.76892707116010262</v>
      </c>
      <c r="AF497" s="76">
        <f>IF(T497="","",(IF(T497&gt;='No of Month Ach.'!B$3,'No of Month Ach.'!C$3,IF(T497&gt;='No of Month Ach.'!B$4,('No of Month Ach.'!C$4+((T497-'No of Month Ach.'!B$4)/('No of Month Ach.'!B$3-'No of Month Ach.'!B$4))*'No of Month Ach.'!D$4),IF(T497&gt;'No of Month Ach.'!B$5,('No of Month Ach.'!C$5+((T497-'No of Month Ach.'!B$5)/('No of Month Ach.'!B$4-'No of Month Ach.'!B$5))*'No of Month Ach.'!D$5),IF(T497&gt;='No of Month Ach.'!B$6,('No of Month Ach.'!C$6+((T497-'No of Month Ach.'!B$6)/('No of Month Ach.'!B$5-'No of Month Ach.'!B$6)*'No of Month Ach.'!D$6)),0))))*$AF$2/10))</f>
        <v>0</v>
      </c>
      <c r="AG497" s="76" t="str">
        <f>IFERROR(IF(U497="","",IF(U497&gt;='Rx Share'!B$3,'Rx Share'!C$3,IF(U497&gt;='Rx Share'!B$4,('Rx Share'!C$4+((U497-'Rx Share'!B$4)/('Rx Share'!B$3-'Rx Share'!B$4))*'Rx Share'!D$4),IF(U497&gt;'Rx Share'!B$5,('Rx Share'!C$5+((U497-'Rx Share'!B$5)/('Rx Share'!B$4-'Rx Share'!B$5))*'Rx Share'!D$5),IF(U497&gt;='Rx Share'!B$6,('Rx Share'!C$6+((U497-'Rx Share'!B$6)/('Rx Share'!B$5-'Rx Share'!B$6)*'Rx Share'!D$6)),0)))))*$AG$2/10,"")</f>
        <v/>
      </c>
      <c r="AH497" s="76">
        <f>IF(W497&gt;='Call Achv'!B$3,'Call Achv'!C$3,IF(W497&gt;='Call Achv'!B$4,('Call Achv'!C$4+((W497-'Call Achv'!B$4)/('Call Achv'!B$3-'Call Achv'!B$4))*'Call Achv'!D$4),IF(W497&gt;'Call Achv'!B$5,('Call Achv'!C$5+((W497-'Call Achv'!B$5)/('Call Achv'!B$4-'Call Achv'!B$5))*'Call Achv'!D$5),IF(W497&gt;='Call Achv'!B$6,('Call Achv'!C$6+((W497-'Call Achv'!B$6)/('Call Achv'!B$5-'Call Achv'!B$6)*'Call Achv'!D$6)),0))))*$AH$2/10</f>
        <v>0</v>
      </c>
      <c r="AI497" s="76">
        <f>IF(X497&gt;='FF-Written'!B$3,'FF-Written'!C$3,IF(X497&gt;='FF-Written'!B$4,('FF-Written'!C$4+((X497-'FF-Written'!B$4)/('FF-Written'!B$3-'FF-Written'!B$4))*'FF-Written'!D$4),IF(X497&gt;'FF-Written'!B$5,('FF-Written'!C$5+((X497-'FF-Written'!B$5)/('FF-Written'!B$4-'FF-Written'!B$5))*'FF-Written'!D$5),IF(X497&gt;='FF-Written'!B$6,('FF-Written'!C$6+((X497-'FF-Written'!B$6)/('FF-Written'!B$5-'FF-Written'!B$6)*'FF-Written'!D$6)),0))))*$AI$2/10</f>
        <v>5.3999999999999995</v>
      </c>
      <c r="AJ497" s="76">
        <f>IF(Y497&gt;='FF-Detailing'!B$3,'FF-Detailing'!C$3,IF(Y497&gt;='FF-Detailing'!B$4,('FF-Detailing'!C$4+((Y497-'FF-Detailing'!B$4)/('FF-Detailing'!B$3-'FF-Detailing'!B$4))*'FF-Detailing'!D$4),IF(Y497&gt;'FF-Detailing'!B$5,('FF-Detailing'!C$5+((Y497-'FF-Detailing'!B$5)/('FF-Detailing'!B$4-'FF-Detailing'!B$5))*'FF-Detailing'!D$5),IF(Y497&gt;='FF-Detailing'!B$6,('FF-Detailing'!C$6+((Y497-'FF-Detailing'!B$6)/('FF-Detailing'!B$5-'FF-Detailing'!B$6)*'FF-Detailing'!D$6)),0))))*$AJ$2/10</f>
        <v>2.76</v>
      </c>
      <c r="AK497" s="100">
        <f t="shared" si="94"/>
        <v>20.753622483055061</v>
      </c>
      <c r="AL497" s="70">
        <f t="shared" si="101"/>
        <v>545</v>
      </c>
      <c r="AO497" s="110" t="str">
        <f t="shared" si="95"/>
        <v/>
      </c>
      <c r="AP497" s="110" t="str">
        <f t="shared" si="91"/>
        <v/>
      </c>
      <c r="AQ497" s="110" t="str">
        <f t="shared" si="92"/>
        <v/>
      </c>
      <c r="AR497" s="110" t="str">
        <f t="shared" si="93"/>
        <v/>
      </c>
      <c r="AS497" s="109" t="str">
        <f t="shared" si="96"/>
        <v>Disqualified</v>
      </c>
      <c r="AT497" s="109" t="str">
        <f t="shared" si="97"/>
        <v>Disqualified</v>
      </c>
      <c r="AU497" s="109" t="str">
        <f t="shared" si="98"/>
        <v>Disqualified</v>
      </c>
      <c r="AV497" s="109" t="str">
        <f t="shared" si="99"/>
        <v>Disqualified</v>
      </c>
    </row>
    <row r="498" spans="1:48" ht="20" x14ac:dyDescent="0.35">
      <c r="A498" s="87"/>
      <c r="B498" s="79">
        <v>109828</v>
      </c>
      <c r="C498" s="80" t="s">
        <v>2536</v>
      </c>
      <c r="D498" s="80" t="s">
        <v>1114</v>
      </c>
      <c r="E498" s="80" t="s">
        <v>2537</v>
      </c>
      <c r="F498" s="80" t="s">
        <v>1829</v>
      </c>
      <c r="G498" s="80" t="s">
        <v>1830</v>
      </c>
      <c r="H498" s="80" t="s">
        <v>1822</v>
      </c>
      <c r="I498" s="80" t="s">
        <v>1757</v>
      </c>
      <c r="J498" s="146">
        <v>45600</v>
      </c>
      <c r="K498" s="146" t="s">
        <v>1719</v>
      </c>
      <c r="L498" s="79"/>
      <c r="M498" s="79">
        <v>9</v>
      </c>
      <c r="N498" s="78">
        <v>101.86055997762406</v>
      </c>
      <c r="O498" s="78">
        <f>_xlfn.XLOOKUP($B498,[1]Sheet1!$A:$A,[1]Sheet1!$D:$D)</f>
        <v>101.86059709781412</v>
      </c>
      <c r="P498" s="78">
        <f t="shared" si="100"/>
        <v>-3.7120190057748914E-5</v>
      </c>
      <c r="Q498" s="78">
        <v>47.983870967741936</v>
      </c>
      <c r="R498" s="78">
        <v>97.148008139130098</v>
      </c>
      <c r="S498" s="78">
        <v>105.06768484999398</v>
      </c>
      <c r="T498" s="142">
        <v>8</v>
      </c>
      <c r="U498" s="68">
        <v>28.63536372601077</v>
      </c>
      <c r="V498" s="68">
        <v>0.57270727452021541</v>
      </c>
      <c r="W498" s="78">
        <v>116.47465437788019</v>
      </c>
      <c r="X498" s="78">
        <v>79.444444444444443</v>
      </c>
      <c r="Y498" s="78">
        <v>85.833333333333329</v>
      </c>
      <c r="Z498" s="73"/>
      <c r="AA498" s="74"/>
      <c r="AB498" s="75">
        <f>IF(N498="","",(IF(N498&gt;='Sales Ach'!B$3,'Sales Ach'!C$3,IF(N498&gt;='Sales Ach'!B$4,('Sales Ach'!C$4+((N498-'Sales Ach'!B$4)/('Sales Ach'!B$3-'Sales Ach'!B$4))*'Sales Ach'!D$4),IF(N498&gt;'Sales Ach'!B$5,('Sales Ach'!C$5+((N498-'Sales Ach'!B$5)/('Sales Ach'!B$4-'Sales Ach'!B$5))*'Sales Ach'!D$5),IF(N498&gt;='Sales Ach'!B$6,('Sales Ach'!C$6+((N498-'Sales Ach'!B$6)/('Sales Ach'!B$5-'Sales Ach'!B$6)*'Sales Ach'!D$6)),0))))*$AB$2/10))</f>
        <v>24.558167993287217</v>
      </c>
      <c r="AC498" s="76">
        <f>IF(Q498="","",(IF(Q498&gt;=UA!B$3,UA!C$3,IF(Q498&gt;=UA!B$4,(UA!C$4+((Q498-UA!B$4)/(UA!B$3-UA!B$4))*UA!D$4),IF(Q498&gt;UA!B$5,(UA!C$5+((Q498-UA!B$5)/(UA!B$4-UA!B$5))*UA!D$5),IF(Q498&gt;=UA!B$6,(UA!C$6+((Q498-UA!B$6)/(UA!B$5-UA!B$6)*UA!D$6)),0))))*$AC$2/10))</f>
        <v>9.193548387096774</v>
      </c>
      <c r="AD498" s="76">
        <f>IF(R498="","",(IF(R498&gt;='New Product'!B$3,'New Product'!C$3,IF(R498&gt;='New Product'!B$4,('New Product'!C$4+((R498-'New Product'!B$4)/('New Product'!B$3-'New Product'!B$4))*'New Product'!D$4),IF(R498&gt;'New Product'!B$5,('New Product'!C$5+((R498-'New Product'!B$5)/('New Product'!B$4-'New Product'!B$5))*'New Product'!D$5),IF(R498&gt;='New Product'!B$6,('New Product'!C$6+((R498-'New Product'!B$6)/('New Product'!B$5-'New Product'!B$6)*'New Product'!D$6)),0)))))*$AD$2/10)</f>
        <v>4.5722012208695144</v>
      </c>
      <c r="AE498" s="76">
        <f>IF(S498="","",(IF(S498&gt;='Basket Brand'!B$3,'Basket Brand'!C$3,IF(S498&gt;='Basket Brand'!B$4,('Basket Brand'!C$4+((S498-'Basket Brand'!B$4)/('Basket Brand'!B$3-'Basket Brand'!B$4))*'Basket Brand'!D$4),IF(S498&gt;'Basket Brand'!B$5,('Basket Brand'!C$5+((S498-'Basket Brand'!B$5)/('Basket Brand'!B$4-'Basket Brand'!B$5))*'Basket Brand'!D$5),IF(S498&gt;='Basket Brand'!B$6,('Basket Brand'!C$6+((S498-'Basket Brand'!B$6)/('Basket Brand'!B$5-'Basket Brand'!B$6)*'Basket Brand'!D$6)),0))))*$AE$2/10))</f>
        <v>10.208122181999277</v>
      </c>
      <c r="AF498" s="76">
        <f>IF(T498="","",(IF(T498&gt;='No of Month Ach.'!B$3,'No of Month Ach.'!C$3,IF(T498&gt;='No of Month Ach.'!B$4,('No of Month Ach.'!C$4+((T498-'No of Month Ach.'!B$4)/('No of Month Ach.'!B$3-'No of Month Ach.'!B$4))*'No of Month Ach.'!D$4),IF(T498&gt;'No of Month Ach.'!B$5,('No of Month Ach.'!C$5+((T498-'No of Month Ach.'!B$5)/('No of Month Ach.'!B$4-'No of Month Ach.'!B$5))*'No of Month Ach.'!D$5),IF(T498&gt;='No of Month Ach.'!B$6,('No of Month Ach.'!C$6+((T498-'No of Month Ach.'!B$6)/('No of Month Ach.'!B$5-'No of Month Ach.'!B$6)*'No of Month Ach.'!D$6)),0))))*$AF$2/10))</f>
        <v>3.85</v>
      </c>
      <c r="AG498" s="76">
        <f>IFERROR(IF(U498="","",IF(U498&gt;='Rx Share'!B$3,'Rx Share'!C$3,IF(U498&gt;='Rx Share'!B$4,('Rx Share'!C$4+((U498-'Rx Share'!B$4)/('Rx Share'!B$3-'Rx Share'!B$4))*'Rx Share'!D$4),IF(U498&gt;'Rx Share'!B$5,('Rx Share'!C$5+((U498-'Rx Share'!B$5)/('Rx Share'!B$4-'Rx Share'!B$5))*'Rx Share'!D$5),IF(U498&gt;='Rx Share'!B$6,('Rx Share'!C$6+((U498-'Rx Share'!B$6)/('Rx Share'!B$5-'Rx Share'!B$6)*'Rx Share'!D$6)),0)))))*$AG$2/10,"")</f>
        <v>0</v>
      </c>
      <c r="AH498" s="76">
        <f>IF(W498&gt;='Call Achv'!B$3,'Call Achv'!C$3,IF(W498&gt;='Call Achv'!B$4,('Call Achv'!C$4+((W498-'Call Achv'!B$4)/('Call Achv'!B$3-'Call Achv'!B$4))*'Call Achv'!D$4),IF(W498&gt;'Call Achv'!B$5,('Call Achv'!C$5+((W498-'Call Achv'!B$5)/('Call Achv'!B$4-'Call Achv'!B$5))*'Call Achv'!D$5),IF(W498&gt;='Call Achv'!B$6,('Call Achv'!C$6+((W498-'Call Achv'!B$6)/('Call Achv'!B$5-'Call Achv'!B$6)*'Call Achv'!D$6)),0))))*$AH$2/10</f>
        <v>5</v>
      </c>
      <c r="AI498" s="76">
        <f>IF(X498&gt;='FF-Written'!B$3,'FF-Written'!C$3,IF(X498&gt;='FF-Written'!B$4,('FF-Written'!C$4+((X498-'FF-Written'!B$4)/('FF-Written'!B$3-'FF-Written'!B$4))*'FF-Written'!D$4),IF(X498&gt;'FF-Written'!B$5,('FF-Written'!C$5+((X498-'FF-Written'!B$5)/('FF-Written'!B$4-'FF-Written'!B$5))*'FF-Written'!D$5),IF(X498&gt;='FF-Written'!B$6,('FF-Written'!C$6+((X498-'FF-Written'!B$6)/('FF-Written'!B$5-'FF-Written'!B$6)*'FF-Written'!D$6)),0))))*$AI$2/10</f>
        <v>5.5333333333333332</v>
      </c>
      <c r="AJ498" s="76">
        <f>IF(Y498&gt;='FF-Detailing'!B$3,'FF-Detailing'!C$3,IF(Y498&gt;='FF-Detailing'!B$4,('FF-Detailing'!C$4+((Y498-'FF-Detailing'!B$4)/('FF-Detailing'!B$3-'FF-Detailing'!B$4))*'FF-Detailing'!D$4),IF(Y498&gt;'FF-Detailing'!B$5,('FF-Detailing'!C$5+((Y498-'FF-Detailing'!B$5)/('FF-Detailing'!B$4-'FF-Detailing'!B$5))*'FF-Detailing'!D$5),IF(Y498&gt;='FF-Detailing'!B$6,('FF-Detailing'!C$6+((Y498-'FF-Detailing'!B$6)/('FF-Detailing'!B$5-'FF-Detailing'!B$6)*'FF-Detailing'!D$6)),0))))*$AJ$2/10</f>
        <v>2.4500000000000002</v>
      </c>
      <c r="AK498" s="100">
        <f t="shared" si="94"/>
        <v>81.706716395732641</v>
      </c>
      <c r="AL498" s="70">
        <f t="shared" si="101"/>
        <v>30</v>
      </c>
      <c r="AO498" s="110">
        <f t="shared" si="95"/>
        <v>28.63536372601077</v>
      </c>
      <c r="AP498" s="110">
        <f t="shared" si="91"/>
        <v>97.148008139130098</v>
      </c>
      <c r="AQ498" s="110">
        <f t="shared" si="92"/>
        <v>47.983870967741936</v>
      </c>
      <c r="AR498" s="110">
        <f t="shared" si="93"/>
        <v>79.444444444444443</v>
      </c>
      <c r="AS498" s="109">
        <f t="shared" si="96"/>
        <v>45</v>
      </c>
      <c r="AT498" s="109">
        <f t="shared" si="97"/>
        <v>41</v>
      </c>
      <c r="AU498" s="109">
        <f t="shared" si="98"/>
        <v>49</v>
      </c>
      <c r="AV498" s="109">
        <f t="shared" si="99"/>
        <v>86</v>
      </c>
    </row>
    <row r="499" spans="1:48" ht="20" x14ac:dyDescent="0.35">
      <c r="A499" s="87"/>
      <c r="B499" s="79">
        <v>109829</v>
      </c>
      <c r="C499" s="80" t="s">
        <v>2538</v>
      </c>
      <c r="D499" s="80" t="s">
        <v>1114</v>
      </c>
      <c r="E499" s="80" t="s">
        <v>1635</v>
      </c>
      <c r="F499" s="80" t="s">
        <v>62</v>
      </c>
      <c r="G499" s="80" t="s">
        <v>14</v>
      </c>
      <c r="H499" s="80" t="s">
        <v>1770</v>
      </c>
      <c r="I499" s="80" t="s">
        <v>1757</v>
      </c>
      <c r="J499" s="146">
        <v>45600</v>
      </c>
      <c r="K499" s="146" t="s">
        <v>1719</v>
      </c>
      <c r="L499" s="79"/>
      <c r="M499" s="79">
        <v>9</v>
      </c>
      <c r="N499" s="78">
        <v>85.793741750465699</v>
      </c>
      <c r="O499" s="78">
        <f>_xlfn.XLOOKUP($B499,[1]Sheet1!$A:$A,[1]Sheet1!$D:$D)</f>
        <v>85.793711275114006</v>
      </c>
      <c r="P499" s="78">
        <f t="shared" si="100"/>
        <v>3.04753516928713E-5</v>
      </c>
      <c r="Q499" s="78">
        <v>35.313531353135311</v>
      </c>
      <c r="R499" s="78">
        <v>61.07796802685472</v>
      </c>
      <c r="S499" s="78">
        <v>93.219610114341137</v>
      </c>
      <c r="T499" s="142">
        <v>1</v>
      </c>
      <c r="U499" s="68">
        <v>20.283152813273297</v>
      </c>
      <c r="V499" s="68">
        <v>0.60849458439819892</v>
      </c>
      <c r="W499" s="78">
        <v>101.96825396825398</v>
      </c>
      <c r="X499" s="78">
        <v>62.222222222222229</v>
      </c>
      <c r="Y499" s="78">
        <v>80</v>
      </c>
      <c r="Z499" s="73"/>
      <c r="AA499" s="74"/>
      <c r="AB499" s="75">
        <f>IF(N499="","",(IF(N499&gt;='Sales Ach'!B$3,'Sales Ach'!C$3,IF(N499&gt;='Sales Ach'!B$4,('Sales Ach'!C$4+((N499-'Sales Ach'!B$4)/('Sales Ach'!B$3-'Sales Ach'!B$4))*'Sales Ach'!D$4),IF(N499&gt;'Sales Ach'!B$5,('Sales Ach'!C$5+((N499-'Sales Ach'!B$5)/('Sales Ach'!B$4-'Sales Ach'!B$5))*'Sales Ach'!D$5),IF(N499&gt;='Sales Ach'!B$6,('Sales Ach'!C$6+((N499-'Sales Ach'!B$6)/('Sales Ach'!B$5-'Sales Ach'!B$6)*'Sales Ach'!D$6)),0))))*$AB$2/10))</f>
        <v>12.23812252513971</v>
      </c>
      <c r="AC499" s="76">
        <f>IF(Q499="","",(IF(Q499&gt;=UA!B$3,UA!C$3,IF(Q499&gt;=UA!B$4,(UA!C$4+((Q499-UA!B$4)/(UA!B$3-UA!B$4))*UA!D$4),IF(Q499&gt;UA!B$5,(UA!C$5+((Q499-UA!B$5)/(UA!B$4-UA!B$5))*UA!D$5),IF(Q499&gt;=UA!B$6,(UA!C$6+((Q499-UA!B$6)/(UA!B$5-UA!B$6)*UA!D$6)),0))))*$AC$2/10))</f>
        <v>4.5940594059405928</v>
      </c>
      <c r="AD499" s="76">
        <f>IF(R499="","",(IF(R499&gt;='New Product'!B$3,'New Product'!C$3,IF(R499&gt;='New Product'!B$4,('New Product'!C$4+((R499-'New Product'!B$4)/('New Product'!B$3-'New Product'!B$4))*'New Product'!D$4),IF(R499&gt;'New Product'!B$5,('New Product'!C$5+((R499-'New Product'!B$5)/('New Product'!B$4-'New Product'!B$5))*'New Product'!D$5),IF(R499&gt;='New Product'!B$6,('New Product'!C$6+((R499-'New Product'!B$6)/('New Product'!B$5-'New Product'!B$6)*'New Product'!D$6)),0)))))*$AD$2/10)</f>
        <v>1.1721611011748938</v>
      </c>
      <c r="AE499" s="76">
        <f>IF(S499="","",(IF(S499&gt;='Basket Brand'!B$3,'Basket Brand'!C$3,IF(S499&gt;='Basket Brand'!B$4,('Basket Brand'!C$4+((S499-'Basket Brand'!B$4)/('Basket Brand'!B$3-'Basket Brand'!B$4))*'Basket Brand'!D$4),IF(S499&gt;'Basket Brand'!B$5,('Basket Brand'!C$5+((S499-'Basket Brand'!B$5)/('Basket Brand'!B$4-'Basket Brand'!B$5))*'Basket Brand'!D$5),IF(S499&gt;='Basket Brand'!B$6,('Basket Brand'!C$6+((S499-'Basket Brand'!B$6)/('Basket Brand'!B$5-'Basket Brand'!B$6)*'Basket Brand'!D$6)),0))))*$AE$2/10))</f>
        <v>5.786353213720937</v>
      </c>
      <c r="AF499" s="76">
        <f>IF(T499="","",(IF(T499&gt;='No of Month Ach.'!B$3,'No of Month Ach.'!C$3,IF(T499&gt;='No of Month Ach.'!B$4,('No of Month Ach.'!C$4+((T499-'No of Month Ach.'!B$4)/('No of Month Ach.'!B$3-'No of Month Ach.'!B$4))*'No of Month Ach.'!D$4),IF(T499&gt;'No of Month Ach.'!B$5,('No of Month Ach.'!C$5+((T499-'No of Month Ach.'!B$5)/('No of Month Ach.'!B$4-'No of Month Ach.'!B$5))*'No of Month Ach.'!D$5),IF(T499&gt;='No of Month Ach.'!B$6,('No of Month Ach.'!C$6+((T499-'No of Month Ach.'!B$6)/('No of Month Ach.'!B$5-'No of Month Ach.'!B$6)*'No of Month Ach.'!D$6)),0))))*$AF$2/10))</f>
        <v>0</v>
      </c>
      <c r="AG499" s="76">
        <f>IFERROR(IF(U499="","",IF(U499&gt;='Rx Share'!B$3,'Rx Share'!C$3,IF(U499&gt;='Rx Share'!B$4,('Rx Share'!C$4+((U499-'Rx Share'!B$4)/('Rx Share'!B$3-'Rx Share'!B$4))*'Rx Share'!D$4),IF(U499&gt;'Rx Share'!B$5,('Rx Share'!C$5+((U499-'Rx Share'!B$5)/('Rx Share'!B$4-'Rx Share'!B$5))*'Rx Share'!D$5),IF(U499&gt;='Rx Share'!B$6,('Rx Share'!C$6+((U499-'Rx Share'!B$6)/('Rx Share'!B$5-'Rx Share'!B$6)*'Rx Share'!D$6)),0)))))*$AG$2/10,"")</f>
        <v>0</v>
      </c>
      <c r="AH499" s="76">
        <f>IF(W499&gt;='Call Achv'!B$3,'Call Achv'!C$3,IF(W499&gt;='Call Achv'!B$4,('Call Achv'!C$4+((W499-'Call Achv'!B$4)/('Call Achv'!B$3-'Call Achv'!B$4))*'Call Achv'!D$4),IF(W499&gt;'Call Achv'!B$5,('Call Achv'!C$5+((W499-'Call Achv'!B$5)/('Call Achv'!B$4-'Call Achv'!B$5))*'Call Achv'!D$5),IF(W499&gt;='Call Achv'!B$6,('Call Achv'!C$6+((W499-'Call Achv'!B$6)/('Call Achv'!B$5-'Call Achv'!B$6)*'Call Achv'!D$6)),0))))*$AH$2/10</f>
        <v>5</v>
      </c>
      <c r="AI499" s="76">
        <f>IF(X499&gt;='FF-Written'!B$3,'FF-Written'!C$3,IF(X499&gt;='FF-Written'!B$4,('FF-Written'!C$4+((X499-'FF-Written'!B$4)/('FF-Written'!B$3-'FF-Written'!B$4))*'FF-Written'!D$4),IF(X499&gt;'FF-Written'!B$5,('FF-Written'!C$5+((X499-'FF-Written'!B$5)/('FF-Written'!B$4-'FF-Written'!B$5))*'FF-Written'!D$5),IF(X499&gt;='FF-Written'!B$6,('FF-Written'!C$6+((X499-'FF-Written'!B$6)/('FF-Written'!B$5-'FF-Written'!B$6)*'FF-Written'!D$6)),0))))*$AI$2/10</f>
        <v>3.4666666666666672</v>
      </c>
      <c r="AJ499" s="76">
        <f>IF(Y499&gt;='FF-Detailing'!B$3,'FF-Detailing'!C$3,IF(Y499&gt;='FF-Detailing'!B$4,('FF-Detailing'!C$4+((Y499-'FF-Detailing'!B$4)/('FF-Detailing'!B$3-'FF-Detailing'!B$4))*'FF-Detailing'!D$4),IF(Y499&gt;'FF-Detailing'!B$5,('FF-Detailing'!C$5+((Y499-'FF-Detailing'!B$5)/('FF-Detailing'!B$4-'FF-Detailing'!B$5))*'FF-Detailing'!D$5),IF(Y499&gt;='FF-Detailing'!B$6,('FF-Detailing'!C$6+((Y499-'FF-Detailing'!B$6)/('FF-Detailing'!B$5-'FF-Detailing'!B$6)*'FF-Detailing'!D$6)),0))))*$AJ$2/10</f>
        <v>2.1</v>
      </c>
      <c r="AK499" s="100">
        <f t="shared" si="94"/>
        <v>42.946703640803499</v>
      </c>
      <c r="AL499" s="70">
        <f t="shared" si="101"/>
        <v>312</v>
      </c>
      <c r="AO499" s="110" t="str">
        <f t="shared" si="95"/>
        <v/>
      </c>
      <c r="AP499" s="110" t="str">
        <f t="shared" si="91"/>
        <v/>
      </c>
      <c r="AQ499" s="110" t="str">
        <f t="shared" si="92"/>
        <v/>
      </c>
      <c r="AR499" s="110" t="str">
        <f t="shared" si="93"/>
        <v/>
      </c>
      <c r="AS499" s="109" t="str">
        <f t="shared" si="96"/>
        <v>Disqualified</v>
      </c>
      <c r="AT499" s="109" t="str">
        <f t="shared" si="97"/>
        <v>Disqualified</v>
      </c>
      <c r="AU499" s="109" t="str">
        <f t="shared" si="98"/>
        <v>Disqualified</v>
      </c>
      <c r="AV499" s="109" t="str">
        <f t="shared" si="99"/>
        <v>Disqualified</v>
      </c>
    </row>
    <row r="500" spans="1:48" ht="20" x14ac:dyDescent="0.35">
      <c r="A500" s="87"/>
      <c r="B500" s="79">
        <v>109830</v>
      </c>
      <c r="C500" s="80" t="s">
        <v>298</v>
      </c>
      <c r="D500" s="80" t="s">
        <v>1114</v>
      </c>
      <c r="E500" s="80" t="s">
        <v>408</v>
      </c>
      <c r="F500" s="80" t="s">
        <v>157</v>
      </c>
      <c r="G500" s="80" t="s">
        <v>14</v>
      </c>
      <c r="H500" s="80" t="s">
        <v>1770</v>
      </c>
      <c r="I500" s="80" t="s">
        <v>1757</v>
      </c>
      <c r="J500" s="146">
        <v>45600</v>
      </c>
      <c r="K500" s="146" t="s">
        <v>1719</v>
      </c>
      <c r="L500" s="79"/>
      <c r="M500" s="79">
        <v>9</v>
      </c>
      <c r="N500" s="78">
        <v>85.180474158776619</v>
      </c>
      <c r="O500" s="78">
        <f>_xlfn.XLOOKUP($B500,[1]Sheet1!$A:$A,[1]Sheet1!$D:$D)</f>
        <v>85.180414854141091</v>
      </c>
      <c r="P500" s="78">
        <f t="shared" si="100"/>
        <v>5.9304635527723804E-5</v>
      </c>
      <c r="Q500" s="78">
        <v>42.307692307692307</v>
      </c>
      <c r="R500" s="78">
        <v>65.2798276523136</v>
      </c>
      <c r="S500" s="78">
        <v>92.516239634834221</v>
      </c>
      <c r="T500" s="142">
        <v>1</v>
      </c>
      <c r="U500" s="68">
        <v>6.2741957015084768</v>
      </c>
      <c r="V500" s="68">
        <v>0.31370978507542385</v>
      </c>
      <c r="W500" s="78">
        <v>101.18518518518518</v>
      </c>
      <c r="X500" s="78">
        <v>50.55555555555555</v>
      </c>
      <c r="Y500" s="78">
        <v>89.666666666666671</v>
      </c>
      <c r="Z500" s="73"/>
      <c r="AA500" s="74"/>
      <c r="AB500" s="75">
        <f>IF(N500="","",(IF(N500&gt;='Sales Ach'!B$3,'Sales Ach'!C$3,IF(N500&gt;='Sales Ach'!B$4,('Sales Ach'!C$4+((N500-'Sales Ach'!B$4)/('Sales Ach'!B$3-'Sales Ach'!B$4))*'Sales Ach'!D$4),IF(N500&gt;'Sales Ach'!B$5,('Sales Ach'!C$5+((N500-'Sales Ach'!B$5)/('Sales Ach'!B$4-'Sales Ach'!B$5))*'Sales Ach'!D$5),IF(N500&gt;='Sales Ach'!B$6,('Sales Ach'!C$6+((N500-'Sales Ach'!B$6)/('Sales Ach'!B$5-'Sales Ach'!B$6)*'Sales Ach'!D$6)),0))))*$AB$2/10))</f>
        <v>12.054142247632987</v>
      </c>
      <c r="AC500" s="76">
        <f>IF(Q500="","",(IF(Q500&gt;=UA!B$3,UA!C$3,IF(Q500&gt;=UA!B$4,(UA!C$4+((Q500-UA!B$4)/(UA!B$3-UA!B$4))*UA!D$4),IF(Q500&gt;UA!B$5,(UA!C$5+((Q500-UA!B$5)/(UA!B$4-UA!B$5))*UA!D$5),IF(Q500&gt;=UA!B$6,(UA!C$6+((Q500-UA!B$6)/(UA!B$5-UA!B$6)*UA!D$6)),0))))*$AC$2/10))</f>
        <v>6.9230769230769225</v>
      </c>
      <c r="AD500" s="76">
        <f>IF(R500="","",(IF(R500&gt;='New Product'!B$3,'New Product'!C$3,IF(R500&gt;='New Product'!B$4,('New Product'!C$4+((R500-'New Product'!B$4)/('New Product'!B$3-'New Product'!B$4))*'New Product'!D$4),IF(R500&gt;'New Product'!B$5,('New Product'!C$5+((R500-'New Product'!B$5)/('New Product'!B$4-'New Product'!B$5))*'New Product'!D$5),IF(R500&gt;='New Product'!B$6,('New Product'!C$6+((R500-'New Product'!B$6)/('New Product'!B$5-'New Product'!B$6)*'New Product'!D$6)),0)))))*$AD$2/10)</f>
        <v>1.3559924597887199</v>
      </c>
      <c r="AE500" s="76">
        <f>IF(S500="","",(IF(S500&gt;='Basket Brand'!B$3,'Basket Brand'!C$3,IF(S500&gt;='Basket Brand'!B$4,('Basket Brand'!C$4+((S500-'Basket Brand'!B$4)/('Basket Brand'!B$3-'Basket Brand'!B$4))*'Basket Brand'!D$4),IF(S500&gt;'Basket Brand'!B$5,('Basket Brand'!C$5+((S500-'Basket Brand'!B$5)/('Basket Brand'!B$4-'Basket Brand'!B$5))*'Basket Brand'!D$5),IF(S500&gt;='Basket Brand'!B$6,('Basket Brand'!C$6+((S500-'Basket Brand'!B$6)/('Basket Brand'!B$5-'Basket Brand'!B$6)*'Basket Brand'!D$6)),0))))*$AE$2/10))</f>
        <v>5.7019487561801068</v>
      </c>
      <c r="AF500" s="76">
        <f>IF(T500="","",(IF(T500&gt;='No of Month Ach.'!B$3,'No of Month Ach.'!C$3,IF(T500&gt;='No of Month Ach.'!B$4,('No of Month Ach.'!C$4+((T500-'No of Month Ach.'!B$4)/('No of Month Ach.'!B$3-'No of Month Ach.'!B$4))*'No of Month Ach.'!D$4),IF(T500&gt;'No of Month Ach.'!B$5,('No of Month Ach.'!C$5+((T500-'No of Month Ach.'!B$5)/('No of Month Ach.'!B$4-'No of Month Ach.'!B$5))*'No of Month Ach.'!D$5),IF(T500&gt;='No of Month Ach.'!B$6,('No of Month Ach.'!C$6+((T500-'No of Month Ach.'!B$6)/('No of Month Ach.'!B$5-'No of Month Ach.'!B$6)*'No of Month Ach.'!D$6)),0))))*$AF$2/10))</f>
        <v>0</v>
      </c>
      <c r="AG500" s="76">
        <f>IFERROR(IF(U500="","",IF(U500&gt;='Rx Share'!B$3,'Rx Share'!C$3,IF(U500&gt;='Rx Share'!B$4,('Rx Share'!C$4+((U500-'Rx Share'!B$4)/('Rx Share'!B$3-'Rx Share'!B$4))*'Rx Share'!D$4),IF(U500&gt;'Rx Share'!B$5,('Rx Share'!C$5+((U500-'Rx Share'!B$5)/('Rx Share'!B$4-'Rx Share'!B$5))*'Rx Share'!D$5),IF(U500&gt;='Rx Share'!B$6,('Rx Share'!C$6+((U500-'Rx Share'!B$6)/('Rx Share'!B$5-'Rx Share'!B$6)*'Rx Share'!D$6)),0)))))*$AG$2/10,"")</f>
        <v>0</v>
      </c>
      <c r="AH500" s="76">
        <f>IF(W500&gt;='Call Achv'!B$3,'Call Achv'!C$3,IF(W500&gt;='Call Achv'!B$4,('Call Achv'!C$4+((W500-'Call Achv'!B$4)/('Call Achv'!B$3-'Call Achv'!B$4))*'Call Achv'!D$4),IF(W500&gt;'Call Achv'!B$5,('Call Achv'!C$5+((W500-'Call Achv'!B$5)/('Call Achv'!B$4-'Call Achv'!B$5))*'Call Achv'!D$5),IF(W500&gt;='Call Achv'!B$6,('Call Achv'!C$6+((W500-'Call Achv'!B$6)/('Call Achv'!B$5-'Call Achv'!B$6)*'Call Achv'!D$6)),0))))*$AH$2/10</f>
        <v>5</v>
      </c>
      <c r="AI500" s="76">
        <f>IF(X500&gt;='FF-Written'!B$3,'FF-Written'!C$3,IF(X500&gt;='FF-Written'!B$4,('FF-Written'!C$4+((X500-'FF-Written'!B$4)/('FF-Written'!B$3-'FF-Written'!B$4))*'FF-Written'!D$4),IF(X500&gt;'FF-Written'!B$5,('FF-Written'!C$5+((X500-'FF-Written'!B$5)/('FF-Written'!B$4-'FF-Written'!B$5))*'FF-Written'!D$5),IF(X500&gt;='FF-Written'!B$6,('FF-Written'!C$6+((X500-'FF-Written'!B$6)/('FF-Written'!B$5-'FF-Written'!B$6)*'FF-Written'!D$6)),0))))*$AI$2/10</f>
        <v>0.55555555555555403</v>
      </c>
      <c r="AJ500" s="76">
        <f>IF(Y500&gt;='FF-Detailing'!B$3,'FF-Detailing'!C$3,IF(Y500&gt;='FF-Detailing'!B$4,('FF-Detailing'!C$4+((Y500-'FF-Detailing'!B$4)/('FF-Detailing'!B$3-'FF-Detailing'!B$4))*'FF-Detailing'!D$4),IF(Y500&gt;'FF-Detailing'!B$5,('FF-Detailing'!C$5+((Y500-'FF-Detailing'!B$5)/('FF-Detailing'!B$4-'FF-Detailing'!B$5))*'FF-Detailing'!D$5),IF(Y500&gt;='FF-Detailing'!B$6,('FF-Detailing'!C$6+((Y500-'FF-Detailing'!B$6)/('FF-Detailing'!B$5-'FF-Detailing'!B$6)*'FF-Detailing'!D$6)),0))))*$AJ$2/10</f>
        <v>2.68</v>
      </c>
      <c r="AK500" s="100">
        <f t="shared" si="94"/>
        <v>42.838394927792862</v>
      </c>
      <c r="AL500" s="70">
        <f t="shared" si="101"/>
        <v>313</v>
      </c>
      <c r="AO500" s="110" t="str">
        <f t="shared" si="95"/>
        <v/>
      </c>
      <c r="AP500" s="110" t="str">
        <f t="shared" si="91"/>
        <v/>
      </c>
      <c r="AQ500" s="110" t="str">
        <f t="shared" si="92"/>
        <v/>
      </c>
      <c r="AR500" s="110" t="str">
        <f t="shared" si="93"/>
        <v/>
      </c>
      <c r="AS500" s="109" t="str">
        <f t="shared" si="96"/>
        <v>Disqualified</v>
      </c>
      <c r="AT500" s="109" t="str">
        <f t="shared" si="97"/>
        <v>Disqualified</v>
      </c>
      <c r="AU500" s="109" t="str">
        <f t="shared" si="98"/>
        <v>Disqualified</v>
      </c>
      <c r="AV500" s="109" t="str">
        <f t="shared" si="99"/>
        <v>Disqualified</v>
      </c>
    </row>
    <row r="501" spans="1:48" ht="20" x14ac:dyDescent="0.35">
      <c r="A501" s="87"/>
      <c r="B501" s="79">
        <v>109831</v>
      </c>
      <c r="C501" s="80" t="s">
        <v>1347</v>
      </c>
      <c r="D501" s="80" t="s">
        <v>1114</v>
      </c>
      <c r="E501" s="80" t="s">
        <v>2539</v>
      </c>
      <c r="F501" s="80" t="s">
        <v>2305</v>
      </c>
      <c r="G501" s="80" t="s">
        <v>1881</v>
      </c>
      <c r="H501" s="80" t="s">
        <v>1822</v>
      </c>
      <c r="I501" s="80" t="s">
        <v>1757</v>
      </c>
      <c r="J501" s="146">
        <v>45600</v>
      </c>
      <c r="K501" s="146" t="s">
        <v>1719</v>
      </c>
      <c r="L501" s="79"/>
      <c r="M501" s="79">
        <v>9</v>
      </c>
      <c r="N501" s="78">
        <v>91.564259004746688</v>
      </c>
      <c r="O501" s="78">
        <f>_xlfn.XLOOKUP($B501,[1]Sheet1!$A:$A,[1]Sheet1!$D:$D)</f>
        <v>91.564306669184674</v>
      </c>
      <c r="P501" s="78">
        <f t="shared" si="100"/>
        <v>-4.766443798587261E-5</v>
      </c>
      <c r="Q501" s="78">
        <v>23.308270676691727</v>
      </c>
      <c r="R501" s="78">
        <v>76.162146073641651</v>
      </c>
      <c r="S501" s="78">
        <v>97.5300986259561</v>
      </c>
      <c r="T501" s="142">
        <v>1</v>
      </c>
      <c r="U501" s="68">
        <v>23.163347194863938</v>
      </c>
      <c r="V501" s="68">
        <v>0.46326694389727874</v>
      </c>
      <c r="W501" s="78">
        <v>83.559066967644853</v>
      </c>
      <c r="X501" s="78">
        <v>46.666666666666664</v>
      </c>
      <c r="Y501" s="78">
        <v>53.333333333333336</v>
      </c>
      <c r="Z501" s="73"/>
      <c r="AA501" s="74"/>
      <c r="AB501" s="75">
        <f>IF(N501="","",(IF(N501&gt;='Sales Ach'!B$3,'Sales Ach'!C$3,IF(N501&gt;='Sales Ach'!B$4,('Sales Ach'!C$4+((N501-'Sales Ach'!B$4)/('Sales Ach'!B$3-'Sales Ach'!B$4))*'Sales Ach'!D$4),IF(N501&gt;'Sales Ach'!B$5,('Sales Ach'!C$5+((N501-'Sales Ach'!B$5)/('Sales Ach'!B$4-'Sales Ach'!B$5))*'Sales Ach'!D$5),IF(N501&gt;='Sales Ach'!B$6,('Sales Ach'!C$6+((N501-'Sales Ach'!B$6)/('Sales Ach'!B$5-'Sales Ach'!B$6)*'Sales Ach'!D$6)),0))))*$AB$2/10))</f>
        <v>13.969277701424005</v>
      </c>
      <c r="AC501" s="76">
        <f>IF(Q501="","",(IF(Q501&gt;=UA!B$3,UA!C$3,IF(Q501&gt;=UA!B$4,(UA!C$4+((Q501-UA!B$4)/(UA!B$3-UA!B$4))*UA!D$4),IF(Q501&gt;UA!B$5,(UA!C$5+((Q501-UA!B$5)/(UA!B$4-UA!B$5))*UA!D$5),IF(Q501&gt;=UA!B$6,(UA!C$6+((Q501-UA!B$6)/(UA!B$5-UA!B$6)*UA!D$6)),0))))*$AC$2/10))</f>
        <v>0</v>
      </c>
      <c r="AD501" s="76">
        <f>IF(R501="","",(IF(R501&gt;='New Product'!B$3,'New Product'!C$3,IF(R501&gt;='New Product'!B$4,('New Product'!C$4+((R501-'New Product'!B$4)/('New Product'!B$3-'New Product'!B$4))*'New Product'!D$4),IF(R501&gt;'New Product'!B$5,('New Product'!C$5+((R501-'New Product'!B$5)/('New Product'!B$4-'New Product'!B$5))*'New Product'!D$5),IF(R501&gt;='New Product'!B$6,('New Product'!C$6+((R501-'New Product'!B$6)/('New Product'!B$5-'New Product'!B$6)*'New Product'!D$6)),0)))))*$AD$2/10)</f>
        <v>1.8320938907218225</v>
      </c>
      <c r="AE501" s="76">
        <f>IF(S501="","",(IF(S501&gt;='Basket Brand'!B$3,'Basket Brand'!C$3,IF(S501&gt;='Basket Brand'!B$4,('Basket Brand'!C$4+((S501-'Basket Brand'!B$4)/('Basket Brand'!B$3-'Basket Brand'!B$4))*'Basket Brand'!D$4),IF(S501&gt;'Basket Brand'!B$5,('Basket Brand'!C$5+((S501-'Basket Brand'!B$5)/('Basket Brand'!B$4-'Basket Brand'!B$5))*'Basket Brand'!D$5),IF(S501&gt;='Basket Brand'!B$6,('Basket Brand'!C$6+((S501-'Basket Brand'!B$6)/('Basket Brand'!B$5-'Basket Brand'!B$6)*'Basket Brand'!D$6)),0))))*$AE$2/10))</f>
        <v>7.2144473404589293</v>
      </c>
      <c r="AF501" s="76">
        <f>IF(T501="","",(IF(T501&gt;='No of Month Ach.'!B$3,'No of Month Ach.'!C$3,IF(T501&gt;='No of Month Ach.'!B$4,('No of Month Ach.'!C$4+((T501-'No of Month Ach.'!B$4)/('No of Month Ach.'!B$3-'No of Month Ach.'!B$4))*'No of Month Ach.'!D$4),IF(T501&gt;'No of Month Ach.'!B$5,('No of Month Ach.'!C$5+((T501-'No of Month Ach.'!B$5)/('No of Month Ach.'!B$4-'No of Month Ach.'!B$5))*'No of Month Ach.'!D$5),IF(T501&gt;='No of Month Ach.'!B$6,('No of Month Ach.'!C$6+((T501-'No of Month Ach.'!B$6)/('No of Month Ach.'!B$5-'No of Month Ach.'!B$6)*'No of Month Ach.'!D$6)),0))))*$AF$2/10))</f>
        <v>0</v>
      </c>
      <c r="AG501" s="76">
        <f>IFERROR(IF(U501="","",IF(U501&gt;='Rx Share'!B$3,'Rx Share'!C$3,IF(U501&gt;='Rx Share'!B$4,('Rx Share'!C$4+((U501-'Rx Share'!B$4)/('Rx Share'!B$3-'Rx Share'!B$4))*'Rx Share'!D$4),IF(U501&gt;'Rx Share'!B$5,('Rx Share'!C$5+((U501-'Rx Share'!B$5)/('Rx Share'!B$4-'Rx Share'!B$5))*'Rx Share'!D$5),IF(U501&gt;='Rx Share'!B$6,('Rx Share'!C$6+((U501-'Rx Share'!B$6)/('Rx Share'!B$5-'Rx Share'!B$6)*'Rx Share'!D$6)),0)))))*$AG$2/10,"")</f>
        <v>0</v>
      </c>
      <c r="AH501" s="76">
        <f>IF(W501&gt;='Call Achv'!B$3,'Call Achv'!C$3,IF(W501&gt;='Call Achv'!B$4,('Call Achv'!C$4+((W501-'Call Achv'!B$4)/('Call Achv'!B$3-'Call Achv'!B$4))*'Call Achv'!D$4),IF(W501&gt;'Call Achv'!B$5,('Call Achv'!C$5+((W501-'Call Achv'!B$5)/('Call Achv'!B$4-'Call Achv'!B$5))*'Call Achv'!D$5),IF(W501&gt;='Call Achv'!B$6,('Call Achv'!C$6+((W501-'Call Achv'!B$6)/('Call Achv'!B$5-'Call Achv'!B$6)*'Call Achv'!D$6)),0))))*$AH$2/10</f>
        <v>0.87283671933784923</v>
      </c>
      <c r="AI501" s="76">
        <f>IF(X501&gt;='FF-Written'!B$3,'FF-Written'!C$3,IF(X501&gt;='FF-Written'!B$4,('FF-Written'!C$4+((X501-'FF-Written'!B$4)/('FF-Written'!B$3-'FF-Written'!B$4))*'FF-Written'!D$4),IF(X501&gt;'FF-Written'!B$5,('FF-Written'!C$5+((X501-'FF-Written'!B$5)/('FF-Written'!B$4-'FF-Written'!B$5))*'FF-Written'!D$5),IF(X501&gt;='FF-Written'!B$6,('FF-Written'!C$6+((X501-'FF-Written'!B$6)/('FF-Written'!B$5-'FF-Written'!B$6)*'FF-Written'!D$6)),0))))*$AI$2/10</f>
        <v>0</v>
      </c>
      <c r="AJ501" s="76">
        <f>IF(Y501&gt;='FF-Detailing'!B$3,'FF-Detailing'!C$3,IF(Y501&gt;='FF-Detailing'!B$4,('FF-Detailing'!C$4+((Y501-'FF-Detailing'!B$4)/('FF-Detailing'!B$3-'FF-Detailing'!B$4))*'FF-Detailing'!D$4),IF(Y501&gt;'FF-Detailing'!B$5,('FF-Detailing'!C$5+((Y501-'FF-Detailing'!B$5)/('FF-Detailing'!B$4-'FF-Detailing'!B$5))*'FF-Detailing'!D$5),IF(Y501&gt;='FF-Detailing'!B$6,('FF-Detailing'!C$6+((Y501-'FF-Detailing'!B$6)/('FF-Detailing'!B$5-'FF-Detailing'!B$6)*'FF-Detailing'!D$6)),0))))*$AJ$2/10</f>
        <v>0</v>
      </c>
      <c r="AK501" s="100">
        <f t="shared" si="94"/>
        <v>29.86081956492826</v>
      </c>
      <c r="AL501" s="70">
        <f t="shared" si="101"/>
        <v>469</v>
      </c>
      <c r="AO501" s="110" t="str">
        <f t="shared" si="95"/>
        <v/>
      </c>
      <c r="AP501" s="110" t="str">
        <f t="shared" si="91"/>
        <v/>
      </c>
      <c r="AQ501" s="110" t="str">
        <f t="shared" si="92"/>
        <v/>
      </c>
      <c r="AR501" s="110" t="str">
        <f t="shared" si="93"/>
        <v/>
      </c>
      <c r="AS501" s="109" t="str">
        <f t="shared" si="96"/>
        <v>Disqualified</v>
      </c>
      <c r="AT501" s="109" t="str">
        <f t="shared" si="97"/>
        <v>Disqualified</v>
      </c>
      <c r="AU501" s="109" t="str">
        <f t="shared" si="98"/>
        <v>Disqualified</v>
      </c>
      <c r="AV501" s="109" t="str">
        <f t="shared" si="99"/>
        <v>Disqualified</v>
      </c>
    </row>
    <row r="502" spans="1:48" ht="20" x14ac:dyDescent="0.35">
      <c r="A502" s="87"/>
      <c r="B502" s="79">
        <v>109833</v>
      </c>
      <c r="C502" s="80" t="s">
        <v>2540</v>
      </c>
      <c r="D502" s="80" t="s">
        <v>1114</v>
      </c>
      <c r="E502" s="80" t="s">
        <v>2541</v>
      </c>
      <c r="F502" s="80" t="s">
        <v>2088</v>
      </c>
      <c r="G502" s="80" t="s">
        <v>1881</v>
      </c>
      <c r="H502" s="80" t="s">
        <v>1822</v>
      </c>
      <c r="I502" s="80" t="s">
        <v>1757</v>
      </c>
      <c r="J502" s="146">
        <v>45600</v>
      </c>
      <c r="K502" s="146" t="s">
        <v>1719</v>
      </c>
      <c r="L502" s="79"/>
      <c r="M502" s="79">
        <v>9</v>
      </c>
      <c r="N502" s="78">
        <v>68.043328745652005</v>
      </c>
      <c r="O502" s="78">
        <f>_xlfn.XLOOKUP($B502,[1]Sheet1!$A:$A,[1]Sheet1!$D:$D)</f>
        <v>68.043308135910891</v>
      </c>
      <c r="P502" s="78">
        <f t="shared" si="100"/>
        <v>2.0609741113730706E-5</v>
      </c>
      <c r="Q502" s="78">
        <v>19.924812030075188</v>
      </c>
      <c r="R502" s="78">
        <v>83.981294897924457</v>
      </c>
      <c r="S502" s="78">
        <v>63.619125006204222</v>
      </c>
      <c r="T502" s="142">
        <v>0</v>
      </c>
      <c r="U502" s="68">
        <v>25.74590074133587</v>
      </c>
      <c r="V502" s="68">
        <v>0.5149180148267174</v>
      </c>
      <c r="W502" s="78">
        <v>119.74074074074075</v>
      </c>
      <c r="X502" s="78">
        <v>69.999999999999986</v>
      </c>
      <c r="Y502" s="78">
        <v>85.166666666666671</v>
      </c>
      <c r="Z502" s="73"/>
      <c r="AA502" s="74"/>
      <c r="AB502" s="75">
        <f>IF(N502="","",(IF(N502&gt;='Sales Ach'!B$3,'Sales Ach'!C$3,IF(N502&gt;='Sales Ach'!B$4,('Sales Ach'!C$4+((N502-'Sales Ach'!B$4)/('Sales Ach'!B$3-'Sales Ach'!B$4))*'Sales Ach'!D$4),IF(N502&gt;'Sales Ach'!B$5,('Sales Ach'!C$5+((N502-'Sales Ach'!B$5)/('Sales Ach'!B$4-'Sales Ach'!B$5))*'Sales Ach'!D$5),IF(N502&gt;='Sales Ach'!B$6,('Sales Ach'!C$6+((N502-'Sales Ach'!B$6)/('Sales Ach'!B$5-'Sales Ach'!B$6)*'Sales Ach'!D$6)),0))))*$AB$2/10))</f>
        <v>6.9129986236956018</v>
      </c>
      <c r="AC502" s="76">
        <f>IF(Q502="","",(IF(Q502&gt;=UA!B$3,UA!C$3,IF(Q502&gt;=UA!B$4,(UA!C$4+((Q502-UA!B$4)/(UA!B$3-UA!B$4))*UA!D$4),IF(Q502&gt;UA!B$5,(UA!C$5+((Q502-UA!B$5)/(UA!B$4-UA!B$5))*UA!D$5),IF(Q502&gt;=UA!B$6,(UA!C$6+((Q502-UA!B$6)/(UA!B$5-UA!B$6)*UA!D$6)),0))))*$AC$2/10))</f>
        <v>0</v>
      </c>
      <c r="AD502" s="76">
        <f>IF(R502="","",(IF(R502&gt;='New Product'!B$3,'New Product'!C$3,IF(R502&gt;='New Product'!B$4,('New Product'!C$4+((R502-'New Product'!B$4)/('New Product'!B$3-'New Product'!B$4))*'New Product'!D$4),IF(R502&gt;'New Product'!B$5,('New Product'!C$5+((R502-'New Product'!B$5)/('New Product'!B$4-'New Product'!B$5))*'New Product'!D$5),IF(R502&gt;='New Product'!B$6,('New Product'!C$6+((R502-'New Product'!B$6)/('New Product'!B$5-'New Product'!B$6)*'New Product'!D$6)),0)))))*$AD$2/10)</f>
        <v>2.3981294897924457</v>
      </c>
      <c r="AE502" s="76">
        <f>IF(S502="","",(IF(S502&gt;='Basket Brand'!B$3,'Basket Brand'!C$3,IF(S502&gt;='Basket Brand'!B$4,('Basket Brand'!C$4+((S502-'Basket Brand'!B$4)/('Basket Brand'!B$3-'Basket Brand'!B$4))*'Basket Brand'!D$4),IF(S502&gt;'Basket Brand'!B$5,('Basket Brand'!C$5+((S502-'Basket Brand'!B$5)/('Basket Brand'!B$4-'Basket Brand'!B$5))*'Basket Brand'!D$5),IF(S502&gt;='Basket Brand'!B$6,('Basket Brand'!C$6+((S502-'Basket Brand'!B$6)/('Basket Brand'!B$5-'Basket Brand'!B$6)*'Basket Brand'!D$6)),0))))*$AE$2/10))</f>
        <v>2.234295000744507</v>
      </c>
      <c r="AF502" s="76">
        <f>IF(T502="","",(IF(T502&gt;='No of Month Ach.'!B$3,'No of Month Ach.'!C$3,IF(T502&gt;='No of Month Ach.'!B$4,('No of Month Ach.'!C$4+((T502-'No of Month Ach.'!B$4)/('No of Month Ach.'!B$3-'No of Month Ach.'!B$4))*'No of Month Ach.'!D$4),IF(T502&gt;'No of Month Ach.'!B$5,('No of Month Ach.'!C$5+((T502-'No of Month Ach.'!B$5)/('No of Month Ach.'!B$4-'No of Month Ach.'!B$5))*'No of Month Ach.'!D$5),IF(T502&gt;='No of Month Ach.'!B$6,('No of Month Ach.'!C$6+((T502-'No of Month Ach.'!B$6)/('No of Month Ach.'!B$5-'No of Month Ach.'!B$6)*'No of Month Ach.'!D$6)),0))))*$AF$2/10))</f>
        <v>0</v>
      </c>
      <c r="AG502" s="76">
        <f>IFERROR(IF(U502="","",IF(U502&gt;='Rx Share'!B$3,'Rx Share'!C$3,IF(U502&gt;='Rx Share'!B$4,('Rx Share'!C$4+((U502-'Rx Share'!B$4)/('Rx Share'!B$3-'Rx Share'!B$4))*'Rx Share'!D$4),IF(U502&gt;'Rx Share'!B$5,('Rx Share'!C$5+((U502-'Rx Share'!B$5)/('Rx Share'!B$4-'Rx Share'!B$5))*'Rx Share'!D$5),IF(U502&gt;='Rx Share'!B$6,('Rx Share'!C$6+((U502-'Rx Share'!B$6)/('Rx Share'!B$5-'Rx Share'!B$6)*'Rx Share'!D$6)),0)))))*$AG$2/10,"")</f>
        <v>0</v>
      </c>
      <c r="AH502" s="76">
        <f>IF(W502&gt;='Call Achv'!B$3,'Call Achv'!C$3,IF(W502&gt;='Call Achv'!B$4,('Call Achv'!C$4+((W502-'Call Achv'!B$4)/('Call Achv'!B$3-'Call Achv'!B$4))*'Call Achv'!D$4),IF(W502&gt;'Call Achv'!B$5,('Call Achv'!C$5+((W502-'Call Achv'!B$5)/('Call Achv'!B$4-'Call Achv'!B$5))*'Call Achv'!D$5),IF(W502&gt;='Call Achv'!B$6,('Call Achv'!C$6+((W502-'Call Achv'!B$6)/('Call Achv'!B$5-'Call Achv'!B$6)*'Call Achv'!D$6)),0))))*$AH$2/10</f>
        <v>5</v>
      </c>
      <c r="AI502" s="76">
        <f>IF(X502&gt;='FF-Written'!B$3,'FF-Written'!C$3,IF(X502&gt;='FF-Written'!B$4,('FF-Written'!C$4+((X502-'FF-Written'!B$4)/('FF-Written'!B$3-'FF-Written'!B$4))*'FF-Written'!D$4),IF(X502&gt;'FF-Written'!B$5,('FF-Written'!C$5+((X502-'FF-Written'!B$5)/('FF-Written'!B$4-'FF-Written'!B$5))*'FF-Written'!D$5),IF(X502&gt;='FF-Written'!B$6,('FF-Written'!C$6+((X502-'FF-Written'!B$6)/('FF-Written'!B$5-'FF-Written'!B$6)*'FF-Written'!D$6)),0))))*$AI$2/10</f>
        <v>4.3999999999999986</v>
      </c>
      <c r="AJ502" s="76">
        <f>IF(Y502&gt;='FF-Detailing'!B$3,'FF-Detailing'!C$3,IF(Y502&gt;='FF-Detailing'!B$4,('FF-Detailing'!C$4+((Y502-'FF-Detailing'!B$4)/('FF-Detailing'!B$3-'FF-Detailing'!B$4))*'FF-Detailing'!D$4),IF(Y502&gt;'FF-Detailing'!B$5,('FF-Detailing'!C$5+((Y502-'FF-Detailing'!B$5)/('FF-Detailing'!B$4-'FF-Detailing'!B$5))*'FF-Detailing'!D$5),IF(Y502&gt;='FF-Detailing'!B$6,('FF-Detailing'!C$6+((Y502-'FF-Detailing'!B$6)/('FF-Detailing'!B$5-'FF-Detailing'!B$6)*'FF-Detailing'!D$6)),0))))*$AJ$2/10</f>
        <v>2.4100000000000006</v>
      </c>
      <c r="AK502" s="100">
        <f t="shared" si="94"/>
        <v>29.194278892790692</v>
      </c>
      <c r="AL502" s="70">
        <f t="shared" si="101"/>
        <v>484</v>
      </c>
      <c r="AO502" s="110" t="str">
        <f t="shared" si="95"/>
        <v/>
      </c>
      <c r="AP502" s="110" t="str">
        <f t="shared" si="91"/>
        <v/>
      </c>
      <c r="AQ502" s="110" t="str">
        <f t="shared" si="92"/>
        <v/>
      </c>
      <c r="AR502" s="110" t="str">
        <f t="shared" si="93"/>
        <v/>
      </c>
      <c r="AS502" s="109" t="str">
        <f t="shared" si="96"/>
        <v>Disqualified</v>
      </c>
      <c r="AT502" s="109" t="str">
        <f t="shared" si="97"/>
        <v>Disqualified</v>
      </c>
      <c r="AU502" s="109" t="str">
        <f t="shared" si="98"/>
        <v>Disqualified</v>
      </c>
      <c r="AV502" s="109" t="str">
        <f t="shared" si="99"/>
        <v>Disqualified</v>
      </c>
    </row>
    <row r="503" spans="1:48" ht="20" x14ac:dyDescent="0.35">
      <c r="A503" s="87"/>
      <c r="B503" s="79">
        <v>109836</v>
      </c>
      <c r="C503" s="80" t="s">
        <v>2542</v>
      </c>
      <c r="D503" s="80" t="s">
        <v>1114</v>
      </c>
      <c r="E503" s="80" t="s">
        <v>2543</v>
      </c>
      <c r="F503" s="80" t="s">
        <v>43</v>
      </c>
      <c r="G503" s="80" t="s">
        <v>14</v>
      </c>
      <c r="H503" s="80" t="s">
        <v>1770</v>
      </c>
      <c r="I503" s="80" t="s">
        <v>1757</v>
      </c>
      <c r="J503" s="146">
        <v>45600</v>
      </c>
      <c r="K503" s="146" t="s">
        <v>1719</v>
      </c>
      <c r="L503" s="79"/>
      <c r="M503" s="79">
        <v>9</v>
      </c>
      <c r="N503" s="78">
        <v>91.101200876319751</v>
      </c>
      <c r="O503" s="78">
        <f>_xlfn.XLOOKUP($B503,[1]Sheet1!$A:$A,[1]Sheet1!$D:$D)</f>
        <v>91.101263629560563</v>
      </c>
      <c r="P503" s="78">
        <f t="shared" si="100"/>
        <v>-6.2753240811730393E-5</v>
      </c>
      <c r="Q503" s="78">
        <v>37.096774193548384</v>
      </c>
      <c r="R503" s="78">
        <v>53.23372555514608</v>
      </c>
      <c r="S503" s="78">
        <v>91.836685995989583</v>
      </c>
      <c r="T503" s="142">
        <v>2</v>
      </c>
      <c r="U503" s="68">
        <v>16.548463356973997</v>
      </c>
      <c r="V503" s="68">
        <v>0.49645390070921991</v>
      </c>
      <c r="W503" s="78">
        <v>43.877551020408163</v>
      </c>
      <c r="X503" s="78">
        <v>64.444444444444443</v>
      </c>
      <c r="Y503" s="78">
        <v>84.666666666666671</v>
      </c>
      <c r="Z503" s="73"/>
      <c r="AA503" s="74"/>
      <c r="AB503" s="75">
        <f>IF(N503="","",(IF(N503&gt;='Sales Ach'!B$3,'Sales Ach'!C$3,IF(N503&gt;='Sales Ach'!B$4,('Sales Ach'!C$4+((N503-'Sales Ach'!B$4)/('Sales Ach'!B$3-'Sales Ach'!B$4))*'Sales Ach'!D$4),IF(N503&gt;'Sales Ach'!B$5,('Sales Ach'!C$5+((N503-'Sales Ach'!B$5)/('Sales Ach'!B$4-'Sales Ach'!B$5))*'Sales Ach'!D$5),IF(N503&gt;='Sales Ach'!B$6,('Sales Ach'!C$6+((N503-'Sales Ach'!B$6)/('Sales Ach'!B$5-'Sales Ach'!B$6)*'Sales Ach'!D$6)),0))))*$AB$2/10))</f>
        <v>13.830360262895926</v>
      </c>
      <c r="AC503" s="76">
        <f>IF(Q503="","",(IF(Q503&gt;=UA!B$3,UA!C$3,IF(Q503&gt;=UA!B$4,(UA!C$4+((Q503-UA!B$4)/(UA!B$3-UA!B$4))*UA!D$4),IF(Q503&gt;UA!B$5,(UA!C$5+((Q503-UA!B$5)/(UA!B$4-UA!B$5))*UA!D$5),IF(Q503&gt;=UA!B$6,(UA!C$6+((Q503-UA!B$6)/(UA!B$5-UA!B$6)*UA!D$6)),0))))*$AC$2/10))</f>
        <v>5.1290322580645151</v>
      </c>
      <c r="AD503" s="76">
        <f>IF(R503="","",(IF(R503&gt;='New Product'!B$3,'New Product'!C$3,IF(R503&gt;='New Product'!B$4,('New Product'!C$4+((R503-'New Product'!B$4)/('New Product'!B$3-'New Product'!B$4))*'New Product'!D$4),IF(R503&gt;'New Product'!B$5,('New Product'!C$5+((R503-'New Product'!B$5)/('New Product'!B$4-'New Product'!B$5))*'New Product'!D$5),IF(R503&gt;='New Product'!B$6,('New Product'!C$6+((R503-'New Product'!B$6)/('New Product'!B$5-'New Product'!B$6)*'New Product'!D$6)),0)))))*$AD$2/10)</f>
        <v>0.82897549303764106</v>
      </c>
      <c r="AE503" s="76">
        <f>IF(S503="","",(IF(S503&gt;='Basket Brand'!B$3,'Basket Brand'!C$3,IF(S503&gt;='Basket Brand'!B$4,('Basket Brand'!C$4+((S503-'Basket Brand'!B$4)/('Basket Brand'!B$3-'Basket Brand'!B$4))*'Basket Brand'!D$4),IF(S503&gt;'Basket Brand'!B$5,('Basket Brand'!C$5+((S503-'Basket Brand'!B$5)/('Basket Brand'!B$4-'Basket Brand'!B$5))*'Basket Brand'!D$5),IF(S503&gt;='Basket Brand'!B$6,('Basket Brand'!C$6+((S503-'Basket Brand'!B$6)/('Basket Brand'!B$5-'Basket Brand'!B$6)*'Basket Brand'!D$6)),0))))*$AE$2/10))</f>
        <v>5.6204023195187496</v>
      </c>
      <c r="AF503" s="76">
        <f>IF(T503="","",(IF(T503&gt;='No of Month Ach.'!B$3,'No of Month Ach.'!C$3,IF(T503&gt;='No of Month Ach.'!B$4,('No of Month Ach.'!C$4+((T503-'No of Month Ach.'!B$4)/('No of Month Ach.'!B$3-'No of Month Ach.'!B$4))*'No of Month Ach.'!D$4),IF(T503&gt;'No of Month Ach.'!B$5,('No of Month Ach.'!C$5+((T503-'No of Month Ach.'!B$5)/('No of Month Ach.'!B$4-'No of Month Ach.'!B$5))*'No of Month Ach.'!D$5),IF(T503&gt;='No of Month Ach.'!B$6,('No of Month Ach.'!C$6+((T503-'No of Month Ach.'!B$6)/('No of Month Ach.'!B$5-'No of Month Ach.'!B$6)*'No of Month Ach.'!D$6)),0))))*$AF$2/10))</f>
        <v>0</v>
      </c>
      <c r="AG503" s="76">
        <f>IFERROR(IF(U503="","",IF(U503&gt;='Rx Share'!B$3,'Rx Share'!C$3,IF(U503&gt;='Rx Share'!B$4,('Rx Share'!C$4+((U503-'Rx Share'!B$4)/('Rx Share'!B$3-'Rx Share'!B$4))*'Rx Share'!D$4),IF(U503&gt;'Rx Share'!B$5,('Rx Share'!C$5+((U503-'Rx Share'!B$5)/('Rx Share'!B$4-'Rx Share'!B$5))*'Rx Share'!D$5),IF(U503&gt;='Rx Share'!B$6,('Rx Share'!C$6+((U503-'Rx Share'!B$6)/('Rx Share'!B$5-'Rx Share'!B$6)*'Rx Share'!D$6)),0)))))*$AG$2/10,"")</f>
        <v>0</v>
      </c>
      <c r="AH503" s="76">
        <f>IF(W503&gt;='Call Achv'!B$3,'Call Achv'!C$3,IF(W503&gt;='Call Achv'!B$4,('Call Achv'!C$4+((W503-'Call Achv'!B$4)/('Call Achv'!B$3-'Call Achv'!B$4))*'Call Achv'!D$4),IF(W503&gt;'Call Achv'!B$5,('Call Achv'!C$5+((W503-'Call Achv'!B$5)/('Call Achv'!B$4-'Call Achv'!B$5))*'Call Achv'!D$5),IF(W503&gt;='Call Achv'!B$6,('Call Achv'!C$6+((W503-'Call Achv'!B$6)/('Call Achv'!B$5-'Call Achv'!B$6)*'Call Achv'!D$6)),0))))*$AH$2/10</f>
        <v>0</v>
      </c>
      <c r="AI503" s="76">
        <f>IF(X503&gt;='FF-Written'!B$3,'FF-Written'!C$3,IF(X503&gt;='FF-Written'!B$4,('FF-Written'!C$4+((X503-'FF-Written'!B$4)/('FF-Written'!B$3-'FF-Written'!B$4))*'FF-Written'!D$4),IF(X503&gt;'FF-Written'!B$5,('FF-Written'!C$5+((X503-'FF-Written'!B$5)/('FF-Written'!B$4-'FF-Written'!B$5))*'FF-Written'!D$5),IF(X503&gt;='FF-Written'!B$6,('FF-Written'!C$6+((X503-'FF-Written'!B$6)/('FF-Written'!B$5-'FF-Written'!B$6)*'FF-Written'!D$6)),0))))*$AI$2/10</f>
        <v>3.7333333333333329</v>
      </c>
      <c r="AJ503" s="76">
        <f>IF(Y503&gt;='FF-Detailing'!B$3,'FF-Detailing'!C$3,IF(Y503&gt;='FF-Detailing'!B$4,('FF-Detailing'!C$4+((Y503-'FF-Detailing'!B$4)/('FF-Detailing'!B$3-'FF-Detailing'!B$4))*'FF-Detailing'!D$4),IF(Y503&gt;'FF-Detailing'!B$5,('FF-Detailing'!C$5+((Y503-'FF-Detailing'!B$5)/('FF-Detailing'!B$4-'FF-Detailing'!B$5))*'FF-Detailing'!D$5),IF(Y503&gt;='FF-Detailing'!B$6,('FF-Detailing'!C$6+((Y503-'FF-Detailing'!B$6)/('FF-Detailing'!B$5-'FF-Detailing'!B$6)*'FF-Detailing'!D$6)),0))))*$AJ$2/10</f>
        <v>2.3800000000000003</v>
      </c>
      <c r="AK503" s="100">
        <f t="shared" si="94"/>
        <v>39.402629583562707</v>
      </c>
      <c r="AL503" s="70">
        <f t="shared" si="101"/>
        <v>351</v>
      </c>
      <c r="AO503" s="110" t="str">
        <f t="shared" si="95"/>
        <v/>
      </c>
      <c r="AP503" s="110" t="str">
        <f t="shared" si="91"/>
        <v/>
      </c>
      <c r="AQ503" s="110" t="str">
        <f t="shared" si="92"/>
        <v/>
      </c>
      <c r="AR503" s="110" t="str">
        <f t="shared" si="93"/>
        <v/>
      </c>
      <c r="AS503" s="109" t="str">
        <f t="shared" si="96"/>
        <v>Disqualified</v>
      </c>
      <c r="AT503" s="109" t="str">
        <f t="shared" si="97"/>
        <v>Disqualified</v>
      </c>
      <c r="AU503" s="109" t="str">
        <f t="shared" si="98"/>
        <v>Disqualified</v>
      </c>
      <c r="AV503" s="109" t="str">
        <f t="shared" si="99"/>
        <v>Disqualified</v>
      </c>
    </row>
    <row r="504" spans="1:48" ht="20" x14ac:dyDescent="0.35">
      <c r="A504" s="87"/>
      <c r="B504" s="79">
        <v>109838</v>
      </c>
      <c r="C504" s="80" t="s">
        <v>2070</v>
      </c>
      <c r="D504" s="80" t="s">
        <v>1114</v>
      </c>
      <c r="E504" s="80" t="s">
        <v>683</v>
      </c>
      <c r="F504" s="80" t="s">
        <v>91</v>
      </c>
      <c r="G504" s="80" t="s">
        <v>33</v>
      </c>
      <c r="H504" s="80" t="s">
        <v>1760</v>
      </c>
      <c r="I504" s="80" t="s">
        <v>1757</v>
      </c>
      <c r="J504" s="146">
        <v>45600</v>
      </c>
      <c r="K504" s="146" t="s">
        <v>1719</v>
      </c>
      <c r="L504" s="79"/>
      <c r="M504" s="79">
        <v>9</v>
      </c>
      <c r="N504" s="78">
        <v>61.553142883328285</v>
      </c>
      <c r="O504" s="78">
        <f>_xlfn.XLOOKUP($B504,[1]Sheet1!$A:$A,[1]Sheet1!$D:$D)</f>
        <v>61.553074633615765</v>
      </c>
      <c r="P504" s="78">
        <f t="shared" si="100"/>
        <v>6.824971251973011E-5</v>
      </c>
      <c r="Q504" s="78">
        <v>14.516129032258066</v>
      </c>
      <c r="R504" s="78">
        <v>47.60409026077663</v>
      </c>
      <c r="S504" s="78">
        <v>46.179796826831293</v>
      </c>
      <c r="T504" s="142">
        <v>0</v>
      </c>
      <c r="U504" s="68">
        <v>8.9949344316621698</v>
      </c>
      <c r="V504" s="68">
        <v>0.26984803294986509</v>
      </c>
      <c r="W504" s="78">
        <v>65.61904761904762</v>
      </c>
      <c r="X504" s="78">
        <v>77.777777777777771</v>
      </c>
      <c r="Y504" s="78">
        <v>80</v>
      </c>
      <c r="Z504" s="73"/>
      <c r="AA504" s="74"/>
      <c r="AB504" s="75">
        <f>IF(N504="","",(IF(N504&gt;='Sales Ach'!B$3,'Sales Ach'!C$3,IF(N504&gt;='Sales Ach'!B$4,('Sales Ach'!C$4+((N504-'Sales Ach'!B$4)/('Sales Ach'!B$3-'Sales Ach'!B$4))*'Sales Ach'!D$4),IF(N504&gt;'Sales Ach'!B$5,('Sales Ach'!C$5+((N504-'Sales Ach'!B$5)/('Sales Ach'!B$4-'Sales Ach'!B$5))*'Sales Ach'!D$5),IF(N504&gt;='Sales Ach'!B$6,('Sales Ach'!C$6+((N504-'Sales Ach'!B$6)/('Sales Ach'!B$5-'Sales Ach'!B$6)*'Sales Ach'!D$6)),0))))*$AB$2/10))</f>
        <v>4.9659428649984854</v>
      </c>
      <c r="AC504" s="76">
        <f>IF(Q504="","",(IF(Q504&gt;=UA!B$3,UA!C$3,IF(Q504&gt;=UA!B$4,(UA!C$4+((Q504-UA!B$4)/(UA!B$3-UA!B$4))*UA!D$4),IF(Q504&gt;UA!B$5,(UA!C$5+((Q504-UA!B$5)/(UA!B$4-UA!B$5))*UA!D$5),IF(Q504&gt;=UA!B$6,(UA!C$6+((Q504-UA!B$6)/(UA!B$5-UA!B$6)*UA!D$6)),0))))*$AC$2/10))</f>
        <v>0</v>
      </c>
      <c r="AD504" s="76">
        <f>IF(R504="","",(IF(R504&gt;='New Product'!B$3,'New Product'!C$3,IF(R504&gt;='New Product'!B$4,('New Product'!C$4+((R504-'New Product'!B$4)/('New Product'!B$3-'New Product'!B$4))*'New Product'!D$4),IF(R504&gt;'New Product'!B$5,('New Product'!C$5+((R504-'New Product'!B$5)/('New Product'!B$4-'New Product'!B$5))*'New Product'!D$5),IF(R504&gt;='New Product'!B$6,('New Product'!C$6+((R504-'New Product'!B$6)/('New Product'!B$5-'New Product'!B$6)*'New Product'!D$6)),0)))))*$AD$2/10)</f>
        <v>0.58267894890897765</v>
      </c>
      <c r="AE504" s="76">
        <f>IF(S504="","",(IF(S504&gt;='Basket Brand'!B$3,'Basket Brand'!C$3,IF(S504&gt;='Basket Brand'!B$4,('Basket Brand'!C$4+((S504-'Basket Brand'!B$4)/('Basket Brand'!B$3-'Basket Brand'!B$4))*'Basket Brand'!D$4),IF(S504&gt;'Basket Brand'!B$5,('Basket Brand'!C$5+((S504-'Basket Brand'!B$5)/('Basket Brand'!B$4-'Basket Brand'!B$5))*'Basket Brand'!D$5),IF(S504&gt;='Basket Brand'!B$6,('Basket Brand'!C$6+((S504-'Basket Brand'!B$6)/('Basket Brand'!B$5-'Basket Brand'!B$6)*'Basket Brand'!D$6)),0))))*$AE$2/10))</f>
        <v>0</v>
      </c>
      <c r="AF504" s="76">
        <f>IF(T504="","",(IF(T504&gt;='No of Month Ach.'!B$3,'No of Month Ach.'!C$3,IF(T504&gt;='No of Month Ach.'!B$4,('No of Month Ach.'!C$4+((T504-'No of Month Ach.'!B$4)/('No of Month Ach.'!B$3-'No of Month Ach.'!B$4))*'No of Month Ach.'!D$4),IF(T504&gt;'No of Month Ach.'!B$5,('No of Month Ach.'!C$5+((T504-'No of Month Ach.'!B$5)/('No of Month Ach.'!B$4-'No of Month Ach.'!B$5))*'No of Month Ach.'!D$5),IF(T504&gt;='No of Month Ach.'!B$6,('No of Month Ach.'!C$6+((T504-'No of Month Ach.'!B$6)/('No of Month Ach.'!B$5-'No of Month Ach.'!B$6)*'No of Month Ach.'!D$6)),0))))*$AF$2/10))</f>
        <v>0</v>
      </c>
      <c r="AG504" s="76">
        <f>IFERROR(IF(U504="","",IF(U504&gt;='Rx Share'!B$3,'Rx Share'!C$3,IF(U504&gt;='Rx Share'!B$4,('Rx Share'!C$4+((U504-'Rx Share'!B$4)/('Rx Share'!B$3-'Rx Share'!B$4))*'Rx Share'!D$4),IF(U504&gt;'Rx Share'!B$5,('Rx Share'!C$5+((U504-'Rx Share'!B$5)/('Rx Share'!B$4-'Rx Share'!B$5))*'Rx Share'!D$5),IF(U504&gt;='Rx Share'!B$6,('Rx Share'!C$6+((U504-'Rx Share'!B$6)/('Rx Share'!B$5-'Rx Share'!B$6)*'Rx Share'!D$6)),0)))))*$AG$2/10,"")</f>
        <v>0</v>
      </c>
      <c r="AH504" s="76">
        <f>IF(W504&gt;='Call Achv'!B$3,'Call Achv'!C$3,IF(W504&gt;='Call Achv'!B$4,('Call Achv'!C$4+((W504-'Call Achv'!B$4)/('Call Achv'!B$3-'Call Achv'!B$4))*'Call Achv'!D$4),IF(W504&gt;'Call Achv'!B$5,('Call Achv'!C$5+((W504-'Call Achv'!B$5)/('Call Achv'!B$4-'Call Achv'!B$5))*'Call Achv'!D$5),IF(W504&gt;='Call Achv'!B$6,('Call Achv'!C$6+((W504-'Call Achv'!B$6)/('Call Achv'!B$5-'Call Achv'!B$6)*'Call Achv'!D$6)),0))))*$AH$2/10</f>
        <v>0</v>
      </c>
      <c r="AI504" s="76">
        <f>IF(X504&gt;='FF-Written'!B$3,'FF-Written'!C$3,IF(X504&gt;='FF-Written'!B$4,('FF-Written'!C$4+((X504-'FF-Written'!B$4)/('FF-Written'!B$3-'FF-Written'!B$4))*'FF-Written'!D$4),IF(X504&gt;'FF-Written'!B$5,('FF-Written'!C$5+((X504-'FF-Written'!B$5)/('FF-Written'!B$4-'FF-Written'!B$5))*'FF-Written'!D$5),IF(X504&gt;='FF-Written'!B$6,('FF-Written'!C$6+((X504-'FF-Written'!B$6)/('FF-Written'!B$5-'FF-Written'!B$6)*'FF-Written'!D$6)),0))))*$AI$2/10</f>
        <v>5.333333333333333</v>
      </c>
      <c r="AJ504" s="76">
        <f>IF(Y504&gt;='FF-Detailing'!B$3,'FF-Detailing'!C$3,IF(Y504&gt;='FF-Detailing'!B$4,('FF-Detailing'!C$4+((Y504-'FF-Detailing'!B$4)/('FF-Detailing'!B$3-'FF-Detailing'!B$4))*'FF-Detailing'!D$4),IF(Y504&gt;'FF-Detailing'!B$5,('FF-Detailing'!C$5+((Y504-'FF-Detailing'!B$5)/('FF-Detailing'!B$4-'FF-Detailing'!B$5))*'FF-Detailing'!D$5),IF(Y504&gt;='FF-Detailing'!B$6,('FF-Detailing'!C$6+((Y504-'FF-Detailing'!B$6)/('FF-Detailing'!B$5-'FF-Detailing'!B$6)*'FF-Detailing'!D$6)),0))))*$AJ$2/10</f>
        <v>2.1</v>
      </c>
      <c r="AK504" s="100">
        <f t="shared" si="94"/>
        <v>16.227443934050992</v>
      </c>
      <c r="AL504" s="70">
        <f t="shared" si="101"/>
        <v>566</v>
      </c>
      <c r="AO504" s="110" t="str">
        <f t="shared" si="95"/>
        <v/>
      </c>
      <c r="AP504" s="110" t="str">
        <f t="shared" si="91"/>
        <v/>
      </c>
      <c r="AQ504" s="110" t="str">
        <f t="shared" si="92"/>
        <v/>
      </c>
      <c r="AR504" s="110" t="str">
        <f t="shared" si="93"/>
        <v/>
      </c>
      <c r="AS504" s="109" t="str">
        <f t="shared" si="96"/>
        <v>Disqualified</v>
      </c>
      <c r="AT504" s="109" t="str">
        <f t="shared" si="97"/>
        <v>Disqualified</v>
      </c>
      <c r="AU504" s="109" t="str">
        <f t="shared" si="98"/>
        <v>Disqualified</v>
      </c>
      <c r="AV504" s="109" t="str">
        <f t="shared" si="99"/>
        <v>Disqualified</v>
      </c>
    </row>
    <row r="505" spans="1:48" ht="20" x14ac:dyDescent="0.35">
      <c r="A505" s="87"/>
      <c r="B505" s="79">
        <v>109844</v>
      </c>
      <c r="C505" s="80" t="s">
        <v>2544</v>
      </c>
      <c r="D505" s="80" t="s">
        <v>1114</v>
      </c>
      <c r="E505" s="80" t="s">
        <v>2545</v>
      </c>
      <c r="F505" s="80" t="s">
        <v>149</v>
      </c>
      <c r="G505" s="80" t="s">
        <v>16</v>
      </c>
      <c r="H505" s="80" t="s">
        <v>1770</v>
      </c>
      <c r="I505" s="80" t="s">
        <v>1757</v>
      </c>
      <c r="J505" s="146">
        <v>45600</v>
      </c>
      <c r="K505" s="146" t="s">
        <v>1719</v>
      </c>
      <c r="L505" s="79"/>
      <c r="M505" s="79">
        <v>9</v>
      </c>
      <c r="N505" s="78">
        <v>99.833362277880227</v>
      </c>
      <c r="O505" s="78">
        <f>_xlfn.XLOOKUP($B505,[1]Sheet1!$A:$A,[1]Sheet1!$D:$D)</f>
        <v>99.833324137488574</v>
      </c>
      <c r="P505" s="78">
        <f t="shared" si="100"/>
        <v>3.8140391652063954E-5</v>
      </c>
      <c r="Q505" s="78">
        <v>42.444821731748725</v>
      </c>
      <c r="R505" s="78">
        <v>76.659515190838178</v>
      </c>
      <c r="S505" s="78">
        <v>114.36885602022365</v>
      </c>
      <c r="T505" s="142">
        <v>5</v>
      </c>
      <c r="U505" s="68">
        <v>22.33192289609779</v>
      </c>
      <c r="V505" s="68">
        <v>0.66995768688293367</v>
      </c>
      <c r="W505" s="78">
        <v>121.42857142857142</v>
      </c>
      <c r="X505" s="78">
        <v>49.444444444444436</v>
      </c>
      <c r="Y505" s="78">
        <v>53.333333333333336</v>
      </c>
      <c r="Z505" s="73"/>
      <c r="AA505" s="74"/>
      <c r="AB505" s="75">
        <f>IF(N505="","",(IF(N505&gt;='Sales Ach'!B$3,'Sales Ach'!C$3,IF(N505&gt;='Sales Ach'!B$4,('Sales Ach'!C$4+((N505-'Sales Ach'!B$4)/('Sales Ach'!B$3-'Sales Ach'!B$4))*'Sales Ach'!D$4),IF(N505&gt;'Sales Ach'!B$5,('Sales Ach'!C$5+((N505-'Sales Ach'!B$5)/('Sales Ach'!B$4-'Sales Ach'!B$5))*'Sales Ach'!D$5),IF(N505&gt;='Sales Ach'!B$6,('Sales Ach'!C$6+((N505-'Sales Ach'!B$6)/('Sales Ach'!B$5-'Sales Ach'!B$6)*'Sales Ach'!D$6)),0))))*$AB$2/10))</f>
        <v>20.800034733456272</v>
      </c>
      <c r="AC505" s="76">
        <f>IF(Q505="","",(IF(Q505&gt;=UA!B$3,UA!C$3,IF(Q505&gt;=UA!B$4,(UA!C$4+((Q505-UA!B$4)/(UA!B$3-UA!B$4))*UA!D$4),IF(Q505&gt;UA!B$5,(UA!C$5+((Q505-UA!B$5)/(UA!B$4-UA!B$5))*UA!D$5),IF(Q505&gt;=UA!B$6,(UA!C$6+((Q505-UA!B$6)/(UA!B$5-UA!B$6)*UA!D$6)),0))))*$AC$2/10))</f>
        <v>6.9779286926994901</v>
      </c>
      <c r="AD505" s="76">
        <f>IF(R505="","",(IF(R505&gt;='New Product'!B$3,'New Product'!C$3,IF(R505&gt;='New Product'!B$4,('New Product'!C$4+((R505-'New Product'!B$4)/('New Product'!B$3-'New Product'!B$4))*'New Product'!D$4),IF(R505&gt;'New Product'!B$5,('New Product'!C$5+((R505-'New Product'!B$5)/('New Product'!B$4-'New Product'!B$5))*'New Product'!D$5),IF(R505&gt;='New Product'!B$6,('New Product'!C$6+((R505-'New Product'!B$6)/('New Product'!B$5-'New Product'!B$6)*'New Product'!D$6)),0)))))*$AD$2/10)</f>
        <v>1.8538537895991702</v>
      </c>
      <c r="AE505" s="76">
        <f>IF(S505="","",(IF(S505&gt;='Basket Brand'!B$3,'Basket Brand'!C$3,IF(S505&gt;='Basket Brand'!B$4,('Basket Brand'!C$4+((S505-'Basket Brand'!B$4)/('Basket Brand'!B$3-'Basket Brand'!B$4))*'Basket Brand'!D$4),IF(S505&gt;'Basket Brand'!B$5,('Basket Brand'!C$5+((S505-'Basket Brand'!B$5)/('Basket Brand'!B$4-'Basket Brand'!B$5))*'Basket Brand'!D$5),IF(S505&gt;='Basket Brand'!B$6,('Basket Brand'!C$6+((S505-'Basket Brand'!B$6)/('Basket Brand'!B$5-'Basket Brand'!B$6)*'Basket Brand'!D$6)),0))))*$AE$2/10))</f>
        <v>11.324262722426838</v>
      </c>
      <c r="AF505" s="76">
        <f>IF(T505="","",(IF(T505&gt;='No of Month Ach.'!B$3,'No of Month Ach.'!C$3,IF(T505&gt;='No of Month Ach.'!B$4,('No of Month Ach.'!C$4+((T505-'No of Month Ach.'!B$4)/('No of Month Ach.'!B$3-'No of Month Ach.'!B$4))*'No of Month Ach.'!D$4),IF(T505&gt;'No of Month Ach.'!B$5,('No of Month Ach.'!C$5+((T505-'No of Month Ach.'!B$5)/('No of Month Ach.'!B$4-'No of Month Ach.'!B$5))*'No of Month Ach.'!D$5),IF(T505&gt;='No of Month Ach.'!B$6,('No of Month Ach.'!C$6+((T505-'No of Month Ach.'!B$6)/('No of Month Ach.'!B$5-'No of Month Ach.'!B$6)*'No of Month Ach.'!D$6)),0))))*$AF$2/10))</f>
        <v>0.35</v>
      </c>
      <c r="AG505" s="76">
        <f>IFERROR(IF(U505="","",IF(U505&gt;='Rx Share'!B$3,'Rx Share'!C$3,IF(U505&gt;='Rx Share'!B$4,('Rx Share'!C$4+((U505-'Rx Share'!B$4)/('Rx Share'!B$3-'Rx Share'!B$4))*'Rx Share'!D$4),IF(U505&gt;'Rx Share'!B$5,('Rx Share'!C$5+((U505-'Rx Share'!B$5)/('Rx Share'!B$4-'Rx Share'!B$5))*'Rx Share'!D$5),IF(U505&gt;='Rx Share'!B$6,('Rx Share'!C$6+((U505-'Rx Share'!B$6)/('Rx Share'!B$5-'Rx Share'!B$6)*'Rx Share'!D$6)),0)))))*$AG$2/10,"")</f>
        <v>0</v>
      </c>
      <c r="AH505" s="76">
        <f>IF(W505&gt;='Call Achv'!B$3,'Call Achv'!C$3,IF(W505&gt;='Call Achv'!B$4,('Call Achv'!C$4+((W505-'Call Achv'!B$4)/('Call Achv'!B$3-'Call Achv'!B$4))*'Call Achv'!D$4),IF(W505&gt;'Call Achv'!B$5,('Call Achv'!C$5+((W505-'Call Achv'!B$5)/('Call Achv'!B$4-'Call Achv'!B$5))*'Call Achv'!D$5),IF(W505&gt;='Call Achv'!B$6,('Call Achv'!C$6+((W505-'Call Achv'!B$6)/('Call Achv'!B$5-'Call Achv'!B$6)*'Call Achv'!D$6)),0))))*$AH$2/10</f>
        <v>5</v>
      </c>
      <c r="AI505" s="76">
        <f>IF(X505&gt;='FF-Written'!B$3,'FF-Written'!C$3,IF(X505&gt;='FF-Written'!B$4,('FF-Written'!C$4+((X505-'FF-Written'!B$4)/('FF-Written'!B$3-'FF-Written'!B$4))*'FF-Written'!D$4),IF(X505&gt;'FF-Written'!B$5,('FF-Written'!C$5+((X505-'FF-Written'!B$5)/('FF-Written'!B$4-'FF-Written'!B$5))*'FF-Written'!D$5),IF(X505&gt;='FF-Written'!B$6,('FF-Written'!C$6+((X505-'FF-Written'!B$6)/('FF-Written'!B$5-'FF-Written'!B$6)*'FF-Written'!D$6)),0))))*$AI$2/10</f>
        <v>0</v>
      </c>
      <c r="AJ505" s="76">
        <f>IF(Y505&gt;='FF-Detailing'!B$3,'FF-Detailing'!C$3,IF(Y505&gt;='FF-Detailing'!B$4,('FF-Detailing'!C$4+((Y505-'FF-Detailing'!B$4)/('FF-Detailing'!B$3-'FF-Detailing'!B$4))*'FF-Detailing'!D$4),IF(Y505&gt;'FF-Detailing'!B$5,('FF-Detailing'!C$5+((Y505-'FF-Detailing'!B$5)/('FF-Detailing'!B$4-'FF-Detailing'!B$5))*'FF-Detailing'!D$5),IF(Y505&gt;='FF-Detailing'!B$6,('FF-Detailing'!C$6+((Y505-'FF-Detailing'!B$6)/('FF-Detailing'!B$5-'FF-Detailing'!B$6)*'FF-Detailing'!D$6)),0))))*$AJ$2/10</f>
        <v>0</v>
      </c>
      <c r="AK505" s="100">
        <f t="shared" si="94"/>
        <v>57.882599922727216</v>
      </c>
      <c r="AL505" s="70">
        <f t="shared" si="101"/>
        <v>179</v>
      </c>
      <c r="AO505" s="110">
        <f t="shared" si="95"/>
        <v>22.33192289609779</v>
      </c>
      <c r="AP505" s="110">
        <f t="shared" si="91"/>
        <v>76.659515190838178</v>
      </c>
      <c r="AQ505" s="110">
        <f t="shared" si="92"/>
        <v>42.444821731748725</v>
      </c>
      <c r="AR505" s="110">
        <f t="shared" si="93"/>
        <v>49.444444444444436</v>
      </c>
      <c r="AS505" s="109">
        <f t="shared" si="96"/>
        <v>61</v>
      </c>
      <c r="AT505" s="109">
        <f t="shared" si="97"/>
        <v>63</v>
      </c>
      <c r="AU505" s="109">
        <f t="shared" si="98"/>
        <v>77</v>
      </c>
      <c r="AV505" s="109">
        <f t="shared" si="99"/>
        <v>141</v>
      </c>
    </row>
    <row r="506" spans="1:48" ht="20" x14ac:dyDescent="0.35">
      <c r="A506" s="87"/>
      <c r="B506" s="79">
        <v>109845</v>
      </c>
      <c r="C506" s="80" t="s">
        <v>2546</v>
      </c>
      <c r="D506" s="80" t="s">
        <v>1114</v>
      </c>
      <c r="E506" s="80" t="s">
        <v>822</v>
      </c>
      <c r="F506" s="80" t="s">
        <v>99</v>
      </c>
      <c r="G506" s="80" t="s">
        <v>16</v>
      </c>
      <c r="H506" s="80" t="s">
        <v>1770</v>
      </c>
      <c r="I506" s="80" t="s">
        <v>1757</v>
      </c>
      <c r="J506" s="146">
        <v>45600</v>
      </c>
      <c r="K506" s="146" t="s">
        <v>1719</v>
      </c>
      <c r="L506" s="79"/>
      <c r="M506" s="79">
        <v>9</v>
      </c>
      <c r="N506" s="78">
        <v>79.041734555806144</v>
      </c>
      <c r="O506" s="78">
        <f>_xlfn.XLOOKUP($B506,[1]Sheet1!$A:$A,[1]Sheet1!$D:$D)</f>
        <v>79.041832775199012</v>
      </c>
      <c r="P506" s="78">
        <f t="shared" si="100"/>
        <v>-9.8219392867804345E-5</v>
      </c>
      <c r="Q506" s="78">
        <v>29.215358931552586</v>
      </c>
      <c r="R506" s="78">
        <v>62.700777175587938</v>
      </c>
      <c r="S506" s="78">
        <v>74.678922688640341</v>
      </c>
      <c r="T506" s="142">
        <v>1</v>
      </c>
      <c r="U506" s="68">
        <v>21.969501163091234</v>
      </c>
      <c r="V506" s="68">
        <v>0.65908503489273706</v>
      </c>
      <c r="W506" s="78">
        <v>100.22222222222221</v>
      </c>
      <c r="X506" s="78">
        <v>69.444444444444443</v>
      </c>
      <c r="Y506" s="78">
        <v>86</v>
      </c>
      <c r="Z506" s="73"/>
      <c r="AA506" s="74"/>
      <c r="AB506" s="75">
        <f>IF(N506="","",(IF(N506&gt;='Sales Ach'!B$3,'Sales Ach'!C$3,IF(N506&gt;='Sales Ach'!B$4,('Sales Ach'!C$4+((N506-'Sales Ach'!B$4)/('Sales Ach'!B$3-'Sales Ach'!B$4))*'Sales Ach'!D$4),IF(N506&gt;'Sales Ach'!B$5,('Sales Ach'!C$5+((N506-'Sales Ach'!B$5)/('Sales Ach'!B$4-'Sales Ach'!B$5))*'Sales Ach'!D$5),IF(N506&gt;='Sales Ach'!B$6,('Sales Ach'!C$6+((N506-'Sales Ach'!B$6)/('Sales Ach'!B$5-'Sales Ach'!B$6)*'Sales Ach'!D$6)),0))))*$AB$2/10))</f>
        <v>10.212520366741844</v>
      </c>
      <c r="AC506" s="76">
        <f>IF(Q506="","",(IF(Q506&gt;=UA!B$3,UA!C$3,IF(Q506&gt;=UA!B$4,(UA!C$4+((Q506-UA!B$4)/(UA!B$3-UA!B$4))*UA!D$4),IF(Q506&gt;UA!B$5,(UA!C$5+((Q506-UA!B$5)/(UA!B$4-UA!B$5))*UA!D$5),IF(Q506&gt;=UA!B$6,(UA!C$6+((Q506-UA!B$6)/(UA!B$5-UA!B$6)*UA!D$6)),0))))*$AC$2/10))</f>
        <v>0</v>
      </c>
      <c r="AD506" s="76">
        <f>IF(R506="","",(IF(R506&gt;='New Product'!B$3,'New Product'!C$3,IF(R506&gt;='New Product'!B$4,('New Product'!C$4+((R506-'New Product'!B$4)/('New Product'!B$3-'New Product'!B$4))*'New Product'!D$4),IF(R506&gt;'New Product'!B$5,('New Product'!C$5+((R506-'New Product'!B$5)/('New Product'!B$4-'New Product'!B$5))*'New Product'!D$5),IF(R506&gt;='New Product'!B$6,('New Product'!C$6+((R506-'New Product'!B$6)/('New Product'!B$5-'New Product'!B$6)*'New Product'!D$6)),0)))))*$AD$2/10)</f>
        <v>1.2431590014319722</v>
      </c>
      <c r="AE506" s="76">
        <f>IF(S506="","",(IF(S506&gt;='Basket Brand'!B$3,'Basket Brand'!C$3,IF(S506&gt;='Basket Brand'!B$4,('Basket Brand'!C$4+((S506-'Basket Brand'!B$4)/('Basket Brand'!B$3-'Basket Brand'!B$4))*'Basket Brand'!D$4),IF(S506&gt;'Basket Brand'!B$5,('Basket Brand'!C$5+((S506-'Basket Brand'!B$5)/('Basket Brand'!B$4-'Basket Brand'!B$5))*'Basket Brand'!D$5),IF(S506&gt;='Basket Brand'!B$6,('Basket Brand'!C$6+((S506-'Basket Brand'!B$6)/('Basket Brand'!B$5-'Basket Brand'!B$6)*'Basket Brand'!D$6)),0))))*$AE$2/10))</f>
        <v>3.5614707226368409</v>
      </c>
      <c r="AF506" s="76">
        <f>IF(T506="","",(IF(T506&gt;='No of Month Ach.'!B$3,'No of Month Ach.'!C$3,IF(T506&gt;='No of Month Ach.'!B$4,('No of Month Ach.'!C$4+((T506-'No of Month Ach.'!B$4)/('No of Month Ach.'!B$3-'No of Month Ach.'!B$4))*'No of Month Ach.'!D$4),IF(T506&gt;'No of Month Ach.'!B$5,('No of Month Ach.'!C$5+((T506-'No of Month Ach.'!B$5)/('No of Month Ach.'!B$4-'No of Month Ach.'!B$5))*'No of Month Ach.'!D$5),IF(T506&gt;='No of Month Ach.'!B$6,('No of Month Ach.'!C$6+((T506-'No of Month Ach.'!B$6)/('No of Month Ach.'!B$5-'No of Month Ach.'!B$6)*'No of Month Ach.'!D$6)),0))))*$AF$2/10))</f>
        <v>0</v>
      </c>
      <c r="AG506" s="76">
        <f>IFERROR(IF(U506="","",IF(U506&gt;='Rx Share'!B$3,'Rx Share'!C$3,IF(U506&gt;='Rx Share'!B$4,('Rx Share'!C$4+((U506-'Rx Share'!B$4)/('Rx Share'!B$3-'Rx Share'!B$4))*'Rx Share'!D$4),IF(U506&gt;'Rx Share'!B$5,('Rx Share'!C$5+((U506-'Rx Share'!B$5)/('Rx Share'!B$4-'Rx Share'!B$5))*'Rx Share'!D$5),IF(U506&gt;='Rx Share'!B$6,('Rx Share'!C$6+((U506-'Rx Share'!B$6)/('Rx Share'!B$5-'Rx Share'!B$6)*'Rx Share'!D$6)),0)))))*$AG$2/10,"")</f>
        <v>0</v>
      </c>
      <c r="AH506" s="76">
        <f>IF(W506&gt;='Call Achv'!B$3,'Call Achv'!C$3,IF(W506&gt;='Call Achv'!B$4,('Call Achv'!C$4+((W506-'Call Achv'!B$4)/('Call Achv'!B$3-'Call Achv'!B$4))*'Call Achv'!D$4),IF(W506&gt;'Call Achv'!B$5,('Call Achv'!C$5+((W506-'Call Achv'!B$5)/('Call Achv'!B$4-'Call Achv'!B$5))*'Call Achv'!D$5),IF(W506&gt;='Call Achv'!B$6,('Call Achv'!C$6+((W506-'Call Achv'!B$6)/('Call Achv'!B$5-'Call Achv'!B$6)*'Call Achv'!D$6)),0))))*$AH$2/10</f>
        <v>5</v>
      </c>
      <c r="AI506" s="76">
        <f>IF(X506&gt;='FF-Written'!B$3,'FF-Written'!C$3,IF(X506&gt;='FF-Written'!B$4,('FF-Written'!C$4+((X506-'FF-Written'!B$4)/('FF-Written'!B$3-'FF-Written'!B$4))*'FF-Written'!D$4),IF(X506&gt;'FF-Written'!B$5,('FF-Written'!C$5+((X506-'FF-Written'!B$5)/('FF-Written'!B$4-'FF-Written'!B$5))*'FF-Written'!D$5),IF(X506&gt;='FF-Written'!B$6,('FF-Written'!C$6+((X506-'FF-Written'!B$6)/('FF-Written'!B$5-'FF-Written'!B$6)*'FF-Written'!D$6)),0))))*$AI$2/10</f>
        <v>4.333333333333333</v>
      </c>
      <c r="AJ506" s="76">
        <f>IF(Y506&gt;='FF-Detailing'!B$3,'FF-Detailing'!C$3,IF(Y506&gt;='FF-Detailing'!B$4,('FF-Detailing'!C$4+((Y506-'FF-Detailing'!B$4)/('FF-Detailing'!B$3-'FF-Detailing'!B$4))*'FF-Detailing'!D$4),IF(Y506&gt;'FF-Detailing'!B$5,('FF-Detailing'!C$5+((Y506-'FF-Detailing'!B$5)/('FF-Detailing'!B$4-'FF-Detailing'!B$5))*'FF-Detailing'!D$5),IF(Y506&gt;='FF-Detailing'!B$6,('FF-Detailing'!C$6+((Y506-'FF-Detailing'!B$6)/('FF-Detailing'!B$5-'FF-Detailing'!B$6)*'FF-Detailing'!D$6)),0))))*$AJ$2/10</f>
        <v>2.46</v>
      </c>
      <c r="AK506" s="100">
        <f t="shared" si="94"/>
        <v>33.513104280179988</v>
      </c>
      <c r="AL506" s="70">
        <f t="shared" si="101"/>
        <v>431</v>
      </c>
      <c r="AO506" s="110" t="str">
        <f t="shared" si="95"/>
        <v/>
      </c>
      <c r="AP506" s="110" t="str">
        <f t="shared" si="91"/>
        <v/>
      </c>
      <c r="AQ506" s="110" t="str">
        <f t="shared" si="92"/>
        <v/>
      </c>
      <c r="AR506" s="110" t="str">
        <f t="shared" si="93"/>
        <v/>
      </c>
      <c r="AS506" s="109" t="str">
        <f t="shared" si="96"/>
        <v>Disqualified</v>
      </c>
      <c r="AT506" s="109" t="str">
        <f t="shared" si="97"/>
        <v>Disqualified</v>
      </c>
      <c r="AU506" s="109" t="str">
        <f t="shared" si="98"/>
        <v>Disqualified</v>
      </c>
      <c r="AV506" s="109" t="str">
        <f t="shared" si="99"/>
        <v>Disqualified</v>
      </c>
    </row>
    <row r="507" spans="1:48" ht="20" x14ac:dyDescent="0.35">
      <c r="A507" s="87"/>
      <c r="B507" s="79">
        <v>109846</v>
      </c>
      <c r="C507" s="80" t="s">
        <v>2547</v>
      </c>
      <c r="D507" s="80"/>
      <c r="E507" s="80" t="s">
        <v>2548</v>
      </c>
      <c r="F507" s="80" t="s">
        <v>2549</v>
      </c>
      <c r="G507" s="80" t="s">
        <v>2000</v>
      </c>
      <c r="H507" s="80" t="s">
        <v>1912</v>
      </c>
      <c r="I507" s="80" t="s">
        <v>1786</v>
      </c>
      <c r="J507" s="146"/>
      <c r="K507" s="146" t="s">
        <v>1701</v>
      </c>
      <c r="L507" s="79"/>
      <c r="M507" s="79">
        <v>9</v>
      </c>
      <c r="N507" s="78">
        <v>90.173632084676996</v>
      </c>
      <c r="O507" s="78">
        <f>_xlfn.XLOOKUP($B507,[1]Sheet1!$A:$A,[1]Sheet1!$D:$D)</f>
        <v>90.173591907365036</v>
      </c>
      <c r="P507" s="78">
        <f t="shared" si="100"/>
        <v>4.0177311959155304E-5</v>
      </c>
      <c r="Q507" s="78">
        <v>21.917808219178081</v>
      </c>
      <c r="R507" s="78">
        <v>8.615271107248649</v>
      </c>
      <c r="S507" s="78">
        <v>94.786843170853814</v>
      </c>
      <c r="T507" s="142">
        <v>2</v>
      </c>
      <c r="U507" s="68">
        <v>1.8473653930401832</v>
      </c>
      <c r="V507" s="68">
        <v>0.33252577074723294</v>
      </c>
      <c r="W507" s="78">
        <v>100.92592592592592</v>
      </c>
      <c r="X507" s="78">
        <v>92.222222222222229</v>
      </c>
      <c r="Y507" s="78">
        <v>85.666666666666671</v>
      </c>
      <c r="Z507" s="73"/>
      <c r="AA507" s="74"/>
      <c r="AB507" s="75">
        <f>IF(N507="","",(IF(N507&gt;='Sales Ach'!B$3,'Sales Ach'!C$3,IF(N507&gt;='Sales Ach'!B$4,('Sales Ach'!C$4+((N507-'Sales Ach'!B$4)/('Sales Ach'!B$3-'Sales Ach'!B$4))*'Sales Ach'!D$4),IF(N507&gt;'Sales Ach'!B$5,('Sales Ach'!C$5+((N507-'Sales Ach'!B$5)/('Sales Ach'!B$4-'Sales Ach'!B$5))*'Sales Ach'!D$5),IF(N507&gt;='Sales Ach'!B$6,('Sales Ach'!C$6+((N507-'Sales Ach'!B$6)/('Sales Ach'!B$5-'Sales Ach'!B$6)*'Sales Ach'!D$6)),0))))*$AB$2/10))</f>
        <v>13.552089625403099</v>
      </c>
      <c r="AC507" s="76">
        <f>IF(Q507="","",(IF(Q507&gt;=UA!B$3,UA!C$3,IF(Q507&gt;=UA!B$4,(UA!C$4+((Q507-UA!B$4)/(UA!B$3-UA!B$4))*UA!D$4),IF(Q507&gt;UA!B$5,(UA!C$5+((Q507-UA!B$5)/(UA!B$4-UA!B$5))*UA!D$5),IF(Q507&gt;=UA!B$6,(UA!C$6+((Q507-UA!B$6)/(UA!B$5-UA!B$6)*UA!D$6)),0))))*$AC$2/10))</f>
        <v>0</v>
      </c>
      <c r="AD507" s="76">
        <f>IF(R507="","",(IF(R507&gt;='New Product'!B$3,'New Product'!C$3,IF(R507&gt;='New Product'!B$4,('New Product'!C$4+((R507-'New Product'!B$4)/('New Product'!B$3-'New Product'!B$4))*'New Product'!D$4),IF(R507&gt;'New Product'!B$5,('New Product'!C$5+((R507-'New Product'!B$5)/('New Product'!B$4-'New Product'!B$5))*'New Product'!D$5),IF(R507&gt;='New Product'!B$6,('New Product'!C$6+((R507-'New Product'!B$6)/('New Product'!B$5-'New Product'!B$6)*'New Product'!D$6)),0)))))*$AD$2/10)</f>
        <v>0</v>
      </c>
      <c r="AE507" s="76">
        <f>IF(S507="","",(IF(S507&gt;='Basket Brand'!B$3,'Basket Brand'!C$3,IF(S507&gt;='Basket Brand'!B$4,('Basket Brand'!C$4+((S507-'Basket Brand'!B$4)/('Basket Brand'!B$3-'Basket Brand'!B$4))*'Basket Brand'!D$4),IF(S507&gt;'Basket Brand'!B$5,('Basket Brand'!C$5+((S507-'Basket Brand'!B$5)/('Basket Brand'!B$4-'Basket Brand'!B$5))*'Basket Brand'!D$5),IF(S507&gt;='Basket Brand'!B$6,('Basket Brand'!C$6+((S507-'Basket Brand'!B$6)/('Basket Brand'!B$5-'Basket Brand'!B$6)*'Basket Brand'!D$6)),0))))*$AE$2/10))</f>
        <v>5.9744211805024579</v>
      </c>
      <c r="AF507" s="76">
        <f>IF(T507="","",(IF(T507&gt;='No of Month Ach.'!B$3,'No of Month Ach.'!C$3,IF(T507&gt;='No of Month Ach.'!B$4,('No of Month Ach.'!C$4+((T507-'No of Month Ach.'!B$4)/('No of Month Ach.'!B$3-'No of Month Ach.'!B$4))*'No of Month Ach.'!D$4),IF(T507&gt;'No of Month Ach.'!B$5,('No of Month Ach.'!C$5+((T507-'No of Month Ach.'!B$5)/('No of Month Ach.'!B$4-'No of Month Ach.'!B$5))*'No of Month Ach.'!D$5),IF(T507&gt;='No of Month Ach.'!B$6,('No of Month Ach.'!C$6+((T507-'No of Month Ach.'!B$6)/('No of Month Ach.'!B$5-'No of Month Ach.'!B$6)*'No of Month Ach.'!D$6)),0))))*$AF$2/10))</f>
        <v>0</v>
      </c>
      <c r="AG507" s="76">
        <f>IFERROR(IF(U507="","",IF(U507&gt;='Rx Share'!B$3,'Rx Share'!C$3,IF(U507&gt;='Rx Share'!B$4,('Rx Share'!C$4+((U507-'Rx Share'!B$4)/('Rx Share'!B$3-'Rx Share'!B$4))*'Rx Share'!D$4),IF(U507&gt;'Rx Share'!B$5,('Rx Share'!C$5+((U507-'Rx Share'!B$5)/('Rx Share'!B$4-'Rx Share'!B$5))*'Rx Share'!D$5),IF(U507&gt;='Rx Share'!B$6,('Rx Share'!C$6+((U507-'Rx Share'!B$6)/('Rx Share'!B$5-'Rx Share'!B$6)*'Rx Share'!D$6)),0)))))*$AG$2/10,"")</f>
        <v>0</v>
      </c>
      <c r="AH507" s="76">
        <f>IF(W507&gt;='Call Achv'!B$3,'Call Achv'!C$3,IF(W507&gt;='Call Achv'!B$4,('Call Achv'!C$4+((W507-'Call Achv'!B$4)/('Call Achv'!B$3-'Call Achv'!B$4))*'Call Achv'!D$4),IF(W507&gt;'Call Achv'!B$5,('Call Achv'!C$5+((W507-'Call Achv'!B$5)/('Call Achv'!B$4-'Call Achv'!B$5))*'Call Achv'!D$5),IF(W507&gt;='Call Achv'!B$6,('Call Achv'!C$6+((W507-'Call Achv'!B$6)/('Call Achv'!B$5-'Call Achv'!B$6)*'Call Achv'!D$6)),0))))*$AH$2/10</f>
        <v>5</v>
      </c>
      <c r="AI507" s="76">
        <f>IF(X507&gt;='FF-Written'!B$3,'FF-Written'!C$3,IF(X507&gt;='FF-Written'!B$4,('FF-Written'!C$4+((X507-'FF-Written'!B$4)/('FF-Written'!B$3-'FF-Written'!B$4))*'FF-Written'!D$4),IF(X507&gt;'FF-Written'!B$5,('FF-Written'!C$5+((X507-'FF-Written'!B$5)/('FF-Written'!B$4-'FF-Written'!B$5))*'FF-Written'!D$5),IF(X507&gt;='FF-Written'!B$6,('FF-Written'!C$6+((X507-'FF-Written'!B$6)/('FF-Written'!B$5-'FF-Written'!B$6)*'FF-Written'!D$6)),0))))*$AI$2/10</f>
        <v>8</v>
      </c>
      <c r="AJ507" s="76">
        <f>IF(Y507&gt;='FF-Detailing'!B$3,'FF-Detailing'!C$3,IF(Y507&gt;='FF-Detailing'!B$4,('FF-Detailing'!C$4+((Y507-'FF-Detailing'!B$4)/('FF-Detailing'!B$3-'FF-Detailing'!B$4))*'FF-Detailing'!D$4),IF(Y507&gt;'FF-Detailing'!B$5,('FF-Detailing'!C$5+((Y507-'FF-Detailing'!B$5)/('FF-Detailing'!B$4-'FF-Detailing'!B$5))*'FF-Detailing'!D$5),IF(Y507&gt;='FF-Detailing'!B$6,('FF-Detailing'!C$6+((Y507-'FF-Detailing'!B$6)/('FF-Detailing'!B$5-'FF-Detailing'!B$6)*'FF-Detailing'!D$6)),0))))*$AJ$2/10</f>
        <v>2.4400000000000004</v>
      </c>
      <c r="AK507" s="100">
        <f t="shared" si="94"/>
        <v>43.708138507381946</v>
      </c>
      <c r="AL507" s="70">
        <f t="shared" si="101"/>
        <v>301</v>
      </c>
      <c r="AO507" s="110" t="str">
        <f t="shared" si="95"/>
        <v/>
      </c>
      <c r="AP507" s="110" t="str">
        <f t="shared" si="91"/>
        <v/>
      </c>
      <c r="AQ507" s="110" t="str">
        <f t="shared" si="92"/>
        <v/>
      </c>
      <c r="AR507" s="110" t="str">
        <f t="shared" si="93"/>
        <v/>
      </c>
      <c r="AS507" s="109" t="str">
        <f t="shared" si="96"/>
        <v>Disqualified</v>
      </c>
      <c r="AT507" s="109" t="str">
        <f t="shared" si="97"/>
        <v>Disqualified</v>
      </c>
      <c r="AU507" s="109" t="str">
        <f t="shared" si="98"/>
        <v>Disqualified</v>
      </c>
      <c r="AV507" s="109" t="str">
        <f t="shared" si="99"/>
        <v>Disqualified</v>
      </c>
    </row>
    <row r="508" spans="1:48" ht="20" x14ac:dyDescent="0.35">
      <c r="A508" s="87"/>
      <c r="B508" s="79">
        <v>109847</v>
      </c>
      <c r="C508" s="80" t="s">
        <v>2550</v>
      </c>
      <c r="D508" s="80" t="s">
        <v>1114</v>
      </c>
      <c r="E508" s="80" t="s">
        <v>2551</v>
      </c>
      <c r="F508" s="80" t="s">
        <v>108</v>
      </c>
      <c r="G508" s="80" t="s">
        <v>17</v>
      </c>
      <c r="H508" s="80" t="s">
        <v>1756</v>
      </c>
      <c r="I508" s="80" t="s">
        <v>1757</v>
      </c>
      <c r="J508" s="146">
        <v>45600</v>
      </c>
      <c r="K508" s="146" t="s">
        <v>1719</v>
      </c>
      <c r="L508" s="79"/>
      <c r="M508" s="79">
        <v>9</v>
      </c>
      <c r="N508" s="78">
        <v>85.858706464478914</v>
      </c>
      <c r="O508" s="78">
        <f>_xlfn.XLOOKUP($B508,[1]Sheet1!$A:$A,[1]Sheet1!$D:$D)</f>
        <v>85.858681581220807</v>
      </c>
      <c r="P508" s="78">
        <f t="shared" si="100"/>
        <v>2.4883258106456196E-5</v>
      </c>
      <c r="Q508" s="78">
        <v>27.366609294320138</v>
      </c>
      <c r="R508" s="78">
        <v>77.944355549329941</v>
      </c>
      <c r="S508" s="78">
        <v>110.66351975995931</v>
      </c>
      <c r="T508" s="142">
        <v>1</v>
      </c>
      <c r="U508" s="68">
        <v>43.617528794384249</v>
      </c>
      <c r="V508" s="68">
        <v>1.3085258638315274</v>
      </c>
      <c r="W508" s="78">
        <v>98.33440102498399</v>
      </c>
      <c r="X508" s="78">
        <v>85</v>
      </c>
      <c r="Y508" s="78">
        <v>82.666666666666671</v>
      </c>
      <c r="Z508" s="73"/>
      <c r="AA508" s="74"/>
      <c r="AB508" s="75">
        <f>IF(N508="","",(IF(N508&gt;='Sales Ach'!B$3,'Sales Ach'!C$3,IF(N508&gt;='Sales Ach'!B$4,('Sales Ach'!C$4+((N508-'Sales Ach'!B$4)/('Sales Ach'!B$3-'Sales Ach'!B$4))*'Sales Ach'!D$4),IF(N508&gt;'Sales Ach'!B$5,('Sales Ach'!C$5+((N508-'Sales Ach'!B$5)/('Sales Ach'!B$4-'Sales Ach'!B$5))*'Sales Ach'!D$5),IF(N508&gt;='Sales Ach'!B$6,('Sales Ach'!C$6+((N508-'Sales Ach'!B$6)/('Sales Ach'!B$5-'Sales Ach'!B$6)*'Sales Ach'!D$6)),0))))*$AB$2/10))</f>
        <v>12.257611939343672</v>
      </c>
      <c r="AC508" s="76">
        <f>IF(Q508="","",(IF(Q508&gt;=UA!B$3,UA!C$3,IF(Q508&gt;=UA!B$4,(UA!C$4+((Q508-UA!B$4)/(UA!B$3-UA!B$4))*UA!D$4),IF(Q508&gt;UA!B$5,(UA!C$5+((Q508-UA!B$5)/(UA!B$4-UA!B$5))*UA!D$5),IF(Q508&gt;=UA!B$6,(UA!C$6+((Q508-UA!B$6)/(UA!B$5-UA!B$6)*UA!D$6)),0))))*$AC$2/10))</f>
        <v>0</v>
      </c>
      <c r="AD508" s="76">
        <f>IF(R508="","",(IF(R508&gt;='New Product'!B$3,'New Product'!C$3,IF(R508&gt;='New Product'!B$4,('New Product'!C$4+((R508-'New Product'!B$4)/('New Product'!B$3-'New Product'!B$4))*'New Product'!D$4),IF(R508&gt;'New Product'!B$5,('New Product'!C$5+((R508-'New Product'!B$5)/('New Product'!B$4-'New Product'!B$5))*'New Product'!D$5),IF(R508&gt;='New Product'!B$6,('New Product'!C$6+((R508-'New Product'!B$6)/('New Product'!B$5-'New Product'!B$6)*'New Product'!D$6)),0)))))*$AD$2/10)</f>
        <v>1.9100655552831849</v>
      </c>
      <c r="AE508" s="76">
        <f>IF(S508="","",(IF(S508&gt;='Basket Brand'!B$3,'Basket Brand'!C$3,IF(S508&gt;='Basket Brand'!B$4,('Basket Brand'!C$4+((S508-'Basket Brand'!B$4)/('Basket Brand'!B$3-'Basket Brand'!B$4))*'Basket Brand'!D$4),IF(S508&gt;'Basket Brand'!B$5,('Basket Brand'!C$5+((S508-'Basket Brand'!B$5)/('Basket Brand'!B$4-'Basket Brand'!B$5))*'Basket Brand'!D$5),IF(S508&gt;='Basket Brand'!B$6,('Basket Brand'!C$6+((S508-'Basket Brand'!B$6)/('Basket Brand'!B$5-'Basket Brand'!B$6)*'Basket Brand'!D$6)),0))))*$AE$2/10))</f>
        <v>10.879622371195119</v>
      </c>
      <c r="AF508" s="76">
        <f>IF(T508="","",(IF(T508&gt;='No of Month Ach.'!B$3,'No of Month Ach.'!C$3,IF(T508&gt;='No of Month Ach.'!B$4,('No of Month Ach.'!C$4+((T508-'No of Month Ach.'!B$4)/('No of Month Ach.'!B$3-'No of Month Ach.'!B$4))*'No of Month Ach.'!D$4),IF(T508&gt;'No of Month Ach.'!B$5,('No of Month Ach.'!C$5+((T508-'No of Month Ach.'!B$5)/('No of Month Ach.'!B$4-'No of Month Ach.'!B$5))*'No of Month Ach.'!D$5),IF(T508&gt;='No of Month Ach.'!B$6,('No of Month Ach.'!C$6+((T508-'No of Month Ach.'!B$6)/('No of Month Ach.'!B$5-'No of Month Ach.'!B$6)*'No of Month Ach.'!D$6)),0))))*$AF$2/10))</f>
        <v>0</v>
      </c>
      <c r="AG508" s="76">
        <f>IFERROR(IF(U508="","",IF(U508&gt;='Rx Share'!B$3,'Rx Share'!C$3,IF(U508&gt;='Rx Share'!B$4,('Rx Share'!C$4+((U508-'Rx Share'!B$4)/('Rx Share'!B$3-'Rx Share'!B$4))*'Rx Share'!D$4),IF(U508&gt;'Rx Share'!B$5,('Rx Share'!C$5+((U508-'Rx Share'!B$5)/('Rx Share'!B$4-'Rx Share'!B$5))*'Rx Share'!D$5),IF(U508&gt;='Rx Share'!B$6,('Rx Share'!C$6+((U508-'Rx Share'!B$6)/('Rx Share'!B$5-'Rx Share'!B$6)*'Rx Share'!D$6)),0)))))*$AG$2/10,"")</f>
        <v>0</v>
      </c>
      <c r="AH508" s="76">
        <f>IF(W508&gt;='Call Achv'!B$3,'Call Achv'!C$3,IF(W508&gt;='Call Achv'!B$4,('Call Achv'!C$4+((W508-'Call Achv'!B$4)/('Call Achv'!B$3-'Call Achv'!B$4))*'Call Achv'!D$4),IF(W508&gt;'Call Achv'!B$5,('Call Achv'!C$5+((W508-'Call Achv'!B$5)/('Call Achv'!B$4-'Call Achv'!B$5))*'Call Achv'!D$5),IF(W508&gt;='Call Achv'!B$6,('Call Achv'!C$6+((W508-'Call Achv'!B$6)/('Call Achv'!B$5-'Call Achv'!B$6)*'Call Achv'!D$6)),0))))*$AH$2/10</f>
        <v>4.5003203074951967</v>
      </c>
      <c r="AI508" s="76">
        <f>IF(X508&gt;='FF-Written'!B$3,'FF-Written'!C$3,IF(X508&gt;='FF-Written'!B$4,('FF-Written'!C$4+((X508-'FF-Written'!B$4)/('FF-Written'!B$3-'FF-Written'!B$4))*'FF-Written'!D$4),IF(X508&gt;'FF-Written'!B$5,('FF-Written'!C$5+((X508-'FF-Written'!B$5)/('FF-Written'!B$4-'FF-Written'!B$5))*'FF-Written'!D$5),IF(X508&gt;='FF-Written'!B$6,('FF-Written'!C$6+((X508-'FF-Written'!B$6)/('FF-Written'!B$5-'FF-Written'!B$6)*'FF-Written'!D$6)),0))))*$AI$2/10</f>
        <v>7.2</v>
      </c>
      <c r="AJ508" s="76">
        <f>IF(Y508&gt;='FF-Detailing'!B$3,'FF-Detailing'!C$3,IF(Y508&gt;='FF-Detailing'!B$4,('FF-Detailing'!C$4+((Y508-'FF-Detailing'!B$4)/('FF-Detailing'!B$3-'FF-Detailing'!B$4))*'FF-Detailing'!D$4),IF(Y508&gt;'FF-Detailing'!B$5,('FF-Detailing'!C$5+((Y508-'FF-Detailing'!B$5)/('FF-Detailing'!B$4-'FF-Detailing'!B$5))*'FF-Detailing'!D$5),IF(Y508&gt;='FF-Detailing'!B$6,('FF-Detailing'!C$6+((Y508-'FF-Detailing'!B$6)/('FF-Detailing'!B$5-'FF-Detailing'!B$6)*'FF-Detailing'!D$6)),0))))*$AJ$2/10</f>
        <v>2.2600000000000002</v>
      </c>
      <c r="AK508" s="100">
        <f t="shared" si="94"/>
        <v>48.759525216646466</v>
      </c>
      <c r="AL508" s="70">
        <f t="shared" si="101"/>
        <v>251</v>
      </c>
      <c r="AO508" s="110" t="str">
        <f t="shared" si="95"/>
        <v/>
      </c>
      <c r="AP508" s="110" t="str">
        <f t="shared" si="91"/>
        <v/>
      </c>
      <c r="AQ508" s="110" t="str">
        <f t="shared" si="92"/>
        <v/>
      </c>
      <c r="AR508" s="110" t="str">
        <f t="shared" si="93"/>
        <v/>
      </c>
      <c r="AS508" s="109" t="str">
        <f t="shared" si="96"/>
        <v>Disqualified</v>
      </c>
      <c r="AT508" s="109" t="str">
        <f t="shared" si="97"/>
        <v>Disqualified</v>
      </c>
      <c r="AU508" s="109" t="str">
        <f t="shared" si="98"/>
        <v>Disqualified</v>
      </c>
      <c r="AV508" s="109" t="str">
        <f t="shared" si="99"/>
        <v>Disqualified</v>
      </c>
    </row>
    <row r="509" spans="1:48" ht="30" x14ac:dyDescent="0.35">
      <c r="A509" s="87"/>
      <c r="B509" s="79">
        <v>109849</v>
      </c>
      <c r="C509" s="80" t="s">
        <v>2552</v>
      </c>
      <c r="D509" s="80" t="s">
        <v>1114</v>
      </c>
      <c r="E509" s="80" t="s">
        <v>2553</v>
      </c>
      <c r="F509" s="80" t="s">
        <v>1851</v>
      </c>
      <c r="G509" s="80" t="s">
        <v>18</v>
      </c>
      <c r="H509" s="80" t="s">
        <v>1777</v>
      </c>
      <c r="I509" s="80" t="s">
        <v>1757</v>
      </c>
      <c r="J509" s="146">
        <v>45600</v>
      </c>
      <c r="K509" s="146" t="s">
        <v>1719</v>
      </c>
      <c r="L509" s="79"/>
      <c r="M509" s="79">
        <v>9</v>
      </c>
      <c r="N509" s="78">
        <v>65.447266006394983</v>
      </c>
      <c r="O509" s="78">
        <f>_xlfn.XLOOKUP($B509,[1]Sheet1!$A:$A,[1]Sheet1!$D:$D)</f>
        <v>65.447259439915769</v>
      </c>
      <c r="P509" s="78">
        <f t="shared" si="100"/>
        <v>6.5664792145980755E-6</v>
      </c>
      <c r="Q509" s="78">
        <v>17.610062893081761</v>
      </c>
      <c r="R509" s="78">
        <v>50.106320198362944</v>
      </c>
      <c r="S509" s="78">
        <v>68.705998740554136</v>
      </c>
      <c r="T509" s="142">
        <v>0</v>
      </c>
      <c r="U509" s="68">
        <v>25.507246376811594</v>
      </c>
      <c r="V509" s="68">
        <v>0.76521739130434785</v>
      </c>
      <c r="W509" s="78">
        <v>42.031746031746032</v>
      </c>
      <c r="X509" s="78">
        <v>71.1111111111111</v>
      </c>
      <c r="Y509" s="78">
        <v>81</v>
      </c>
      <c r="Z509" s="73"/>
      <c r="AA509" s="74"/>
      <c r="AB509" s="75">
        <f>IF(N509="","",(IF(N509&gt;='Sales Ach'!B$3,'Sales Ach'!C$3,IF(N509&gt;='Sales Ach'!B$4,('Sales Ach'!C$4+((N509-'Sales Ach'!B$4)/('Sales Ach'!B$3-'Sales Ach'!B$4))*'Sales Ach'!D$4),IF(N509&gt;'Sales Ach'!B$5,('Sales Ach'!C$5+((N509-'Sales Ach'!B$5)/('Sales Ach'!B$4-'Sales Ach'!B$5))*'Sales Ach'!D$5),IF(N509&gt;='Sales Ach'!B$6,('Sales Ach'!C$6+((N509-'Sales Ach'!B$6)/('Sales Ach'!B$5-'Sales Ach'!B$6)*'Sales Ach'!D$6)),0))))*$AB$2/10))</f>
        <v>6.1341798019184948</v>
      </c>
      <c r="AC509" s="76">
        <f>IF(Q509="","",(IF(Q509&gt;=UA!B$3,UA!C$3,IF(Q509&gt;=UA!B$4,(UA!C$4+((Q509-UA!B$4)/(UA!B$3-UA!B$4))*UA!D$4),IF(Q509&gt;UA!B$5,(UA!C$5+((Q509-UA!B$5)/(UA!B$4-UA!B$5))*UA!D$5),IF(Q509&gt;=UA!B$6,(UA!C$6+((Q509-UA!B$6)/(UA!B$5-UA!B$6)*UA!D$6)),0))))*$AC$2/10))</f>
        <v>0</v>
      </c>
      <c r="AD509" s="76">
        <f>IF(R509="","",(IF(R509&gt;='New Product'!B$3,'New Product'!C$3,IF(R509&gt;='New Product'!B$4,('New Product'!C$4+((R509-'New Product'!B$4)/('New Product'!B$3-'New Product'!B$4))*'New Product'!D$4),IF(R509&gt;'New Product'!B$5,('New Product'!C$5+((R509-'New Product'!B$5)/('New Product'!B$4-'New Product'!B$5))*'New Product'!D$5),IF(R509&gt;='New Product'!B$6,('New Product'!C$6+((R509-'New Product'!B$6)/('New Product'!B$5-'New Product'!B$6)*'New Product'!D$6)),0)))))*$AD$2/10)</f>
        <v>0.69215150867837871</v>
      </c>
      <c r="AE509" s="76">
        <f>IF(S509="","",(IF(S509&gt;='Basket Brand'!B$3,'Basket Brand'!C$3,IF(S509&gt;='Basket Brand'!B$4,('Basket Brand'!C$4+((S509-'Basket Brand'!B$4)/('Basket Brand'!B$3-'Basket Brand'!B$4))*'Basket Brand'!D$4),IF(S509&gt;'Basket Brand'!B$5,('Basket Brand'!C$5+((S509-'Basket Brand'!B$5)/('Basket Brand'!B$4-'Basket Brand'!B$5))*'Basket Brand'!D$5),IF(S509&gt;='Basket Brand'!B$6,('Basket Brand'!C$6+((S509-'Basket Brand'!B$6)/('Basket Brand'!B$5-'Basket Brand'!B$6)*'Basket Brand'!D$6)),0))))*$AE$2/10))</f>
        <v>2.8447198488664966</v>
      </c>
      <c r="AF509" s="76">
        <f>IF(T509="","",(IF(T509&gt;='No of Month Ach.'!B$3,'No of Month Ach.'!C$3,IF(T509&gt;='No of Month Ach.'!B$4,('No of Month Ach.'!C$4+((T509-'No of Month Ach.'!B$4)/('No of Month Ach.'!B$3-'No of Month Ach.'!B$4))*'No of Month Ach.'!D$4),IF(T509&gt;'No of Month Ach.'!B$5,('No of Month Ach.'!C$5+((T509-'No of Month Ach.'!B$5)/('No of Month Ach.'!B$4-'No of Month Ach.'!B$5))*'No of Month Ach.'!D$5),IF(T509&gt;='No of Month Ach.'!B$6,('No of Month Ach.'!C$6+((T509-'No of Month Ach.'!B$6)/('No of Month Ach.'!B$5-'No of Month Ach.'!B$6)*'No of Month Ach.'!D$6)),0))))*$AF$2/10))</f>
        <v>0</v>
      </c>
      <c r="AG509" s="76">
        <f>IFERROR(IF(U509="","",IF(U509&gt;='Rx Share'!B$3,'Rx Share'!C$3,IF(U509&gt;='Rx Share'!B$4,('Rx Share'!C$4+((U509-'Rx Share'!B$4)/('Rx Share'!B$3-'Rx Share'!B$4))*'Rx Share'!D$4),IF(U509&gt;'Rx Share'!B$5,('Rx Share'!C$5+((U509-'Rx Share'!B$5)/('Rx Share'!B$4-'Rx Share'!B$5))*'Rx Share'!D$5),IF(U509&gt;='Rx Share'!B$6,('Rx Share'!C$6+((U509-'Rx Share'!B$6)/('Rx Share'!B$5-'Rx Share'!B$6)*'Rx Share'!D$6)),0)))))*$AG$2/10,"")</f>
        <v>0</v>
      </c>
      <c r="AH509" s="76">
        <f>IF(W509&gt;='Call Achv'!B$3,'Call Achv'!C$3,IF(W509&gt;='Call Achv'!B$4,('Call Achv'!C$4+((W509-'Call Achv'!B$4)/('Call Achv'!B$3-'Call Achv'!B$4))*'Call Achv'!D$4),IF(W509&gt;'Call Achv'!B$5,('Call Achv'!C$5+((W509-'Call Achv'!B$5)/('Call Achv'!B$4-'Call Achv'!B$5))*'Call Achv'!D$5),IF(W509&gt;='Call Achv'!B$6,('Call Achv'!C$6+((W509-'Call Achv'!B$6)/('Call Achv'!B$5-'Call Achv'!B$6)*'Call Achv'!D$6)),0))))*$AH$2/10</f>
        <v>0</v>
      </c>
      <c r="AI509" s="76">
        <f>IF(X509&gt;='FF-Written'!B$3,'FF-Written'!C$3,IF(X509&gt;='FF-Written'!B$4,('FF-Written'!C$4+((X509-'FF-Written'!B$4)/('FF-Written'!B$3-'FF-Written'!B$4))*'FF-Written'!D$4),IF(X509&gt;'FF-Written'!B$5,('FF-Written'!C$5+((X509-'FF-Written'!B$5)/('FF-Written'!B$4-'FF-Written'!B$5))*'FF-Written'!D$5),IF(X509&gt;='FF-Written'!B$6,('FF-Written'!C$6+((X509-'FF-Written'!B$6)/('FF-Written'!B$5-'FF-Written'!B$6)*'FF-Written'!D$6)),0))))*$AI$2/10</f>
        <v>4.5333333333333323</v>
      </c>
      <c r="AJ509" s="76">
        <f>IF(Y509&gt;='FF-Detailing'!B$3,'FF-Detailing'!C$3,IF(Y509&gt;='FF-Detailing'!B$4,('FF-Detailing'!C$4+((Y509-'FF-Detailing'!B$4)/('FF-Detailing'!B$3-'FF-Detailing'!B$4))*'FF-Detailing'!D$4),IF(Y509&gt;'FF-Detailing'!B$5,('FF-Detailing'!C$5+((Y509-'FF-Detailing'!B$5)/('FF-Detailing'!B$4-'FF-Detailing'!B$5))*'FF-Detailing'!D$5),IF(Y509&gt;='FF-Detailing'!B$6,('FF-Detailing'!C$6+((Y509-'FF-Detailing'!B$6)/('FF-Detailing'!B$5-'FF-Detailing'!B$6)*'FF-Detailing'!D$6)),0))))*$AJ$2/10</f>
        <v>2.16</v>
      </c>
      <c r="AK509" s="100">
        <f t="shared" si="94"/>
        <v>20.455480615995878</v>
      </c>
      <c r="AL509" s="70">
        <f t="shared" si="101"/>
        <v>547</v>
      </c>
      <c r="AO509" s="110" t="str">
        <f t="shared" si="95"/>
        <v/>
      </c>
      <c r="AP509" s="110" t="str">
        <f t="shared" si="91"/>
        <v/>
      </c>
      <c r="AQ509" s="110" t="str">
        <f t="shared" si="92"/>
        <v/>
      </c>
      <c r="AR509" s="110" t="str">
        <f t="shared" si="93"/>
        <v/>
      </c>
      <c r="AS509" s="109" t="str">
        <f t="shared" si="96"/>
        <v>Disqualified</v>
      </c>
      <c r="AT509" s="109" t="str">
        <f t="shared" si="97"/>
        <v>Disqualified</v>
      </c>
      <c r="AU509" s="109" t="str">
        <f t="shared" si="98"/>
        <v>Disqualified</v>
      </c>
      <c r="AV509" s="109" t="str">
        <f t="shared" si="99"/>
        <v>Disqualified</v>
      </c>
    </row>
    <row r="510" spans="1:48" ht="20" x14ac:dyDescent="0.35">
      <c r="A510" s="87"/>
      <c r="B510" s="79">
        <v>109850</v>
      </c>
      <c r="C510" s="80" t="s">
        <v>2554</v>
      </c>
      <c r="D510" s="80"/>
      <c r="E510" s="80" t="s">
        <v>2555</v>
      </c>
      <c r="F510" s="80" t="s">
        <v>2014</v>
      </c>
      <c r="G510" s="80" t="s">
        <v>2010</v>
      </c>
      <c r="H510" s="80" t="s">
        <v>1794</v>
      </c>
      <c r="I510" s="80" t="s">
        <v>1786</v>
      </c>
      <c r="J510" s="146"/>
      <c r="K510" s="146" t="s">
        <v>1701</v>
      </c>
      <c r="L510" s="79"/>
      <c r="M510" s="79">
        <v>9</v>
      </c>
      <c r="N510" s="78">
        <v>60.691085680417281</v>
      </c>
      <c r="O510" s="78">
        <f>_xlfn.XLOOKUP($B510,[1]Sheet1!$A:$A,[1]Sheet1!$D:$D)</f>
        <v>60.691070395531618</v>
      </c>
      <c r="P510" s="78">
        <f t="shared" si="100"/>
        <v>1.5284885662936176E-5</v>
      </c>
      <c r="Q510" s="78">
        <v>6.5891472868217065</v>
      </c>
      <c r="R510" s="78">
        <v>65.059583271127138</v>
      </c>
      <c r="S510" s="78">
        <v>63.363505599458151</v>
      </c>
      <c r="T510" s="142">
        <v>0</v>
      </c>
      <c r="U510" s="68">
        <v>45.843520782396091</v>
      </c>
      <c r="V510" s="68">
        <v>0.91687041564792182</v>
      </c>
      <c r="W510" s="78">
        <v>57.925925925925924</v>
      </c>
      <c r="X510" s="78">
        <v>59.444444444444436</v>
      </c>
      <c r="Y510" s="78">
        <v>83.333333333333329</v>
      </c>
      <c r="Z510" s="73"/>
      <c r="AA510" s="74"/>
      <c r="AB510" s="75">
        <f>IF(N510="","",(IF(N510&gt;='Sales Ach'!B$3,'Sales Ach'!C$3,IF(N510&gt;='Sales Ach'!B$4,('Sales Ach'!C$4+((N510-'Sales Ach'!B$4)/('Sales Ach'!B$3-'Sales Ach'!B$4))*'Sales Ach'!D$4),IF(N510&gt;'Sales Ach'!B$5,('Sales Ach'!C$5+((N510-'Sales Ach'!B$5)/('Sales Ach'!B$4-'Sales Ach'!B$5))*'Sales Ach'!D$5),IF(N510&gt;='Sales Ach'!B$6,('Sales Ach'!C$6+((N510-'Sales Ach'!B$6)/('Sales Ach'!B$5-'Sales Ach'!B$6)*'Sales Ach'!D$6)),0))))*$AB$2/10))</f>
        <v>4.7073257041251839</v>
      </c>
      <c r="AC510" s="76">
        <f>IF(Q510="","",(IF(Q510&gt;=UA!B$3,UA!C$3,IF(Q510&gt;=UA!B$4,(UA!C$4+((Q510-UA!B$4)/(UA!B$3-UA!B$4))*UA!D$4),IF(Q510&gt;UA!B$5,(UA!C$5+((Q510-UA!B$5)/(UA!B$4-UA!B$5))*UA!D$5),IF(Q510&gt;=UA!B$6,(UA!C$6+((Q510-UA!B$6)/(UA!B$5-UA!B$6)*UA!D$6)),0))))*$AC$2/10))</f>
        <v>0</v>
      </c>
      <c r="AD510" s="76">
        <f>IF(R510="","",(IF(R510&gt;='New Product'!B$3,'New Product'!C$3,IF(R510&gt;='New Product'!B$4,('New Product'!C$4+((R510-'New Product'!B$4)/('New Product'!B$3-'New Product'!B$4))*'New Product'!D$4),IF(R510&gt;'New Product'!B$5,('New Product'!C$5+((R510-'New Product'!B$5)/('New Product'!B$4-'New Product'!B$5))*'New Product'!D$5),IF(R510&gt;='New Product'!B$6,('New Product'!C$6+((R510-'New Product'!B$6)/('New Product'!B$5-'New Product'!B$6)*'New Product'!D$6)),0)))))*$AD$2/10)</f>
        <v>1.3463567681118123</v>
      </c>
      <c r="AE510" s="76">
        <f>IF(S510="","",(IF(S510&gt;='Basket Brand'!B$3,'Basket Brand'!C$3,IF(S510&gt;='Basket Brand'!B$4,('Basket Brand'!C$4+((S510-'Basket Brand'!B$4)/('Basket Brand'!B$3-'Basket Brand'!B$4))*'Basket Brand'!D$4),IF(S510&gt;'Basket Brand'!B$5,('Basket Brand'!C$5+((S510-'Basket Brand'!B$5)/('Basket Brand'!B$4-'Basket Brand'!B$5))*'Basket Brand'!D$5),IF(S510&gt;='Basket Brand'!B$6,('Basket Brand'!C$6+((S510-'Basket Brand'!B$6)/('Basket Brand'!B$5-'Basket Brand'!B$6)*'Basket Brand'!D$6)),0))))*$AE$2/10))</f>
        <v>2.2036206719349782</v>
      </c>
      <c r="AF510" s="76">
        <f>IF(T510="","",(IF(T510&gt;='No of Month Ach.'!B$3,'No of Month Ach.'!C$3,IF(T510&gt;='No of Month Ach.'!B$4,('No of Month Ach.'!C$4+((T510-'No of Month Ach.'!B$4)/('No of Month Ach.'!B$3-'No of Month Ach.'!B$4))*'No of Month Ach.'!D$4),IF(T510&gt;'No of Month Ach.'!B$5,('No of Month Ach.'!C$5+((T510-'No of Month Ach.'!B$5)/('No of Month Ach.'!B$4-'No of Month Ach.'!B$5))*'No of Month Ach.'!D$5),IF(T510&gt;='No of Month Ach.'!B$6,('No of Month Ach.'!C$6+((T510-'No of Month Ach.'!B$6)/('No of Month Ach.'!B$5-'No of Month Ach.'!B$6)*'No of Month Ach.'!D$6)),0))))*$AF$2/10))</f>
        <v>0</v>
      </c>
      <c r="AG510" s="76">
        <f>IFERROR(IF(U510="","",IF(U510&gt;='Rx Share'!B$3,'Rx Share'!C$3,IF(U510&gt;='Rx Share'!B$4,('Rx Share'!C$4+((U510-'Rx Share'!B$4)/('Rx Share'!B$3-'Rx Share'!B$4))*'Rx Share'!D$4),IF(U510&gt;'Rx Share'!B$5,('Rx Share'!C$5+((U510-'Rx Share'!B$5)/('Rx Share'!B$4-'Rx Share'!B$5))*'Rx Share'!D$5),IF(U510&gt;='Rx Share'!B$6,('Rx Share'!C$6+((U510-'Rx Share'!B$6)/('Rx Share'!B$5-'Rx Share'!B$6)*'Rx Share'!D$6)),0)))))*$AG$2/10,"")</f>
        <v>0</v>
      </c>
      <c r="AH510" s="76">
        <f>IF(W510&gt;='Call Achv'!B$3,'Call Achv'!C$3,IF(W510&gt;='Call Achv'!B$4,('Call Achv'!C$4+((W510-'Call Achv'!B$4)/('Call Achv'!B$3-'Call Achv'!B$4))*'Call Achv'!D$4),IF(W510&gt;'Call Achv'!B$5,('Call Achv'!C$5+((W510-'Call Achv'!B$5)/('Call Achv'!B$4-'Call Achv'!B$5))*'Call Achv'!D$5),IF(W510&gt;='Call Achv'!B$6,('Call Achv'!C$6+((W510-'Call Achv'!B$6)/('Call Achv'!B$5-'Call Achv'!B$6)*'Call Achv'!D$6)),0))))*$AH$2/10</f>
        <v>0</v>
      </c>
      <c r="AI510" s="76">
        <f>IF(X510&gt;='FF-Written'!B$3,'FF-Written'!C$3,IF(X510&gt;='FF-Written'!B$4,('FF-Written'!C$4+((X510-'FF-Written'!B$4)/('FF-Written'!B$3-'FF-Written'!B$4))*'FF-Written'!D$4),IF(X510&gt;'FF-Written'!B$5,('FF-Written'!C$5+((X510-'FF-Written'!B$5)/('FF-Written'!B$4-'FF-Written'!B$5))*'FF-Written'!D$5),IF(X510&gt;='FF-Written'!B$6,('FF-Written'!C$6+((X510-'FF-Written'!B$6)/('FF-Written'!B$5-'FF-Written'!B$6)*'FF-Written'!D$6)),0))))*$AI$2/10</f>
        <v>3.0444444444444416</v>
      </c>
      <c r="AJ510" s="76">
        <f>IF(Y510&gt;='FF-Detailing'!B$3,'FF-Detailing'!C$3,IF(Y510&gt;='FF-Detailing'!B$4,('FF-Detailing'!C$4+((Y510-'FF-Detailing'!B$4)/('FF-Detailing'!B$3-'FF-Detailing'!B$4))*'FF-Detailing'!D$4),IF(Y510&gt;'FF-Detailing'!B$5,('FF-Detailing'!C$5+((Y510-'FF-Detailing'!B$5)/('FF-Detailing'!B$4-'FF-Detailing'!B$5))*'FF-Detailing'!D$5),IF(Y510&gt;='FF-Detailing'!B$6,('FF-Detailing'!C$6+((Y510-'FF-Detailing'!B$6)/('FF-Detailing'!B$5-'FF-Detailing'!B$6)*'FF-Detailing'!D$6)),0))))*$AJ$2/10</f>
        <v>2.2999999999999998</v>
      </c>
      <c r="AK510" s="100">
        <f t="shared" si="94"/>
        <v>17.00218448577052</v>
      </c>
      <c r="AL510" s="70">
        <f t="shared" si="101"/>
        <v>562</v>
      </c>
      <c r="AO510" s="110" t="str">
        <f t="shared" si="95"/>
        <v/>
      </c>
      <c r="AP510" s="110" t="str">
        <f t="shared" si="91"/>
        <v/>
      </c>
      <c r="AQ510" s="110" t="str">
        <f t="shared" si="92"/>
        <v/>
      </c>
      <c r="AR510" s="110" t="str">
        <f t="shared" si="93"/>
        <v/>
      </c>
      <c r="AS510" s="109" t="str">
        <f t="shared" si="96"/>
        <v>Disqualified</v>
      </c>
      <c r="AT510" s="109" t="str">
        <f t="shared" si="97"/>
        <v>Disqualified</v>
      </c>
      <c r="AU510" s="109" t="str">
        <f t="shared" si="98"/>
        <v>Disqualified</v>
      </c>
      <c r="AV510" s="109" t="str">
        <f t="shared" si="99"/>
        <v>Disqualified</v>
      </c>
    </row>
    <row r="511" spans="1:48" ht="20" x14ac:dyDescent="0.35">
      <c r="A511" s="87"/>
      <c r="B511" s="79">
        <v>109853</v>
      </c>
      <c r="C511" s="80" t="s">
        <v>2556</v>
      </c>
      <c r="D511" s="80" t="s">
        <v>1114</v>
      </c>
      <c r="E511" s="80" t="s">
        <v>2557</v>
      </c>
      <c r="F511" s="80" t="s">
        <v>1915</v>
      </c>
      <c r="G511" s="80" t="s">
        <v>1854</v>
      </c>
      <c r="H511" s="80" t="s">
        <v>1808</v>
      </c>
      <c r="I511" s="80" t="s">
        <v>1757</v>
      </c>
      <c r="J511" s="146">
        <v>45600</v>
      </c>
      <c r="K511" s="146" t="s">
        <v>1719</v>
      </c>
      <c r="L511" s="79"/>
      <c r="M511" s="79">
        <v>9</v>
      </c>
      <c r="N511" s="78">
        <v>81.408946447506537</v>
      </c>
      <c r="O511" s="78">
        <f>_xlfn.XLOOKUP($B511,[1]Sheet1!$A:$A,[1]Sheet1!$D:$D)</f>
        <v>81.408944586842765</v>
      </c>
      <c r="P511" s="78">
        <f t="shared" si="100"/>
        <v>1.8606637723905806E-6</v>
      </c>
      <c r="Q511" s="78">
        <v>33.333333333333329</v>
      </c>
      <c r="R511" s="78">
        <v>57.234558131627487</v>
      </c>
      <c r="S511" s="78">
        <v>81.76890051160936</v>
      </c>
      <c r="T511" s="142">
        <v>1</v>
      </c>
      <c r="U511" s="68">
        <v>3.3912241380029968</v>
      </c>
      <c r="V511" s="68">
        <v>0.61042034484053942</v>
      </c>
      <c r="W511" s="78">
        <v>63.825757575757578</v>
      </c>
      <c r="X511" s="78">
        <v>90.555555555555557</v>
      </c>
      <c r="Y511" s="78">
        <v>82</v>
      </c>
      <c r="Z511" s="73"/>
      <c r="AA511" s="74"/>
      <c r="AB511" s="75">
        <f>IF(N511="","",(IF(N511&gt;='Sales Ach'!B$3,'Sales Ach'!C$3,IF(N511&gt;='Sales Ach'!B$4,('Sales Ach'!C$4+((N511-'Sales Ach'!B$4)/('Sales Ach'!B$3-'Sales Ach'!B$4))*'Sales Ach'!D$4),IF(N511&gt;'Sales Ach'!B$5,('Sales Ach'!C$5+((N511-'Sales Ach'!B$5)/('Sales Ach'!B$4-'Sales Ach'!B$5))*'Sales Ach'!D$5),IF(N511&gt;='Sales Ach'!B$6,('Sales Ach'!C$6+((N511-'Sales Ach'!B$6)/('Sales Ach'!B$5-'Sales Ach'!B$6)*'Sales Ach'!D$6)),0))))*$AB$2/10))</f>
        <v>10.92268393425196</v>
      </c>
      <c r="AC511" s="76">
        <f>IF(Q511="","",(IF(Q511&gt;=UA!B$3,UA!C$3,IF(Q511&gt;=UA!B$4,(UA!C$4+((Q511-UA!B$4)/(UA!B$3-UA!B$4))*UA!D$4),IF(Q511&gt;UA!B$5,(UA!C$5+((Q511-UA!B$5)/(UA!B$4-UA!B$5))*UA!D$5),IF(Q511&gt;=UA!B$6,(UA!C$6+((Q511-UA!B$6)/(UA!B$5-UA!B$6)*UA!D$6)),0))))*$AC$2/10))</f>
        <v>3.9999999999999987</v>
      </c>
      <c r="AD511" s="76">
        <f>IF(R511="","",(IF(R511&gt;='New Product'!B$3,'New Product'!C$3,IF(R511&gt;='New Product'!B$4,('New Product'!C$4+((R511-'New Product'!B$4)/('New Product'!B$3-'New Product'!B$4))*'New Product'!D$4),IF(R511&gt;'New Product'!B$5,('New Product'!C$5+((R511-'New Product'!B$5)/('New Product'!B$4-'New Product'!B$5))*'New Product'!D$5),IF(R511&gt;='New Product'!B$6,('New Product'!C$6+((R511-'New Product'!B$6)/('New Product'!B$5-'New Product'!B$6)*'New Product'!D$6)),0)))))*$AD$2/10)</f>
        <v>1.0040119182587026</v>
      </c>
      <c r="AE511" s="76">
        <f>IF(S511="","",(IF(S511&gt;='Basket Brand'!B$3,'Basket Brand'!C$3,IF(S511&gt;='Basket Brand'!B$4,('Basket Brand'!C$4+((S511-'Basket Brand'!B$4)/('Basket Brand'!B$3-'Basket Brand'!B$4))*'Basket Brand'!D$4),IF(S511&gt;'Basket Brand'!B$5,('Basket Brand'!C$5+((S511-'Basket Brand'!B$5)/('Basket Brand'!B$4-'Basket Brand'!B$5))*'Basket Brand'!D$5),IF(S511&gt;='Basket Brand'!B$6,('Basket Brand'!C$6+((S511-'Basket Brand'!B$6)/('Basket Brand'!B$5-'Basket Brand'!B$6)*'Basket Brand'!D$6)),0))))*$AE$2/10))</f>
        <v>4.4122680613931236</v>
      </c>
      <c r="AF511" s="76">
        <f>IF(T511="","",(IF(T511&gt;='No of Month Ach.'!B$3,'No of Month Ach.'!C$3,IF(T511&gt;='No of Month Ach.'!B$4,('No of Month Ach.'!C$4+((T511-'No of Month Ach.'!B$4)/('No of Month Ach.'!B$3-'No of Month Ach.'!B$4))*'No of Month Ach.'!D$4),IF(T511&gt;'No of Month Ach.'!B$5,('No of Month Ach.'!C$5+((T511-'No of Month Ach.'!B$5)/('No of Month Ach.'!B$4-'No of Month Ach.'!B$5))*'No of Month Ach.'!D$5),IF(T511&gt;='No of Month Ach.'!B$6,('No of Month Ach.'!C$6+((T511-'No of Month Ach.'!B$6)/('No of Month Ach.'!B$5-'No of Month Ach.'!B$6)*'No of Month Ach.'!D$6)),0))))*$AF$2/10))</f>
        <v>0</v>
      </c>
      <c r="AG511" s="76">
        <f>IFERROR(IF(U511="","",IF(U511&gt;='Rx Share'!B$3,'Rx Share'!C$3,IF(U511&gt;='Rx Share'!B$4,('Rx Share'!C$4+((U511-'Rx Share'!B$4)/('Rx Share'!B$3-'Rx Share'!B$4))*'Rx Share'!D$4),IF(U511&gt;'Rx Share'!B$5,('Rx Share'!C$5+((U511-'Rx Share'!B$5)/('Rx Share'!B$4-'Rx Share'!B$5))*'Rx Share'!D$5),IF(U511&gt;='Rx Share'!B$6,('Rx Share'!C$6+((U511-'Rx Share'!B$6)/('Rx Share'!B$5-'Rx Share'!B$6)*'Rx Share'!D$6)),0)))))*$AG$2/10,"")</f>
        <v>0</v>
      </c>
      <c r="AH511" s="76">
        <f>IF(W511&gt;='Call Achv'!B$3,'Call Achv'!C$3,IF(W511&gt;='Call Achv'!B$4,('Call Achv'!C$4+((W511-'Call Achv'!B$4)/('Call Achv'!B$3-'Call Achv'!B$4))*'Call Achv'!D$4),IF(W511&gt;'Call Achv'!B$5,('Call Achv'!C$5+((W511-'Call Achv'!B$5)/('Call Achv'!B$4-'Call Achv'!B$5))*'Call Achv'!D$5),IF(W511&gt;='Call Achv'!B$6,('Call Achv'!C$6+((W511-'Call Achv'!B$6)/('Call Achv'!B$5-'Call Achv'!B$6)*'Call Achv'!D$6)),0))))*$AH$2/10</f>
        <v>0</v>
      </c>
      <c r="AI511" s="76">
        <f>IF(X511&gt;='FF-Written'!B$3,'FF-Written'!C$3,IF(X511&gt;='FF-Written'!B$4,('FF-Written'!C$4+((X511-'FF-Written'!B$4)/('FF-Written'!B$3-'FF-Written'!B$4))*'FF-Written'!D$4),IF(X511&gt;'FF-Written'!B$5,('FF-Written'!C$5+((X511-'FF-Written'!B$5)/('FF-Written'!B$4-'FF-Written'!B$5))*'FF-Written'!D$5),IF(X511&gt;='FF-Written'!B$6,('FF-Written'!C$6+((X511-'FF-Written'!B$6)/('FF-Written'!B$5-'FF-Written'!B$6)*'FF-Written'!D$6)),0))))*$AI$2/10</f>
        <v>8</v>
      </c>
      <c r="AJ511" s="76">
        <f>IF(Y511&gt;='FF-Detailing'!B$3,'FF-Detailing'!C$3,IF(Y511&gt;='FF-Detailing'!B$4,('FF-Detailing'!C$4+((Y511-'FF-Detailing'!B$4)/('FF-Detailing'!B$3-'FF-Detailing'!B$4))*'FF-Detailing'!D$4),IF(Y511&gt;'FF-Detailing'!B$5,('FF-Detailing'!C$5+((Y511-'FF-Detailing'!B$5)/('FF-Detailing'!B$4-'FF-Detailing'!B$5))*'FF-Detailing'!D$5),IF(Y511&gt;='FF-Detailing'!B$6,('FF-Detailing'!C$6+((Y511-'FF-Detailing'!B$6)/('FF-Detailing'!B$5-'FF-Detailing'!B$6)*'FF-Detailing'!D$6)),0))))*$AJ$2/10</f>
        <v>2.2200000000000002</v>
      </c>
      <c r="AK511" s="100">
        <f t="shared" si="94"/>
        <v>38.19870489237973</v>
      </c>
      <c r="AL511" s="70">
        <f t="shared" si="101"/>
        <v>366</v>
      </c>
      <c r="AO511" s="110" t="str">
        <f t="shared" si="95"/>
        <v/>
      </c>
      <c r="AP511" s="110" t="str">
        <f t="shared" ref="AP511:AP574" si="102">IFERROR(IF($N511&gt;=99.5,R511,""),"")</f>
        <v/>
      </c>
      <c r="AQ511" s="110" t="str">
        <f t="shared" ref="AQ511:AQ574" si="103">IFERROR(IF($N511&gt;=99.5,Q511,""),"")</f>
        <v/>
      </c>
      <c r="AR511" s="110" t="str">
        <f t="shared" ref="AR511:AR574" si="104">IFERROR(IF($N511&gt;=99.5,X511,""),"")</f>
        <v/>
      </c>
      <c r="AS511" s="109" t="str">
        <f t="shared" si="96"/>
        <v>Disqualified</v>
      </c>
      <c r="AT511" s="109" t="str">
        <f t="shared" si="97"/>
        <v>Disqualified</v>
      </c>
      <c r="AU511" s="109" t="str">
        <f t="shared" si="98"/>
        <v>Disqualified</v>
      </c>
      <c r="AV511" s="109" t="str">
        <f t="shared" si="99"/>
        <v>Disqualified</v>
      </c>
    </row>
    <row r="512" spans="1:48" ht="20" x14ac:dyDescent="0.35">
      <c r="A512" s="87"/>
      <c r="B512" s="79">
        <v>109855</v>
      </c>
      <c r="C512" s="80" t="s">
        <v>2558</v>
      </c>
      <c r="D512" s="80"/>
      <c r="E512" s="80" t="s">
        <v>1605</v>
      </c>
      <c r="F512" s="80" t="s">
        <v>83</v>
      </c>
      <c r="G512" s="80" t="s">
        <v>1784</v>
      </c>
      <c r="H512" s="80" t="s">
        <v>1785</v>
      </c>
      <c r="I512" s="80" t="s">
        <v>1786</v>
      </c>
      <c r="J512" s="146"/>
      <c r="K512" s="146" t="s">
        <v>1701</v>
      </c>
      <c r="L512" s="79"/>
      <c r="M512" s="79">
        <v>2</v>
      </c>
      <c r="N512" s="78">
        <v>62.807626300364049</v>
      </c>
      <c r="O512" s="78">
        <f>_xlfn.XLOOKUP($B512,[1]Sheet1!$A:$A,[1]Sheet1!$D:$D)</f>
        <v>62.807626300364049</v>
      </c>
      <c r="P512" s="78">
        <f t="shared" si="100"/>
        <v>0</v>
      </c>
      <c r="Q512" s="78">
        <v>4.5454545454545459</v>
      </c>
      <c r="R512" s="78">
        <v>67.795108117688756</v>
      </c>
      <c r="S512" s="78">
        <v>62.800644842559606</v>
      </c>
      <c r="T512" s="142">
        <v>0</v>
      </c>
      <c r="U512" s="68" t="s">
        <v>1093</v>
      </c>
      <c r="V512" s="68" t="s">
        <v>1093</v>
      </c>
      <c r="W512" s="78">
        <v>84.935897435897431</v>
      </c>
      <c r="X512" s="78">
        <v>83.333333333333343</v>
      </c>
      <c r="Y512" s="78">
        <v>90</v>
      </c>
      <c r="Z512" s="73"/>
      <c r="AA512" s="74"/>
      <c r="AB512" s="75">
        <f>IF(N512="","",(IF(N512&gt;='Sales Ach'!B$3,'Sales Ach'!C$3,IF(N512&gt;='Sales Ach'!B$4,('Sales Ach'!C$4+((N512-'Sales Ach'!B$4)/('Sales Ach'!B$3-'Sales Ach'!B$4))*'Sales Ach'!D$4),IF(N512&gt;'Sales Ach'!B$5,('Sales Ach'!C$5+((N512-'Sales Ach'!B$5)/('Sales Ach'!B$4-'Sales Ach'!B$5))*'Sales Ach'!D$5),IF(N512&gt;='Sales Ach'!B$6,('Sales Ach'!C$6+((N512-'Sales Ach'!B$6)/('Sales Ach'!B$5-'Sales Ach'!B$6)*'Sales Ach'!D$6)),0))))*$AB$2/10))</f>
        <v>5.3422878901092146</v>
      </c>
      <c r="AC512" s="76">
        <f>IF(Q512="","",(IF(Q512&gt;=UA!B$3,UA!C$3,IF(Q512&gt;=UA!B$4,(UA!C$4+((Q512-UA!B$4)/(UA!B$3-UA!B$4))*UA!D$4),IF(Q512&gt;UA!B$5,(UA!C$5+((Q512-UA!B$5)/(UA!B$4-UA!B$5))*UA!D$5),IF(Q512&gt;=UA!B$6,(UA!C$6+((Q512-UA!B$6)/(UA!B$5-UA!B$6)*UA!D$6)),0))))*$AC$2/10))</f>
        <v>0</v>
      </c>
      <c r="AD512" s="76">
        <f>IF(R512="","",(IF(R512&gt;='New Product'!B$3,'New Product'!C$3,IF(R512&gt;='New Product'!B$4,('New Product'!C$4+((R512-'New Product'!B$4)/('New Product'!B$3-'New Product'!B$4))*'New Product'!D$4),IF(R512&gt;'New Product'!B$5,('New Product'!C$5+((R512-'New Product'!B$5)/('New Product'!B$4-'New Product'!B$5))*'New Product'!D$5),IF(R512&gt;='New Product'!B$6,('New Product'!C$6+((R512-'New Product'!B$6)/('New Product'!B$5-'New Product'!B$6)*'New Product'!D$6)),0)))))*$AD$2/10)</f>
        <v>1.4660359801488829</v>
      </c>
      <c r="AE512" s="76">
        <f>IF(S512="","",(IF(S512&gt;='Basket Brand'!B$3,'Basket Brand'!C$3,IF(S512&gt;='Basket Brand'!B$4,('Basket Brand'!C$4+((S512-'Basket Brand'!B$4)/('Basket Brand'!B$3-'Basket Brand'!B$4))*'Basket Brand'!D$4),IF(S512&gt;'Basket Brand'!B$5,('Basket Brand'!C$5+((S512-'Basket Brand'!B$5)/('Basket Brand'!B$4-'Basket Brand'!B$5))*'Basket Brand'!D$5),IF(S512&gt;='Basket Brand'!B$6,('Basket Brand'!C$6+((S512-'Basket Brand'!B$6)/('Basket Brand'!B$5-'Basket Brand'!B$6)*'Basket Brand'!D$6)),0))))*$AE$2/10))</f>
        <v>2.1360773811071527</v>
      </c>
      <c r="AF512" s="76">
        <f>IF(T512="","",(IF(T512&gt;='No of Month Ach.'!B$3,'No of Month Ach.'!C$3,IF(T512&gt;='No of Month Ach.'!B$4,('No of Month Ach.'!C$4+((T512-'No of Month Ach.'!B$4)/('No of Month Ach.'!B$3-'No of Month Ach.'!B$4))*'No of Month Ach.'!D$4),IF(T512&gt;'No of Month Ach.'!B$5,('No of Month Ach.'!C$5+((T512-'No of Month Ach.'!B$5)/('No of Month Ach.'!B$4-'No of Month Ach.'!B$5))*'No of Month Ach.'!D$5),IF(T512&gt;='No of Month Ach.'!B$6,('No of Month Ach.'!C$6+((T512-'No of Month Ach.'!B$6)/('No of Month Ach.'!B$5-'No of Month Ach.'!B$6)*'No of Month Ach.'!D$6)),0))))*$AF$2/10))</f>
        <v>0</v>
      </c>
      <c r="AG512" s="76" t="str">
        <f>IFERROR(IF(U512="","",IF(U512&gt;='Rx Share'!B$3,'Rx Share'!C$3,IF(U512&gt;='Rx Share'!B$4,('Rx Share'!C$4+((U512-'Rx Share'!B$4)/('Rx Share'!B$3-'Rx Share'!B$4))*'Rx Share'!D$4),IF(U512&gt;'Rx Share'!B$5,('Rx Share'!C$5+((U512-'Rx Share'!B$5)/('Rx Share'!B$4-'Rx Share'!B$5))*'Rx Share'!D$5),IF(U512&gt;='Rx Share'!B$6,('Rx Share'!C$6+((U512-'Rx Share'!B$6)/('Rx Share'!B$5-'Rx Share'!B$6)*'Rx Share'!D$6)),0)))))*$AG$2/10,"")</f>
        <v/>
      </c>
      <c r="AH512" s="76">
        <f>IF(W512&gt;='Call Achv'!B$3,'Call Achv'!C$3,IF(W512&gt;='Call Achv'!B$4,('Call Achv'!C$4+((W512-'Call Achv'!B$4)/('Call Achv'!B$3-'Call Achv'!B$4))*'Call Achv'!D$4),IF(W512&gt;'Call Achv'!B$5,('Call Achv'!C$5+((W512-'Call Achv'!B$5)/('Call Achv'!B$4-'Call Achv'!B$5))*'Call Achv'!D$5),IF(W512&gt;='Call Achv'!B$6,('Call Achv'!C$6+((W512-'Call Achv'!B$6)/('Call Achv'!B$5-'Call Achv'!B$6)*'Call Achv'!D$6)),0))))*$AH$2/10</f>
        <v>1.1137820512820502</v>
      </c>
      <c r="AI512" s="76">
        <f>IF(X512&gt;='FF-Written'!B$3,'FF-Written'!C$3,IF(X512&gt;='FF-Written'!B$4,('FF-Written'!C$4+((X512-'FF-Written'!B$4)/('FF-Written'!B$3-'FF-Written'!B$4))*'FF-Written'!D$4),IF(X512&gt;'FF-Written'!B$5,('FF-Written'!C$5+((X512-'FF-Written'!B$5)/('FF-Written'!B$4-'FF-Written'!B$5))*'FF-Written'!D$5),IF(X512&gt;='FF-Written'!B$6,('FF-Written'!C$6+((X512-'FF-Written'!B$6)/('FF-Written'!B$5-'FF-Written'!B$6)*'FF-Written'!D$6)),0))))*$AI$2/10</f>
        <v>6.9333333333333345</v>
      </c>
      <c r="AJ512" s="76">
        <f>IF(Y512&gt;='FF-Detailing'!B$3,'FF-Detailing'!C$3,IF(Y512&gt;='FF-Detailing'!B$4,('FF-Detailing'!C$4+((Y512-'FF-Detailing'!B$4)/('FF-Detailing'!B$3-'FF-Detailing'!B$4))*'FF-Detailing'!D$4),IF(Y512&gt;'FF-Detailing'!B$5,('FF-Detailing'!C$5+((Y512-'FF-Detailing'!B$5)/('FF-Detailing'!B$4-'FF-Detailing'!B$5))*'FF-Detailing'!D$5),IF(Y512&gt;='FF-Detailing'!B$6,('FF-Detailing'!C$6+((Y512-'FF-Detailing'!B$6)/('FF-Detailing'!B$5-'FF-Detailing'!B$6)*'FF-Detailing'!D$6)),0))))*$AJ$2/10</f>
        <v>2.7</v>
      </c>
      <c r="AK512" s="100">
        <f t="shared" si="94"/>
        <v>24.614395794975792</v>
      </c>
      <c r="AL512" s="70">
        <f t="shared" si="101"/>
        <v>522</v>
      </c>
      <c r="AO512" s="110" t="str">
        <f t="shared" si="95"/>
        <v/>
      </c>
      <c r="AP512" s="110" t="str">
        <f t="shared" si="102"/>
        <v/>
      </c>
      <c r="AQ512" s="110" t="str">
        <f t="shared" si="103"/>
        <v/>
      </c>
      <c r="AR512" s="110" t="str">
        <f t="shared" si="104"/>
        <v/>
      </c>
      <c r="AS512" s="109" t="str">
        <f t="shared" si="96"/>
        <v>Disqualified</v>
      </c>
      <c r="AT512" s="109" t="str">
        <f t="shared" si="97"/>
        <v>Disqualified</v>
      </c>
      <c r="AU512" s="109" t="str">
        <f t="shared" si="98"/>
        <v>Disqualified</v>
      </c>
      <c r="AV512" s="109" t="str">
        <f t="shared" si="99"/>
        <v>Disqualified</v>
      </c>
    </row>
    <row r="513" spans="1:48" ht="20" x14ac:dyDescent="0.35">
      <c r="A513" s="87"/>
      <c r="B513" s="79">
        <v>109857</v>
      </c>
      <c r="C513" s="80" t="s">
        <v>2559</v>
      </c>
      <c r="D513" s="80"/>
      <c r="E513" s="80" t="s">
        <v>2560</v>
      </c>
      <c r="F513" s="80" t="s">
        <v>2104</v>
      </c>
      <c r="G513" s="80" t="s">
        <v>1941</v>
      </c>
      <c r="H513" s="80" t="s">
        <v>1912</v>
      </c>
      <c r="I513" s="80" t="s">
        <v>1786</v>
      </c>
      <c r="J513" s="146"/>
      <c r="K513" s="146" t="s">
        <v>1701</v>
      </c>
      <c r="L513" s="79"/>
      <c r="M513" s="79">
        <v>4</v>
      </c>
      <c r="N513" s="78">
        <v>64.859647146116288</v>
      </c>
      <c r="O513" s="78">
        <f>_xlfn.XLOOKUP($B513,[1]Sheet1!$A:$A,[1]Sheet1!$D:$D)</f>
        <v>64.859647146116288</v>
      </c>
      <c r="P513" s="78">
        <f t="shared" si="100"/>
        <v>0</v>
      </c>
      <c r="Q513" s="78">
        <v>14.285714285714285</v>
      </c>
      <c r="R513" s="78" t="s">
        <v>1093</v>
      </c>
      <c r="S513" s="78">
        <v>64.39842788352972</v>
      </c>
      <c r="T513" s="142">
        <v>0</v>
      </c>
      <c r="U513" s="68">
        <v>0</v>
      </c>
      <c r="V513" s="68">
        <v>0</v>
      </c>
      <c r="W513" s="78">
        <v>70.343137254901961</v>
      </c>
      <c r="X513" s="78">
        <v>91.666666666666671</v>
      </c>
      <c r="Y513" s="78">
        <v>80</v>
      </c>
      <c r="Z513" s="73"/>
      <c r="AA513" s="74"/>
      <c r="AB513" s="75">
        <f>IF(N513="","",(IF(N513&gt;='Sales Ach'!B$3,'Sales Ach'!C$3,IF(N513&gt;='Sales Ach'!B$4,('Sales Ach'!C$4+((N513-'Sales Ach'!B$4)/('Sales Ach'!B$3-'Sales Ach'!B$4))*'Sales Ach'!D$4),IF(N513&gt;'Sales Ach'!B$5,('Sales Ach'!C$5+((N513-'Sales Ach'!B$5)/('Sales Ach'!B$4-'Sales Ach'!B$5))*'Sales Ach'!D$5),IF(N513&gt;='Sales Ach'!B$6,('Sales Ach'!C$6+((N513-'Sales Ach'!B$6)/('Sales Ach'!B$5-'Sales Ach'!B$6)*'Sales Ach'!D$6)),0))))*$AB$2/10))</f>
        <v>5.9578941438348858</v>
      </c>
      <c r="AC513" s="76">
        <f>IF(Q513="","",(IF(Q513&gt;=UA!B$3,UA!C$3,IF(Q513&gt;=UA!B$4,(UA!C$4+((Q513-UA!B$4)/(UA!B$3-UA!B$4))*UA!D$4),IF(Q513&gt;UA!B$5,(UA!C$5+((Q513-UA!B$5)/(UA!B$4-UA!B$5))*UA!D$5),IF(Q513&gt;=UA!B$6,(UA!C$6+((Q513-UA!B$6)/(UA!B$5-UA!B$6)*UA!D$6)),0))))*$AC$2/10))</f>
        <v>0</v>
      </c>
      <c r="AD513" s="76" t="str">
        <f>IF(R513="","",(IF(R513&gt;='New Product'!B$3,'New Product'!C$3,IF(R513&gt;='New Product'!B$4,('New Product'!C$4+((R513-'New Product'!B$4)/('New Product'!B$3-'New Product'!B$4))*'New Product'!D$4),IF(R513&gt;'New Product'!B$5,('New Product'!C$5+((R513-'New Product'!B$5)/('New Product'!B$4-'New Product'!B$5))*'New Product'!D$5),IF(R513&gt;='New Product'!B$6,('New Product'!C$6+((R513-'New Product'!B$6)/('New Product'!B$5-'New Product'!B$6)*'New Product'!D$6)),0)))))*$AD$2/10)</f>
        <v/>
      </c>
      <c r="AE513" s="76">
        <f>IF(S513="","",(IF(S513&gt;='Basket Brand'!B$3,'Basket Brand'!C$3,IF(S513&gt;='Basket Brand'!B$4,('Basket Brand'!C$4+((S513-'Basket Brand'!B$4)/('Basket Brand'!B$3-'Basket Brand'!B$4))*'Basket Brand'!D$4),IF(S513&gt;'Basket Brand'!B$5,('Basket Brand'!C$5+((S513-'Basket Brand'!B$5)/('Basket Brand'!B$4-'Basket Brand'!B$5))*'Basket Brand'!D$5),IF(S513&gt;='Basket Brand'!B$6,('Basket Brand'!C$6+((S513-'Basket Brand'!B$6)/('Basket Brand'!B$5-'Basket Brand'!B$6)*'Basket Brand'!D$6)),0))))*$AE$2/10))</f>
        <v>2.3278113460235668</v>
      </c>
      <c r="AF513" s="76">
        <f>IF(T513="","",(IF(T513&gt;='No of Month Ach.'!B$3,'No of Month Ach.'!C$3,IF(T513&gt;='No of Month Ach.'!B$4,('No of Month Ach.'!C$4+((T513-'No of Month Ach.'!B$4)/('No of Month Ach.'!B$3-'No of Month Ach.'!B$4))*'No of Month Ach.'!D$4),IF(T513&gt;'No of Month Ach.'!B$5,('No of Month Ach.'!C$5+((T513-'No of Month Ach.'!B$5)/('No of Month Ach.'!B$4-'No of Month Ach.'!B$5))*'No of Month Ach.'!D$5),IF(T513&gt;='No of Month Ach.'!B$6,('No of Month Ach.'!C$6+((T513-'No of Month Ach.'!B$6)/('No of Month Ach.'!B$5-'No of Month Ach.'!B$6)*'No of Month Ach.'!D$6)),0))))*$AF$2/10))</f>
        <v>0</v>
      </c>
      <c r="AG513" s="76">
        <f>IFERROR(IF(U513="","",IF(U513&gt;='Rx Share'!B$3,'Rx Share'!C$3,IF(U513&gt;='Rx Share'!B$4,('Rx Share'!C$4+((U513-'Rx Share'!B$4)/('Rx Share'!B$3-'Rx Share'!B$4))*'Rx Share'!D$4),IF(U513&gt;'Rx Share'!B$5,('Rx Share'!C$5+((U513-'Rx Share'!B$5)/('Rx Share'!B$4-'Rx Share'!B$5))*'Rx Share'!D$5),IF(U513&gt;='Rx Share'!B$6,('Rx Share'!C$6+((U513-'Rx Share'!B$6)/('Rx Share'!B$5-'Rx Share'!B$6)*'Rx Share'!D$6)),0)))))*$AG$2/10,"")</f>
        <v>0</v>
      </c>
      <c r="AH513" s="76">
        <f>IF(W513&gt;='Call Achv'!B$3,'Call Achv'!C$3,IF(W513&gt;='Call Achv'!B$4,('Call Achv'!C$4+((W513-'Call Achv'!B$4)/('Call Achv'!B$3-'Call Achv'!B$4))*'Call Achv'!D$4),IF(W513&gt;'Call Achv'!B$5,('Call Achv'!C$5+((W513-'Call Achv'!B$5)/('Call Achv'!B$4-'Call Achv'!B$5))*'Call Achv'!D$5),IF(W513&gt;='Call Achv'!B$6,('Call Achv'!C$6+((W513-'Call Achv'!B$6)/('Call Achv'!B$5-'Call Achv'!B$6)*'Call Achv'!D$6)),0))))*$AH$2/10</f>
        <v>0</v>
      </c>
      <c r="AI513" s="76">
        <f>IF(X513&gt;='FF-Written'!B$3,'FF-Written'!C$3,IF(X513&gt;='FF-Written'!B$4,('FF-Written'!C$4+((X513-'FF-Written'!B$4)/('FF-Written'!B$3-'FF-Written'!B$4))*'FF-Written'!D$4),IF(X513&gt;'FF-Written'!B$5,('FF-Written'!C$5+((X513-'FF-Written'!B$5)/('FF-Written'!B$4-'FF-Written'!B$5))*'FF-Written'!D$5),IF(X513&gt;='FF-Written'!B$6,('FF-Written'!C$6+((X513-'FF-Written'!B$6)/('FF-Written'!B$5-'FF-Written'!B$6)*'FF-Written'!D$6)),0))))*$AI$2/10</f>
        <v>8</v>
      </c>
      <c r="AJ513" s="76">
        <f>IF(Y513&gt;='FF-Detailing'!B$3,'FF-Detailing'!C$3,IF(Y513&gt;='FF-Detailing'!B$4,('FF-Detailing'!C$4+((Y513-'FF-Detailing'!B$4)/('FF-Detailing'!B$3-'FF-Detailing'!B$4))*'FF-Detailing'!D$4),IF(Y513&gt;'FF-Detailing'!B$5,('FF-Detailing'!C$5+((Y513-'FF-Detailing'!B$5)/('FF-Detailing'!B$4-'FF-Detailing'!B$5))*'FF-Detailing'!D$5),IF(Y513&gt;='FF-Detailing'!B$6,('FF-Detailing'!C$6+((Y513-'FF-Detailing'!B$6)/('FF-Detailing'!B$5-'FF-Detailing'!B$6)*'FF-Detailing'!D$6)),0))))*$AJ$2/10</f>
        <v>2.1</v>
      </c>
      <c r="AK513" s="100">
        <f t="shared" si="94"/>
        <v>22.982131862323065</v>
      </c>
      <c r="AL513" s="70">
        <f t="shared" si="101"/>
        <v>536</v>
      </c>
      <c r="AO513" s="110" t="str">
        <f t="shared" si="95"/>
        <v/>
      </c>
      <c r="AP513" s="110" t="str">
        <f t="shared" si="102"/>
        <v/>
      </c>
      <c r="AQ513" s="110" t="str">
        <f t="shared" si="103"/>
        <v/>
      </c>
      <c r="AR513" s="110" t="str">
        <f t="shared" si="104"/>
        <v/>
      </c>
      <c r="AS513" s="109" t="str">
        <f t="shared" si="96"/>
        <v>Disqualified</v>
      </c>
      <c r="AT513" s="109" t="str">
        <f t="shared" si="97"/>
        <v>Disqualified</v>
      </c>
      <c r="AU513" s="109" t="str">
        <f t="shared" si="98"/>
        <v>Disqualified</v>
      </c>
      <c r="AV513" s="109" t="str">
        <f t="shared" si="99"/>
        <v>Disqualified</v>
      </c>
    </row>
    <row r="514" spans="1:48" ht="20" x14ac:dyDescent="0.35">
      <c r="A514" s="87"/>
      <c r="B514" s="79">
        <v>109858</v>
      </c>
      <c r="C514" s="80" t="s">
        <v>2561</v>
      </c>
      <c r="D514" s="80" t="s">
        <v>1114</v>
      </c>
      <c r="E514" s="80" t="s">
        <v>2562</v>
      </c>
      <c r="F514" s="80" t="s">
        <v>123</v>
      </c>
      <c r="G514" s="80" t="s">
        <v>21</v>
      </c>
      <c r="H514" s="80" t="s">
        <v>1760</v>
      </c>
      <c r="I514" s="80" t="s">
        <v>1757</v>
      </c>
      <c r="J514" s="146">
        <v>45600</v>
      </c>
      <c r="K514" s="146" t="s">
        <v>1719</v>
      </c>
      <c r="L514" s="79"/>
      <c r="M514" s="79">
        <v>9</v>
      </c>
      <c r="N514" s="78">
        <v>96.096004320737364</v>
      </c>
      <c r="O514" s="78">
        <f>_xlfn.XLOOKUP($B514,[1]Sheet1!$A:$A,[1]Sheet1!$D:$D)</f>
        <v>96.09592623953138</v>
      </c>
      <c r="P514" s="78">
        <f t="shared" si="100"/>
        <v>7.8081205984403823E-5</v>
      </c>
      <c r="Q514" s="78">
        <v>36.923076923076927</v>
      </c>
      <c r="R514" s="78">
        <v>59.015581332278401</v>
      </c>
      <c r="S514" s="78">
        <v>89.265037800269241</v>
      </c>
      <c r="T514" s="142">
        <v>3</v>
      </c>
      <c r="U514" s="68">
        <v>8.1788440567066516</v>
      </c>
      <c r="V514" s="68">
        <v>0.24536532170119957</v>
      </c>
      <c r="W514" s="78">
        <v>107.74603174603175</v>
      </c>
      <c r="X514" s="78">
        <v>74.444444444444443</v>
      </c>
      <c r="Y514" s="78">
        <v>87</v>
      </c>
      <c r="Z514" s="73"/>
      <c r="AA514" s="74"/>
      <c r="AB514" s="75">
        <f>IF(N514="","",(IF(N514&gt;='Sales Ach'!B$3,'Sales Ach'!C$3,IF(N514&gt;='Sales Ach'!B$4,('Sales Ach'!C$4+((N514-'Sales Ach'!B$4)/('Sales Ach'!B$3-'Sales Ach'!B$4))*'Sales Ach'!D$4),IF(N514&gt;'Sales Ach'!B$5,('Sales Ach'!C$5+((N514-'Sales Ach'!B$5)/('Sales Ach'!B$4-'Sales Ach'!B$5))*'Sales Ach'!D$5),IF(N514&gt;='Sales Ach'!B$6,('Sales Ach'!C$6+((N514-'Sales Ach'!B$6)/('Sales Ach'!B$5-'Sales Ach'!B$6)*'Sales Ach'!D$6)),0))))*$AB$2/10))</f>
        <v>16.315205184884839</v>
      </c>
      <c r="AC514" s="76">
        <f>IF(Q514="","",(IF(Q514&gt;=UA!B$3,UA!C$3,IF(Q514&gt;=UA!B$4,(UA!C$4+((Q514-UA!B$4)/(UA!B$3-UA!B$4))*UA!D$4),IF(Q514&gt;UA!B$5,(UA!C$5+((Q514-UA!B$5)/(UA!B$4-UA!B$5))*UA!D$5),IF(Q514&gt;=UA!B$6,(UA!C$6+((Q514-UA!B$6)/(UA!B$5-UA!B$6)*UA!D$6)),0))))*$AC$2/10))</f>
        <v>5.0769230769230784</v>
      </c>
      <c r="AD514" s="76">
        <f>IF(R514="","",(IF(R514&gt;='New Product'!B$3,'New Product'!C$3,IF(R514&gt;='New Product'!B$4,('New Product'!C$4+((R514-'New Product'!B$4)/('New Product'!B$3-'New Product'!B$4))*'New Product'!D$4),IF(R514&gt;'New Product'!B$5,('New Product'!C$5+((R514-'New Product'!B$5)/('New Product'!B$4-'New Product'!B$5))*'New Product'!D$5),IF(R514&gt;='New Product'!B$6,('New Product'!C$6+((R514-'New Product'!B$6)/('New Product'!B$5-'New Product'!B$6)*'New Product'!D$6)),0)))))*$AD$2/10)</f>
        <v>1.0819316832871801</v>
      </c>
      <c r="AE514" s="76">
        <f>IF(S514="","",(IF(S514&gt;='Basket Brand'!B$3,'Basket Brand'!C$3,IF(S514&gt;='Basket Brand'!B$4,('Basket Brand'!C$4+((S514-'Basket Brand'!B$4)/('Basket Brand'!B$3-'Basket Brand'!B$4))*'Basket Brand'!D$4),IF(S514&gt;'Basket Brand'!B$5,('Basket Brand'!C$5+((S514-'Basket Brand'!B$5)/('Basket Brand'!B$4-'Basket Brand'!B$5))*'Basket Brand'!D$5),IF(S514&gt;='Basket Brand'!B$6,('Basket Brand'!C$6+((S514-'Basket Brand'!B$6)/('Basket Brand'!B$5-'Basket Brand'!B$6)*'Basket Brand'!D$6)),0))))*$AE$2/10))</f>
        <v>5.3118045360323078</v>
      </c>
      <c r="AF514" s="76">
        <f>IF(T514="","",(IF(T514&gt;='No of Month Ach.'!B$3,'No of Month Ach.'!C$3,IF(T514&gt;='No of Month Ach.'!B$4,('No of Month Ach.'!C$4+((T514-'No of Month Ach.'!B$4)/('No of Month Ach.'!B$3-'No of Month Ach.'!B$4))*'No of Month Ach.'!D$4),IF(T514&gt;'No of Month Ach.'!B$5,('No of Month Ach.'!C$5+((T514-'No of Month Ach.'!B$5)/('No of Month Ach.'!B$4-'No of Month Ach.'!B$5))*'No of Month Ach.'!D$5),IF(T514&gt;='No of Month Ach.'!B$6,('No of Month Ach.'!C$6+((T514-'No of Month Ach.'!B$6)/('No of Month Ach.'!B$5-'No of Month Ach.'!B$6)*'No of Month Ach.'!D$6)),0))))*$AF$2/10))</f>
        <v>0</v>
      </c>
      <c r="AG514" s="76">
        <f>IFERROR(IF(U514="","",IF(U514&gt;='Rx Share'!B$3,'Rx Share'!C$3,IF(U514&gt;='Rx Share'!B$4,('Rx Share'!C$4+((U514-'Rx Share'!B$4)/('Rx Share'!B$3-'Rx Share'!B$4))*'Rx Share'!D$4),IF(U514&gt;'Rx Share'!B$5,('Rx Share'!C$5+((U514-'Rx Share'!B$5)/('Rx Share'!B$4-'Rx Share'!B$5))*'Rx Share'!D$5),IF(U514&gt;='Rx Share'!B$6,('Rx Share'!C$6+((U514-'Rx Share'!B$6)/('Rx Share'!B$5-'Rx Share'!B$6)*'Rx Share'!D$6)),0)))))*$AG$2/10,"")</f>
        <v>0</v>
      </c>
      <c r="AH514" s="76">
        <f>IF(W514&gt;='Call Achv'!B$3,'Call Achv'!C$3,IF(W514&gt;='Call Achv'!B$4,('Call Achv'!C$4+((W514-'Call Achv'!B$4)/('Call Achv'!B$3-'Call Achv'!B$4))*'Call Achv'!D$4),IF(W514&gt;'Call Achv'!B$5,('Call Achv'!C$5+((W514-'Call Achv'!B$5)/('Call Achv'!B$4-'Call Achv'!B$5))*'Call Achv'!D$5),IF(W514&gt;='Call Achv'!B$6,('Call Achv'!C$6+((W514-'Call Achv'!B$6)/('Call Achv'!B$5-'Call Achv'!B$6)*'Call Achv'!D$6)),0))))*$AH$2/10</f>
        <v>5</v>
      </c>
      <c r="AI514" s="76">
        <f>IF(X514&gt;='FF-Written'!B$3,'FF-Written'!C$3,IF(X514&gt;='FF-Written'!B$4,('FF-Written'!C$4+((X514-'FF-Written'!B$4)/('FF-Written'!B$3-'FF-Written'!B$4))*'FF-Written'!D$4),IF(X514&gt;'FF-Written'!B$5,('FF-Written'!C$5+((X514-'FF-Written'!B$5)/('FF-Written'!B$4-'FF-Written'!B$5))*'FF-Written'!D$5),IF(X514&gt;='FF-Written'!B$6,('FF-Written'!C$6+((X514-'FF-Written'!B$6)/('FF-Written'!B$5-'FF-Written'!B$6)*'FF-Written'!D$6)),0))))*$AI$2/10</f>
        <v>4.9333333333333327</v>
      </c>
      <c r="AJ514" s="76">
        <f>IF(Y514&gt;='FF-Detailing'!B$3,'FF-Detailing'!C$3,IF(Y514&gt;='FF-Detailing'!B$4,('FF-Detailing'!C$4+((Y514-'FF-Detailing'!B$4)/('FF-Detailing'!B$3-'FF-Detailing'!B$4))*'FF-Detailing'!D$4),IF(Y514&gt;'FF-Detailing'!B$5,('FF-Detailing'!C$5+((Y514-'FF-Detailing'!B$5)/('FF-Detailing'!B$4-'FF-Detailing'!B$5))*'FF-Detailing'!D$5),IF(Y514&gt;='FF-Detailing'!B$6,('FF-Detailing'!C$6+((Y514-'FF-Detailing'!B$6)/('FF-Detailing'!B$5-'FF-Detailing'!B$6)*'FF-Detailing'!D$6)),0))))*$AJ$2/10</f>
        <v>2.5200000000000005</v>
      </c>
      <c r="AK514" s="100">
        <f t="shared" si="94"/>
        <v>50.298997268075922</v>
      </c>
      <c r="AL514" s="70">
        <f t="shared" si="101"/>
        <v>235</v>
      </c>
      <c r="AO514" s="110" t="str">
        <f t="shared" si="95"/>
        <v/>
      </c>
      <c r="AP514" s="110" t="str">
        <f t="shared" si="102"/>
        <v/>
      </c>
      <c r="AQ514" s="110" t="str">
        <f t="shared" si="103"/>
        <v/>
      </c>
      <c r="AR514" s="110" t="str">
        <f t="shared" si="104"/>
        <v/>
      </c>
      <c r="AS514" s="109" t="str">
        <f t="shared" si="96"/>
        <v>Disqualified</v>
      </c>
      <c r="AT514" s="109" t="str">
        <f t="shared" si="97"/>
        <v>Disqualified</v>
      </c>
      <c r="AU514" s="109" t="str">
        <f t="shared" si="98"/>
        <v>Disqualified</v>
      </c>
      <c r="AV514" s="109" t="str">
        <f t="shared" si="99"/>
        <v>Disqualified</v>
      </c>
    </row>
    <row r="515" spans="1:48" ht="20" x14ac:dyDescent="0.35">
      <c r="A515" s="87"/>
      <c r="B515" s="79">
        <v>109859</v>
      </c>
      <c r="C515" s="80" t="s">
        <v>2563</v>
      </c>
      <c r="D515" s="80" t="s">
        <v>1114</v>
      </c>
      <c r="E515" s="80" t="s">
        <v>2564</v>
      </c>
      <c r="F515" s="80" t="s">
        <v>1877</v>
      </c>
      <c r="G515" s="80" t="s">
        <v>1813</v>
      </c>
      <c r="H515" s="80" t="s">
        <v>1808</v>
      </c>
      <c r="I515" s="80" t="s">
        <v>1757</v>
      </c>
      <c r="J515" s="146">
        <v>45600</v>
      </c>
      <c r="K515" s="146" t="s">
        <v>1719</v>
      </c>
      <c r="L515" s="79"/>
      <c r="M515" s="79">
        <v>9</v>
      </c>
      <c r="N515" s="78">
        <v>99.208266234571212</v>
      </c>
      <c r="O515" s="78">
        <f>_xlfn.XLOOKUP($B515,[1]Sheet1!$A:$A,[1]Sheet1!$D:$D)</f>
        <v>99.208253727492917</v>
      </c>
      <c r="P515" s="78">
        <f t="shared" si="100"/>
        <v>1.2507078295698193E-5</v>
      </c>
      <c r="Q515" s="78">
        <v>33.333333333333329</v>
      </c>
      <c r="R515" s="78">
        <v>38.269969275025339</v>
      </c>
      <c r="S515" s="78">
        <v>99.799088864002641</v>
      </c>
      <c r="T515" s="142">
        <v>4</v>
      </c>
      <c r="U515" s="68">
        <v>2.1930484124835834</v>
      </c>
      <c r="V515" s="68">
        <v>0.394748714247045</v>
      </c>
      <c r="W515" s="78">
        <v>110.07407407407408</v>
      </c>
      <c r="X515" s="78">
        <v>89.444444444444457</v>
      </c>
      <c r="Y515" s="78">
        <v>81.666666666666671</v>
      </c>
      <c r="Z515" s="73"/>
      <c r="AA515" s="74"/>
      <c r="AB515" s="75">
        <f>IF(N515="","",(IF(N515&gt;='Sales Ach'!B$3,'Sales Ach'!C$3,IF(N515&gt;='Sales Ach'!B$4,('Sales Ach'!C$4+((N515-'Sales Ach'!B$4)/('Sales Ach'!B$3-'Sales Ach'!B$4))*'Sales Ach'!D$4),IF(N515&gt;'Sales Ach'!B$5,('Sales Ach'!C$5+((N515-'Sales Ach'!B$5)/('Sales Ach'!B$4-'Sales Ach'!B$5))*'Sales Ach'!D$5),IF(N515&gt;='Sales Ach'!B$6,('Sales Ach'!C$6+((N515-'Sales Ach'!B$6)/('Sales Ach'!B$5-'Sales Ach'!B$6)*'Sales Ach'!D$6)),0))))*$AB$2/10))</f>
        <v>20.049919481485453</v>
      </c>
      <c r="AC515" s="76">
        <f>IF(Q515="","",(IF(Q515&gt;=UA!B$3,UA!C$3,IF(Q515&gt;=UA!B$4,(UA!C$4+((Q515-UA!B$4)/(UA!B$3-UA!B$4))*UA!D$4),IF(Q515&gt;UA!B$5,(UA!C$5+((Q515-UA!B$5)/(UA!B$4-UA!B$5))*UA!D$5),IF(Q515&gt;=UA!B$6,(UA!C$6+((Q515-UA!B$6)/(UA!B$5-UA!B$6)*UA!D$6)),0))))*$AC$2/10))</f>
        <v>3.9999999999999987</v>
      </c>
      <c r="AD515" s="76">
        <f>IF(R515="","",(IF(R515&gt;='New Product'!B$3,'New Product'!C$3,IF(R515&gt;='New Product'!B$4,('New Product'!C$4+((R515-'New Product'!B$4)/('New Product'!B$3-'New Product'!B$4))*'New Product'!D$4),IF(R515&gt;'New Product'!B$5,('New Product'!C$5+((R515-'New Product'!B$5)/('New Product'!B$4-'New Product'!B$5))*'New Product'!D$5),IF(R515&gt;='New Product'!B$6,('New Product'!C$6+((R515-'New Product'!B$6)/('New Product'!B$5-'New Product'!B$6)*'New Product'!D$6)),0)))))*$AD$2/10)</f>
        <v>0</v>
      </c>
      <c r="AE515" s="76">
        <f>IF(S515="","",(IF(S515&gt;='Basket Brand'!B$3,'Basket Brand'!C$3,IF(S515&gt;='Basket Brand'!B$4,('Basket Brand'!C$4+((S515-'Basket Brand'!B$4)/('Basket Brand'!B$3-'Basket Brand'!B$4))*'Basket Brand'!D$4),IF(S515&gt;'Basket Brand'!B$5,('Basket Brand'!C$5+((S515-'Basket Brand'!B$5)/('Basket Brand'!B$4-'Basket Brand'!B$5))*'Basket Brand'!D$5),IF(S515&gt;='Basket Brand'!B$6,('Basket Brand'!C$6+((S515-'Basket Brand'!B$6)/('Basket Brand'!B$5-'Basket Brand'!B$6)*'Basket Brand'!D$6)),0))))*$AE$2/10))</f>
        <v>8.3035626547212669</v>
      </c>
      <c r="AF515" s="76">
        <f>IF(T515="","",(IF(T515&gt;='No of Month Ach.'!B$3,'No of Month Ach.'!C$3,IF(T515&gt;='No of Month Ach.'!B$4,('No of Month Ach.'!C$4+((T515-'No of Month Ach.'!B$4)/('No of Month Ach.'!B$3-'No of Month Ach.'!B$4))*'No of Month Ach.'!D$4),IF(T515&gt;'No of Month Ach.'!B$5,('No of Month Ach.'!C$5+((T515-'No of Month Ach.'!B$5)/('No of Month Ach.'!B$4-'No of Month Ach.'!B$5))*'No of Month Ach.'!D$5),IF(T515&gt;='No of Month Ach.'!B$6,('No of Month Ach.'!C$6+((T515-'No of Month Ach.'!B$6)/('No of Month Ach.'!B$5-'No of Month Ach.'!B$6)*'No of Month Ach.'!D$6)),0))))*$AF$2/10))</f>
        <v>0</v>
      </c>
      <c r="AG515" s="76">
        <f>IFERROR(IF(U515="","",IF(U515&gt;='Rx Share'!B$3,'Rx Share'!C$3,IF(U515&gt;='Rx Share'!B$4,('Rx Share'!C$4+((U515-'Rx Share'!B$4)/('Rx Share'!B$3-'Rx Share'!B$4))*'Rx Share'!D$4),IF(U515&gt;'Rx Share'!B$5,('Rx Share'!C$5+((U515-'Rx Share'!B$5)/('Rx Share'!B$4-'Rx Share'!B$5))*'Rx Share'!D$5),IF(U515&gt;='Rx Share'!B$6,('Rx Share'!C$6+((U515-'Rx Share'!B$6)/('Rx Share'!B$5-'Rx Share'!B$6)*'Rx Share'!D$6)),0)))))*$AG$2/10,"")</f>
        <v>0</v>
      </c>
      <c r="AH515" s="76">
        <f>IF(W515&gt;='Call Achv'!B$3,'Call Achv'!C$3,IF(W515&gt;='Call Achv'!B$4,('Call Achv'!C$4+((W515-'Call Achv'!B$4)/('Call Achv'!B$3-'Call Achv'!B$4))*'Call Achv'!D$4),IF(W515&gt;'Call Achv'!B$5,('Call Achv'!C$5+((W515-'Call Achv'!B$5)/('Call Achv'!B$4-'Call Achv'!B$5))*'Call Achv'!D$5),IF(W515&gt;='Call Achv'!B$6,('Call Achv'!C$6+((W515-'Call Achv'!B$6)/('Call Achv'!B$5-'Call Achv'!B$6)*'Call Achv'!D$6)),0))))*$AH$2/10</f>
        <v>5</v>
      </c>
      <c r="AI515" s="76">
        <f>IF(X515&gt;='FF-Written'!B$3,'FF-Written'!C$3,IF(X515&gt;='FF-Written'!B$4,('FF-Written'!C$4+((X515-'FF-Written'!B$4)/('FF-Written'!B$3-'FF-Written'!B$4))*'FF-Written'!D$4),IF(X515&gt;'FF-Written'!B$5,('FF-Written'!C$5+((X515-'FF-Written'!B$5)/('FF-Written'!B$4-'FF-Written'!B$5))*'FF-Written'!D$5),IF(X515&gt;='FF-Written'!B$6,('FF-Written'!C$6+((X515-'FF-Written'!B$6)/('FF-Written'!B$5-'FF-Written'!B$6)*'FF-Written'!D$6)),0))))*$AI$2/10</f>
        <v>7.9111111111111132</v>
      </c>
      <c r="AJ515" s="76">
        <f>IF(Y515&gt;='FF-Detailing'!B$3,'FF-Detailing'!C$3,IF(Y515&gt;='FF-Detailing'!B$4,('FF-Detailing'!C$4+((Y515-'FF-Detailing'!B$4)/('FF-Detailing'!B$3-'FF-Detailing'!B$4))*'FF-Detailing'!D$4),IF(Y515&gt;'FF-Detailing'!B$5,('FF-Detailing'!C$5+((Y515-'FF-Detailing'!B$5)/('FF-Detailing'!B$4-'FF-Detailing'!B$5))*'FF-Detailing'!D$5),IF(Y515&gt;='FF-Detailing'!B$6,('FF-Detailing'!C$6+((Y515-'FF-Detailing'!B$6)/('FF-Detailing'!B$5-'FF-Detailing'!B$6)*'FF-Detailing'!D$6)),0))))*$AJ$2/10</f>
        <v>2.2000000000000002</v>
      </c>
      <c r="AK515" s="100">
        <f t="shared" si="94"/>
        <v>59.330741559147292</v>
      </c>
      <c r="AL515" s="70">
        <f t="shared" si="101"/>
        <v>163</v>
      </c>
      <c r="AO515" s="110" t="str">
        <f t="shared" si="95"/>
        <v/>
      </c>
      <c r="AP515" s="110" t="str">
        <f t="shared" si="102"/>
        <v/>
      </c>
      <c r="AQ515" s="110" t="str">
        <f t="shared" si="103"/>
        <v/>
      </c>
      <c r="AR515" s="110" t="str">
        <f t="shared" si="104"/>
        <v/>
      </c>
      <c r="AS515" s="109" t="str">
        <f t="shared" si="96"/>
        <v>Disqualified</v>
      </c>
      <c r="AT515" s="109" t="str">
        <f t="shared" si="97"/>
        <v>Disqualified</v>
      </c>
      <c r="AU515" s="109" t="str">
        <f t="shared" si="98"/>
        <v>Disqualified</v>
      </c>
      <c r="AV515" s="109" t="str">
        <f t="shared" si="99"/>
        <v>Disqualified</v>
      </c>
    </row>
    <row r="516" spans="1:48" ht="20" x14ac:dyDescent="0.35">
      <c r="A516" s="87"/>
      <c r="B516" s="79">
        <v>109860</v>
      </c>
      <c r="C516" s="80" t="s">
        <v>2565</v>
      </c>
      <c r="D516" s="80" t="s">
        <v>1114</v>
      </c>
      <c r="E516" s="80" t="s">
        <v>2440</v>
      </c>
      <c r="F516" s="80" t="s">
        <v>2014</v>
      </c>
      <c r="G516" s="80" t="s">
        <v>1821</v>
      </c>
      <c r="H516" s="80" t="s">
        <v>1822</v>
      </c>
      <c r="I516" s="80" t="s">
        <v>1757</v>
      </c>
      <c r="J516" s="146">
        <v>45600</v>
      </c>
      <c r="K516" s="146" t="s">
        <v>1719</v>
      </c>
      <c r="L516" s="79"/>
      <c r="M516" s="79">
        <v>9</v>
      </c>
      <c r="N516" s="78">
        <v>81.736985530489619</v>
      </c>
      <c r="O516" s="78">
        <f>_xlfn.XLOOKUP($B516,[1]Sheet1!$A:$A,[1]Sheet1!$D:$D)</f>
        <v>81.736925609585441</v>
      </c>
      <c r="P516" s="78">
        <f t="shared" si="100"/>
        <v>5.9920904178056844E-5</v>
      </c>
      <c r="Q516" s="78">
        <v>21.771217712177123</v>
      </c>
      <c r="R516" s="78">
        <v>72.857237482554567</v>
      </c>
      <c r="S516" s="78">
        <v>87.420383053405644</v>
      </c>
      <c r="T516" s="142">
        <v>0</v>
      </c>
      <c r="U516" s="68">
        <v>33.276692155196827</v>
      </c>
      <c r="V516" s="68">
        <v>0.6655338431039366</v>
      </c>
      <c r="W516" s="78">
        <v>110.75148809523809</v>
      </c>
      <c r="X516" s="78">
        <v>64.444444444444443</v>
      </c>
      <c r="Y516" s="78">
        <v>81.666666666666671</v>
      </c>
      <c r="Z516" s="73"/>
      <c r="AA516" s="74"/>
      <c r="AB516" s="75">
        <f>IF(N516="","",(IF(N516&gt;='Sales Ach'!B$3,'Sales Ach'!C$3,IF(N516&gt;='Sales Ach'!B$4,('Sales Ach'!C$4+((N516-'Sales Ach'!B$4)/('Sales Ach'!B$3-'Sales Ach'!B$4))*'Sales Ach'!D$4),IF(N516&gt;'Sales Ach'!B$5,('Sales Ach'!C$5+((N516-'Sales Ach'!B$5)/('Sales Ach'!B$4-'Sales Ach'!B$5))*'Sales Ach'!D$5),IF(N516&gt;='Sales Ach'!B$6,('Sales Ach'!C$6+((N516-'Sales Ach'!B$6)/('Sales Ach'!B$5-'Sales Ach'!B$6)*'Sales Ach'!D$6)),0))))*$AB$2/10))</f>
        <v>11.021095659146884</v>
      </c>
      <c r="AC516" s="76">
        <f>IF(Q516="","",(IF(Q516&gt;=UA!B$3,UA!C$3,IF(Q516&gt;=UA!B$4,(UA!C$4+((Q516-UA!B$4)/(UA!B$3-UA!B$4))*UA!D$4),IF(Q516&gt;UA!B$5,(UA!C$5+((Q516-UA!B$5)/(UA!B$4-UA!B$5))*UA!D$5),IF(Q516&gt;=UA!B$6,(UA!C$6+((Q516-UA!B$6)/(UA!B$5-UA!B$6)*UA!D$6)),0))))*$AC$2/10))</f>
        <v>0</v>
      </c>
      <c r="AD516" s="76">
        <f>IF(R516="","",(IF(R516&gt;='New Product'!B$3,'New Product'!C$3,IF(R516&gt;='New Product'!B$4,('New Product'!C$4+((R516-'New Product'!B$4)/('New Product'!B$3-'New Product'!B$4))*'New Product'!D$4),IF(R516&gt;'New Product'!B$5,('New Product'!C$5+((R516-'New Product'!B$5)/('New Product'!B$4-'New Product'!B$5))*'New Product'!D$5),IF(R516&gt;='New Product'!B$6,('New Product'!C$6+((R516-'New Product'!B$6)/('New Product'!B$5-'New Product'!B$6)*'New Product'!D$6)),0)))))*$AD$2/10)</f>
        <v>1.6875041398617623</v>
      </c>
      <c r="AE516" s="76">
        <f>IF(S516="","",(IF(S516&gt;='Basket Brand'!B$3,'Basket Brand'!C$3,IF(S516&gt;='Basket Brand'!B$4,('Basket Brand'!C$4+((S516-'Basket Brand'!B$4)/('Basket Brand'!B$3-'Basket Brand'!B$4))*'Basket Brand'!D$4),IF(S516&gt;'Basket Brand'!B$5,('Basket Brand'!C$5+((S516-'Basket Brand'!B$5)/('Basket Brand'!B$4-'Basket Brand'!B$5))*'Basket Brand'!D$5),IF(S516&gt;='Basket Brand'!B$6,('Basket Brand'!C$6+((S516-'Basket Brand'!B$6)/('Basket Brand'!B$5-'Basket Brand'!B$6)*'Basket Brand'!D$6)),0))))*$AE$2/10))</f>
        <v>5.0904459664086774</v>
      </c>
      <c r="AF516" s="76">
        <f>IF(T516="","",(IF(T516&gt;='No of Month Ach.'!B$3,'No of Month Ach.'!C$3,IF(T516&gt;='No of Month Ach.'!B$4,('No of Month Ach.'!C$4+((T516-'No of Month Ach.'!B$4)/('No of Month Ach.'!B$3-'No of Month Ach.'!B$4))*'No of Month Ach.'!D$4),IF(T516&gt;'No of Month Ach.'!B$5,('No of Month Ach.'!C$5+((T516-'No of Month Ach.'!B$5)/('No of Month Ach.'!B$4-'No of Month Ach.'!B$5))*'No of Month Ach.'!D$5),IF(T516&gt;='No of Month Ach.'!B$6,('No of Month Ach.'!C$6+((T516-'No of Month Ach.'!B$6)/('No of Month Ach.'!B$5-'No of Month Ach.'!B$6)*'No of Month Ach.'!D$6)),0))))*$AF$2/10))</f>
        <v>0</v>
      </c>
      <c r="AG516" s="76">
        <f>IFERROR(IF(U516="","",IF(U516&gt;='Rx Share'!B$3,'Rx Share'!C$3,IF(U516&gt;='Rx Share'!B$4,('Rx Share'!C$4+((U516-'Rx Share'!B$4)/('Rx Share'!B$3-'Rx Share'!B$4))*'Rx Share'!D$4),IF(U516&gt;'Rx Share'!B$5,('Rx Share'!C$5+((U516-'Rx Share'!B$5)/('Rx Share'!B$4-'Rx Share'!B$5))*'Rx Share'!D$5),IF(U516&gt;='Rx Share'!B$6,('Rx Share'!C$6+((U516-'Rx Share'!B$6)/('Rx Share'!B$5-'Rx Share'!B$6)*'Rx Share'!D$6)),0)))))*$AG$2/10,"")</f>
        <v>0</v>
      </c>
      <c r="AH516" s="76">
        <f>IF(W516&gt;='Call Achv'!B$3,'Call Achv'!C$3,IF(W516&gt;='Call Achv'!B$4,('Call Achv'!C$4+((W516-'Call Achv'!B$4)/('Call Achv'!B$3-'Call Achv'!B$4))*'Call Achv'!D$4),IF(W516&gt;'Call Achv'!B$5,('Call Achv'!C$5+((W516-'Call Achv'!B$5)/('Call Achv'!B$4-'Call Achv'!B$5))*'Call Achv'!D$5),IF(W516&gt;='Call Achv'!B$6,('Call Achv'!C$6+((W516-'Call Achv'!B$6)/('Call Achv'!B$5-'Call Achv'!B$6)*'Call Achv'!D$6)),0))))*$AH$2/10</f>
        <v>5</v>
      </c>
      <c r="AI516" s="76">
        <f>IF(X516&gt;='FF-Written'!B$3,'FF-Written'!C$3,IF(X516&gt;='FF-Written'!B$4,('FF-Written'!C$4+((X516-'FF-Written'!B$4)/('FF-Written'!B$3-'FF-Written'!B$4))*'FF-Written'!D$4),IF(X516&gt;'FF-Written'!B$5,('FF-Written'!C$5+((X516-'FF-Written'!B$5)/('FF-Written'!B$4-'FF-Written'!B$5))*'FF-Written'!D$5),IF(X516&gt;='FF-Written'!B$6,('FF-Written'!C$6+((X516-'FF-Written'!B$6)/('FF-Written'!B$5-'FF-Written'!B$6)*'FF-Written'!D$6)),0))))*$AI$2/10</f>
        <v>3.7333333333333329</v>
      </c>
      <c r="AJ516" s="76">
        <f>IF(Y516&gt;='FF-Detailing'!B$3,'FF-Detailing'!C$3,IF(Y516&gt;='FF-Detailing'!B$4,('FF-Detailing'!C$4+((Y516-'FF-Detailing'!B$4)/('FF-Detailing'!B$3-'FF-Detailing'!B$4))*'FF-Detailing'!D$4),IF(Y516&gt;'FF-Detailing'!B$5,('FF-Detailing'!C$5+((Y516-'FF-Detailing'!B$5)/('FF-Detailing'!B$4-'FF-Detailing'!B$5))*'FF-Detailing'!D$5),IF(Y516&gt;='FF-Detailing'!B$6,('FF-Detailing'!C$6+((Y516-'FF-Detailing'!B$6)/('FF-Detailing'!B$5-'FF-Detailing'!B$6)*'FF-Detailing'!D$6)),0))))*$AJ$2/10</f>
        <v>2.2000000000000002</v>
      </c>
      <c r="AK516" s="100">
        <f t="shared" ref="AK516:AK579" si="105">(IF($L516="Not Applicable",SUM(AB516:AJ516)*100/90,SUM(AB516:AF516,AH516:AJ516)*100/(90-$V$2)))</f>
        <v>35.915473873438323</v>
      </c>
      <c r="AL516" s="70">
        <f t="shared" si="101"/>
        <v>400</v>
      </c>
      <c r="AO516" s="110" t="str">
        <f t="shared" ref="AO516:AO578" si="106">IFERROR(IF(N516&gt;=99.5,U516,""),"")</f>
        <v/>
      </c>
      <c r="AP516" s="110" t="str">
        <f t="shared" si="102"/>
        <v/>
      </c>
      <c r="AQ516" s="110" t="str">
        <f t="shared" si="103"/>
        <v/>
      </c>
      <c r="AR516" s="110" t="str">
        <f t="shared" si="104"/>
        <v/>
      </c>
      <c r="AS516" s="109" t="str">
        <f t="shared" ref="AS516:AS578" si="107">IFERROR(IF($N516&gt;=99.5,_xlfn.RANK.EQ(AO516,AO$4:AO$578),"Disqualified"),"Not eligible")</f>
        <v>Disqualified</v>
      </c>
      <c r="AT516" s="109" t="str">
        <f t="shared" ref="AT516:AT578" si="108">IFERROR(IF($N516&gt;=99.5,_xlfn.RANK.EQ(AP516,AP$4:AP$578),"Disqualified"),"Not eligible")</f>
        <v>Disqualified</v>
      </c>
      <c r="AU516" s="109" t="str">
        <f t="shared" ref="AU516:AU578" si="109">IFERROR(IF($N516&gt;=99.5,_xlfn.RANK.EQ(AQ516,AQ$4:AQ$578),"Disqualified"),"Not eligible")</f>
        <v>Disqualified</v>
      </c>
      <c r="AV516" s="109" t="str">
        <f t="shared" ref="AV516:AV578" si="110">IFERROR(IF($N516&gt;=99.5,_xlfn.RANK.EQ(AR516,AR$4:AR$578),"Disqualified"),"Not eligible")</f>
        <v>Disqualified</v>
      </c>
    </row>
    <row r="517" spans="1:48" ht="20" x14ac:dyDescent="0.35">
      <c r="A517" s="87"/>
      <c r="B517" s="79">
        <v>109861</v>
      </c>
      <c r="C517" s="80" t="s">
        <v>2566</v>
      </c>
      <c r="D517" s="80"/>
      <c r="E517" s="80" t="s">
        <v>649</v>
      </c>
      <c r="F517" s="80" t="s">
        <v>100</v>
      </c>
      <c r="G517" s="80" t="s">
        <v>2264</v>
      </c>
      <c r="H517" s="80" t="s">
        <v>2023</v>
      </c>
      <c r="I517" s="80" t="s">
        <v>1786</v>
      </c>
      <c r="J517" s="146"/>
      <c r="K517" s="146" t="s">
        <v>1701</v>
      </c>
      <c r="L517" s="79"/>
      <c r="M517" s="79">
        <v>3</v>
      </c>
      <c r="N517" s="78">
        <v>76.856632941460418</v>
      </c>
      <c r="O517" s="78">
        <f>_xlfn.XLOOKUP($B517,[1]Sheet1!$A:$A,[1]Sheet1!$D:$D)</f>
        <v>76.856632941460418</v>
      </c>
      <c r="P517" s="78">
        <f t="shared" ref="P517:P580" si="111">N517-O517</f>
        <v>0</v>
      </c>
      <c r="Q517" s="78">
        <v>22.435897435897438</v>
      </c>
      <c r="R517" s="78">
        <v>32.123285597505223</v>
      </c>
      <c r="S517" s="78">
        <v>85.729323679092033</v>
      </c>
      <c r="T517" s="142">
        <v>1</v>
      </c>
      <c r="U517" s="68" t="s">
        <v>1093</v>
      </c>
      <c r="V517" s="68" t="s">
        <v>1093</v>
      </c>
      <c r="W517" s="78">
        <v>106.44230769230769</v>
      </c>
      <c r="X517" s="78">
        <v>80</v>
      </c>
      <c r="Y517" s="78">
        <v>82</v>
      </c>
      <c r="Z517" s="73"/>
      <c r="AA517" s="74"/>
      <c r="AB517" s="75">
        <f>IF(N517="","",(IF(N517&gt;='Sales Ach'!B$3,'Sales Ach'!C$3,IF(N517&gt;='Sales Ach'!B$4,('Sales Ach'!C$4+((N517-'Sales Ach'!B$4)/('Sales Ach'!B$3-'Sales Ach'!B$4))*'Sales Ach'!D$4),IF(N517&gt;'Sales Ach'!B$5,('Sales Ach'!C$5+((N517-'Sales Ach'!B$5)/('Sales Ach'!B$4-'Sales Ach'!B$5))*'Sales Ach'!D$5),IF(N517&gt;='Sales Ach'!B$6,('Sales Ach'!C$6+((N517-'Sales Ach'!B$6)/('Sales Ach'!B$5-'Sales Ach'!B$6)*'Sales Ach'!D$6)),0))))*$AB$2/10))</f>
        <v>9.5569898824381259</v>
      </c>
      <c r="AC517" s="76">
        <f>IF(Q517="","",(IF(Q517&gt;=UA!B$3,UA!C$3,IF(Q517&gt;=UA!B$4,(UA!C$4+((Q517-UA!B$4)/(UA!B$3-UA!B$4))*UA!D$4),IF(Q517&gt;UA!B$5,(UA!C$5+((Q517-UA!B$5)/(UA!B$4-UA!B$5))*UA!D$5),IF(Q517&gt;=UA!B$6,(UA!C$6+((Q517-UA!B$6)/(UA!B$5-UA!B$6)*UA!D$6)),0))))*$AC$2/10))</f>
        <v>0</v>
      </c>
      <c r="AD517" s="76">
        <f>IF(R517="","",(IF(R517&gt;='New Product'!B$3,'New Product'!C$3,IF(R517&gt;='New Product'!B$4,('New Product'!C$4+((R517-'New Product'!B$4)/('New Product'!B$3-'New Product'!B$4))*'New Product'!D$4),IF(R517&gt;'New Product'!B$5,('New Product'!C$5+((R517-'New Product'!B$5)/('New Product'!B$4-'New Product'!B$5))*'New Product'!D$5),IF(R517&gt;='New Product'!B$6,('New Product'!C$6+((R517-'New Product'!B$6)/('New Product'!B$5-'New Product'!B$6)*'New Product'!D$6)),0)))))*$AD$2/10)</f>
        <v>0</v>
      </c>
      <c r="AE517" s="76">
        <f>IF(S517="","",(IF(S517&gt;='Basket Brand'!B$3,'Basket Brand'!C$3,IF(S517&gt;='Basket Brand'!B$4,('Basket Brand'!C$4+((S517-'Basket Brand'!B$4)/('Basket Brand'!B$3-'Basket Brand'!B$4))*'Basket Brand'!D$4),IF(S517&gt;'Basket Brand'!B$5,('Basket Brand'!C$5+((S517-'Basket Brand'!B$5)/('Basket Brand'!B$4-'Basket Brand'!B$5))*'Basket Brand'!D$5),IF(S517&gt;='Basket Brand'!B$6,('Basket Brand'!C$6+((S517-'Basket Brand'!B$6)/('Basket Brand'!B$5-'Basket Brand'!B$6)*'Basket Brand'!D$6)),0))))*$AE$2/10))</f>
        <v>4.887518841491044</v>
      </c>
      <c r="AF517" s="76">
        <f>IF(T517="","",(IF(T517&gt;='No of Month Ach.'!B$3,'No of Month Ach.'!C$3,IF(T517&gt;='No of Month Ach.'!B$4,('No of Month Ach.'!C$4+((T517-'No of Month Ach.'!B$4)/('No of Month Ach.'!B$3-'No of Month Ach.'!B$4))*'No of Month Ach.'!D$4),IF(T517&gt;'No of Month Ach.'!B$5,('No of Month Ach.'!C$5+((T517-'No of Month Ach.'!B$5)/('No of Month Ach.'!B$4-'No of Month Ach.'!B$5))*'No of Month Ach.'!D$5),IF(T517&gt;='No of Month Ach.'!B$6,('No of Month Ach.'!C$6+((T517-'No of Month Ach.'!B$6)/('No of Month Ach.'!B$5-'No of Month Ach.'!B$6)*'No of Month Ach.'!D$6)),0))))*$AF$2/10))</f>
        <v>0</v>
      </c>
      <c r="AG517" s="76" t="str">
        <f>IFERROR(IF(U517="","",IF(U517&gt;='Rx Share'!B$3,'Rx Share'!C$3,IF(U517&gt;='Rx Share'!B$4,('Rx Share'!C$4+((U517-'Rx Share'!B$4)/('Rx Share'!B$3-'Rx Share'!B$4))*'Rx Share'!D$4),IF(U517&gt;'Rx Share'!B$5,('Rx Share'!C$5+((U517-'Rx Share'!B$5)/('Rx Share'!B$4-'Rx Share'!B$5))*'Rx Share'!D$5),IF(U517&gt;='Rx Share'!B$6,('Rx Share'!C$6+((U517-'Rx Share'!B$6)/('Rx Share'!B$5-'Rx Share'!B$6)*'Rx Share'!D$6)),0)))))*$AG$2/10,"")</f>
        <v/>
      </c>
      <c r="AH517" s="76">
        <f>IF(W517&gt;='Call Achv'!B$3,'Call Achv'!C$3,IF(W517&gt;='Call Achv'!B$4,('Call Achv'!C$4+((W517-'Call Achv'!B$4)/('Call Achv'!B$3-'Call Achv'!B$4))*'Call Achv'!D$4),IF(W517&gt;'Call Achv'!B$5,('Call Achv'!C$5+((W517-'Call Achv'!B$5)/('Call Achv'!B$4-'Call Achv'!B$5))*'Call Achv'!D$5),IF(W517&gt;='Call Achv'!B$6,('Call Achv'!C$6+((W517-'Call Achv'!B$6)/('Call Achv'!B$5-'Call Achv'!B$6)*'Call Achv'!D$6)),0))))*$AH$2/10</f>
        <v>5</v>
      </c>
      <c r="AI517" s="76">
        <f>IF(X517&gt;='FF-Written'!B$3,'FF-Written'!C$3,IF(X517&gt;='FF-Written'!B$4,('FF-Written'!C$4+((X517-'FF-Written'!B$4)/('FF-Written'!B$3-'FF-Written'!B$4))*'FF-Written'!D$4),IF(X517&gt;'FF-Written'!B$5,('FF-Written'!C$5+((X517-'FF-Written'!B$5)/('FF-Written'!B$4-'FF-Written'!B$5))*'FF-Written'!D$5),IF(X517&gt;='FF-Written'!B$6,('FF-Written'!C$6+((X517-'FF-Written'!B$6)/('FF-Written'!B$5-'FF-Written'!B$6)*'FF-Written'!D$6)),0))))*$AI$2/10</f>
        <v>6.4</v>
      </c>
      <c r="AJ517" s="76">
        <f>IF(Y517&gt;='FF-Detailing'!B$3,'FF-Detailing'!C$3,IF(Y517&gt;='FF-Detailing'!B$4,('FF-Detailing'!C$4+((Y517-'FF-Detailing'!B$4)/('FF-Detailing'!B$3-'FF-Detailing'!B$4))*'FF-Detailing'!D$4),IF(Y517&gt;'FF-Detailing'!B$5,('FF-Detailing'!C$5+((Y517-'FF-Detailing'!B$5)/('FF-Detailing'!B$4-'FF-Detailing'!B$5))*'FF-Detailing'!D$5),IF(Y517&gt;='FF-Detailing'!B$6,('FF-Detailing'!C$6+((Y517-'FF-Detailing'!B$6)/('FF-Detailing'!B$5-'FF-Detailing'!B$6)*'FF-Detailing'!D$6)),0))))*$AJ$2/10</f>
        <v>2.2200000000000002</v>
      </c>
      <c r="AK517" s="100">
        <f t="shared" si="105"/>
        <v>35.08063590491146</v>
      </c>
      <c r="AL517" s="70">
        <f t="shared" ref="AL517:AL578" si="112">_xlfn.RANK.EQ(AK517,$AK$4:$AK$578)</f>
        <v>409</v>
      </c>
      <c r="AO517" s="110" t="str">
        <f t="shared" si="106"/>
        <v/>
      </c>
      <c r="AP517" s="110" t="str">
        <f t="shared" si="102"/>
        <v/>
      </c>
      <c r="AQ517" s="110" t="str">
        <f t="shared" si="103"/>
        <v/>
      </c>
      <c r="AR517" s="110" t="str">
        <f t="shared" si="104"/>
        <v/>
      </c>
      <c r="AS517" s="109" t="str">
        <f t="shared" si="107"/>
        <v>Disqualified</v>
      </c>
      <c r="AT517" s="109" t="str">
        <f t="shared" si="108"/>
        <v>Disqualified</v>
      </c>
      <c r="AU517" s="109" t="str">
        <f t="shared" si="109"/>
        <v>Disqualified</v>
      </c>
      <c r="AV517" s="109" t="str">
        <f t="shared" si="110"/>
        <v>Disqualified</v>
      </c>
    </row>
    <row r="518" spans="1:48" ht="20" x14ac:dyDescent="0.35">
      <c r="A518" s="87"/>
      <c r="B518" s="79">
        <v>109862</v>
      </c>
      <c r="C518" s="80" t="s">
        <v>638</v>
      </c>
      <c r="D518" s="80" t="s">
        <v>1114</v>
      </c>
      <c r="E518" s="80" t="s">
        <v>646</v>
      </c>
      <c r="F518" s="80" t="s">
        <v>140</v>
      </c>
      <c r="G518" s="80" t="s">
        <v>29</v>
      </c>
      <c r="H518" s="80" t="s">
        <v>1756</v>
      </c>
      <c r="I518" s="80" t="s">
        <v>1757</v>
      </c>
      <c r="J518" s="146">
        <v>45600</v>
      </c>
      <c r="K518" s="146" t="s">
        <v>1719</v>
      </c>
      <c r="L518" s="79"/>
      <c r="M518" s="79">
        <v>9</v>
      </c>
      <c r="N518" s="78">
        <v>58.260377906505042</v>
      </c>
      <c r="O518" s="78">
        <f>_xlfn.XLOOKUP($B518,[1]Sheet1!$A:$A,[1]Sheet1!$D:$D)</f>
        <v>58.260418176188224</v>
      </c>
      <c r="P518" s="78">
        <f t="shared" si="111"/>
        <v>-4.0269683182714289E-5</v>
      </c>
      <c r="Q518" s="78">
        <v>16</v>
      </c>
      <c r="R518" s="78">
        <v>48.110900147914229</v>
      </c>
      <c r="S518" s="78">
        <v>61.42413716594136</v>
      </c>
      <c r="T518" s="142">
        <v>0</v>
      </c>
      <c r="U518" s="68">
        <v>12.565905096660806</v>
      </c>
      <c r="V518" s="68">
        <v>0.62829525483304038</v>
      </c>
      <c r="W518" s="78">
        <v>112.92592592592592</v>
      </c>
      <c r="X518" s="78">
        <v>70</v>
      </c>
      <c r="Y518" s="78">
        <v>86.666666666666671</v>
      </c>
      <c r="Z518" s="73"/>
      <c r="AA518" s="74"/>
      <c r="AB518" s="75">
        <f>IF(N518="","",(IF(N518&gt;='Sales Ach'!B$3,'Sales Ach'!C$3,IF(N518&gt;='Sales Ach'!B$4,('Sales Ach'!C$4+((N518-'Sales Ach'!B$4)/('Sales Ach'!B$3-'Sales Ach'!B$4))*'Sales Ach'!D$4),IF(N518&gt;'Sales Ach'!B$5,('Sales Ach'!C$5+((N518-'Sales Ach'!B$5)/('Sales Ach'!B$4-'Sales Ach'!B$5))*'Sales Ach'!D$5),IF(N518&gt;='Sales Ach'!B$6,('Sales Ach'!C$6+((N518-'Sales Ach'!B$6)/('Sales Ach'!B$5-'Sales Ach'!B$6)*'Sales Ach'!D$6)),0))))*$AB$2/10))</f>
        <v>3.9781133719515127</v>
      </c>
      <c r="AC518" s="76">
        <f>IF(Q518="","",(IF(Q518&gt;=UA!B$3,UA!C$3,IF(Q518&gt;=UA!B$4,(UA!C$4+((Q518-UA!B$4)/(UA!B$3-UA!B$4))*UA!D$4),IF(Q518&gt;UA!B$5,(UA!C$5+((Q518-UA!B$5)/(UA!B$4-UA!B$5))*UA!D$5),IF(Q518&gt;=UA!B$6,(UA!C$6+((Q518-UA!B$6)/(UA!B$5-UA!B$6)*UA!D$6)),0))))*$AC$2/10))</f>
        <v>0</v>
      </c>
      <c r="AD518" s="76">
        <f>IF(R518="","",(IF(R518&gt;='New Product'!B$3,'New Product'!C$3,IF(R518&gt;='New Product'!B$4,('New Product'!C$4+((R518-'New Product'!B$4)/('New Product'!B$3-'New Product'!B$4))*'New Product'!D$4),IF(R518&gt;'New Product'!B$5,('New Product'!C$5+((R518-'New Product'!B$5)/('New Product'!B$4-'New Product'!B$5))*'New Product'!D$5),IF(R518&gt;='New Product'!B$6,('New Product'!C$6+((R518-'New Product'!B$6)/('New Product'!B$5-'New Product'!B$6)*'New Product'!D$6)),0)))))*$AD$2/10)</f>
        <v>0.60485188147124758</v>
      </c>
      <c r="AE518" s="76">
        <f>IF(S518="","",(IF(S518&gt;='Basket Brand'!B$3,'Basket Brand'!C$3,IF(S518&gt;='Basket Brand'!B$4,('Basket Brand'!C$4+((S518-'Basket Brand'!B$4)/('Basket Brand'!B$3-'Basket Brand'!B$4))*'Basket Brand'!D$4),IF(S518&gt;'Basket Brand'!B$5,('Basket Brand'!C$5+((S518-'Basket Brand'!B$5)/('Basket Brand'!B$4-'Basket Brand'!B$5))*'Basket Brand'!D$5),IF(S518&gt;='Basket Brand'!B$6,('Basket Brand'!C$6+((S518-'Basket Brand'!B$6)/('Basket Brand'!B$5-'Basket Brand'!B$6)*'Basket Brand'!D$6)),0))))*$AE$2/10))</f>
        <v>1.9708964599129633</v>
      </c>
      <c r="AF518" s="76">
        <f>IF(T518="","",(IF(T518&gt;='No of Month Ach.'!B$3,'No of Month Ach.'!C$3,IF(T518&gt;='No of Month Ach.'!B$4,('No of Month Ach.'!C$4+((T518-'No of Month Ach.'!B$4)/('No of Month Ach.'!B$3-'No of Month Ach.'!B$4))*'No of Month Ach.'!D$4),IF(T518&gt;'No of Month Ach.'!B$5,('No of Month Ach.'!C$5+((T518-'No of Month Ach.'!B$5)/('No of Month Ach.'!B$4-'No of Month Ach.'!B$5))*'No of Month Ach.'!D$5),IF(T518&gt;='No of Month Ach.'!B$6,('No of Month Ach.'!C$6+((T518-'No of Month Ach.'!B$6)/('No of Month Ach.'!B$5-'No of Month Ach.'!B$6)*'No of Month Ach.'!D$6)),0))))*$AF$2/10))</f>
        <v>0</v>
      </c>
      <c r="AG518" s="76">
        <f>IFERROR(IF(U518="","",IF(U518&gt;='Rx Share'!B$3,'Rx Share'!C$3,IF(U518&gt;='Rx Share'!B$4,('Rx Share'!C$4+((U518-'Rx Share'!B$4)/('Rx Share'!B$3-'Rx Share'!B$4))*'Rx Share'!D$4),IF(U518&gt;'Rx Share'!B$5,('Rx Share'!C$5+((U518-'Rx Share'!B$5)/('Rx Share'!B$4-'Rx Share'!B$5))*'Rx Share'!D$5),IF(U518&gt;='Rx Share'!B$6,('Rx Share'!C$6+((U518-'Rx Share'!B$6)/('Rx Share'!B$5-'Rx Share'!B$6)*'Rx Share'!D$6)),0)))))*$AG$2/10,"")</f>
        <v>0</v>
      </c>
      <c r="AH518" s="76">
        <f>IF(W518&gt;='Call Achv'!B$3,'Call Achv'!C$3,IF(W518&gt;='Call Achv'!B$4,('Call Achv'!C$4+((W518-'Call Achv'!B$4)/('Call Achv'!B$3-'Call Achv'!B$4))*'Call Achv'!D$4),IF(W518&gt;'Call Achv'!B$5,('Call Achv'!C$5+((W518-'Call Achv'!B$5)/('Call Achv'!B$4-'Call Achv'!B$5))*'Call Achv'!D$5),IF(W518&gt;='Call Achv'!B$6,('Call Achv'!C$6+((W518-'Call Achv'!B$6)/('Call Achv'!B$5-'Call Achv'!B$6)*'Call Achv'!D$6)),0))))*$AH$2/10</f>
        <v>5</v>
      </c>
      <c r="AI518" s="76">
        <f>IF(X518&gt;='FF-Written'!B$3,'FF-Written'!C$3,IF(X518&gt;='FF-Written'!B$4,('FF-Written'!C$4+((X518-'FF-Written'!B$4)/('FF-Written'!B$3-'FF-Written'!B$4))*'FF-Written'!D$4),IF(X518&gt;'FF-Written'!B$5,('FF-Written'!C$5+((X518-'FF-Written'!B$5)/('FF-Written'!B$4-'FF-Written'!B$5))*'FF-Written'!D$5),IF(X518&gt;='FF-Written'!B$6,('FF-Written'!C$6+((X518-'FF-Written'!B$6)/('FF-Written'!B$5-'FF-Written'!B$6)*'FF-Written'!D$6)),0))))*$AI$2/10</f>
        <v>4.4000000000000004</v>
      </c>
      <c r="AJ518" s="76">
        <f>IF(Y518&gt;='FF-Detailing'!B$3,'FF-Detailing'!C$3,IF(Y518&gt;='FF-Detailing'!B$4,('FF-Detailing'!C$4+((Y518-'FF-Detailing'!B$4)/('FF-Detailing'!B$3-'FF-Detailing'!B$4))*'FF-Detailing'!D$4),IF(Y518&gt;'FF-Detailing'!B$5,('FF-Detailing'!C$5+((Y518-'FF-Detailing'!B$5)/('FF-Detailing'!B$4-'FF-Detailing'!B$5))*'FF-Detailing'!D$5),IF(Y518&gt;='FF-Detailing'!B$6,('FF-Detailing'!C$6+((Y518-'FF-Detailing'!B$6)/('FF-Detailing'!B$5-'FF-Detailing'!B$6)*'FF-Detailing'!D$6)),0))))*$AJ$2/10</f>
        <v>2.5</v>
      </c>
      <c r="AK518" s="100">
        <f t="shared" si="105"/>
        <v>23.067327141669658</v>
      </c>
      <c r="AL518" s="70">
        <f t="shared" si="112"/>
        <v>534</v>
      </c>
      <c r="AO518" s="110" t="str">
        <f t="shared" si="106"/>
        <v/>
      </c>
      <c r="AP518" s="110" t="str">
        <f t="shared" si="102"/>
        <v/>
      </c>
      <c r="AQ518" s="110" t="str">
        <f t="shared" si="103"/>
        <v/>
      </c>
      <c r="AR518" s="110" t="str">
        <f t="shared" si="104"/>
        <v/>
      </c>
      <c r="AS518" s="109" t="str">
        <f t="shared" si="107"/>
        <v>Disqualified</v>
      </c>
      <c r="AT518" s="109" t="str">
        <f t="shared" si="108"/>
        <v>Disqualified</v>
      </c>
      <c r="AU518" s="109" t="str">
        <f t="shared" si="109"/>
        <v>Disqualified</v>
      </c>
      <c r="AV518" s="109" t="str">
        <f t="shared" si="110"/>
        <v>Disqualified</v>
      </c>
    </row>
    <row r="519" spans="1:48" ht="20" x14ac:dyDescent="0.35">
      <c r="A519" s="87"/>
      <c r="B519" s="79">
        <v>109863</v>
      </c>
      <c r="C519" s="80" t="s">
        <v>2567</v>
      </c>
      <c r="D519" s="80" t="s">
        <v>1114</v>
      </c>
      <c r="E519" s="80" t="s">
        <v>299</v>
      </c>
      <c r="F519" s="80" t="s">
        <v>144</v>
      </c>
      <c r="G519" s="80" t="s">
        <v>29</v>
      </c>
      <c r="H519" s="80" t="s">
        <v>1756</v>
      </c>
      <c r="I519" s="80" t="s">
        <v>1757</v>
      </c>
      <c r="J519" s="146">
        <v>45600</v>
      </c>
      <c r="K519" s="146" t="s">
        <v>1719</v>
      </c>
      <c r="L519" s="79"/>
      <c r="M519" s="79">
        <v>9</v>
      </c>
      <c r="N519" s="78">
        <v>51.27337791877796</v>
      </c>
      <c r="O519" s="78">
        <f>_xlfn.XLOOKUP($B519,[1]Sheet1!$A:$A,[1]Sheet1!$D:$D)</f>
        <v>51.2733021713737</v>
      </c>
      <c r="P519" s="78">
        <f t="shared" si="111"/>
        <v>7.574740426008475E-5</v>
      </c>
      <c r="Q519" s="78">
        <v>18.840579710144929</v>
      </c>
      <c r="R519" s="78">
        <v>43.02683355655941</v>
      </c>
      <c r="S519" s="78">
        <v>60.185355274163179</v>
      </c>
      <c r="T519" s="142">
        <v>0</v>
      </c>
      <c r="U519" s="68">
        <v>18.341307814992025</v>
      </c>
      <c r="V519" s="68">
        <v>0.55023923444976075</v>
      </c>
      <c r="W519" s="78">
        <v>96.857142857142847</v>
      </c>
      <c r="X519" s="78">
        <v>78.888888888888886</v>
      </c>
      <c r="Y519" s="78">
        <v>83.333333333333329</v>
      </c>
      <c r="Z519" s="73"/>
      <c r="AA519" s="74"/>
      <c r="AB519" s="75">
        <f>IF(N519="","",(IF(N519&gt;='Sales Ach'!B$3,'Sales Ach'!C$3,IF(N519&gt;='Sales Ach'!B$4,('Sales Ach'!C$4+((N519-'Sales Ach'!B$4)/('Sales Ach'!B$3-'Sales Ach'!B$4))*'Sales Ach'!D$4),IF(N519&gt;'Sales Ach'!B$5,('Sales Ach'!C$5+((N519-'Sales Ach'!B$5)/('Sales Ach'!B$4-'Sales Ach'!B$5))*'Sales Ach'!D$5),IF(N519&gt;='Sales Ach'!B$6,('Sales Ach'!C$6+((N519-'Sales Ach'!B$6)/('Sales Ach'!B$5-'Sales Ach'!B$6)*'Sales Ach'!D$6)),0))))*$AB$2/10))</f>
        <v>1.8820133756333881</v>
      </c>
      <c r="AC519" s="76">
        <f>IF(Q519="","",(IF(Q519&gt;=UA!B$3,UA!C$3,IF(Q519&gt;=UA!B$4,(UA!C$4+((Q519-UA!B$4)/(UA!B$3-UA!B$4))*UA!D$4),IF(Q519&gt;UA!B$5,(UA!C$5+((Q519-UA!B$5)/(UA!B$4-UA!B$5))*UA!D$5),IF(Q519&gt;=UA!B$6,(UA!C$6+((Q519-UA!B$6)/(UA!B$5-UA!B$6)*UA!D$6)),0))))*$AC$2/10))</f>
        <v>0</v>
      </c>
      <c r="AD519" s="76">
        <f>IF(R519="","",(IF(R519&gt;='New Product'!B$3,'New Product'!C$3,IF(R519&gt;='New Product'!B$4,('New Product'!C$4+((R519-'New Product'!B$4)/('New Product'!B$3-'New Product'!B$4))*'New Product'!D$4),IF(R519&gt;'New Product'!B$5,('New Product'!C$5+((R519-'New Product'!B$5)/('New Product'!B$4-'New Product'!B$5))*'New Product'!D$5),IF(R519&gt;='New Product'!B$6,('New Product'!C$6+((R519-'New Product'!B$6)/('New Product'!B$5-'New Product'!B$6)*'New Product'!D$6)),0)))))*$AD$2/10)</f>
        <v>0.38242396809947421</v>
      </c>
      <c r="AE519" s="76">
        <f>IF(S519="","",(IF(S519&gt;='Basket Brand'!B$3,'Basket Brand'!C$3,IF(S519&gt;='Basket Brand'!B$4,('Basket Brand'!C$4+((S519-'Basket Brand'!B$4)/('Basket Brand'!B$3-'Basket Brand'!B$4))*'Basket Brand'!D$4),IF(S519&gt;'Basket Brand'!B$5,('Basket Brand'!C$5+((S519-'Basket Brand'!B$5)/('Basket Brand'!B$4-'Basket Brand'!B$5))*'Basket Brand'!D$5),IF(S519&gt;='Basket Brand'!B$6,('Basket Brand'!C$6+((S519-'Basket Brand'!B$6)/('Basket Brand'!B$5-'Basket Brand'!B$6)*'Basket Brand'!D$6)),0))))*$AE$2/10))</f>
        <v>1.8222426328995815</v>
      </c>
      <c r="AF519" s="76">
        <f>IF(T519="","",(IF(T519&gt;='No of Month Ach.'!B$3,'No of Month Ach.'!C$3,IF(T519&gt;='No of Month Ach.'!B$4,('No of Month Ach.'!C$4+((T519-'No of Month Ach.'!B$4)/('No of Month Ach.'!B$3-'No of Month Ach.'!B$4))*'No of Month Ach.'!D$4),IF(T519&gt;'No of Month Ach.'!B$5,('No of Month Ach.'!C$5+((T519-'No of Month Ach.'!B$5)/('No of Month Ach.'!B$4-'No of Month Ach.'!B$5))*'No of Month Ach.'!D$5),IF(T519&gt;='No of Month Ach.'!B$6,('No of Month Ach.'!C$6+((T519-'No of Month Ach.'!B$6)/('No of Month Ach.'!B$5-'No of Month Ach.'!B$6)*'No of Month Ach.'!D$6)),0))))*$AF$2/10))</f>
        <v>0</v>
      </c>
      <c r="AG519" s="76">
        <f>IFERROR(IF(U519="","",IF(U519&gt;='Rx Share'!B$3,'Rx Share'!C$3,IF(U519&gt;='Rx Share'!B$4,('Rx Share'!C$4+((U519-'Rx Share'!B$4)/('Rx Share'!B$3-'Rx Share'!B$4))*'Rx Share'!D$4),IF(U519&gt;'Rx Share'!B$5,('Rx Share'!C$5+((U519-'Rx Share'!B$5)/('Rx Share'!B$4-'Rx Share'!B$5))*'Rx Share'!D$5),IF(U519&gt;='Rx Share'!B$6,('Rx Share'!C$6+((U519-'Rx Share'!B$6)/('Rx Share'!B$5-'Rx Share'!B$6)*'Rx Share'!D$6)),0)))))*$AG$2/10,"")</f>
        <v>0</v>
      </c>
      <c r="AH519" s="76">
        <f>IF(W519&gt;='Call Achv'!B$3,'Call Achv'!C$3,IF(W519&gt;='Call Achv'!B$4,('Call Achv'!C$4+((W519-'Call Achv'!B$4)/('Call Achv'!B$3-'Call Achv'!B$4))*'Call Achv'!D$4),IF(W519&gt;'Call Achv'!B$5,('Call Achv'!C$5+((W519-'Call Achv'!B$5)/('Call Achv'!B$4-'Call Achv'!B$5))*'Call Achv'!D$5),IF(W519&gt;='Call Achv'!B$6,('Call Achv'!C$6+((W519-'Call Achv'!B$6)/('Call Achv'!B$5-'Call Achv'!B$6)*'Call Achv'!D$6)),0))))*$AH$2/10</f>
        <v>4.0571428571428543</v>
      </c>
      <c r="AI519" s="76">
        <f>IF(X519&gt;='FF-Written'!B$3,'FF-Written'!C$3,IF(X519&gt;='FF-Written'!B$4,('FF-Written'!C$4+((X519-'FF-Written'!B$4)/('FF-Written'!B$3-'FF-Written'!B$4))*'FF-Written'!D$4),IF(X519&gt;'FF-Written'!B$5,('FF-Written'!C$5+((X519-'FF-Written'!B$5)/('FF-Written'!B$4-'FF-Written'!B$5))*'FF-Written'!D$5),IF(X519&gt;='FF-Written'!B$6,('FF-Written'!C$6+((X519-'FF-Written'!B$6)/('FF-Written'!B$5-'FF-Written'!B$6)*'FF-Written'!D$6)),0))))*$AI$2/10</f>
        <v>5.4666666666666668</v>
      </c>
      <c r="AJ519" s="76">
        <f>IF(Y519&gt;='FF-Detailing'!B$3,'FF-Detailing'!C$3,IF(Y519&gt;='FF-Detailing'!B$4,('FF-Detailing'!C$4+((Y519-'FF-Detailing'!B$4)/('FF-Detailing'!B$3-'FF-Detailing'!B$4))*'FF-Detailing'!D$4),IF(Y519&gt;'FF-Detailing'!B$5,('FF-Detailing'!C$5+((Y519-'FF-Detailing'!B$5)/('FF-Detailing'!B$4-'FF-Detailing'!B$5))*'FF-Detailing'!D$5),IF(Y519&gt;='FF-Detailing'!B$6,('FF-Detailing'!C$6+((Y519-'FF-Detailing'!B$6)/('FF-Detailing'!B$5-'FF-Detailing'!B$6)*'FF-Detailing'!D$6)),0))))*$AJ$2/10</f>
        <v>2.2999999999999998</v>
      </c>
      <c r="AK519" s="100">
        <f t="shared" si="105"/>
        <v>19.888111875552458</v>
      </c>
      <c r="AL519" s="70">
        <f t="shared" si="112"/>
        <v>550</v>
      </c>
      <c r="AO519" s="110" t="str">
        <f t="shared" si="106"/>
        <v/>
      </c>
      <c r="AP519" s="110" t="str">
        <f t="shared" si="102"/>
        <v/>
      </c>
      <c r="AQ519" s="110" t="str">
        <f t="shared" si="103"/>
        <v/>
      </c>
      <c r="AR519" s="110" t="str">
        <f t="shared" si="104"/>
        <v/>
      </c>
      <c r="AS519" s="109" t="str">
        <f t="shared" si="107"/>
        <v>Disqualified</v>
      </c>
      <c r="AT519" s="109" t="str">
        <f t="shared" si="108"/>
        <v>Disqualified</v>
      </c>
      <c r="AU519" s="109" t="str">
        <f t="shared" si="109"/>
        <v>Disqualified</v>
      </c>
      <c r="AV519" s="109" t="str">
        <f t="shared" si="110"/>
        <v>Disqualified</v>
      </c>
    </row>
    <row r="520" spans="1:48" ht="20" x14ac:dyDescent="0.35">
      <c r="A520" s="87"/>
      <c r="B520" s="79">
        <v>109864</v>
      </c>
      <c r="C520" s="80" t="s">
        <v>2568</v>
      </c>
      <c r="D520" s="80" t="s">
        <v>1114</v>
      </c>
      <c r="E520" s="80" t="s">
        <v>1587</v>
      </c>
      <c r="F520" s="80" t="s">
        <v>93</v>
      </c>
      <c r="G520" s="80" t="s">
        <v>22</v>
      </c>
      <c r="H520" s="80" t="s">
        <v>1756</v>
      </c>
      <c r="I520" s="80" t="s">
        <v>1757</v>
      </c>
      <c r="J520" s="146">
        <v>45600</v>
      </c>
      <c r="K520" s="146" t="s">
        <v>1719</v>
      </c>
      <c r="L520" s="79"/>
      <c r="M520" s="79">
        <v>9</v>
      </c>
      <c r="N520" s="78">
        <v>49.455937426771904</v>
      </c>
      <c r="O520" s="78">
        <f>_xlfn.XLOOKUP($B520,[1]Sheet1!$A:$A,[1]Sheet1!$D:$D)</f>
        <v>49.455983129687247</v>
      </c>
      <c r="P520" s="78">
        <f t="shared" si="111"/>
        <v>-4.5702915343781569E-5</v>
      </c>
      <c r="Q520" s="78">
        <v>0.92592592592592582</v>
      </c>
      <c r="R520" s="78">
        <v>19.926314729844481</v>
      </c>
      <c r="S520" s="78">
        <v>52.467069498983662</v>
      </c>
      <c r="T520" s="142">
        <v>0</v>
      </c>
      <c r="U520" s="68">
        <v>8.5033177684934866</v>
      </c>
      <c r="V520" s="68">
        <v>0.4251658884246744</v>
      </c>
      <c r="W520" s="78">
        <v>53.148148148148145</v>
      </c>
      <c r="X520" s="78">
        <v>80.555555555555557</v>
      </c>
      <c r="Y520" s="78">
        <v>79.333333333333329</v>
      </c>
      <c r="Z520" s="73"/>
      <c r="AA520" s="74"/>
      <c r="AB520" s="75">
        <f>IF(N520="","",(IF(N520&gt;='Sales Ach'!B$3,'Sales Ach'!C$3,IF(N520&gt;='Sales Ach'!B$4,('Sales Ach'!C$4+((N520-'Sales Ach'!B$4)/('Sales Ach'!B$3-'Sales Ach'!B$4))*'Sales Ach'!D$4),IF(N520&gt;'Sales Ach'!B$5,('Sales Ach'!C$5+((N520-'Sales Ach'!B$5)/('Sales Ach'!B$4-'Sales Ach'!B$5))*'Sales Ach'!D$5),IF(N520&gt;='Sales Ach'!B$6,('Sales Ach'!C$6+((N520-'Sales Ach'!B$6)/('Sales Ach'!B$5-'Sales Ach'!B$6)*'Sales Ach'!D$6)),0))))*$AB$2/10))</f>
        <v>0</v>
      </c>
      <c r="AC520" s="76">
        <f>IF(Q520="","",(IF(Q520&gt;=UA!B$3,UA!C$3,IF(Q520&gt;=UA!B$4,(UA!C$4+((Q520-UA!B$4)/(UA!B$3-UA!B$4))*UA!D$4),IF(Q520&gt;UA!B$5,(UA!C$5+((Q520-UA!B$5)/(UA!B$4-UA!B$5))*UA!D$5),IF(Q520&gt;=UA!B$6,(UA!C$6+((Q520-UA!B$6)/(UA!B$5-UA!B$6)*UA!D$6)),0))))*$AC$2/10))</f>
        <v>0</v>
      </c>
      <c r="AD520" s="76">
        <f>IF(R520="","",(IF(R520&gt;='New Product'!B$3,'New Product'!C$3,IF(R520&gt;='New Product'!B$4,('New Product'!C$4+((R520-'New Product'!B$4)/('New Product'!B$3-'New Product'!B$4))*'New Product'!D$4),IF(R520&gt;'New Product'!B$5,('New Product'!C$5+((R520-'New Product'!B$5)/('New Product'!B$4-'New Product'!B$5))*'New Product'!D$5),IF(R520&gt;='New Product'!B$6,('New Product'!C$6+((R520-'New Product'!B$6)/('New Product'!B$5-'New Product'!B$6)*'New Product'!D$6)),0)))))*$AD$2/10)</f>
        <v>0</v>
      </c>
      <c r="AE520" s="76">
        <f>IF(S520="","",(IF(S520&gt;='Basket Brand'!B$3,'Basket Brand'!C$3,IF(S520&gt;='Basket Brand'!B$4,('Basket Brand'!C$4+((S520-'Basket Brand'!B$4)/('Basket Brand'!B$3-'Basket Brand'!B$4))*'Basket Brand'!D$4),IF(S520&gt;'Basket Brand'!B$5,('Basket Brand'!C$5+((S520-'Basket Brand'!B$5)/('Basket Brand'!B$4-'Basket Brand'!B$5))*'Basket Brand'!D$5),IF(S520&gt;='Basket Brand'!B$6,('Basket Brand'!C$6+((S520-'Basket Brand'!B$6)/('Basket Brand'!B$5-'Basket Brand'!B$6)*'Basket Brand'!D$6)),0))))*$AE$2/10))</f>
        <v>0.89604833987803933</v>
      </c>
      <c r="AF520" s="76">
        <f>IF(T520="","",(IF(T520&gt;='No of Month Ach.'!B$3,'No of Month Ach.'!C$3,IF(T520&gt;='No of Month Ach.'!B$4,('No of Month Ach.'!C$4+((T520-'No of Month Ach.'!B$4)/('No of Month Ach.'!B$3-'No of Month Ach.'!B$4))*'No of Month Ach.'!D$4),IF(T520&gt;'No of Month Ach.'!B$5,('No of Month Ach.'!C$5+((T520-'No of Month Ach.'!B$5)/('No of Month Ach.'!B$4-'No of Month Ach.'!B$5))*'No of Month Ach.'!D$5),IF(T520&gt;='No of Month Ach.'!B$6,('No of Month Ach.'!C$6+((T520-'No of Month Ach.'!B$6)/('No of Month Ach.'!B$5-'No of Month Ach.'!B$6)*'No of Month Ach.'!D$6)),0))))*$AF$2/10))</f>
        <v>0</v>
      </c>
      <c r="AG520" s="76">
        <f>IFERROR(IF(U520="","",IF(U520&gt;='Rx Share'!B$3,'Rx Share'!C$3,IF(U520&gt;='Rx Share'!B$4,('Rx Share'!C$4+((U520-'Rx Share'!B$4)/('Rx Share'!B$3-'Rx Share'!B$4))*'Rx Share'!D$4),IF(U520&gt;'Rx Share'!B$5,('Rx Share'!C$5+((U520-'Rx Share'!B$5)/('Rx Share'!B$4-'Rx Share'!B$5))*'Rx Share'!D$5),IF(U520&gt;='Rx Share'!B$6,('Rx Share'!C$6+((U520-'Rx Share'!B$6)/('Rx Share'!B$5-'Rx Share'!B$6)*'Rx Share'!D$6)),0)))))*$AG$2/10,"")</f>
        <v>0</v>
      </c>
      <c r="AH520" s="76">
        <f>IF(W520&gt;='Call Achv'!B$3,'Call Achv'!C$3,IF(W520&gt;='Call Achv'!B$4,('Call Achv'!C$4+((W520-'Call Achv'!B$4)/('Call Achv'!B$3-'Call Achv'!B$4))*'Call Achv'!D$4),IF(W520&gt;'Call Achv'!B$5,('Call Achv'!C$5+((W520-'Call Achv'!B$5)/('Call Achv'!B$4-'Call Achv'!B$5))*'Call Achv'!D$5),IF(W520&gt;='Call Achv'!B$6,('Call Achv'!C$6+((W520-'Call Achv'!B$6)/('Call Achv'!B$5-'Call Achv'!B$6)*'Call Achv'!D$6)),0))))*$AH$2/10</f>
        <v>0</v>
      </c>
      <c r="AI520" s="76">
        <f>IF(X520&gt;='FF-Written'!B$3,'FF-Written'!C$3,IF(X520&gt;='FF-Written'!B$4,('FF-Written'!C$4+((X520-'FF-Written'!B$4)/('FF-Written'!B$3-'FF-Written'!B$4))*'FF-Written'!D$4),IF(X520&gt;'FF-Written'!B$5,('FF-Written'!C$5+((X520-'FF-Written'!B$5)/('FF-Written'!B$4-'FF-Written'!B$5))*'FF-Written'!D$5),IF(X520&gt;='FF-Written'!B$6,('FF-Written'!C$6+((X520-'FF-Written'!B$6)/('FF-Written'!B$5-'FF-Written'!B$6)*'FF-Written'!D$6)),0))))*$AI$2/10</f>
        <v>6.4888888888888889</v>
      </c>
      <c r="AJ520" s="76">
        <f>IF(Y520&gt;='FF-Detailing'!B$3,'FF-Detailing'!C$3,IF(Y520&gt;='FF-Detailing'!B$4,('FF-Detailing'!C$4+((Y520-'FF-Detailing'!B$4)/('FF-Detailing'!B$3-'FF-Detailing'!B$4))*'FF-Detailing'!D$4),IF(Y520&gt;'FF-Detailing'!B$5,('FF-Detailing'!C$5+((Y520-'FF-Detailing'!B$5)/('FF-Detailing'!B$4-'FF-Detailing'!B$5))*'FF-Detailing'!D$5),IF(Y520&gt;='FF-Detailing'!B$6,('FF-Detailing'!C$6+((Y520-'FF-Detailing'!B$6)/('FF-Detailing'!B$5-'FF-Detailing'!B$6)*'FF-Detailing'!D$6)),0))))*$AJ$2/10</f>
        <v>2.04</v>
      </c>
      <c r="AK520" s="100">
        <f t="shared" si="105"/>
        <v>11.781171535958661</v>
      </c>
      <c r="AL520" s="70">
        <f t="shared" si="112"/>
        <v>569</v>
      </c>
      <c r="AO520" s="110" t="str">
        <f t="shared" si="106"/>
        <v/>
      </c>
      <c r="AP520" s="110" t="str">
        <f t="shared" si="102"/>
        <v/>
      </c>
      <c r="AQ520" s="110" t="str">
        <f t="shared" si="103"/>
        <v/>
      </c>
      <c r="AR520" s="110" t="str">
        <f t="shared" si="104"/>
        <v/>
      </c>
      <c r="AS520" s="109" t="str">
        <f t="shared" si="107"/>
        <v>Disqualified</v>
      </c>
      <c r="AT520" s="109" t="str">
        <f t="shared" si="108"/>
        <v>Disqualified</v>
      </c>
      <c r="AU520" s="109" t="str">
        <f t="shared" si="109"/>
        <v>Disqualified</v>
      </c>
      <c r="AV520" s="109" t="str">
        <f t="shared" si="110"/>
        <v>Disqualified</v>
      </c>
    </row>
    <row r="521" spans="1:48" ht="20" x14ac:dyDescent="0.35">
      <c r="A521" s="87"/>
      <c r="B521" s="79">
        <v>109865</v>
      </c>
      <c r="C521" s="80" t="s">
        <v>2100</v>
      </c>
      <c r="D521" s="80" t="s">
        <v>1114</v>
      </c>
      <c r="E521" s="80" t="s">
        <v>509</v>
      </c>
      <c r="F521" s="80" t="s">
        <v>43</v>
      </c>
      <c r="G521" s="80" t="s">
        <v>14</v>
      </c>
      <c r="H521" s="80" t="s">
        <v>1770</v>
      </c>
      <c r="I521" s="80" t="s">
        <v>1757</v>
      </c>
      <c r="J521" s="146">
        <v>45600</v>
      </c>
      <c r="K521" s="146" t="s">
        <v>1719</v>
      </c>
      <c r="L521" s="79"/>
      <c r="M521" s="79">
        <v>9</v>
      </c>
      <c r="N521" s="78">
        <v>85.067291933641215</v>
      </c>
      <c r="O521" s="78">
        <f>_xlfn.XLOOKUP($B521,[1]Sheet1!$A:$A,[1]Sheet1!$D:$D)</f>
        <v>85.067249506754578</v>
      </c>
      <c r="P521" s="78">
        <f t="shared" si="111"/>
        <v>4.2426886636803829E-5</v>
      </c>
      <c r="Q521" s="78">
        <v>24.226804123711339</v>
      </c>
      <c r="R521" s="78">
        <v>43.372331435889514</v>
      </c>
      <c r="S521" s="78">
        <v>90.5546137335851</v>
      </c>
      <c r="T521" s="142">
        <v>2</v>
      </c>
      <c r="U521" s="68">
        <v>21.621358987440178</v>
      </c>
      <c r="V521" s="68">
        <v>0.64864076962320538</v>
      </c>
      <c r="W521" s="78">
        <v>94.063492063492063</v>
      </c>
      <c r="X521" s="78">
        <v>66.666666666666671</v>
      </c>
      <c r="Y521" s="78">
        <v>88</v>
      </c>
      <c r="Z521" s="73"/>
      <c r="AA521" s="74"/>
      <c r="AB521" s="75">
        <f>IF(N521="","",(IF(N521&gt;='Sales Ach'!B$3,'Sales Ach'!C$3,IF(N521&gt;='Sales Ach'!B$4,('Sales Ach'!C$4+((N521-'Sales Ach'!B$4)/('Sales Ach'!B$3-'Sales Ach'!B$4))*'Sales Ach'!D$4),IF(N521&gt;'Sales Ach'!B$5,('Sales Ach'!C$5+((N521-'Sales Ach'!B$5)/('Sales Ach'!B$4-'Sales Ach'!B$5))*'Sales Ach'!D$5),IF(N521&gt;='Sales Ach'!B$6,('Sales Ach'!C$6+((N521-'Sales Ach'!B$6)/('Sales Ach'!B$5-'Sales Ach'!B$6)*'Sales Ach'!D$6)),0))))*$AB$2/10))</f>
        <v>12.020187580092363</v>
      </c>
      <c r="AC521" s="76">
        <f>IF(Q521="","",(IF(Q521&gt;=UA!B$3,UA!C$3,IF(Q521&gt;=UA!B$4,(UA!C$4+((Q521-UA!B$4)/(UA!B$3-UA!B$4))*UA!D$4),IF(Q521&gt;UA!B$5,(UA!C$5+((Q521-UA!B$5)/(UA!B$4-UA!B$5))*UA!D$5),IF(Q521&gt;=UA!B$6,(UA!C$6+((Q521-UA!B$6)/(UA!B$5-UA!B$6)*UA!D$6)),0))))*$AC$2/10))</f>
        <v>0</v>
      </c>
      <c r="AD521" s="76">
        <f>IF(R521="","",(IF(R521&gt;='New Product'!B$3,'New Product'!C$3,IF(R521&gt;='New Product'!B$4,('New Product'!C$4+((R521-'New Product'!B$4)/('New Product'!B$3-'New Product'!B$4))*'New Product'!D$4),IF(R521&gt;'New Product'!B$5,('New Product'!C$5+((R521-'New Product'!B$5)/('New Product'!B$4-'New Product'!B$5))*'New Product'!D$5),IF(R521&gt;='New Product'!B$6,('New Product'!C$6+((R521-'New Product'!B$6)/('New Product'!B$5-'New Product'!B$6)*'New Product'!D$6)),0)))))*$AD$2/10)</f>
        <v>0.39753950032016627</v>
      </c>
      <c r="AE521" s="76">
        <f>IF(S521="","",(IF(S521&gt;='Basket Brand'!B$3,'Basket Brand'!C$3,IF(S521&gt;='Basket Brand'!B$4,('Basket Brand'!C$4+((S521-'Basket Brand'!B$4)/('Basket Brand'!B$3-'Basket Brand'!B$4))*'Basket Brand'!D$4),IF(S521&gt;'Basket Brand'!B$5,('Basket Brand'!C$5+((S521-'Basket Brand'!B$5)/('Basket Brand'!B$4-'Basket Brand'!B$5))*'Basket Brand'!D$5),IF(S521&gt;='Basket Brand'!B$6,('Basket Brand'!C$6+((S521-'Basket Brand'!B$6)/('Basket Brand'!B$5-'Basket Brand'!B$6)*'Basket Brand'!D$6)),0))))*$AE$2/10))</f>
        <v>5.4665536480302119</v>
      </c>
      <c r="AF521" s="76">
        <f>IF(T521="","",(IF(T521&gt;='No of Month Ach.'!B$3,'No of Month Ach.'!C$3,IF(T521&gt;='No of Month Ach.'!B$4,('No of Month Ach.'!C$4+((T521-'No of Month Ach.'!B$4)/('No of Month Ach.'!B$3-'No of Month Ach.'!B$4))*'No of Month Ach.'!D$4),IF(T521&gt;'No of Month Ach.'!B$5,('No of Month Ach.'!C$5+((T521-'No of Month Ach.'!B$5)/('No of Month Ach.'!B$4-'No of Month Ach.'!B$5))*'No of Month Ach.'!D$5),IF(T521&gt;='No of Month Ach.'!B$6,('No of Month Ach.'!C$6+((T521-'No of Month Ach.'!B$6)/('No of Month Ach.'!B$5-'No of Month Ach.'!B$6)*'No of Month Ach.'!D$6)),0))))*$AF$2/10))</f>
        <v>0</v>
      </c>
      <c r="AG521" s="76">
        <f>IFERROR(IF(U521="","",IF(U521&gt;='Rx Share'!B$3,'Rx Share'!C$3,IF(U521&gt;='Rx Share'!B$4,('Rx Share'!C$4+((U521-'Rx Share'!B$4)/('Rx Share'!B$3-'Rx Share'!B$4))*'Rx Share'!D$4),IF(U521&gt;'Rx Share'!B$5,('Rx Share'!C$5+((U521-'Rx Share'!B$5)/('Rx Share'!B$4-'Rx Share'!B$5))*'Rx Share'!D$5),IF(U521&gt;='Rx Share'!B$6,('Rx Share'!C$6+((U521-'Rx Share'!B$6)/('Rx Share'!B$5-'Rx Share'!B$6)*'Rx Share'!D$6)),0)))))*$AG$2/10,"")</f>
        <v>0</v>
      </c>
      <c r="AH521" s="76">
        <f>IF(W521&gt;='Call Achv'!B$3,'Call Achv'!C$3,IF(W521&gt;='Call Achv'!B$4,('Call Achv'!C$4+((W521-'Call Achv'!B$4)/('Call Achv'!B$3-'Call Achv'!B$4))*'Call Achv'!D$4),IF(W521&gt;'Call Achv'!B$5,('Call Achv'!C$5+((W521-'Call Achv'!B$5)/('Call Achv'!B$4-'Call Achv'!B$5))*'Call Achv'!D$5),IF(W521&gt;='Call Achv'!B$6,('Call Achv'!C$6+((W521-'Call Achv'!B$6)/('Call Achv'!B$5-'Call Achv'!B$6)*'Call Achv'!D$6)),0))))*$AH$2/10</f>
        <v>2.8126984126984125</v>
      </c>
      <c r="AI521" s="76">
        <f>IF(X521&gt;='FF-Written'!B$3,'FF-Written'!C$3,IF(X521&gt;='FF-Written'!B$4,('FF-Written'!C$4+((X521-'FF-Written'!B$4)/('FF-Written'!B$3-'FF-Written'!B$4))*'FF-Written'!D$4),IF(X521&gt;'FF-Written'!B$5,('FF-Written'!C$5+((X521-'FF-Written'!B$5)/('FF-Written'!B$4-'FF-Written'!B$5))*'FF-Written'!D$5),IF(X521&gt;='FF-Written'!B$6,('FF-Written'!C$6+((X521-'FF-Written'!B$6)/('FF-Written'!B$5-'FF-Written'!B$6)*'FF-Written'!D$6)),0))))*$AI$2/10</f>
        <v>4.0000000000000009</v>
      </c>
      <c r="AJ521" s="76">
        <f>IF(Y521&gt;='FF-Detailing'!B$3,'FF-Detailing'!C$3,IF(Y521&gt;='FF-Detailing'!B$4,('FF-Detailing'!C$4+((Y521-'FF-Detailing'!B$4)/('FF-Detailing'!B$3-'FF-Detailing'!B$4))*'FF-Detailing'!D$4),IF(Y521&gt;'FF-Detailing'!B$5,('FF-Detailing'!C$5+((Y521-'FF-Detailing'!B$5)/('FF-Detailing'!B$4-'FF-Detailing'!B$5))*'FF-Detailing'!D$5),IF(Y521&gt;='FF-Detailing'!B$6,('FF-Detailing'!C$6+((Y521-'FF-Detailing'!B$6)/('FF-Detailing'!B$5-'FF-Detailing'!B$6)*'FF-Detailing'!D$6)),0))))*$AJ$2/10</f>
        <v>2.5799999999999996</v>
      </c>
      <c r="AK521" s="100">
        <f t="shared" si="105"/>
        <v>34.09622392642644</v>
      </c>
      <c r="AL521" s="70">
        <f t="shared" si="112"/>
        <v>424</v>
      </c>
      <c r="AO521" s="110" t="str">
        <f t="shared" si="106"/>
        <v/>
      </c>
      <c r="AP521" s="110" t="str">
        <f t="shared" si="102"/>
        <v/>
      </c>
      <c r="AQ521" s="110" t="str">
        <f t="shared" si="103"/>
        <v/>
      </c>
      <c r="AR521" s="110" t="str">
        <f t="shared" si="104"/>
        <v/>
      </c>
      <c r="AS521" s="109" t="str">
        <f t="shared" si="107"/>
        <v>Disqualified</v>
      </c>
      <c r="AT521" s="109" t="str">
        <f t="shared" si="108"/>
        <v>Disqualified</v>
      </c>
      <c r="AU521" s="109" t="str">
        <f t="shared" si="109"/>
        <v>Disqualified</v>
      </c>
      <c r="AV521" s="109" t="str">
        <f t="shared" si="110"/>
        <v>Disqualified</v>
      </c>
    </row>
    <row r="522" spans="1:48" ht="20" x14ac:dyDescent="0.35">
      <c r="A522" s="87"/>
      <c r="B522" s="79">
        <v>109866</v>
      </c>
      <c r="C522" s="80" t="s">
        <v>2569</v>
      </c>
      <c r="D522" s="80" t="s">
        <v>1114</v>
      </c>
      <c r="E522" s="80" t="s">
        <v>2570</v>
      </c>
      <c r="F522" s="80" t="s">
        <v>2120</v>
      </c>
      <c r="G522" s="80" t="s">
        <v>24</v>
      </c>
      <c r="H522" s="80" t="s">
        <v>1760</v>
      </c>
      <c r="I522" s="80" t="s">
        <v>1757</v>
      </c>
      <c r="J522" s="146">
        <v>45600</v>
      </c>
      <c r="K522" s="146" t="s">
        <v>1719</v>
      </c>
      <c r="L522" s="79"/>
      <c r="M522" s="79">
        <v>9</v>
      </c>
      <c r="N522" s="78">
        <v>90.490757597067329</v>
      </c>
      <c r="O522" s="78">
        <f>_xlfn.XLOOKUP($B522,[1]Sheet1!$A:$A,[1]Sheet1!$D:$D)</f>
        <v>90.490699536043763</v>
      </c>
      <c r="P522" s="78">
        <f t="shared" si="111"/>
        <v>5.8061023565869618E-5</v>
      </c>
      <c r="Q522" s="78">
        <v>40.298507462686565</v>
      </c>
      <c r="R522" s="78">
        <v>69.091083034562587</v>
      </c>
      <c r="S522" s="78">
        <v>90.480630994945656</v>
      </c>
      <c r="T522" s="142">
        <v>2</v>
      </c>
      <c r="U522" s="68">
        <v>29.041064064587324</v>
      </c>
      <c r="V522" s="68">
        <v>0.87123192193761978</v>
      </c>
      <c r="W522" s="78">
        <v>99.428571428571431</v>
      </c>
      <c r="X522" s="78">
        <v>80.555555555555543</v>
      </c>
      <c r="Y522" s="78">
        <v>82</v>
      </c>
      <c r="Z522" s="73"/>
      <c r="AA522" s="74"/>
      <c r="AB522" s="75">
        <f>IF(N522="","",(IF(N522&gt;='Sales Ach'!B$3,'Sales Ach'!C$3,IF(N522&gt;='Sales Ach'!B$4,('Sales Ach'!C$4+((N522-'Sales Ach'!B$4)/('Sales Ach'!B$3-'Sales Ach'!B$4))*'Sales Ach'!D$4),IF(N522&gt;'Sales Ach'!B$5,('Sales Ach'!C$5+((N522-'Sales Ach'!B$5)/('Sales Ach'!B$4-'Sales Ach'!B$5))*'Sales Ach'!D$5),IF(N522&gt;='Sales Ach'!B$6,('Sales Ach'!C$6+((N522-'Sales Ach'!B$6)/('Sales Ach'!B$5-'Sales Ach'!B$6)*'Sales Ach'!D$6)),0))))*$AB$2/10))</f>
        <v>13.647227279120198</v>
      </c>
      <c r="AC522" s="76">
        <f>IF(Q522="","",(IF(Q522&gt;=UA!B$3,UA!C$3,IF(Q522&gt;=UA!B$4,(UA!C$4+((Q522-UA!B$4)/(UA!B$3-UA!B$4))*UA!D$4),IF(Q522&gt;UA!B$5,(UA!C$5+((Q522-UA!B$5)/(UA!B$4-UA!B$5))*UA!D$5),IF(Q522&gt;=UA!B$6,(UA!C$6+((Q522-UA!B$6)/(UA!B$5-UA!B$6)*UA!D$6)),0))))*$AC$2/10))</f>
        <v>6.1194029850746263</v>
      </c>
      <c r="AD522" s="76">
        <f>IF(R522="","",(IF(R522&gt;='New Product'!B$3,'New Product'!C$3,IF(R522&gt;='New Product'!B$4,('New Product'!C$4+((R522-'New Product'!B$4)/('New Product'!B$3-'New Product'!B$4))*'New Product'!D$4),IF(R522&gt;'New Product'!B$5,('New Product'!C$5+((R522-'New Product'!B$5)/('New Product'!B$4-'New Product'!B$5))*'New Product'!D$5),IF(R522&gt;='New Product'!B$6,('New Product'!C$6+((R522-'New Product'!B$6)/('New Product'!B$5-'New Product'!B$6)*'New Product'!D$6)),0)))))*$AD$2/10)</f>
        <v>1.5227348827621132</v>
      </c>
      <c r="AE522" s="76">
        <f>IF(S522="","",(IF(S522&gt;='Basket Brand'!B$3,'Basket Brand'!C$3,IF(S522&gt;='Basket Brand'!B$4,('Basket Brand'!C$4+((S522-'Basket Brand'!B$4)/('Basket Brand'!B$3-'Basket Brand'!B$4))*'Basket Brand'!D$4),IF(S522&gt;'Basket Brand'!B$5,('Basket Brand'!C$5+((S522-'Basket Brand'!B$5)/('Basket Brand'!B$4-'Basket Brand'!B$5))*'Basket Brand'!D$5),IF(S522&gt;='Basket Brand'!B$6,('Basket Brand'!C$6+((S522-'Basket Brand'!B$6)/('Basket Brand'!B$5-'Basket Brand'!B$6)*'Basket Brand'!D$6)),0))))*$AE$2/10))</f>
        <v>5.4576757193934782</v>
      </c>
      <c r="AF522" s="76">
        <f>IF(T522="","",(IF(T522&gt;='No of Month Ach.'!B$3,'No of Month Ach.'!C$3,IF(T522&gt;='No of Month Ach.'!B$4,('No of Month Ach.'!C$4+((T522-'No of Month Ach.'!B$4)/('No of Month Ach.'!B$3-'No of Month Ach.'!B$4))*'No of Month Ach.'!D$4),IF(T522&gt;'No of Month Ach.'!B$5,('No of Month Ach.'!C$5+((T522-'No of Month Ach.'!B$5)/('No of Month Ach.'!B$4-'No of Month Ach.'!B$5))*'No of Month Ach.'!D$5),IF(T522&gt;='No of Month Ach.'!B$6,('No of Month Ach.'!C$6+((T522-'No of Month Ach.'!B$6)/('No of Month Ach.'!B$5-'No of Month Ach.'!B$6)*'No of Month Ach.'!D$6)),0))))*$AF$2/10))</f>
        <v>0</v>
      </c>
      <c r="AG522" s="76">
        <f>IFERROR(IF(U522="","",IF(U522&gt;='Rx Share'!B$3,'Rx Share'!C$3,IF(U522&gt;='Rx Share'!B$4,('Rx Share'!C$4+((U522-'Rx Share'!B$4)/('Rx Share'!B$3-'Rx Share'!B$4))*'Rx Share'!D$4),IF(U522&gt;'Rx Share'!B$5,('Rx Share'!C$5+((U522-'Rx Share'!B$5)/('Rx Share'!B$4-'Rx Share'!B$5))*'Rx Share'!D$5),IF(U522&gt;='Rx Share'!B$6,('Rx Share'!C$6+((U522-'Rx Share'!B$6)/('Rx Share'!B$5-'Rx Share'!B$6)*'Rx Share'!D$6)),0)))))*$AG$2/10,"")</f>
        <v>0</v>
      </c>
      <c r="AH522" s="76">
        <f>IF(W522&gt;='Call Achv'!B$3,'Call Achv'!C$3,IF(W522&gt;='Call Achv'!B$4,('Call Achv'!C$4+((W522-'Call Achv'!B$4)/('Call Achv'!B$3-'Call Achv'!B$4))*'Call Achv'!D$4),IF(W522&gt;'Call Achv'!B$5,('Call Achv'!C$5+((W522-'Call Achv'!B$5)/('Call Achv'!B$4-'Call Achv'!B$5))*'Call Achv'!D$5),IF(W522&gt;='Call Achv'!B$6,('Call Achv'!C$6+((W522-'Call Achv'!B$6)/('Call Achv'!B$5-'Call Achv'!B$6)*'Call Achv'!D$6)),0))))*$AH$2/10</f>
        <v>4.8285714285714292</v>
      </c>
      <c r="AI522" s="76">
        <f>IF(X522&gt;='FF-Written'!B$3,'FF-Written'!C$3,IF(X522&gt;='FF-Written'!B$4,('FF-Written'!C$4+((X522-'FF-Written'!B$4)/('FF-Written'!B$3-'FF-Written'!B$4))*'FF-Written'!D$4),IF(X522&gt;'FF-Written'!B$5,('FF-Written'!C$5+((X522-'FF-Written'!B$5)/('FF-Written'!B$4-'FF-Written'!B$5))*'FF-Written'!D$5),IF(X522&gt;='FF-Written'!B$6,('FF-Written'!C$6+((X522-'FF-Written'!B$6)/('FF-Written'!B$5-'FF-Written'!B$6)*'FF-Written'!D$6)),0))))*$AI$2/10</f>
        <v>6.4888888888888872</v>
      </c>
      <c r="AJ522" s="76">
        <f>IF(Y522&gt;='FF-Detailing'!B$3,'FF-Detailing'!C$3,IF(Y522&gt;='FF-Detailing'!B$4,('FF-Detailing'!C$4+((Y522-'FF-Detailing'!B$4)/('FF-Detailing'!B$3-'FF-Detailing'!B$4))*'FF-Detailing'!D$4),IF(Y522&gt;'FF-Detailing'!B$5,('FF-Detailing'!C$5+((Y522-'FF-Detailing'!B$5)/('FF-Detailing'!B$4-'FF-Detailing'!B$5))*'FF-Detailing'!D$5),IF(Y522&gt;='FF-Detailing'!B$6,('FF-Detailing'!C$6+((Y522-'FF-Detailing'!B$6)/('FF-Detailing'!B$5-'FF-Detailing'!B$6)*'FF-Detailing'!D$6)),0))))*$AJ$2/10</f>
        <v>2.2200000000000002</v>
      </c>
      <c r="AK522" s="100">
        <f t="shared" si="105"/>
        <v>50.355626479763416</v>
      </c>
      <c r="AL522" s="70">
        <f t="shared" si="112"/>
        <v>234</v>
      </c>
      <c r="AO522" s="110" t="str">
        <f t="shared" si="106"/>
        <v/>
      </c>
      <c r="AP522" s="110" t="str">
        <f t="shared" si="102"/>
        <v/>
      </c>
      <c r="AQ522" s="110" t="str">
        <f t="shared" si="103"/>
        <v/>
      </c>
      <c r="AR522" s="110" t="str">
        <f t="shared" si="104"/>
        <v/>
      </c>
      <c r="AS522" s="109" t="str">
        <f t="shared" si="107"/>
        <v>Disqualified</v>
      </c>
      <c r="AT522" s="109" t="str">
        <f t="shared" si="108"/>
        <v>Disqualified</v>
      </c>
      <c r="AU522" s="109" t="str">
        <f t="shared" si="109"/>
        <v>Disqualified</v>
      </c>
      <c r="AV522" s="109" t="str">
        <f t="shared" si="110"/>
        <v>Disqualified</v>
      </c>
    </row>
    <row r="523" spans="1:48" ht="20" x14ac:dyDescent="0.35">
      <c r="A523" s="87"/>
      <c r="B523" s="79">
        <v>109867</v>
      </c>
      <c r="C523" s="80" t="s">
        <v>2571</v>
      </c>
      <c r="D523" s="80"/>
      <c r="E523" s="80" t="s">
        <v>2572</v>
      </c>
      <c r="F523" s="80" t="s">
        <v>1887</v>
      </c>
      <c r="G523" s="80" t="s">
        <v>2000</v>
      </c>
      <c r="H523" s="80" t="s">
        <v>1912</v>
      </c>
      <c r="I523" s="80" t="s">
        <v>1786</v>
      </c>
      <c r="J523" s="146"/>
      <c r="K523" s="146" t="s">
        <v>1701</v>
      </c>
      <c r="L523" s="79"/>
      <c r="M523" s="79">
        <v>6</v>
      </c>
      <c r="N523" s="78">
        <v>89.138129019269257</v>
      </c>
      <c r="O523" s="78">
        <f>_xlfn.XLOOKUP($B523,[1]Sheet1!$A:$A,[1]Sheet1!$D:$D)</f>
        <v>89.138144665224331</v>
      </c>
      <c r="P523" s="78">
        <f t="shared" si="111"/>
        <v>-1.5645955073750883E-5</v>
      </c>
      <c r="Q523" s="78">
        <v>34.782608695652172</v>
      </c>
      <c r="R523" s="78">
        <v>16.347962887421641</v>
      </c>
      <c r="S523" s="78">
        <v>90.371701685299726</v>
      </c>
      <c r="T523" s="142">
        <v>2</v>
      </c>
      <c r="U523" s="68">
        <v>72.463768115942031</v>
      </c>
      <c r="V523" s="68">
        <v>13.043478260869565</v>
      </c>
      <c r="W523" s="78">
        <v>101.7741935483871</v>
      </c>
      <c r="X523" s="78">
        <v>80</v>
      </c>
      <c r="Y523" s="78">
        <v>83.666666666666671</v>
      </c>
      <c r="Z523" s="73"/>
      <c r="AA523" s="74"/>
      <c r="AB523" s="75">
        <f>IF(N523="","",(IF(N523&gt;='Sales Ach'!B$3,'Sales Ach'!C$3,IF(N523&gt;='Sales Ach'!B$4,('Sales Ach'!C$4+((N523-'Sales Ach'!B$4)/('Sales Ach'!B$3-'Sales Ach'!B$4))*'Sales Ach'!D$4),IF(N523&gt;'Sales Ach'!B$5,('Sales Ach'!C$5+((N523-'Sales Ach'!B$5)/('Sales Ach'!B$4-'Sales Ach'!B$5))*'Sales Ach'!D$5),IF(N523&gt;='Sales Ach'!B$6,('Sales Ach'!C$6+((N523-'Sales Ach'!B$6)/('Sales Ach'!B$5-'Sales Ach'!B$6)*'Sales Ach'!D$6)),0))))*$AB$2/10))</f>
        <v>13.241438705780777</v>
      </c>
      <c r="AC523" s="76">
        <f>IF(Q523="","",(IF(Q523&gt;=UA!B$3,UA!C$3,IF(Q523&gt;=UA!B$4,(UA!C$4+((Q523-UA!B$4)/(UA!B$3-UA!B$4))*UA!D$4),IF(Q523&gt;UA!B$5,(UA!C$5+((Q523-UA!B$5)/(UA!B$4-UA!B$5))*UA!D$5),IF(Q523&gt;=UA!B$6,(UA!C$6+((Q523-UA!B$6)/(UA!B$5-UA!B$6)*UA!D$6)),0))))*$AC$2/10))</f>
        <v>4.4347826086956514</v>
      </c>
      <c r="AD523" s="76">
        <f>IF(R523="","",(IF(R523&gt;='New Product'!B$3,'New Product'!C$3,IF(R523&gt;='New Product'!B$4,('New Product'!C$4+((R523-'New Product'!B$4)/('New Product'!B$3-'New Product'!B$4))*'New Product'!D$4),IF(R523&gt;'New Product'!B$5,('New Product'!C$5+((R523-'New Product'!B$5)/('New Product'!B$4-'New Product'!B$5))*'New Product'!D$5),IF(R523&gt;='New Product'!B$6,('New Product'!C$6+((R523-'New Product'!B$6)/('New Product'!B$5-'New Product'!B$6)*'New Product'!D$6)),0)))))*$AD$2/10)</f>
        <v>0</v>
      </c>
      <c r="AE523" s="76">
        <f>IF(S523="","",(IF(S523&gt;='Basket Brand'!B$3,'Basket Brand'!C$3,IF(S523&gt;='Basket Brand'!B$4,('Basket Brand'!C$4+((S523-'Basket Brand'!B$4)/('Basket Brand'!B$3-'Basket Brand'!B$4))*'Basket Brand'!D$4),IF(S523&gt;'Basket Brand'!B$5,('Basket Brand'!C$5+((S523-'Basket Brand'!B$5)/('Basket Brand'!B$4-'Basket Brand'!B$5))*'Basket Brand'!D$5),IF(S523&gt;='Basket Brand'!B$6,('Basket Brand'!C$6+((S523-'Basket Brand'!B$6)/('Basket Brand'!B$5-'Basket Brand'!B$6)*'Basket Brand'!D$6)),0))))*$AE$2/10))</f>
        <v>5.4446042022359675</v>
      </c>
      <c r="AF523" s="76">
        <f>IF(T523="","",(IF(T523&gt;='No of Month Ach.'!B$3,'No of Month Ach.'!C$3,IF(T523&gt;='No of Month Ach.'!B$4,('No of Month Ach.'!C$4+((T523-'No of Month Ach.'!B$4)/('No of Month Ach.'!B$3-'No of Month Ach.'!B$4))*'No of Month Ach.'!D$4),IF(T523&gt;'No of Month Ach.'!B$5,('No of Month Ach.'!C$5+((T523-'No of Month Ach.'!B$5)/('No of Month Ach.'!B$4-'No of Month Ach.'!B$5))*'No of Month Ach.'!D$5),IF(T523&gt;='No of Month Ach.'!B$6,('No of Month Ach.'!C$6+((T523-'No of Month Ach.'!B$6)/('No of Month Ach.'!B$5-'No of Month Ach.'!B$6)*'No of Month Ach.'!D$6)),0))))*$AF$2/10))</f>
        <v>0</v>
      </c>
      <c r="AG523" s="76">
        <f>IFERROR(IF(U523="","",IF(U523&gt;='Rx Share'!B$3,'Rx Share'!C$3,IF(U523&gt;='Rx Share'!B$4,('Rx Share'!C$4+((U523-'Rx Share'!B$4)/('Rx Share'!B$3-'Rx Share'!B$4))*'Rx Share'!D$4),IF(U523&gt;'Rx Share'!B$5,('Rx Share'!C$5+((U523-'Rx Share'!B$5)/('Rx Share'!B$4-'Rx Share'!B$5))*'Rx Share'!D$5),IF(U523&gt;='Rx Share'!B$6,('Rx Share'!C$6+((U523-'Rx Share'!B$6)/('Rx Share'!B$5-'Rx Share'!B$6)*'Rx Share'!D$6)),0)))))*$AG$2/10,"")</f>
        <v>4.3285024154589378</v>
      </c>
      <c r="AH523" s="76">
        <f>IF(W523&gt;='Call Achv'!B$3,'Call Achv'!C$3,IF(W523&gt;='Call Achv'!B$4,('Call Achv'!C$4+((W523-'Call Achv'!B$4)/('Call Achv'!B$3-'Call Achv'!B$4))*'Call Achv'!D$4),IF(W523&gt;'Call Achv'!B$5,('Call Achv'!C$5+((W523-'Call Achv'!B$5)/('Call Achv'!B$4-'Call Achv'!B$5))*'Call Achv'!D$5),IF(W523&gt;='Call Achv'!B$6,('Call Achv'!C$6+((W523-'Call Achv'!B$6)/('Call Achv'!B$5-'Call Achv'!B$6)*'Call Achv'!D$6)),0))))*$AH$2/10</f>
        <v>5</v>
      </c>
      <c r="AI523" s="76">
        <f>IF(X523&gt;='FF-Written'!B$3,'FF-Written'!C$3,IF(X523&gt;='FF-Written'!B$4,('FF-Written'!C$4+((X523-'FF-Written'!B$4)/('FF-Written'!B$3-'FF-Written'!B$4))*'FF-Written'!D$4),IF(X523&gt;'FF-Written'!B$5,('FF-Written'!C$5+((X523-'FF-Written'!B$5)/('FF-Written'!B$4-'FF-Written'!B$5))*'FF-Written'!D$5),IF(X523&gt;='FF-Written'!B$6,('FF-Written'!C$6+((X523-'FF-Written'!B$6)/('FF-Written'!B$5-'FF-Written'!B$6)*'FF-Written'!D$6)),0))))*$AI$2/10</f>
        <v>6.4</v>
      </c>
      <c r="AJ523" s="76">
        <f>IF(Y523&gt;='FF-Detailing'!B$3,'FF-Detailing'!C$3,IF(Y523&gt;='FF-Detailing'!B$4,('FF-Detailing'!C$4+((Y523-'FF-Detailing'!B$4)/('FF-Detailing'!B$3-'FF-Detailing'!B$4))*'FF-Detailing'!D$4),IF(Y523&gt;'FF-Detailing'!B$5,('FF-Detailing'!C$5+((Y523-'FF-Detailing'!B$5)/('FF-Detailing'!B$4-'FF-Detailing'!B$5))*'FF-Detailing'!D$5),IF(Y523&gt;='FF-Detailing'!B$6,('FF-Detailing'!C$6+((Y523-'FF-Detailing'!B$6)/('FF-Detailing'!B$5-'FF-Detailing'!B$6)*'FF-Detailing'!D$6)),0))))*$AJ$2/10</f>
        <v>2.3200000000000003</v>
      </c>
      <c r="AK523" s="100">
        <f t="shared" si="105"/>
        <v>46.051031895890496</v>
      </c>
      <c r="AL523" s="70">
        <f t="shared" si="112"/>
        <v>275</v>
      </c>
      <c r="AO523" s="110" t="str">
        <f t="shared" si="106"/>
        <v/>
      </c>
      <c r="AP523" s="110" t="str">
        <f t="shared" si="102"/>
        <v/>
      </c>
      <c r="AQ523" s="110" t="str">
        <f t="shared" si="103"/>
        <v/>
      </c>
      <c r="AR523" s="110" t="str">
        <f t="shared" si="104"/>
        <v/>
      </c>
      <c r="AS523" s="109" t="str">
        <f t="shared" si="107"/>
        <v>Disqualified</v>
      </c>
      <c r="AT523" s="109" t="str">
        <f t="shared" si="108"/>
        <v>Disqualified</v>
      </c>
      <c r="AU523" s="109" t="str">
        <f t="shared" si="109"/>
        <v>Disqualified</v>
      </c>
      <c r="AV523" s="109" t="str">
        <f t="shared" si="110"/>
        <v>Disqualified</v>
      </c>
    </row>
    <row r="524" spans="1:48" ht="20" x14ac:dyDescent="0.35">
      <c r="A524" s="87"/>
      <c r="B524" s="79">
        <v>109868</v>
      </c>
      <c r="C524" s="80" t="s">
        <v>2573</v>
      </c>
      <c r="D524" s="80" t="s">
        <v>1114</v>
      </c>
      <c r="E524" s="80" t="s">
        <v>2574</v>
      </c>
      <c r="F524" s="80" t="s">
        <v>1812</v>
      </c>
      <c r="G524" s="80" t="s">
        <v>1813</v>
      </c>
      <c r="H524" s="80" t="s">
        <v>1808</v>
      </c>
      <c r="I524" s="80" t="s">
        <v>1757</v>
      </c>
      <c r="J524" s="146">
        <v>45600</v>
      </c>
      <c r="K524" s="146" t="s">
        <v>1719</v>
      </c>
      <c r="L524" s="79"/>
      <c r="M524" s="79">
        <v>9</v>
      </c>
      <c r="N524" s="78">
        <v>89.602515221892688</v>
      </c>
      <c r="O524" s="78">
        <f>_xlfn.XLOOKUP($B524,[1]Sheet1!$A:$A,[1]Sheet1!$D:$D)</f>
        <v>89.602501192726578</v>
      </c>
      <c r="P524" s="78">
        <f t="shared" si="111"/>
        <v>1.4029166109708058E-5</v>
      </c>
      <c r="Q524" s="78">
        <v>26.027397260273972</v>
      </c>
      <c r="R524" s="78">
        <v>38.095932912179769</v>
      </c>
      <c r="S524" s="78">
        <v>91.145672271672197</v>
      </c>
      <c r="T524" s="142">
        <v>1</v>
      </c>
      <c r="U524" s="68">
        <v>3.7757291643302007</v>
      </c>
      <c r="V524" s="68">
        <v>0.6796312495794361</v>
      </c>
      <c r="W524" s="78">
        <v>109.5925925925926</v>
      </c>
      <c r="X524" s="78">
        <v>85</v>
      </c>
      <c r="Y524" s="78">
        <v>88.8888888888889</v>
      </c>
      <c r="Z524" s="73"/>
      <c r="AA524" s="74"/>
      <c r="AB524" s="75">
        <f>IF(N524="","",(IF(N524&gt;='Sales Ach'!B$3,'Sales Ach'!C$3,IF(N524&gt;='Sales Ach'!B$4,('Sales Ach'!C$4+((N524-'Sales Ach'!B$4)/('Sales Ach'!B$3-'Sales Ach'!B$4))*'Sales Ach'!D$4),IF(N524&gt;'Sales Ach'!B$5,('Sales Ach'!C$5+((N524-'Sales Ach'!B$5)/('Sales Ach'!B$4-'Sales Ach'!B$5))*'Sales Ach'!D$5),IF(N524&gt;='Sales Ach'!B$6,('Sales Ach'!C$6+((N524-'Sales Ach'!B$6)/('Sales Ach'!B$5-'Sales Ach'!B$6)*'Sales Ach'!D$6)),0))))*$AB$2/10))</f>
        <v>13.380754566567807</v>
      </c>
      <c r="AC524" s="76">
        <f>IF(Q524="","",(IF(Q524&gt;=UA!B$3,UA!C$3,IF(Q524&gt;=UA!B$4,(UA!C$4+((Q524-UA!B$4)/(UA!B$3-UA!B$4))*UA!D$4),IF(Q524&gt;UA!B$5,(UA!C$5+((Q524-UA!B$5)/(UA!B$4-UA!B$5))*UA!D$5),IF(Q524&gt;=UA!B$6,(UA!C$6+((Q524-UA!B$6)/(UA!B$5-UA!B$6)*UA!D$6)),0))))*$AC$2/10))</f>
        <v>0</v>
      </c>
      <c r="AD524" s="76">
        <f>IF(R524="","",(IF(R524&gt;='New Product'!B$3,'New Product'!C$3,IF(R524&gt;='New Product'!B$4,('New Product'!C$4+((R524-'New Product'!B$4)/('New Product'!B$3-'New Product'!B$4))*'New Product'!D$4),IF(R524&gt;'New Product'!B$5,('New Product'!C$5+((R524-'New Product'!B$5)/('New Product'!B$4-'New Product'!B$5))*'New Product'!D$5),IF(R524&gt;='New Product'!B$6,('New Product'!C$6+((R524-'New Product'!B$6)/('New Product'!B$5-'New Product'!B$6)*'New Product'!D$6)),0)))))*$AD$2/10)</f>
        <v>0</v>
      </c>
      <c r="AE524" s="76">
        <f>IF(S524="","",(IF(S524&gt;='Basket Brand'!B$3,'Basket Brand'!C$3,IF(S524&gt;='Basket Brand'!B$4,('Basket Brand'!C$4+((S524-'Basket Brand'!B$4)/('Basket Brand'!B$3-'Basket Brand'!B$4))*'Basket Brand'!D$4),IF(S524&gt;'Basket Brand'!B$5,('Basket Brand'!C$5+((S524-'Basket Brand'!B$5)/('Basket Brand'!B$4-'Basket Brand'!B$5))*'Basket Brand'!D$5),IF(S524&gt;='Basket Brand'!B$6,('Basket Brand'!C$6+((S524-'Basket Brand'!B$6)/('Basket Brand'!B$5-'Basket Brand'!B$6)*'Basket Brand'!D$6)),0))))*$AE$2/10))</f>
        <v>5.5374806726006636</v>
      </c>
      <c r="AF524" s="76">
        <f>IF(T524="","",(IF(T524&gt;='No of Month Ach.'!B$3,'No of Month Ach.'!C$3,IF(T524&gt;='No of Month Ach.'!B$4,('No of Month Ach.'!C$4+((T524-'No of Month Ach.'!B$4)/('No of Month Ach.'!B$3-'No of Month Ach.'!B$4))*'No of Month Ach.'!D$4),IF(T524&gt;'No of Month Ach.'!B$5,('No of Month Ach.'!C$5+((T524-'No of Month Ach.'!B$5)/('No of Month Ach.'!B$4-'No of Month Ach.'!B$5))*'No of Month Ach.'!D$5),IF(T524&gt;='No of Month Ach.'!B$6,('No of Month Ach.'!C$6+((T524-'No of Month Ach.'!B$6)/('No of Month Ach.'!B$5-'No of Month Ach.'!B$6)*'No of Month Ach.'!D$6)),0))))*$AF$2/10))</f>
        <v>0</v>
      </c>
      <c r="AG524" s="76">
        <f>IFERROR(IF(U524="","",IF(U524&gt;='Rx Share'!B$3,'Rx Share'!C$3,IF(U524&gt;='Rx Share'!B$4,('Rx Share'!C$4+((U524-'Rx Share'!B$4)/('Rx Share'!B$3-'Rx Share'!B$4))*'Rx Share'!D$4),IF(U524&gt;'Rx Share'!B$5,('Rx Share'!C$5+((U524-'Rx Share'!B$5)/('Rx Share'!B$4-'Rx Share'!B$5))*'Rx Share'!D$5),IF(U524&gt;='Rx Share'!B$6,('Rx Share'!C$6+((U524-'Rx Share'!B$6)/('Rx Share'!B$5-'Rx Share'!B$6)*'Rx Share'!D$6)),0)))))*$AG$2/10,"")</f>
        <v>0</v>
      </c>
      <c r="AH524" s="76">
        <f>IF(W524&gt;='Call Achv'!B$3,'Call Achv'!C$3,IF(W524&gt;='Call Achv'!B$4,('Call Achv'!C$4+((W524-'Call Achv'!B$4)/('Call Achv'!B$3-'Call Achv'!B$4))*'Call Achv'!D$4),IF(W524&gt;'Call Achv'!B$5,('Call Achv'!C$5+((W524-'Call Achv'!B$5)/('Call Achv'!B$4-'Call Achv'!B$5))*'Call Achv'!D$5),IF(W524&gt;='Call Achv'!B$6,('Call Achv'!C$6+((W524-'Call Achv'!B$6)/('Call Achv'!B$5-'Call Achv'!B$6)*'Call Achv'!D$6)),0))))*$AH$2/10</f>
        <v>5</v>
      </c>
      <c r="AI524" s="76">
        <f>IF(X524&gt;='FF-Written'!B$3,'FF-Written'!C$3,IF(X524&gt;='FF-Written'!B$4,('FF-Written'!C$4+((X524-'FF-Written'!B$4)/('FF-Written'!B$3-'FF-Written'!B$4))*'FF-Written'!D$4),IF(X524&gt;'FF-Written'!B$5,('FF-Written'!C$5+((X524-'FF-Written'!B$5)/('FF-Written'!B$4-'FF-Written'!B$5))*'FF-Written'!D$5),IF(X524&gt;='FF-Written'!B$6,('FF-Written'!C$6+((X524-'FF-Written'!B$6)/('FF-Written'!B$5-'FF-Written'!B$6)*'FF-Written'!D$6)),0))))*$AI$2/10</f>
        <v>7.2</v>
      </c>
      <c r="AJ524" s="76">
        <f>IF(Y524&gt;='FF-Detailing'!B$3,'FF-Detailing'!C$3,IF(Y524&gt;='FF-Detailing'!B$4,('FF-Detailing'!C$4+((Y524-'FF-Detailing'!B$4)/('FF-Detailing'!B$3-'FF-Detailing'!B$4))*'FF-Detailing'!D$4),IF(Y524&gt;'FF-Detailing'!B$5,('FF-Detailing'!C$5+((Y524-'FF-Detailing'!B$5)/('FF-Detailing'!B$4-'FF-Detailing'!B$5))*'FF-Detailing'!D$5),IF(Y524&gt;='FF-Detailing'!B$6,('FF-Detailing'!C$6+((Y524-'FF-Detailing'!B$6)/('FF-Detailing'!B$5-'FF-Detailing'!B$6)*'FF-Detailing'!D$6)),0))))*$AJ$2/10</f>
        <v>2.6333333333333342</v>
      </c>
      <c r="AK524" s="100">
        <f t="shared" si="105"/>
        <v>42.189460715627249</v>
      </c>
      <c r="AL524" s="70">
        <f t="shared" si="112"/>
        <v>320</v>
      </c>
      <c r="AO524" s="110" t="str">
        <f t="shared" si="106"/>
        <v/>
      </c>
      <c r="AP524" s="110" t="str">
        <f t="shared" si="102"/>
        <v/>
      </c>
      <c r="AQ524" s="110" t="str">
        <f t="shared" si="103"/>
        <v/>
      </c>
      <c r="AR524" s="110" t="str">
        <f t="shared" si="104"/>
        <v/>
      </c>
      <c r="AS524" s="109" t="str">
        <f t="shared" si="107"/>
        <v>Disqualified</v>
      </c>
      <c r="AT524" s="109" t="str">
        <f t="shared" si="108"/>
        <v>Disqualified</v>
      </c>
      <c r="AU524" s="109" t="str">
        <f t="shared" si="109"/>
        <v>Disqualified</v>
      </c>
      <c r="AV524" s="109" t="str">
        <f t="shared" si="110"/>
        <v>Disqualified</v>
      </c>
    </row>
    <row r="525" spans="1:48" ht="20" x14ac:dyDescent="0.35">
      <c r="A525" s="87"/>
      <c r="B525" s="79">
        <v>109870</v>
      </c>
      <c r="C525" s="80" t="s">
        <v>2575</v>
      </c>
      <c r="D525" s="80" t="s">
        <v>1114</v>
      </c>
      <c r="E525" s="80" t="s">
        <v>2576</v>
      </c>
      <c r="F525" s="80" t="s">
        <v>2321</v>
      </c>
      <c r="G525" s="80" t="s">
        <v>1821</v>
      </c>
      <c r="H525" s="80" t="s">
        <v>1822</v>
      </c>
      <c r="I525" s="80" t="s">
        <v>1757</v>
      </c>
      <c r="J525" s="146">
        <v>45600</v>
      </c>
      <c r="K525" s="146" t="s">
        <v>1719</v>
      </c>
      <c r="L525" s="79"/>
      <c r="M525" s="79">
        <v>9</v>
      </c>
      <c r="N525" s="78">
        <v>62.664277883801844</v>
      </c>
      <c r="O525" s="78">
        <f>_xlfn.XLOOKUP($B525,[1]Sheet1!$A:$A,[1]Sheet1!$D:$D)</f>
        <v>62.664324666304836</v>
      </c>
      <c r="P525" s="78">
        <f t="shared" si="111"/>
        <v>-4.6782502991504771E-5</v>
      </c>
      <c r="Q525" s="78">
        <v>9.375</v>
      </c>
      <c r="R525" s="78">
        <v>44.781433187264049</v>
      </c>
      <c r="S525" s="78">
        <v>58.494718788950209</v>
      </c>
      <c r="T525" s="142">
        <v>0</v>
      </c>
      <c r="U525" s="68">
        <v>30.986318348667584</v>
      </c>
      <c r="V525" s="68">
        <v>0.61972636697335171</v>
      </c>
      <c r="W525" s="78">
        <v>67.592592592592595</v>
      </c>
      <c r="X525" s="78">
        <v>67.777777777777771</v>
      </c>
      <c r="Y525" s="78">
        <v>90.333333333333329</v>
      </c>
      <c r="Z525" s="73"/>
      <c r="AA525" s="74"/>
      <c r="AB525" s="75">
        <f>IF(N525="","",(IF(N525&gt;='Sales Ach'!B$3,'Sales Ach'!C$3,IF(N525&gt;='Sales Ach'!B$4,('Sales Ach'!C$4+((N525-'Sales Ach'!B$4)/('Sales Ach'!B$3-'Sales Ach'!B$4))*'Sales Ach'!D$4),IF(N525&gt;'Sales Ach'!B$5,('Sales Ach'!C$5+((N525-'Sales Ach'!B$5)/('Sales Ach'!B$4-'Sales Ach'!B$5))*'Sales Ach'!D$5),IF(N525&gt;='Sales Ach'!B$6,('Sales Ach'!C$6+((N525-'Sales Ach'!B$6)/('Sales Ach'!B$5-'Sales Ach'!B$6)*'Sales Ach'!D$6)),0))))*$AB$2/10))</f>
        <v>5.2992833651405533</v>
      </c>
      <c r="AC525" s="76">
        <f>IF(Q525="","",(IF(Q525&gt;=UA!B$3,UA!C$3,IF(Q525&gt;=UA!B$4,(UA!C$4+((Q525-UA!B$4)/(UA!B$3-UA!B$4))*UA!D$4),IF(Q525&gt;UA!B$5,(UA!C$5+((Q525-UA!B$5)/(UA!B$4-UA!B$5))*UA!D$5),IF(Q525&gt;=UA!B$6,(UA!C$6+((Q525-UA!B$6)/(UA!B$5-UA!B$6)*UA!D$6)),0))))*$AC$2/10))</f>
        <v>0</v>
      </c>
      <c r="AD525" s="76">
        <f>IF(R525="","",(IF(R525&gt;='New Product'!B$3,'New Product'!C$3,IF(R525&gt;='New Product'!B$4,('New Product'!C$4+((R525-'New Product'!B$4)/('New Product'!B$3-'New Product'!B$4))*'New Product'!D$4),IF(R525&gt;'New Product'!B$5,('New Product'!C$5+((R525-'New Product'!B$5)/('New Product'!B$4-'New Product'!B$5))*'New Product'!D$5),IF(R525&gt;='New Product'!B$6,('New Product'!C$6+((R525-'New Product'!B$6)/('New Product'!B$5-'New Product'!B$6)*'New Product'!D$6)),0)))))*$AD$2/10)</f>
        <v>0.45918770194280212</v>
      </c>
      <c r="AE525" s="76">
        <f>IF(S525="","",(IF(S525&gt;='Basket Brand'!B$3,'Basket Brand'!C$3,IF(S525&gt;='Basket Brand'!B$4,('Basket Brand'!C$4+((S525-'Basket Brand'!B$4)/('Basket Brand'!B$3-'Basket Brand'!B$4))*'Basket Brand'!D$4),IF(S525&gt;'Basket Brand'!B$5,('Basket Brand'!C$5+((S525-'Basket Brand'!B$5)/('Basket Brand'!B$4-'Basket Brand'!B$5))*'Basket Brand'!D$5),IF(S525&gt;='Basket Brand'!B$6,('Basket Brand'!C$6+((S525-'Basket Brand'!B$6)/('Basket Brand'!B$5-'Basket Brand'!B$6)*'Basket Brand'!D$6)),0))))*$AE$2/10))</f>
        <v>1.6193662546740253</v>
      </c>
      <c r="AF525" s="76">
        <f>IF(T525="","",(IF(T525&gt;='No of Month Ach.'!B$3,'No of Month Ach.'!C$3,IF(T525&gt;='No of Month Ach.'!B$4,('No of Month Ach.'!C$4+((T525-'No of Month Ach.'!B$4)/('No of Month Ach.'!B$3-'No of Month Ach.'!B$4))*'No of Month Ach.'!D$4),IF(T525&gt;'No of Month Ach.'!B$5,('No of Month Ach.'!C$5+((T525-'No of Month Ach.'!B$5)/('No of Month Ach.'!B$4-'No of Month Ach.'!B$5))*'No of Month Ach.'!D$5),IF(T525&gt;='No of Month Ach.'!B$6,('No of Month Ach.'!C$6+((T525-'No of Month Ach.'!B$6)/('No of Month Ach.'!B$5-'No of Month Ach.'!B$6)*'No of Month Ach.'!D$6)),0))))*$AF$2/10))</f>
        <v>0</v>
      </c>
      <c r="AG525" s="76">
        <f>IFERROR(IF(U525="","",IF(U525&gt;='Rx Share'!B$3,'Rx Share'!C$3,IF(U525&gt;='Rx Share'!B$4,('Rx Share'!C$4+((U525-'Rx Share'!B$4)/('Rx Share'!B$3-'Rx Share'!B$4))*'Rx Share'!D$4),IF(U525&gt;'Rx Share'!B$5,('Rx Share'!C$5+((U525-'Rx Share'!B$5)/('Rx Share'!B$4-'Rx Share'!B$5))*'Rx Share'!D$5),IF(U525&gt;='Rx Share'!B$6,('Rx Share'!C$6+((U525-'Rx Share'!B$6)/('Rx Share'!B$5-'Rx Share'!B$6)*'Rx Share'!D$6)),0)))))*$AG$2/10,"")</f>
        <v>0</v>
      </c>
      <c r="AH525" s="76">
        <f>IF(W525&gt;='Call Achv'!B$3,'Call Achv'!C$3,IF(W525&gt;='Call Achv'!B$4,('Call Achv'!C$4+((W525-'Call Achv'!B$4)/('Call Achv'!B$3-'Call Achv'!B$4))*'Call Achv'!D$4),IF(W525&gt;'Call Achv'!B$5,('Call Achv'!C$5+((W525-'Call Achv'!B$5)/('Call Achv'!B$4-'Call Achv'!B$5))*'Call Achv'!D$5),IF(W525&gt;='Call Achv'!B$6,('Call Achv'!C$6+((W525-'Call Achv'!B$6)/('Call Achv'!B$5-'Call Achv'!B$6)*'Call Achv'!D$6)),0))))*$AH$2/10</f>
        <v>0</v>
      </c>
      <c r="AI525" s="76">
        <f>IF(X525&gt;='FF-Written'!B$3,'FF-Written'!C$3,IF(X525&gt;='FF-Written'!B$4,('FF-Written'!C$4+((X525-'FF-Written'!B$4)/('FF-Written'!B$3-'FF-Written'!B$4))*'FF-Written'!D$4),IF(X525&gt;'FF-Written'!B$5,('FF-Written'!C$5+((X525-'FF-Written'!B$5)/('FF-Written'!B$4-'FF-Written'!B$5))*'FF-Written'!D$5),IF(X525&gt;='FF-Written'!B$6,('FF-Written'!C$6+((X525-'FF-Written'!B$6)/('FF-Written'!B$5-'FF-Written'!B$6)*'FF-Written'!D$6)),0))))*$AI$2/10</f>
        <v>4.1333333333333329</v>
      </c>
      <c r="AJ525" s="76">
        <f>IF(Y525&gt;='FF-Detailing'!B$3,'FF-Detailing'!C$3,IF(Y525&gt;='FF-Detailing'!B$4,('FF-Detailing'!C$4+((Y525-'FF-Detailing'!B$4)/('FF-Detailing'!B$3-'FF-Detailing'!B$4))*'FF-Detailing'!D$4),IF(Y525&gt;'FF-Detailing'!B$5,('FF-Detailing'!C$5+((Y525-'FF-Detailing'!B$5)/('FF-Detailing'!B$4-'FF-Detailing'!B$5))*'FF-Detailing'!D$5),IF(Y525&gt;='FF-Detailing'!B$6,('FF-Detailing'!C$6+((Y525-'FF-Detailing'!B$6)/('FF-Detailing'!B$5-'FF-Detailing'!B$6)*'FF-Detailing'!D$6)),0))))*$AJ$2/10</f>
        <v>2.7199999999999998</v>
      </c>
      <c r="AK525" s="100">
        <f t="shared" si="105"/>
        <v>17.788963318863392</v>
      </c>
      <c r="AL525" s="70">
        <f t="shared" si="112"/>
        <v>559</v>
      </c>
      <c r="AO525" s="110" t="str">
        <f t="shared" si="106"/>
        <v/>
      </c>
      <c r="AP525" s="110" t="str">
        <f t="shared" si="102"/>
        <v/>
      </c>
      <c r="AQ525" s="110" t="str">
        <f t="shared" si="103"/>
        <v/>
      </c>
      <c r="AR525" s="110" t="str">
        <f t="shared" si="104"/>
        <v/>
      </c>
      <c r="AS525" s="109" t="str">
        <f t="shared" si="107"/>
        <v>Disqualified</v>
      </c>
      <c r="AT525" s="109" t="str">
        <f t="shared" si="108"/>
        <v>Disqualified</v>
      </c>
      <c r="AU525" s="109" t="str">
        <f t="shared" si="109"/>
        <v>Disqualified</v>
      </c>
      <c r="AV525" s="109" t="str">
        <f t="shared" si="110"/>
        <v>Disqualified</v>
      </c>
    </row>
    <row r="526" spans="1:48" ht="20" x14ac:dyDescent="0.35">
      <c r="A526" s="87"/>
      <c r="B526" s="79">
        <v>109871</v>
      </c>
      <c r="C526" s="80" t="s">
        <v>2577</v>
      </c>
      <c r="D526" s="80" t="s">
        <v>1114</v>
      </c>
      <c r="E526" s="80" t="s">
        <v>2578</v>
      </c>
      <c r="F526" s="80" t="s">
        <v>1922</v>
      </c>
      <c r="G526" s="80" t="s">
        <v>1821</v>
      </c>
      <c r="H526" s="80" t="s">
        <v>1822</v>
      </c>
      <c r="I526" s="80" t="s">
        <v>1757</v>
      </c>
      <c r="J526" s="146">
        <v>45600</v>
      </c>
      <c r="K526" s="146" t="s">
        <v>1719</v>
      </c>
      <c r="L526" s="79"/>
      <c r="M526" s="79">
        <v>9</v>
      </c>
      <c r="N526" s="78">
        <v>74.30466478474527</v>
      </c>
      <c r="O526" s="78">
        <f>_xlfn.XLOOKUP($B526,[1]Sheet1!$A:$A,[1]Sheet1!$D:$D)</f>
        <v>74.304758949223128</v>
      </c>
      <c r="P526" s="78">
        <f t="shared" si="111"/>
        <v>-9.4164477857816564E-5</v>
      </c>
      <c r="Q526" s="78">
        <v>32.258064516129032</v>
      </c>
      <c r="R526" s="78">
        <v>62.075042259178318</v>
      </c>
      <c r="S526" s="78">
        <v>58.7290740626201</v>
      </c>
      <c r="T526" s="142">
        <v>0</v>
      </c>
      <c r="U526" s="68">
        <v>55.752660922453124</v>
      </c>
      <c r="V526" s="68">
        <v>1.1150532184490625</v>
      </c>
      <c r="W526" s="78">
        <v>72.81481481481481</v>
      </c>
      <c r="X526" s="78">
        <v>56.111111111111114</v>
      </c>
      <c r="Y526" s="78">
        <v>85.333333333333329</v>
      </c>
      <c r="Z526" s="73"/>
      <c r="AA526" s="74"/>
      <c r="AB526" s="75">
        <f>IF(N526="","",(IF(N526&gt;='Sales Ach'!B$3,'Sales Ach'!C$3,IF(N526&gt;='Sales Ach'!B$4,('Sales Ach'!C$4+((N526-'Sales Ach'!B$4)/('Sales Ach'!B$3-'Sales Ach'!B$4))*'Sales Ach'!D$4),IF(N526&gt;'Sales Ach'!B$5,('Sales Ach'!C$5+((N526-'Sales Ach'!B$5)/('Sales Ach'!B$4-'Sales Ach'!B$5))*'Sales Ach'!D$5),IF(N526&gt;='Sales Ach'!B$6,('Sales Ach'!C$6+((N526-'Sales Ach'!B$6)/('Sales Ach'!B$5-'Sales Ach'!B$6)*'Sales Ach'!D$6)),0))))*$AB$2/10))</f>
        <v>8.7913994354235818</v>
      </c>
      <c r="AC526" s="76">
        <f>IF(Q526="","",(IF(Q526&gt;=UA!B$3,UA!C$3,IF(Q526&gt;=UA!B$4,(UA!C$4+((Q526-UA!B$4)/(UA!B$3-UA!B$4))*UA!D$4),IF(Q526&gt;UA!B$5,(UA!C$5+((Q526-UA!B$5)/(UA!B$4-UA!B$5))*UA!D$5),IF(Q526&gt;=UA!B$6,(UA!C$6+((Q526-UA!B$6)/(UA!B$5-UA!B$6)*UA!D$6)),0))))*$AC$2/10))</f>
        <v>3.6774193548387095</v>
      </c>
      <c r="AD526" s="76">
        <f>IF(R526="","",(IF(R526&gt;='New Product'!B$3,'New Product'!C$3,IF(R526&gt;='New Product'!B$4,('New Product'!C$4+((R526-'New Product'!B$4)/('New Product'!B$3-'New Product'!B$4))*'New Product'!D$4),IF(R526&gt;'New Product'!B$5,('New Product'!C$5+((R526-'New Product'!B$5)/('New Product'!B$4-'New Product'!B$5))*'New Product'!D$5),IF(R526&gt;='New Product'!B$6,('New Product'!C$6+((R526-'New Product'!B$6)/('New Product'!B$5-'New Product'!B$6)*'New Product'!D$6)),0)))))*$AD$2/10)</f>
        <v>1.2157830988390512</v>
      </c>
      <c r="AE526" s="76">
        <f>IF(S526="","",(IF(S526&gt;='Basket Brand'!B$3,'Basket Brand'!C$3,IF(S526&gt;='Basket Brand'!B$4,('Basket Brand'!C$4+((S526-'Basket Brand'!B$4)/('Basket Brand'!B$3-'Basket Brand'!B$4))*'Basket Brand'!D$4),IF(S526&gt;'Basket Brand'!B$5,('Basket Brand'!C$5+((S526-'Basket Brand'!B$5)/('Basket Brand'!B$4-'Basket Brand'!B$5))*'Basket Brand'!D$5),IF(S526&gt;='Basket Brand'!B$6,('Basket Brand'!C$6+((S526-'Basket Brand'!B$6)/('Basket Brand'!B$5-'Basket Brand'!B$6)*'Basket Brand'!D$6)),0))))*$AE$2/10))</f>
        <v>1.6474888875144118</v>
      </c>
      <c r="AF526" s="76">
        <f>IF(T526="","",(IF(T526&gt;='No of Month Ach.'!B$3,'No of Month Ach.'!C$3,IF(T526&gt;='No of Month Ach.'!B$4,('No of Month Ach.'!C$4+((T526-'No of Month Ach.'!B$4)/('No of Month Ach.'!B$3-'No of Month Ach.'!B$4))*'No of Month Ach.'!D$4),IF(T526&gt;'No of Month Ach.'!B$5,('No of Month Ach.'!C$5+((T526-'No of Month Ach.'!B$5)/('No of Month Ach.'!B$4-'No of Month Ach.'!B$5))*'No of Month Ach.'!D$5),IF(T526&gt;='No of Month Ach.'!B$6,('No of Month Ach.'!C$6+((T526-'No of Month Ach.'!B$6)/('No of Month Ach.'!B$5-'No of Month Ach.'!B$6)*'No of Month Ach.'!D$6)),0))))*$AF$2/10))</f>
        <v>0</v>
      </c>
      <c r="AG526" s="76">
        <f>IFERROR(IF(U526="","",IF(U526&gt;='Rx Share'!B$3,'Rx Share'!C$3,IF(U526&gt;='Rx Share'!B$4,('Rx Share'!C$4+((U526-'Rx Share'!B$4)/('Rx Share'!B$3-'Rx Share'!B$4))*'Rx Share'!D$4),IF(U526&gt;'Rx Share'!B$5,('Rx Share'!C$5+((U526-'Rx Share'!B$5)/('Rx Share'!B$4-'Rx Share'!B$5))*'Rx Share'!D$5),IF(U526&gt;='Rx Share'!B$6,('Rx Share'!C$6+((U526-'Rx Share'!B$6)/('Rx Share'!B$5-'Rx Share'!B$6)*'Rx Share'!D$6)),0)))))*$AG$2/10,"")</f>
        <v>1.5067156614292967</v>
      </c>
      <c r="AH526" s="76">
        <f>IF(W526&gt;='Call Achv'!B$3,'Call Achv'!C$3,IF(W526&gt;='Call Achv'!B$4,('Call Achv'!C$4+((W526-'Call Achv'!B$4)/('Call Achv'!B$3-'Call Achv'!B$4))*'Call Achv'!D$4),IF(W526&gt;'Call Achv'!B$5,('Call Achv'!C$5+((W526-'Call Achv'!B$5)/('Call Achv'!B$4-'Call Achv'!B$5))*'Call Achv'!D$5),IF(W526&gt;='Call Achv'!B$6,('Call Achv'!C$6+((W526-'Call Achv'!B$6)/('Call Achv'!B$5-'Call Achv'!B$6)*'Call Achv'!D$6)),0))))*$AH$2/10</f>
        <v>0</v>
      </c>
      <c r="AI526" s="76">
        <f>IF(X526&gt;='FF-Written'!B$3,'FF-Written'!C$3,IF(X526&gt;='FF-Written'!B$4,('FF-Written'!C$4+((X526-'FF-Written'!B$4)/('FF-Written'!B$3-'FF-Written'!B$4))*'FF-Written'!D$4),IF(X526&gt;'FF-Written'!B$5,('FF-Written'!C$5+((X526-'FF-Written'!B$5)/('FF-Written'!B$4-'FF-Written'!B$5))*'FF-Written'!D$5),IF(X526&gt;='FF-Written'!B$6,('FF-Written'!C$6+((X526-'FF-Written'!B$6)/('FF-Written'!B$5-'FF-Written'!B$6)*'FF-Written'!D$6)),0))))*$AI$2/10</f>
        <v>2.1111111111111116</v>
      </c>
      <c r="AJ526" s="76">
        <f>IF(Y526&gt;='FF-Detailing'!B$3,'FF-Detailing'!C$3,IF(Y526&gt;='FF-Detailing'!B$4,('FF-Detailing'!C$4+((Y526-'FF-Detailing'!B$4)/('FF-Detailing'!B$3-'FF-Detailing'!B$4))*'FF-Detailing'!D$4),IF(Y526&gt;'FF-Detailing'!B$5,('FF-Detailing'!C$5+((Y526-'FF-Detailing'!B$5)/('FF-Detailing'!B$4-'FF-Detailing'!B$5))*'FF-Detailing'!D$5),IF(Y526&gt;='FF-Detailing'!B$6,('FF-Detailing'!C$6+((Y526-'FF-Detailing'!B$6)/('FF-Detailing'!B$5-'FF-Detailing'!B$6)*'FF-Detailing'!D$6)),0))))*$AJ$2/10</f>
        <v>2.42</v>
      </c>
      <c r="AK526" s="100">
        <f t="shared" si="105"/>
        <v>24.829002359658581</v>
      </c>
      <c r="AL526" s="70">
        <f t="shared" si="112"/>
        <v>521</v>
      </c>
      <c r="AO526" s="110" t="str">
        <f t="shared" si="106"/>
        <v/>
      </c>
      <c r="AP526" s="110" t="str">
        <f t="shared" si="102"/>
        <v/>
      </c>
      <c r="AQ526" s="110" t="str">
        <f t="shared" si="103"/>
        <v/>
      </c>
      <c r="AR526" s="110" t="str">
        <f t="shared" si="104"/>
        <v/>
      </c>
      <c r="AS526" s="109" t="str">
        <f t="shared" si="107"/>
        <v>Disqualified</v>
      </c>
      <c r="AT526" s="109" t="str">
        <f t="shared" si="108"/>
        <v>Disqualified</v>
      </c>
      <c r="AU526" s="109" t="str">
        <f t="shared" si="109"/>
        <v>Disqualified</v>
      </c>
      <c r="AV526" s="109" t="str">
        <f t="shared" si="110"/>
        <v>Disqualified</v>
      </c>
    </row>
    <row r="527" spans="1:48" ht="20" x14ac:dyDescent="0.35">
      <c r="A527" s="87"/>
      <c r="B527" s="79">
        <v>109872</v>
      </c>
      <c r="C527" s="80" t="s">
        <v>2579</v>
      </c>
      <c r="D527" s="80" t="s">
        <v>1114</v>
      </c>
      <c r="E527" s="80" t="s">
        <v>697</v>
      </c>
      <c r="F527" s="80" t="s">
        <v>131</v>
      </c>
      <c r="G527" s="80" t="s">
        <v>20</v>
      </c>
      <c r="H527" s="80" t="s">
        <v>1756</v>
      </c>
      <c r="I527" s="80" t="s">
        <v>1757</v>
      </c>
      <c r="J527" s="146">
        <v>45600</v>
      </c>
      <c r="K527" s="146" t="s">
        <v>1719</v>
      </c>
      <c r="L527" s="79"/>
      <c r="M527" s="79">
        <v>9</v>
      </c>
      <c r="N527" s="78">
        <v>96.31779012052354</v>
      </c>
      <c r="O527" s="78">
        <f>_xlfn.XLOOKUP($B527,[1]Sheet1!$A:$A,[1]Sheet1!$D:$D)</f>
        <v>96.317738218386069</v>
      </c>
      <c r="P527" s="78">
        <f t="shared" si="111"/>
        <v>5.1902137471415699E-5</v>
      </c>
      <c r="Q527" s="78">
        <v>28.260869565217391</v>
      </c>
      <c r="R527" s="78">
        <v>77.517810912771381</v>
      </c>
      <c r="S527" s="78">
        <v>103.94061499326952</v>
      </c>
      <c r="T527" s="142">
        <v>7</v>
      </c>
      <c r="U527" s="68">
        <v>23.248090335436729</v>
      </c>
      <c r="V527" s="68">
        <v>0.69744271006310188</v>
      </c>
      <c r="W527" s="78">
        <v>120.12987012987013</v>
      </c>
      <c r="X527" s="78">
        <v>92.222222222222214</v>
      </c>
      <c r="Y527" s="78">
        <v>79.666666666666671</v>
      </c>
      <c r="Z527" s="73"/>
      <c r="AA527" s="74"/>
      <c r="AB527" s="75">
        <f>IF(N527="","",(IF(N527&gt;='Sales Ach'!B$3,'Sales Ach'!C$3,IF(N527&gt;='Sales Ach'!B$4,('Sales Ach'!C$4+((N527-'Sales Ach'!B$4)/('Sales Ach'!B$3-'Sales Ach'!B$4))*'Sales Ach'!D$4),IF(N527&gt;'Sales Ach'!B$5,('Sales Ach'!C$5+((N527-'Sales Ach'!B$5)/('Sales Ach'!B$4-'Sales Ach'!B$5))*'Sales Ach'!D$5),IF(N527&gt;='Sales Ach'!B$6,('Sales Ach'!C$6+((N527-'Sales Ach'!B$6)/('Sales Ach'!B$5-'Sales Ach'!B$6)*'Sales Ach'!D$6)),0))))*$AB$2/10))</f>
        <v>16.581348144628247</v>
      </c>
      <c r="AC527" s="76">
        <f>IF(Q527="","",(IF(Q527&gt;=UA!B$3,UA!C$3,IF(Q527&gt;=UA!B$4,(UA!C$4+((Q527-UA!B$4)/(UA!B$3-UA!B$4))*UA!D$4),IF(Q527&gt;UA!B$5,(UA!C$5+((Q527-UA!B$5)/(UA!B$4-UA!B$5))*UA!D$5),IF(Q527&gt;=UA!B$6,(UA!C$6+((Q527-UA!B$6)/(UA!B$5-UA!B$6)*UA!D$6)),0))))*$AC$2/10))</f>
        <v>0</v>
      </c>
      <c r="AD527" s="76">
        <f>IF(R527="","",(IF(R527&gt;='New Product'!B$3,'New Product'!C$3,IF(R527&gt;='New Product'!B$4,('New Product'!C$4+((R527-'New Product'!B$4)/('New Product'!B$3-'New Product'!B$4))*'New Product'!D$4),IF(R527&gt;'New Product'!B$5,('New Product'!C$5+((R527-'New Product'!B$5)/('New Product'!B$4-'New Product'!B$5))*'New Product'!D$5),IF(R527&gt;='New Product'!B$6,('New Product'!C$6+((R527-'New Product'!B$6)/('New Product'!B$5-'New Product'!B$6)*'New Product'!D$6)),0)))))*$AD$2/10)</f>
        <v>1.8914042274337479</v>
      </c>
      <c r="AE527" s="76">
        <f>IF(S527="","",(IF(S527&gt;='Basket Brand'!B$3,'Basket Brand'!C$3,IF(S527&gt;='Basket Brand'!B$4,('Basket Brand'!C$4+((S527-'Basket Brand'!B$4)/('Basket Brand'!B$3-'Basket Brand'!B$4))*'Basket Brand'!D$4),IF(S527&gt;'Basket Brand'!B$5,('Basket Brand'!C$5+((S527-'Basket Brand'!B$5)/('Basket Brand'!B$4-'Basket Brand'!B$5))*'Basket Brand'!D$5),IF(S527&gt;='Basket Brand'!B$6,('Basket Brand'!C$6+((S527-'Basket Brand'!B$6)/('Basket Brand'!B$5-'Basket Brand'!B$6)*'Basket Brand'!D$6)),0))))*$AE$2/10))</f>
        <v>10.072873799192342</v>
      </c>
      <c r="AF527" s="76">
        <f>IF(T527="","",(IF(T527&gt;='No of Month Ach.'!B$3,'No of Month Ach.'!C$3,IF(T527&gt;='No of Month Ach.'!B$4,('No of Month Ach.'!C$4+((T527-'No of Month Ach.'!B$4)/('No of Month Ach.'!B$3-'No of Month Ach.'!B$4))*'No of Month Ach.'!D$4),IF(T527&gt;'No of Month Ach.'!B$5,('No of Month Ach.'!C$5+((T527-'No of Month Ach.'!B$5)/('No of Month Ach.'!B$4-'No of Month Ach.'!B$5))*'No of Month Ach.'!D$5),IF(T527&gt;='No of Month Ach.'!B$6,('No of Month Ach.'!C$6+((T527-'No of Month Ach.'!B$6)/('No of Month Ach.'!B$5-'No of Month Ach.'!B$6)*'No of Month Ach.'!D$6)),0))))*$AF$2/10))</f>
        <v>2.8</v>
      </c>
      <c r="AG527" s="76">
        <f>IFERROR(IF(U527="","",IF(U527&gt;='Rx Share'!B$3,'Rx Share'!C$3,IF(U527&gt;='Rx Share'!B$4,('Rx Share'!C$4+((U527-'Rx Share'!B$4)/('Rx Share'!B$3-'Rx Share'!B$4))*'Rx Share'!D$4),IF(U527&gt;'Rx Share'!B$5,('Rx Share'!C$5+((U527-'Rx Share'!B$5)/('Rx Share'!B$4-'Rx Share'!B$5))*'Rx Share'!D$5),IF(U527&gt;='Rx Share'!B$6,('Rx Share'!C$6+((U527-'Rx Share'!B$6)/('Rx Share'!B$5-'Rx Share'!B$6)*'Rx Share'!D$6)),0)))))*$AG$2/10,"")</f>
        <v>0</v>
      </c>
      <c r="AH527" s="76">
        <f>IF(W527&gt;='Call Achv'!B$3,'Call Achv'!C$3,IF(W527&gt;='Call Achv'!B$4,('Call Achv'!C$4+((W527-'Call Achv'!B$4)/('Call Achv'!B$3-'Call Achv'!B$4))*'Call Achv'!D$4),IF(W527&gt;'Call Achv'!B$5,('Call Achv'!C$5+((W527-'Call Achv'!B$5)/('Call Achv'!B$4-'Call Achv'!B$5))*'Call Achv'!D$5),IF(W527&gt;='Call Achv'!B$6,('Call Achv'!C$6+((W527-'Call Achv'!B$6)/('Call Achv'!B$5-'Call Achv'!B$6)*'Call Achv'!D$6)),0))))*$AH$2/10</f>
        <v>5</v>
      </c>
      <c r="AI527" s="76">
        <f>IF(X527&gt;='FF-Written'!B$3,'FF-Written'!C$3,IF(X527&gt;='FF-Written'!B$4,('FF-Written'!C$4+((X527-'FF-Written'!B$4)/('FF-Written'!B$3-'FF-Written'!B$4))*'FF-Written'!D$4),IF(X527&gt;'FF-Written'!B$5,('FF-Written'!C$5+((X527-'FF-Written'!B$5)/('FF-Written'!B$4-'FF-Written'!B$5))*'FF-Written'!D$5),IF(X527&gt;='FF-Written'!B$6,('FF-Written'!C$6+((X527-'FF-Written'!B$6)/('FF-Written'!B$5-'FF-Written'!B$6)*'FF-Written'!D$6)),0))))*$AI$2/10</f>
        <v>8</v>
      </c>
      <c r="AJ527" s="76">
        <f>IF(Y527&gt;='FF-Detailing'!B$3,'FF-Detailing'!C$3,IF(Y527&gt;='FF-Detailing'!B$4,('FF-Detailing'!C$4+((Y527-'FF-Detailing'!B$4)/('FF-Detailing'!B$3-'FF-Detailing'!B$4))*'FF-Detailing'!D$4),IF(Y527&gt;'FF-Detailing'!B$5,('FF-Detailing'!C$5+((Y527-'FF-Detailing'!B$5)/('FF-Detailing'!B$4-'FF-Detailing'!B$5))*'FF-Detailing'!D$5),IF(Y527&gt;='FF-Detailing'!B$6,('FF-Detailing'!C$6+((Y527-'FF-Detailing'!B$6)/('FF-Detailing'!B$5-'FF-Detailing'!B$6)*'FF-Detailing'!D$6)),0))))*$AJ$2/10</f>
        <v>2.0700000000000003</v>
      </c>
      <c r="AK527" s="100">
        <f t="shared" si="105"/>
        <v>58.019532714067921</v>
      </c>
      <c r="AL527" s="70">
        <f t="shared" si="112"/>
        <v>177</v>
      </c>
      <c r="AO527" s="110" t="str">
        <f t="shared" si="106"/>
        <v/>
      </c>
      <c r="AP527" s="110" t="str">
        <f t="shared" si="102"/>
        <v/>
      </c>
      <c r="AQ527" s="110" t="str">
        <f t="shared" si="103"/>
        <v/>
      </c>
      <c r="AR527" s="110" t="str">
        <f t="shared" si="104"/>
        <v/>
      </c>
      <c r="AS527" s="109" t="str">
        <f t="shared" si="107"/>
        <v>Disqualified</v>
      </c>
      <c r="AT527" s="109" t="str">
        <f t="shared" si="108"/>
        <v>Disqualified</v>
      </c>
      <c r="AU527" s="109" t="str">
        <f t="shared" si="109"/>
        <v>Disqualified</v>
      </c>
      <c r="AV527" s="109" t="str">
        <f t="shared" si="110"/>
        <v>Disqualified</v>
      </c>
    </row>
    <row r="528" spans="1:48" ht="20" x14ac:dyDescent="0.35">
      <c r="A528" s="87"/>
      <c r="B528" s="79">
        <v>109873</v>
      </c>
      <c r="C528" s="80" t="s">
        <v>2580</v>
      </c>
      <c r="D528" s="80"/>
      <c r="E528" s="80" t="s">
        <v>671</v>
      </c>
      <c r="F528" s="80" t="s">
        <v>77</v>
      </c>
      <c r="G528" s="80" t="s">
        <v>2025</v>
      </c>
      <c r="H528" s="80" t="s">
        <v>1959</v>
      </c>
      <c r="I528" s="80" t="s">
        <v>1786</v>
      </c>
      <c r="J528" s="146"/>
      <c r="K528" s="146" t="s">
        <v>1701</v>
      </c>
      <c r="L528" s="79"/>
      <c r="M528" s="79">
        <v>5</v>
      </c>
      <c r="N528" s="78">
        <v>80.779616135813342</v>
      </c>
      <c r="O528" s="78">
        <f>_xlfn.XLOOKUP($B528,[1]Sheet1!$A:$A,[1]Sheet1!$D:$D)</f>
        <v>80.779616135813342</v>
      </c>
      <c r="P528" s="78">
        <f t="shared" si="111"/>
        <v>0</v>
      </c>
      <c r="Q528" s="78">
        <v>31.384615384615383</v>
      </c>
      <c r="R528" s="78">
        <v>46.584076620270302</v>
      </c>
      <c r="S528" s="78">
        <v>82.82776468262638</v>
      </c>
      <c r="T528" s="142">
        <v>0</v>
      </c>
      <c r="U528" s="68">
        <v>96.525096525096515</v>
      </c>
      <c r="V528" s="68">
        <v>2.8957528957528957</v>
      </c>
      <c r="W528" s="78">
        <v>106.2358276643991</v>
      </c>
      <c r="X528" s="78">
        <v>75.833333333333329</v>
      </c>
      <c r="Y528" s="78">
        <v>83.25</v>
      </c>
      <c r="Z528" s="73"/>
      <c r="AA528" s="74"/>
      <c r="AB528" s="75">
        <f>IF(N528="","",(IF(N528&gt;='Sales Ach'!B$3,'Sales Ach'!C$3,IF(N528&gt;='Sales Ach'!B$4,('Sales Ach'!C$4+((N528-'Sales Ach'!B$4)/('Sales Ach'!B$3-'Sales Ach'!B$4))*'Sales Ach'!D$4),IF(N528&gt;'Sales Ach'!B$5,('Sales Ach'!C$5+((N528-'Sales Ach'!B$5)/('Sales Ach'!B$4-'Sales Ach'!B$5))*'Sales Ach'!D$5),IF(N528&gt;='Sales Ach'!B$6,('Sales Ach'!C$6+((N528-'Sales Ach'!B$6)/('Sales Ach'!B$5-'Sales Ach'!B$6)*'Sales Ach'!D$6)),0))))*$AB$2/10))</f>
        <v>10.733884840744</v>
      </c>
      <c r="AC528" s="76">
        <f>IF(Q528="","",(IF(Q528&gt;=UA!B$3,UA!C$3,IF(Q528&gt;=UA!B$4,(UA!C$4+((Q528-UA!B$4)/(UA!B$3-UA!B$4))*UA!D$4),IF(Q528&gt;UA!B$5,(UA!C$5+((Q528-UA!B$5)/(UA!B$4-UA!B$5))*UA!D$5),IF(Q528&gt;=UA!B$6,(UA!C$6+((Q528-UA!B$6)/(UA!B$5-UA!B$6)*UA!D$6)),0))))*$AC$2/10))</f>
        <v>3.4153846153846148</v>
      </c>
      <c r="AD528" s="76">
        <f>IF(R528="","",(IF(R528&gt;='New Product'!B$3,'New Product'!C$3,IF(R528&gt;='New Product'!B$4,('New Product'!C$4+((R528-'New Product'!B$4)/('New Product'!B$3-'New Product'!B$4))*'New Product'!D$4),IF(R528&gt;'New Product'!B$5,('New Product'!C$5+((R528-'New Product'!B$5)/('New Product'!B$4-'New Product'!B$5))*'New Product'!D$5),IF(R528&gt;='New Product'!B$6,('New Product'!C$6+((R528-'New Product'!B$6)/('New Product'!B$5-'New Product'!B$6)*'New Product'!D$6)),0)))))*$AD$2/10)</f>
        <v>0.53805335213682581</v>
      </c>
      <c r="AE528" s="76">
        <f>IF(S528="","",(IF(S528&gt;='Basket Brand'!B$3,'Basket Brand'!C$3,IF(S528&gt;='Basket Brand'!B$4,('Basket Brand'!C$4+((S528-'Basket Brand'!B$4)/('Basket Brand'!B$3-'Basket Brand'!B$4))*'Basket Brand'!D$4),IF(S528&gt;'Basket Brand'!B$5,('Basket Brand'!C$5+((S528-'Basket Brand'!B$5)/('Basket Brand'!B$4-'Basket Brand'!B$5))*'Basket Brand'!D$5),IF(S528&gt;='Basket Brand'!B$6,('Basket Brand'!C$6+((S528-'Basket Brand'!B$6)/('Basket Brand'!B$5-'Basket Brand'!B$6)*'Basket Brand'!D$6)),0))))*$AE$2/10))</f>
        <v>4.5393317619151654</v>
      </c>
      <c r="AF528" s="76">
        <f>IF(T528="","",(IF(T528&gt;='No of Month Ach.'!B$3,'No of Month Ach.'!C$3,IF(T528&gt;='No of Month Ach.'!B$4,('No of Month Ach.'!C$4+((T528-'No of Month Ach.'!B$4)/('No of Month Ach.'!B$3-'No of Month Ach.'!B$4))*'No of Month Ach.'!D$4),IF(T528&gt;'No of Month Ach.'!B$5,('No of Month Ach.'!C$5+((T528-'No of Month Ach.'!B$5)/('No of Month Ach.'!B$4-'No of Month Ach.'!B$5))*'No of Month Ach.'!D$5),IF(T528&gt;='No of Month Ach.'!B$6,('No of Month Ach.'!C$6+((T528-'No of Month Ach.'!B$6)/('No of Month Ach.'!B$5-'No of Month Ach.'!B$6)*'No of Month Ach.'!D$6)),0))))*$AF$2/10))</f>
        <v>0</v>
      </c>
      <c r="AG528" s="76">
        <f>IFERROR(IF(U528="","",IF(U528&gt;='Rx Share'!B$3,'Rx Share'!C$3,IF(U528&gt;='Rx Share'!B$4,('Rx Share'!C$4+((U528-'Rx Share'!B$4)/('Rx Share'!B$3-'Rx Share'!B$4))*'Rx Share'!D$4),IF(U528&gt;'Rx Share'!B$5,('Rx Share'!C$5+((U528-'Rx Share'!B$5)/('Rx Share'!B$4-'Rx Share'!B$5))*'Rx Share'!D$5),IF(U528&gt;='Rx Share'!B$6,('Rx Share'!C$6+((U528-'Rx Share'!B$6)/('Rx Share'!B$5-'Rx Share'!B$6)*'Rx Share'!D$6)),0)))))*$AG$2/10,"")</f>
        <v>7.5366795366795358</v>
      </c>
      <c r="AH528" s="76">
        <f>IF(W528&gt;='Call Achv'!B$3,'Call Achv'!C$3,IF(W528&gt;='Call Achv'!B$4,('Call Achv'!C$4+((W528-'Call Achv'!B$4)/('Call Achv'!B$3-'Call Achv'!B$4))*'Call Achv'!D$4),IF(W528&gt;'Call Achv'!B$5,('Call Achv'!C$5+((W528-'Call Achv'!B$5)/('Call Achv'!B$4-'Call Achv'!B$5))*'Call Achv'!D$5),IF(W528&gt;='Call Achv'!B$6,('Call Achv'!C$6+((W528-'Call Achv'!B$6)/('Call Achv'!B$5-'Call Achv'!B$6)*'Call Achv'!D$6)),0))))*$AH$2/10</f>
        <v>5</v>
      </c>
      <c r="AI528" s="76">
        <f>IF(X528&gt;='FF-Written'!B$3,'FF-Written'!C$3,IF(X528&gt;='FF-Written'!B$4,('FF-Written'!C$4+((X528-'FF-Written'!B$4)/('FF-Written'!B$3-'FF-Written'!B$4))*'FF-Written'!D$4),IF(X528&gt;'FF-Written'!B$5,('FF-Written'!C$5+((X528-'FF-Written'!B$5)/('FF-Written'!B$4-'FF-Written'!B$5))*'FF-Written'!D$5),IF(X528&gt;='FF-Written'!B$6,('FF-Written'!C$6+((X528-'FF-Written'!B$6)/('FF-Written'!B$5-'FF-Written'!B$6)*'FF-Written'!D$6)),0))))*$AI$2/10</f>
        <v>5.0999999999999996</v>
      </c>
      <c r="AJ528" s="76">
        <f>IF(Y528&gt;='FF-Detailing'!B$3,'FF-Detailing'!C$3,IF(Y528&gt;='FF-Detailing'!B$4,('FF-Detailing'!C$4+((Y528-'FF-Detailing'!B$4)/('FF-Detailing'!B$3-'FF-Detailing'!B$4))*'FF-Detailing'!D$4),IF(Y528&gt;'FF-Detailing'!B$5,('FF-Detailing'!C$5+((Y528-'FF-Detailing'!B$5)/('FF-Detailing'!B$4-'FF-Detailing'!B$5))*'FF-Detailing'!D$5),IF(Y528&gt;='FF-Detailing'!B$6,('FF-Detailing'!C$6+((Y528-'FF-Detailing'!B$6)/('FF-Detailing'!B$5-'FF-Detailing'!B$6)*'FF-Detailing'!D$6)),0))))*$AJ$2/10</f>
        <v>2.2950000000000004</v>
      </c>
      <c r="AK528" s="100">
        <f t="shared" si="105"/>
        <v>39.527068212725759</v>
      </c>
      <c r="AL528" s="70">
        <f t="shared" si="112"/>
        <v>350</v>
      </c>
      <c r="AO528" s="110" t="str">
        <f t="shared" si="106"/>
        <v/>
      </c>
      <c r="AP528" s="110" t="str">
        <f t="shared" si="102"/>
        <v/>
      </c>
      <c r="AQ528" s="110" t="str">
        <f t="shared" si="103"/>
        <v/>
      </c>
      <c r="AR528" s="110" t="str">
        <f t="shared" si="104"/>
        <v/>
      </c>
      <c r="AS528" s="109" t="str">
        <f t="shared" si="107"/>
        <v>Disqualified</v>
      </c>
      <c r="AT528" s="109" t="str">
        <f t="shared" si="108"/>
        <v>Disqualified</v>
      </c>
      <c r="AU528" s="109" t="str">
        <f t="shared" si="109"/>
        <v>Disqualified</v>
      </c>
      <c r="AV528" s="109" t="str">
        <f t="shared" si="110"/>
        <v>Disqualified</v>
      </c>
    </row>
    <row r="529" spans="1:48" ht="20" x14ac:dyDescent="0.35">
      <c r="A529" s="87"/>
      <c r="B529" s="79">
        <v>109874</v>
      </c>
      <c r="C529" s="80" t="s">
        <v>2581</v>
      </c>
      <c r="D529" s="80" t="s">
        <v>1114</v>
      </c>
      <c r="E529" s="80" t="s">
        <v>1593</v>
      </c>
      <c r="F529" s="80" t="s">
        <v>134</v>
      </c>
      <c r="G529" s="80" t="s">
        <v>34</v>
      </c>
      <c r="H529" s="80" t="s">
        <v>1760</v>
      </c>
      <c r="I529" s="80" t="s">
        <v>1757</v>
      </c>
      <c r="J529" s="146">
        <v>45600</v>
      </c>
      <c r="K529" s="146" t="s">
        <v>1719</v>
      </c>
      <c r="L529" s="79"/>
      <c r="M529" s="79">
        <v>9</v>
      </c>
      <c r="N529" s="78">
        <v>90.566450160418796</v>
      </c>
      <c r="O529" s="78">
        <f>_xlfn.XLOOKUP($B529,[1]Sheet1!$A:$A,[1]Sheet1!$D:$D)</f>
        <v>90.56640174242176</v>
      </c>
      <c r="P529" s="78">
        <f t="shared" si="111"/>
        <v>4.8417997035699045E-5</v>
      </c>
      <c r="Q529" s="78">
        <v>25.042301184433164</v>
      </c>
      <c r="R529" s="78">
        <v>50.446630432259454</v>
      </c>
      <c r="S529" s="78">
        <v>93.732381111008834</v>
      </c>
      <c r="T529" s="142">
        <v>3</v>
      </c>
      <c r="U529" s="68">
        <v>23.508000303329034</v>
      </c>
      <c r="V529" s="68">
        <v>0.70524000909987106</v>
      </c>
      <c r="W529" s="78">
        <v>103.42857142857143</v>
      </c>
      <c r="X529" s="78">
        <v>83.333333333333343</v>
      </c>
      <c r="Y529" s="78">
        <v>89</v>
      </c>
      <c r="Z529" s="73"/>
      <c r="AA529" s="74"/>
      <c r="AB529" s="75">
        <f>IF(N529="","",(IF(N529&gt;='Sales Ach'!B$3,'Sales Ach'!C$3,IF(N529&gt;='Sales Ach'!B$4,('Sales Ach'!C$4+((N529-'Sales Ach'!B$4)/('Sales Ach'!B$3-'Sales Ach'!B$4))*'Sales Ach'!D$4),IF(N529&gt;'Sales Ach'!B$5,('Sales Ach'!C$5+((N529-'Sales Ach'!B$5)/('Sales Ach'!B$4-'Sales Ach'!B$5))*'Sales Ach'!D$5),IF(N529&gt;='Sales Ach'!B$6,('Sales Ach'!C$6+((N529-'Sales Ach'!B$6)/('Sales Ach'!B$5-'Sales Ach'!B$6)*'Sales Ach'!D$6)),0))))*$AB$2/10))</f>
        <v>13.669935048125637</v>
      </c>
      <c r="AC529" s="76">
        <f>IF(Q529="","",(IF(Q529&gt;=UA!B$3,UA!C$3,IF(Q529&gt;=UA!B$4,(UA!C$4+((Q529-UA!B$4)/(UA!B$3-UA!B$4))*UA!D$4),IF(Q529&gt;UA!B$5,(UA!C$5+((Q529-UA!B$5)/(UA!B$4-UA!B$5))*UA!D$5),IF(Q529&gt;=UA!B$6,(UA!C$6+((Q529-UA!B$6)/(UA!B$5-UA!B$6)*UA!D$6)),0))))*$AC$2/10))</f>
        <v>0</v>
      </c>
      <c r="AD529" s="76">
        <f>IF(R529="","",(IF(R529&gt;='New Product'!B$3,'New Product'!C$3,IF(R529&gt;='New Product'!B$4,('New Product'!C$4+((R529-'New Product'!B$4)/('New Product'!B$3-'New Product'!B$4))*'New Product'!D$4),IF(R529&gt;'New Product'!B$5,('New Product'!C$5+((R529-'New Product'!B$5)/('New Product'!B$4-'New Product'!B$5))*'New Product'!D$5),IF(R529&gt;='New Product'!B$6,('New Product'!C$6+((R529-'New Product'!B$6)/('New Product'!B$5-'New Product'!B$6)*'New Product'!D$6)),0)))))*$AD$2/10)</f>
        <v>0.70704008141135111</v>
      </c>
      <c r="AE529" s="76">
        <f>IF(S529="","",(IF(S529&gt;='Basket Brand'!B$3,'Basket Brand'!C$3,IF(S529&gt;='Basket Brand'!B$4,('Basket Brand'!C$4+((S529-'Basket Brand'!B$4)/('Basket Brand'!B$3-'Basket Brand'!B$4))*'Basket Brand'!D$4),IF(S529&gt;'Basket Brand'!B$5,('Basket Brand'!C$5+((S529-'Basket Brand'!B$5)/('Basket Brand'!B$4-'Basket Brand'!B$5))*'Basket Brand'!D$5),IF(S529&gt;='Basket Brand'!B$6,('Basket Brand'!C$6+((S529-'Basket Brand'!B$6)/('Basket Brand'!B$5-'Basket Brand'!B$6)*'Basket Brand'!D$6)),0))))*$AE$2/10))</f>
        <v>5.8478857333210597</v>
      </c>
      <c r="AF529" s="76">
        <f>IF(T529="","",(IF(T529&gt;='No of Month Ach.'!B$3,'No of Month Ach.'!C$3,IF(T529&gt;='No of Month Ach.'!B$4,('No of Month Ach.'!C$4+((T529-'No of Month Ach.'!B$4)/('No of Month Ach.'!B$3-'No of Month Ach.'!B$4))*'No of Month Ach.'!D$4),IF(T529&gt;'No of Month Ach.'!B$5,('No of Month Ach.'!C$5+((T529-'No of Month Ach.'!B$5)/('No of Month Ach.'!B$4-'No of Month Ach.'!B$5))*'No of Month Ach.'!D$5),IF(T529&gt;='No of Month Ach.'!B$6,('No of Month Ach.'!C$6+((T529-'No of Month Ach.'!B$6)/('No of Month Ach.'!B$5-'No of Month Ach.'!B$6)*'No of Month Ach.'!D$6)),0))))*$AF$2/10))</f>
        <v>0</v>
      </c>
      <c r="AG529" s="76">
        <f>IFERROR(IF(U529="","",IF(U529&gt;='Rx Share'!B$3,'Rx Share'!C$3,IF(U529&gt;='Rx Share'!B$4,('Rx Share'!C$4+((U529-'Rx Share'!B$4)/('Rx Share'!B$3-'Rx Share'!B$4))*'Rx Share'!D$4),IF(U529&gt;'Rx Share'!B$5,('Rx Share'!C$5+((U529-'Rx Share'!B$5)/('Rx Share'!B$4-'Rx Share'!B$5))*'Rx Share'!D$5),IF(U529&gt;='Rx Share'!B$6,('Rx Share'!C$6+((U529-'Rx Share'!B$6)/('Rx Share'!B$5-'Rx Share'!B$6)*'Rx Share'!D$6)),0)))))*$AG$2/10,"")</f>
        <v>0</v>
      </c>
      <c r="AH529" s="76">
        <f>IF(W529&gt;='Call Achv'!B$3,'Call Achv'!C$3,IF(W529&gt;='Call Achv'!B$4,('Call Achv'!C$4+((W529-'Call Achv'!B$4)/('Call Achv'!B$3-'Call Achv'!B$4))*'Call Achv'!D$4),IF(W529&gt;'Call Achv'!B$5,('Call Achv'!C$5+((W529-'Call Achv'!B$5)/('Call Achv'!B$4-'Call Achv'!B$5))*'Call Achv'!D$5),IF(W529&gt;='Call Achv'!B$6,('Call Achv'!C$6+((W529-'Call Achv'!B$6)/('Call Achv'!B$5-'Call Achv'!B$6)*'Call Achv'!D$6)),0))))*$AH$2/10</f>
        <v>5</v>
      </c>
      <c r="AI529" s="76">
        <f>IF(X529&gt;='FF-Written'!B$3,'FF-Written'!C$3,IF(X529&gt;='FF-Written'!B$4,('FF-Written'!C$4+((X529-'FF-Written'!B$4)/('FF-Written'!B$3-'FF-Written'!B$4))*'FF-Written'!D$4),IF(X529&gt;'FF-Written'!B$5,('FF-Written'!C$5+((X529-'FF-Written'!B$5)/('FF-Written'!B$4-'FF-Written'!B$5))*'FF-Written'!D$5),IF(X529&gt;='FF-Written'!B$6,('FF-Written'!C$6+((X529-'FF-Written'!B$6)/('FF-Written'!B$5-'FF-Written'!B$6)*'FF-Written'!D$6)),0))))*$AI$2/10</f>
        <v>6.9333333333333345</v>
      </c>
      <c r="AJ529" s="76">
        <f>IF(Y529&gt;='FF-Detailing'!B$3,'FF-Detailing'!C$3,IF(Y529&gt;='FF-Detailing'!B$4,('FF-Detailing'!C$4+((Y529-'FF-Detailing'!B$4)/('FF-Detailing'!B$3-'FF-Detailing'!B$4))*'FF-Detailing'!D$4),IF(Y529&gt;'FF-Detailing'!B$5,('FF-Detailing'!C$5+((Y529-'FF-Detailing'!B$5)/('FF-Detailing'!B$4-'FF-Detailing'!B$5))*'FF-Detailing'!D$5),IF(Y529&gt;='FF-Detailing'!B$6,('FF-Detailing'!C$6+((Y529-'FF-Detailing'!B$6)/('FF-Detailing'!B$5-'FF-Detailing'!B$6)*'FF-Detailing'!D$6)),0))))*$AJ$2/10</f>
        <v>2.64</v>
      </c>
      <c r="AK529" s="100">
        <f t="shared" si="105"/>
        <v>43.497742745239222</v>
      </c>
      <c r="AL529" s="70">
        <f t="shared" si="112"/>
        <v>305</v>
      </c>
      <c r="AO529" s="110" t="str">
        <f t="shared" si="106"/>
        <v/>
      </c>
      <c r="AP529" s="110" t="str">
        <f t="shared" si="102"/>
        <v/>
      </c>
      <c r="AQ529" s="110" t="str">
        <f t="shared" si="103"/>
        <v/>
      </c>
      <c r="AR529" s="110" t="str">
        <f t="shared" si="104"/>
        <v/>
      </c>
      <c r="AS529" s="109" t="str">
        <f t="shared" si="107"/>
        <v>Disqualified</v>
      </c>
      <c r="AT529" s="109" t="str">
        <f t="shared" si="108"/>
        <v>Disqualified</v>
      </c>
      <c r="AU529" s="109" t="str">
        <f t="shared" si="109"/>
        <v>Disqualified</v>
      </c>
      <c r="AV529" s="109" t="str">
        <f t="shared" si="110"/>
        <v>Disqualified</v>
      </c>
    </row>
    <row r="530" spans="1:48" ht="20" x14ac:dyDescent="0.35">
      <c r="A530" s="87"/>
      <c r="B530" s="79">
        <v>109939</v>
      </c>
      <c r="C530" s="80" t="s">
        <v>2582</v>
      </c>
      <c r="D530" s="80" t="s">
        <v>1114</v>
      </c>
      <c r="E530" s="80" t="s">
        <v>2583</v>
      </c>
      <c r="F530" s="80" t="s">
        <v>2199</v>
      </c>
      <c r="G530" s="80" t="s">
        <v>1766</v>
      </c>
      <c r="H530" s="80" t="s">
        <v>1545</v>
      </c>
      <c r="I530" s="80" t="s">
        <v>1545</v>
      </c>
      <c r="J530" s="146">
        <v>45636</v>
      </c>
      <c r="K530" s="146" t="s">
        <v>1719</v>
      </c>
      <c r="L530" s="79"/>
      <c r="M530" s="79">
        <v>9</v>
      </c>
      <c r="N530" s="78">
        <v>100.26672159265613</v>
      </c>
      <c r="O530" s="78">
        <f>_xlfn.XLOOKUP($B530,[1]Sheet1!$A:$A,[1]Sheet1!$D:$D)</f>
        <v>100.2667219067984</v>
      </c>
      <c r="P530" s="78">
        <f t="shared" si="111"/>
        <v>-3.1414226953074831E-7</v>
      </c>
      <c r="Q530" s="78">
        <v>54</v>
      </c>
      <c r="R530" s="78" t="s">
        <v>1093</v>
      </c>
      <c r="S530" s="78">
        <v>98.987699605172551</v>
      </c>
      <c r="T530" s="142">
        <v>4</v>
      </c>
      <c r="U530" s="68" t="s">
        <v>1093</v>
      </c>
      <c r="V530" s="68" t="s">
        <v>1093</v>
      </c>
      <c r="W530" s="78">
        <v>127.25225225225225</v>
      </c>
      <c r="X530" s="78">
        <v>57.222222222222229</v>
      </c>
      <c r="Y530" s="78">
        <v>31.333333333333332</v>
      </c>
      <c r="Z530" s="73"/>
      <c r="AA530" s="74"/>
      <c r="AB530" s="75">
        <f>IF(N530="","",(IF(N530&gt;='Sales Ach'!B$3,'Sales Ach'!C$3,IF(N530&gt;='Sales Ach'!B$4,('Sales Ach'!C$4+((N530-'Sales Ach'!B$4)/('Sales Ach'!B$3-'Sales Ach'!B$4))*'Sales Ach'!D$4),IF(N530&gt;'Sales Ach'!B$5,('Sales Ach'!C$5+((N530-'Sales Ach'!B$5)/('Sales Ach'!B$4-'Sales Ach'!B$5))*'Sales Ach'!D$5),IF(N530&gt;='Sales Ach'!B$6,('Sales Ach'!C$6+((N530-'Sales Ach'!B$6)/('Sales Ach'!B$5-'Sales Ach'!B$6)*'Sales Ach'!D$6)),0))))*$AB$2/10))</f>
        <v>24.080016477796836</v>
      </c>
      <c r="AC530" s="76">
        <f>IF(Q530="","",(IF(Q530&gt;=UA!B$3,UA!C$3,IF(Q530&gt;=UA!B$4,(UA!C$4+((Q530-UA!B$4)/(UA!B$3-UA!B$4))*UA!D$4),IF(Q530&gt;UA!B$5,(UA!C$5+((Q530-UA!B$5)/(UA!B$4-UA!B$5))*UA!D$5),IF(Q530&gt;=UA!B$6,(UA!C$6+((Q530-UA!B$6)/(UA!B$5-UA!B$6)*UA!D$6)),0))))*$AC$2/10))</f>
        <v>10</v>
      </c>
      <c r="AD530" s="76" t="str">
        <f>IF(R530="","",(IF(R530&gt;='New Product'!B$3,'New Product'!C$3,IF(R530&gt;='New Product'!B$4,('New Product'!C$4+((R530-'New Product'!B$4)/('New Product'!B$3-'New Product'!B$4))*'New Product'!D$4),IF(R530&gt;'New Product'!B$5,('New Product'!C$5+((R530-'New Product'!B$5)/('New Product'!B$4-'New Product'!B$5))*'New Product'!D$5),IF(R530&gt;='New Product'!B$6,('New Product'!C$6+((R530-'New Product'!B$6)/('New Product'!B$5-'New Product'!B$6)*'New Product'!D$6)),0)))))*$AD$2/10)</f>
        <v/>
      </c>
      <c r="AE530" s="76">
        <f>IF(S530="","",(IF(S530&gt;='Basket Brand'!B$3,'Basket Brand'!C$3,IF(S530&gt;='Basket Brand'!B$4,('Basket Brand'!C$4+((S530-'Basket Brand'!B$4)/('Basket Brand'!B$3-'Basket Brand'!B$4))*'Basket Brand'!D$4),IF(S530&gt;'Basket Brand'!B$5,('Basket Brand'!C$5+((S530-'Basket Brand'!B$5)/('Basket Brand'!B$4-'Basket Brand'!B$5))*'Basket Brand'!D$5),IF(S530&gt;='Basket Brand'!B$6,('Basket Brand'!C$6+((S530-'Basket Brand'!B$6)/('Basket Brand'!B$5-'Basket Brand'!B$6)*'Basket Brand'!D$6)),0))))*$AE$2/10))</f>
        <v>7.9140958104828254</v>
      </c>
      <c r="AF530" s="76">
        <f>IF(T530="","",(IF(T530&gt;='No of Month Ach.'!B$3,'No of Month Ach.'!C$3,IF(T530&gt;='No of Month Ach.'!B$4,('No of Month Ach.'!C$4+((T530-'No of Month Ach.'!B$4)/('No of Month Ach.'!B$3-'No of Month Ach.'!B$4))*'No of Month Ach.'!D$4),IF(T530&gt;'No of Month Ach.'!B$5,('No of Month Ach.'!C$5+((T530-'No of Month Ach.'!B$5)/('No of Month Ach.'!B$4-'No of Month Ach.'!B$5))*'No of Month Ach.'!D$5),IF(T530&gt;='No of Month Ach.'!B$6,('No of Month Ach.'!C$6+((T530-'No of Month Ach.'!B$6)/('No of Month Ach.'!B$5-'No of Month Ach.'!B$6)*'No of Month Ach.'!D$6)),0))))*$AF$2/10))</f>
        <v>0</v>
      </c>
      <c r="AG530" s="76" t="str">
        <f>IFERROR(IF(U530="","",IF(U530&gt;='Rx Share'!B$3,'Rx Share'!C$3,IF(U530&gt;='Rx Share'!B$4,('Rx Share'!C$4+((U530-'Rx Share'!B$4)/('Rx Share'!B$3-'Rx Share'!B$4))*'Rx Share'!D$4),IF(U530&gt;'Rx Share'!B$5,('Rx Share'!C$5+((U530-'Rx Share'!B$5)/('Rx Share'!B$4-'Rx Share'!B$5))*'Rx Share'!D$5),IF(U530&gt;='Rx Share'!B$6,('Rx Share'!C$6+((U530-'Rx Share'!B$6)/('Rx Share'!B$5-'Rx Share'!B$6)*'Rx Share'!D$6)),0)))))*$AG$2/10,"")</f>
        <v/>
      </c>
      <c r="AH530" s="76">
        <f>IF(W530&gt;='Call Achv'!B$3,'Call Achv'!C$3,IF(W530&gt;='Call Achv'!B$4,('Call Achv'!C$4+((W530-'Call Achv'!B$4)/('Call Achv'!B$3-'Call Achv'!B$4))*'Call Achv'!D$4),IF(W530&gt;'Call Achv'!B$5,('Call Achv'!C$5+((W530-'Call Achv'!B$5)/('Call Achv'!B$4-'Call Achv'!B$5))*'Call Achv'!D$5),IF(W530&gt;='Call Achv'!B$6,('Call Achv'!C$6+((W530-'Call Achv'!B$6)/('Call Achv'!B$5-'Call Achv'!B$6)*'Call Achv'!D$6)),0))))*$AH$2/10</f>
        <v>5</v>
      </c>
      <c r="AI530" s="76">
        <f>IF(X530&gt;='FF-Written'!B$3,'FF-Written'!C$3,IF(X530&gt;='FF-Written'!B$4,('FF-Written'!C$4+((X530-'FF-Written'!B$4)/('FF-Written'!B$3-'FF-Written'!B$4))*'FF-Written'!D$4),IF(X530&gt;'FF-Written'!B$5,('FF-Written'!C$5+((X530-'FF-Written'!B$5)/('FF-Written'!B$4-'FF-Written'!B$5))*'FF-Written'!D$5),IF(X530&gt;='FF-Written'!B$6,('FF-Written'!C$6+((X530-'FF-Written'!B$6)/('FF-Written'!B$5-'FF-Written'!B$6)*'FF-Written'!D$6)),0))))*$AI$2/10</f>
        <v>2.4222222222222238</v>
      </c>
      <c r="AJ530" s="76">
        <f>IF(Y530&gt;='FF-Detailing'!B$3,'FF-Detailing'!C$3,IF(Y530&gt;='FF-Detailing'!B$4,('FF-Detailing'!C$4+((Y530-'FF-Detailing'!B$4)/('FF-Detailing'!B$3-'FF-Detailing'!B$4))*'FF-Detailing'!D$4),IF(Y530&gt;'FF-Detailing'!B$5,('FF-Detailing'!C$5+((Y530-'FF-Detailing'!B$5)/('FF-Detailing'!B$4-'FF-Detailing'!B$5))*'FF-Detailing'!D$5),IF(Y530&gt;='FF-Detailing'!B$6,('FF-Detailing'!C$6+((Y530-'FF-Detailing'!B$6)/('FF-Detailing'!B$5-'FF-Detailing'!B$6)*'FF-Detailing'!D$6)),0))))*$AJ$2/10</f>
        <v>0</v>
      </c>
      <c r="AK530" s="100">
        <f t="shared" si="105"/>
        <v>61.770418138127354</v>
      </c>
      <c r="AL530" s="70">
        <f t="shared" si="112"/>
        <v>152</v>
      </c>
      <c r="AO530" s="110" t="str">
        <f t="shared" si="106"/>
        <v/>
      </c>
      <c r="AP530" s="110" t="str">
        <f t="shared" si="102"/>
        <v/>
      </c>
      <c r="AQ530" s="110">
        <f t="shared" si="103"/>
        <v>54</v>
      </c>
      <c r="AR530" s="110">
        <f t="shared" si="104"/>
        <v>57.222222222222229</v>
      </c>
      <c r="AS530" s="109" t="str">
        <f t="shared" si="107"/>
        <v>Not eligible</v>
      </c>
      <c r="AT530" s="109" t="str">
        <f t="shared" si="108"/>
        <v>Not eligible</v>
      </c>
      <c r="AU530" s="109">
        <f t="shared" si="109"/>
        <v>32</v>
      </c>
      <c r="AV530" s="109">
        <f t="shared" si="110"/>
        <v>131</v>
      </c>
    </row>
    <row r="531" spans="1:48" ht="20" x14ac:dyDescent="0.35">
      <c r="A531" s="87"/>
      <c r="B531" s="79">
        <v>110003</v>
      </c>
      <c r="C531" s="80" t="s">
        <v>2584</v>
      </c>
      <c r="D531" s="80" t="s">
        <v>1541</v>
      </c>
      <c r="E531" s="80" t="s">
        <v>2585</v>
      </c>
      <c r="F531" s="80" t="s">
        <v>2133</v>
      </c>
      <c r="G531" s="80" t="s">
        <v>1766</v>
      </c>
      <c r="H531" s="80" t="s">
        <v>1545</v>
      </c>
      <c r="I531" s="80" t="s">
        <v>1545</v>
      </c>
      <c r="J531" s="146">
        <v>45647</v>
      </c>
      <c r="K531" s="146" t="s">
        <v>1719</v>
      </c>
      <c r="L531" s="79"/>
      <c r="M531" s="79">
        <v>9</v>
      </c>
      <c r="N531" s="78">
        <v>94.095948533737356</v>
      </c>
      <c r="O531" s="78">
        <f>_xlfn.XLOOKUP($B531,[1]Sheet1!$A:$A,[1]Sheet1!$D:$D)</f>
        <v>94.095950645077281</v>
      </c>
      <c r="P531" s="78">
        <f t="shared" si="111"/>
        <v>-2.1113399242267405E-6</v>
      </c>
      <c r="Q531" s="78">
        <v>30.107526881720432</v>
      </c>
      <c r="R531" s="78">
        <v>62.378553165889606</v>
      </c>
      <c r="S531" s="78">
        <v>101.09196069666912</v>
      </c>
      <c r="T531" s="142">
        <v>4</v>
      </c>
      <c r="U531" s="68" t="s">
        <v>1093</v>
      </c>
      <c r="V531" s="68" t="s">
        <v>1093</v>
      </c>
      <c r="W531" s="78">
        <v>124.6141975308642</v>
      </c>
      <c r="X531" s="78">
        <v>57.222222222222229</v>
      </c>
      <c r="Y531" s="78">
        <v>57.333333333333336</v>
      </c>
      <c r="Z531" s="73"/>
      <c r="AA531" s="74"/>
      <c r="AB531" s="75">
        <f>IF(N531="","",(IF(N531&gt;='Sales Ach'!B$3,'Sales Ach'!C$3,IF(N531&gt;='Sales Ach'!B$4,('Sales Ach'!C$4+((N531-'Sales Ach'!B$4)/('Sales Ach'!B$3-'Sales Ach'!B$4))*'Sales Ach'!D$4),IF(N531&gt;'Sales Ach'!B$5,('Sales Ach'!C$5+((N531-'Sales Ach'!B$5)/('Sales Ach'!B$4-'Sales Ach'!B$5))*'Sales Ach'!D$5),IF(N531&gt;='Sales Ach'!B$6,('Sales Ach'!C$6+((N531-'Sales Ach'!B$6)/('Sales Ach'!B$5-'Sales Ach'!B$6)*'Sales Ach'!D$6)),0))))*$AB$2/10))</f>
        <v>14.728784560121207</v>
      </c>
      <c r="AC531" s="76">
        <f>IF(Q531="","",(IF(Q531&gt;=UA!B$3,UA!C$3,IF(Q531&gt;=UA!B$4,(UA!C$4+((Q531-UA!B$4)/(UA!B$3-UA!B$4))*UA!D$4),IF(Q531&gt;UA!B$5,(UA!C$5+((Q531-UA!B$5)/(UA!B$4-UA!B$5))*UA!D$5),IF(Q531&gt;=UA!B$6,(UA!C$6+((Q531-UA!B$6)/(UA!B$5-UA!B$6)*UA!D$6)),0))))*$AC$2/10))</f>
        <v>3.0322580645161294</v>
      </c>
      <c r="AD531" s="76">
        <f>IF(R531="","",(IF(R531&gt;='New Product'!B$3,'New Product'!C$3,IF(R531&gt;='New Product'!B$4,('New Product'!C$4+((R531-'New Product'!B$4)/('New Product'!B$3-'New Product'!B$4))*'New Product'!D$4),IF(R531&gt;'New Product'!B$5,('New Product'!C$5+((R531-'New Product'!B$5)/('New Product'!B$4-'New Product'!B$5))*'New Product'!D$5),IF(R531&gt;='New Product'!B$6,('New Product'!C$6+((R531-'New Product'!B$6)/('New Product'!B$5-'New Product'!B$6)*'New Product'!D$6)),0)))))*$AD$2/10)</f>
        <v>1.2290617010076703</v>
      </c>
      <c r="AE531" s="76">
        <f>IF(S531="","",(IF(S531&gt;='Basket Brand'!B$3,'Basket Brand'!C$3,IF(S531&gt;='Basket Brand'!B$4,('Basket Brand'!C$4+((S531-'Basket Brand'!B$4)/('Basket Brand'!B$3-'Basket Brand'!B$4))*'Basket Brand'!D$4),IF(S531&gt;'Basket Brand'!B$5,('Basket Brand'!C$5+((S531-'Basket Brand'!B$5)/('Basket Brand'!B$4-'Basket Brand'!B$5))*'Basket Brand'!D$5),IF(S531&gt;='Basket Brand'!B$6,('Basket Brand'!C$6+((S531-'Basket Brand'!B$6)/('Basket Brand'!B$5-'Basket Brand'!B$6)*'Basket Brand'!D$6)),0))))*$AE$2/10))</f>
        <v>9.7310352836002938</v>
      </c>
      <c r="AF531" s="76">
        <f>IF(T531="","",(IF(T531&gt;='No of Month Ach.'!B$3,'No of Month Ach.'!C$3,IF(T531&gt;='No of Month Ach.'!B$4,('No of Month Ach.'!C$4+((T531-'No of Month Ach.'!B$4)/('No of Month Ach.'!B$3-'No of Month Ach.'!B$4))*'No of Month Ach.'!D$4),IF(T531&gt;'No of Month Ach.'!B$5,('No of Month Ach.'!C$5+((T531-'No of Month Ach.'!B$5)/('No of Month Ach.'!B$4-'No of Month Ach.'!B$5))*'No of Month Ach.'!D$5),IF(T531&gt;='No of Month Ach.'!B$6,('No of Month Ach.'!C$6+((T531-'No of Month Ach.'!B$6)/('No of Month Ach.'!B$5-'No of Month Ach.'!B$6)*'No of Month Ach.'!D$6)),0))))*$AF$2/10))</f>
        <v>0</v>
      </c>
      <c r="AG531" s="76" t="str">
        <f>IFERROR(IF(U531="","",IF(U531&gt;='Rx Share'!B$3,'Rx Share'!C$3,IF(U531&gt;='Rx Share'!B$4,('Rx Share'!C$4+((U531-'Rx Share'!B$4)/('Rx Share'!B$3-'Rx Share'!B$4))*'Rx Share'!D$4),IF(U531&gt;'Rx Share'!B$5,('Rx Share'!C$5+((U531-'Rx Share'!B$5)/('Rx Share'!B$4-'Rx Share'!B$5))*'Rx Share'!D$5),IF(U531&gt;='Rx Share'!B$6,('Rx Share'!C$6+((U531-'Rx Share'!B$6)/('Rx Share'!B$5-'Rx Share'!B$6)*'Rx Share'!D$6)),0)))))*$AG$2/10,"")</f>
        <v/>
      </c>
      <c r="AH531" s="76">
        <f>IF(W531&gt;='Call Achv'!B$3,'Call Achv'!C$3,IF(W531&gt;='Call Achv'!B$4,('Call Achv'!C$4+((W531-'Call Achv'!B$4)/('Call Achv'!B$3-'Call Achv'!B$4))*'Call Achv'!D$4),IF(W531&gt;'Call Achv'!B$5,('Call Achv'!C$5+((W531-'Call Achv'!B$5)/('Call Achv'!B$4-'Call Achv'!B$5))*'Call Achv'!D$5),IF(W531&gt;='Call Achv'!B$6,('Call Achv'!C$6+((W531-'Call Achv'!B$6)/('Call Achv'!B$5-'Call Achv'!B$6)*'Call Achv'!D$6)),0))))*$AH$2/10</f>
        <v>5</v>
      </c>
      <c r="AI531" s="76">
        <f>IF(X531&gt;='FF-Written'!B$3,'FF-Written'!C$3,IF(X531&gt;='FF-Written'!B$4,('FF-Written'!C$4+((X531-'FF-Written'!B$4)/('FF-Written'!B$3-'FF-Written'!B$4))*'FF-Written'!D$4),IF(X531&gt;'FF-Written'!B$5,('FF-Written'!C$5+((X531-'FF-Written'!B$5)/('FF-Written'!B$4-'FF-Written'!B$5))*'FF-Written'!D$5),IF(X531&gt;='FF-Written'!B$6,('FF-Written'!C$6+((X531-'FF-Written'!B$6)/('FF-Written'!B$5-'FF-Written'!B$6)*'FF-Written'!D$6)),0))))*$AI$2/10</f>
        <v>2.4222222222222238</v>
      </c>
      <c r="AJ531" s="76">
        <f>IF(Y531&gt;='FF-Detailing'!B$3,'FF-Detailing'!C$3,IF(Y531&gt;='FF-Detailing'!B$4,('FF-Detailing'!C$4+((Y531-'FF-Detailing'!B$4)/('FF-Detailing'!B$3-'FF-Detailing'!B$4))*'FF-Detailing'!D$4),IF(Y531&gt;'FF-Detailing'!B$5,('FF-Detailing'!C$5+((Y531-'FF-Detailing'!B$5)/('FF-Detailing'!B$4-'FF-Detailing'!B$5))*'FF-Detailing'!D$5),IF(Y531&gt;='FF-Detailing'!B$6,('FF-Detailing'!C$6+((Y531-'FF-Detailing'!B$6)/('FF-Detailing'!B$5-'FF-Detailing'!B$6)*'FF-Detailing'!D$6)),0))))*$AJ$2/10</f>
        <v>0</v>
      </c>
      <c r="AK531" s="100">
        <f t="shared" si="105"/>
        <v>45.179202289334405</v>
      </c>
      <c r="AL531" s="70">
        <f t="shared" si="112"/>
        <v>285</v>
      </c>
      <c r="AO531" s="110" t="str">
        <f t="shared" si="106"/>
        <v/>
      </c>
      <c r="AP531" s="110" t="str">
        <f t="shared" si="102"/>
        <v/>
      </c>
      <c r="AQ531" s="110" t="str">
        <f t="shared" si="103"/>
        <v/>
      </c>
      <c r="AR531" s="110" t="str">
        <f t="shared" si="104"/>
        <v/>
      </c>
      <c r="AS531" s="109" t="str">
        <f t="shared" si="107"/>
        <v>Disqualified</v>
      </c>
      <c r="AT531" s="109" t="str">
        <f t="shared" si="108"/>
        <v>Disqualified</v>
      </c>
      <c r="AU531" s="109" t="str">
        <f t="shared" si="109"/>
        <v>Disqualified</v>
      </c>
      <c r="AV531" s="109" t="str">
        <f t="shared" si="110"/>
        <v>Disqualified</v>
      </c>
    </row>
    <row r="532" spans="1:48" ht="20" x14ac:dyDescent="0.35">
      <c r="A532" s="87"/>
      <c r="B532" s="79">
        <v>110008</v>
      </c>
      <c r="C532" s="80" t="s">
        <v>2586</v>
      </c>
      <c r="D532" s="80" t="s">
        <v>1114</v>
      </c>
      <c r="E532" s="80" t="s">
        <v>2587</v>
      </c>
      <c r="F532" s="80" t="s">
        <v>112</v>
      </c>
      <c r="G532" s="80" t="s">
        <v>26</v>
      </c>
      <c r="H532" s="80" t="s">
        <v>1756</v>
      </c>
      <c r="I532" s="80" t="s">
        <v>1757</v>
      </c>
      <c r="J532" s="146">
        <v>45662</v>
      </c>
      <c r="K532" s="146" t="s">
        <v>1719</v>
      </c>
      <c r="L532" s="79"/>
      <c r="M532" s="79">
        <v>9</v>
      </c>
      <c r="N532" s="78">
        <v>95.607807348368112</v>
      </c>
      <c r="O532" s="78">
        <f>_xlfn.XLOOKUP($B532,[1]Sheet1!$A:$A,[1]Sheet1!$D:$D)</f>
        <v>95.607834678147327</v>
      </c>
      <c r="P532" s="78">
        <f t="shared" si="111"/>
        <v>-2.7329779214824157E-5</v>
      </c>
      <c r="Q532" s="78">
        <v>39.0625</v>
      </c>
      <c r="R532" s="78">
        <v>65.870619475831788</v>
      </c>
      <c r="S532" s="78">
        <v>89.080274066888364</v>
      </c>
      <c r="T532" s="142">
        <v>5</v>
      </c>
      <c r="U532" s="68">
        <v>13.027194268034522</v>
      </c>
      <c r="V532" s="68">
        <v>0.39081582804103565</v>
      </c>
      <c r="W532" s="78">
        <v>106.28703094140882</v>
      </c>
      <c r="X532" s="78">
        <v>80</v>
      </c>
      <c r="Y532" s="78">
        <v>83.666666666666671</v>
      </c>
      <c r="Z532" s="73"/>
      <c r="AA532" s="74"/>
      <c r="AB532" s="75">
        <f>IF(N532="","",(IF(N532&gt;='Sales Ach'!B$3,'Sales Ach'!C$3,IF(N532&gt;='Sales Ach'!B$4,('Sales Ach'!C$4+((N532-'Sales Ach'!B$4)/('Sales Ach'!B$3-'Sales Ach'!B$4))*'Sales Ach'!D$4),IF(N532&gt;'Sales Ach'!B$5,('Sales Ach'!C$5+((N532-'Sales Ach'!B$5)/('Sales Ach'!B$4-'Sales Ach'!B$5))*'Sales Ach'!D$5),IF(N532&gt;='Sales Ach'!B$6,('Sales Ach'!C$6+((N532-'Sales Ach'!B$6)/('Sales Ach'!B$5-'Sales Ach'!B$6)*'Sales Ach'!D$6)),0))))*$AB$2/10))</f>
        <v>15.729368818041735</v>
      </c>
      <c r="AC532" s="76">
        <f>IF(Q532="","",(IF(Q532&gt;=UA!B$3,UA!C$3,IF(Q532&gt;=UA!B$4,(UA!C$4+((Q532-UA!B$4)/(UA!B$3-UA!B$4))*UA!D$4),IF(Q532&gt;UA!B$5,(UA!C$5+((Q532-UA!B$5)/(UA!B$4-UA!B$5))*UA!D$5),IF(Q532&gt;=UA!B$6,(UA!C$6+((Q532-UA!B$6)/(UA!B$5-UA!B$6)*UA!D$6)),0))))*$AC$2/10))</f>
        <v>5.71875</v>
      </c>
      <c r="AD532" s="76">
        <f>IF(R532="","",(IF(R532&gt;='New Product'!B$3,'New Product'!C$3,IF(R532&gt;='New Product'!B$4,('New Product'!C$4+((R532-'New Product'!B$4)/('New Product'!B$3-'New Product'!B$4))*'New Product'!D$4),IF(R532&gt;'New Product'!B$5,('New Product'!C$5+((R532-'New Product'!B$5)/('New Product'!B$4-'New Product'!B$5))*'New Product'!D$5),IF(R532&gt;='New Product'!B$6,('New Product'!C$6+((R532-'New Product'!B$6)/('New Product'!B$5-'New Product'!B$6)*'New Product'!D$6)),0)))))*$AD$2/10)</f>
        <v>1.3818396020676407</v>
      </c>
      <c r="AE532" s="76">
        <f>IF(S532="","",(IF(S532&gt;='Basket Brand'!B$3,'Basket Brand'!C$3,IF(S532&gt;='Basket Brand'!B$4,('Basket Brand'!C$4+((S532-'Basket Brand'!B$4)/('Basket Brand'!B$3-'Basket Brand'!B$4))*'Basket Brand'!D$4),IF(S532&gt;'Basket Brand'!B$5,('Basket Brand'!C$5+((S532-'Basket Brand'!B$5)/('Basket Brand'!B$4-'Basket Brand'!B$5))*'Basket Brand'!D$5),IF(S532&gt;='Basket Brand'!B$6,('Basket Brand'!C$6+((S532-'Basket Brand'!B$6)/('Basket Brand'!B$5-'Basket Brand'!B$6)*'Basket Brand'!D$6)),0))))*$AE$2/10))</f>
        <v>5.2896328880266035</v>
      </c>
      <c r="AF532" s="76">
        <f>IF(T532="","",(IF(T532&gt;='No of Month Ach.'!B$3,'No of Month Ach.'!C$3,IF(T532&gt;='No of Month Ach.'!B$4,('No of Month Ach.'!C$4+((T532-'No of Month Ach.'!B$4)/('No of Month Ach.'!B$3-'No of Month Ach.'!B$4))*'No of Month Ach.'!D$4),IF(T532&gt;'No of Month Ach.'!B$5,('No of Month Ach.'!C$5+((T532-'No of Month Ach.'!B$5)/('No of Month Ach.'!B$4-'No of Month Ach.'!B$5))*'No of Month Ach.'!D$5),IF(T532&gt;='No of Month Ach.'!B$6,('No of Month Ach.'!C$6+((T532-'No of Month Ach.'!B$6)/('No of Month Ach.'!B$5-'No of Month Ach.'!B$6)*'No of Month Ach.'!D$6)),0))))*$AF$2/10))</f>
        <v>0.35</v>
      </c>
      <c r="AG532" s="76">
        <f>IFERROR(IF(U532="","",IF(U532&gt;='Rx Share'!B$3,'Rx Share'!C$3,IF(U532&gt;='Rx Share'!B$4,('Rx Share'!C$4+((U532-'Rx Share'!B$4)/('Rx Share'!B$3-'Rx Share'!B$4))*'Rx Share'!D$4),IF(U532&gt;'Rx Share'!B$5,('Rx Share'!C$5+((U532-'Rx Share'!B$5)/('Rx Share'!B$4-'Rx Share'!B$5))*'Rx Share'!D$5),IF(U532&gt;='Rx Share'!B$6,('Rx Share'!C$6+((U532-'Rx Share'!B$6)/('Rx Share'!B$5-'Rx Share'!B$6)*'Rx Share'!D$6)),0)))))*$AG$2/10,"")</f>
        <v>0</v>
      </c>
      <c r="AH532" s="76">
        <f>IF(W532&gt;='Call Achv'!B$3,'Call Achv'!C$3,IF(W532&gt;='Call Achv'!B$4,('Call Achv'!C$4+((W532-'Call Achv'!B$4)/('Call Achv'!B$3-'Call Achv'!B$4))*'Call Achv'!D$4),IF(W532&gt;'Call Achv'!B$5,('Call Achv'!C$5+((W532-'Call Achv'!B$5)/('Call Achv'!B$4-'Call Achv'!B$5))*'Call Achv'!D$5),IF(W532&gt;='Call Achv'!B$6,('Call Achv'!C$6+((W532-'Call Achv'!B$6)/('Call Achv'!B$5-'Call Achv'!B$6)*'Call Achv'!D$6)),0))))*$AH$2/10</f>
        <v>5</v>
      </c>
      <c r="AI532" s="76">
        <f>IF(X532&gt;='FF-Written'!B$3,'FF-Written'!C$3,IF(X532&gt;='FF-Written'!B$4,('FF-Written'!C$4+((X532-'FF-Written'!B$4)/('FF-Written'!B$3-'FF-Written'!B$4))*'FF-Written'!D$4),IF(X532&gt;'FF-Written'!B$5,('FF-Written'!C$5+((X532-'FF-Written'!B$5)/('FF-Written'!B$4-'FF-Written'!B$5))*'FF-Written'!D$5),IF(X532&gt;='FF-Written'!B$6,('FF-Written'!C$6+((X532-'FF-Written'!B$6)/('FF-Written'!B$5-'FF-Written'!B$6)*'FF-Written'!D$6)),0))))*$AI$2/10</f>
        <v>6.4</v>
      </c>
      <c r="AJ532" s="76">
        <f>IF(Y532&gt;='FF-Detailing'!B$3,'FF-Detailing'!C$3,IF(Y532&gt;='FF-Detailing'!B$4,('FF-Detailing'!C$4+((Y532-'FF-Detailing'!B$4)/('FF-Detailing'!B$3-'FF-Detailing'!B$4))*'FF-Detailing'!D$4),IF(Y532&gt;'FF-Detailing'!B$5,('FF-Detailing'!C$5+((Y532-'FF-Detailing'!B$5)/('FF-Detailing'!B$4-'FF-Detailing'!B$5))*'FF-Detailing'!D$5),IF(Y532&gt;='FF-Detailing'!B$6,('FF-Detailing'!C$6+((Y532-'FF-Detailing'!B$6)/('FF-Detailing'!B$5-'FF-Detailing'!B$6)*'FF-Detailing'!D$6)),0))))*$AJ$2/10</f>
        <v>2.3200000000000003</v>
      </c>
      <c r="AK532" s="100">
        <f t="shared" si="105"/>
        <v>52.736989135169971</v>
      </c>
      <c r="AL532" s="70">
        <f t="shared" si="112"/>
        <v>216</v>
      </c>
      <c r="AO532" s="110" t="str">
        <f t="shared" si="106"/>
        <v/>
      </c>
      <c r="AP532" s="110" t="str">
        <f t="shared" si="102"/>
        <v/>
      </c>
      <c r="AQ532" s="110" t="str">
        <f t="shared" si="103"/>
        <v/>
      </c>
      <c r="AR532" s="110" t="str">
        <f t="shared" si="104"/>
        <v/>
      </c>
      <c r="AS532" s="109" t="str">
        <f t="shared" si="107"/>
        <v>Disqualified</v>
      </c>
      <c r="AT532" s="109" t="str">
        <f t="shared" si="108"/>
        <v>Disqualified</v>
      </c>
      <c r="AU532" s="109" t="str">
        <f t="shared" si="109"/>
        <v>Disqualified</v>
      </c>
      <c r="AV532" s="109" t="str">
        <f t="shared" si="110"/>
        <v>Disqualified</v>
      </c>
    </row>
    <row r="533" spans="1:48" ht="20" x14ac:dyDescent="0.35">
      <c r="A533" s="87"/>
      <c r="B533" s="79">
        <v>110009</v>
      </c>
      <c r="C533" s="80" t="s">
        <v>2588</v>
      </c>
      <c r="D533" s="80" t="s">
        <v>1114</v>
      </c>
      <c r="E533" s="80" t="s">
        <v>261</v>
      </c>
      <c r="F533" s="80" t="s">
        <v>153</v>
      </c>
      <c r="G533" s="80" t="s">
        <v>20</v>
      </c>
      <c r="H533" s="80" t="s">
        <v>1756</v>
      </c>
      <c r="I533" s="80" t="s">
        <v>1757</v>
      </c>
      <c r="J533" s="146">
        <v>45662</v>
      </c>
      <c r="K533" s="146" t="s">
        <v>1719</v>
      </c>
      <c r="L533" s="79"/>
      <c r="M533" s="79">
        <v>9</v>
      </c>
      <c r="N533" s="78">
        <v>108.49954833099127</v>
      </c>
      <c r="O533" s="78">
        <f>_xlfn.XLOOKUP($B533,[1]Sheet1!$A:$A,[1]Sheet1!$D:$D)</f>
        <v>108.49959451779243</v>
      </c>
      <c r="P533" s="78">
        <f t="shared" si="111"/>
        <v>-4.6186801156977708E-5</v>
      </c>
      <c r="Q533" s="78">
        <v>40.291262135922331</v>
      </c>
      <c r="R533" s="78">
        <v>50.099426479992069</v>
      </c>
      <c r="S533" s="78">
        <v>136.66570130111668</v>
      </c>
      <c r="T533" s="142">
        <v>9</v>
      </c>
      <c r="U533" s="68">
        <v>33.628227016400231</v>
      </c>
      <c r="V533" s="68">
        <v>1.008846810492007</v>
      </c>
      <c r="W533" s="78">
        <v>121.49206349206349</v>
      </c>
      <c r="X533" s="78">
        <v>88.333333333333329</v>
      </c>
      <c r="Y533" s="78">
        <v>77.333333333333329</v>
      </c>
      <c r="Z533" s="73"/>
      <c r="AA533" s="74"/>
      <c r="AB533" s="75">
        <f>IF(N533="","",(IF(N533&gt;='Sales Ach'!B$3,'Sales Ach'!C$3,IF(N533&gt;='Sales Ach'!B$4,('Sales Ach'!C$4+((N533-'Sales Ach'!B$4)/('Sales Ach'!B$3-'Sales Ach'!B$4))*'Sales Ach'!D$4),IF(N533&gt;'Sales Ach'!B$5,('Sales Ach'!C$5+((N533-'Sales Ach'!B$5)/('Sales Ach'!B$4-'Sales Ach'!B$5))*'Sales Ach'!D$5),IF(N533&gt;='Sales Ach'!B$6,('Sales Ach'!C$6+((N533-'Sales Ach'!B$6)/('Sales Ach'!B$5-'Sales Ach'!B$6)*'Sales Ach'!D$6)),0))))*$AB$2/10))</f>
        <v>26.549864499297382</v>
      </c>
      <c r="AC533" s="76">
        <f>IF(Q533="","",(IF(Q533&gt;=UA!B$3,UA!C$3,IF(Q533&gt;=UA!B$4,(UA!C$4+((Q533-UA!B$4)/(UA!B$3-UA!B$4))*UA!D$4),IF(Q533&gt;UA!B$5,(UA!C$5+((Q533-UA!B$5)/(UA!B$4-UA!B$5))*UA!D$5),IF(Q533&gt;=UA!B$6,(UA!C$6+((Q533-UA!B$6)/(UA!B$5-UA!B$6)*UA!D$6)),0))))*$AC$2/10))</f>
        <v>6.116504854368932</v>
      </c>
      <c r="AD533" s="76">
        <f>IF(R533="","",(IF(R533&gt;='New Product'!B$3,'New Product'!C$3,IF(R533&gt;='New Product'!B$4,('New Product'!C$4+((R533-'New Product'!B$4)/('New Product'!B$3-'New Product'!B$4))*'New Product'!D$4),IF(R533&gt;'New Product'!B$5,('New Product'!C$5+((R533-'New Product'!B$5)/('New Product'!B$4-'New Product'!B$5))*'New Product'!D$5),IF(R533&gt;='New Product'!B$6,('New Product'!C$6+((R533-'New Product'!B$6)/('New Product'!B$5-'New Product'!B$6)*'New Product'!D$6)),0)))))*$AD$2/10)</f>
        <v>0.691849908499653</v>
      </c>
      <c r="AE533" s="76">
        <f>IF(S533="","",(IF(S533&gt;='Basket Brand'!B$3,'Basket Brand'!C$3,IF(S533&gt;='Basket Brand'!B$4,('Basket Brand'!C$4+((S533-'Basket Brand'!B$4)/('Basket Brand'!B$3-'Basket Brand'!B$4))*'Basket Brand'!D$4),IF(S533&gt;'Basket Brand'!B$5,('Basket Brand'!C$5+((S533-'Basket Brand'!B$5)/('Basket Brand'!B$4-'Basket Brand'!B$5))*'Basket Brand'!D$5),IF(S533&gt;='Basket Brand'!B$6,('Basket Brand'!C$6+((S533-'Basket Brand'!B$6)/('Basket Brand'!B$5-'Basket Brand'!B$6)*'Basket Brand'!D$6)),0))))*$AE$2/10))</f>
        <v>12</v>
      </c>
      <c r="AF533" s="76">
        <f>IF(T533="","",(IF(T533&gt;='No of Month Ach.'!B$3,'No of Month Ach.'!C$3,IF(T533&gt;='No of Month Ach.'!B$4,('No of Month Ach.'!C$4+((T533-'No of Month Ach.'!B$4)/('No of Month Ach.'!B$3-'No of Month Ach.'!B$4))*'No of Month Ach.'!D$4),IF(T533&gt;'No of Month Ach.'!B$5,('No of Month Ach.'!C$5+((T533-'No of Month Ach.'!B$5)/('No of Month Ach.'!B$4-'No of Month Ach.'!B$5))*'No of Month Ach.'!D$5),IF(T533&gt;='No of Month Ach.'!B$6,('No of Month Ach.'!C$6+((T533-'No of Month Ach.'!B$6)/('No of Month Ach.'!B$5-'No of Month Ach.'!B$6)*'No of Month Ach.'!D$6)),0))))*$AF$2/10))</f>
        <v>4.9000000000000004</v>
      </c>
      <c r="AG533" s="76">
        <f>IFERROR(IF(U533="","",IF(U533&gt;='Rx Share'!B$3,'Rx Share'!C$3,IF(U533&gt;='Rx Share'!B$4,('Rx Share'!C$4+((U533-'Rx Share'!B$4)/('Rx Share'!B$3-'Rx Share'!B$4))*'Rx Share'!D$4),IF(U533&gt;'Rx Share'!B$5,('Rx Share'!C$5+((U533-'Rx Share'!B$5)/('Rx Share'!B$4-'Rx Share'!B$5))*'Rx Share'!D$5),IF(U533&gt;='Rx Share'!B$6,('Rx Share'!C$6+((U533-'Rx Share'!B$6)/('Rx Share'!B$5-'Rx Share'!B$6)*'Rx Share'!D$6)),0)))))*$AG$2/10,"")</f>
        <v>0</v>
      </c>
      <c r="AH533" s="76">
        <f>IF(W533&gt;='Call Achv'!B$3,'Call Achv'!C$3,IF(W533&gt;='Call Achv'!B$4,('Call Achv'!C$4+((W533-'Call Achv'!B$4)/('Call Achv'!B$3-'Call Achv'!B$4))*'Call Achv'!D$4),IF(W533&gt;'Call Achv'!B$5,('Call Achv'!C$5+((W533-'Call Achv'!B$5)/('Call Achv'!B$4-'Call Achv'!B$5))*'Call Achv'!D$5),IF(W533&gt;='Call Achv'!B$6,('Call Achv'!C$6+((W533-'Call Achv'!B$6)/('Call Achv'!B$5-'Call Achv'!B$6)*'Call Achv'!D$6)),0))))*$AH$2/10</f>
        <v>5</v>
      </c>
      <c r="AI533" s="76">
        <f>IF(X533&gt;='FF-Written'!B$3,'FF-Written'!C$3,IF(X533&gt;='FF-Written'!B$4,('FF-Written'!C$4+((X533-'FF-Written'!B$4)/('FF-Written'!B$3-'FF-Written'!B$4))*'FF-Written'!D$4),IF(X533&gt;'FF-Written'!B$5,('FF-Written'!C$5+((X533-'FF-Written'!B$5)/('FF-Written'!B$4-'FF-Written'!B$5))*'FF-Written'!D$5),IF(X533&gt;='FF-Written'!B$6,('FF-Written'!C$6+((X533-'FF-Written'!B$6)/('FF-Written'!B$5-'FF-Written'!B$6)*'FF-Written'!D$6)),0))))*$AI$2/10</f>
        <v>7.7333333333333325</v>
      </c>
      <c r="AJ533" s="76">
        <f>IF(Y533&gt;='FF-Detailing'!B$3,'FF-Detailing'!C$3,IF(Y533&gt;='FF-Detailing'!B$4,('FF-Detailing'!C$4+((Y533-'FF-Detailing'!B$4)/('FF-Detailing'!B$3-'FF-Detailing'!B$4))*'FF-Detailing'!D$4),IF(Y533&gt;'FF-Detailing'!B$5,('FF-Detailing'!C$5+((Y533-'FF-Detailing'!B$5)/('FF-Detailing'!B$4-'FF-Detailing'!B$5))*'FF-Detailing'!D$5),IF(Y533&gt;='FF-Detailing'!B$6,('FF-Detailing'!C$6+((Y533-'FF-Detailing'!B$6)/('FF-Detailing'!B$5-'FF-Detailing'!B$6)*'FF-Detailing'!D$6)),0))))*$AJ$2/10</f>
        <v>1.8599999999999994</v>
      </c>
      <c r="AK533" s="100">
        <f t="shared" si="105"/>
        <v>81.064440744374124</v>
      </c>
      <c r="AL533" s="70">
        <f t="shared" si="112"/>
        <v>34</v>
      </c>
      <c r="AO533" s="110">
        <f t="shared" si="106"/>
        <v>33.628227016400231</v>
      </c>
      <c r="AP533" s="110">
        <f t="shared" si="102"/>
        <v>50.099426479992069</v>
      </c>
      <c r="AQ533" s="110">
        <f t="shared" si="103"/>
        <v>40.291262135922331</v>
      </c>
      <c r="AR533" s="110">
        <f t="shared" si="104"/>
        <v>88.333333333333329</v>
      </c>
      <c r="AS533" s="109">
        <f t="shared" si="107"/>
        <v>29</v>
      </c>
      <c r="AT533" s="109">
        <f t="shared" si="108"/>
        <v>102</v>
      </c>
      <c r="AU533" s="109">
        <f t="shared" si="109"/>
        <v>89</v>
      </c>
      <c r="AV533" s="109">
        <f t="shared" si="110"/>
        <v>36</v>
      </c>
    </row>
    <row r="534" spans="1:48" ht="20" x14ac:dyDescent="0.35">
      <c r="A534" s="87"/>
      <c r="B534" s="79">
        <v>110010</v>
      </c>
      <c r="C534" s="80" t="s">
        <v>2589</v>
      </c>
      <c r="D534" s="80" t="s">
        <v>1114</v>
      </c>
      <c r="E534" s="80" t="s">
        <v>2590</v>
      </c>
      <c r="F534" s="80" t="s">
        <v>204</v>
      </c>
      <c r="G534" s="80" t="s">
        <v>20</v>
      </c>
      <c r="H534" s="80" t="s">
        <v>1756</v>
      </c>
      <c r="I534" s="80" t="s">
        <v>1757</v>
      </c>
      <c r="J534" s="146">
        <v>45662</v>
      </c>
      <c r="K534" s="146" t="s">
        <v>1719</v>
      </c>
      <c r="L534" s="79"/>
      <c r="M534" s="79">
        <v>9</v>
      </c>
      <c r="N534" s="78">
        <v>108.31441351599467</v>
      </c>
      <c r="O534" s="78">
        <f>_xlfn.XLOOKUP($B534,[1]Sheet1!$A:$A,[1]Sheet1!$D:$D)</f>
        <v>108.31439542151323</v>
      </c>
      <c r="P534" s="78">
        <f t="shared" si="111"/>
        <v>1.8094481447405997E-5</v>
      </c>
      <c r="Q534" s="78">
        <v>42.465753424657535</v>
      </c>
      <c r="R534" s="78">
        <v>60.213330514325122</v>
      </c>
      <c r="S534" s="78">
        <v>108.08435198873822</v>
      </c>
      <c r="T534" s="142">
        <v>9</v>
      </c>
      <c r="U534" s="68">
        <v>32.407407407407405</v>
      </c>
      <c r="V534" s="68">
        <v>0.97222222222222221</v>
      </c>
      <c r="W534" s="78">
        <v>126.83486238532109</v>
      </c>
      <c r="X534" s="78">
        <v>93.333333333333329</v>
      </c>
      <c r="Y534" s="78">
        <v>80.833333333333329</v>
      </c>
      <c r="Z534" s="73"/>
      <c r="AA534" s="74"/>
      <c r="AB534" s="75">
        <f>IF(N534="","",(IF(N534&gt;='Sales Ach'!B$3,'Sales Ach'!C$3,IF(N534&gt;='Sales Ach'!B$4,('Sales Ach'!C$4+((N534-'Sales Ach'!B$4)/('Sales Ach'!B$3-'Sales Ach'!B$4))*'Sales Ach'!D$4),IF(N534&gt;'Sales Ach'!B$5,('Sales Ach'!C$5+((N534-'Sales Ach'!B$5)/('Sales Ach'!B$4-'Sales Ach'!B$5))*'Sales Ach'!D$5),IF(N534&gt;='Sales Ach'!B$6,('Sales Ach'!C$6+((N534-'Sales Ach'!B$6)/('Sales Ach'!B$5-'Sales Ach'!B$6)*'Sales Ach'!D$6)),0))))*$AB$2/10))</f>
        <v>26.494324054798405</v>
      </c>
      <c r="AC534" s="76">
        <f>IF(Q534="","",(IF(Q534&gt;=UA!B$3,UA!C$3,IF(Q534&gt;=UA!B$4,(UA!C$4+((Q534-UA!B$4)/(UA!B$3-UA!B$4))*UA!D$4),IF(Q534&gt;UA!B$5,(UA!C$5+((Q534-UA!B$5)/(UA!B$4-UA!B$5))*UA!D$5),IF(Q534&gt;=UA!B$6,(UA!C$6+((Q534-UA!B$6)/(UA!B$5-UA!B$6)*UA!D$6)),0))))*$AC$2/10))</f>
        <v>6.9863013698630141</v>
      </c>
      <c r="AD534" s="76">
        <f>IF(R534="","",(IF(R534&gt;='New Product'!B$3,'New Product'!C$3,IF(R534&gt;='New Product'!B$4,('New Product'!C$4+((R534-'New Product'!B$4)/('New Product'!B$3-'New Product'!B$4))*'New Product'!D$4),IF(R534&gt;'New Product'!B$5,('New Product'!C$5+((R534-'New Product'!B$5)/('New Product'!B$4-'New Product'!B$5))*'New Product'!D$5),IF(R534&gt;='New Product'!B$6,('New Product'!C$6+((R534-'New Product'!B$6)/('New Product'!B$5-'New Product'!B$6)*'New Product'!D$6)),0)))))*$AD$2/10)</f>
        <v>1.1343332100017243</v>
      </c>
      <c r="AE534" s="76">
        <f>IF(S534="","",(IF(S534&gt;='Basket Brand'!B$3,'Basket Brand'!C$3,IF(S534&gt;='Basket Brand'!B$4,('Basket Brand'!C$4+((S534-'Basket Brand'!B$4)/('Basket Brand'!B$3-'Basket Brand'!B$4))*'Basket Brand'!D$4),IF(S534&gt;'Basket Brand'!B$5,('Basket Brand'!C$5+((S534-'Basket Brand'!B$5)/('Basket Brand'!B$4-'Basket Brand'!B$5))*'Basket Brand'!D$5),IF(S534&gt;='Basket Brand'!B$6,('Basket Brand'!C$6+((S534-'Basket Brand'!B$6)/('Basket Brand'!B$5-'Basket Brand'!B$6)*'Basket Brand'!D$6)),0))))*$AE$2/10))</f>
        <v>10.570122238648585</v>
      </c>
      <c r="AF534" s="76">
        <f>IF(T534="","",(IF(T534&gt;='No of Month Ach.'!B$3,'No of Month Ach.'!C$3,IF(T534&gt;='No of Month Ach.'!B$4,('No of Month Ach.'!C$4+((T534-'No of Month Ach.'!B$4)/('No of Month Ach.'!B$3-'No of Month Ach.'!B$4))*'No of Month Ach.'!D$4),IF(T534&gt;'No of Month Ach.'!B$5,('No of Month Ach.'!C$5+((T534-'No of Month Ach.'!B$5)/('No of Month Ach.'!B$4-'No of Month Ach.'!B$5))*'No of Month Ach.'!D$5),IF(T534&gt;='No of Month Ach.'!B$6,('No of Month Ach.'!C$6+((T534-'No of Month Ach.'!B$6)/('No of Month Ach.'!B$5-'No of Month Ach.'!B$6)*'No of Month Ach.'!D$6)),0))))*$AF$2/10))</f>
        <v>4.9000000000000004</v>
      </c>
      <c r="AG534" s="76">
        <f>IFERROR(IF(U534="","",IF(U534&gt;='Rx Share'!B$3,'Rx Share'!C$3,IF(U534&gt;='Rx Share'!B$4,('Rx Share'!C$4+((U534-'Rx Share'!B$4)/('Rx Share'!B$3-'Rx Share'!B$4))*'Rx Share'!D$4),IF(U534&gt;'Rx Share'!B$5,('Rx Share'!C$5+((U534-'Rx Share'!B$5)/('Rx Share'!B$4-'Rx Share'!B$5))*'Rx Share'!D$5),IF(U534&gt;='Rx Share'!B$6,('Rx Share'!C$6+((U534-'Rx Share'!B$6)/('Rx Share'!B$5-'Rx Share'!B$6)*'Rx Share'!D$6)),0)))))*$AG$2/10,"")</f>
        <v>0</v>
      </c>
      <c r="AH534" s="76">
        <f>IF(W534&gt;='Call Achv'!B$3,'Call Achv'!C$3,IF(W534&gt;='Call Achv'!B$4,('Call Achv'!C$4+((W534-'Call Achv'!B$4)/('Call Achv'!B$3-'Call Achv'!B$4))*'Call Achv'!D$4),IF(W534&gt;'Call Achv'!B$5,('Call Achv'!C$5+((W534-'Call Achv'!B$5)/('Call Achv'!B$4-'Call Achv'!B$5))*'Call Achv'!D$5),IF(W534&gt;='Call Achv'!B$6,('Call Achv'!C$6+((W534-'Call Achv'!B$6)/('Call Achv'!B$5-'Call Achv'!B$6)*'Call Achv'!D$6)),0))))*$AH$2/10</f>
        <v>5</v>
      </c>
      <c r="AI534" s="76">
        <f>IF(X534&gt;='FF-Written'!B$3,'FF-Written'!C$3,IF(X534&gt;='FF-Written'!B$4,('FF-Written'!C$4+((X534-'FF-Written'!B$4)/('FF-Written'!B$3-'FF-Written'!B$4))*'FF-Written'!D$4),IF(X534&gt;'FF-Written'!B$5,('FF-Written'!C$5+((X534-'FF-Written'!B$5)/('FF-Written'!B$4-'FF-Written'!B$5))*'FF-Written'!D$5),IF(X534&gt;='FF-Written'!B$6,('FF-Written'!C$6+((X534-'FF-Written'!B$6)/('FF-Written'!B$5-'FF-Written'!B$6)*'FF-Written'!D$6)),0))))*$AI$2/10</f>
        <v>8</v>
      </c>
      <c r="AJ534" s="76">
        <f>IF(Y534&gt;='FF-Detailing'!B$3,'FF-Detailing'!C$3,IF(Y534&gt;='FF-Detailing'!B$4,('FF-Detailing'!C$4+((Y534-'FF-Detailing'!B$4)/('FF-Detailing'!B$3-'FF-Detailing'!B$4))*'FF-Detailing'!D$4),IF(Y534&gt;'FF-Detailing'!B$5,('FF-Detailing'!C$5+((Y534-'FF-Detailing'!B$5)/('FF-Detailing'!B$4-'FF-Detailing'!B$5))*'FF-Detailing'!D$5),IF(Y534&gt;='FF-Detailing'!B$6,('FF-Detailing'!C$6+((Y534-'FF-Detailing'!B$6)/('FF-Detailing'!B$5-'FF-Detailing'!B$6)*'FF-Detailing'!D$6)),0))))*$AJ$2/10</f>
        <v>2.15</v>
      </c>
      <c r="AK534" s="100">
        <f t="shared" si="105"/>
        <v>81.543851091639652</v>
      </c>
      <c r="AL534" s="70">
        <f t="shared" si="112"/>
        <v>31</v>
      </c>
      <c r="AO534" s="110">
        <f t="shared" si="106"/>
        <v>32.407407407407405</v>
      </c>
      <c r="AP534" s="110">
        <f t="shared" si="102"/>
        <v>60.213330514325122</v>
      </c>
      <c r="AQ534" s="110">
        <f t="shared" si="103"/>
        <v>42.465753424657535</v>
      </c>
      <c r="AR534" s="110">
        <f t="shared" si="104"/>
        <v>93.333333333333329</v>
      </c>
      <c r="AS534" s="109">
        <f t="shared" si="107"/>
        <v>33</v>
      </c>
      <c r="AT534" s="109">
        <f t="shared" si="108"/>
        <v>86</v>
      </c>
      <c r="AU534" s="109">
        <f t="shared" si="109"/>
        <v>74</v>
      </c>
      <c r="AV534" s="109">
        <f t="shared" si="110"/>
        <v>8</v>
      </c>
    </row>
    <row r="535" spans="1:48" ht="20" x14ac:dyDescent="0.35">
      <c r="A535" s="87"/>
      <c r="B535" s="79">
        <v>110011</v>
      </c>
      <c r="C535" s="80" t="s">
        <v>2591</v>
      </c>
      <c r="D535" s="80"/>
      <c r="E535" s="80" t="s">
        <v>2592</v>
      </c>
      <c r="F535" s="80" t="s">
        <v>2430</v>
      </c>
      <c r="G535" s="80" t="s">
        <v>2260</v>
      </c>
      <c r="H535" s="80" t="s">
        <v>2261</v>
      </c>
      <c r="I535" s="80" t="s">
        <v>1786</v>
      </c>
      <c r="J535" s="146"/>
      <c r="K535" s="146" t="s">
        <v>1701</v>
      </c>
      <c r="L535" s="79"/>
      <c r="M535" s="79">
        <v>3</v>
      </c>
      <c r="N535" s="78">
        <v>85.735526687938929</v>
      </c>
      <c r="O535" s="78">
        <f>_xlfn.XLOOKUP($B535,[1]Sheet1!$A:$A,[1]Sheet1!$D:$D)</f>
        <v>85.735526687938929</v>
      </c>
      <c r="P535" s="78">
        <f t="shared" si="111"/>
        <v>0</v>
      </c>
      <c r="Q535" s="78">
        <v>35.955056179775283</v>
      </c>
      <c r="R535" s="78">
        <v>68.778739184177994</v>
      </c>
      <c r="S535" s="78">
        <v>84.238214205918794</v>
      </c>
      <c r="T535" s="142">
        <v>0</v>
      </c>
      <c r="U535" s="68" t="s">
        <v>1093</v>
      </c>
      <c r="V535" s="68" t="s">
        <v>1093</v>
      </c>
      <c r="W535" s="78">
        <v>119.96336996336996</v>
      </c>
      <c r="X535" s="78">
        <v>95</v>
      </c>
      <c r="Y535" s="78">
        <v>83</v>
      </c>
      <c r="Z535" s="73"/>
      <c r="AA535" s="74"/>
      <c r="AB535" s="75">
        <f>IF(N535="","",(IF(N535&gt;='Sales Ach'!B$3,'Sales Ach'!C$3,IF(N535&gt;='Sales Ach'!B$4,('Sales Ach'!C$4+((N535-'Sales Ach'!B$4)/('Sales Ach'!B$3-'Sales Ach'!B$4))*'Sales Ach'!D$4),IF(N535&gt;'Sales Ach'!B$5,('Sales Ach'!C$5+((N535-'Sales Ach'!B$5)/('Sales Ach'!B$4-'Sales Ach'!B$5))*'Sales Ach'!D$5),IF(N535&gt;='Sales Ach'!B$6,('Sales Ach'!C$6+((N535-'Sales Ach'!B$6)/('Sales Ach'!B$5-'Sales Ach'!B$6)*'Sales Ach'!D$6)),0))))*$AB$2/10))</f>
        <v>12.220658006381678</v>
      </c>
      <c r="AC535" s="76">
        <f>IF(Q535="","",(IF(Q535&gt;=UA!B$3,UA!C$3,IF(Q535&gt;=UA!B$4,(UA!C$4+((Q535-UA!B$4)/(UA!B$3-UA!B$4))*UA!D$4),IF(Q535&gt;UA!B$5,(UA!C$5+((Q535-UA!B$5)/(UA!B$4-UA!B$5))*UA!D$5),IF(Q535&gt;=UA!B$6,(UA!C$6+((Q535-UA!B$6)/(UA!B$5-UA!B$6)*UA!D$6)),0))))*$AC$2/10))</f>
        <v>4.7865168539325849</v>
      </c>
      <c r="AD535" s="76">
        <f>IF(R535="","",(IF(R535&gt;='New Product'!B$3,'New Product'!C$3,IF(R535&gt;='New Product'!B$4,('New Product'!C$4+((R535-'New Product'!B$4)/('New Product'!B$3-'New Product'!B$4))*'New Product'!D$4),IF(R535&gt;'New Product'!B$5,('New Product'!C$5+((R535-'New Product'!B$5)/('New Product'!B$4-'New Product'!B$5))*'New Product'!D$5),IF(R535&gt;='New Product'!B$6,('New Product'!C$6+((R535-'New Product'!B$6)/('New Product'!B$5-'New Product'!B$6)*'New Product'!D$6)),0)))))*$AD$2/10)</f>
        <v>1.5090698393077873</v>
      </c>
      <c r="AE535" s="76">
        <f>IF(S535="","",(IF(S535&gt;='Basket Brand'!B$3,'Basket Brand'!C$3,IF(S535&gt;='Basket Brand'!B$4,('Basket Brand'!C$4+((S535-'Basket Brand'!B$4)/('Basket Brand'!B$3-'Basket Brand'!B$4))*'Basket Brand'!D$4),IF(S535&gt;'Basket Brand'!B$5,('Basket Brand'!C$5+((S535-'Basket Brand'!B$5)/('Basket Brand'!B$4-'Basket Brand'!B$5))*'Basket Brand'!D$5),IF(S535&gt;='Basket Brand'!B$6,('Basket Brand'!C$6+((S535-'Basket Brand'!B$6)/('Basket Brand'!B$5-'Basket Brand'!B$6)*'Basket Brand'!D$6)),0))))*$AE$2/10))</f>
        <v>4.7085857047102548</v>
      </c>
      <c r="AF535" s="76">
        <f>IF(T535="","",(IF(T535&gt;='No of Month Ach.'!B$3,'No of Month Ach.'!C$3,IF(T535&gt;='No of Month Ach.'!B$4,('No of Month Ach.'!C$4+((T535-'No of Month Ach.'!B$4)/('No of Month Ach.'!B$3-'No of Month Ach.'!B$4))*'No of Month Ach.'!D$4),IF(T535&gt;'No of Month Ach.'!B$5,('No of Month Ach.'!C$5+((T535-'No of Month Ach.'!B$5)/('No of Month Ach.'!B$4-'No of Month Ach.'!B$5))*'No of Month Ach.'!D$5),IF(T535&gt;='No of Month Ach.'!B$6,('No of Month Ach.'!C$6+((T535-'No of Month Ach.'!B$6)/('No of Month Ach.'!B$5-'No of Month Ach.'!B$6)*'No of Month Ach.'!D$6)),0))))*$AF$2/10))</f>
        <v>0</v>
      </c>
      <c r="AG535" s="76" t="str">
        <f>IFERROR(IF(U535="","",IF(U535&gt;='Rx Share'!B$3,'Rx Share'!C$3,IF(U535&gt;='Rx Share'!B$4,('Rx Share'!C$4+((U535-'Rx Share'!B$4)/('Rx Share'!B$3-'Rx Share'!B$4))*'Rx Share'!D$4),IF(U535&gt;'Rx Share'!B$5,('Rx Share'!C$5+((U535-'Rx Share'!B$5)/('Rx Share'!B$4-'Rx Share'!B$5))*'Rx Share'!D$5),IF(U535&gt;='Rx Share'!B$6,('Rx Share'!C$6+((U535-'Rx Share'!B$6)/('Rx Share'!B$5-'Rx Share'!B$6)*'Rx Share'!D$6)),0)))))*$AG$2/10,"")</f>
        <v/>
      </c>
      <c r="AH535" s="76">
        <f>IF(W535&gt;='Call Achv'!B$3,'Call Achv'!C$3,IF(W535&gt;='Call Achv'!B$4,('Call Achv'!C$4+((W535-'Call Achv'!B$4)/('Call Achv'!B$3-'Call Achv'!B$4))*'Call Achv'!D$4),IF(W535&gt;'Call Achv'!B$5,('Call Achv'!C$5+((W535-'Call Achv'!B$5)/('Call Achv'!B$4-'Call Achv'!B$5))*'Call Achv'!D$5),IF(W535&gt;='Call Achv'!B$6,('Call Achv'!C$6+((W535-'Call Achv'!B$6)/('Call Achv'!B$5-'Call Achv'!B$6)*'Call Achv'!D$6)),0))))*$AH$2/10</f>
        <v>5</v>
      </c>
      <c r="AI535" s="76">
        <f>IF(X535&gt;='FF-Written'!B$3,'FF-Written'!C$3,IF(X535&gt;='FF-Written'!B$4,('FF-Written'!C$4+((X535-'FF-Written'!B$4)/('FF-Written'!B$3-'FF-Written'!B$4))*'FF-Written'!D$4),IF(X535&gt;'FF-Written'!B$5,('FF-Written'!C$5+((X535-'FF-Written'!B$5)/('FF-Written'!B$4-'FF-Written'!B$5))*'FF-Written'!D$5),IF(X535&gt;='FF-Written'!B$6,('FF-Written'!C$6+((X535-'FF-Written'!B$6)/('FF-Written'!B$5-'FF-Written'!B$6)*'FF-Written'!D$6)),0))))*$AI$2/10</f>
        <v>8</v>
      </c>
      <c r="AJ535" s="76">
        <f>IF(Y535&gt;='FF-Detailing'!B$3,'FF-Detailing'!C$3,IF(Y535&gt;='FF-Detailing'!B$4,('FF-Detailing'!C$4+((Y535-'FF-Detailing'!B$4)/('FF-Detailing'!B$3-'FF-Detailing'!B$4))*'FF-Detailing'!D$4),IF(Y535&gt;'FF-Detailing'!B$5,('FF-Detailing'!C$5+((Y535-'FF-Detailing'!B$5)/('FF-Detailing'!B$4-'FF-Detailing'!B$5))*'FF-Detailing'!D$5),IF(Y535&gt;='FF-Detailing'!B$6,('FF-Detailing'!C$6+((Y535-'FF-Detailing'!B$6)/('FF-Detailing'!B$5-'FF-Detailing'!B$6)*'FF-Detailing'!D$6)),0))))*$AJ$2/10</f>
        <v>2.2799999999999998</v>
      </c>
      <c r="AK535" s="100">
        <f t="shared" si="105"/>
        <v>48.131038005415391</v>
      </c>
      <c r="AL535" s="70">
        <f t="shared" si="112"/>
        <v>258</v>
      </c>
      <c r="AO535" s="110" t="str">
        <f t="shared" si="106"/>
        <v/>
      </c>
      <c r="AP535" s="110" t="str">
        <f t="shared" si="102"/>
        <v/>
      </c>
      <c r="AQ535" s="110" t="str">
        <f t="shared" si="103"/>
        <v/>
      </c>
      <c r="AR535" s="110" t="str">
        <f t="shared" si="104"/>
        <v/>
      </c>
      <c r="AS535" s="109" t="str">
        <f t="shared" si="107"/>
        <v>Disqualified</v>
      </c>
      <c r="AT535" s="109" t="str">
        <f t="shared" si="108"/>
        <v>Disqualified</v>
      </c>
      <c r="AU535" s="109" t="str">
        <f t="shared" si="109"/>
        <v>Disqualified</v>
      </c>
      <c r="AV535" s="109" t="str">
        <f t="shared" si="110"/>
        <v>Disqualified</v>
      </c>
    </row>
    <row r="536" spans="1:48" ht="20" x14ac:dyDescent="0.35">
      <c r="A536" s="87"/>
      <c r="B536" s="79">
        <v>110012</v>
      </c>
      <c r="C536" s="80" t="s">
        <v>2593</v>
      </c>
      <c r="D536" s="80" t="s">
        <v>1114</v>
      </c>
      <c r="E536" s="80" t="s">
        <v>2594</v>
      </c>
      <c r="F536" s="80" t="s">
        <v>2120</v>
      </c>
      <c r="G536" s="80" t="s">
        <v>24</v>
      </c>
      <c r="H536" s="80" t="s">
        <v>1760</v>
      </c>
      <c r="I536" s="80" t="s">
        <v>1757</v>
      </c>
      <c r="J536" s="146">
        <v>45662</v>
      </c>
      <c r="K536" s="146" t="s">
        <v>1719</v>
      </c>
      <c r="L536" s="79"/>
      <c r="M536" s="79">
        <v>9</v>
      </c>
      <c r="N536" s="78">
        <v>105.60680152701258</v>
      </c>
      <c r="O536" s="78">
        <f>_xlfn.XLOOKUP($B536,[1]Sheet1!$A:$A,[1]Sheet1!$D:$D)</f>
        <v>105.60676252890242</v>
      </c>
      <c r="P536" s="78">
        <f t="shared" si="111"/>
        <v>3.8998110156285293E-5</v>
      </c>
      <c r="Q536" s="78">
        <v>42.307692307692307</v>
      </c>
      <c r="R536" s="78">
        <v>86.476453397320157</v>
      </c>
      <c r="S536" s="78">
        <v>113.32187298045309</v>
      </c>
      <c r="T536" s="142">
        <v>8</v>
      </c>
      <c r="U536" s="68">
        <v>31.304347826086961</v>
      </c>
      <c r="V536" s="68">
        <v>0.93913043478260871</v>
      </c>
      <c r="W536" s="78">
        <v>116.35841836734696</v>
      </c>
      <c r="X536" s="78">
        <v>85</v>
      </c>
      <c r="Y536" s="78">
        <v>81.333333333333329</v>
      </c>
      <c r="Z536" s="73"/>
      <c r="AA536" s="74"/>
      <c r="AB536" s="75">
        <f>IF(N536="","",(IF(N536&gt;='Sales Ach'!B$3,'Sales Ach'!C$3,IF(N536&gt;='Sales Ach'!B$4,('Sales Ach'!C$4+((N536-'Sales Ach'!B$4)/('Sales Ach'!B$3-'Sales Ach'!B$4))*'Sales Ach'!D$4),IF(N536&gt;'Sales Ach'!B$5,('Sales Ach'!C$5+((N536-'Sales Ach'!B$5)/('Sales Ach'!B$4-'Sales Ach'!B$5))*'Sales Ach'!D$5),IF(N536&gt;='Sales Ach'!B$6,('Sales Ach'!C$6+((N536-'Sales Ach'!B$6)/('Sales Ach'!B$5-'Sales Ach'!B$6)*'Sales Ach'!D$6)),0))))*$AB$2/10))</f>
        <v>25.682040458103774</v>
      </c>
      <c r="AC536" s="76">
        <f>IF(Q536="","",(IF(Q536&gt;=UA!B$3,UA!C$3,IF(Q536&gt;=UA!B$4,(UA!C$4+((Q536-UA!B$4)/(UA!B$3-UA!B$4))*UA!D$4),IF(Q536&gt;UA!B$5,(UA!C$5+((Q536-UA!B$5)/(UA!B$4-UA!B$5))*UA!D$5),IF(Q536&gt;=UA!B$6,(UA!C$6+((Q536-UA!B$6)/(UA!B$5-UA!B$6)*UA!D$6)),0))))*$AC$2/10))</f>
        <v>6.9230769230769225</v>
      </c>
      <c r="AD536" s="76">
        <f>IF(R536="","",(IF(R536&gt;='New Product'!B$3,'New Product'!C$3,IF(R536&gt;='New Product'!B$4,('New Product'!C$4+((R536-'New Product'!B$4)/('New Product'!B$3-'New Product'!B$4))*'New Product'!D$4),IF(R536&gt;'New Product'!B$5,('New Product'!C$5+((R536-'New Product'!B$5)/('New Product'!B$4-'New Product'!B$5))*'New Product'!D$5),IF(R536&gt;='New Product'!B$6,('New Product'!C$6+((R536-'New Product'!B$6)/('New Product'!B$5-'New Product'!B$6)*'New Product'!D$6)),0)))))*$AD$2/10)</f>
        <v>2.6476453397320157</v>
      </c>
      <c r="AE536" s="76">
        <f>IF(S536="","",(IF(S536&gt;='Basket Brand'!B$3,'Basket Brand'!C$3,IF(S536&gt;='Basket Brand'!B$4,('Basket Brand'!C$4+((S536-'Basket Brand'!B$4)/('Basket Brand'!B$3-'Basket Brand'!B$4))*'Basket Brand'!D$4),IF(S536&gt;'Basket Brand'!B$5,('Basket Brand'!C$5+((S536-'Basket Brand'!B$5)/('Basket Brand'!B$4-'Basket Brand'!B$5))*'Basket Brand'!D$5),IF(S536&gt;='Basket Brand'!B$6,('Basket Brand'!C$6+((S536-'Basket Brand'!B$6)/('Basket Brand'!B$5-'Basket Brand'!B$6)*'Basket Brand'!D$6)),0))))*$AE$2/10))</f>
        <v>11.19862475765437</v>
      </c>
      <c r="AF536" s="76">
        <f>IF(T536="","",(IF(T536&gt;='No of Month Ach.'!B$3,'No of Month Ach.'!C$3,IF(T536&gt;='No of Month Ach.'!B$4,('No of Month Ach.'!C$4+((T536-'No of Month Ach.'!B$4)/('No of Month Ach.'!B$3-'No of Month Ach.'!B$4))*'No of Month Ach.'!D$4),IF(T536&gt;'No of Month Ach.'!B$5,('No of Month Ach.'!C$5+((T536-'No of Month Ach.'!B$5)/('No of Month Ach.'!B$4-'No of Month Ach.'!B$5))*'No of Month Ach.'!D$5),IF(T536&gt;='No of Month Ach.'!B$6,('No of Month Ach.'!C$6+((T536-'No of Month Ach.'!B$6)/('No of Month Ach.'!B$5-'No of Month Ach.'!B$6)*'No of Month Ach.'!D$6)),0))))*$AF$2/10))</f>
        <v>3.85</v>
      </c>
      <c r="AG536" s="76">
        <f>IFERROR(IF(U536="","",IF(U536&gt;='Rx Share'!B$3,'Rx Share'!C$3,IF(U536&gt;='Rx Share'!B$4,('Rx Share'!C$4+((U536-'Rx Share'!B$4)/('Rx Share'!B$3-'Rx Share'!B$4))*'Rx Share'!D$4),IF(U536&gt;'Rx Share'!B$5,('Rx Share'!C$5+((U536-'Rx Share'!B$5)/('Rx Share'!B$4-'Rx Share'!B$5))*'Rx Share'!D$5),IF(U536&gt;='Rx Share'!B$6,('Rx Share'!C$6+((U536-'Rx Share'!B$6)/('Rx Share'!B$5-'Rx Share'!B$6)*'Rx Share'!D$6)),0)))))*$AG$2/10,"")</f>
        <v>0</v>
      </c>
      <c r="AH536" s="76">
        <f>IF(W536&gt;='Call Achv'!B$3,'Call Achv'!C$3,IF(W536&gt;='Call Achv'!B$4,('Call Achv'!C$4+((W536-'Call Achv'!B$4)/('Call Achv'!B$3-'Call Achv'!B$4))*'Call Achv'!D$4),IF(W536&gt;'Call Achv'!B$5,('Call Achv'!C$5+((W536-'Call Achv'!B$5)/('Call Achv'!B$4-'Call Achv'!B$5))*'Call Achv'!D$5),IF(W536&gt;='Call Achv'!B$6,('Call Achv'!C$6+((W536-'Call Achv'!B$6)/('Call Achv'!B$5-'Call Achv'!B$6)*'Call Achv'!D$6)),0))))*$AH$2/10</f>
        <v>5</v>
      </c>
      <c r="AI536" s="76">
        <f>IF(X536&gt;='FF-Written'!B$3,'FF-Written'!C$3,IF(X536&gt;='FF-Written'!B$4,('FF-Written'!C$4+((X536-'FF-Written'!B$4)/('FF-Written'!B$3-'FF-Written'!B$4))*'FF-Written'!D$4),IF(X536&gt;'FF-Written'!B$5,('FF-Written'!C$5+((X536-'FF-Written'!B$5)/('FF-Written'!B$4-'FF-Written'!B$5))*'FF-Written'!D$5),IF(X536&gt;='FF-Written'!B$6,('FF-Written'!C$6+((X536-'FF-Written'!B$6)/('FF-Written'!B$5-'FF-Written'!B$6)*'FF-Written'!D$6)),0))))*$AI$2/10</f>
        <v>7.2</v>
      </c>
      <c r="AJ536" s="76">
        <f>IF(Y536&gt;='FF-Detailing'!B$3,'FF-Detailing'!C$3,IF(Y536&gt;='FF-Detailing'!B$4,('FF-Detailing'!C$4+((Y536-'FF-Detailing'!B$4)/('FF-Detailing'!B$3-'FF-Detailing'!B$4))*'FF-Detailing'!D$4),IF(Y536&gt;'FF-Detailing'!B$5,('FF-Detailing'!C$5+((Y536-'FF-Detailing'!B$5)/('FF-Detailing'!B$4-'FF-Detailing'!B$5))*'FF-Detailing'!D$5),IF(Y536&gt;='FF-Detailing'!B$6,('FF-Detailing'!C$6+((Y536-'FF-Detailing'!B$6)/('FF-Detailing'!B$5-'FF-Detailing'!B$6)*'FF-Detailing'!D$6)),0))))*$AJ$2/10</f>
        <v>2.1799999999999997</v>
      </c>
      <c r="AK536" s="100">
        <f t="shared" si="105"/>
        <v>80.851734348208851</v>
      </c>
      <c r="AL536" s="70">
        <f t="shared" si="112"/>
        <v>36</v>
      </c>
      <c r="AO536" s="110">
        <f t="shared" si="106"/>
        <v>31.304347826086961</v>
      </c>
      <c r="AP536" s="110">
        <f t="shared" si="102"/>
        <v>86.476453397320157</v>
      </c>
      <c r="AQ536" s="110">
        <f t="shared" si="103"/>
        <v>42.307692307692307</v>
      </c>
      <c r="AR536" s="110">
        <f t="shared" si="104"/>
        <v>85</v>
      </c>
      <c r="AS536" s="109">
        <f t="shared" si="107"/>
        <v>36</v>
      </c>
      <c r="AT536" s="109">
        <f t="shared" si="108"/>
        <v>54</v>
      </c>
      <c r="AU536" s="109">
        <f t="shared" si="109"/>
        <v>80</v>
      </c>
      <c r="AV536" s="109">
        <f t="shared" si="110"/>
        <v>57</v>
      </c>
    </row>
    <row r="537" spans="1:48" ht="20" x14ac:dyDescent="0.35">
      <c r="A537" s="87"/>
      <c r="B537" s="79">
        <v>110013</v>
      </c>
      <c r="C537" s="80" t="s">
        <v>2595</v>
      </c>
      <c r="D537" s="80" t="s">
        <v>1114</v>
      </c>
      <c r="E537" s="80" t="s">
        <v>2596</v>
      </c>
      <c r="F537" s="80" t="s">
        <v>1889</v>
      </c>
      <c r="G537" s="80" t="s">
        <v>1807</v>
      </c>
      <c r="H537" s="80" t="s">
        <v>1808</v>
      </c>
      <c r="I537" s="80" t="s">
        <v>1757</v>
      </c>
      <c r="J537" s="146">
        <v>45662</v>
      </c>
      <c r="K537" s="146" t="s">
        <v>1719</v>
      </c>
      <c r="L537" s="79"/>
      <c r="M537" s="79">
        <v>9</v>
      </c>
      <c r="N537" s="78">
        <v>86.651837400172965</v>
      </c>
      <c r="O537" s="78">
        <f>_xlfn.XLOOKUP($B537,[1]Sheet1!$A:$A,[1]Sheet1!$D:$D)</f>
        <v>86.651834374397936</v>
      </c>
      <c r="P537" s="78">
        <f t="shared" si="111"/>
        <v>3.0257750296414088E-6</v>
      </c>
      <c r="Q537" s="78">
        <v>36.986301369863014</v>
      </c>
      <c r="R537" s="78">
        <v>35.674700510790935</v>
      </c>
      <c r="S537" s="78">
        <v>87.800296373147646</v>
      </c>
      <c r="T537" s="142">
        <v>0</v>
      </c>
      <c r="U537" s="68">
        <v>3.7241326729595707</v>
      </c>
      <c r="V537" s="68">
        <v>0.67034388113272281</v>
      </c>
      <c r="W537" s="78">
        <v>112.05357142857142</v>
      </c>
      <c r="X537" s="78">
        <v>88.8888888888889</v>
      </c>
      <c r="Y537" s="78">
        <v>88.333333333333329</v>
      </c>
      <c r="Z537" s="73"/>
      <c r="AA537" s="74"/>
      <c r="AB537" s="75">
        <f>IF(N537="","",(IF(N537&gt;='Sales Ach'!B$3,'Sales Ach'!C$3,IF(N537&gt;='Sales Ach'!B$4,('Sales Ach'!C$4+((N537-'Sales Ach'!B$4)/('Sales Ach'!B$3-'Sales Ach'!B$4))*'Sales Ach'!D$4),IF(N537&gt;'Sales Ach'!B$5,('Sales Ach'!C$5+((N537-'Sales Ach'!B$5)/('Sales Ach'!B$4-'Sales Ach'!B$5))*'Sales Ach'!D$5),IF(N537&gt;='Sales Ach'!B$6,('Sales Ach'!C$6+((N537-'Sales Ach'!B$6)/('Sales Ach'!B$5-'Sales Ach'!B$6)*'Sales Ach'!D$6)),0))))*$AB$2/10))</f>
        <v>12.495551220051889</v>
      </c>
      <c r="AC537" s="76">
        <f>IF(Q537="","",(IF(Q537&gt;=UA!B$3,UA!C$3,IF(Q537&gt;=UA!B$4,(UA!C$4+((Q537-UA!B$4)/(UA!B$3-UA!B$4))*UA!D$4),IF(Q537&gt;UA!B$5,(UA!C$5+((Q537-UA!B$5)/(UA!B$4-UA!B$5))*UA!D$5),IF(Q537&gt;=UA!B$6,(UA!C$6+((Q537-UA!B$6)/(UA!B$5-UA!B$6)*UA!D$6)),0))))*$AC$2/10))</f>
        <v>5.095890410958904</v>
      </c>
      <c r="AD537" s="76">
        <f>IF(R537="","",(IF(R537&gt;='New Product'!B$3,'New Product'!C$3,IF(R537&gt;='New Product'!B$4,('New Product'!C$4+((R537-'New Product'!B$4)/('New Product'!B$3-'New Product'!B$4))*'New Product'!D$4),IF(R537&gt;'New Product'!B$5,('New Product'!C$5+((R537-'New Product'!B$5)/('New Product'!B$4-'New Product'!B$5))*'New Product'!D$5),IF(R537&gt;='New Product'!B$6,('New Product'!C$6+((R537-'New Product'!B$6)/('New Product'!B$5-'New Product'!B$6)*'New Product'!D$6)),0)))))*$AD$2/10)</f>
        <v>0</v>
      </c>
      <c r="AE537" s="76">
        <f>IF(S537="","",(IF(S537&gt;='Basket Brand'!B$3,'Basket Brand'!C$3,IF(S537&gt;='Basket Brand'!B$4,('Basket Brand'!C$4+((S537-'Basket Brand'!B$4)/('Basket Brand'!B$3-'Basket Brand'!B$4))*'Basket Brand'!D$4),IF(S537&gt;'Basket Brand'!B$5,('Basket Brand'!C$5+((S537-'Basket Brand'!B$5)/('Basket Brand'!B$4-'Basket Brand'!B$5))*'Basket Brand'!D$5),IF(S537&gt;='Basket Brand'!B$6,('Basket Brand'!C$6+((S537-'Basket Brand'!B$6)/('Basket Brand'!B$5-'Basket Brand'!B$6)*'Basket Brand'!D$6)),0))))*$AE$2/10))</f>
        <v>5.1360355647777185</v>
      </c>
      <c r="AF537" s="76">
        <f>IF(T537="","",(IF(T537&gt;='No of Month Ach.'!B$3,'No of Month Ach.'!C$3,IF(T537&gt;='No of Month Ach.'!B$4,('No of Month Ach.'!C$4+((T537-'No of Month Ach.'!B$4)/('No of Month Ach.'!B$3-'No of Month Ach.'!B$4))*'No of Month Ach.'!D$4),IF(T537&gt;'No of Month Ach.'!B$5,('No of Month Ach.'!C$5+((T537-'No of Month Ach.'!B$5)/('No of Month Ach.'!B$4-'No of Month Ach.'!B$5))*'No of Month Ach.'!D$5),IF(T537&gt;='No of Month Ach.'!B$6,('No of Month Ach.'!C$6+((T537-'No of Month Ach.'!B$6)/('No of Month Ach.'!B$5-'No of Month Ach.'!B$6)*'No of Month Ach.'!D$6)),0))))*$AF$2/10))</f>
        <v>0</v>
      </c>
      <c r="AG537" s="76">
        <f>IFERROR(IF(U537="","",IF(U537&gt;='Rx Share'!B$3,'Rx Share'!C$3,IF(U537&gt;='Rx Share'!B$4,('Rx Share'!C$4+((U537-'Rx Share'!B$4)/('Rx Share'!B$3-'Rx Share'!B$4))*'Rx Share'!D$4),IF(U537&gt;'Rx Share'!B$5,('Rx Share'!C$5+((U537-'Rx Share'!B$5)/('Rx Share'!B$4-'Rx Share'!B$5))*'Rx Share'!D$5),IF(U537&gt;='Rx Share'!B$6,('Rx Share'!C$6+((U537-'Rx Share'!B$6)/('Rx Share'!B$5-'Rx Share'!B$6)*'Rx Share'!D$6)),0)))))*$AG$2/10,"")</f>
        <v>0</v>
      </c>
      <c r="AH537" s="76">
        <f>IF(W537&gt;='Call Achv'!B$3,'Call Achv'!C$3,IF(W537&gt;='Call Achv'!B$4,('Call Achv'!C$4+((W537-'Call Achv'!B$4)/('Call Achv'!B$3-'Call Achv'!B$4))*'Call Achv'!D$4),IF(W537&gt;'Call Achv'!B$5,('Call Achv'!C$5+((W537-'Call Achv'!B$5)/('Call Achv'!B$4-'Call Achv'!B$5))*'Call Achv'!D$5),IF(W537&gt;='Call Achv'!B$6,('Call Achv'!C$6+((W537-'Call Achv'!B$6)/('Call Achv'!B$5-'Call Achv'!B$6)*'Call Achv'!D$6)),0))))*$AH$2/10</f>
        <v>5</v>
      </c>
      <c r="AI537" s="76">
        <f>IF(X537&gt;='FF-Written'!B$3,'FF-Written'!C$3,IF(X537&gt;='FF-Written'!B$4,('FF-Written'!C$4+((X537-'FF-Written'!B$4)/('FF-Written'!B$3-'FF-Written'!B$4))*'FF-Written'!D$4),IF(X537&gt;'FF-Written'!B$5,('FF-Written'!C$5+((X537-'FF-Written'!B$5)/('FF-Written'!B$4-'FF-Written'!B$5))*'FF-Written'!D$5),IF(X537&gt;='FF-Written'!B$6,('FF-Written'!C$6+((X537-'FF-Written'!B$6)/('FF-Written'!B$5-'FF-Written'!B$6)*'FF-Written'!D$6)),0))))*$AI$2/10</f>
        <v>7.8222222222222246</v>
      </c>
      <c r="AJ537" s="76">
        <f>IF(Y537&gt;='FF-Detailing'!B$3,'FF-Detailing'!C$3,IF(Y537&gt;='FF-Detailing'!B$4,('FF-Detailing'!C$4+((Y537-'FF-Detailing'!B$4)/('FF-Detailing'!B$3-'FF-Detailing'!B$4))*'FF-Detailing'!D$4),IF(Y537&gt;'FF-Detailing'!B$5,('FF-Detailing'!C$5+((Y537-'FF-Detailing'!B$5)/('FF-Detailing'!B$4-'FF-Detailing'!B$5))*'FF-Detailing'!D$5),IF(Y537&gt;='FF-Detailing'!B$6,('FF-Detailing'!C$6+((Y537-'FF-Detailing'!B$6)/('FF-Detailing'!B$5-'FF-Detailing'!B$6)*'FF-Detailing'!D$6)),0))))*$AJ$2/10</f>
        <v>2.6</v>
      </c>
      <c r="AK537" s="100">
        <f t="shared" si="105"/>
        <v>47.687124272513415</v>
      </c>
      <c r="AL537" s="70">
        <f t="shared" si="112"/>
        <v>263</v>
      </c>
      <c r="AO537" s="110" t="str">
        <f t="shared" si="106"/>
        <v/>
      </c>
      <c r="AP537" s="110" t="str">
        <f t="shared" si="102"/>
        <v/>
      </c>
      <c r="AQ537" s="110" t="str">
        <f t="shared" si="103"/>
        <v/>
      </c>
      <c r="AR537" s="110" t="str">
        <f t="shared" si="104"/>
        <v/>
      </c>
      <c r="AS537" s="109" t="str">
        <f t="shared" si="107"/>
        <v>Disqualified</v>
      </c>
      <c r="AT537" s="109" t="str">
        <f t="shared" si="108"/>
        <v>Disqualified</v>
      </c>
      <c r="AU537" s="109" t="str">
        <f t="shared" si="109"/>
        <v>Disqualified</v>
      </c>
      <c r="AV537" s="109" t="str">
        <f t="shared" si="110"/>
        <v>Disqualified</v>
      </c>
    </row>
    <row r="538" spans="1:48" ht="20" x14ac:dyDescent="0.35">
      <c r="A538" s="87"/>
      <c r="B538" s="79">
        <v>110014</v>
      </c>
      <c r="C538" s="80" t="s">
        <v>2597</v>
      </c>
      <c r="D538" s="80" t="s">
        <v>1114</v>
      </c>
      <c r="E538" s="80" t="s">
        <v>715</v>
      </c>
      <c r="F538" s="80" t="s">
        <v>188</v>
      </c>
      <c r="G538" s="80" t="s">
        <v>16</v>
      </c>
      <c r="H538" s="80" t="s">
        <v>1770</v>
      </c>
      <c r="I538" s="80" t="s">
        <v>1757</v>
      </c>
      <c r="J538" s="146">
        <v>45662</v>
      </c>
      <c r="K538" s="146" t="s">
        <v>1719</v>
      </c>
      <c r="L538" s="79"/>
      <c r="M538" s="79">
        <v>9</v>
      </c>
      <c r="N538" s="78">
        <v>74.939115037096144</v>
      </c>
      <c r="O538" s="78">
        <f>_xlfn.XLOOKUP($B538,[1]Sheet1!$A:$A,[1]Sheet1!$D:$D)</f>
        <v>74.939125314882304</v>
      </c>
      <c r="P538" s="78">
        <f t="shared" si="111"/>
        <v>-1.0277786159917923E-5</v>
      </c>
      <c r="Q538" s="78">
        <v>19.055944055944053</v>
      </c>
      <c r="R538" s="78">
        <v>40.30847979162845</v>
      </c>
      <c r="S538" s="78">
        <v>77.836619318380045</v>
      </c>
      <c r="T538" s="142">
        <v>0</v>
      </c>
      <c r="U538" s="68">
        <v>16.903313049357674</v>
      </c>
      <c r="V538" s="68">
        <v>0.50709939148073024</v>
      </c>
      <c r="W538" s="78">
        <v>66.158730158730165</v>
      </c>
      <c r="X538" s="78">
        <v>71.1111111111111</v>
      </c>
      <c r="Y538" s="78">
        <v>83</v>
      </c>
      <c r="Z538" s="73"/>
      <c r="AA538" s="74"/>
      <c r="AB538" s="75">
        <f>IF(N538="","",(IF(N538&gt;='Sales Ach'!B$3,'Sales Ach'!C$3,IF(N538&gt;='Sales Ach'!B$4,('Sales Ach'!C$4+((N538-'Sales Ach'!B$4)/('Sales Ach'!B$3-'Sales Ach'!B$4))*'Sales Ach'!D$4),IF(N538&gt;'Sales Ach'!B$5,('Sales Ach'!C$5+((N538-'Sales Ach'!B$5)/('Sales Ach'!B$4-'Sales Ach'!B$5))*'Sales Ach'!D$5),IF(N538&gt;='Sales Ach'!B$6,('Sales Ach'!C$6+((N538-'Sales Ach'!B$6)/('Sales Ach'!B$5-'Sales Ach'!B$6)*'Sales Ach'!D$6)),0))))*$AB$2/10))</f>
        <v>8.9817345111288454</v>
      </c>
      <c r="AC538" s="76">
        <f>IF(Q538="","",(IF(Q538&gt;=UA!B$3,UA!C$3,IF(Q538&gt;=UA!B$4,(UA!C$4+((Q538-UA!B$4)/(UA!B$3-UA!B$4))*UA!D$4),IF(Q538&gt;UA!B$5,(UA!C$5+((Q538-UA!B$5)/(UA!B$4-UA!B$5))*UA!D$5),IF(Q538&gt;=UA!B$6,(UA!C$6+((Q538-UA!B$6)/(UA!B$5-UA!B$6)*UA!D$6)),0))))*$AC$2/10))</f>
        <v>0</v>
      </c>
      <c r="AD538" s="76">
        <f>IF(R538="","",(IF(R538&gt;='New Product'!B$3,'New Product'!C$3,IF(R538&gt;='New Product'!B$4,('New Product'!C$4+((R538-'New Product'!B$4)/('New Product'!B$3-'New Product'!B$4))*'New Product'!D$4),IF(R538&gt;'New Product'!B$5,('New Product'!C$5+((R538-'New Product'!B$5)/('New Product'!B$4-'New Product'!B$5))*'New Product'!D$5),IF(R538&gt;='New Product'!B$6,('New Product'!C$6+((R538-'New Product'!B$6)/('New Product'!B$5-'New Product'!B$6)*'New Product'!D$6)),0)))))*$AD$2/10)</f>
        <v>0.2634959908837447</v>
      </c>
      <c r="AE538" s="76">
        <f>IF(S538="","",(IF(S538&gt;='Basket Brand'!B$3,'Basket Brand'!C$3,IF(S538&gt;='Basket Brand'!B$4,('Basket Brand'!C$4+((S538-'Basket Brand'!B$4)/('Basket Brand'!B$3-'Basket Brand'!B$4))*'Basket Brand'!D$4),IF(S538&gt;'Basket Brand'!B$5,('Basket Brand'!C$5+((S538-'Basket Brand'!B$5)/('Basket Brand'!B$4-'Basket Brand'!B$5))*'Basket Brand'!D$5),IF(S538&gt;='Basket Brand'!B$6,('Basket Brand'!C$6+((S538-'Basket Brand'!B$6)/('Basket Brand'!B$5-'Basket Brand'!B$6)*'Basket Brand'!D$6)),0))))*$AE$2/10))</f>
        <v>3.9403943182056054</v>
      </c>
      <c r="AF538" s="76">
        <f>IF(T538="","",(IF(T538&gt;='No of Month Ach.'!B$3,'No of Month Ach.'!C$3,IF(T538&gt;='No of Month Ach.'!B$4,('No of Month Ach.'!C$4+((T538-'No of Month Ach.'!B$4)/('No of Month Ach.'!B$3-'No of Month Ach.'!B$4))*'No of Month Ach.'!D$4),IF(T538&gt;'No of Month Ach.'!B$5,('No of Month Ach.'!C$5+((T538-'No of Month Ach.'!B$5)/('No of Month Ach.'!B$4-'No of Month Ach.'!B$5))*'No of Month Ach.'!D$5),IF(T538&gt;='No of Month Ach.'!B$6,('No of Month Ach.'!C$6+((T538-'No of Month Ach.'!B$6)/('No of Month Ach.'!B$5-'No of Month Ach.'!B$6)*'No of Month Ach.'!D$6)),0))))*$AF$2/10))</f>
        <v>0</v>
      </c>
      <c r="AG538" s="76">
        <f>IFERROR(IF(U538="","",IF(U538&gt;='Rx Share'!B$3,'Rx Share'!C$3,IF(U538&gt;='Rx Share'!B$4,('Rx Share'!C$4+((U538-'Rx Share'!B$4)/('Rx Share'!B$3-'Rx Share'!B$4))*'Rx Share'!D$4),IF(U538&gt;'Rx Share'!B$5,('Rx Share'!C$5+((U538-'Rx Share'!B$5)/('Rx Share'!B$4-'Rx Share'!B$5))*'Rx Share'!D$5),IF(U538&gt;='Rx Share'!B$6,('Rx Share'!C$6+((U538-'Rx Share'!B$6)/('Rx Share'!B$5-'Rx Share'!B$6)*'Rx Share'!D$6)),0)))))*$AG$2/10,"")</f>
        <v>0</v>
      </c>
      <c r="AH538" s="76">
        <f>IF(W538&gt;='Call Achv'!B$3,'Call Achv'!C$3,IF(W538&gt;='Call Achv'!B$4,('Call Achv'!C$4+((W538-'Call Achv'!B$4)/('Call Achv'!B$3-'Call Achv'!B$4))*'Call Achv'!D$4),IF(W538&gt;'Call Achv'!B$5,('Call Achv'!C$5+((W538-'Call Achv'!B$5)/('Call Achv'!B$4-'Call Achv'!B$5))*'Call Achv'!D$5),IF(W538&gt;='Call Achv'!B$6,('Call Achv'!C$6+((W538-'Call Achv'!B$6)/('Call Achv'!B$5-'Call Achv'!B$6)*'Call Achv'!D$6)),0))))*$AH$2/10</f>
        <v>0</v>
      </c>
      <c r="AI538" s="76">
        <f>IF(X538&gt;='FF-Written'!B$3,'FF-Written'!C$3,IF(X538&gt;='FF-Written'!B$4,('FF-Written'!C$4+((X538-'FF-Written'!B$4)/('FF-Written'!B$3-'FF-Written'!B$4))*'FF-Written'!D$4),IF(X538&gt;'FF-Written'!B$5,('FF-Written'!C$5+((X538-'FF-Written'!B$5)/('FF-Written'!B$4-'FF-Written'!B$5))*'FF-Written'!D$5),IF(X538&gt;='FF-Written'!B$6,('FF-Written'!C$6+((X538-'FF-Written'!B$6)/('FF-Written'!B$5-'FF-Written'!B$6)*'FF-Written'!D$6)),0))))*$AI$2/10</f>
        <v>4.5333333333333323</v>
      </c>
      <c r="AJ538" s="76">
        <f>IF(Y538&gt;='FF-Detailing'!B$3,'FF-Detailing'!C$3,IF(Y538&gt;='FF-Detailing'!B$4,('FF-Detailing'!C$4+((Y538-'FF-Detailing'!B$4)/('FF-Detailing'!B$3-'FF-Detailing'!B$4))*'FF-Detailing'!D$4),IF(Y538&gt;'FF-Detailing'!B$5,('FF-Detailing'!C$5+((Y538-'FF-Detailing'!B$5)/('FF-Detailing'!B$4-'FF-Detailing'!B$5))*'FF-Detailing'!D$5),IF(Y538&gt;='FF-Detailing'!B$6,('FF-Detailing'!C$6+((Y538-'FF-Detailing'!B$6)/('FF-Detailing'!B$5-'FF-Detailing'!B$6)*'FF-Detailing'!D$6)),0))))*$AJ$2/10</f>
        <v>2.2799999999999998</v>
      </c>
      <c r="AK538" s="100">
        <f t="shared" si="105"/>
        <v>24.998697691939412</v>
      </c>
      <c r="AL538" s="70">
        <f t="shared" si="112"/>
        <v>518</v>
      </c>
      <c r="AO538" s="110" t="str">
        <f t="shared" si="106"/>
        <v/>
      </c>
      <c r="AP538" s="110" t="str">
        <f t="shared" si="102"/>
        <v/>
      </c>
      <c r="AQ538" s="110" t="str">
        <f t="shared" si="103"/>
        <v/>
      </c>
      <c r="AR538" s="110" t="str">
        <f t="shared" si="104"/>
        <v/>
      </c>
      <c r="AS538" s="109" t="str">
        <f t="shared" si="107"/>
        <v>Disqualified</v>
      </c>
      <c r="AT538" s="109" t="str">
        <f t="shared" si="108"/>
        <v>Disqualified</v>
      </c>
      <c r="AU538" s="109" t="str">
        <f t="shared" si="109"/>
        <v>Disqualified</v>
      </c>
      <c r="AV538" s="109" t="str">
        <f t="shared" si="110"/>
        <v>Disqualified</v>
      </c>
    </row>
    <row r="539" spans="1:48" ht="20" x14ac:dyDescent="0.35">
      <c r="A539" s="87"/>
      <c r="B539" s="79">
        <v>110018</v>
      </c>
      <c r="C539" s="80" t="s">
        <v>2598</v>
      </c>
      <c r="D539" s="80" t="s">
        <v>1114</v>
      </c>
      <c r="E539" s="80" t="s">
        <v>719</v>
      </c>
      <c r="F539" s="80" t="s">
        <v>146</v>
      </c>
      <c r="G539" s="80" t="s">
        <v>17</v>
      </c>
      <c r="H539" s="80" t="s">
        <v>1756</v>
      </c>
      <c r="I539" s="80" t="s">
        <v>1757</v>
      </c>
      <c r="J539" s="146">
        <v>45662</v>
      </c>
      <c r="K539" s="146" t="s">
        <v>1719</v>
      </c>
      <c r="L539" s="79"/>
      <c r="M539" s="79">
        <v>9</v>
      </c>
      <c r="N539" s="78">
        <v>91.785237365996053</v>
      </c>
      <c r="O539" s="78">
        <f>_xlfn.XLOOKUP($B539,[1]Sheet1!$A:$A,[1]Sheet1!$D:$D)</f>
        <v>91.785253030594632</v>
      </c>
      <c r="P539" s="78">
        <f t="shared" si="111"/>
        <v>-1.5664598578268851E-5</v>
      </c>
      <c r="Q539" s="78">
        <v>38.888888888888893</v>
      </c>
      <c r="R539" s="78">
        <v>128.32135206953851</v>
      </c>
      <c r="S539" s="78">
        <v>108.72492890363559</v>
      </c>
      <c r="T539" s="142">
        <v>3</v>
      </c>
      <c r="U539" s="68">
        <v>39.108330074305833</v>
      </c>
      <c r="V539" s="68">
        <v>1.1732499022291749</v>
      </c>
      <c r="W539" s="78">
        <v>69.650793650793645</v>
      </c>
      <c r="X539" s="78">
        <v>77.222222222222214</v>
      </c>
      <c r="Y539" s="78">
        <v>86.333333333333329</v>
      </c>
      <c r="Z539" s="73"/>
      <c r="AA539" s="74"/>
      <c r="AB539" s="75">
        <f>IF(N539="","",(IF(N539&gt;='Sales Ach'!B$3,'Sales Ach'!C$3,IF(N539&gt;='Sales Ach'!B$4,('Sales Ach'!C$4+((N539-'Sales Ach'!B$4)/('Sales Ach'!B$3-'Sales Ach'!B$4))*'Sales Ach'!D$4),IF(N539&gt;'Sales Ach'!B$5,('Sales Ach'!C$5+((N539-'Sales Ach'!B$5)/('Sales Ach'!B$4-'Sales Ach'!B$5))*'Sales Ach'!D$5),IF(N539&gt;='Sales Ach'!B$6,('Sales Ach'!C$6+((N539-'Sales Ach'!B$6)/('Sales Ach'!B$5-'Sales Ach'!B$6)*'Sales Ach'!D$6)),0))))*$AB$2/10))</f>
        <v>14.035571209798817</v>
      </c>
      <c r="AC539" s="76">
        <f>IF(Q539="","",(IF(Q539&gt;=UA!B$3,UA!C$3,IF(Q539&gt;=UA!B$4,(UA!C$4+((Q539-UA!B$4)/(UA!B$3-UA!B$4))*UA!D$4),IF(Q539&gt;UA!B$5,(UA!C$5+((Q539-UA!B$5)/(UA!B$4-UA!B$5))*UA!D$5),IF(Q539&gt;=UA!B$6,(UA!C$6+((Q539-UA!B$6)/(UA!B$5-UA!B$6)*UA!D$6)),0))))*$AC$2/10))</f>
        <v>5.6666666666666679</v>
      </c>
      <c r="AD539" s="76">
        <f>IF(R539="","",(IF(R539&gt;='New Product'!B$3,'New Product'!C$3,IF(R539&gt;='New Product'!B$4,('New Product'!C$4+((R539-'New Product'!B$4)/('New Product'!B$3-'New Product'!B$4))*'New Product'!D$4),IF(R539&gt;'New Product'!B$5,('New Product'!C$5+((R539-'New Product'!B$5)/('New Product'!B$4-'New Product'!B$5))*'New Product'!D$5),IF(R539&gt;='New Product'!B$6,('New Product'!C$6+((R539-'New Product'!B$6)/('New Product'!B$5-'New Product'!B$6)*'New Product'!D$6)),0)))))*$AD$2/10)</f>
        <v>5</v>
      </c>
      <c r="AE539" s="76">
        <f>IF(S539="","",(IF(S539&gt;='Basket Brand'!B$3,'Basket Brand'!C$3,IF(S539&gt;='Basket Brand'!B$4,('Basket Brand'!C$4+((S539-'Basket Brand'!B$4)/('Basket Brand'!B$3-'Basket Brand'!B$4))*'Basket Brand'!D$4),IF(S539&gt;'Basket Brand'!B$5,('Basket Brand'!C$5+((S539-'Basket Brand'!B$5)/('Basket Brand'!B$4-'Basket Brand'!B$5))*'Basket Brand'!D$5),IF(S539&gt;='Basket Brand'!B$6,('Basket Brand'!C$6+((S539-'Basket Brand'!B$6)/('Basket Brand'!B$5-'Basket Brand'!B$6)*'Basket Brand'!D$6)),0))))*$AE$2/10))</f>
        <v>10.646991468436269</v>
      </c>
      <c r="AF539" s="76">
        <f>IF(T539="","",(IF(T539&gt;='No of Month Ach.'!B$3,'No of Month Ach.'!C$3,IF(T539&gt;='No of Month Ach.'!B$4,('No of Month Ach.'!C$4+((T539-'No of Month Ach.'!B$4)/('No of Month Ach.'!B$3-'No of Month Ach.'!B$4))*'No of Month Ach.'!D$4),IF(T539&gt;'No of Month Ach.'!B$5,('No of Month Ach.'!C$5+((T539-'No of Month Ach.'!B$5)/('No of Month Ach.'!B$4-'No of Month Ach.'!B$5))*'No of Month Ach.'!D$5),IF(T539&gt;='No of Month Ach.'!B$6,('No of Month Ach.'!C$6+((T539-'No of Month Ach.'!B$6)/('No of Month Ach.'!B$5-'No of Month Ach.'!B$6)*'No of Month Ach.'!D$6)),0))))*$AF$2/10))</f>
        <v>0</v>
      </c>
      <c r="AG539" s="76">
        <f>IFERROR(IF(U539="","",IF(U539&gt;='Rx Share'!B$3,'Rx Share'!C$3,IF(U539&gt;='Rx Share'!B$4,('Rx Share'!C$4+((U539-'Rx Share'!B$4)/('Rx Share'!B$3-'Rx Share'!B$4))*'Rx Share'!D$4),IF(U539&gt;'Rx Share'!B$5,('Rx Share'!C$5+((U539-'Rx Share'!B$5)/('Rx Share'!B$4-'Rx Share'!B$5))*'Rx Share'!D$5),IF(U539&gt;='Rx Share'!B$6,('Rx Share'!C$6+((U539-'Rx Share'!B$6)/('Rx Share'!B$5-'Rx Share'!B$6)*'Rx Share'!D$6)),0)))))*$AG$2/10,"")</f>
        <v>0</v>
      </c>
      <c r="AH539" s="76">
        <f>IF(W539&gt;='Call Achv'!B$3,'Call Achv'!C$3,IF(W539&gt;='Call Achv'!B$4,('Call Achv'!C$4+((W539-'Call Achv'!B$4)/('Call Achv'!B$3-'Call Achv'!B$4))*'Call Achv'!D$4),IF(W539&gt;'Call Achv'!B$5,('Call Achv'!C$5+((W539-'Call Achv'!B$5)/('Call Achv'!B$4-'Call Achv'!B$5))*'Call Achv'!D$5),IF(W539&gt;='Call Achv'!B$6,('Call Achv'!C$6+((W539-'Call Achv'!B$6)/('Call Achv'!B$5-'Call Achv'!B$6)*'Call Achv'!D$6)),0))))*$AH$2/10</f>
        <v>0</v>
      </c>
      <c r="AI539" s="76">
        <f>IF(X539&gt;='FF-Written'!B$3,'FF-Written'!C$3,IF(X539&gt;='FF-Written'!B$4,('FF-Written'!C$4+((X539-'FF-Written'!B$4)/('FF-Written'!B$3-'FF-Written'!B$4))*'FF-Written'!D$4),IF(X539&gt;'FF-Written'!B$5,('FF-Written'!C$5+((X539-'FF-Written'!B$5)/('FF-Written'!B$4-'FF-Written'!B$5))*'FF-Written'!D$5),IF(X539&gt;='FF-Written'!B$6,('FF-Written'!C$6+((X539-'FF-Written'!B$6)/('FF-Written'!B$5-'FF-Written'!B$6)*'FF-Written'!D$6)),0))))*$AI$2/10</f>
        <v>5.2666666666666657</v>
      </c>
      <c r="AJ539" s="76">
        <f>IF(Y539&gt;='FF-Detailing'!B$3,'FF-Detailing'!C$3,IF(Y539&gt;='FF-Detailing'!B$4,('FF-Detailing'!C$4+((Y539-'FF-Detailing'!B$4)/('FF-Detailing'!B$3-'FF-Detailing'!B$4))*'FF-Detailing'!D$4),IF(Y539&gt;'FF-Detailing'!B$5,('FF-Detailing'!C$5+((Y539-'FF-Detailing'!B$5)/('FF-Detailing'!B$4-'FF-Detailing'!B$5))*'FF-Detailing'!D$5),IF(Y539&gt;='FF-Detailing'!B$6,('FF-Detailing'!C$6+((Y539-'FF-Detailing'!B$6)/('FF-Detailing'!B$5-'FF-Detailing'!B$6)*'FF-Detailing'!D$6)),0))))*$AJ$2/10</f>
        <v>2.4799999999999995</v>
      </c>
      <c r="AK539" s="100">
        <f t="shared" si="105"/>
        <v>53.869870014460524</v>
      </c>
      <c r="AL539" s="117">
        <f t="shared" si="112"/>
        <v>211</v>
      </c>
      <c r="AO539" s="110" t="str">
        <f t="shared" si="106"/>
        <v/>
      </c>
      <c r="AP539" s="110" t="str">
        <f t="shared" si="102"/>
        <v/>
      </c>
      <c r="AQ539" s="110" t="str">
        <f t="shared" si="103"/>
        <v/>
      </c>
      <c r="AR539" s="110" t="str">
        <f t="shared" si="104"/>
        <v/>
      </c>
      <c r="AS539" s="109" t="str">
        <f t="shared" si="107"/>
        <v>Disqualified</v>
      </c>
      <c r="AT539" s="109" t="str">
        <f t="shared" si="108"/>
        <v>Disqualified</v>
      </c>
      <c r="AU539" s="109" t="str">
        <f t="shared" si="109"/>
        <v>Disqualified</v>
      </c>
      <c r="AV539" s="109" t="str">
        <f t="shared" si="110"/>
        <v>Disqualified</v>
      </c>
    </row>
    <row r="540" spans="1:48" ht="20" x14ac:dyDescent="0.35">
      <c r="A540" s="87"/>
      <c r="B540" s="79">
        <v>110019</v>
      </c>
      <c r="C540" s="80" t="s">
        <v>2599</v>
      </c>
      <c r="D540" s="80" t="s">
        <v>1114</v>
      </c>
      <c r="E540" s="80" t="s">
        <v>2600</v>
      </c>
      <c r="F540" s="80" t="s">
        <v>106</v>
      </c>
      <c r="G540" s="80" t="s">
        <v>17</v>
      </c>
      <c r="H540" s="80" t="s">
        <v>1756</v>
      </c>
      <c r="I540" s="80" t="s">
        <v>1757</v>
      </c>
      <c r="J540" s="146">
        <v>45662</v>
      </c>
      <c r="K540" s="146" t="s">
        <v>1719</v>
      </c>
      <c r="L540" s="79"/>
      <c r="M540" s="79">
        <v>9</v>
      </c>
      <c r="N540" s="78">
        <v>103.42964200670859</v>
      </c>
      <c r="O540" s="78">
        <f>_xlfn.XLOOKUP($B540,[1]Sheet1!$A:$A,[1]Sheet1!$D:$D)</f>
        <v>103.42960046442862</v>
      </c>
      <c r="P540" s="78">
        <f t="shared" si="111"/>
        <v>4.1542279973327823E-5</v>
      </c>
      <c r="Q540" s="78">
        <v>42.418772563176894</v>
      </c>
      <c r="R540" s="78">
        <v>100.44438760551814</v>
      </c>
      <c r="S540" s="78">
        <v>98.007405166432449</v>
      </c>
      <c r="T540" s="142">
        <v>5</v>
      </c>
      <c r="U540" s="68">
        <v>40.531480465654909</v>
      </c>
      <c r="V540" s="68">
        <v>1.2159444139696471</v>
      </c>
      <c r="W540" s="78">
        <v>105.74603174603175</v>
      </c>
      <c r="X540" s="78">
        <v>79.444444444444443</v>
      </c>
      <c r="Y540" s="78">
        <v>83.666666666666671</v>
      </c>
      <c r="Z540" s="73"/>
      <c r="AA540" s="74"/>
      <c r="AB540" s="75">
        <f>IF(N540="","",(IF(N540&gt;='Sales Ach'!B$3,'Sales Ach'!C$3,IF(N540&gt;='Sales Ach'!B$4,('Sales Ach'!C$4+((N540-'Sales Ach'!B$4)/('Sales Ach'!B$3-'Sales Ach'!B$4))*'Sales Ach'!D$4),IF(N540&gt;'Sales Ach'!B$5,('Sales Ach'!C$5+((N540-'Sales Ach'!B$5)/('Sales Ach'!B$4-'Sales Ach'!B$5))*'Sales Ach'!D$5),IF(N540&gt;='Sales Ach'!B$6,('Sales Ach'!C$6+((N540-'Sales Ach'!B$6)/('Sales Ach'!B$5-'Sales Ach'!B$6)*'Sales Ach'!D$6)),0))))*$AB$2/10))</f>
        <v>25.028892602012579</v>
      </c>
      <c r="AC540" s="76">
        <f>IF(Q540="","",(IF(Q540&gt;=UA!B$3,UA!C$3,IF(Q540&gt;=UA!B$4,(UA!C$4+((Q540-UA!B$4)/(UA!B$3-UA!B$4))*UA!D$4),IF(Q540&gt;UA!B$5,(UA!C$5+((Q540-UA!B$5)/(UA!B$4-UA!B$5))*UA!D$5),IF(Q540&gt;=UA!B$6,(UA!C$6+((Q540-UA!B$6)/(UA!B$5-UA!B$6)*UA!D$6)),0))))*$AC$2/10))</f>
        <v>6.9675090252707577</v>
      </c>
      <c r="AD540" s="76">
        <f>IF(R540="","",(IF(R540&gt;='New Product'!B$3,'New Product'!C$3,IF(R540&gt;='New Product'!B$4,('New Product'!C$4+((R540-'New Product'!B$4)/('New Product'!B$3-'New Product'!B$4))*'New Product'!D$4),IF(R540&gt;'New Product'!B$5,('New Product'!C$5+((R540-'New Product'!B$5)/('New Product'!B$4-'New Product'!B$5))*'New Product'!D$5),IF(R540&gt;='New Product'!B$6,('New Product'!C$6+((R540-'New Product'!B$6)/('New Product'!B$5-'New Product'!B$6)*'New Product'!D$6)),0)))))*$AD$2/10)</f>
        <v>5</v>
      </c>
      <c r="AE540" s="76">
        <f>IF(S540="","",(IF(S540&gt;='Basket Brand'!B$3,'Basket Brand'!C$3,IF(S540&gt;='Basket Brand'!B$4,('Basket Brand'!C$4+((S540-'Basket Brand'!B$4)/('Basket Brand'!B$3-'Basket Brand'!B$4))*'Basket Brand'!D$4),IF(S540&gt;'Basket Brand'!B$5,('Basket Brand'!C$5+((S540-'Basket Brand'!B$5)/('Basket Brand'!B$4-'Basket Brand'!B$5))*'Basket Brand'!D$5),IF(S540&gt;='Basket Brand'!B$6,('Basket Brand'!C$6+((S540-'Basket Brand'!B$6)/('Basket Brand'!B$5-'Basket Brand'!B$6)*'Basket Brand'!D$6)),0))))*$AE$2/10))</f>
        <v>7.4435544798875757</v>
      </c>
      <c r="AF540" s="76">
        <f>IF(T540="","",(IF(T540&gt;='No of Month Ach.'!B$3,'No of Month Ach.'!C$3,IF(T540&gt;='No of Month Ach.'!B$4,('No of Month Ach.'!C$4+((T540-'No of Month Ach.'!B$4)/('No of Month Ach.'!B$3-'No of Month Ach.'!B$4))*'No of Month Ach.'!D$4),IF(T540&gt;'No of Month Ach.'!B$5,('No of Month Ach.'!C$5+((T540-'No of Month Ach.'!B$5)/('No of Month Ach.'!B$4-'No of Month Ach.'!B$5))*'No of Month Ach.'!D$5),IF(T540&gt;='No of Month Ach.'!B$6,('No of Month Ach.'!C$6+((T540-'No of Month Ach.'!B$6)/('No of Month Ach.'!B$5-'No of Month Ach.'!B$6)*'No of Month Ach.'!D$6)),0))))*$AF$2/10))</f>
        <v>0.35</v>
      </c>
      <c r="AG540" s="76">
        <f>IFERROR(IF(U540="","",IF(U540&gt;='Rx Share'!B$3,'Rx Share'!C$3,IF(U540&gt;='Rx Share'!B$4,('Rx Share'!C$4+((U540-'Rx Share'!B$4)/('Rx Share'!B$3-'Rx Share'!B$4))*'Rx Share'!D$4),IF(U540&gt;'Rx Share'!B$5,('Rx Share'!C$5+((U540-'Rx Share'!B$5)/('Rx Share'!B$4-'Rx Share'!B$5))*'Rx Share'!D$5),IF(U540&gt;='Rx Share'!B$6,('Rx Share'!C$6+((U540-'Rx Share'!B$6)/('Rx Share'!B$5-'Rx Share'!B$6)*'Rx Share'!D$6)),0)))))*$AG$2/10,"")</f>
        <v>0</v>
      </c>
      <c r="AH540" s="76">
        <f>IF(W540&gt;='Call Achv'!B$3,'Call Achv'!C$3,IF(W540&gt;='Call Achv'!B$4,('Call Achv'!C$4+((W540-'Call Achv'!B$4)/('Call Achv'!B$3-'Call Achv'!B$4))*'Call Achv'!D$4),IF(W540&gt;'Call Achv'!B$5,('Call Achv'!C$5+((W540-'Call Achv'!B$5)/('Call Achv'!B$4-'Call Achv'!B$5))*'Call Achv'!D$5),IF(W540&gt;='Call Achv'!B$6,('Call Achv'!C$6+((W540-'Call Achv'!B$6)/('Call Achv'!B$5-'Call Achv'!B$6)*'Call Achv'!D$6)),0))))*$AH$2/10</f>
        <v>5</v>
      </c>
      <c r="AI540" s="76">
        <f>IF(X540&gt;='FF-Written'!B$3,'FF-Written'!C$3,IF(X540&gt;='FF-Written'!B$4,('FF-Written'!C$4+((X540-'FF-Written'!B$4)/('FF-Written'!B$3-'FF-Written'!B$4))*'FF-Written'!D$4),IF(X540&gt;'FF-Written'!B$5,('FF-Written'!C$5+((X540-'FF-Written'!B$5)/('FF-Written'!B$4-'FF-Written'!B$5))*'FF-Written'!D$5),IF(X540&gt;='FF-Written'!B$6,('FF-Written'!C$6+((X540-'FF-Written'!B$6)/('FF-Written'!B$5-'FF-Written'!B$6)*'FF-Written'!D$6)),0))))*$AI$2/10</f>
        <v>5.5333333333333332</v>
      </c>
      <c r="AJ540" s="76">
        <f>IF(Y540&gt;='FF-Detailing'!B$3,'FF-Detailing'!C$3,IF(Y540&gt;='FF-Detailing'!B$4,('FF-Detailing'!C$4+((Y540-'FF-Detailing'!B$4)/('FF-Detailing'!B$3-'FF-Detailing'!B$4))*'FF-Detailing'!D$4),IF(Y540&gt;'FF-Detailing'!B$5,('FF-Detailing'!C$5+((Y540-'FF-Detailing'!B$5)/('FF-Detailing'!B$4-'FF-Detailing'!B$5))*'FF-Detailing'!D$5),IF(Y540&gt;='FF-Detailing'!B$6,('FF-Detailing'!C$6+((Y540-'FF-Detailing'!B$6)/('FF-Detailing'!B$5-'FF-Detailing'!B$6)*'FF-Detailing'!D$6)),0))))*$AJ$2/10</f>
        <v>2.3200000000000003</v>
      </c>
      <c r="AK540" s="100">
        <f t="shared" si="105"/>
        <v>72.054111800630295</v>
      </c>
      <c r="AL540" s="70">
        <f t="shared" si="112"/>
        <v>95</v>
      </c>
      <c r="AO540" s="110">
        <f t="shared" si="106"/>
        <v>40.531480465654909</v>
      </c>
      <c r="AP540" s="110">
        <f t="shared" si="102"/>
        <v>100.44438760551814</v>
      </c>
      <c r="AQ540" s="110">
        <f t="shared" si="103"/>
        <v>42.418772563176894</v>
      </c>
      <c r="AR540" s="110">
        <f t="shared" si="104"/>
        <v>79.444444444444443</v>
      </c>
      <c r="AS540" s="109">
        <f t="shared" si="107"/>
        <v>14</v>
      </c>
      <c r="AT540" s="109">
        <f t="shared" si="108"/>
        <v>37</v>
      </c>
      <c r="AU540" s="109">
        <f t="shared" si="109"/>
        <v>78</v>
      </c>
      <c r="AV540" s="109">
        <f t="shared" si="110"/>
        <v>86</v>
      </c>
    </row>
    <row r="541" spans="1:48" ht="20" x14ac:dyDescent="0.35">
      <c r="A541" s="87"/>
      <c r="B541" s="79">
        <v>110022</v>
      </c>
      <c r="C541" s="80" t="s">
        <v>2601</v>
      </c>
      <c r="D541" s="80" t="s">
        <v>1114</v>
      </c>
      <c r="E541" s="80" t="s">
        <v>2602</v>
      </c>
      <c r="F541" s="80" t="s">
        <v>1951</v>
      </c>
      <c r="G541" s="80" t="s">
        <v>14</v>
      </c>
      <c r="H541" s="80" t="s">
        <v>1770</v>
      </c>
      <c r="I541" s="80" t="s">
        <v>1757</v>
      </c>
      <c r="J541" s="146">
        <v>45662</v>
      </c>
      <c r="K541" s="146" t="s">
        <v>1719</v>
      </c>
      <c r="L541" s="79"/>
      <c r="M541" s="79">
        <v>9</v>
      </c>
      <c r="N541" s="78">
        <v>93.133117647259965</v>
      </c>
      <c r="O541" s="78">
        <f>_xlfn.XLOOKUP($B541,[1]Sheet1!$A:$A,[1]Sheet1!$D:$D)</f>
        <v>93.133044398295752</v>
      </c>
      <c r="P541" s="78">
        <f t="shared" si="111"/>
        <v>7.3248964213235013E-5</v>
      </c>
      <c r="Q541" s="78">
        <v>29.601518026565465</v>
      </c>
      <c r="R541" s="78">
        <v>99.343314181862141</v>
      </c>
      <c r="S541" s="78">
        <v>110.20667655760201</v>
      </c>
      <c r="T541" s="142">
        <v>4</v>
      </c>
      <c r="U541" s="68">
        <v>42.963428691187261</v>
      </c>
      <c r="V541" s="68">
        <v>1.2889028607356179</v>
      </c>
      <c r="W541" s="78">
        <v>104</v>
      </c>
      <c r="X541" s="78">
        <v>62.777777777777779</v>
      </c>
      <c r="Y541" s="78">
        <v>88.166666666666671</v>
      </c>
      <c r="Z541" s="73"/>
      <c r="AA541" s="74"/>
      <c r="AB541" s="75">
        <f>IF(N541="","",(IF(N541&gt;='Sales Ach'!B$3,'Sales Ach'!C$3,IF(N541&gt;='Sales Ach'!B$4,('Sales Ach'!C$4+((N541-'Sales Ach'!B$4)/('Sales Ach'!B$3-'Sales Ach'!B$4))*'Sales Ach'!D$4),IF(N541&gt;'Sales Ach'!B$5,('Sales Ach'!C$5+((N541-'Sales Ach'!B$5)/('Sales Ach'!B$4-'Sales Ach'!B$5))*'Sales Ach'!D$5),IF(N541&gt;='Sales Ach'!B$6,('Sales Ach'!C$6+((N541-'Sales Ach'!B$6)/('Sales Ach'!B$5-'Sales Ach'!B$6)*'Sales Ach'!D$6)),0))))*$AB$2/10))</f>
        <v>14.439935294177989</v>
      </c>
      <c r="AC541" s="76">
        <f>IF(Q541="","",(IF(Q541&gt;=UA!B$3,UA!C$3,IF(Q541&gt;=UA!B$4,(UA!C$4+((Q541-UA!B$4)/(UA!B$3-UA!B$4))*UA!D$4),IF(Q541&gt;UA!B$5,(UA!C$5+((Q541-UA!B$5)/(UA!B$4-UA!B$5))*UA!D$5),IF(Q541&gt;=UA!B$6,(UA!C$6+((Q541-UA!B$6)/(UA!B$5-UA!B$6)*UA!D$6)),0))))*$AC$2/10))</f>
        <v>0</v>
      </c>
      <c r="AD541" s="76">
        <f>IF(R541="","",(IF(R541&gt;='New Product'!B$3,'New Product'!C$3,IF(R541&gt;='New Product'!B$4,('New Product'!C$4+((R541-'New Product'!B$4)/('New Product'!B$3-'New Product'!B$4))*'New Product'!D$4),IF(R541&gt;'New Product'!B$5,('New Product'!C$5+((R541-'New Product'!B$5)/('New Product'!B$4-'New Product'!B$5))*'New Product'!D$5),IF(R541&gt;='New Product'!B$6,('New Product'!C$6+((R541-'New Product'!B$6)/('New Product'!B$5-'New Product'!B$6)*'New Product'!D$6)),0)))))*$AD$2/10)</f>
        <v>4.9014971272793213</v>
      </c>
      <c r="AE541" s="76">
        <f>IF(S541="","",(IF(S541&gt;='Basket Brand'!B$3,'Basket Brand'!C$3,IF(S541&gt;='Basket Brand'!B$4,('Basket Brand'!C$4+((S541-'Basket Brand'!B$4)/('Basket Brand'!B$3-'Basket Brand'!B$4))*'Basket Brand'!D$4),IF(S541&gt;'Basket Brand'!B$5,('Basket Brand'!C$5+((S541-'Basket Brand'!B$5)/('Basket Brand'!B$4-'Basket Brand'!B$5))*'Basket Brand'!D$5),IF(S541&gt;='Basket Brand'!B$6,('Basket Brand'!C$6+((S541-'Basket Brand'!B$6)/('Basket Brand'!B$5-'Basket Brand'!B$6)*'Basket Brand'!D$6)),0))))*$AE$2/10))</f>
        <v>10.824801186912243</v>
      </c>
      <c r="AF541" s="76">
        <f>IF(T541="","",(IF(T541&gt;='No of Month Ach.'!B$3,'No of Month Ach.'!C$3,IF(T541&gt;='No of Month Ach.'!B$4,('No of Month Ach.'!C$4+((T541-'No of Month Ach.'!B$4)/('No of Month Ach.'!B$3-'No of Month Ach.'!B$4))*'No of Month Ach.'!D$4),IF(T541&gt;'No of Month Ach.'!B$5,('No of Month Ach.'!C$5+((T541-'No of Month Ach.'!B$5)/('No of Month Ach.'!B$4-'No of Month Ach.'!B$5))*'No of Month Ach.'!D$5),IF(T541&gt;='No of Month Ach.'!B$6,('No of Month Ach.'!C$6+((T541-'No of Month Ach.'!B$6)/('No of Month Ach.'!B$5-'No of Month Ach.'!B$6)*'No of Month Ach.'!D$6)),0))))*$AF$2/10))</f>
        <v>0</v>
      </c>
      <c r="AG541" s="76">
        <f>IFERROR(IF(U541="","",IF(U541&gt;='Rx Share'!B$3,'Rx Share'!C$3,IF(U541&gt;='Rx Share'!B$4,('Rx Share'!C$4+((U541-'Rx Share'!B$4)/('Rx Share'!B$3-'Rx Share'!B$4))*'Rx Share'!D$4),IF(U541&gt;'Rx Share'!B$5,('Rx Share'!C$5+((U541-'Rx Share'!B$5)/('Rx Share'!B$4-'Rx Share'!B$5))*'Rx Share'!D$5),IF(U541&gt;='Rx Share'!B$6,('Rx Share'!C$6+((U541-'Rx Share'!B$6)/('Rx Share'!B$5-'Rx Share'!B$6)*'Rx Share'!D$6)),0)))))*$AG$2/10,"")</f>
        <v>0</v>
      </c>
      <c r="AH541" s="76">
        <f>IF(W541&gt;='Call Achv'!B$3,'Call Achv'!C$3,IF(W541&gt;='Call Achv'!B$4,('Call Achv'!C$4+((W541-'Call Achv'!B$4)/('Call Achv'!B$3-'Call Achv'!B$4))*'Call Achv'!D$4),IF(W541&gt;'Call Achv'!B$5,('Call Achv'!C$5+((W541-'Call Achv'!B$5)/('Call Achv'!B$4-'Call Achv'!B$5))*'Call Achv'!D$5),IF(W541&gt;='Call Achv'!B$6,('Call Achv'!C$6+((W541-'Call Achv'!B$6)/('Call Achv'!B$5-'Call Achv'!B$6)*'Call Achv'!D$6)),0))))*$AH$2/10</f>
        <v>5</v>
      </c>
      <c r="AI541" s="76">
        <f>IF(X541&gt;='FF-Written'!B$3,'FF-Written'!C$3,IF(X541&gt;='FF-Written'!B$4,('FF-Written'!C$4+((X541-'FF-Written'!B$4)/('FF-Written'!B$3-'FF-Written'!B$4))*'FF-Written'!D$4),IF(X541&gt;'FF-Written'!B$5,('FF-Written'!C$5+((X541-'FF-Written'!B$5)/('FF-Written'!B$4-'FF-Written'!B$5))*'FF-Written'!D$5),IF(X541&gt;='FF-Written'!B$6,('FF-Written'!C$6+((X541-'FF-Written'!B$6)/('FF-Written'!B$5-'FF-Written'!B$6)*'FF-Written'!D$6)),0))))*$AI$2/10</f>
        <v>3.5333333333333337</v>
      </c>
      <c r="AJ541" s="76">
        <f>IF(Y541&gt;='FF-Detailing'!B$3,'FF-Detailing'!C$3,IF(Y541&gt;='FF-Detailing'!B$4,('FF-Detailing'!C$4+((Y541-'FF-Detailing'!B$4)/('FF-Detailing'!B$3-'FF-Detailing'!B$4))*'FF-Detailing'!D$4),IF(Y541&gt;'FF-Detailing'!B$5,('FF-Detailing'!C$5+((Y541-'FF-Detailing'!B$5)/('FF-Detailing'!B$4-'FF-Detailing'!B$5))*'FF-Detailing'!D$5),IF(Y541&gt;='FF-Detailing'!B$6,('FF-Detailing'!C$6+((Y541-'FF-Detailing'!B$6)/('FF-Detailing'!B$5-'FF-Detailing'!B$6)*'FF-Detailing'!D$6)),0))))*$AJ$2/10</f>
        <v>2.5900000000000007</v>
      </c>
      <c r="AK541" s="100">
        <f t="shared" si="105"/>
        <v>51.611958677128612</v>
      </c>
      <c r="AL541" s="70">
        <f t="shared" si="112"/>
        <v>224</v>
      </c>
      <c r="AO541" s="110" t="str">
        <f t="shared" si="106"/>
        <v/>
      </c>
      <c r="AP541" s="110" t="str">
        <f t="shared" si="102"/>
        <v/>
      </c>
      <c r="AQ541" s="110" t="str">
        <f t="shared" si="103"/>
        <v/>
      </c>
      <c r="AR541" s="110" t="str">
        <f t="shared" si="104"/>
        <v/>
      </c>
      <c r="AS541" s="109" t="str">
        <f t="shared" si="107"/>
        <v>Disqualified</v>
      </c>
      <c r="AT541" s="109" t="str">
        <f t="shared" si="108"/>
        <v>Disqualified</v>
      </c>
      <c r="AU541" s="109" t="str">
        <f t="shared" si="109"/>
        <v>Disqualified</v>
      </c>
      <c r="AV541" s="109" t="str">
        <f t="shared" si="110"/>
        <v>Disqualified</v>
      </c>
    </row>
    <row r="542" spans="1:48" ht="20" x14ac:dyDescent="0.35">
      <c r="A542" s="87"/>
      <c r="B542" s="79">
        <v>110023</v>
      </c>
      <c r="C542" s="80" t="s">
        <v>2603</v>
      </c>
      <c r="D542" s="80" t="s">
        <v>1114</v>
      </c>
      <c r="E542" s="80" t="s">
        <v>2604</v>
      </c>
      <c r="F542" s="80" t="s">
        <v>2223</v>
      </c>
      <c r="G542" s="80" t="s">
        <v>1835</v>
      </c>
      <c r="H542" s="80" t="s">
        <v>1822</v>
      </c>
      <c r="I542" s="80" t="s">
        <v>1757</v>
      </c>
      <c r="J542" s="146">
        <v>45662</v>
      </c>
      <c r="K542" s="146" t="s">
        <v>1719</v>
      </c>
      <c r="L542" s="79"/>
      <c r="M542" s="79">
        <v>9</v>
      </c>
      <c r="N542" s="78">
        <v>74.25270749865804</v>
      </c>
      <c r="O542" s="78">
        <f>_xlfn.XLOOKUP($B542,[1]Sheet1!$A:$A,[1]Sheet1!$D:$D)</f>
        <v>74.252828576581592</v>
      </c>
      <c r="P542" s="78">
        <f t="shared" si="111"/>
        <v>-1.2107792355209313E-4</v>
      </c>
      <c r="Q542" s="78">
        <v>13.090909090909092</v>
      </c>
      <c r="R542" s="78">
        <v>70.695673720735215</v>
      </c>
      <c r="S542" s="78">
        <v>87.347739010376273</v>
      </c>
      <c r="T542" s="142">
        <v>1</v>
      </c>
      <c r="U542" s="68">
        <v>23.87908753792561</v>
      </c>
      <c r="V542" s="68">
        <v>0.47758175075851222</v>
      </c>
      <c r="W542" s="78">
        <v>75.888888888888886</v>
      </c>
      <c r="X542" s="78">
        <v>60</v>
      </c>
      <c r="Y542" s="78">
        <v>81.333333333333329</v>
      </c>
      <c r="Z542" s="73"/>
      <c r="AA542" s="74"/>
      <c r="AB542" s="75">
        <f>IF(N542="","",(IF(N542&gt;='Sales Ach'!B$3,'Sales Ach'!C$3,IF(N542&gt;='Sales Ach'!B$4,('Sales Ach'!C$4+((N542-'Sales Ach'!B$4)/('Sales Ach'!B$3-'Sales Ach'!B$4))*'Sales Ach'!D$4),IF(N542&gt;'Sales Ach'!B$5,('Sales Ach'!C$5+((N542-'Sales Ach'!B$5)/('Sales Ach'!B$4-'Sales Ach'!B$5))*'Sales Ach'!D$5),IF(N542&gt;='Sales Ach'!B$6,('Sales Ach'!C$6+((N542-'Sales Ach'!B$6)/('Sales Ach'!B$5-'Sales Ach'!B$6)*'Sales Ach'!D$6)),0))))*$AB$2/10))</f>
        <v>8.7758122495974114</v>
      </c>
      <c r="AC542" s="76">
        <f>IF(Q542="","",(IF(Q542&gt;=UA!B$3,UA!C$3,IF(Q542&gt;=UA!B$4,(UA!C$4+((Q542-UA!B$4)/(UA!B$3-UA!B$4))*UA!D$4),IF(Q542&gt;UA!B$5,(UA!C$5+((Q542-UA!B$5)/(UA!B$4-UA!B$5))*UA!D$5),IF(Q542&gt;=UA!B$6,(UA!C$6+((Q542-UA!B$6)/(UA!B$5-UA!B$6)*UA!D$6)),0))))*$AC$2/10))</f>
        <v>0</v>
      </c>
      <c r="AD542" s="76">
        <f>IF(R542="","",(IF(R542&gt;='New Product'!B$3,'New Product'!C$3,IF(R542&gt;='New Product'!B$4,('New Product'!C$4+((R542-'New Product'!B$4)/('New Product'!B$3-'New Product'!B$4))*'New Product'!D$4),IF(R542&gt;'New Product'!B$5,('New Product'!C$5+((R542-'New Product'!B$5)/('New Product'!B$4-'New Product'!B$5))*'New Product'!D$5),IF(R542&gt;='New Product'!B$6,('New Product'!C$6+((R542-'New Product'!B$6)/('New Product'!B$5-'New Product'!B$6)*'New Product'!D$6)),0)))))*$AD$2/10)</f>
        <v>1.5929357252821656</v>
      </c>
      <c r="AE542" s="76">
        <f>IF(S542="","",(IF(S542&gt;='Basket Brand'!B$3,'Basket Brand'!C$3,IF(S542&gt;='Basket Brand'!B$4,('Basket Brand'!C$4+((S542-'Basket Brand'!B$4)/('Basket Brand'!B$3-'Basket Brand'!B$4))*'Basket Brand'!D$4),IF(S542&gt;'Basket Brand'!B$5,('Basket Brand'!C$5+((S542-'Basket Brand'!B$5)/('Basket Brand'!B$4-'Basket Brand'!B$5))*'Basket Brand'!D$5),IF(S542&gt;='Basket Brand'!B$6,('Basket Brand'!C$6+((S542-'Basket Brand'!B$6)/('Basket Brand'!B$5-'Basket Brand'!B$6)*'Basket Brand'!D$6)),0))))*$AE$2/10))</f>
        <v>5.0817286812451528</v>
      </c>
      <c r="AF542" s="76">
        <f>IF(T542="","",(IF(T542&gt;='No of Month Ach.'!B$3,'No of Month Ach.'!C$3,IF(T542&gt;='No of Month Ach.'!B$4,('No of Month Ach.'!C$4+((T542-'No of Month Ach.'!B$4)/('No of Month Ach.'!B$3-'No of Month Ach.'!B$4))*'No of Month Ach.'!D$4),IF(T542&gt;'No of Month Ach.'!B$5,('No of Month Ach.'!C$5+((T542-'No of Month Ach.'!B$5)/('No of Month Ach.'!B$4-'No of Month Ach.'!B$5))*'No of Month Ach.'!D$5),IF(T542&gt;='No of Month Ach.'!B$6,('No of Month Ach.'!C$6+((T542-'No of Month Ach.'!B$6)/('No of Month Ach.'!B$5-'No of Month Ach.'!B$6)*'No of Month Ach.'!D$6)),0))))*$AF$2/10))</f>
        <v>0</v>
      </c>
      <c r="AG542" s="76">
        <f>IFERROR(IF(U542="","",IF(U542&gt;='Rx Share'!B$3,'Rx Share'!C$3,IF(U542&gt;='Rx Share'!B$4,('Rx Share'!C$4+((U542-'Rx Share'!B$4)/('Rx Share'!B$3-'Rx Share'!B$4))*'Rx Share'!D$4),IF(U542&gt;'Rx Share'!B$5,('Rx Share'!C$5+((U542-'Rx Share'!B$5)/('Rx Share'!B$4-'Rx Share'!B$5))*'Rx Share'!D$5),IF(U542&gt;='Rx Share'!B$6,('Rx Share'!C$6+((U542-'Rx Share'!B$6)/('Rx Share'!B$5-'Rx Share'!B$6)*'Rx Share'!D$6)),0)))))*$AG$2/10,"")</f>
        <v>0</v>
      </c>
      <c r="AH542" s="76">
        <f>IF(W542&gt;='Call Achv'!B$3,'Call Achv'!C$3,IF(W542&gt;='Call Achv'!B$4,('Call Achv'!C$4+((W542-'Call Achv'!B$4)/('Call Achv'!B$3-'Call Achv'!B$4))*'Call Achv'!D$4),IF(W542&gt;'Call Achv'!B$5,('Call Achv'!C$5+((W542-'Call Achv'!B$5)/('Call Achv'!B$4-'Call Achv'!B$5))*'Call Achv'!D$5),IF(W542&gt;='Call Achv'!B$6,('Call Achv'!C$6+((W542-'Call Achv'!B$6)/('Call Achv'!B$5-'Call Achv'!B$6)*'Call Achv'!D$6)),0))))*$AH$2/10</f>
        <v>0</v>
      </c>
      <c r="AI542" s="76">
        <f>IF(X542&gt;='FF-Written'!B$3,'FF-Written'!C$3,IF(X542&gt;='FF-Written'!B$4,('FF-Written'!C$4+((X542-'FF-Written'!B$4)/('FF-Written'!B$3-'FF-Written'!B$4))*'FF-Written'!D$4),IF(X542&gt;'FF-Written'!B$5,('FF-Written'!C$5+((X542-'FF-Written'!B$5)/('FF-Written'!B$4-'FF-Written'!B$5))*'FF-Written'!D$5),IF(X542&gt;='FF-Written'!B$6,('FF-Written'!C$6+((X542-'FF-Written'!B$6)/('FF-Written'!B$5-'FF-Written'!B$6)*'FF-Written'!D$6)),0))))*$AI$2/10</f>
        <v>3.2</v>
      </c>
      <c r="AJ542" s="76">
        <f>IF(Y542&gt;='FF-Detailing'!B$3,'FF-Detailing'!C$3,IF(Y542&gt;='FF-Detailing'!B$4,('FF-Detailing'!C$4+((Y542-'FF-Detailing'!B$4)/('FF-Detailing'!B$3-'FF-Detailing'!B$4))*'FF-Detailing'!D$4),IF(Y542&gt;'FF-Detailing'!B$5,('FF-Detailing'!C$5+((Y542-'FF-Detailing'!B$5)/('FF-Detailing'!B$4-'FF-Detailing'!B$5))*'FF-Detailing'!D$5),IF(Y542&gt;='FF-Detailing'!B$6,('FF-Detailing'!C$6+((Y542-'FF-Detailing'!B$6)/('FF-Detailing'!B$5-'FF-Detailing'!B$6)*'FF-Detailing'!D$6)),0))))*$AJ$2/10</f>
        <v>2.1799999999999997</v>
      </c>
      <c r="AK542" s="100">
        <f t="shared" si="105"/>
        <v>26.03809582015591</v>
      </c>
      <c r="AL542" s="70">
        <f t="shared" si="112"/>
        <v>511</v>
      </c>
      <c r="AO542" s="110" t="str">
        <f t="shared" si="106"/>
        <v/>
      </c>
      <c r="AP542" s="110" t="str">
        <f t="shared" si="102"/>
        <v/>
      </c>
      <c r="AQ542" s="110" t="str">
        <f t="shared" si="103"/>
        <v/>
      </c>
      <c r="AR542" s="110" t="str">
        <f t="shared" si="104"/>
        <v/>
      </c>
      <c r="AS542" s="109" t="str">
        <f t="shared" si="107"/>
        <v>Disqualified</v>
      </c>
      <c r="AT542" s="109" t="str">
        <f t="shared" si="108"/>
        <v>Disqualified</v>
      </c>
      <c r="AU542" s="109" t="str">
        <f t="shared" si="109"/>
        <v>Disqualified</v>
      </c>
      <c r="AV542" s="109" t="str">
        <f t="shared" si="110"/>
        <v>Disqualified</v>
      </c>
    </row>
    <row r="543" spans="1:48" ht="30" x14ac:dyDescent="0.35">
      <c r="A543" s="87"/>
      <c r="B543" s="79">
        <v>110024</v>
      </c>
      <c r="C543" s="80" t="s">
        <v>2605</v>
      </c>
      <c r="D543" s="80" t="s">
        <v>1114</v>
      </c>
      <c r="E543" s="80" t="s">
        <v>724</v>
      </c>
      <c r="F543" s="80" t="s">
        <v>58</v>
      </c>
      <c r="G543" s="80" t="s">
        <v>1776</v>
      </c>
      <c r="H543" s="80" t="s">
        <v>1777</v>
      </c>
      <c r="I543" s="80" t="s">
        <v>1757</v>
      </c>
      <c r="J543" s="146">
        <v>45662</v>
      </c>
      <c r="K543" s="146" t="s">
        <v>1719</v>
      </c>
      <c r="L543" s="79"/>
      <c r="M543" s="79">
        <v>9</v>
      </c>
      <c r="N543" s="78">
        <v>75.884925534433663</v>
      </c>
      <c r="O543" s="78">
        <f>_xlfn.XLOOKUP($B543,[1]Sheet1!$A:$A,[1]Sheet1!$D:$D)</f>
        <v>75.884880013991051</v>
      </c>
      <c r="P543" s="78">
        <f t="shared" si="111"/>
        <v>4.5520442611746148E-5</v>
      </c>
      <c r="Q543" s="78">
        <v>22.972972972972975</v>
      </c>
      <c r="R543" s="78">
        <v>36.450562535099721</v>
      </c>
      <c r="S543" s="78">
        <v>90.81815827829378</v>
      </c>
      <c r="T543" s="142">
        <v>0</v>
      </c>
      <c r="U543" s="68">
        <v>24.542614904060684</v>
      </c>
      <c r="V543" s="68">
        <v>0.73627844712182056</v>
      </c>
      <c r="W543" s="78">
        <v>66.476190476190482</v>
      </c>
      <c r="X543" s="78">
        <v>80.555555555555557</v>
      </c>
      <c r="Y543" s="78">
        <v>82.666666666666671</v>
      </c>
      <c r="Z543" s="73"/>
      <c r="AA543" s="74"/>
      <c r="AB543" s="75">
        <f>IF(N543="","",(IF(N543&gt;='Sales Ach'!B$3,'Sales Ach'!C$3,IF(N543&gt;='Sales Ach'!B$4,('Sales Ach'!C$4+((N543-'Sales Ach'!B$4)/('Sales Ach'!B$3-'Sales Ach'!B$4))*'Sales Ach'!D$4),IF(N543&gt;'Sales Ach'!B$5,('Sales Ach'!C$5+((N543-'Sales Ach'!B$5)/('Sales Ach'!B$4-'Sales Ach'!B$5))*'Sales Ach'!D$5),IF(N543&gt;='Sales Ach'!B$6,('Sales Ach'!C$6+((N543-'Sales Ach'!B$6)/('Sales Ach'!B$5-'Sales Ach'!B$6)*'Sales Ach'!D$6)),0))))*$AB$2/10))</f>
        <v>9.2654776603300988</v>
      </c>
      <c r="AC543" s="76">
        <f>IF(Q543="","",(IF(Q543&gt;=UA!B$3,UA!C$3,IF(Q543&gt;=UA!B$4,(UA!C$4+((Q543-UA!B$4)/(UA!B$3-UA!B$4))*UA!D$4),IF(Q543&gt;UA!B$5,(UA!C$5+((Q543-UA!B$5)/(UA!B$4-UA!B$5))*UA!D$5),IF(Q543&gt;=UA!B$6,(UA!C$6+((Q543-UA!B$6)/(UA!B$5-UA!B$6)*UA!D$6)),0))))*$AC$2/10))</f>
        <v>0</v>
      </c>
      <c r="AD543" s="76">
        <f>IF(R543="","",(IF(R543&gt;='New Product'!B$3,'New Product'!C$3,IF(R543&gt;='New Product'!B$4,('New Product'!C$4+((R543-'New Product'!B$4)/('New Product'!B$3-'New Product'!B$4))*'New Product'!D$4),IF(R543&gt;'New Product'!B$5,('New Product'!C$5+((R543-'New Product'!B$5)/('New Product'!B$4-'New Product'!B$5))*'New Product'!D$5),IF(R543&gt;='New Product'!B$6,('New Product'!C$6+((R543-'New Product'!B$6)/('New Product'!B$5-'New Product'!B$6)*'New Product'!D$6)),0)))))*$AD$2/10)</f>
        <v>0</v>
      </c>
      <c r="AE543" s="76">
        <f>IF(S543="","",(IF(S543&gt;='Basket Brand'!B$3,'Basket Brand'!C$3,IF(S543&gt;='Basket Brand'!B$4,('Basket Brand'!C$4+((S543-'Basket Brand'!B$4)/('Basket Brand'!B$3-'Basket Brand'!B$4))*'Basket Brand'!D$4),IF(S543&gt;'Basket Brand'!B$5,('Basket Brand'!C$5+((S543-'Basket Brand'!B$5)/('Basket Brand'!B$4-'Basket Brand'!B$5))*'Basket Brand'!D$5),IF(S543&gt;='Basket Brand'!B$6,('Basket Brand'!C$6+((S543-'Basket Brand'!B$6)/('Basket Brand'!B$5-'Basket Brand'!B$6)*'Basket Brand'!D$6)),0))))*$AE$2/10))</f>
        <v>5.4981789933952543</v>
      </c>
      <c r="AF543" s="76">
        <f>IF(T543="","",(IF(T543&gt;='No of Month Ach.'!B$3,'No of Month Ach.'!C$3,IF(T543&gt;='No of Month Ach.'!B$4,('No of Month Ach.'!C$4+((T543-'No of Month Ach.'!B$4)/('No of Month Ach.'!B$3-'No of Month Ach.'!B$4))*'No of Month Ach.'!D$4),IF(T543&gt;'No of Month Ach.'!B$5,('No of Month Ach.'!C$5+((T543-'No of Month Ach.'!B$5)/('No of Month Ach.'!B$4-'No of Month Ach.'!B$5))*'No of Month Ach.'!D$5),IF(T543&gt;='No of Month Ach.'!B$6,('No of Month Ach.'!C$6+((T543-'No of Month Ach.'!B$6)/('No of Month Ach.'!B$5-'No of Month Ach.'!B$6)*'No of Month Ach.'!D$6)),0))))*$AF$2/10))</f>
        <v>0</v>
      </c>
      <c r="AG543" s="76">
        <f>IFERROR(IF(U543="","",IF(U543&gt;='Rx Share'!B$3,'Rx Share'!C$3,IF(U543&gt;='Rx Share'!B$4,('Rx Share'!C$4+((U543-'Rx Share'!B$4)/('Rx Share'!B$3-'Rx Share'!B$4))*'Rx Share'!D$4),IF(U543&gt;'Rx Share'!B$5,('Rx Share'!C$5+((U543-'Rx Share'!B$5)/('Rx Share'!B$4-'Rx Share'!B$5))*'Rx Share'!D$5),IF(U543&gt;='Rx Share'!B$6,('Rx Share'!C$6+((U543-'Rx Share'!B$6)/('Rx Share'!B$5-'Rx Share'!B$6)*'Rx Share'!D$6)),0)))))*$AG$2/10,"")</f>
        <v>0</v>
      </c>
      <c r="AH543" s="76">
        <f>IF(W543&gt;='Call Achv'!B$3,'Call Achv'!C$3,IF(W543&gt;='Call Achv'!B$4,('Call Achv'!C$4+((W543-'Call Achv'!B$4)/('Call Achv'!B$3-'Call Achv'!B$4))*'Call Achv'!D$4),IF(W543&gt;'Call Achv'!B$5,('Call Achv'!C$5+((W543-'Call Achv'!B$5)/('Call Achv'!B$4-'Call Achv'!B$5))*'Call Achv'!D$5),IF(W543&gt;='Call Achv'!B$6,('Call Achv'!C$6+((W543-'Call Achv'!B$6)/('Call Achv'!B$5-'Call Achv'!B$6)*'Call Achv'!D$6)),0))))*$AH$2/10</f>
        <v>0</v>
      </c>
      <c r="AI543" s="76">
        <f>IF(X543&gt;='FF-Written'!B$3,'FF-Written'!C$3,IF(X543&gt;='FF-Written'!B$4,('FF-Written'!C$4+((X543-'FF-Written'!B$4)/('FF-Written'!B$3-'FF-Written'!B$4))*'FF-Written'!D$4),IF(X543&gt;'FF-Written'!B$5,('FF-Written'!C$5+((X543-'FF-Written'!B$5)/('FF-Written'!B$4-'FF-Written'!B$5))*'FF-Written'!D$5),IF(X543&gt;='FF-Written'!B$6,('FF-Written'!C$6+((X543-'FF-Written'!B$6)/('FF-Written'!B$5-'FF-Written'!B$6)*'FF-Written'!D$6)),0))))*$AI$2/10</f>
        <v>6.4888888888888889</v>
      </c>
      <c r="AJ543" s="76">
        <f>IF(Y543&gt;='FF-Detailing'!B$3,'FF-Detailing'!C$3,IF(Y543&gt;='FF-Detailing'!B$4,('FF-Detailing'!C$4+((Y543-'FF-Detailing'!B$4)/('FF-Detailing'!B$3-'FF-Detailing'!B$4))*'FF-Detailing'!D$4),IF(Y543&gt;'FF-Detailing'!B$5,('FF-Detailing'!C$5+((Y543-'FF-Detailing'!B$5)/('FF-Detailing'!B$4-'FF-Detailing'!B$5))*'FF-Detailing'!D$5),IF(Y543&gt;='FF-Detailing'!B$6,('FF-Detailing'!C$6+((Y543-'FF-Detailing'!B$6)/('FF-Detailing'!B$5-'FF-Detailing'!B$6)*'FF-Detailing'!D$6)),0))))*$AJ$2/10</f>
        <v>2.2600000000000002</v>
      </c>
      <c r="AK543" s="100">
        <f t="shared" si="105"/>
        <v>29.390681928267803</v>
      </c>
      <c r="AL543" s="70">
        <f t="shared" si="112"/>
        <v>480</v>
      </c>
      <c r="AO543" s="110" t="str">
        <f t="shared" si="106"/>
        <v/>
      </c>
      <c r="AP543" s="110" t="str">
        <f t="shared" si="102"/>
        <v/>
      </c>
      <c r="AQ543" s="110" t="str">
        <f t="shared" si="103"/>
        <v/>
      </c>
      <c r="AR543" s="110" t="str">
        <f t="shared" si="104"/>
        <v/>
      </c>
      <c r="AS543" s="109" t="str">
        <f t="shared" si="107"/>
        <v>Disqualified</v>
      </c>
      <c r="AT543" s="109" t="str">
        <f t="shared" si="108"/>
        <v>Disqualified</v>
      </c>
      <c r="AU543" s="109" t="str">
        <f t="shared" si="109"/>
        <v>Disqualified</v>
      </c>
      <c r="AV543" s="109" t="str">
        <f t="shared" si="110"/>
        <v>Disqualified</v>
      </c>
    </row>
    <row r="544" spans="1:48" ht="20" x14ac:dyDescent="0.35">
      <c r="A544" s="87"/>
      <c r="B544" s="79">
        <v>110030</v>
      </c>
      <c r="C544" s="80" t="s">
        <v>2606</v>
      </c>
      <c r="D544" s="80"/>
      <c r="E544" s="80" t="s">
        <v>2607</v>
      </c>
      <c r="F544" s="80" t="s">
        <v>1783</v>
      </c>
      <c r="G544" s="80" t="s">
        <v>1784</v>
      </c>
      <c r="H544" s="80" t="s">
        <v>1785</v>
      </c>
      <c r="I544" s="80" t="s">
        <v>1786</v>
      </c>
      <c r="J544" s="146"/>
      <c r="K544" s="146" t="s">
        <v>1701</v>
      </c>
      <c r="L544" s="79"/>
      <c r="M544" s="79">
        <v>2</v>
      </c>
      <c r="N544" s="78">
        <v>67.850268861495138</v>
      </c>
      <c r="O544" s="78">
        <f>_xlfn.XLOOKUP($B544,[1]Sheet1!$A:$A,[1]Sheet1!$D:$D)</f>
        <v>67.850268861495138</v>
      </c>
      <c r="P544" s="78">
        <f t="shared" si="111"/>
        <v>0</v>
      </c>
      <c r="Q544" s="78">
        <v>12.5</v>
      </c>
      <c r="R544" s="78">
        <v>32.689659748834586</v>
      </c>
      <c r="S544" s="78">
        <v>63.952820914331213</v>
      </c>
      <c r="T544" s="142">
        <v>0</v>
      </c>
      <c r="U544" s="68" t="s">
        <v>1093</v>
      </c>
      <c r="V544" s="68" t="s">
        <v>1093</v>
      </c>
      <c r="W544" s="78">
        <v>0.41208791208791212</v>
      </c>
      <c r="X544" s="78">
        <v>70</v>
      </c>
      <c r="Y544" s="78">
        <v>77</v>
      </c>
      <c r="Z544" s="73"/>
      <c r="AA544" s="74"/>
      <c r="AB544" s="75">
        <f>IF(N544="","",(IF(N544&gt;='Sales Ach'!B$3,'Sales Ach'!C$3,IF(N544&gt;='Sales Ach'!B$4,('Sales Ach'!C$4+((N544-'Sales Ach'!B$4)/('Sales Ach'!B$3-'Sales Ach'!B$4))*'Sales Ach'!D$4),IF(N544&gt;'Sales Ach'!B$5,('Sales Ach'!C$5+((N544-'Sales Ach'!B$5)/('Sales Ach'!B$4-'Sales Ach'!B$5))*'Sales Ach'!D$5),IF(N544&gt;='Sales Ach'!B$6,('Sales Ach'!C$6+((N544-'Sales Ach'!B$6)/('Sales Ach'!B$5-'Sales Ach'!B$6)*'Sales Ach'!D$6)),0))))*$AB$2/10))</f>
        <v>6.8550806584485411</v>
      </c>
      <c r="AC544" s="76">
        <f>IF(Q544="","",(IF(Q544&gt;=UA!B$3,UA!C$3,IF(Q544&gt;=UA!B$4,(UA!C$4+((Q544-UA!B$4)/(UA!B$3-UA!B$4))*UA!D$4),IF(Q544&gt;UA!B$5,(UA!C$5+((Q544-UA!B$5)/(UA!B$4-UA!B$5))*UA!D$5),IF(Q544&gt;=UA!B$6,(UA!C$6+((Q544-UA!B$6)/(UA!B$5-UA!B$6)*UA!D$6)),0))))*$AC$2/10))</f>
        <v>0</v>
      </c>
      <c r="AD544" s="76">
        <f>IF(R544="","",(IF(R544&gt;='New Product'!B$3,'New Product'!C$3,IF(R544&gt;='New Product'!B$4,('New Product'!C$4+((R544-'New Product'!B$4)/('New Product'!B$3-'New Product'!B$4))*'New Product'!D$4),IF(R544&gt;'New Product'!B$5,('New Product'!C$5+((R544-'New Product'!B$5)/('New Product'!B$4-'New Product'!B$5))*'New Product'!D$5),IF(R544&gt;='New Product'!B$6,('New Product'!C$6+((R544-'New Product'!B$6)/('New Product'!B$5-'New Product'!B$6)*'New Product'!D$6)),0)))))*$AD$2/10)</f>
        <v>0</v>
      </c>
      <c r="AE544" s="76">
        <f>IF(S544="","",(IF(S544&gt;='Basket Brand'!B$3,'Basket Brand'!C$3,IF(S544&gt;='Basket Brand'!B$4,('Basket Brand'!C$4+((S544-'Basket Brand'!B$4)/('Basket Brand'!B$3-'Basket Brand'!B$4))*'Basket Brand'!D$4),IF(S544&gt;'Basket Brand'!B$5,('Basket Brand'!C$5+((S544-'Basket Brand'!B$5)/('Basket Brand'!B$4-'Basket Brand'!B$5))*'Basket Brand'!D$5),IF(S544&gt;='Basket Brand'!B$6,('Basket Brand'!C$6+((S544-'Basket Brand'!B$6)/('Basket Brand'!B$5-'Basket Brand'!B$6)*'Basket Brand'!D$6)),0))))*$AE$2/10))</f>
        <v>2.2743385097197453</v>
      </c>
      <c r="AF544" s="76">
        <f>IF(T544="","",(IF(T544&gt;='No of Month Ach.'!B$3,'No of Month Ach.'!C$3,IF(T544&gt;='No of Month Ach.'!B$4,('No of Month Ach.'!C$4+((T544-'No of Month Ach.'!B$4)/('No of Month Ach.'!B$3-'No of Month Ach.'!B$4))*'No of Month Ach.'!D$4),IF(T544&gt;'No of Month Ach.'!B$5,('No of Month Ach.'!C$5+((T544-'No of Month Ach.'!B$5)/('No of Month Ach.'!B$4-'No of Month Ach.'!B$5))*'No of Month Ach.'!D$5),IF(T544&gt;='No of Month Ach.'!B$6,('No of Month Ach.'!C$6+((T544-'No of Month Ach.'!B$6)/('No of Month Ach.'!B$5-'No of Month Ach.'!B$6)*'No of Month Ach.'!D$6)),0))))*$AF$2/10))</f>
        <v>0</v>
      </c>
      <c r="AG544" s="76" t="str">
        <f>IFERROR(IF(U544="","",IF(U544&gt;='Rx Share'!B$3,'Rx Share'!C$3,IF(U544&gt;='Rx Share'!B$4,('Rx Share'!C$4+((U544-'Rx Share'!B$4)/('Rx Share'!B$3-'Rx Share'!B$4))*'Rx Share'!D$4),IF(U544&gt;'Rx Share'!B$5,('Rx Share'!C$5+((U544-'Rx Share'!B$5)/('Rx Share'!B$4-'Rx Share'!B$5))*'Rx Share'!D$5),IF(U544&gt;='Rx Share'!B$6,('Rx Share'!C$6+((U544-'Rx Share'!B$6)/('Rx Share'!B$5-'Rx Share'!B$6)*'Rx Share'!D$6)),0)))))*$AG$2/10,"")</f>
        <v/>
      </c>
      <c r="AH544" s="76">
        <f>IF(W544&gt;='Call Achv'!B$3,'Call Achv'!C$3,IF(W544&gt;='Call Achv'!B$4,('Call Achv'!C$4+((W544-'Call Achv'!B$4)/('Call Achv'!B$3-'Call Achv'!B$4))*'Call Achv'!D$4),IF(W544&gt;'Call Achv'!B$5,('Call Achv'!C$5+((W544-'Call Achv'!B$5)/('Call Achv'!B$4-'Call Achv'!B$5))*'Call Achv'!D$5),IF(W544&gt;='Call Achv'!B$6,('Call Achv'!C$6+((W544-'Call Achv'!B$6)/('Call Achv'!B$5-'Call Achv'!B$6)*'Call Achv'!D$6)),0))))*$AH$2/10</f>
        <v>0</v>
      </c>
      <c r="AI544" s="76">
        <f>IF(X544&gt;='FF-Written'!B$3,'FF-Written'!C$3,IF(X544&gt;='FF-Written'!B$4,('FF-Written'!C$4+((X544-'FF-Written'!B$4)/('FF-Written'!B$3-'FF-Written'!B$4))*'FF-Written'!D$4),IF(X544&gt;'FF-Written'!B$5,('FF-Written'!C$5+((X544-'FF-Written'!B$5)/('FF-Written'!B$4-'FF-Written'!B$5))*'FF-Written'!D$5),IF(X544&gt;='FF-Written'!B$6,('FF-Written'!C$6+((X544-'FF-Written'!B$6)/('FF-Written'!B$5-'FF-Written'!B$6)*'FF-Written'!D$6)),0))))*$AI$2/10</f>
        <v>4.4000000000000004</v>
      </c>
      <c r="AJ544" s="76">
        <f>IF(Y544&gt;='FF-Detailing'!B$3,'FF-Detailing'!C$3,IF(Y544&gt;='FF-Detailing'!B$4,('FF-Detailing'!C$4+((Y544-'FF-Detailing'!B$4)/('FF-Detailing'!B$3-'FF-Detailing'!B$4))*'FF-Detailing'!D$4),IF(Y544&gt;'FF-Detailing'!B$5,('FF-Detailing'!C$5+((Y544-'FF-Detailing'!B$5)/('FF-Detailing'!B$4-'FF-Detailing'!B$5))*'FF-Detailing'!D$5),IF(Y544&gt;='FF-Detailing'!B$6,('FF-Detailing'!C$6+((Y544-'FF-Detailing'!B$6)/('FF-Detailing'!B$5-'FF-Detailing'!B$6)*'FF-Detailing'!D$6)),0))))*$AJ$2/10</f>
        <v>1.8299999999999996</v>
      </c>
      <c r="AK544" s="100">
        <f t="shared" si="105"/>
        <v>19.199273960210359</v>
      </c>
      <c r="AL544" s="70">
        <f t="shared" si="112"/>
        <v>554</v>
      </c>
      <c r="AO544" s="110" t="str">
        <f t="shared" si="106"/>
        <v/>
      </c>
      <c r="AP544" s="110" t="str">
        <f t="shared" si="102"/>
        <v/>
      </c>
      <c r="AQ544" s="110" t="str">
        <f t="shared" si="103"/>
        <v/>
      </c>
      <c r="AR544" s="110" t="str">
        <f t="shared" si="104"/>
        <v/>
      </c>
      <c r="AS544" s="109" t="str">
        <f t="shared" si="107"/>
        <v>Disqualified</v>
      </c>
      <c r="AT544" s="109" t="str">
        <f t="shared" si="108"/>
        <v>Disqualified</v>
      </c>
      <c r="AU544" s="109" t="str">
        <f t="shared" si="109"/>
        <v>Disqualified</v>
      </c>
      <c r="AV544" s="109" t="str">
        <f t="shared" si="110"/>
        <v>Disqualified</v>
      </c>
    </row>
    <row r="545" spans="1:48" ht="20" x14ac:dyDescent="0.35">
      <c r="A545" s="87"/>
      <c r="B545" s="79">
        <v>110031</v>
      </c>
      <c r="C545" s="80" t="s">
        <v>2608</v>
      </c>
      <c r="D545" s="80"/>
      <c r="E545" s="80" t="s">
        <v>2609</v>
      </c>
      <c r="F545" s="80" t="s">
        <v>2610</v>
      </c>
      <c r="G545" s="80" t="s">
        <v>2010</v>
      </c>
      <c r="H545" s="80" t="s">
        <v>1794</v>
      </c>
      <c r="I545" s="80" t="s">
        <v>1786</v>
      </c>
      <c r="J545" s="146"/>
      <c r="K545" s="146" t="s">
        <v>1701</v>
      </c>
      <c r="L545" s="79"/>
      <c r="M545" s="79">
        <v>7</v>
      </c>
      <c r="N545" s="78">
        <v>84.206091787354737</v>
      </c>
      <c r="O545" s="78">
        <f>_xlfn.XLOOKUP($B545,[1]Sheet1!$A:$A,[1]Sheet1!$D:$D)</f>
        <v>84.206073310738518</v>
      </c>
      <c r="P545" s="78">
        <f t="shared" si="111"/>
        <v>1.8476616219231801E-5</v>
      </c>
      <c r="Q545" s="78">
        <v>20.388349514563107</v>
      </c>
      <c r="R545" s="78">
        <v>76.967321827468822</v>
      </c>
      <c r="S545" s="78">
        <v>78.986907010524689</v>
      </c>
      <c r="T545" s="142">
        <v>1</v>
      </c>
      <c r="U545" s="68">
        <v>141.64305949008499</v>
      </c>
      <c r="V545" s="68">
        <v>2.8328611898017</v>
      </c>
      <c r="W545" s="78">
        <v>18.462246777163905</v>
      </c>
      <c r="X545" s="78">
        <v>36.666666666666664</v>
      </c>
      <c r="Y545" s="78">
        <v>47.333333333333336</v>
      </c>
      <c r="Z545" s="73"/>
      <c r="AA545" s="74"/>
      <c r="AB545" s="75">
        <f>IF(N545="","",(IF(N545&gt;='Sales Ach'!B$3,'Sales Ach'!C$3,IF(N545&gt;='Sales Ach'!B$4,('Sales Ach'!C$4+((N545-'Sales Ach'!B$4)/('Sales Ach'!B$3-'Sales Ach'!B$4))*'Sales Ach'!D$4),IF(N545&gt;'Sales Ach'!B$5,('Sales Ach'!C$5+((N545-'Sales Ach'!B$5)/('Sales Ach'!B$4-'Sales Ach'!B$5))*'Sales Ach'!D$5),IF(N545&gt;='Sales Ach'!B$6,('Sales Ach'!C$6+((N545-'Sales Ach'!B$6)/('Sales Ach'!B$5-'Sales Ach'!B$6)*'Sales Ach'!D$6)),0))))*$AB$2/10))</f>
        <v>11.761827536206422</v>
      </c>
      <c r="AC545" s="76">
        <f>IF(Q545="","",(IF(Q545&gt;=UA!B$3,UA!C$3,IF(Q545&gt;=UA!B$4,(UA!C$4+((Q545-UA!B$4)/(UA!B$3-UA!B$4))*UA!D$4),IF(Q545&gt;UA!B$5,(UA!C$5+((Q545-UA!B$5)/(UA!B$4-UA!B$5))*UA!D$5),IF(Q545&gt;=UA!B$6,(UA!C$6+((Q545-UA!B$6)/(UA!B$5-UA!B$6)*UA!D$6)),0))))*$AC$2/10))</f>
        <v>0</v>
      </c>
      <c r="AD545" s="76">
        <f>IF(R545="","",(IF(R545&gt;='New Product'!B$3,'New Product'!C$3,IF(R545&gt;='New Product'!B$4,('New Product'!C$4+((R545-'New Product'!B$4)/('New Product'!B$3-'New Product'!B$4))*'New Product'!D$4),IF(R545&gt;'New Product'!B$5,('New Product'!C$5+((R545-'New Product'!B$5)/('New Product'!B$4-'New Product'!B$5))*'New Product'!D$5),IF(R545&gt;='New Product'!B$6,('New Product'!C$6+((R545-'New Product'!B$6)/('New Product'!B$5-'New Product'!B$6)*'New Product'!D$6)),0)))))*$AD$2/10)</f>
        <v>1.8673203299517609</v>
      </c>
      <c r="AE545" s="76">
        <f>IF(S545="","",(IF(S545&gt;='Basket Brand'!B$3,'Basket Brand'!C$3,IF(S545&gt;='Basket Brand'!B$4,('Basket Brand'!C$4+((S545-'Basket Brand'!B$4)/('Basket Brand'!B$3-'Basket Brand'!B$4))*'Basket Brand'!D$4),IF(S545&gt;'Basket Brand'!B$5,('Basket Brand'!C$5+((S545-'Basket Brand'!B$5)/('Basket Brand'!B$4-'Basket Brand'!B$5))*'Basket Brand'!D$5),IF(S545&gt;='Basket Brand'!B$6,('Basket Brand'!C$6+((S545-'Basket Brand'!B$6)/('Basket Brand'!B$5-'Basket Brand'!B$6)*'Basket Brand'!D$6)),0))))*$AE$2/10))</f>
        <v>4.0784288412629621</v>
      </c>
      <c r="AF545" s="76">
        <f>IF(T545="","",(IF(T545&gt;='No of Month Ach.'!B$3,'No of Month Ach.'!C$3,IF(T545&gt;='No of Month Ach.'!B$4,('No of Month Ach.'!C$4+((T545-'No of Month Ach.'!B$4)/('No of Month Ach.'!B$3-'No of Month Ach.'!B$4))*'No of Month Ach.'!D$4),IF(T545&gt;'No of Month Ach.'!B$5,('No of Month Ach.'!C$5+((T545-'No of Month Ach.'!B$5)/('No of Month Ach.'!B$4-'No of Month Ach.'!B$5))*'No of Month Ach.'!D$5),IF(T545&gt;='No of Month Ach.'!B$6,('No of Month Ach.'!C$6+((T545-'No of Month Ach.'!B$6)/('No of Month Ach.'!B$5-'No of Month Ach.'!B$6)*'No of Month Ach.'!D$6)),0))))*$AF$2/10))</f>
        <v>0</v>
      </c>
      <c r="AG545" s="76">
        <f>IFERROR(IF(U545="","",IF(U545&gt;='Rx Share'!B$3,'Rx Share'!C$3,IF(U545&gt;='Rx Share'!B$4,('Rx Share'!C$4+((U545-'Rx Share'!B$4)/('Rx Share'!B$3-'Rx Share'!B$4))*'Rx Share'!D$4),IF(U545&gt;'Rx Share'!B$5,('Rx Share'!C$5+((U545-'Rx Share'!B$5)/('Rx Share'!B$4-'Rx Share'!B$5))*'Rx Share'!D$5),IF(U545&gt;='Rx Share'!B$6,('Rx Share'!C$6+((U545-'Rx Share'!B$6)/('Rx Share'!B$5-'Rx Share'!B$6)*'Rx Share'!D$6)),0)))))*$AG$2/10,"")</f>
        <v>8.8328611898016991</v>
      </c>
      <c r="AH545" s="76">
        <f>IF(W545&gt;='Call Achv'!B$3,'Call Achv'!C$3,IF(W545&gt;='Call Achv'!B$4,('Call Achv'!C$4+((W545-'Call Achv'!B$4)/('Call Achv'!B$3-'Call Achv'!B$4))*'Call Achv'!D$4),IF(W545&gt;'Call Achv'!B$5,('Call Achv'!C$5+((W545-'Call Achv'!B$5)/('Call Achv'!B$4-'Call Achv'!B$5))*'Call Achv'!D$5),IF(W545&gt;='Call Achv'!B$6,('Call Achv'!C$6+((W545-'Call Achv'!B$6)/('Call Achv'!B$5-'Call Achv'!B$6)*'Call Achv'!D$6)),0))))*$AH$2/10</f>
        <v>0</v>
      </c>
      <c r="AI545" s="76">
        <f>IF(X545&gt;='FF-Written'!B$3,'FF-Written'!C$3,IF(X545&gt;='FF-Written'!B$4,('FF-Written'!C$4+((X545-'FF-Written'!B$4)/('FF-Written'!B$3-'FF-Written'!B$4))*'FF-Written'!D$4),IF(X545&gt;'FF-Written'!B$5,('FF-Written'!C$5+((X545-'FF-Written'!B$5)/('FF-Written'!B$4-'FF-Written'!B$5))*'FF-Written'!D$5),IF(X545&gt;='FF-Written'!B$6,('FF-Written'!C$6+((X545-'FF-Written'!B$6)/('FF-Written'!B$5-'FF-Written'!B$6)*'FF-Written'!D$6)),0))))*$AI$2/10</f>
        <v>0</v>
      </c>
      <c r="AJ545" s="76">
        <f>IF(Y545&gt;='FF-Detailing'!B$3,'FF-Detailing'!C$3,IF(Y545&gt;='FF-Detailing'!B$4,('FF-Detailing'!C$4+((Y545-'FF-Detailing'!B$4)/('FF-Detailing'!B$3-'FF-Detailing'!B$4))*'FF-Detailing'!D$4),IF(Y545&gt;'FF-Detailing'!B$5,('FF-Detailing'!C$5+((Y545-'FF-Detailing'!B$5)/('FF-Detailing'!B$4-'FF-Detailing'!B$5))*'FF-Detailing'!D$5),IF(Y545&gt;='FF-Detailing'!B$6,('FF-Detailing'!C$6+((Y545-'FF-Detailing'!B$6)/('FF-Detailing'!B$5-'FF-Detailing'!B$6)*'FF-Detailing'!D$6)),0))))*$AJ$2/10</f>
        <v>0</v>
      </c>
      <c r="AK545" s="100">
        <f t="shared" si="105"/>
        <v>22.134470884276432</v>
      </c>
      <c r="AL545" s="70">
        <f t="shared" si="112"/>
        <v>538</v>
      </c>
      <c r="AO545" s="110" t="str">
        <f t="shared" si="106"/>
        <v/>
      </c>
      <c r="AP545" s="110" t="str">
        <f t="shared" si="102"/>
        <v/>
      </c>
      <c r="AQ545" s="110" t="str">
        <f t="shared" si="103"/>
        <v/>
      </c>
      <c r="AR545" s="110" t="str">
        <f t="shared" si="104"/>
        <v/>
      </c>
      <c r="AS545" s="109" t="str">
        <f t="shared" si="107"/>
        <v>Disqualified</v>
      </c>
      <c r="AT545" s="109" t="str">
        <f t="shared" si="108"/>
        <v>Disqualified</v>
      </c>
      <c r="AU545" s="109" t="str">
        <f t="shared" si="109"/>
        <v>Disqualified</v>
      </c>
      <c r="AV545" s="109" t="str">
        <f t="shared" si="110"/>
        <v>Disqualified</v>
      </c>
    </row>
    <row r="546" spans="1:48" ht="20" x14ac:dyDescent="0.35">
      <c r="A546" s="87"/>
      <c r="B546" s="79">
        <v>110032</v>
      </c>
      <c r="C546" s="80" t="s">
        <v>2611</v>
      </c>
      <c r="D546" s="80" t="s">
        <v>1114</v>
      </c>
      <c r="E546" s="80" t="s">
        <v>2612</v>
      </c>
      <c r="F546" s="80" t="s">
        <v>1759</v>
      </c>
      <c r="G546" s="80" t="s">
        <v>34</v>
      </c>
      <c r="H546" s="80" t="s">
        <v>1760</v>
      </c>
      <c r="I546" s="80" t="s">
        <v>1757</v>
      </c>
      <c r="J546" s="146">
        <v>45662</v>
      </c>
      <c r="K546" s="146" t="s">
        <v>1719</v>
      </c>
      <c r="L546" s="79"/>
      <c r="M546" s="79">
        <v>9</v>
      </c>
      <c r="N546" s="78">
        <v>109.71305118231662</v>
      </c>
      <c r="O546" s="78">
        <f>_xlfn.XLOOKUP($B546,[1]Sheet1!$A:$A,[1]Sheet1!$D:$D)</f>
        <v>109.71289627490042</v>
      </c>
      <c r="P546" s="78">
        <f t="shared" si="111"/>
        <v>1.5490741620283188E-4</v>
      </c>
      <c r="Q546" s="78">
        <v>39.685314685314687</v>
      </c>
      <c r="R546" s="78">
        <v>67.346867890793689</v>
      </c>
      <c r="S546" s="78">
        <v>114.99256413835681</v>
      </c>
      <c r="T546" s="142">
        <v>8</v>
      </c>
      <c r="U546" s="68">
        <v>24.796315975912151</v>
      </c>
      <c r="V546" s="68">
        <v>0.74388947927736448</v>
      </c>
      <c r="W546" s="78">
        <v>110.13513513513513</v>
      </c>
      <c r="X546" s="78">
        <v>81.111111111111128</v>
      </c>
      <c r="Y546" s="78">
        <v>81.666666666666671</v>
      </c>
      <c r="Z546" s="73"/>
      <c r="AA546" s="74"/>
      <c r="AB546" s="75">
        <f>IF(N546="","",(IF(N546&gt;='Sales Ach'!B$3,'Sales Ach'!C$3,IF(N546&gt;='Sales Ach'!B$4,('Sales Ach'!C$4+((N546-'Sales Ach'!B$4)/('Sales Ach'!B$3-'Sales Ach'!B$4))*'Sales Ach'!D$4),IF(N546&gt;'Sales Ach'!B$5,('Sales Ach'!C$5+((N546-'Sales Ach'!B$5)/('Sales Ach'!B$4-'Sales Ach'!B$5))*'Sales Ach'!D$5),IF(N546&gt;='Sales Ach'!B$6,('Sales Ach'!C$6+((N546-'Sales Ach'!B$6)/('Sales Ach'!B$5-'Sales Ach'!B$6)*'Sales Ach'!D$6)),0))))*$AB$2/10))</f>
        <v>26.913915354694986</v>
      </c>
      <c r="AC546" s="76">
        <f>IF(Q546="","",(IF(Q546&gt;=UA!B$3,UA!C$3,IF(Q546&gt;=UA!B$4,(UA!C$4+((Q546-UA!B$4)/(UA!B$3-UA!B$4))*UA!D$4),IF(Q546&gt;UA!B$5,(UA!C$5+((Q546-UA!B$5)/(UA!B$4-UA!B$5))*UA!D$5),IF(Q546&gt;=UA!B$6,(UA!C$6+((Q546-UA!B$6)/(UA!B$5-UA!B$6)*UA!D$6)),0))))*$AC$2/10))</f>
        <v>5.9055944055944058</v>
      </c>
      <c r="AD546" s="76">
        <f>IF(R546="","",(IF(R546&gt;='New Product'!B$3,'New Product'!C$3,IF(R546&gt;='New Product'!B$4,('New Product'!C$4+((R546-'New Product'!B$4)/('New Product'!B$3-'New Product'!B$4))*'New Product'!D$4),IF(R546&gt;'New Product'!B$5,('New Product'!C$5+((R546-'New Product'!B$5)/('New Product'!B$4-'New Product'!B$5))*'New Product'!D$5),IF(R546&gt;='New Product'!B$6,('New Product'!C$6+((R546-'New Product'!B$6)/('New Product'!B$5-'New Product'!B$6)*'New Product'!D$6)),0)))))*$AD$2/10)</f>
        <v>1.4464254702222239</v>
      </c>
      <c r="AE546" s="76">
        <f>IF(S546="","",(IF(S546&gt;='Basket Brand'!B$3,'Basket Brand'!C$3,IF(S546&gt;='Basket Brand'!B$4,('Basket Brand'!C$4+((S546-'Basket Brand'!B$4)/('Basket Brand'!B$3-'Basket Brand'!B$4))*'Basket Brand'!D$4),IF(S546&gt;'Basket Brand'!B$5,('Basket Brand'!C$5+((S546-'Basket Brand'!B$5)/('Basket Brand'!B$4-'Basket Brand'!B$5))*'Basket Brand'!D$5),IF(S546&gt;='Basket Brand'!B$6,('Basket Brand'!C$6+((S546-'Basket Brand'!B$6)/('Basket Brand'!B$5-'Basket Brand'!B$6)*'Basket Brand'!D$6)),0))))*$AE$2/10))</f>
        <v>11.399107696602817</v>
      </c>
      <c r="AF546" s="76">
        <f>IF(T546="","",(IF(T546&gt;='No of Month Ach.'!B$3,'No of Month Ach.'!C$3,IF(T546&gt;='No of Month Ach.'!B$4,('No of Month Ach.'!C$4+((T546-'No of Month Ach.'!B$4)/('No of Month Ach.'!B$3-'No of Month Ach.'!B$4))*'No of Month Ach.'!D$4),IF(T546&gt;'No of Month Ach.'!B$5,('No of Month Ach.'!C$5+((T546-'No of Month Ach.'!B$5)/('No of Month Ach.'!B$4-'No of Month Ach.'!B$5))*'No of Month Ach.'!D$5),IF(T546&gt;='No of Month Ach.'!B$6,('No of Month Ach.'!C$6+((T546-'No of Month Ach.'!B$6)/('No of Month Ach.'!B$5-'No of Month Ach.'!B$6)*'No of Month Ach.'!D$6)),0))))*$AF$2/10))</f>
        <v>3.85</v>
      </c>
      <c r="AG546" s="76">
        <f>IFERROR(IF(U546="","",IF(U546&gt;='Rx Share'!B$3,'Rx Share'!C$3,IF(U546&gt;='Rx Share'!B$4,('Rx Share'!C$4+((U546-'Rx Share'!B$4)/('Rx Share'!B$3-'Rx Share'!B$4))*'Rx Share'!D$4),IF(U546&gt;'Rx Share'!B$5,('Rx Share'!C$5+((U546-'Rx Share'!B$5)/('Rx Share'!B$4-'Rx Share'!B$5))*'Rx Share'!D$5),IF(U546&gt;='Rx Share'!B$6,('Rx Share'!C$6+((U546-'Rx Share'!B$6)/('Rx Share'!B$5-'Rx Share'!B$6)*'Rx Share'!D$6)),0)))))*$AG$2/10,"")</f>
        <v>0</v>
      </c>
      <c r="AH546" s="76">
        <f>IF(W546&gt;='Call Achv'!B$3,'Call Achv'!C$3,IF(W546&gt;='Call Achv'!B$4,('Call Achv'!C$4+((W546-'Call Achv'!B$4)/('Call Achv'!B$3-'Call Achv'!B$4))*'Call Achv'!D$4),IF(W546&gt;'Call Achv'!B$5,('Call Achv'!C$5+((W546-'Call Achv'!B$5)/('Call Achv'!B$4-'Call Achv'!B$5))*'Call Achv'!D$5),IF(W546&gt;='Call Achv'!B$6,('Call Achv'!C$6+((W546-'Call Achv'!B$6)/('Call Achv'!B$5-'Call Achv'!B$6)*'Call Achv'!D$6)),0))))*$AH$2/10</f>
        <v>5</v>
      </c>
      <c r="AI546" s="76">
        <f>IF(X546&gt;='FF-Written'!B$3,'FF-Written'!C$3,IF(X546&gt;='FF-Written'!B$4,('FF-Written'!C$4+((X546-'FF-Written'!B$4)/('FF-Written'!B$3-'FF-Written'!B$4))*'FF-Written'!D$4),IF(X546&gt;'FF-Written'!B$5,('FF-Written'!C$5+((X546-'FF-Written'!B$5)/('FF-Written'!B$4-'FF-Written'!B$5))*'FF-Written'!D$5),IF(X546&gt;='FF-Written'!B$6,('FF-Written'!C$6+((X546-'FF-Written'!B$6)/('FF-Written'!B$5-'FF-Written'!B$6)*'FF-Written'!D$6)),0))))*$AI$2/10</f>
        <v>6.5777777777777802</v>
      </c>
      <c r="AJ546" s="76">
        <f>IF(Y546&gt;='FF-Detailing'!B$3,'FF-Detailing'!C$3,IF(Y546&gt;='FF-Detailing'!B$4,('FF-Detailing'!C$4+((Y546-'FF-Detailing'!B$4)/('FF-Detailing'!B$3-'FF-Detailing'!B$4))*'FF-Detailing'!D$4),IF(Y546&gt;'FF-Detailing'!B$5,('FF-Detailing'!C$5+((Y546-'FF-Detailing'!B$5)/('FF-Detailing'!B$4-'FF-Detailing'!B$5))*'FF-Detailing'!D$5),IF(Y546&gt;='FF-Detailing'!B$6,('FF-Detailing'!C$6+((Y546-'FF-Detailing'!B$6)/('FF-Detailing'!B$5-'FF-Detailing'!B$6)*'FF-Detailing'!D$6)),0))))*$AJ$2/10</f>
        <v>2.2000000000000002</v>
      </c>
      <c r="AK546" s="100">
        <f t="shared" si="105"/>
        <v>79.116025881115277</v>
      </c>
      <c r="AL546" s="70">
        <f t="shared" si="112"/>
        <v>45</v>
      </c>
      <c r="AO546" s="110">
        <f t="shared" si="106"/>
        <v>24.796315975912151</v>
      </c>
      <c r="AP546" s="110">
        <f t="shared" si="102"/>
        <v>67.346867890793689</v>
      </c>
      <c r="AQ546" s="110">
        <f t="shared" si="103"/>
        <v>39.685314685314687</v>
      </c>
      <c r="AR546" s="110">
        <f t="shared" si="104"/>
        <v>81.111111111111128</v>
      </c>
      <c r="AS546" s="109">
        <f t="shared" si="107"/>
        <v>53</v>
      </c>
      <c r="AT546" s="109">
        <f t="shared" si="108"/>
        <v>74</v>
      </c>
      <c r="AU546" s="109">
        <f t="shared" si="109"/>
        <v>92</v>
      </c>
      <c r="AV546" s="109">
        <f t="shared" si="110"/>
        <v>79</v>
      </c>
    </row>
    <row r="547" spans="1:48" ht="30" x14ac:dyDescent="0.35">
      <c r="A547" s="87"/>
      <c r="B547" s="79">
        <v>110033</v>
      </c>
      <c r="C547" s="80" t="s">
        <v>2613</v>
      </c>
      <c r="D547" s="80" t="s">
        <v>1114</v>
      </c>
      <c r="E547" s="80" t="s">
        <v>2614</v>
      </c>
      <c r="F547" s="80" t="s">
        <v>39</v>
      </c>
      <c r="G547" s="80" t="s">
        <v>18</v>
      </c>
      <c r="H547" s="80" t="s">
        <v>1777</v>
      </c>
      <c r="I547" s="80" t="s">
        <v>1757</v>
      </c>
      <c r="J547" s="146">
        <v>45662</v>
      </c>
      <c r="K547" s="146" t="s">
        <v>1719</v>
      </c>
      <c r="L547" s="79"/>
      <c r="M547" s="79">
        <v>9</v>
      </c>
      <c r="N547" s="78">
        <v>108.94952002138379</v>
      </c>
      <c r="O547" s="78">
        <f>_xlfn.XLOOKUP($B547,[1]Sheet1!$A:$A,[1]Sheet1!$D:$D)</f>
        <v>108.94968871324787</v>
      </c>
      <c r="P547" s="78">
        <f t="shared" si="111"/>
        <v>-1.6869186407575398E-4</v>
      </c>
      <c r="Q547" s="78">
        <v>46.969696969696969</v>
      </c>
      <c r="R547" s="78">
        <v>94.764538945754069</v>
      </c>
      <c r="S547" s="78">
        <v>119.24864791538977</v>
      </c>
      <c r="T547" s="142">
        <v>9</v>
      </c>
      <c r="U547" s="68">
        <v>8.6880973066898353</v>
      </c>
      <c r="V547" s="68">
        <v>0.26064291920069504</v>
      </c>
      <c r="W547" s="78">
        <v>120.88888888888889</v>
      </c>
      <c r="X547" s="78">
        <v>70.555555555555557</v>
      </c>
      <c r="Y547" s="78">
        <v>81.333333333333329</v>
      </c>
      <c r="Z547" s="73"/>
      <c r="AA547" s="74"/>
      <c r="AB547" s="75">
        <f>IF(N547="","",(IF(N547&gt;='Sales Ach'!B$3,'Sales Ach'!C$3,IF(N547&gt;='Sales Ach'!B$4,('Sales Ach'!C$4+((N547-'Sales Ach'!B$4)/('Sales Ach'!B$3-'Sales Ach'!B$4))*'Sales Ach'!D$4),IF(N547&gt;'Sales Ach'!B$5,('Sales Ach'!C$5+((N547-'Sales Ach'!B$5)/('Sales Ach'!B$4-'Sales Ach'!B$5))*'Sales Ach'!D$5),IF(N547&gt;='Sales Ach'!B$6,('Sales Ach'!C$6+((N547-'Sales Ach'!B$6)/('Sales Ach'!B$5-'Sales Ach'!B$6)*'Sales Ach'!D$6)),0))))*$AB$2/10))</f>
        <v>26.684856006415135</v>
      </c>
      <c r="AC547" s="76">
        <f>IF(Q547="","",(IF(Q547&gt;=UA!B$3,UA!C$3,IF(Q547&gt;=UA!B$4,(UA!C$4+((Q547-UA!B$4)/(UA!B$3-UA!B$4))*UA!D$4),IF(Q547&gt;UA!B$5,(UA!C$5+((Q547-UA!B$5)/(UA!B$4-UA!B$5))*UA!D$5),IF(Q547&gt;=UA!B$6,(UA!C$6+((Q547-UA!B$6)/(UA!B$5-UA!B$6)*UA!D$6)),0))))*$AC$2/10))</f>
        <v>8.7878787878787872</v>
      </c>
      <c r="AD547" s="76">
        <f>IF(R547="","",(IF(R547&gt;='New Product'!B$3,'New Product'!C$3,IF(R547&gt;='New Product'!B$4,('New Product'!C$4+((R547-'New Product'!B$4)/('New Product'!B$3-'New Product'!B$4))*'New Product'!D$4),IF(R547&gt;'New Product'!B$5,('New Product'!C$5+((R547-'New Product'!B$5)/('New Product'!B$4-'New Product'!B$5))*'New Product'!D$5),IF(R547&gt;='New Product'!B$6,('New Product'!C$6+((R547-'New Product'!B$6)/('New Product'!B$5-'New Product'!B$6)*'New Product'!D$6)),0)))))*$AD$2/10)</f>
        <v>4.2146808418631103</v>
      </c>
      <c r="AE547" s="76">
        <f>IF(S547="","",(IF(S547&gt;='Basket Brand'!B$3,'Basket Brand'!C$3,IF(S547&gt;='Basket Brand'!B$4,('Basket Brand'!C$4+((S547-'Basket Brand'!B$4)/('Basket Brand'!B$3-'Basket Brand'!B$4))*'Basket Brand'!D$4),IF(S547&gt;'Basket Brand'!B$5,('Basket Brand'!C$5+((S547-'Basket Brand'!B$5)/('Basket Brand'!B$4-'Basket Brand'!B$5))*'Basket Brand'!D$5),IF(S547&gt;='Basket Brand'!B$6,('Basket Brand'!C$6+((S547-'Basket Brand'!B$6)/('Basket Brand'!B$5-'Basket Brand'!B$6)*'Basket Brand'!D$6)),0))))*$AE$2/10))</f>
        <v>11.909837749846771</v>
      </c>
      <c r="AF547" s="76">
        <f>IF(T547="","",(IF(T547&gt;='No of Month Ach.'!B$3,'No of Month Ach.'!C$3,IF(T547&gt;='No of Month Ach.'!B$4,('No of Month Ach.'!C$4+((T547-'No of Month Ach.'!B$4)/('No of Month Ach.'!B$3-'No of Month Ach.'!B$4))*'No of Month Ach.'!D$4),IF(T547&gt;'No of Month Ach.'!B$5,('No of Month Ach.'!C$5+((T547-'No of Month Ach.'!B$5)/('No of Month Ach.'!B$4-'No of Month Ach.'!B$5))*'No of Month Ach.'!D$5),IF(T547&gt;='No of Month Ach.'!B$6,('No of Month Ach.'!C$6+((T547-'No of Month Ach.'!B$6)/('No of Month Ach.'!B$5-'No of Month Ach.'!B$6)*'No of Month Ach.'!D$6)),0))))*$AF$2/10))</f>
        <v>4.9000000000000004</v>
      </c>
      <c r="AG547" s="76">
        <f>IFERROR(IF(U547="","",IF(U547&gt;='Rx Share'!B$3,'Rx Share'!C$3,IF(U547&gt;='Rx Share'!B$4,('Rx Share'!C$4+((U547-'Rx Share'!B$4)/('Rx Share'!B$3-'Rx Share'!B$4))*'Rx Share'!D$4),IF(U547&gt;'Rx Share'!B$5,('Rx Share'!C$5+((U547-'Rx Share'!B$5)/('Rx Share'!B$4-'Rx Share'!B$5))*'Rx Share'!D$5),IF(U547&gt;='Rx Share'!B$6,('Rx Share'!C$6+((U547-'Rx Share'!B$6)/('Rx Share'!B$5-'Rx Share'!B$6)*'Rx Share'!D$6)),0)))))*$AG$2/10,"")</f>
        <v>0</v>
      </c>
      <c r="AH547" s="76">
        <f>IF(W547&gt;='Call Achv'!B$3,'Call Achv'!C$3,IF(W547&gt;='Call Achv'!B$4,('Call Achv'!C$4+((W547-'Call Achv'!B$4)/('Call Achv'!B$3-'Call Achv'!B$4))*'Call Achv'!D$4),IF(W547&gt;'Call Achv'!B$5,('Call Achv'!C$5+((W547-'Call Achv'!B$5)/('Call Achv'!B$4-'Call Achv'!B$5))*'Call Achv'!D$5),IF(W547&gt;='Call Achv'!B$6,('Call Achv'!C$6+((W547-'Call Achv'!B$6)/('Call Achv'!B$5-'Call Achv'!B$6)*'Call Achv'!D$6)),0))))*$AH$2/10</f>
        <v>5</v>
      </c>
      <c r="AI547" s="76">
        <f>IF(X547&gt;='FF-Written'!B$3,'FF-Written'!C$3,IF(X547&gt;='FF-Written'!B$4,('FF-Written'!C$4+((X547-'FF-Written'!B$4)/('FF-Written'!B$3-'FF-Written'!B$4))*'FF-Written'!D$4),IF(X547&gt;'FF-Written'!B$5,('FF-Written'!C$5+((X547-'FF-Written'!B$5)/('FF-Written'!B$4-'FF-Written'!B$5))*'FF-Written'!D$5),IF(X547&gt;='FF-Written'!B$6,('FF-Written'!C$6+((X547-'FF-Written'!B$6)/('FF-Written'!B$5-'FF-Written'!B$6)*'FF-Written'!D$6)),0))))*$AI$2/10</f>
        <v>4.4666666666666668</v>
      </c>
      <c r="AJ547" s="76">
        <f>IF(Y547&gt;='FF-Detailing'!B$3,'FF-Detailing'!C$3,IF(Y547&gt;='FF-Detailing'!B$4,('FF-Detailing'!C$4+((Y547-'FF-Detailing'!B$4)/('FF-Detailing'!B$3-'FF-Detailing'!B$4))*'FF-Detailing'!D$4),IF(Y547&gt;'FF-Detailing'!B$5,('FF-Detailing'!C$5+((Y547-'FF-Detailing'!B$5)/('FF-Detailing'!B$4-'FF-Detailing'!B$5))*'FF-Detailing'!D$5),IF(Y547&gt;='FF-Detailing'!B$6,('FF-Detailing'!C$6+((Y547-'FF-Detailing'!B$6)/('FF-Detailing'!B$5-'FF-Detailing'!B$6)*'FF-Detailing'!D$6)),0))))*$AJ$2/10</f>
        <v>2.1799999999999997</v>
      </c>
      <c r="AK547" s="100">
        <f t="shared" si="105"/>
        <v>85.179900065838083</v>
      </c>
      <c r="AL547" s="70">
        <f t="shared" si="112"/>
        <v>21</v>
      </c>
      <c r="AO547" s="110">
        <f t="shared" si="106"/>
        <v>8.6880973066898353</v>
      </c>
      <c r="AP547" s="110">
        <f t="shared" si="102"/>
        <v>94.764538945754069</v>
      </c>
      <c r="AQ547" s="110">
        <f t="shared" si="103"/>
        <v>46.969696969696969</v>
      </c>
      <c r="AR547" s="110">
        <f t="shared" si="104"/>
        <v>70.555555555555557</v>
      </c>
      <c r="AS547" s="109">
        <f t="shared" si="107"/>
        <v>96</v>
      </c>
      <c r="AT547" s="109">
        <f t="shared" si="108"/>
        <v>43</v>
      </c>
      <c r="AU547" s="109">
        <f t="shared" si="109"/>
        <v>51</v>
      </c>
      <c r="AV547" s="109">
        <f t="shared" si="110"/>
        <v>107</v>
      </c>
    </row>
    <row r="548" spans="1:48" ht="20" x14ac:dyDescent="0.35">
      <c r="A548" s="87"/>
      <c r="B548" s="79">
        <v>110034</v>
      </c>
      <c r="C548" s="80" t="s">
        <v>303</v>
      </c>
      <c r="D548" s="80" t="s">
        <v>1114</v>
      </c>
      <c r="E548" s="80" t="s">
        <v>2615</v>
      </c>
      <c r="F548" s="80" t="s">
        <v>76</v>
      </c>
      <c r="G548" s="80" t="s">
        <v>21</v>
      </c>
      <c r="H548" s="80" t="s">
        <v>1760</v>
      </c>
      <c r="I548" s="80" t="s">
        <v>1757</v>
      </c>
      <c r="J548" s="146">
        <v>45662</v>
      </c>
      <c r="K548" s="146" t="s">
        <v>1719</v>
      </c>
      <c r="L548" s="79"/>
      <c r="M548" s="79">
        <v>9</v>
      </c>
      <c r="N548" s="78">
        <v>70.354147075963695</v>
      </c>
      <c r="O548" s="78">
        <f>_xlfn.XLOOKUP($B548,[1]Sheet1!$A:$A,[1]Sheet1!$D:$D)</f>
        <v>70.35406994840578</v>
      </c>
      <c r="P548" s="78">
        <f t="shared" si="111"/>
        <v>7.7127557915446232E-5</v>
      </c>
      <c r="Q548" s="78">
        <v>17.842323651452283</v>
      </c>
      <c r="R548" s="78">
        <v>66.002123368020861</v>
      </c>
      <c r="S548" s="78">
        <v>66.195959328742461</v>
      </c>
      <c r="T548" s="142">
        <v>0</v>
      </c>
      <c r="U548" s="68">
        <v>3.7257824143070044</v>
      </c>
      <c r="V548" s="68">
        <v>0.11177347242921014</v>
      </c>
      <c r="W548" s="78">
        <v>47.136422136422134</v>
      </c>
      <c r="X548" s="78">
        <v>74.444444444444443</v>
      </c>
      <c r="Y548" s="78">
        <v>90.333333333333329</v>
      </c>
      <c r="Z548" s="73"/>
      <c r="AA548" s="74"/>
      <c r="AB548" s="75">
        <f>IF(N548="","",(IF(N548&gt;='Sales Ach'!B$3,'Sales Ach'!C$3,IF(N548&gt;='Sales Ach'!B$4,('Sales Ach'!C$4+((N548-'Sales Ach'!B$4)/('Sales Ach'!B$3-'Sales Ach'!B$4))*'Sales Ach'!D$4),IF(N548&gt;'Sales Ach'!B$5,('Sales Ach'!C$5+((N548-'Sales Ach'!B$5)/('Sales Ach'!B$4-'Sales Ach'!B$5))*'Sales Ach'!D$5),IF(N548&gt;='Sales Ach'!B$6,('Sales Ach'!C$6+((N548-'Sales Ach'!B$6)/('Sales Ach'!B$5-'Sales Ach'!B$6)*'Sales Ach'!D$6)),0))))*$AB$2/10))</f>
        <v>7.6062441227891089</v>
      </c>
      <c r="AC548" s="76">
        <f>IF(Q548="","",(IF(Q548&gt;=UA!B$3,UA!C$3,IF(Q548&gt;=UA!B$4,(UA!C$4+((Q548-UA!B$4)/(UA!B$3-UA!B$4))*UA!D$4),IF(Q548&gt;UA!B$5,(UA!C$5+((Q548-UA!B$5)/(UA!B$4-UA!B$5))*UA!D$5),IF(Q548&gt;=UA!B$6,(UA!C$6+((Q548-UA!B$6)/(UA!B$5-UA!B$6)*UA!D$6)),0))))*$AC$2/10))</f>
        <v>0</v>
      </c>
      <c r="AD548" s="76">
        <f>IF(R548="","",(IF(R548&gt;='New Product'!B$3,'New Product'!C$3,IF(R548&gt;='New Product'!B$4,('New Product'!C$4+((R548-'New Product'!B$4)/('New Product'!B$3-'New Product'!B$4))*'New Product'!D$4),IF(R548&gt;'New Product'!B$5,('New Product'!C$5+((R548-'New Product'!B$5)/('New Product'!B$4-'New Product'!B$5))*'New Product'!D$5),IF(R548&gt;='New Product'!B$6,('New Product'!C$6+((R548-'New Product'!B$6)/('New Product'!B$5-'New Product'!B$6)*'New Product'!D$6)),0)))))*$AD$2/10)</f>
        <v>1.3875928973509126</v>
      </c>
      <c r="AE548" s="76">
        <f>IF(S548="","",(IF(S548&gt;='Basket Brand'!B$3,'Basket Brand'!C$3,IF(S548&gt;='Basket Brand'!B$4,('Basket Brand'!C$4+((S548-'Basket Brand'!B$4)/('Basket Brand'!B$3-'Basket Brand'!B$4))*'Basket Brand'!D$4),IF(S548&gt;'Basket Brand'!B$5,('Basket Brand'!C$5+((S548-'Basket Brand'!B$5)/('Basket Brand'!B$4-'Basket Brand'!B$5))*'Basket Brand'!D$5),IF(S548&gt;='Basket Brand'!B$6,('Basket Brand'!C$6+((S548-'Basket Brand'!B$6)/('Basket Brand'!B$5-'Basket Brand'!B$6)*'Basket Brand'!D$6)),0))))*$AE$2/10))</f>
        <v>2.5435151194490957</v>
      </c>
      <c r="AF548" s="76">
        <f>IF(T548="","",(IF(T548&gt;='No of Month Ach.'!B$3,'No of Month Ach.'!C$3,IF(T548&gt;='No of Month Ach.'!B$4,('No of Month Ach.'!C$4+((T548-'No of Month Ach.'!B$4)/('No of Month Ach.'!B$3-'No of Month Ach.'!B$4))*'No of Month Ach.'!D$4),IF(T548&gt;'No of Month Ach.'!B$5,('No of Month Ach.'!C$5+((T548-'No of Month Ach.'!B$5)/('No of Month Ach.'!B$4-'No of Month Ach.'!B$5))*'No of Month Ach.'!D$5),IF(T548&gt;='No of Month Ach.'!B$6,('No of Month Ach.'!C$6+((T548-'No of Month Ach.'!B$6)/('No of Month Ach.'!B$5-'No of Month Ach.'!B$6)*'No of Month Ach.'!D$6)),0))))*$AF$2/10))</f>
        <v>0</v>
      </c>
      <c r="AG548" s="76">
        <f>IFERROR(IF(U548="","",IF(U548&gt;='Rx Share'!B$3,'Rx Share'!C$3,IF(U548&gt;='Rx Share'!B$4,('Rx Share'!C$4+((U548-'Rx Share'!B$4)/('Rx Share'!B$3-'Rx Share'!B$4))*'Rx Share'!D$4),IF(U548&gt;'Rx Share'!B$5,('Rx Share'!C$5+((U548-'Rx Share'!B$5)/('Rx Share'!B$4-'Rx Share'!B$5))*'Rx Share'!D$5),IF(U548&gt;='Rx Share'!B$6,('Rx Share'!C$6+((U548-'Rx Share'!B$6)/('Rx Share'!B$5-'Rx Share'!B$6)*'Rx Share'!D$6)),0)))))*$AG$2/10,"")</f>
        <v>0</v>
      </c>
      <c r="AH548" s="76">
        <f>IF(W548&gt;='Call Achv'!B$3,'Call Achv'!C$3,IF(W548&gt;='Call Achv'!B$4,('Call Achv'!C$4+((W548-'Call Achv'!B$4)/('Call Achv'!B$3-'Call Achv'!B$4))*'Call Achv'!D$4),IF(W548&gt;'Call Achv'!B$5,('Call Achv'!C$5+((W548-'Call Achv'!B$5)/('Call Achv'!B$4-'Call Achv'!B$5))*'Call Achv'!D$5),IF(W548&gt;='Call Achv'!B$6,('Call Achv'!C$6+((W548-'Call Achv'!B$6)/('Call Achv'!B$5-'Call Achv'!B$6)*'Call Achv'!D$6)),0))))*$AH$2/10</f>
        <v>0</v>
      </c>
      <c r="AI548" s="76">
        <f>IF(X548&gt;='FF-Written'!B$3,'FF-Written'!C$3,IF(X548&gt;='FF-Written'!B$4,('FF-Written'!C$4+((X548-'FF-Written'!B$4)/('FF-Written'!B$3-'FF-Written'!B$4))*'FF-Written'!D$4),IF(X548&gt;'FF-Written'!B$5,('FF-Written'!C$5+((X548-'FF-Written'!B$5)/('FF-Written'!B$4-'FF-Written'!B$5))*'FF-Written'!D$5),IF(X548&gt;='FF-Written'!B$6,('FF-Written'!C$6+((X548-'FF-Written'!B$6)/('FF-Written'!B$5-'FF-Written'!B$6)*'FF-Written'!D$6)),0))))*$AI$2/10</f>
        <v>4.9333333333333327</v>
      </c>
      <c r="AJ548" s="76">
        <f>IF(Y548&gt;='FF-Detailing'!B$3,'FF-Detailing'!C$3,IF(Y548&gt;='FF-Detailing'!B$4,('FF-Detailing'!C$4+((Y548-'FF-Detailing'!B$4)/('FF-Detailing'!B$3-'FF-Detailing'!B$4))*'FF-Detailing'!D$4),IF(Y548&gt;'FF-Detailing'!B$5,('FF-Detailing'!C$5+((Y548-'FF-Detailing'!B$5)/('FF-Detailing'!B$4-'FF-Detailing'!B$5))*'FF-Detailing'!D$5),IF(Y548&gt;='FF-Detailing'!B$6,('FF-Detailing'!C$6+((Y548-'FF-Detailing'!B$6)/('FF-Detailing'!B$5-'FF-Detailing'!B$6)*'FF-Detailing'!D$6)),0))))*$AJ$2/10</f>
        <v>2.7199999999999998</v>
      </c>
      <c r="AK548" s="100">
        <f t="shared" si="105"/>
        <v>23.988356841153063</v>
      </c>
      <c r="AL548" s="70">
        <f t="shared" si="112"/>
        <v>527</v>
      </c>
      <c r="AO548" s="110" t="str">
        <f t="shared" si="106"/>
        <v/>
      </c>
      <c r="AP548" s="110" t="str">
        <f t="shared" si="102"/>
        <v/>
      </c>
      <c r="AQ548" s="110" t="str">
        <f t="shared" si="103"/>
        <v/>
      </c>
      <c r="AR548" s="110" t="str">
        <f t="shared" si="104"/>
        <v/>
      </c>
      <c r="AS548" s="109" t="str">
        <f t="shared" si="107"/>
        <v>Disqualified</v>
      </c>
      <c r="AT548" s="109" t="str">
        <f t="shared" si="108"/>
        <v>Disqualified</v>
      </c>
      <c r="AU548" s="109" t="str">
        <f t="shared" si="109"/>
        <v>Disqualified</v>
      </c>
      <c r="AV548" s="109" t="str">
        <f t="shared" si="110"/>
        <v>Disqualified</v>
      </c>
    </row>
    <row r="549" spans="1:48" ht="20" x14ac:dyDescent="0.35">
      <c r="A549" s="87"/>
      <c r="B549" s="79">
        <v>110035</v>
      </c>
      <c r="C549" s="80" t="s">
        <v>2616</v>
      </c>
      <c r="D549" s="80" t="s">
        <v>1114</v>
      </c>
      <c r="E549" s="80" t="s">
        <v>2617</v>
      </c>
      <c r="F549" s="80" t="s">
        <v>2618</v>
      </c>
      <c r="G549" s="80" t="s">
        <v>1821</v>
      </c>
      <c r="H549" s="80" t="s">
        <v>1822</v>
      </c>
      <c r="I549" s="80" t="s">
        <v>1757</v>
      </c>
      <c r="J549" s="146">
        <v>45662</v>
      </c>
      <c r="K549" s="146" t="s">
        <v>1719</v>
      </c>
      <c r="L549" s="79"/>
      <c r="M549" s="79">
        <v>9</v>
      </c>
      <c r="N549" s="78">
        <v>91.207253436257943</v>
      </c>
      <c r="O549" s="78">
        <f>_xlfn.XLOOKUP($B549,[1]Sheet1!$A:$A,[1]Sheet1!$D:$D)</f>
        <v>91.207198728217037</v>
      </c>
      <c r="P549" s="78">
        <f t="shared" si="111"/>
        <v>5.4708040906348288E-5</v>
      </c>
      <c r="Q549" s="78">
        <v>22.58064516129032</v>
      </c>
      <c r="R549" s="78">
        <v>36.536276009838694</v>
      </c>
      <c r="S549" s="78">
        <v>78.374150379013457</v>
      </c>
      <c r="T549" s="142">
        <v>2</v>
      </c>
      <c r="U549" s="68">
        <v>67.4217907227616</v>
      </c>
      <c r="V549" s="68">
        <v>1.348435814455232</v>
      </c>
      <c r="W549" s="78">
        <v>70.666666666666671</v>
      </c>
      <c r="X549" s="78">
        <v>40.555555555555557</v>
      </c>
      <c r="Y549" s="78">
        <v>57.666666666666664</v>
      </c>
      <c r="Z549" s="73"/>
      <c r="AA549" s="74"/>
      <c r="AB549" s="75">
        <f>IF(N549="","",(IF(N549&gt;='Sales Ach'!B$3,'Sales Ach'!C$3,IF(N549&gt;='Sales Ach'!B$4,('Sales Ach'!C$4+((N549-'Sales Ach'!B$4)/('Sales Ach'!B$3-'Sales Ach'!B$4))*'Sales Ach'!D$4),IF(N549&gt;'Sales Ach'!B$5,('Sales Ach'!C$5+((N549-'Sales Ach'!B$5)/('Sales Ach'!B$4-'Sales Ach'!B$5))*'Sales Ach'!D$5),IF(N549&gt;='Sales Ach'!B$6,('Sales Ach'!C$6+((N549-'Sales Ach'!B$6)/('Sales Ach'!B$5-'Sales Ach'!B$6)*'Sales Ach'!D$6)),0))))*$AB$2/10))</f>
        <v>13.862176030877382</v>
      </c>
      <c r="AC549" s="76">
        <f>IF(Q549="","",(IF(Q549&gt;=UA!B$3,UA!C$3,IF(Q549&gt;=UA!B$4,(UA!C$4+((Q549-UA!B$4)/(UA!B$3-UA!B$4))*UA!D$4),IF(Q549&gt;UA!B$5,(UA!C$5+((Q549-UA!B$5)/(UA!B$4-UA!B$5))*UA!D$5),IF(Q549&gt;=UA!B$6,(UA!C$6+((Q549-UA!B$6)/(UA!B$5-UA!B$6)*UA!D$6)),0))))*$AC$2/10))</f>
        <v>0</v>
      </c>
      <c r="AD549" s="76">
        <f>IF(R549="","",(IF(R549&gt;='New Product'!B$3,'New Product'!C$3,IF(R549&gt;='New Product'!B$4,('New Product'!C$4+((R549-'New Product'!B$4)/('New Product'!B$3-'New Product'!B$4))*'New Product'!D$4),IF(R549&gt;'New Product'!B$5,('New Product'!C$5+((R549-'New Product'!B$5)/('New Product'!B$4-'New Product'!B$5))*'New Product'!D$5),IF(R549&gt;='New Product'!B$6,('New Product'!C$6+((R549-'New Product'!B$6)/('New Product'!B$5-'New Product'!B$6)*'New Product'!D$6)),0)))))*$AD$2/10)</f>
        <v>0</v>
      </c>
      <c r="AE549" s="76">
        <f>IF(S549="","",(IF(S549&gt;='Basket Brand'!B$3,'Basket Brand'!C$3,IF(S549&gt;='Basket Brand'!B$4,('Basket Brand'!C$4+((S549-'Basket Brand'!B$4)/('Basket Brand'!B$3-'Basket Brand'!B$4))*'Basket Brand'!D$4),IF(S549&gt;'Basket Brand'!B$5,('Basket Brand'!C$5+((S549-'Basket Brand'!B$5)/('Basket Brand'!B$4-'Basket Brand'!B$5))*'Basket Brand'!D$5),IF(S549&gt;='Basket Brand'!B$6,('Basket Brand'!C$6+((S549-'Basket Brand'!B$6)/('Basket Brand'!B$5-'Basket Brand'!B$6)*'Basket Brand'!D$6)),0))))*$AE$2/10))</f>
        <v>4.0048980454816157</v>
      </c>
      <c r="AF549" s="76">
        <f>IF(T549="","",(IF(T549&gt;='No of Month Ach.'!B$3,'No of Month Ach.'!C$3,IF(T549&gt;='No of Month Ach.'!B$4,('No of Month Ach.'!C$4+((T549-'No of Month Ach.'!B$4)/('No of Month Ach.'!B$3-'No of Month Ach.'!B$4))*'No of Month Ach.'!D$4),IF(T549&gt;'No of Month Ach.'!B$5,('No of Month Ach.'!C$5+((T549-'No of Month Ach.'!B$5)/('No of Month Ach.'!B$4-'No of Month Ach.'!B$5))*'No of Month Ach.'!D$5),IF(T549&gt;='No of Month Ach.'!B$6,('No of Month Ach.'!C$6+((T549-'No of Month Ach.'!B$6)/('No of Month Ach.'!B$5-'No of Month Ach.'!B$6)*'No of Month Ach.'!D$6)),0))))*$AF$2/10))</f>
        <v>0</v>
      </c>
      <c r="AG549" s="76">
        <f>IFERROR(IF(U549="","",IF(U549&gt;='Rx Share'!B$3,'Rx Share'!C$3,IF(U549&gt;='Rx Share'!B$4,('Rx Share'!C$4+((U549-'Rx Share'!B$4)/('Rx Share'!B$3-'Rx Share'!B$4))*'Rx Share'!D$4),IF(U549&gt;'Rx Share'!B$5,('Rx Share'!C$5+((U549-'Rx Share'!B$5)/('Rx Share'!B$4-'Rx Share'!B$5))*'Rx Share'!D$5),IF(U549&gt;='Rx Share'!B$6,('Rx Share'!C$6+((U549-'Rx Share'!B$6)/('Rx Share'!B$5-'Rx Share'!B$6)*'Rx Share'!D$6)),0)))))*$AG$2/10,"")</f>
        <v>3.5488133764832797</v>
      </c>
      <c r="AH549" s="76">
        <f>IF(W549&gt;='Call Achv'!B$3,'Call Achv'!C$3,IF(W549&gt;='Call Achv'!B$4,('Call Achv'!C$4+((W549-'Call Achv'!B$4)/('Call Achv'!B$3-'Call Achv'!B$4))*'Call Achv'!D$4),IF(W549&gt;'Call Achv'!B$5,('Call Achv'!C$5+((W549-'Call Achv'!B$5)/('Call Achv'!B$4-'Call Achv'!B$5))*'Call Achv'!D$5),IF(W549&gt;='Call Achv'!B$6,('Call Achv'!C$6+((W549-'Call Achv'!B$6)/('Call Achv'!B$5-'Call Achv'!B$6)*'Call Achv'!D$6)),0))))*$AH$2/10</f>
        <v>0</v>
      </c>
      <c r="AI549" s="76">
        <f>IF(X549&gt;='FF-Written'!B$3,'FF-Written'!C$3,IF(X549&gt;='FF-Written'!B$4,('FF-Written'!C$4+((X549-'FF-Written'!B$4)/('FF-Written'!B$3-'FF-Written'!B$4))*'FF-Written'!D$4),IF(X549&gt;'FF-Written'!B$5,('FF-Written'!C$5+((X549-'FF-Written'!B$5)/('FF-Written'!B$4-'FF-Written'!B$5))*'FF-Written'!D$5),IF(X549&gt;='FF-Written'!B$6,('FF-Written'!C$6+((X549-'FF-Written'!B$6)/('FF-Written'!B$5-'FF-Written'!B$6)*'FF-Written'!D$6)),0))))*$AI$2/10</f>
        <v>0</v>
      </c>
      <c r="AJ549" s="76">
        <f>IF(Y549&gt;='FF-Detailing'!B$3,'FF-Detailing'!C$3,IF(Y549&gt;='FF-Detailing'!B$4,('FF-Detailing'!C$4+((Y549-'FF-Detailing'!B$4)/('FF-Detailing'!B$3-'FF-Detailing'!B$4))*'FF-Detailing'!D$4),IF(Y549&gt;'FF-Detailing'!B$5,('FF-Detailing'!C$5+((Y549-'FF-Detailing'!B$5)/('FF-Detailing'!B$4-'FF-Detailing'!B$5))*'FF-Detailing'!D$5),IF(Y549&gt;='FF-Detailing'!B$6,('FF-Detailing'!C$6+((Y549-'FF-Detailing'!B$6)/('FF-Detailing'!B$5-'FF-Detailing'!B$6)*'FF-Detailing'!D$6)),0))))*$AJ$2/10</f>
        <v>0</v>
      </c>
      <c r="AK549" s="100">
        <f t="shared" si="105"/>
        <v>22.333842595448747</v>
      </c>
      <c r="AL549" s="70">
        <f t="shared" si="112"/>
        <v>537</v>
      </c>
      <c r="AO549" s="110" t="str">
        <f t="shared" si="106"/>
        <v/>
      </c>
      <c r="AP549" s="110" t="str">
        <f t="shared" si="102"/>
        <v/>
      </c>
      <c r="AQ549" s="110" t="str">
        <f t="shared" si="103"/>
        <v/>
      </c>
      <c r="AR549" s="110" t="str">
        <f t="shared" si="104"/>
        <v/>
      </c>
      <c r="AS549" s="109" t="str">
        <f t="shared" si="107"/>
        <v>Disqualified</v>
      </c>
      <c r="AT549" s="109" t="str">
        <f t="shared" si="108"/>
        <v>Disqualified</v>
      </c>
      <c r="AU549" s="109" t="str">
        <f t="shared" si="109"/>
        <v>Disqualified</v>
      </c>
      <c r="AV549" s="109" t="str">
        <f t="shared" si="110"/>
        <v>Disqualified</v>
      </c>
    </row>
    <row r="550" spans="1:48" ht="20" x14ac:dyDescent="0.35">
      <c r="A550" s="87"/>
      <c r="B550" s="79">
        <v>110036</v>
      </c>
      <c r="C550" s="80" t="s">
        <v>2619</v>
      </c>
      <c r="D550" s="80" t="s">
        <v>1114</v>
      </c>
      <c r="E550" s="80" t="s">
        <v>676</v>
      </c>
      <c r="F550" s="80" t="s">
        <v>148</v>
      </c>
      <c r="G550" s="80" t="s">
        <v>33</v>
      </c>
      <c r="H550" s="80" t="s">
        <v>1760</v>
      </c>
      <c r="I550" s="80" t="s">
        <v>1757</v>
      </c>
      <c r="J550" s="146">
        <v>45662</v>
      </c>
      <c r="K550" s="146" t="s">
        <v>1719</v>
      </c>
      <c r="L550" s="79"/>
      <c r="M550" s="79">
        <v>9</v>
      </c>
      <c r="N550" s="78">
        <v>90.522622725398307</v>
      </c>
      <c r="O550" s="78">
        <f>_xlfn.XLOOKUP($B550,[1]Sheet1!$A:$A,[1]Sheet1!$D:$D)</f>
        <v>90.522660560918439</v>
      </c>
      <c r="P550" s="78">
        <f t="shared" si="111"/>
        <v>-3.7835520132034617E-5</v>
      </c>
      <c r="Q550" s="78">
        <v>37.313432835820898</v>
      </c>
      <c r="R550" s="78">
        <v>89.697570689719512</v>
      </c>
      <c r="S550" s="78">
        <v>72.942517682602499</v>
      </c>
      <c r="T550" s="142">
        <v>3</v>
      </c>
      <c r="U550" s="68">
        <v>11.376564277588169</v>
      </c>
      <c r="V550" s="68">
        <v>0.34129692832764508</v>
      </c>
      <c r="W550" s="78">
        <v>74.095238095238088</v>
      </c>
      <c r="X550" s="78">
        <v>72.777777777777771</v>
      </c>
      <c r="Y550" s="78">
        <v>82.333333333333329</v>
      </c>
      <c r="Z550" s="73"/>
      <c r="AA550" s="74"/>
      <c r="AB550" s="75">
        <f>IF(N550="","",(IF(N550&gt;='Sales Ach'!B$3,'Sales Ach'!C$3,IF(N550&gt;='Sales Ach'!B$4,('Sales Ach'!C$4+((N550-'Sales Ach'!B$4)/('Sales Ach'!B$3-'Sales Ach'!B$4))*'Sales Ach'!D$4),IF(N550&gt;'Sales Ach'!B$5,('Sales Ach'!C$5+((N550-'Sales Ach'!B$5)/('Sales Ach'!B$4-'Sales Ach'!B$5))*'Sales Ach'!D$5),IF(N550&gt;='Sales Ach'!B$6,('Sales Ach'!C$6+((N550-'Sales Ach'!B$6)/('Sales Ach'!B$5-'Sales Ach'!B$6)*'Sales Ach'!D$6)),0))))*$AB$2/10))</f>
        <v>13.656786817619491</v>
      </c>
      <c r="AC550" s="76">
        <f>IF(Q550="","",(IF(Q550&gt;=UA!B$3,UA!C$3,IF(Q550&gt;=UA!B$4,(UA!C$4+((Q550-UA!B$4)/(UA!B$3-UA!B$4))*UA!D$4),IF(Q550&gt;UA!B$5,(UA!C$5+((Q550-UA!B$5)/(UA!B$4-UA!B$5))*UA!D$5),IF(Q550&gt;=UA!B$6,(UA!C$6+((Q550-UA!B$6)/(UA!B$5-UA!B$6)*UA!D$6)),0))))*$AC$2/10))</f>
        <v>5.1940298507462694</v>
      </c>
      <c r="AD550" s="76">
        <f>IF(R550="","",(IF(R550&gt;='New Product'!B$3,'New Product'!C$3,IF(R550&gt;='New Product'!B$4,('New Product'!C$4+((R550-'New Product'!B$4)/('New Product'!B$3-'New Product'!B$4))*'New Product'!D$4),IF(R550&gt;'New Product'!B$5,('New Product'!C$5+((R550-'New Product'!B$5)/('New Product'!B$4-'New Product'!B$5))*'New Product'!D$5),IF(R550&gt;='New Product'!B$6,('New Product'!C$6+((R550-'New Product'!B$6)/('New Product'!B$5-'New Product'!B$6)*'New Product'!D$6)),0)))))*$AD$2/10)</f>
        <v>2.9697570689719512</v>
      </c>
      <c r="AE550" s="76">
        <f>IF(S550="","",(IF(S550&gt;='Basket Brand'!B$3,'Basket Brand'!C$3,IF(S550&gt;='Basket Brand'!B$4,('Basket Brand'!C$4+((S550-'Basket Brand'!B$4)/('Basket Brand'!B$3-'Basket Brand'!B$4))*'Basket Brand'!D$4),IF(S550&gt;'Basket Brand'!B$5,('Basket Brand'!C$5+((S550-'Basket Brand'!B$5)/('Basket Brand'!B$4-'Basket Brand'!B$5))*'Basket Brand'!D$5),IF(S550&gt;='Basket Brand'!B$6,('Basket Brand'!C$6+((S550-'Basket Brand'!B$6)/('Basket Brand'!B$5-'Basket Brand'!B$6)*'Basket Brand'!D$6)),0))))*$AE$2/10))</f>
        <v>3.3531021219122996</v>
      </c>
      <c r="AF550" s="76">
        <f>IF(T550="","",(IF(T550&gt;='No of Month Ach.'!B$3,'No of Month Ach.'!C$3,IF(T550&gt;='No of Month Ach.'!B$4,('No of Month Ach.'!C$4+((T550-'No of Month Ach.'!B$4)/('No of Month Ach.'!B$3-'No of Month Ach.'!B$4))*'No of Month Ach.'!D$4),IF(T550&gt;'No of Month Ach.'!B$5,('No of Month Ach.'!C$5+((T550-'No of Month Ach.'!B$5)/('No of Month Ach.'!B$4-'No of Month Ach.'!B$5))*'No of Month Ach.'!D$5),IF(T550&gt;='No of Month Ach.'!B$6,('No of Month Ach.'!C$6+((T550-'No of Month Ach.'!B$6)/('No of Month Ach.'!B$5-'No of Month Ach.'!B$6)*'No of Month Ach.'!D$6)),0))))*$AF$2/10))</f>
        <v>0</v>
      </c>
      <c r="AG550" s="76">
        <f>IFERROR(IF(U550="","",IF(U550&gt;='Rx Share'!B$3,'Rx Share'!C$3,IF(U550&gt;='Rx Share'!B$4,('Rx Share'!C$4+((U550-'Rx Share'!B$4)/('Rx Share'!B$3-'Rx Share'!B$4))*'Rx Share'!D$4),IF(U550&gt;'Rx Share'!B$5,('Rx Share'!C$5+((U550-'Rx Share'!B$5)/('Rx Share'!B$4-'Rx Share'!B$5))*'Rx Share'!D$5),IF(U550&gt;='Rx Share'!B$6,('Rx Share'!C$6+((U550-'Rx Share'!B$6)/('Rx Share'!B$5-'Rx Share'!B$6)*'Rx Share'!D$6)),0)))))*$AG$2/10,"")</f>
        <v>0</v>
      </c>
      <c r="AH550" s="76">
        <f>IF(W550&gt;='Call Achv'!B$3,'Call Achv'!C$3,IF(W550&gt;='Call Achv'!B$4,('Call Achv'!C$4+((W550-'Call Achv'!B$4)/('Call Achv'!B$3-'Call Achv'!B$4))*'Call Achv'!D$4),IF(W550&gt;'Call Achv'!B$5,('Call Achv'!C$5+((W550-'Call Achv'!B$5)/('Call Achv'!B$4-'Call Achv'!B$5))*'Call Achv'!D$5),IF(W550&gt;='Call Achv'!B$6,('Call Achv'!C$6+((W550-'Call Achv'!B$6)/('Call Achv'!B$5-'Call Achv'!B$6)*'Call Achv'!D$6)),0))))*$AH$2/10</f>
        <v>0</v>
      </c>
      <c r="AI550" s="76">
        <f>IF(X550&gt;='FF-Written'!B$3,'FF-Written'!C$3,IF(X550&gt;='FF-Written'!B$4,('FF-Written'!C$4+((X550-'FF-Written'!B$4)/('FF-Written'!B$3-'FF-Written'!B$4))*'FF-Written'!D$4),IF(X550&gt;'FF-Written'!B$5,('FF-Written'!C$5+((X550-'FF-Written'!B$5)/('FF-Written'!B$4-'FF-Written'!B$5))*'FF-Written'!D$5),IF(X550&gt;='FF-Written'!B$6,('FF-Written'!C$6+((X550-'FF-Written'!B$6)/('FF-Written'!B$5-'FF-Written'!B$6)*'FF-Written'!D$6)),0))))*$AI$2/10</f>
        <v>4.7333333333333325</v>
      </c>
      <c r="AJ550" s="76">
        <f>IF(Y550&gt;='FF-Detailing'!B$3,'FF-Detailing'!C$3,IF(Y550&gt;='FF-Detailing'!B$4,('FF-Detailing'!C$4+((Y550-'FF-Detailing'!B$4)/('FF-Detailing'!B$3-'FF-Detailing'!B$4))*'FF-Detailing'!D$4),IF(Y550&gt;'FF-Detailing'!B$5,('FF-Detailing'!C$5+((Y550-'FF-Detailing'!B$5)/('FF-Detailing'!B$4-'FF-Detailing'!B$5))*'FF-Detailing'!D$5),IF(Y550&gt;='FF-Detailing'!B$6,('FF-Detailing'!C$6+((Y550-'FF-Detailing'!B$6)/('FF-Detailing'!B$5-'FF-Detailing'!B$6)*'FF-Detailing'!D$6)),0))))*$AJ$2/10</f>
        <v>2.2399999999999998</v>
      </c>
      <c r="AK550" s="100">
        <f t="shared" si="105"/>
        <v>40.183761490729182</v>
      </c>
      <c r="AL550" s="70">
        <f t="shared" si="112"/>
        <v>341</v>
      </c>
      <c r="AO550" s="110" t="str">
        <f t="shared" si="106"/>
        <v/>
      </c>
      <c r="AP550" s="110" t="str">
        <f t="shared" si="102"/>
        <v/>
      </c>
      <c r="AQ550" s="110" t="str">
        <f t="shared" si="103"/>
        <v/>
      </c>
      <c r="AR550" s="110" t="str">
        <f t="shared" si="104"/>
        <v/>
      </c>
      <c r="AS550" s="109" t="str">
        <f t="shared" si="107"/>
        <v>Disqualified</v>
      </c>
      <c r="AT550" s="109" t="str">
        <f t="shared" si="108"/>
        <v>Disqualified</v>
      </c>
      <c r="AU550" s="109" t="str">
        <f t="shared" si="109"/>
        <v>Disqualified</v>
      </c>
      <c r="AV550" s="109" t="str">
        <f t="shared" si="110"/>
        <v>Disqualified</v>
      </c>
    </row>
    <row r="551" spans="1:48" ht="20" x14ac:dyDescent="0.35">
      <c r="A551" s="87"/>
      <c r="B551" s="79">
        <v>110037</v>
      </c>
      <c r="C551" s="80" t="s">
        <v>2620</v>
      </c>
      <c r="D551" s="80" t="s">
        <v>1114</v>
      </c>
      <c r="E551" s="80" t="s">
        <v>2621</v>
      </c>
      <c r="F551" s="80" t="s">
        <v>2185</v>
      </c>
      <c r="G551" s="80" t="s">
        <v>1807</v>
      </c>
      <c r="H551" s="80" t="s">
        <v>1808</v>
      </c>
      <c r="I551" s="80" t="s">
        <v>1757</v>
      </c>
      <c r="J551" s="146">
        <v>45662</v>
      </c>
      <c r="K551" s="146" t="s">
        <v>1719</v>
      </c>
      <c r="L551" s="79"/>
      <c r="M551" s="79">
        <v>9</v>
      </c>
      <c r="N551" s="78">
        <v>81.647336782527617</v>
      </c>
      <c r="O551" s="78">
        <f>_xlfn.XLOOKUP($B551,[1]Sheet1!$A:$A,[1]Sheet1!$D:$D)</f>
        <v>81.647314476049289</v>
      </c>
      <c r="P551" s="78">
        <f t="shared" si="111"/>
        <v>2.2306478328459889E-5</v>
      </c>
      <c r="Q551" s="78">
        <v>26.027397260273972</v>
      </c>
      <c r="R551" s="78">
        <v>50.367510351504421</v>
      </c>
      <c r="S551" s="78">
        <v>82.772427308089974</v>
      </c>
      <c r="T551" s="142">
        <v>1</v>
      </c>
      <c r="U551" s="68">
        <v>3.1668766056776043</v>
      </c>
      <c r="V551" s="68">
        <v>0.57003778902196878</v>
      </c>
      <c r="W551" s="78">
        <v>85.018726591760299</v>
      </c>
      <c r="X551" s="78">
        <v>91.111111111111128</v>
      </c>
      <c r="Y551" s="78">
        <v>92.666666666666671</v>
      </c>
      <c r="Z551" s="73"/>
      <c r="AA551" s="74"/>
      <c r="AB551" s="75">
        <f>IF(N551="","",(IF(N551&gt;='Sales Ach'!B$3,'Sales Ach'!C$3,IF(N551&gt;='Sales Ach'!B$4,('Sales Ach'!C$4+((N551-'Sales Ach'!B$4)/('Sales Ach'!B$3-'Sales Ach'!B$4))*'Sales Ach'!D$4),IF(N551&gt;'Sales Ach'!B$5,('Sales Ach'!C$5+((N551-'Sales Ach'!B$5)/('Sales Ach'!B$4-'Sales Ach'!B$5))*'Sales Ach'!D$5),IF(N551&gt;='Sales Ach'!B$6,('Sales Ach'!C$6+((N551-'Sales Ach'!B$6)/('Sales Ach'!B$5-'Sales Ach'!B$6)*'Sales Ach'!D$6)),0))))*$AB$2/10))</f>
        <v>10.994201034758285</v>
      </c>
      <c r="AC551" s="76">
        <f>IF(Q551="","",(IF(Q551&gt;=UA!B$3,UA!C$3,IF(Q551&gt;=UA!B$4,(UA!C$4+((Q551-UA!B$4)/(UA!B$3-UA!B$4))*UA!D$4),IF(Q551&gt;UA!B$5,(UA!C$5+((Q551-UA!B$5)/(UA!B$4-UA!B$5))*UA!D$5),IF(Q551&gt;=UA!B$6,(UA!C$6+((Q551-UA!B$6)/(UA!B$5-UA!B$6)*UA!D$6)),0))))*$AC$2/10))</f>
        <v>0</v>
      </c>
      <c r="AD551" s="76">
        <f>IF(R551="","",(IF(R551&gt;='New Product'!B$3,'New Product'!C$3,IF(R551&gt;='New Product'!B$4,('New Product'!C$4+((R551-'New Product'!B$4)/('New Product'!B$3-'New Product'!B$4))*'New Product'!D$4),IF(R551&gt;'New Product'!B$5,('New Product'!C$5+((R551-'New Product'!B$5)/('New Product'!B$4-'New Product'!B$5))*'New Product'!D$5),IF(R551&gt;='New Product'!B$6,('New Product'!C$6+((R551-'New Product'!B$6)/('New Product'!B$5-'New Product'!B$6)*'New Product'!D$6)),0)))))*$AD$2/10)</f>
        <v>0.70357857787831835</v>
      </c>
      <c r="AE551" s="76">
        <f>IF(S551="","",(IF(S551&gt;='Basket Brand'!B$3,'Basket Brand'!C$3,IF(S551&gt;='Basket Brand'!B$4,('Basket Brand'!C$4+((S551-'Basket Brand'!B$4)/('Basket Brand'!B$3-'Basket Brand'!B$4))*'Basket Brand'!D$4),IF(S551&gt;'Basket Brand'!B$5,('Basket Brand'!C$5+((S551-'Basket Brand'!B$5)/('Basket Brand'!B$4-'Basket Brand'!B$5))*'Basket Brand'!D$5),IF(S551&gt;='Basket Brand'!B$6,('Basket Brand'!C$6+((S551-'Basket Brand'!B$6)/('Basket Brand'!B$5-'Basket Brand'!B$6)*'Basket Brand'!D$6)),0))))*$AE$2/10))</f>
        <v>4.5326912769707972</v>
      </c>
      <c r="AF551" s="76">
        <f>IF(T551="","",(IF(T551&gt;='No of Month Ach.'!B$3,'No of Month Ach.'!C$3,IF(T551&gt;='No of Month Ach.'!B$4,('No of Month Ach.'!C$4+((T551-'No of Month Ach.'!B$4)/('No of Month Ach.'!B$3-'No of Month Ach.'!B$4))*'No of Month Ach.'!D$4),IF(T551&gt;'No of Month Ach.'!B$5,('No of Month Ach.'!C$5+((T551-'No of Month Ach.'!B$5)/('No of Month Ach.'!B$4-'No of Month Ach.'!B$5))*'No of Month Ach.'!D$5),IF(T551&gt;='No of Month Ach.'!B$6,('No of Month Ach.'!C$6+((T551-'No of Month Ach.'!B$6)/('No of Month Ach.'!B$5-'No of Month Ach.'!B$6)*'No of Month Ach.'!D$6)),0))))*$AF$2/10))</f>
        <v>0</v>
      </c>
      <c r="AG551" s="76">
        <f>IFERROR(IF(U551="","",IF(U551&gt;='Rx Share'!B$3,'Rx Share'!C$3,IF(U551&gt;='Rx Share'!B$4,('Rx Share'!C$4+((U551-'Rx Share'!B$4)/('Rx Share'!B$3-'Rx Share'!B$4))*'Rx Share'!D$4),IF(U551&gt;'Rx Share'!B$5,('Rx Share'!C$5+((U551-'Rx Share'!B$5)/('Rx Share'!B$4-'Rx Share'!B$5))*'Rx Share'!D$5),IF(U551&gt;='Rx Share'!B$6,('Rx Share'!C$6+((U551-'Rx Share'!B$6)/('Rx Share'!B$5-'Rx Share'!B$6)*'Rx Share'!D$6)),0)))))*$AG$2/10,"")</f>
        <v>0</v>
      </c>
      <c r="AH551" s="76">
        <f>IF(W551&gt;='Call Achv'!B$3,'Call Achv'!C$3,IF(W551&gt;='Call Achv'!B$4,('Call Achv'!C$4+((W551-'Call Achv'!B$4)/('Call Achv'!B$3-'Call Achv'!B$4))*'Call Achv'!D$4),IF(W551&gt;'Call Achv'!B$5,('Call Achv'!C$5+((W551-'Call Achv'!B$5)/('Call Achv'!B$4-'Call Achv'!B$5))*'Call Achv'!D$5),IF(W551&gt;='Call Achv'!B$6,('Call Achv'!C$6+((W551-'Call Achv'!B$6)/('Call Achv'!B$5-'Call Achv'!B$6)*'Call Achv'!D$6)),0))))*$AH$2/10</f>
        <v>1.1282771535580522</v>
      </c>
      <c r="AI551" s="76">
        <f>IF(X551&gt;='FF-Written'!B$3,'FF-Written'!C$3,IF(X551&gt;='FF-Written'!B$4,('FF-Written'!C$4+((X551-'FF-Written'!B$4)/('FF-Written'!B$3-'FF-Written'!B$4))*'FF-Written'!D$4),IF(X551&gt;'FF-Written'!B$5,('FF-Written'!C$5+((X551-'FF-Written'!B$5)/('FF-Written'!B$4-'FF-Written'!B$5))*'FF-Written'!D$5),IF(X551&gt;='FF-Written'!B$6,('FF-Written'!C$6+((X551-'FF-Written'!B$6)/('FF-Written'!B$5-'FF-Written'!B$6)*'FF-Written'!D$6)),0))))*$AI$2/10</f>
        <v>8</v>
      </c>
      <c r="AJ551" s="76">
        <f>IF(Y551&gt;='FF-Detailing'!B$3,'FF-Detailing'!C$3,IF(Y551&gt;='FF-Detailing'!B$4,('FF-Detailing'!C$4+((Y551-'FF-Detailing'!B$4)/('FF-Detailing'!B$3-'FF-Detailing'!B$4))*'FF-Detailing'!D$4),IF(Y551&gt;'FF-Detailing'!B$5,('FF-Detailing'!C$5+((Y551-'FF-Detailing'!B$5)/('FF-Detailing'!B$4-'FF-Detailing'!B$5))*'FF-Detailing'!D$5),IF(Y551&gt;='FF-Detailing'!B$6,('FF-Detailing'!C$6+((Y551-'FF-Detailing'!B$6)/('FF-Detailing'!B$5-'FF-Detailing'!B$6)*'FF-Detailing'!D$6)),0))))*$AJ$2/10</f>
        <v>2.8600000000000003</v>
      </c>
      <c r="AK551" s="100">
        <f t="shared" si="105"/>
        <v>35.273435053956817</v>
      </c>
      <c r="AL551" s="70">
        <f t="shared" si="112"/>
        <v>408</v>
      </c>
      <c r="AO551" s="110" t="str">
        <f t="shared" si="106"/>
        <v/>
      </c>
      <c r="AP551" s="110" t="str">
        <f t="shared" si="102"/>
        <v/>
      </c>
      <c r="AQ551" s="110" t="str">
        <f t="shared" si="103"/>
        <v/>
      </c>
      <c r="AR551" s="110" t="str">
        <f t="shared" si="104"/>
        <v/>
      </c>
      <c r="AS551" s="109" t="str">
        <f t="shared" si="107"/>
        <v>Disqualified</v>
      </c>
      <c r="AT551" s="109" t="str">
        <f t="shared" si="108"/>
        <v>Disqualified</v>
      </c>
      <c r="AU551" s="109" t="str">
        <f t="shared" si="109"/>
        <v>Disqualified</v>
      </c>
      <c r="AV551" s="109" t="str">
        <f t="shared" si="110"/>
        <v>Disqualified</v>
      </c>
    </row>
    <row r="552" spans="1:48" ht="20" x14ac:dyDescent="0.35">
      <c r="A552" s="87"/>
      <c r="B552" s="79">
        <v>110038</v>
      </c>
      <c r="C552" s="80" t="s">
        <v>2622</v>
      </c>
      <c r="D552" s="80" t="s">
        <v>1114</v>
      </c>
      <c r="E552" s="80" t="s">
        <v>2623</v>
      </c>
      <c r="F552" s="80" t="s">
        <v>140</v>
      </c>
      <c r="G552" s="80" t="s">
        <v>29</v>
      </c>
      <c r="H552" s="80" t="s">
        <v>1756</v>
      </c>
      <c r="I552" s="80" t="s">
        <v>1757</v>
      </c>
      <c r="J552" s="146">
        <v>45662</v>
      </c>
      <c r="K552" s="146" t="s">
        <v>1719</v>
      </c>
      <c r="L552" s="79"/>
      <c r="M552" s="79">
        <v>9</v>
      </c>
      <c r="N552" s="78">
        <v>96.400343087306197</v>
      </c>
      <c r="O552" s="78">
        <f>_xlfn.XLOOKUP($B552,[1]Sheet1!$A:$A,[1]Sheet1!$D:$D)</f>
        <v>96.400513169457554</v>
      </c>
      <c r="P552" s="78">
        <f t="shared" si="111"/>
        <v>-1.7008215135660976E-4</v>
      </c>
      <c r="Q552" s="78">
        <v>37.521514629948364</v>
      </c>
      <c r="R552" s="78">
        <v>56.083000293994388</v>
      </c>
      <c r="S552" s="78">
        <v>116.01621849613701</v>
      </c>
      <c r="T552" s="142">
        <v>6</v>
      </c>
      <c r="U552" s="68">
        <v>19.038553069966682</v>
      </c>
      <c r="V552" s="68">
        <v>0.57115659209900049</v>
      </c>
      <c r="W552" s="78">
        <v>103.46031746031746</v>
      </c>
      <c r="X552" s="78">
        <v>77.777777777777771</v>
      </c>
      <c r="Y552" s="78">
        <v>86.333333333333329</v>
      </c>
      <c r="Z552" s="73"/>
      <c r="AA552" s="74"/>
      <c r="AB552" s="75">
        <f>IF(N552="","",(IF(N552&gt;='Sales Ach'!B$3,'Sales Ach'!C$3,IF(N552&gt;='Sales Ach'!B$4,('Sales Ach'!C$4+((N552-'Sales Ach'!B$4)/('Sales Ach'!B$3-'Sales Ach'!B$4))*'Sales Ach'!D$4),IF(N552&gt;'Sales Ach'!B$5,('Sales Ach'!C$5+((N552-'Sales Ach'!B$5)/('Sales Ach'!B$4-'Sales Ach'!B$5))*'Sales Ach'!D$5),IF(N552&gt;='Sales Ach'!B$6,('Sales Ach'!C$6+((N552-'Sales Ach'!B$6)/('Sales Ach'!B$5-'Sales Ach'!B$6)*'Sales Ach'!D$6)),0))))*$AB$2/10))</f>
        <v>16.680411704767437</v>
      </c>
      <c r="AC552" s="76">
        <f>IF(Q552="","",(IF(Q552&gt;=UA!B$3,UA!C$3,IF(Q552&gt;=UA!B$4,(UA!C$4+((Q552-UA!B$4)/(UA!B$3-UA!B$4))*UA!D$4),IF(Q552&gt;UA!B$5,(UA!C$5+((Q552-UA!B$5)/(UA!B$4-UA!B$5))*UA!D$5),IF(Q552&gt;=UA!B$6,(UA!C$6+((Q552-UA!B$6)/(UA!B$5-UA!B$6)*UA!D$6)),0))))*$AC$2/10))</f>
        <v>5.2564543889845092</v>
      </c>
      <c r="AD552" s="76">
        <f>IF(R552="","",(IF(R552&gt;='New Product'!B$3,'New Product'!C$3,IF(R552&gt;='New Product'!B$4,('New Product'!C$4+((R552-'New Product'!B$4)/('New Product'!B$3-'New Product'!B$4))*'New Product'!D$4),IF(R552&gt;'New Product'!B$5,('New Product'!C$5+((R552-'New Product'!B$5)/('New Product'!B$4-'New Product'!B$5))*'New Product'!D$5),IF(R552&gt;='New Product'!B$6,('New Product'!C$6+((R552-'New Product'!B$6)/('New Product'!B$5-'New Product'!B$6)*'New Product'!D$6)),0)))))*$AD$2/10)</f>
        <v>0.95363126286225453</v>
      </c>
      <c r="AE552" s="76">
        <f>IF(S552="","",(IF(S552&gt;='Basket Brand'!B$3,'Basket Brand'!C$3,IF(S552&gt;='Basket Brand'!B$4,('Basket Brand'!C$4+((S552-'Basket Brand'!B$4)/('Basket Brand'!B$3-'Basket Brand'!B$4))*'Basket Brand'!D$4),IF(S552&gt;'Basket Brand'!B$5,('Basket Brand'!C$5+((S552-'Basket Brand'!B$5)/('Basket Brand'!B$4-'Basket Brand'!B$5))*'Basket Brand'!D$5),IF(S552&gt;='Basket Brand'!B$6,('Basket Brand'!C$6+((S552-'Basket Brand'!B$6)/('Basket Brand'!B$5-'Basket Brand'!B$6)*'Basket Brand'!D$6)),0))))*$AE$2/10))</f>
        <v>11.521946219536442</v>
      </c>
      <c r="AF552" s="76">
        <f>IF(T552="","",(IF(T552&gt;='No of Month Ach.'!B$3,'No of Month Ach.'!C$3,IF(T552&gt;='No of Month Ach.'!B$4,('No of Month Ach.'!C$4+((T552-'No of Month Ach.'!B$4)/('No of Month Ach.'!B$3-'No of Month Ach.'!B$4))*'No of Month Ach.'!D$4),IF(T552&gt;'No of Month Ach.'!B$5,('No of Month Ach.'!C$5+((T552-'No of Month Ach.'!B$5)/('No of Month Ach.'!B$4-'No of Month Ach.'!B$5))*'No of Month Ach.'!D$5),IF(T552&gt;='No of Month Ach.'!B$6,('No of Month Ach.'!C$6+((T552-'No of Month Ach.'!B$6)/('No of Month Ach.'!B$5-'No of Month Ach.'!B$6)*'No of Month Ach.'!D$6)),0))))*$AF$2/10))</f>
        <v>1.575</v>
      </c>
      <c r="AG552" s="76">
        <f>IFERROR(IF(U552="","",IF(U552&gt;='Rx Share'!B$3,'Rx Share'!C$3,IF(U552&gt;='Rx Share'!B$4,('Rx Share'!C$4+((U552-'Rx Share'!B$4)/('Rx Share'!B$3-'Rx Share'!B$4))*'Rx Share'!D$4),IF(U552&gt;'Rx Share'!B$5,('Rx Share'!C$5+((U552-'Rx Share'!B$5)/('Rx Share'!B$4-'Rx Share'!B$5))*'Rx Share'!D$5),IF(U552&gt;='Rx Share'!B$6,('Rx Share'!C$6+((U552-'Rx Share'!B$6)/('Rx Share'!B$5-'Rx Share'!B$6)*'Rx Share'!D$6)),0)))))*$AG$2/10,"")</f>
        <v>0</v>
      </c>
      <c r="AH552" s="76">
        <f>IF(W552&gt;='Call Achv'!B$3,'Call Achv'!C$3,IF(W552&gt;='Call Achv'!B$4,('Call Achv'!C$4+((W552-'Call Achv'!B$4)/('Call Achv'!B$3-'Call Achv'!B$4))*'Call Achv'!D$4),IF(W552&gt;'Call Achv'!B$5,('Call Achv'!C$5+((W552-'Call Achv'!B$5)/('Call Achv'!B$4-'Call Achv'!B$5))*'Call Achv'!D$5),IF(W552&gt;='Call Achv'!B$6,('Call Achv'!C$6+((W552-'Call Achv'!B$6)/('Call Achv'!B$5-'Call Achv'!B$6)*'Call Achv'!D$6)),0))))*$AH$2/10</f>
        <v>5</v>
      </c>
      <c r="AI552" s="76">
        <f>IF(X552&gt;='FF-Written'!B$3,'FF-Written'!C$3,IF(X552&gt;='FF-Written'!B$4,('FF-Written'!C$4+((X552-'FF-Written'!B$4)/('FF-Written'!B$3-'FF-Written'!B$4))*'FF-Written'!D$4),IF(X552&gt;'FF-Written'!B$5,('FF-Written'!C$5+((X552-'FF-Written'!B$5)/('FF-Written'!B$4-'FF-Written'!B$5))*'FF-Written'!D$5),IF(X552&gt;='FF-Written'!B$6,('FF-Written'!C$6+((X552-'FF-Written'!B$6)/('FF-Written'!B$5-'FF-Written'!B$6)*'FF-Written'!D$6)),0))))*$AI$2/10</f>
        <v>5.333333333333333</v>
      </c>
      <c r="AJ552" s="76">
        <f>IF(Y552&gt;='FF-Detailing'!B$3,'FF-Detailing'!C$3,IF(Y552&gt;='FF-Detailing'!B$4,('FF-Detailing'!C$4+((Y552-'FF-Detailing'!B$4)/('FF-Detailing'!B$3-'FF-Detailing'!B$4))*'FF-Detailing'!D$4),IF(Y552&gt;'FF-Detailing'!B$5,('FF-Detailing'!C$5+((Y552-'FF-Detailing'!B$5)/('FF-Detailing'!B$4-'FF-Detailing'!B$5))*'FF-Detailing'!D$5),IF(Y552&gt;='FF-Detailing'!B$6,('FF-Detailing'!C$6+((Y552-'FF-Detailing'!B$6)/('FF-Detailing'!B$5-'FF-Detailing'!B$6)*'FF-Detailing'!D$6)),0))))*$AJ$2/10</f>
        <v>2.4799999999999995</v>
      </c>
      <c r="AK552" s="100">
        <f t="shared" si="105"/>
        <v>61.000971136854972</v>
      </c>
      <c r="AL552" s="70">
        <f t="shared" si="112"/>
        <v>156</v>
      </c>
      <c r="AO552" s="110" t="str">
        <f t="shared" si="106"/>
        <v/>
      </c>
      <c r="AP552" s="110" t="str">
        <f t="shared" si="102"/>
        <v/>
      </c>
      <c r="AQ552" s="110" t="str">
        <f t="shared" si="103"/>
        <v/>
      </c>
      <c r="AR552" s="110" t="str">
        <f t="shared" si="104"/>
        <v/>
      </c>
      <c r="AS552" s="109" t="str">
        <f t="shared" si="107"/>
        <v>Disqualified</v>
      </c>
      <c r="AT552" s="109" t="str">
        <f t="shared" si="108"/>
        <v>Disqualified</v>
      </c>
      <c r="AU552" s="109" t="str">
        <f t="shared" si="109"/>
        <v>Disqualified</v>
      </c>
      <c r="AV552" s="109" t="str">
        <f t="shared" si="110"/>
        <v>Disqualified</v>
      </c>
    </row>
    <row r="553" spans="1:48" ht="20" x14ac:dyDescent="0.35">
      <c r="A553" s="87"/>
      <c r="B553" s="79">
        <v>110039</v>
      </c>
      <c r="C553" s="80" t="s">
        <v>2624</v>
      </c>
      <c r="D553" s="80" t="s">
        <v>1114</v>
      </c>
      <c r="E553" s="80" t="s">
        <v>2625</v>
      </c>
      <c r="F553" s="80" t="s">
        <v>1858</v>
      </c>
      <c r="G553" s="80" t="s">
        <v>17</v>
      </c>
      <c r="H553" s="80" t="s">
        <v>1756</v>
      </c>
      <c r="I553" s="80" t="s">
        <v>1757</v>
      </c>
      <c r="J553" s="146">
        <v>45662</v>
      </c>
      <c r="K553" s="146" t="s">
        <v>1719</v>
      </c>
      <c r="L553" s="79"/>
      <c r="M553" s="79">
        <v>9</v>
      </c>
      <c r="N553" s="78">
        <v>95.793051116588586</v>
      </c>
      <c r="O553" s="78">
        <f>_xlfn.XLOOKUP($B553,[1]Sheet1!$A:$A,[1]Sheet1!$D:$D)</f>
        <v>95.793064527734344</v>
      </c>
      <c r="P553" s="78">
        <f t="shared" si="111"/>
        <v>-1.3411145758368548E-5</v>
      </c>
      <c r="Q553" s="78">
        <v>40.579710144927539</v>
      </c>
      <c r="R553" s="78">
        <v>70.38386195700744</v>
      </c>
      <c r="S553" s="78">
        <v>103.69509507508164</v>
      </c>
      <c r="T553" s="142">
        <v>4</v>
      </c>
      <c r="U553" s="68">
        <v>12.703996872862309</v>
      </c>
      <c r="V553" s="68">
        <v>0.38111990618586927</v>
      </c>
      <c r="W553" s="78">
        <v>101.74603174603175</v>
      </c>
      <c r="X553" s="78">
        <v>78.333333333333343</v>
      </c>
      <c r="Y553" s="78">
        <v>83.666666666666671</v>
      </c>
      <c r="Z553" s="73"/>
      <c r="AA553" s="74"/>
      <c r="AB553" s="75">
        <f>IF(N553="","",(IF(N553&gt;='Sales Ach'!B$3,'Sales Ach'!C$3,IF(N553&gt;='Sales Ach'!B$4,('Sales Ach'!C$4+((N553-'Sales Ach'!B$4)/('Sales Ach'!B$3-'Sales Ach'!B$4))*'Sales Ach'!D$4),IF(N553&gt;'Sales Ach'!B$5,('Sales Ach'!C$5+((N553-'Sales Ach'!B$5)/('Sales Ach'!B$4-'Sales Ach'!B$5))*'Sales Ach'!D$5),IF(N553&gt;='Sales Ach'!B$6,('Sales Ach'!C$6+((N553-'Sales Ach'!B$6)/('Sales Ach'!B$5-'Sales Ach'!B$6)*'Sales Ach'!D$6)),0))))*$AB$2/10))</f>
        <v>15.951661339906304</v>
      </c>
      <c r="AC553" s="76">
        <f>IF(Q553="","",(IF(Q553&gt;=UA!B$3,UA!C$3,IF(Q553&gt;=UA!B$4,(UA!C$4+((Q553-UA!B$4)/(UA!B$3-UA!B$4))*UA!D$4),IF(Q553&gt;UA!B$5,(UA!C$5+((Q553-UA!B$5)/(UA!B$4-UA!B$5))*UA!D$5),IF(Q553&gt;=UA!B$6,(UA!C$6+((Q553-UA!B$6)/(UA!B$5-UA!B$6)*UA!D$6)),0))))*$AC$2/10))</f>
        <v>6.2318840579710155</v>
      </c>
      <c r="AD553" s="76">
        <f>IF(R553="","",(IF(R553&gt;='New Product'!B$3,'New Product'!C$3,IF(R553&gt;='New Product'!B$4,('New Product'!C$4+((R553-'New Product'!B$4)/('New Product'!B$3-'New Product'!B$4))*'New Product'!D$4),IF(R553&gt;'New Product'!B$5,('New Product'!C$5+((R553-'New Product'!B$5)/('New Product'!B$4-'New Product'!B$5))*'New Product'!D$5),IF(R553&gt;='New Product'!B$6,('New Product'!C$6+((R553-'New Product'!B$6)/('New Product'!B$5-'New Product'!B$6)*'New Product'!D$6)),0)))))*$AD$2/10)</f>
        <v>1.5792939606190755</v>
      </c>
      <c r="AE553" s="76">
        <f>IF(S553="","",(IF(S553&gt;='Basket Brand'!B$3,'Basket Brand'!C$3,IF(S553&gt;='Basket Brand'!B$4,('Basket Brand'!C$4+((S553-'Basket Brand'!B$4)/('Basket Brand'!B$3-'Basket Brand'!B$4))*'Basket Brand'!D$4),IF(S553&gt;'Basket Brand'!B$5,('Basket Brand'!C$5+((S553-'Basket Brand'!B$5)/('Basket Brand'!B$4-'Basket Brand'!B$5))*'Basket Brand'!D$5),IF(S553&gt;='Basket Brand'!B$6,('Basket Brand'!C$6+((S553-'Basket Brand'!B$6)/('Basket Brand'!B$5-'Basket Brand'!B$6)*'Basket Brand'!D$6)),0))))*$AE$2/10))</f>
        <v>10.043411409009797</v>
      </c>
      <c r="AF553" s="76">
        <f>IF(T553="","",(IF(T553&gt;='No of Month Ach.'!B$3,'No of Month Ach.'!C$3,IF(T553&gt;='No of Month Ach.'!B$4,('No of Month Ach.'!C$4+((T553-'No of Month Ach.'!B$4)/('No of Month Ach.'!B$3-'No of Month Ach.'!B$4))*'No of Month Ach.'!D$4),IF(T553&gt;'No of Month Ach.'!B$5,('No of Month Ach.'!C$5+((T553-'No of Month Ach.'!B$5)/('No of Month Ach.'!B$4-'No of Month Ach.'!B$5))*'No of Month Ach.'!D$5),IF(T553&gt;='No of Month Ach.'!B$6,('No of Month Ach.'!C$6+((T553-'No of Month Ach.'!B$6)/('No of Month Ach.'!B$5-'No of Month Ach.'!B$6)*'No of Month Ach.'!D$6)),0))))*$AF$2/10))</f>
        <v>0</v>
      </c>
      <c r="AG553" s="76">
        <f>IFERROR(IF(U553="","",IF(U553&gt;='Rx Share'!B$3,'Rx Share'!C$3,IF(U553&gt;='Rx Share'!B$4,('Rx Share'!C$4+((U553-'Rx Share'!B$4)/('Rx Share'!B$3-'Rx Share'!B$4))*'Rx Share'!D$4),IF(U553&gt;'Rx Share'!B$5,('Rx Share'!C$5+((U553-'Rx Share'!B$5)/('Rx Share'!B$4-'Rx Share'!B$5))*'Rx Share'!D$5),IF(U553&gt;='Rx Share'!B$6,('Rx Share'!C$6+((U553-'Rx Share'!B$6)/('Rx Share'!B$5-'Rx Share'!B$6)*'Rx Share'!D$6)),0)))))*$AG$2/10,"")</f>
        <v>0</v>
      </c>
      <c r="AH553" s="76">
        <f>IF(W553&gt;='Call Achv'!B$3,'Call Achv'!C$3,IF(W553&gt;='Call Achv'!B$4,('Call Achv'!C$4+((W553-'Call Achv'!B$4)/('Call Achv'!B$3-'Call Achv'!B$4))*'Call Achv'!D$4),IF(W553&gt;'Call Achv'!B$5,('Call Achv'!C$5+((W553-'Call Achv'!B$5)/('Call Achv'!B$4-'Call Achv'!B$5))*'Call Achv'!D$5),IF(W553&gt;='Call Achv'!B$6,('Call Achv'!C$6+((W553-'Call Achv'!B$6)/('Call Achv'!B$5-'Call Achv'!B$6)*'Call Achv'!D$6)),0))))*$AH$2/10</f>
        <v>5</v>
      </c>
      <c r="AI553" s="76">
        <f>IF(X553&gt;='FF-Written'!B$3,'FF-Written'!C$3,IF(X553&gt;='FF-Written'!B$4,('FF-Written'!C$4+((X553-'FF-Written'!B$4)/('FF-Written'!B$3-'FF-Written'!B$4))*'FF-Written'!D$4),IF(X553&gt;'FF-Written'!B$5,('FF-Written'!C$5+((X553-'FF-Written'!B$5)/('FF-Written'!B$4-'FF-Written'!B$5))*'FF-Written'!D$5),IF(X553&gt;='FF-Written'!B$6,('FF-Written'!C$6+((X553-'FF-Written'!B$6)/('FF-Written'!B$5-'FF-Written'!B$6)*'FF-Written'!D$6)),0))))*$AI$2/10</f>
        <v>5.4000000000000012</v>
      </c>
      <c r="AJ553" s="76">
        <f>IF(Y553&gt;='FF-Detailing'!B$3,'FF-Detailing'!C$3,IF(Y553&gt;='FF-Detailing'!B$4,('FF-Detailing'!C$4+((Y553-'FF-Detailing'!B$4)/('FF-Detailing'!B$3-'FF-Detailing'!B$4))*'FF-Detailing'!D$4),IF(Y553&gt;'FF-Detailing'!B$5,('FF-Detailing'!C$5+((Y553-'FF-Detailing'!B$5)/('FF-Detailing'!B$4-'FF-Detailing'!B$5))*'FF-Detailing'!D$5),IF(Y553&gt;='FF-Detailing'!B$6,('FF-Detailing'!C$6+((Y553-'FF-Detailing'!B$6)/('FF-Detailing'!B$5-'FF-Detailing'!B$6)*'FF-Detailing'!D$6)),0))))*$AJ$2/10</f>
        <v>2.3200000000000003</v>
      </c>
      <c r="AK553" s="100">
        <f t="shared" si="105"/>
        <v>58.157813459382737</v>
      </c>
      <c r="AL553" s="70">
        <f t="shared" si="112"/>
        <v>176</v>
      </c>
      <c r="AO553" s="110" t="str">
        <f t="shared" si="106"/>
        <v/>
      </c>
      <c r="AP553" s="110" t="str">
        <f t="shared" si="102"/>
        <v/>
      </c>
      <c r="AQ553" s="110" t="str">
        <f t="shared" si="103"/>
        <v/>
      </c>
      <c r="AR553" s="110" t="str">
        <f t="shared" si="104"/>
        <v/>
      </c>
      <c r="AS553" s="109" t="str">
        <f t="shared" si="107"/>
        <v>Disqualified</v>
      </c>
      <c r="AT553" s="109" t="str">
        <f t="shared" si="108"/>
        <v>Disqualified</v>
      </c>
      <c r="AU553" s="109" t="str">
        <f t="shared" si="109"/>
        <v>Disqualified</v>
      </c>
      <c r="AV553" s="109" t="str">
        <f t="shared" si="110"/>
        <v>Disqualified</v>
      </c>
    </row>
    <row r="554" spans="1:48" ht="20" x14ac:dyDescent="0.35">
      <c r="A554" s="87"/>
      <c r="B554" s="79">
        <v>110041</v>
      </c>
      <c r="C554" s="80" t="s">
        <v>2626</v>
      </c>
      <c r="D554" s="80" t="s">
        <v>1114</v>
      </c>
      <c r="E554" s="80" t="s">
        <v>2627</v>
      </c>
      <c r="F554" s="80" t="s">
        <v>1872</v>
      </c>
      <c r="G554" s="80" t="s">
        <v>1807</v>
      </c>
      <c r="H554" s="80" t="s">
        <v>1808</v>
      </c>
      <c r="I554" s="80" t="s">
        <v>1757</v>
      </c>
      <c r="J554" s="146">
        <v>45662</v>
      </c>
      <c r="K554" s="146" t="s">
        <v>1719</v>
      </c>
      <c r="L554" s="79"/>
      <c r="M554" s="79">
        <v>9</v>
      </c>
      <c r="N554" s="78">
        <v>102.12599373716715</v>
      </c>
      <c r="O554" s="78">
        <f>_xlfn.XLOOKUP($B554,[1]Sheet1!$A:$A,[1]Sheet1!$D:$D)</f>
        <v>102.12594389297685</v>
      </c>
      <c r="P554" s="78">
        <f t="shared" si="111"/>
        <v>4.9844190300518676E-5</v>
      </c>
      <c r="Q554" s="78">
        <v>44.444444444444443</v>
      </c>
      <c r="R554" s="78">
        <v>24.162048332145243</v>
      </c>
      <c r="S554" s="78">
        <v>105.92651014103392</v>
      </c>
      <c r="T554" s="142">
        <v>5</v>
      </c>
      <c r="U554" s="68">
        <v>3.1398817311214606</v>
      </c>
      <c r="V554" s="68">
        <v>0.56517871160186295</v>
      </c>
      <c r="W554" s="78">
        <v>120.33333333333334</v>
      </c>
      <c r="X554" s="78">
        <v>81.666666666666671</v>
      </c>
      <c r="Y554" s="78">
        <v>86</v>
      </c>
      <c r="Z554" s="73"/>
      <c r="AA554" s="74"/>
      <c r="AB554" s="75">
        <f>IF(N554="","",(IF(N554&gt;='Sales Ach'!B$3,'Sales Ach'!C$3,IF(N554&gt;='Sales Ach'!B$4,('Sales Ach'!C$4+((N554-'Sales Ach'!B$4)/('Sales Ach'!B$3-'Sales Ach'!B$4))*'Sales Ach'!D$4),IF(N554&gt;'Sales Ach'!B$5,('Sales Ach'!C$5+((N554-'Sales Ach'!B$5)/('Sales Ach'!B$4-'Sales Ach'!B$5))*'Sales Ach'!D$5),IF(N554&gt;='Sales Ach'!B$6,('Sales Ach'!C$6+((N554-'Sales Ach'!B$6)/('Sales Ach'!B$5-'Sales Ach'!B$6)*'Sales Ach'!D$6)),0))))*$AB$2/10))</f>
        <v>24.637798121150148</v>
      </c>
      <c r="AC554" s="76">
        <f>IF(Q554="","",(IF(Q554&gt;=UA!B$3,UA!C$3,IF(Q554&gt;=UA!B$4,(UA!C$4+((Q554-UA!B$4)/(UA!B$3-UA!B$4))*UA!D$4),IF(Q554&gt;UA!B$5,(UA!C$5+((Q554-UA!B$5)/(UA!B$4-UA!B$5))*UA!D$5),IF(Q554&gt;=UA!B$6,(UA!C$6+((Q554-UA!B$6)/(UA!B$5-UA!B$6)*UA!D$6)),0))))*$AC$2/10))</f>
        <v>7.7777777777777768</v>
      </c>
      <c r="AD554" s="76">
        <f>IF(R554="","",(IF(R554&gt;='New Product'!B$3,'New Product'!C$3,IF(R554&gt;='New Product'!B$4,('New Product'!C$4+((R554-'New Product'!B$4)/('New Product'!B$3-'New Product'!B$4))*'New Product'!D$4),IF(R554&gt;'New Product'!B$5,('New Product'!C$5+((R554-'New Product'!B$5)/('New Product'!B$4-'New Product'!B$5))*'New Product'!D$5),IF(R554&gt;='New Product'!B$6,('New Product'!C$6+((R554-'New Product'!B$6)/('New Product'!B$5-'New Product'!B$6)*'New Product'!D$6)),0)))))*$AD$2/10)</f>
        <v>0</v>
      </c>
      <c r="AE554" s="76">
        <f>IF(S554="","",(IF(S554&gt;='Basket Brand'!B$3,'Basket Brand'!C$3,IF(S554&gt;='Basket Brand'!B$4,('Basket Brand'!C$4+((S554-'Basket Brand'!B$4)/('Basket Brand'!B$3-'Basket Brand'!B$4))*'Basket Brand'!D$4),IF(S554&gt;'Basket Brand'!B$5,('Basket Brand'!C$5+((S554-'Basket Brand'!B$5)/('Basket Brand'!B$4-'Basket Brand'!B$5))*'Basket Brand'!D$5),IF(S554&gt;='Basket Brand'!B$6,('Basket Brand'!C$6+((S554-'Basket Brand'!B$6)/('Basket Brand'!B$5-'Basket Brand'!B$6)*'Basket Brand'!D$6)),0))))*$AE$2/10))</f>
        <v>10.311181216924071</v>
      </c>
      <c r="AF554" s="76">
        <f>IF(T554="","",(IF(T554&gt;='No of Month Ach.'!B$3,'No of Month Ach.'!C$3,IF(T554&gt;='No of Month Ach.'!B$4,('No of Month Ach.'!C$4+((T554-'No of Month Ach.'!B$4)/('No of Month Ach.'!B$3-'No of Month Ach.'!B$4))*'No of Month Ach.'!D$4),IF(T554&gt;'No of Month Ach.'!B$5,('No of Month Ach.'!C$5+((T554-'No of Month Ach.'!B$5)/('No of Month Ach.'!B$4-'No of Month Ach.'!B$5))*'No of Month Ach.'!D$5),IF(T554&gt;='No of Month Ach.'!B$6,('No of Month Ach.'!C$6+((T554-'No of Month Ach.'!B$6)/('No of Month Ach.'!B$5-'No of Month Ach.'!B$6)*'No of Month Ach.'!D$6)),0))))*$AF$2/10))</f>
        <v>0.35</v>
      </c>
      <c r="AG554" s="76">
        <f>IFERROR(IF(U554="","",IF(U554&gt;='Rx Share'!B$3,'Rx Share'!C$3,IF(U554&gt;='Rx Share'!B$4,('Rx Share'!C$4+((U554-'Rx Share'!B$4)/('Rx Share'!B$3-'Rx Share'!B$4))*'Rx Share'!D$4),IF(U554&gt;'Rx Share'!B$5,('Rx Share'!C$5+((U554-'Rx Share'!B$5)/('Rx Share'!B$4-'Rx Share'!B$5))*'Rx Share'!D$5),IF(U554&gt;='Rx Share'!B$6,('Rx Share'!C$6+((U554-'Rx Share'!B$6)/('Rx Share'!B$5-'Rx Share'!B$6)*'Rx Share'!D$6)),0)))))*$AG$2/10,"")</f>
        <v>0</v>
      </c>
      <c r="AH554" s="76">
        <f>IF(W554&gt;='Call Achv'!B$3,'Call Achv'!C$3,IF(W554&gt;='Call Achv'!B$4,('Call Achv'!C$4+((W554-'Call Achv'!B$4)/('Call Achv'!B$3-'Call Achv'!B$4))*'Call Achv'!D$4),IF(W554&gt;'Call Achv'!B$5,('Call Achv'!C$5+((W554-'Call Achv'!B$5)/('Call Achv'!B$4-'Call Achv'!B$5))*'Call Achv'!D$5),IF(W554&gt;='Call Achv'!B$6,('Call Achv'!C$6+((W554-'Call Achv'!B$6)/('Call Achv'!B$5-'Call Achv'!B$6)*'Call Achv'!D$6)),0))))*$AH$2/10</f>
        <v>5</v>
      </c>
      <c r="AI554" s="76">
        <f>IF(X554&gt;='FF-Written'!B$3,'FF-Written'!C$3,IF(X554&gt;='FF-Written'!B$4,('FF-Written'!C$4+((X554-'FF-Written'!B$4)/('FF-Written'!B$3-'FF-Written'!B$4))*'FF-Written'!D$4),IF(X554&gt;'FF-Written'!B$5,('FF-Written'!C$5+((X554-'FF-Written'!B$5)/('FF-Written'!B$4-'FF-Written'!B$5))*'FF-Written'!D$5),IF(X554&gt;='FF-Written'!B$6,('FF-Written'!C$6+((X554-'FF-Written'!B$6)/('FF-Written'!B$5-'FF-Written'!B$6)*'FF-Written'!D$6)),0))))*$AI$2/10</f>
        <v>6.666666666666667</v>
      </c>
      <c r="AJ554" s="76">
        <f>IF(Y554&gt;='FF-Detailing'!B$3,'FF-Detailing'!C$3,IF(Y554&gt;='FF-Detailing'!B$4,('FF-Detailing'!C$4+((Y554-'FF-Detailing'!B$4)/('FF-Detailing'!B$3-'FF-Detailing'!B$4))*'FF-Detailing'!D$4),IF(Y554&gt;'FF-Detailing'!B$5,('FF-Detailing'!C$5+((Y554-'FF-Detailing'!B$5)/('FF-Detailing'!B$4-'FF-Detailing'!B$5))*'FF-Detailing'!D$5),IF(Y554&gt;='FF-Detailing'!B$6,('FF-Detailing'!C$6+((Y554-'FF-Detailing'!B$6)/('FF-Detailing'!B$5-'FF-Detailing'!B$6)*'FF-Detailing'!D$6)),0))))*$AJ$2/10</f>
        <v>2.46</v>
      </c>
      <c r="AK554" s="100">
        <f t="shared" si="105"/>
        <v>71.504279728148333</v>
      </c>
      <c r="AL554" s="70">
        <f t="shared" si="112"/>
        <v>101</v>
      </c>
      <c r="AO554" s="110">
        <f t="shared" si="106"/>
        <v>3.1398817311214606</v>
      </c>
      <c r="AP554" s="110">
        <f t="shared" si="102"/>
        <v>24.162048332145243</v>
      </c>
      <c r="AQ554" s="110">
        <f t="shared" si="103"/>
        <v>44.444444444444443</v>
      </c>
      <c r="AR554" s="110">
        <f t="shared" si="104"/>
        <v>81.666666666666671</v>
      </c>
      <c r="AS554" s="109">
        <f t="shared" si="107"/>
        <v>109</v>
      </c>
      <c r="AT554" s="109">
        <f t="shared" si="108"/>
        <v>128</v>
      </c>
      <c r="AU554" s="109">
        <f t="shared" si="109"/>
        <v>65</v>
      </c>
      <c r="AV554" s="109">
        <f t="shared" si="110"/>
        <v>76</v>
      </c>
    </row>
    <row r="555" spans="1:48" ht="20" x14ac:dyDescent="0.35">
      <c r="A555" s="87"/>
      <c r="B555" s="79">
        <v>110042</v>
      </c>
      <c r="C555" s="80" t="s">
        <v>2628</v>
      </c>
      <c r="D555" s="80" t="s">
        <v>1114</v>
      </c>
      <c r="E555" s="80" t="s">
        <v>2629</v>
      </c>
      <c r="F555" s="80" t="s">
        <v>1812</v>
      </c>
      <c r="G555" s="80" t="s">
        <v>1813</v>
      </c>
      <c r="H555" s="80" t="s">
        <v>1808</v>
      </c>
      <c r="I555" s="80" t="s">
        <v>1757</v>
      </c>
      <c r="J555" s="146">
        <v>45662</v>
      </c>
      <c r="K555" s="146" t="s">
        <v>1719</v>
      </c>
      <c r="L555" s="79"/>
      <c r="M555" s="79">
        <v>9</v>
      </c>
      <c r="N555" s="78">
        <v>81.604977310364745</v>
      </c>
      <c r="O555" s="78">
        <f>_xlfn.XLOOKUP($B555,[1]Sheet1!$A:$A,[1]Sheet1!$D:$D)</f>
        <v>81.604966605614251</v>
      </c>
      <c r="P555" s="78">
        <f t="shared" si="111"/>
        <v>1.0704750494028303E-5</v>
      </c>
      <c r="Q555" s="78">
        <v>16.43835616438356</v>
      </c>
      <c r="R555" s="78">
        <v>20.695485691284262</v>
      </c>
      <c r="S555" s="78">
        <v>83.393571456749598</v>
      </c>
      <c r="T555" s="142">
        <v>0</v>
      </c>
      <c r="U555" s="68">
        <v>2.1769418321142453</v>
      </c>
      <c r="V555" s="68">
        <v>0.3918495297805642</v>
      </c>
      <c r="W555" s="78">
        <v>98.851851851851848</v>
      </c>
      <c r="X555" s="78">
        <v>87.777777777777786</v>
      </c>
      <c r="Y555" s="78">
        <v>84.333333333333329</v>
      </c>
      <c r="Z555" s="73"/>
      <c r="AA555" s="74"/>
      <c r="AB555" s="75">
        <f>IF(N555="","",(IF(N555&gt;='Sales Ach'!B$3,'Sales Ach'!C$3,IF(N555&gt;='Sales Ach'!B$4,('Sales Ach'!C$4+((N555-'Sales Ach'!B$4)/('Sales Ach'!B$3-'Sales Ach'!B$4))*'Sales Ach'!D$4),IF(N555&gt;'Sales Ach'!B$5,('Sales Ach'!C$5+((N555-'Sales Ach'!B$5)/('Sales Ach'!B$4-'Sales Ach'!B$5))*'Sales Ach'!D$5),IF(N555&gt;='Sales Ach'!B$6,('Sales Ach'!C$6+((N555-'Sales Ach'!B$6)/('Sales Ach'!B$5-'Sales Ach'!B$6)*'Sales Ach'!D$6)),0))))*$AB$2/10))</f>
        <v>10.981493193109424</v>
      </c>
      <c r="AC555" s="76">
        <f>IF(Q555="","",(IF(Q555&gt;=UA!B$3,UA!C$3,IF(Q555&gt;=UA!B$4,(UA!C$4+((Q555-UA!B$4)/(UA!B$3-UA!B$4))*UA!D$4),IF(Q555&gt;UA!B$5,(UA!C$5+((Q555-UA!B$5)/(UA!B$4-UA!B$5))*UA!D$5),IF(Q555&gt;=UA!B$6,(UA!C$6+((Q555-UA!B$6)/(UA!B$5-UA!B$6)*UA!D$6)),0))))*$AC$2/10))</f>
        <v>0</v>
      </c>
      <c r="AD555" s="76">
        <f>IF(R555="","",(IF(R555&gt;='New Product'!B$3,'New Product'!C$3,IF(R555&gt;='New Product'!B$4,('New Product'!C$4+((R555-'New Product'!B$4)/('New Product'!B$3-'New Product'!B$4))*'New Product'!D$4),IF(R555&gt;'New Product'!B$5,('New Product'!C$5+((R555-'New Product'!B$5)/('New Product'!B$4-'New Product'!B$5))*'New Product'!D$5),IF(R555&gt;='New Product'!B$6,('New Product'!C$6+((R555-'New Product'!B$6)/('New Product'!B$5-'New Product'!B$6)*'New Product'!D$6)),0)))))*$AD$2/10)</f>
        <v>0</v>
      </c>
      <c r="AE555" s="76">
        <f>IF(S555="","",(IF(S555&gt;='Basket Brand'!B$3,'Basket Brand'!C$3,IF(S555&gt;='Basket Brand'!B$4,('Basket Brand'!C$4+((S555-'Basket Brand'!B$4)/('Basket Brand'!B$3-'Basket Brand'!B$4))*'Basket Brand'!D$4),IF(S555&gt;'Basket Brand'!B$5,('Basket Brand'!C$5+((S555-'Basket Brand'!B$5)/('Basket Brand'!B$4-'Basket Brand'!B$5))*'Basket Brand'!D$5),IF(S555&gt;='Basket Brand'!B$6,('Basket Brand'!C$6+((S555-'Basket Brand'!B$6)/('Basket Brand'!B$5-'Basket Brand'!B$6)*'Basket Brand'!D$6)),0))))*$AE$2/10))</f>
        <v>4.6072285748099517</v>
      </c>
      <c r="AF555" s="76">
        <f>IF(T555="","",(IF(T555&gt;='No of Month Ach.'!B$3,'No of Month Ach.'!C$3,IF(T555&gt;='No of Month Ach.'!B$4,('No of Month Ach.'!C$4+((T555-'No of Month Ach.'!B$4)/('No of Month Ach.'!B$3-'No of Month Ach.'!B$4))*'No of Month Ach.'!D$4),IF(T555&gt;'No of Month Ach.'!B$5,('No of Month Ach.'!C$5+((T555-'No of Month Ach.'!B$5)/('No of Month Ach.'!B$4-'No of Month Ach.'!B$5))*'No of Month Ach.'!D$5),IF(T555&gt;='No of Month Ach.'!B$6,('No of Month Ach.'!C$6+((T555-'No of Month Ach.'!B$6)/('No of Month Ach.'!B$5-'No of Month Ach.'!B$6)*'No of Month Ach.'!D$6)),0))))*$AF$2/10))</f>
        <v>0</v>
      </c>
      <c r="AG555" s="76">
        <f>IFERROR(IF(U555="","",IF(U555&gt;='Rx Share'!B$3,'Rx Share'!C$3,IF(U555&gt;='Rx Share'!B$4,('Rx Share'!C$4+((U555-'Rx Share'!B$4)/('Rx Share'!B$3-'Rx Share'!B$4))*'Rx Share'!D$4),IF(U555&gt;'Rx Share'!B$5,('Rx Share'!C$5+((U555-'Rx Share'!B$5)/('Rx Share'!B$4-'Rx Share'!B$5))*'Rx Share'!D$5),IF(U555&gt;='Rx Share'!B$6,('Rx Share'!C$6+((U555-'Rx Share'!B$6)/('Rx Share'!B$5-'Rx Share'!B$6)*'Rx Share'!D$6)),0)))))*$AG$2/10,"")</f>
        <v>0</v>
      </c>
      <c r="AH555" s="76">
        <f>IF(W555&gt;='Call Achv'!B$3,'Call Achv'!C$3,IF(W555&gt;='Call Achv'!B$4,('Call Achv'!C$4+((W555-'Call Achv'!B$4)/('Call Achv'!B$3-'Call Achv'!B$4))*'Call Achv'!D$4),IF(W555&gt;'Call Achv'!B$5,('Call Achv'!C$5+((W555-'Call Achv'!B$5)/('Call Achv'!B$4-'Call Achv'!B$5))*'Call Achv'!D$5),IF(W555&gt;='Call Achv'!B$6,('Call Achv'!C$6+((W555-'Call Achv'!B$6)/('Call Achv'!B$5-'Call Achv'!B$6)*'Call Achv'!D$6)),0))))*$AH$2/10</f>
        <v>4.6555555555555541</v>
      </c>
      <c r="AI555" s="76">
        <f>IF(X555&gt;='FF-Written'!B$3,'FF-Written'!C$3,IF(X555&gt;='FF-Written'!B$4,('FF-Written'!C$4+((X555-'FF-Written'!B$4)/('FF-Written'!B$3-'FF-Written'!B$4))*'FF-Written'!D$4),IF(X555&gt;'FF-Written'!B$5,('FF-Written'!C$5+((X555-'FF-Written'!B$5)/('FF-Written'!B$4-'FF-Written'!B$5))*'FF-Written'!D$5),IF(X555&gt;='FF-Written'!B$6,('FF-Written'!C$6+((X555-'FF-Written'!B$6)/('FF-Written'!B$5-'FF-Written'!B$6)*'FF-Written'!D$6)),0))))*$AI$2/10</f>
        <v>7.6444444444444457</v>
      </c>
      <c r="AJ555" s="76">
        <f>IF(Y555&gt;='FF-Detailing'!B$3,'FF-Detailing'!C$3,IF(Y555&gt;='FF-Detailing'!B$4,('FF-Detailing'!C$4+((Y555-'FF-Detailing'!B$4)/('FF-Detailing'!B$3-'FF-Detailing'!B$4))*'FF-Detailing'!D$4),IF(Y555&gt;'FF-Detailing'!B$5,('FF-Detailing'!C$5+((Y555-'FF-Detailing'!B$5)/('FF-Detailing'!B$4-'FF-Detailing'!B$5))*'FF-Detailing'!D$5),IF(Y555&gt;='FF-Detailing'!B$6,('FF-Detailing'!C$6+((Y555-'FF-Detailing'!B$6)/('FF-Detailing'!B$5-'FF-Detailing'!B$6)*'FF-Detailing'!D$6)),0))))*$AJ$2/10</f>
        <v>2.3599999999999994</v>
      </c>
      <c r="AK555" s="100">
        <f t="shared" si="105"/>
        <v>37.810902209899218</v>
      </c>
      <c r="AL555" s="70">
        <f t="shared" si="112"/>
        <v>373</v>
      </c>
      <c r="AO555" s="110" t="str">
        <f t="shared" si="106"/>
        <v/>
      </c>
      <c r="AP555" s="110" t="str">
        <f t="shared" si="102"/>
        <v/>
      </c>
      <c r="AQ555" s="110" t="str">
        <f t="shared" si="103"/>
        <v/>
      </c>
      <c r="AR555" s="110" t="str">
        <f t="shared" si="104"/>
        <v/>
      </c>
      <c r="AS555" s="109" t="str">
        <f t="shared" si="107"/>
        <v>Disqualified</v>
      </c>
      <c r="AT555" s="109" t="str">
        <f t="shared" si="108"/>
        <v>Disqualified</v>
      </c>
      <c r="AU555" s="109" t="str">
        <f t="shared" si="109"/>
        <v>Disqualified</v>
      </c>
      <c r="AV555" s="109" t="str">
        <f t="shared" si="110"/>
        <v>Disqualified</v>
      </c>
    </row>
    <row r="556" spans="1:48" ht="20" x14ac:dyDescent="0.35">
      <c r="A556" s="87"/>
      <c r="B556" s="79">
        <v>110044</v>
      </c>
      <c r="C556" s="80" t="s">
        <v>2630</v>
      </c>
      <c r="D556" s="80" t="s">
        <v>1114</v>
      </c>
      <c r="E556" s="80" t="s">
        <v>2631</v>
      </c>
      <c r="F556" s="80" t="s">
        <v>1983</v>
      </c>
      <c r="G556" s="80" t="s">
        <v>1830</v>
      </c>
      <c r="H556" s="80" t="s">
        <v>1822</v>
      </c>
      <c r="I556" s="80" t="s">
        <v>1757</v>
      </c>
      <c r="J556" s="146">
        <v>45662</v>
      </c>
      <c r="K556" s="146" t="s">
        <v>1719</v>
      </c>
      <c r="L556" s="79"/>
      <c r="M556" s="79">
        <v>9</v>
      </c>
      <c r="N556" s="78">
        <v>108.29592337233471</v>
      </c>
      <c r="O556" s="78">
        <f>_xlfn.XLOOKUP($B556,[1]Sheet1!$A:$A,[1]Sheet1!$D:$D)</f>
        <v>108.29591557009812</v>
      </c>
      <c r="P556" s="78">
        <f t="shared" si="111"/>
        <v>7.8022365954666384E-6</v>
      </c>
      <c r="Q556" s="78">
        <v>28.363636363636363</v>
      </c>
      <c r="R556" s="78">
        <v>114.79172596154352</v>
      </c>
      <c r="S556" s="78">
        <v>98.862172806878007</v>
      </c>
      <c r="T556" s="142">
        <v>7</v>
      </c>
      <c r="U556" s="68">
        <v>35.184907920347349</v>
      </c>
      <c r="V556" s="68">
        <v>0.70369815840694705</v>
      </c>
      <c r="W556" s="78">
        <v>94.740740740740733</v>
      </c>
      <c r="X556" s="78">
        <v>48</v>
      </c>
      <c r="Y556" s="78">
        <v>79</v>
      </c>
      <c r="Z556" s="73"/>
      <c r="AA556" s="74"/>
      <c r="AB556" s="75">
        <f>IF(N556="","",(IF(N556&gt;='Sales Ach'!B$3,'Sales Ach'!C$3,IF(N556&gt;='Sales Ach'!B$4,('Sales Ach'!C$4+((N556-'Sales Ach'!B$4)/('Sales Ach'!B$3-'Sales Ach'!B$4))*'Sales Ach'!D$4),IF(N556&gt;'Sales Ach'!B$5,('Sales Ach'!C$5+((N556-'Sales Ach'!B$5)/('Sales Ach'!B$4-'Sales Ach'!B$5))*'Sales Ach'!D$5),IF(N556&gt;='Sales Ach'!B$6,('Sales Ach'!C$6+((N556-'Sales Ach'!B$6)/('Sales Ach'!B$5-'Sales Ach'!B$6)*'Sales Ach'!D$6)),0))))*$AB$2/10))</f>
        <v>26.488777011700414</v>
      </c>
      <c r="AC556" s="76">
        <f>IF(Q556="","",(IF(Q556&gt;=UA!B$3,UA!C$3,IF(Q556&gt;=UA!B$4,(UA!C$4+((Q556-UA!B$4)/(UA!B$3-UA!B$4))*UA!D$4),IF(Q556&gt;UA!B$5,(UA!C$5+((Q556-UA!B$5)/(UA!B$4-UA!B$5))*UA!D$5),IF(Q556&gt;=UA!B$6,(UA!C$6+((Q556-UA!B$6)/(UA!B$5-UA!B$6)*UA!D$6)),0))))*$AC$2/10))</f>
        <v>0</v>
      </c>
      <c r="AD556" s="76">
        <f>IF(R556="","",(IF(R556&gt;='New Product'!B$3,'New Product'!C$3,IF(R556&gt;='New Product'!B$4,('New Product'!C$4+((R556-'New Product'!B$4)/('New Product'!B$3-'New Product'!B$4))*'New Product'!D$4),IF(R556&gt;'New Product'!B$5,('New Product'!C$5+((R556-'New Product'!B$5)/('New Product'!B$4-'New Product'!B$5))*'New Product'!D$5),IF(R556&gt;='New Product'!B$6,('New Product'!C$6+((R556-'New Product'!B$6)/('New Product'!B$5-'New Product'!B$6)*'New Product'!D$6)),0)))))*$AD$2/10)</f>
        <v>5</v>
      </c>
      <c r="AE556" s="76">
        <f>IF(S556="","",(IF(S556&gt;='Basket Brand'!B$3,'Basket Brand'!C$3,IF(S556&gt;='Basket Brand'!B$4,('Basket Brand'!C$4+((S556-'Basket Brand'!B$4)/('Basket Brand'!B$3-'Basket Brand'!B$4))*'Basket Brand'!D$4),IF(S556&gt;'Basket Brand'!B$5,('Basket Brand'!C$5+((S556-'Basket Brand'!B$5)/('Basket Brand'!B$4-'Basket Brand'!B$5))*'Basket Brand'!D$5),IF(S556&gt;='Basket Brand'!B$6,('Basket Brand'!C$6+((S556-'Basket Brand'!B$6)/('Basket Brand'!B$5-'Basket Brand'!B$6)*'Basket Brand'!D$6)),0))))*$AE$2/10))</f>
        <v>7.8538429473014446</v>
      </c>
      <c r="AF556" s="76">
        <f>IF(T556="","",(IF(T556&gt;='No of Month Ach.'!B$3,'No of Month Ach.'!C$3,IF(T556&gt;='No of Month Ach.'!B$4,('No of Month Ach.'!C$4+((T556-'No of Month Ach.'!B$4)/('No of Month Ach.'!B$3-'No of Month Ach.'!B$4))*'No of Month Ach.'!D$4),IF(T556&gt;'No of Month Ach.'!B$5,('No of Month Ach.'!C$5+((T556-'No of Month Ach.'!B$5)/('No of Month Ach.'!B$4-'No of Month Ach.'!B$5))*'No of Month Ach.'!D$5),IF(T556&gt;='No of Month Ach.'!B$6,('No of Month Ach.'!C$6+((T556-'No of Month Ach.'!B$6)/('No of Month Ach.'!B$5-'No of Month Ach.'!B$6)*'No of Month Ach.'!D$6)),0))))*$AF$2/10))</f>
        <v>2.8</v>
      </c>
      <c r="AG556" s="76">
        <f>IFERROR(IF(U556="","",IF(U556&gt;='Rx Share'!B$3,'Rx Share'!C$3,IF(U556&gt;='Rx Share'!B$4,('Rx Share'!C$4+((U556-'Rx Share'!B$4)/('Rx Share'!B$3-'Rx Share'!B$4))*'Rx Share'!D$4),IF(U556&gt;'Rx Share'!B$5,('Rx Share'!C$5+((U556-'Rx Share'!B$5)/('Rx Share'!B$4-'Rx Share'!B$5))*'Rx Share'!D$5),IF(U556&gt;='Rx Share'!B$6,('Rx Share'!C$6+((U556-'Rx Share'!B$6)/('Rx Share'!B$5-'Rx Share'!B$6)*'Rx Share'!D$6)),0)))))*$AG$2/10,"")</f>
        <v>0</v>
      </c>
      <c r="AH556" s="76">
        <f>IF(W556&gt;='Call Achv'!B$3,'Call Achv'!C$3,IF(W556&gt;='Call Achv'!B$4,('Call Achv'!C$4+((W556-'Call Achv'!B$4)/('Call Achv'!B$3-'Call Achv'!B$4))*'Call Achv'!D$4),IF(W556&gt;'Call Achv'!B$5,('Call Achv'!C$5+((W556-'Call Achv'!B$5)/('Call Achv'!B$4-'Call Achv'!B$5))*'Call Achv'!D$5),IF(W556&gt;='Call Achv'!B$6,('Call Achv'!C$6+((W556-'Call Achv'!B$6)/('Call Achv'!B$5-'Call Achv'!B$6)*'Call Achv'!D$6)),0))))*$AH$2/10</f>
        <v>2.9481481481481469</v>
      </c>
      <c r="AI556" s="76">
        <f>IF(X556&gt;='FF-Written'!B$3,'FF-Written'!C$3,IF(X556&gt;='FF-Written'!B$4,('FF-Written'!C$4+((X556-'FF-Written'!B$4)/('FF-Written'!B$3-'FF-Written'!B$4))*'FF-Written'!D$4),IF(X556&gt;'FF-Written'!B$5,('FF-Written'!C$5+((X556-'FF-Written'!B$5)/('FF-Written'!B$4-'FF-Written'!B$5))*'FF-Written'!D$5),IF(X556&gt;='FF-Written'!B$6,('FF-Written'!C$6+((X556-'FF-Written'!B$6)/('FF-Written'!B$5-'FF-Written'!B$6)*'FF-Written'!D$6)),0))))*$AI$2/10</f>
        <v>0</v>
      </c>
      <c r="AJ556" s="76">
        <f>IF(Y556&gt;='FF-Detailing'!B$3,'FF-Detailing'!C$3,IF(Y556&gt;='FF-Detailing'!B$4,('FF-Detailing'!C$4+((Y556-'FF-Detailing'!B$4)/('FF-Detailing'!B$3-'FF-Detailing'!B$4))*'FF-Detailing'!D$4),IF(Y556&gt;'FF-Detailing'!B$5,('FF-Detailing'!C$5+((Y556-'FF-Detailing'!B$5)/('FF-Detailing'!B$4-'FF-Detailing'!B$5))*'FF-Detailing'!D$5),IF(Y556&gt;='FF-Detailing'!B$6,('FF-Detailing'!C$6+((Y556-'FF-Detailing'!B$6)/('FF-Detailing'!B$5-'FF-Detailing'!B$6)*'FF-Detailing'!D$6)),0))))*$AJ$2/10</f>
        <v>2.0100000000000002</v>
      </c>
      <c r="AK556" s="100">
        <f t="shared" si="105"/>
        <v>58.875960133937511</v>
      </c>
      <c r="AL556" s="70">
        <f t="shared" si="112"/>
        <v>166</v>
      </c>
      <c r="AO556" s="110">
        <f t="shared" si="106"/>
        <v>35.184907920347349</v>
      </c>
      <c r="AP556" s="110">
        <f t="shared" si="102"/>
        <v>114.79172596154352</v>
      </c>
      <c r="AQ556" s="110">
        <f t="shared" si="103"/>
        <v>28.363636363636363</v>
      </c>
      <c r="AR556" s="110">
        <f t="shared" si="104"/>
        <v>48</v>
      </c>
      <c r="AS556" s="109">
        <f t="shared" si="107"/>
        <v>26</v>
      </c>
      <c r="AT556" s="109">
        <f t="shared" si="108"/>
        <v>26</v>
      </c>
      <c r="AU556" s="109">
        <f t="shared" si="109"/>
        <v>133</v>
      </c>
      <c r="AV556" s="109">
        <f t="shared" si="110"/>
        <v>142</v>
      </c>
    </row>
    <row r="557" spans="1:48" ht="20" x14ac:dyDescent="0.35">
      <c r="A557" s="87"/>
      <c r="B557" s="79">
        <v>110045</v>
      </c>
      <c r="C557" s="80" t="s">
        <v>2632</v>
      </c>
      <c r="D557" s="80" t="s">
        <v>1114</v>
      </c>
      <c r="E557" s="80" t="s">
        <v>2633</v>
      </c>
      <c r="F557" s="80" t="s">
        <v>68</v>
      </c>
      <c r="G557" s="80" t="s">
        <v>34</v>
      </c>
      <c r="H557" s="80" t="s">
        <v>1760</v>
      </c>
      <c r="I557" s="80" t="s">
        <v>1757</v>
      </c>
      <c r="J557" s="146">
        <v>45662</v>
      </c>
      <c r="K557" s="146" t="s">
        <v>1719</v>
      </c>
      <c r="L557" s="79"/>
      <c r="M557" s="79">
        <v>9</v>
      </c>
      <c r="N557" s="78">
        <v>100.43671749849679</v>
      </c>
      <c r="O557" s="78">
        <f>_xlfn.XLOOKUP($B557,[1]Sheet1!$A:$A,[1]Sheet1!$D:$D)</f>
        <v>100.43665772775816</v>
      </c>
      <c r="P557" s="78">
        <f t="shared" si="111"/>
        <v>5.9770738630504638E-5</v>
      </c>
      <c r="Q557" s="78">
        <v>46.328671328671327</v>
      </c>
      <c r="R557" s="78">
        <v>109.60385438866875</v>
      </c>
      <c r="S557" s="78">
        <v>108.90043182189639</v>
      </c>
      <c r="T557" s="142">
        <v>5</v>
      </c>
      <c r="U557" s="68">
        <v>38.520801232665633</v>
      </c>
      <c r="V557" s="68">
        <v>1.1556240369799691</v>
      </c>
      <c r="W557" s="78">
        <v>113.71712864250179</v>
      </c>
      <c r="X557" s="78">
        <v>80</v>
      </c>
      <c r="Y557" s="78">
        <v>88.666666666666671</v>
      </c>
      <c r="Z557" s="73"/>
      <c r="AA557" s="74"/>
      <c r="AB557" s="75">
        <f>IF(N557="","",(IF(N557&gt;='Sales Ach'!B$3,'Sales Ach'!C$3,IF(N557&gt;='Sales Ach'!B$4,('Sales Ach'!C$4+((N557-'Sales Ach'!B$4)/('Sales Ach'!B$3-'Sales Ach'!B$4))*'Sales Ach'!D$4),IF(N557&gt;'Sales Ach'!B$5,('Sales Ach'!C$5+((N557-'Sales Ach'!B$5)/('Sales Ach'!B$4-'Sales Ach'!B$5))*'Sales Ach'!D$5),IF(N557&gt;='Sales Ach'!B$6,('Sales Ach'!C$6+((N557-'Sales Ach'!B$6)/('Sales Ach'!B$5-'Sales Ach'!B$6)*'Sales Ach'!D$6)),0))))*$AB$2/10))</f>
        <v>24.131015249549037</v>
      </c>
      <c r="AC557" s="76">
        <f>IF(Q557="","",(IF(Q557&gt;=UA!B$3,UA!C$3,IF(Q557&gt;=UA!B$4,(UA!C$4+((Q557-UA!B$4)/(UA!B$3-UA!B$4))*UA!D$4),IF(Q557&gt;UA!B$5,(UA!C$5+((Q557-UA!B$5)/(UA!B$4-UA!B$5))*UA!D$5),IF(Q557&gt;=UA!B$6,(UA!C$6+((Q557-UA!B$6)/(UA!B$5-UA!B$6)*UA!D$6)),0))))*$AC$2/10))</f>
        <v>8.5314685314685299</v>
      </c>
      <c r="AD557" s="76">
        <f>IF(R557="","",(IF(R557&gt;='New Product'!B$3,'New Product'!C$3,IF(R557&gt;='New Product'!B$4,('New Product'!C$4+((R557-'New Product'!B$4)/('New Product'!B$3-'New Product'!B$4))*'New Product'!D$4),IF(R557&gt;'New Product'!B$5,('New Product'!C$5+((R557-'New Product'!B$5)/('New Product'!B$4-'New Product'!B$5))*'New Product'!D$5),IF(R557&gt;='New Product'!B$6,('New Product'!C$6+((R557-'New Product'!B$6)/('New Product'!B$5-'New Product'!B$6)*'New Product'!D$6)),0)))))*$AD$2/10)</f>
        <v>5</v>
      </c>
      <c r="AE557" s="76">
        <f>IF(S557="","",(IF(S557&gt;='Basket Brand'!B$3,'Basket Brand'!C$3,IF(S557&gt;='Basket Brand'!B$4,('Basket Brand'!C$4+((S557-'Basket Brand'!B$4)/('Basket Brand'!B$3-'Basket Brand'!B$4))*'Basket Brand'!D$4),IF(S557&gt;'Basket Brand'!B$5,('Basket Brand'!C$5+((S557-'Basket Brand'!B$5)/('Basket Brand'!B$4-'Basket Brand'!B$5))*'Basket Brand'!D$5),IF(S557&gt;='Basket Brand'!B$6,('Basket Brand'!C$6+((S557-'Basket Brand'!B$6)/('Basket Brand'!B$5-'Basket Brand'!B$6)*'Basket Brand'!D$6)),0))))*$AE$2/10))</f>
        <v>10.668051818627568</v>
      </c>
      <c r="AF557" s="76">
        <f>IF(T557="","",(IF(T557&gt;='No of Month Ach.'!B$3,'No of Month Ach.'!C$3,IF(T557&gt;='No of Month Ach.'!B$4,('No of Month Ach.'!C$4+((T557-'No of Month Ach.'!B$4)/('No of Month Ach.'!B$3-'No of Month Ach.'!B$4))*'No of Month Ach.'!D$4),IF(T557&gt;'No of Month Ach.'!B$5,('No of Month Ach.'!C$5+((T557-'No of Month Ach.'!B$5)/('No of Month Ach.'!B$4-'No of Month Ach.'!B$5))*'No of Month Ach.'!D$5),IF(T557&gt;='No of Month Ach.'!B$6,('No of Month Ach.'!C$6+((T557-'No of Month Ach.'!B$6)/('No of Month Ach.'!B$5-'No of Month Ach.'!B$6)*'No of Month Ach.'!D$6)),0))))*$AF$2/10))</f>
        <v>0.35</v>
      </c>
      <c r="AG557" s="76">
        <f>IFERROR(IF(U557="","",IF(U557&gt;='Rx Share'!B$3,'Rx Share'!C$3,IF(U557&gt;='Rx Share'!B$4,('Rx Share'!C$4+((U557-'Rx Share'!B$4)/('Rx Share'!B$3-'Rx Share'!B$4))*'Rx Share'!D$4),IF(U557&gt;'Rx Share'!B$5,('Rx Share'!C$5+((U557-'Rx Share'!B$5)/('Rx Share'!B$4-'Rx Share'!B$5))*'Rx Share'!D$5),IF(U557&gt;='Rx Share'!B$6,('Rx Share'!C$6+((U557-'Rx Share'!B$6)/('Rx Share'!B$5-'Rx Share'!B$6)*'Rx Share'!D$6)),0)))))*$AG$2/10,"")</f>
        <v>0</v>
      </c>
      <c r="AH557" s="76">
        <f>IF(W557&gt;='Call Achv'!B$3,'Call Achv'!C$3,IF(W557&gt;='Call Achv'!B$4,('Call Achv'!C$4+((W557-'Call Achv'!B$4)/('Call Achv'!B$3-'Call Achv'!B$4))*'Call Achv'!D$4),IF(W557&gt;'Call Achv'!B$5,('Call Achv'!C$5+((W557-'Call Achv'!B$5)/('Call Achv'!B$4-'Call Achv'!B$5))*'Call Achv'!D$5),IF(W557&gt;='Call Achv'!B$6,('Call Achv'!C$6+((W557-'Call Achv'!B$6)/('Call Achv'!B$5-'Call Achv'!B$6)*'Call Achv'!D$6)),0))))*$AH$2/10</f>
        <v>5</v>
      </c>
      <c r="AI557" s="76">
        <f>IF(X557&gt;='FF-Written'!B$3,'FF-Written'!C$3,IF(X557&gt;='FF-Written'!B$4,('FF-Written'!C$4+((X557-'FF-Written'!B$4)/('FF-Written'!B$3-'FF-Written'!B$4))*'FF-Written'!D$4),IF(X557&gt;'FF-Written'!B$5,('FF-Written'!C$5+((X557-'FF-Written'!B$5)/('FF-Written'!B$4-'FF-Written'!B$5))*'FF-Written'!D$5),IF(X557&gt;='FF-Written'!B$6,('FF-Written'!C$6+((X557-'FF-Written'!B$6)/('FF-Written'!B$5-'FF-Written'!B$6)*'FF-Written'!D$6)),0))))*$AI$2/10</f>
        <v>6.4</v>
      </c>
      <c r="AJ557" s="76">
        <f>IF(Y557&gt;='FF-Detailing'!B$3,'FF-Detailing'!C$3,IF(Y557&gt;='FF-Detailing'!B$4,('FF-Detailing'!C$4+((Y557-'FF-Detailing'!B$4)/('FF-Detailing'!B$3-'FF-Detailing'!B$4))*'FF-Detailing'!D$4),IF(Y557&gt;'FF-Detailing'!B$5,('FF-Detailing'!C$5+((Y557-'FF-Detailing'!B$5)/('FF-Detailing'!B$4-'FF-Detailing'!B$5))*'FF-Detailing'!D$5),IF(Y557&gt;='FF-Detailing'!B$6,('FF-Detailing'!C$6+((Y557-'FF-Detailing'!B$6)/('FF-Detailing'!B$5-'FF-Detailing'!B$6)*'FF-Detailing'!D$6)),0))))*$AJ$2/10</f>
        <v>2.62</v>
      </c>
      <c r="AK557" s="100">
        <f t="shared" si="105"/>
        <v>78.375669499556423</v>
      </c>
      <c r="AL557" s="70">
        <f t="shared" si="112"/>
        <v>54</v>
      </c>
      <c r="AO557" s="110">
        <f t="shared" si="106"/>
        <v>38.520801232665633</v>
      </c>
      <c r="AP557" s="110">
        <f t="shared" si="102"/>
        <v>109.60385438866875</v>
      </c>
      <c r="AQ557" s="110">
        <f t="shared" si="103"/>
        <v>46.328671328671327</v>
      </c>
      <c r="AR557" s="110">
        <f t="shared" si="104"/>
        <v>80</v>
      </c>
      <c r="AS557" s="109">
        <f t="shared" si="107"/>
        <v>19</v>
      </c>
      <c r="AT557" s="109">
        <f t="shared" si="108"/>
        <v>28</v>
      </c>
      <c r="AU557" s="109">
        <f t="shared" si="109"/>
        <v>57</v>
      </c>
      <c r="AV557" s="109">
        <f t="shared" si="110"/>
        <v>83</v>
      </c>
    </row>
    <row r="558" spans="1:48" ht="30" x14ac:dyDescent="0.35">
      <c r="A558" s="87"/>
      <c r="B558" s="79">
        <v>110046</v>
      </c>
      <c r="C558" s="80" t="s">
        <v>2634</v>
      </c>
      <c r="D558" s="80" t="s">
        <v>1114</v>
      </c>
      <c r="E558" s="80" t="s">
        <v>2635</v>
      </c>
      <c r="F558" s="80" t="s">
        <v>58</v>
      </c>
      <c r="G558" s="80" t="s">
        <v>1776</v>
      </c>
      <c r="H558" s="80" t="s">
        <v>1777</v>
      </c>
      <c r="I558" s="80" t="s">
        <v>1757</v>
      </c>
      <c r="J558" s="146">
        <v>45662</v>
      </c>
      <c r="K558" s="146" t="s">
        <v>1719</v>
      </c>
      <c r="L558" s="79"/>
      <c r="M558" s="79">
        <v>9</v>
      </c>
      <c r="N558" s="78">
        <v>61.135662347590468</v>
      </c>
      <c r="O558" s="78">
        <f>_xlfn.XLOOKUP($B558,[1]Sheet1!$A:$A,[1]Sheet1!$D:$D)</f>
        <v>61.135602599513895</v>
      </c>
      <c r="P558" s="78">
        <f t="shared" si="111"/>
        <v>5.9748076573384878E-5</v>
      </c>
      <c r="Q558" s="78">
        <v>11.583011583011583</v>
      </c>
      <c r="R558" s="78">
        <v>27.544753812496037</v>
      </c>
      <c r="S558" s="78">
        <v>72.284349069832132</v>
      </c>
      <c r="T558" s="142">
        <v>0</v>
      </c>
      <c r="U558" s="68">
        <v>19.284424749712784</v>
      </c>
      <c r="V558" s="68">
        <v>0.57853274249138353</v>
      </c>
      <c r="W558" s="78">
        <v>78.507936507936506</v>
      </c>
      <c r="X558" s="78">
        <v>76.1111111111111</v>
      </c>
      <c r="Y558" s="78">
        <v>86.333333333333329</v>
      </c>
      <c r="Z558" s="73"/>
      <c r="AA558" s="74"/>
      <c r="AB558" s="75">
        <f>IF(N558="","",(IF(N558&gt;='Sales Ach'!B$3,'Sales Ach'!C$3,IF(N558&gt;='Sales Ach'!B$4,('Sales Ach'!C$4+((N558-'Sales Ach'!B$4)/('Sales Ach'!B$3-'Sales Ach'!B$4))*'Sales Ach'!D$4),IF(N558&gt;'Sales Ach'!B$5,('Sales Ach'!C$5+((N558-'Sales Ach'!B$5)/('Sales Ach'!B$4-'Sales Ach'!B$5))*'Sales Ach'!D$5),IF(N558&gt;='Sales Ach'!B$6,('Sales Ach'!C$6+((N558-'Sales Ach'!B$6)/('Sales Ach'!B$5-'Sales Ach'!B$6)*'Sales Ach'!D$6)),0))))*$AB$2/10))</f>
        <v>4.8406987042771394</v>
      </c>
      <c r="AC558" s="76">
        <f>IF(Q558="","",(IF(Q558&gt;=UA!B$3,UA!C$3,IF(Q558&gt;=UA!B$4,(UA!C$4+((Q558-UA!B$4)/(UA!B$3-UA!B$4))*UA!D$4),IF(Q558&gt;UA!B$5,(UA!C$5+((Q558-UA!B$5)/(UA!B$4-UA!B$5))*UA!D$5),IF(Q558&gt;=UA!B$6,(UA!C$6+((Q558-UA!B$6)/(UA!B$5-UA!B$6)*UA!D$6)),0))))*$AC$2/10))</f>
        <v>0</v>
      </c>
      <c r="AD558" s="76">
        <f>IF(R558="","",(IF(R558&gt;='New Product'!B$3,'New Product'!C$3,IF(R558&gt;='New Product'!B$4,('New Product'!C$4+((R558-'New Product'!B$4)/('New Product'!B$3-'New Product'!B$4))*'New Product'!D$4),IF(R558&gt;'New Product'!B$5,('New Product'!C$5+((R558-'New Product'!B$5)/('New Product'!B$4-'New Product'!B$5))*'New Product'!D$5),IF(R558&gt;='New Product'!B$6,('New Product'!C$6+((R558-'New Product'!B$6)/('New Product'!B$5-'New Product'!B$6)*'New Product'!D$6)),0)))))*$AD$2/10)</f>
        <v>0</v>
      </c>
      <c r="AE558" s="76">
        <f>IF(S558="","",(IF(S558&gt;='Basket Brand'!B$3,'Basket Brand'!C$3,IF(S558&gt;='Basket Brand'!B$4,('Basket Brand'!C$4+((S558-'Basket Brand'!B$4)/('Basket Brand'!B$3-'Basket Brand'!B$4))*'Basket Brand'!D$4),IF(S558&gt;'Basket Brand'!B$5,('Basket Brand'!C$5+((S558-'Basket Brand'!B$5)/('Basket Brand'!B$4-'Basket Brand'!B$5))*'Basket Brand'!D$5),IF(S558&gt;='Basket Brand'!B$6,('Basket Brand'!C$6+((S558-'Basket Brand'!B$6)/('Basket Brand'!B$5-'Basket Brand'!B$6)*'Basket Brand'!D$6)),0))))*$AE$2/10))</f>
        <v>3.2741218883798551</v>
      </c>
      <c r="AF558" s="76">
        <f>IF(T558="","",(IF(T558&gt;='No of Month Ach.'!B$3,'No of Month Ach.'!C$3,IF(T558&gt;='No of Month Ach.'!B$4,('No of Month Ach.'!C$4+((T558-'No of Month Ach.'!B$4)/('No of Month Ach.'!B$3-'No of Month Ach.'!B$4))*'No of Month Ach.'!D$4),IF(T558&gt;'No of Month Ach.'!B$5,('No of Month Ach.'!C$5+((T558-'No of Month Ach.'!B$5)/('No of Month Ach.'!B$4-'No of Month Ach.'!B$5))*'No of Month Ach.'!D$5),IF(T558&gt;='No of Month Ach.'!B$6,('No of Month Ach.'!C$6+((T558-'No of Month Ach.'!B$6)/('No of Month Ach.'!B$5-'No of Month Ach.'!B$6)*'No of Month Ach.'!D$6)),0))))*$AF$2/10))</f>
        <v>0</v>
      </c>
      <c r="AG558" s="76">
        <f>IFERROR(IF(U558="","",IF(U558&gt;='Rx Share'!B$3,'Rx Share'!C$3,IF(U558&gt;='Rx Share'!B$4,('Rx Share'!C$4+((U558-'Rx Share'!B$4)/('Rx Share'!B$3-'Rx Share'!B$4))*'Rx Share'!D$4),IF(U558&gt;'Rx Share'!B$5,('Rx Share'!C$5+((U558-'Rx Share'!B$5)/('Rx Share'!B$4-'Rx Share'!B$5))*'Rx Share'!D$5),IF(U558&gt;='Rx Share'!B$6,('Rx Share'!C$6+((U558-'Rx Share'!B$6)/('Rx Share'!B$5-'Rx Share'!B$6)*'Rx Share'!D$6)),0)))))*$AG$2/10,"")</f>
        <v>0</v>
      </c>
      <c r="AH558" s="76">
        <f>IF(W558&gt;='Call Achv'!B$3,'Call Achv'!C$3,IF(W558&gt;='Call Achv'!B$4,('Call Achv'!C$4+((W558-'Call Achv'!B$4)/('Call Achv'!B$3-'Call Achv'!B$4))*'Call Achv'!D$4),IF(W558&gt;'Call Achv'!B$5,('Call Achv'!C$5+((W558-'Call Achv'!B$5)/('Call Achv'!B$4-'Call Achv'!B$5))*'Call Achv'!D$5),IF(W558&gt;='Call Achv'!B$6,('Call Achv'!C$6+((W558-'Call Achv'!B$6)/('Call Achv'!B$5-'Call Achv'!B$6)*'Call Achv'!D$6)),0))))*$AH$2/10</f>
        <v>0</v>
      </c>
      <c r="AI558" s="76">
        <f>IF(X558&gt;='FF-Written'!B$3,'FF-Written'!C$3,IF(X558&gt;='FF-Written'!B$4,('FF-Written'!C$4+((X558-'FF-Written'!B$4)/('FF-Written'!B$3-'FF-Written'!B$4))*'FF-Written'!D$4),IF(X558&gt;'FF-Written'!B$5,('FF-Written'!C$5+((X558-'FF-Written'!B$5)/('FF-Written'!B$4-'FF-Written'!B$5))*'FF-Written'!D$5),IF(X558&gt;='FF-Written'!B$6,('FF-Written'!C$6+((X558-'FF-Written'!B$6)/('FF-Written'!B$5-'FF-Written'!B$6)*'FF-Written'!D$6)),0))))*$AI$2/10</f>
        <v>5.133333333333332</v>
      </c>
      <c r="AJ558" s="76">
        <f>IF(Y558&gt;='FF-Detailing'!B$3,'FF-Detailing'!C$3,IF(Y558&gt;='FF-Detailing'!B$4,('FF-Detailing'!C$4+((Y558-'FF-Detailing'!B$4)/('FF-Detailing'!B$3-'FF-Detailing'!B$4))*'FF-Detailing'!D$4),IF(Y558&gt;'FF-Detailing'!B$5,('FF-Detailing'!C$5+((Y558-'FF-Detailing'!B$5)/('FF-Detailing'!B$4-'FF-Detailing'!B$5))*'FF-Detailing'!D$5),IF(Y558&gt;='FF-Detailing'!B$6,('FF-Detailing'!C$6+((Y558-'FF-Detailing'!B$6)/('FF-Detailing'!B$5-'FF-Detailing'!B$6)*'FF-Detailing'!D$6)),0))))*$AJ$2/10</f>
        <v>2.4799999999999995</v>
      </c>
      <c r="AK558" s="100">
        <f t="shared" si="105"/>
        <v>19.660192407487909</v>
      </c>
      <c r="AL558" s="70">
        <f t="shared" si="112"/>
        <v>552</v>
      </c>
      <c r="AO558" s="110" t="str">
        <f t="shared" si="106"/>
        <v/>
      </c>
      <c r="AP558" s="110" t="str">
        <f t="shared" si="102"/>
        <v/>
      </c>
      <c r="AQ558" s="110" t="str">
        <f t="shared" si="103"/>
        <v/>
      </c>
      <c r="AR558" s="110" t="str">
        <f t="shared" si="104"/>
        <v/>
      </c>
      <c r="AS558" s="109" t="str">
        <f t="shared" si="107"/>
        <v>Disqualified</v>
      </c>
      <c r="AT558" s="109" t="str">
        <f t="shared" si="108"/>
        <v>Disqualified</v>
      </c>
      <c r="AU558" s="109" t="str">
        <f t="shared" si="109"/>
        <v>Disqualified</v>
      </c>
      <c r="AV558" s="109" t="str">
        <f t="shared" si="110"/>
        <v>Disqualified</v>
      </c>
    </row>
    <row r="559" spans="1:48" ht="20" x14ac:dyDescent="0.35">
      <c r="A559" s="87"/>
      <c r="B559" s="79">
        <v>110049</v>
      </c>
      <c r="C559" s="80" t="s">
        <v>2636</v>
      </c>
      <c r="D559" s="80"/>
      <c r="E559" s="80" t="s">
        <v>2637</v>
      </c>
      <c r="F559" s="80" t="s">
        <v>2324</v>
      </c>
      <c r="G559" s="80" t="s">
        <v>2061</v>
      </c>
      <c r="H559" s="80" t="s">
        <v>1794</v>
      </c>
      <c r="I559" s="80" t="s">
        <v>1786</v>
      </c>
      <c r="J559" s="146"/>
      <c r="K559" s="146" t="s">
        <v>1701</v>
      </c>
      <c r="L559" s="79"/>
      <c r="M559" s="79">
        <v>6</v>
      </c>
      <c r="N559" s="78">
        <v>75.33734592109424</v>
      </c>
      <c r="O559" s="78">
        <f>_xlfn.XLOOKUP($B559,[1]Sheet1!$A:$A,[1]Sheet1!$D:$D)</f>
        <v>75.337367472050332</v>
      </c>
      <c r="P559" s="78">
        <f t="shared" si="111"/>
        <v>-2.1550956091687112E-5</v>
      </c>
      <c r="Q559" s="78">
        <v>14.835164835164836</v>
      </c>
      <c r="R559" s="78">
        <v>71.681334764453041</v>
      </c>
      <c r="S559" s="78">
        <v>87.536308535491557</v>
      </c>
      <c r="T559" s="142">
        <v>0</v>
      </c>
      <c r="U559" s="68">
        <v>189.50437317784258</v>
      </c>
      <c r="V559" s="68">
        <v>3.7900874635568513</v>
      </c>
      <c r="W559" s="78">
        <v>95.913978494623649</v>
      </c>
      <c r="X559" s="78">
        <v>63.333333333333336</v>
      </c>
      <c r="Y559" s="78">
        <v>81</v>
      </c>
      <c r="Z559" s="73"/>
      <c r="AA559" s="74"/>
      <c r="AB559" s="75">
        <f>IF(N559="","",(IF(N559&gt;='Sales Ach'!B$3,'Sales Ach'!C$3,IF(N559&gt;='Sales Ach'!B$4,('Sales Ach'!C$4+((N559-'Sales Ach'!B$4)/('Sales Ach'!B$3-'Sales Ach'!B$4))*'Sales Ach'!D$4),IF(N559&gt;'Sales Ach'!B$5,('Sales Ach'!C$5+((N559-'Sales Ach'!B$5)/('Sales Ach'!B$4-'Sales Ach'!B$5))*'Sales Ach'!D$5),IF(N559&gt;='Sales Ach'!B$6,('Sales Ach'!C$6+((N559-'Sales Ach'!B$6)/('Sales Ach'!B$5-'Sales Ach'!B$6)*'Sales Ach'!D$6)),0))))*$AB$2/10))</f>
        <v>9.1012037763282727</v>
      </c>
      <c r="AC559" s="76">
        <f>IF(Q559="","",(IF(Q559&gt;=UA!B$3,UA!C$3,IF(Q559&gt;=UA!B$4,(UA!C$4+((Q559-UA!B$4)/(UA!B$3-UA!B$4))*UA!D$4),IF(Q559&gt;UA!B$5,(UA!C$5+((Q559-UA!B$5)/(UA!B$4-UA!B$5))*UA!D$5),IF(Q559&gt;=UA!B$6,(UA!C$6+((Q559-UA!B$6)/(UA!B$5-UA!B$6)*UA!D$6)),0))))*$AC$2/10))</f>
        <v>0</v>
      </c>
      <c r="AD559" s="76">
        <f>IF(R559="","",(IF(R559&gt;='New Product'!B$3,'New Product'!C$3,IF(R559&gt;='New Product'!B$4,('New Product'!C$4+((R559-'New Product'!B$4)/('New Product'!B$3-'New Product'!B$4))*'New Product'!D$4),IF(R559&gt;'New Product'!B$5,('New Product'!C$5+((R559-'New Product'!B$5)/('New Product'!B$4-'New Product'!B$5))*'New Product'!D$5),IF(R559&gt;='New Product'!B$6,('New Product'!C$6+((R559-'New Product'!B$6)/('New Product'!B$5-'New Product'!B$6)*'New Product'!D$6)),0)))))*$AD$2/10)</f>
        <v>1.6360583959448207</v>
      </c>
      <c r="AE559" s="76">
        <f>IF(S559="","",(IF(S559&gt;='Basket Brand'!B$3,'Basket Brand'!C$3,IF(S559&gt;='Basket Brand'!B$4,('Basket Brand'!C$4+((S559-'Basket Brand'!B$4)/('Basket Brand'!B$3-'Basket Brand'!B$4))*'Basket Brand'!D$4),IF(S559&gt;'Basket Brand'!B$5,('Basket Brand'!C$5+((S559-'Basket Brand'!B$5)/('Basket Brand'!B$4-'Basket Brand'!B$5))*'Basket Brand'!D$5),IF(S559&gt;='Basket Brand'!B$6,('Basket Brand'!C$6+((S559-'Basket Brand'!B$6)/('Basket Brand'!B$5-'Basket Brand'!B$6)*'Basket Brand'!D$6)),0))))*$AE$2/10))</f>
        <v>5.1043570242589871</v>
      </c>
      <c r="AF559" s="76">
        <f>IF(T559="","",(IF(T559&gt;='No of Month Ach.'!B$3,'No of Month Ach.'!C$3,IF(T559&gt;='No of Month Ach.'!B$4,('No of Month Ach.'!C$4+((T559-'No of Month Ach.'!B$4)/('No of Month Ach.'!B$3-'No of Month Ach.'!B$4))*'No of Month Ach.'!D$4),IF(T559&gt;'No of Month Ach.'!B$5,('No of Month Ach.'!C$5+((T559-'No of Month Ach.'!B$5)/('No of Month Ach.'!B$4-'No of Month Ach.'!B$5))*'No of Month Ach.'!D$5),IF(T559&gt;='No of Month Ach.'!B$6,('No of Month Ach.'!C$6+((T559-'No of Month Ach.'!B$6)/('No of Month Ach.'!B$5-'No of Month Ach.'!B$6)*'No of Month Ach.'!D$6)),0))))*$AF$2/10))</f>
        <v>0</v>
      </c>
      <c r="AG559" s="76">
        <f>IFERROR(IF(U559="","",IF(U559&gt;='Rx Share'!B$3,'Rx Share'!C$3,IF(U559&gt;='Rx Share'!B$4,('Rx Share'!C$4+((U559-'Rx Share'!B$4)/('Rx Share'!B$3-'Rx Share'!B$4))*'Rx Share'!D$4),IF(U559&gt;'Rx Share'!B$5,('Rx Share'!C$5+((U559-'Rx Share'!B$5)/('Rx Share'!B$4-'Rx Share'!B$5))*'Rx Share'!D$5),IF(U559&gt;='Rx Share'!B$6,('Rx Share'!C$6+((U559-'Rx Share'!B$6)/('Rx Share'!B$5-'Rx Share'!B$6)*'Rx Share'!D$6)),0)))))*$AG$2/10,"")</f>
        <v>9.7900874635568513</v>
      </c>
      <c r="AH559" s="76">
        <f>IF(W559&gt;='Call Achv'!B$3,'Call Achv'!C$3,IF(W559&gt;='Call Achv'!B$4,('Call Achv'!C$4+((W559-'Call Achv'!B$4)/('Call Achv'!B$3-'Call Achv'!B$4))*'Call Achv'!D$4),IF(W559&gt;'Call Achv'!B$5,('Call Achv'!C$5+((W559-'Call Achv'!B$5)/('Call Achv'!B$4-'Call Achv'!B$5))*'Call Achv'!D$5),IF(W559&gt;='Call Achv'!B$6,('Call Achv'!C$6+((W559-'Call Achv'!B$6)/('Call Achv'!B$5-'Call Achv'!B$6)*'Call Achv'!D$6)),0))))*$AH$2/10</f>
        <v>3.7741935483870948</v>
      </c>
      <c r="AI559" s="76">
        <f>IF(X559&gt;='FF-Written'!B$3,'FF-Written'!C$3,IF(X559&gt;='FF-Written'!B$4,('FF-Written'!C$4+((X559-'FF-Written'!B$4)/('FF-Written'!B$3-'FF-Written'!B$4))*'FF-Written'!D$4),IF(X559&gt;'FF-Written'!B$5,('FF-Written'!C$5+((X559-'FF-Written'!B$5)/('FF-Written'!B$4-'FF-Written'!B$5))*'FF-Written'!D$5),IF(X559&gt;='FF-Written'!B$6,('FF-Written'!C$6+((X559-'FF-Written'!B$6)/('FF-Written'!B$5-'FF-Written'!B$6)*'FF-Written'!D$6)),0))))*$AI$2/10</f>
        <v>3.6</v>
      </c>
      <c r="AJ559" s="76">
        <f>IF(Y559&gt;='FF-Detailing'!B$3,'FF-Detailing'!C$3,IF(Y559&gt;='FF-Detailing'!B$4,('FF-Detailing'!C$4+((Y559-'FF-Detailing'!B$4)/('FF-Detailing'!B$3-'FF-Detailing'!B$4))*'FF-Detailing'!D$4),IF(Y559&gt;'FF-Detailing'!B$5,('FF-Detailing'!C$5+((Y559-'FF-Detailing'!B$5)/('FF-Detailing'!B$4-'FF-Detailing'!B$5))*'FF-Detailing'!D$5),IF(Y559&gt;='FF-Detailing'!B$6,('FF-Detailing'!C$6+((Y559-'FF-Detailing'!B$6)/('FF-Detailing'!B$5-'FF-Detailing'!B$6)*'FF-Detailing'!D$6)),0))))*$AJ$2/10</f>
        <v>2.16</v>
      </c>
      <c r="AK559" s="100">
        <f t="shared" si="105"/>
        <v>31.71976593114897</v>
      </c>
      <c r="AL559" s="70">
        <f t="shared" si="112"/>
        <v>448</v>
      </c>
      <c r="AO559" s="110" t="str">
        <f t="shared" si="106"/>
        <v/>
      </c>
      <c r="AP559" s="110" t="str">
        <f t="shared" si="102"/>
        <v/>
      </c>
      <c r="AQ559" s="110" t="str">
        <f t="shared" si="103"/>
        <v/>
      </c>
      <c r="AR559" s="110" t="str">
        <f t="shared" si="104"/>
        <v/>
      </c>
      <c r="AS559" s="109" t="str">
        <f t="shared" si="107"/>
        <v>Disqualified</v>
      </c>
      <c r="AT559" s="109" t="str">
        <f t="shared" si="108"/>
        <v>Disqualified</v>
      </c>
      <c r="AU559" s="109" t="str">
        <f t="shared" si="109"/>
        <v>Disqualified</v>
      </c>
      <c r="AV559" s="109" t="str">
        <f t="shared" si="110"/>
        <v>Disqualified</v>
      </c>
    </row>
    <row r="560" spans="1:48" ht="20" x14ac:dyDescent="0.35">
      <c r="A560" s="87"/>
      <c r="B560" s="79">
        <v>110062</v>
      </c>
      <c r="C560" s="80" t="s">
        <v>2638</v>
      </c>
      <c r="D560" s="80" t="s">
        <v>1114</v>
      </c>
      <c r="E560" s="80" t="s">
        <v>2639</v>
      </c>
      <c r="F560" s="80" t="s">
        <v>136</v>
      </c>
      <c r="G560" s="80" t="s">
        <v>34</v>
      </c>
      <c r="H560" s="80" t="s">
        <v>1760</v>
      </c>
      <c r="I560" s="80" t="s">
        <v>1757</v>
      </c>
      <c r="J560" s="146">
        <v>45662</v>
      </c>
      <c r="K560" s="146" t="s">
        <v>1719</v>
      </c>
      <c r="L560" s="79"/>
      <c r="M560" s="79">
        <v>9</v>
      </c>
      <c r="N560" s="78">
        <v>76.801546668663974</v>
      </c>
      <c r="O560" s="78">
        <f>_xlfn.XLOOKUP($B560,[1]Sheet1!$A:$A,[1]Sheet1!$D:$D)</f>
        <v>76.801872711764943</v>
      </c>
      <c r="P560" s="78">
        <f t="shared" si="111"/>
        <v>-3.2604310096928657E-4</v>
      </c>
      <c r="Q560" s="78">
        <v>24.324324324324326</v>
      </c>
      <c r="R560" s="78">
        <v>30.343422262647174</v>
      </c>
      <c r="S560" s="78">
        <v>122.11792675626086</v>
      </c>
      <c r="T560" s="142">
        <v>0</v>
      </c>
      <c r="U560" s="68">
        <v>17.997750281214849</v>
      </c>
      <c r="V560" s="68">
        <v>0.53993250843644547</v>
      </c>
      <c r="W560" s="78">
        <v>114.21534130893735</v>
      </c>
      <c r="X560" s="78">
        <v>55.555555555555564</v>
      </c>
      <c r="Y560" s="78">
        <v>60</v>
      </c>
      <c r="Z560" s="73"/>
      <c r="AA560" s="74"/>
      <c r="AB560" s="75">
        <f>IF(N560="","",(IF(N560&gt;='Sales Ach'!B$3,'Sales Ach'!C$3,IF(N560&gt;='Sales Ach'!B$4,('Sales Ach'!C$4+((N560-'Sales Ach'!B$4)/('Sales Ach'!B$3-'Sales Ach'!B$4))*'Sales Ach'!D$4),IF(N560&gt;'Sales Ach'!B$5,('Sales Ach'!C$5+((N560-'Sales Ach'!B$5)/('Sales Ach'!B$4-'Sales Ach'!B$5))*'Sales Ach'!D$5),IF(N560&gt;='Sales Ach'!B$6,('Sales Ach'!C$6+((N560-'Sales Ach'!B$6)/('Sales Ach'!B$5-'Sales Ach'!B$6)*'Sales Ach'!D$6)),0))))*$AB$2/10))</f>
        <v>9.5404640005991919</v>
      </c>
      <c r="AC560" s="76">
        <f>IF(Q560="","",(IF(Q560&gt;=UA!B$3,UA!C$3,IF(Q560&gt;=UA!B$4,(UA!C$4+((Q560-UA!B$4)/(UA!B$3-UA!B$4))*UA!D$4),IF(Q560&gt;UA!B$5,(UA!C$5+((Q560-UA!B$5)/(UA!B$4-UA!B$5))*UA!D$5),IF(Q560&gt;=UA!B$6,(UA!C$6+((Q560-UA!B$6)/(UA!B$5-UA!B$6)*UA!D$6)),0))))*$AC$2/10))</f>
        <v>0</v>
      </c>
      <c r="AD560" s="76">
        <f>IF(R560="","",(IF(R560&gt;='New Product'!B$3,'New Product'!C$3,IF(R560&gt;='New Product'!B$4,('New Product'!C$4+((R560-'New Product'!B$4)/('New Product'!B$3-'New Product'!B$4))*'New Product'!D$4),IF(R560&gt;'New Product'!B$5,('New Product'!C$5+((R560-'New Product'!B$5)/('New Product'!B$4-'New Product'!B$5))*'New Product'!D$5),IF(R560&gt;='New Product'!B$6,('New Product'!C$6+((R560-'New Product'!B$6)/('New Product'!B$5-'New Product'!B$6)*'New Product'!D$6)),0)))))*$AD$2/10)</f>
        <v>0</v>
      </c>
      <c r="AE560" s="76">
        <f>IF(S560="","",(IF(S560&gt;='Basket Brand'!B$3,'Basket Brand'!C$3,IF(S560&gt;='Basket Brand'!B$4,('Basket Brand'!C$4+((S560-'Basket Brand'!B$4)/('Basket Brand'!B$3-'Basket Brand'!B$4))*'Basket Brand'!D$4),IF(S560&gt;'Basket Brand'!B$5,('Basket Brand'!C$5+((S560-'Basket Brand'!B$5)/('Basket Brand'!B$4-'Basket Brand'!B$5))*'Basket Brand'!D$5),IF(S560&gt;='Basket Brand'!B$6,('Basket Brand'!C$6+((S560-'Basket Brand'!B$6)/('Basket Brand'!B$5-'Basket Brand'!B$6)*'Basket Brand'!D$6)),0))))*$AE$2/10))</f>
        <v>12</v>
      </c>
      <c r="AF560" s="76">
        <f>IF(T560="","",(IF(T560&gt;='No of Month Ach.'!B$3,'No of Month Ach.'!C$3,IF(T560&gt;='No of Month Ach.'!B$4,('No of Month Ach.'!C$4+((T560-'No of Month Ach.'!B$4)/('No of Month Ach.'!B$3-'No of Month Ach.'!B$4))*'No of Month Ach.'!D$4),IF(T560&gt;'No of Month Ach.'!B$5,('No of Month Ach.'!C$5+((T560-'No of Month Ach.'!B$5)/('No of Month Ach.'!B$4-'No of Month Ach.'!B$5))*'No of Month Ach.'!D$5),IF(T560&gt;='No of Month Ach.'!B$6,('No of Month Ach.'!C$6+((T560-'No of Month Ach.'!B$6)/('No of Month Ach.'!B$5-'No of Month Ach.'!B$6)*'No of Month Ach.'!D$6)),0))))*$AF$2/10))</f>
        <v>0</v>
      </c>
      <c r="AG560" s="76">
        <f>IFERROR(IF(U560="","",IF(U560&gt;='Rx Share'!B$3,'Rx Share'!C$3,IF(U560&gt;='Rx Share'!B$4,('Rx Share'!C$4+((U560-'Rx Share'!B$4)/('Rx Share'!B$3-'Rx Share'!B$4))*'Rx Share'!D$4),IF(U560&gt;'Rx Share'!B$5,('Rx Share'!C$5+((U560-'Rx Share'!B$5)/('Rx Share'!B$4-'Rx Share'!B$5))*'Rx Share'!D$5),IF(U560&gt;='Rx Share'!B$6,('Rx Share'!C$6+((U560-'Rx Share'!B$6)/('Rx Share'!B$5-'Rx Share'!B$6)*'Rx Share'!D$6)),0)))))*$AG$2/10,"")</f>
        <v>0</v>
      </c>
      <c r="AH560" s="76">
        <f>IF(W560&gt;='Call Achv'!B$3,'Call Achv'!C$3,IF(W560&gt;='Call Achv'!B$4,('Call Achv'!C$4+((W560-'Call Achv'!B$4)/('Call Achv'!B$3-'Call Achv'!B$4))*'Call Achv'!D$4),IF(W560&gt;'Call Achv'!B$5,('Call Achv'!C$5+((W560-'Call Achv'!B$5)/('Call Achv'!B$4-'Call Achv'!B$5))*'Call Achv'!D$5),IF(W560&gt;='Call Achv'!B$6,('Call Achv'!C$6+((W560-'Call Achv'!B$6)/('Call Achv'!B$5-'Call Achv'!B$6)*'Call Achv'!D$6)),0))))*$AH$2/10</f>
        <v>5</v>
      </c>
      <c r="AI560" s="76">
        <f>IF(X560&gt;='FF-Written'!B$3,'FF-Written'!C$3,IF(X560&gt;='FF-Written'!B$4,('FF-Written'!C$4+((X560-'FF-Written'!B$4)/('FF-Written'!B$3-'FF-Written'!B$4))*'FF-Written'!D$4),IF(X560&gt;'FF-Written'!B$5,('FF-Written'!C$5+((X560-'FF-Written'!B$5)/('FF-Written'!B$4-'FF-Written'!B$5))*'FF-Written'!D$5),IF(X560&gt;='FF-Written'!B$6,('FF-Written'!C$6+((X560-'FF-Written'!B$6)/('FF-Written'!B$5-'FF-Written'!B$6)*'FF-Written'!D$6)),0))))*$AI$2/10</f>
        <v>1.9555555555555582</v>
      </c>
      <c r="AJ560" s="76">
        <f>IF(Y560&gt;='FF-Detailing'!B$3,'FF-Detailing'!C$3,IF(Y560&gt;='FF-Detailing'!B$4,('FF-Detailing'!C$4+((Y560-'FF-Detailing'!B$4)/('FF-Detailing'!B$3-'FF-Detailing'!B$4))*'FF-Detailing'!D$4),IF(Y560&gt;'FF-Detailing'!B$5,('FF-Detailing'!C$5+((Y560-'FF-Detailing'!B$5)/('FF-Detailing'!B$4-'FF-Detailing'!B$5))*'FF-Detailing'!D$5),IF(Y560&gt;='FF-Detailing'!B$6,('FF-Detailing'!C$6+((Y560-'FF-Detailing'!B$6)/('FF-Detailing'!B$5-'FF-Detailing'!B$6)*'FF-Detailing'!D$6)),0))))*$AJ$2/10</f>
        <v>0.15</v>
      </c>
      <c r="AK560" s="100">
        <f t="shared" si="105"/>
        <v>35.807524445193437</v>
      </c>
      <c r="AL560" s="70">
        <f t="shared" si="112"/>
        <v>402</v>
      </c>
      <c r="AO560" s="110" t="str">
        <f t="shared" si="106"/>
        <v/>
      </c>
      <c r="AP560" s="110" t="str">
        <f t="shared" si="102"/>
        <v/>
      </c>
      <c r="AQ560" s="110" t="str">
        <f t="shared" si="103"/>
        <v/>
      </c>
      <c r="AR560" s="110" t="str">
        <f t="shared" si="104"/>
        <v/>
      </c>
      <c r="AS560" s="109" t="str">
        <f t="shared" si="107"/>
        <v>Disqualified</v>
      </c>
      <c r="AT560" s="109" t="str">
        <f t="shared" si="108"/>
        <v>Disqualified</v>
      </c>
      <c r="AU560" s="109" t="str">
        <f t="shared" si="109"/>
        <v>Disqualified</v>
      </c>
      <c r="AV560" s="109" t="str">
        <f t="shared" si="110"/>
        <v>Disqualified</v>
      </c>
    </row>
    <row r="561" spans="1:48" ht="20" x14ac:dyDescent="0.35">
      <c r="A561" s="87"/>
      <c r="B561" s="79">
        <v>110063</v>
      </c>
      <c r="C561" s="80" t="s">
        <v>2640</v>
      </c>
      <c r="D561" s="80" t="s">
        <v>1114</v>
      </c>
      <c r="E561" s="80" t="s">
        <v>2641</v>
      </c>
      <c r="F561" s="80" t="s">
        <v>2012</v>
      </c>
      <c r="G561" s="80" t="s">
        <v>1881</v>
      </c>
      <c r="H561" s="80" t="s">
        <v>1822</v>
      </c>
      <c r="I561" s="80" t="s">
        <v>1757</v>
      </c>
      <c r="J561" s="146">
        <v>45662</v>
      </c>
      <c r="K561" s="146" t="s">
        <v>1719</v>
      </c>
      <c r="L561" s="79"/>
      <c r="M561" s="79">
        <v>9</v>
      </c>
      <c r="N561" s="78">
        <v>80.504847162215057</v>
      </c>
      <c r="O561" s="78">
        <f>_xlfn.XLOOKUP($B561,[1]Sheet1!$A:$A,[1]Sheet1!$D:$D)</f>
        <v>80.504833547151264</v>
      </c>
      <c r="P561" s="78">
        <f t="shared" si="111"/>
        <v>1.3615063792826732E-5</v>
      </c>
      <c r="Q561" s="78">
        <v>31.25</v>
      </c>
      <c r="R561" s="78">
        <v>57.431841771927417</v>
      </c>
      <c r="S561" s="78">
        <v>78.566068122329014</v>
      </c>
      <c r="T561" s="142">
        <v>0</v>
      </c>
      <c r="U561" s="68">
        <v>29.195256054891622</v>
      </c>
      <c r="V561" s="68">
        <v>0.58390512109783244</v>
      </c>
      <c r="W561" s="78">
        <v>85.636515912897821</v>
      </c>
      <c r="X561" s="78">
        <v>52.222222222222221</v>
      </c>
      <c r="Y561" s="78">
        <v>84.666666666666671</v>
      </c>
      <c r="Z561" s="73"/>
      <c r="AA561" s="74"/>
      <c r="AB561" s="75">
        <f>IF(N561="","",(IF(N561&gt;='Sales Ach'!B$3,'Sales Ach'!C$3,IF(N561&gt;='Sales Ach'!B$4,('Sales Ach'!C$4+((N561-'Sales Ach'!B$4)/('Sales Ach'!B$3-'Sales Ach'!B$4))*'Sales Ach'!D$4),IF(N561&gt;'Sales Ach'!B$5,('Sales Ach'!C$5+((N561-'Sales Ach'!B$5)/('Sales Ach'!B$4-'Sales Ach'!B$5))*'Sales Ach'!D$5),IF(N561&gt;='Sales Ach'!B$6,('Sales Ach'!C$6+((N561-'Sales Ach'!B$6)/('Sales Ach'!B$5-'Sales Ach'!B$6)*'Sales Ach'!D$6)),0))))*$AB$2/10))</f>
        <v>10.651454148664516</v>
      </c>
      <c r="AC561" s="76">
        <f>IF(Q561="","",(IF(Q561&gt;=UA!B$3,UA!C$3,IF(Q561&gt;=UA!B$4,(UA!C$4+((Q561-UA!B$4)/(UA!B$3-UA!B$4))*UA!D$4),IF(Q561&gt;UA!B$5,(UA!C$5+((Q561-UA!B$5)/(UA!B$4-UA!B$5))*UA!D$5),IF(Q561&gt;=UA!B$6,(UA!C$6+((Q561-UA!B$6)/(UA!B$5-UA!B$6)*UA!D$6)),0))))*$AC$2/10))</f>
        <v>3.375</v>
      </c>
      <c r="AD561" s="76">
        <f>IF(R561="","",(IF(R561&gt;='New Product'!B$3,'New Product'!C$3,IF(R561&gt;='New Product'!B$4,('New Product'!C$4+((R561-'New Product'!B$4)/('New Product'!B$3-'New Product'!B$4))*'New Product'!D$4),IF(R561&gt;'New Product'!B$5,('New Product'!C$5+((R561-'New Product'!B$5)/('New Product'!B$4-'New Product'!B$5))*'New Product'!D$5),IF(R561&gt;='New Product'!B$6,('New Product'!C$6+((R561-'New Product'!B$6)/('New Product'!B$5-'New Product'!B$6)*'New Product'!D$6)),0)))))*$AD$2/10)</f>
        <v>1.0126430775218245</v>
      </c>
      <c r="AE561" s="76">
        <f>IF(S561="","",(IF(S561&gt;='Basket Brand'!B$3,'Basket Brand'!C$3,IF(S561&gt;='Basket Brand'!B$4,('Basket Brand'!C$4+((S561-'Basket Brand'!B$4)/('Basket Brand'!B$3-'Basket Brand'!B$4))*'Basket Brand'!D$4),IF(S561&gt;'Basket Brand'!B$5,('Basket Brand'!C$5+((S561-'Basket Brand'!B$5)/('Basket Brand'!B$4-'Basket Brand'!B$5))*'Basket Brand'!D$5),IF(S561&gt;='Basket Brand'!B$6,('Basket Brand'!C$6+((S561-'Basket Brand'!B$6)/('Basket Brand'!B$5-'Basket Brand'!B$6)*'Basket Brand'!D$6)),0))))*$AE$2/10))</f>
        <v>4.0279281746794826</v>
      </c>
      <c r="AF561" s="76">
        <f>IF(T561="","",(IF(T561&gt;='No of Month Ach.'!B$3,'No of Month Ach.'!C$3,IF(T561&gt;='No of Month Ach.'!B$4,('No of Month Ach.'!C$4+((T561-'No of Month Ach.'!B$4)/('No of Month Ach.'!B$3-'No of Month Ach.'!B$4))*'No of Month Ach.'!D$4),IF(T561&gt;'No of Month Ach.'!B$5,('No of Month Ach.'!C$5+((T561-'No of Month Ach.'!B$5)/('No of Month Ach.'!B$4-'No of Month Ach.'!B$5))*'No of Month Ach.'!D$5),IF(T561&gt;='No of Month Ach.'!B$6,('No of Month Ach.'!C$6+((T561-'No of Month Ach.'!B$6)/('No of Month Ach.'!B$5-'No of Month Ach.'!B$6)*'No of Month Ach.'!D$6)),0))))*$AF$2/10))</f>
        <v>0</v>
      </c>
      <c r="AG561" s="76">
        <f>IFERROR(IF(U561="","",IF(U561&gt;='Rx Share'!B$3,'Rx Share'!C$3,IF(U561&gt;='Rx Share'!B$4,('Rx Share'!C$4+((U561-'Rx Share'!B$4)/('Rx Share'!B$3-'Rx Share'!B$4))*'Rx Share'!D$4),IF(U561&gt;'Rx Share'!B$5,('Rx Share'!C$5+((U561-'Rx Share'!B$5)/('Rx Share'!B$4-'Rx Share'!B$5))*'Rx Share'!D$5),IF(U561&gt;='Rx Share'!B$6,('Rx Share'!C$6+((U561-'Rx Share'!B$6)/('Rx Share'!B$5-'Rx Share'!B$6)*'Rx Share'!D$6)),0)))))*$AG$2/10,"")</f>
        <v>0</v>
      </c>
      <c r="AH561" s="76">
        <f>IF(W561&gt;='Call Achv'!B$3,'Call Achv'!C$3,IF(W561&gt;='Call Achv'!B$4,('Call Achv'!C$4+((W561-'Call Achv'!B$4)/('Call Achv'!B$3-'Call Achv'!B$4))*'Call Achv'!D$4),IF(W561&gt;'Call Achv'!B$5,('Call Achv'!C$5+((W561-'Call Achv'!B$5)/('Call Achv'!B$4-'Call Achv'!B$5))*'Call Achv'!D$5),IF(W561&gt;='Call Achv'!B$6,('Call Achv'!C$6+((W561-'Call Achv'!B$6)/('Call Achv'!B$5-'Call Achv'!B$6)*'Call Achv'!D$6)),0))))*$AH$2/10</f>
        <v>1.2363902847571184</v>
      </c>
      <c r="AI561" s="76">
        <f>IF(X561&gt;='FF-Written'!B$3,'FF-Written'!C$3,IF(X561&gt;='FF-Written'!B$4,('FF-Written'!C$4+((X561-'FF-Written'!B$4)/('FF-Written'!B$3-'FF-Written'!B$4))*'FF-Written'!D$4),IF(X561&gt;'FF-Written'!B$5,('FF-Written'!C$5+((X561-'FF-Written'!B$5)/('FF-Written'!B$4-'FF-Written'!B$5))*'FF-Written'!D$5),IF(X561&gt;='FF-Written'!B$6,('FF-Written'!C$6+((X561-'FF-Written'!B$6)/('FF-Written'!B$5-'FF-Written'!B$6)*'FF-Written'!D$6)),0))))*$AI$2/10</f>
        <v>1.0222222222222221</v>
      </c>
      <c r="AJ561" s="76">
        <f>IF(Y561&gt;='FF-Detailing'!B$3,'FF-Detailing'!C$3,IF(Y561&gt;='FF-Detailing'!B$4,('FF-Detailing'!C$4+((Y561-'FF-Detailing'!B$4)/('FF-Detailing'!B$3-'FF-Detailing'!B$4))*'FF-Detailing'!D$4),IF(Y561&gt;'FF-Detailing'!B$5,('FF-Detailing'!C$5+((Y561-'FF-Detailing'!B$5)/('FF-Detailing'!B$4-'FF-Detailing'!B$5))*'FF-Detailing'!D$5),IF(Y561&gt;='FF-Detailing'!B$6,('FF-Detailing'!C$6+((Y561-'FF-Detailing'!B$6)/('FF-Detailing'!B$5-'FF-Detailing'!B$6)*'FF-Detailing'!D$6)),0))))*$AJ$2/10</f>
        <v>2.3800000000000003</v>
      </c>
      <c r="AK561" s="100">
        <f t="shared" si="105"/>
        <v>29.632047384806452</v>
      </c>
      <c r="AL561" s="70">
        <f t="shared" si="112"/>
        <v>474</v>
      </c>
      <c r="AO561" s="110" t="str">
        <f t="shared" si="106"/>
        <v/>
      </c>
      <c r="AP561" s="110" t="str">
        <f t="shared" si="102"/>
        <v/>
      </c>
      <c r="AQ561" s="110" t="str">
        <f t="shared" si="103"/>
        <v/>
      </c>
      <c r="AR561" s="110" t="str">
        <f t="shared" si="104"/>
        <v/>
      </c>
      <c r="AS561" s="109" t="str">
        <f t="shared" si="107"/>
        <v>Disqualified</v>
      </c>
      <c r="AT561" s="109" t="str">
        <f t="shared" si="108"/>
        <v>Disqualified</v>
      </c>
      <c r="AU561" s="109" t="str">
        <f t="shared" si="109"/>
        <v>Disqualified</v>
      </c>
      <c r="AV561" s="109" t="str">
        <f t="shared" si="110"/>
        <v>Disqualified</v>
      </c>
    </row>
    <row r="562" spans="1:48" ht="20" x14ac:dyDescent="0.35">
      <c r="A562" s="87"/>
      <c r="B562" s="79">
        <v>110064</v>
      </c>
      <c r="C562" s="80" t="s">
        <v>2642</v>
      </c>
      <c r="D562" s="80" t="s">
        <v>1114</v>
      </c>
      <c r="E562" s="80" t="s">
        <v>2643</v>
      </c>
      <c r="F562" s="80" t="s">
        <v>2005</v>
      </c>
      <c r="G562" s="80" t="s">
        <v>17</v>
      </c>
      <c r="H562" s="80" t="s">
        <v>1756</v>
      </c>
      <c r="I562" s="80" t="s">
        <v>1757</v>
      </c>
      <c r="J562" s="146">
        <v>45662</v>
      </c>
      <c r="K562" s="146" t="s">
        <v>1719</v>
      </c>
      <c r="L562" s="79"/>
      <c r="M562" s="79">
        <v>9</v>
      </c>
      <c r="N562" s="78">
        <v>73.548491332598871</v>
      </c>
      <c r="O562" s="78">
        <f>_xlfn.XLOOKUP($B562,[1]Sheet1!$A:$A,[1]Sheet1!$D:$D)</f>
        <v>73.54850026517596</v>
      </c>
      <c r="P562" s="78">
        <f t="shared" si="111"/>
        <v>-8.9325770886716782E-6</v>
      </c>
      <c r="Q562" s="78">
        <v>22.784810126582279</v>
      </c>
      <c r="R562" s="78">
        <v>52.625117059344973</v>
      </c>
      <c r="S562" s="78">
        <v>87.209121953067964</v>
      </c>
      <c r="T562" s="142">
        <v>0</v>
      </c>
      <c r="U562" s="68">
        <v>39.794742905016228</v>
      </c>
      <c r="V562" s="68">
        <v>1.1938422871504868</v>
      </c>
      <c r="W562" s="78">
        <v>103.46031746031746</v>
      </c>
      <c r="X562" s="78">
        <v>68.888888888888872</v>
      </c>
      <c r="Y562" s="78">
        <v>80.666666666666671</v>
      </c>
      <c r="Z562" s="73"/>
      <c r="AA562" s="74"/>
      <c r="AB562" s="75">
        <f>IF(N562="","",(IF(N562&gt;='Sales Ach'!B$3,'Sales Ach'!C$3,IF(N562&gt;='Sales Ach'!B$4,('Sales Ach'!C$4+((N562-'Sales Ach'!B$4)/('Sales Ach'!B$3-'Sales Ach'!B$4))*'Sales Ach'!D$4),IF(N562&gt;'Sales Ach'!B$5,('Sales Ach'!C$5+((N562-'Sales Ach'!B$5)/('Sales Ach'!B$4-'Sales Ach'!B$5))*'Sales Ach'!D$5),IF(N562&gt;='Sales Ach'!B$6,('Sales Ach'!C$6+((N562-'Sales Ach'!B$6)/('Sales Ach'!B$5-'Sales Ach'!B$6)*'Sales Ach'!D$6)),0))))*$AB$2/10))</f>
        <v>8.5645473997796611</v>
      </c>
      <c r="AC562" s="76">
        <f>IF(Q562="","",(IF(Q562&gt;=UA!B$3,UA!C$3,IF(Q562&gt;=UA!B$4,(UA!C$4+((Q562-UA!B$4)/(UA!B$3-UA!B$4))*UA!D$4),IF(Q562&gt;UA!B$5,(UA!C$5+((Q562-UA!B$5)/(UA!B$4-UA!B$5))*UA!D$5),IF(Q562&gt;=UA!B$6,(UA!C$6+((Q562-UA!B$6)/(UA!B$5-UA!B$6)*UA!D$6)),0))))*$AC$2/10))</f>
        <v>0</v>
      </c>
      <c r="AD562" s="76">
        <f>IF(R562="","",(IF(R562&gt;='New Product'!B$3,'New Product'!C$3,IF(R562&gt;='New Product'!B$4,('New Product'!C$4+((R562-'New Product'!B$4)/('New Product'!B$3-'New Product'!B$4))*'New Product'!D$4),IF(R562&gt;'New Product'!B$5,('New Product'!C$5+((R562-'New Product'!B$5)/('New Product'!B$4-'New Product'!B$5))*'New Product'!D$5),IF(R562&gt;='New Product'!B$6,('New Product'!C$6+((R562-'New Product'!B$6)/('New Product'!B$5-'New Product'!B$6)*'New Product'!D$6)),0)))))*$AD$2/10)</f>
        <v>0.80234887134634258</v>
      </c>
      <c r="AE562" s="76">
        <f>IF(S562="","",(IF(S562&gt;='Basket Brand'!B$3,'Basket Brand'!C$3,IF(S562&gt;='Basket Brand'!B$4,('Basket Brand'!C$4+((S562-'Basket Brand'!B$4)/('Basket Brand'!B$3-'Basket Brand'!B$4))*'Basket Brand'!D$4),IF(S562&gt;'Basket Brand'!B$5,('Basket Brand'!C$5+((S562-'Basket Brand'!B$5)/('Basket Brand'!B$4-'Basket Brand'!B$5))*'Basket Brand'!D$5),IF(S562&gt;='Basket Brand'!B$6,('Basket Brand'!C$6+((S562-'Basket Brand'!B$6)/('Basket Brand'!B$5-'Basket Brand'!B$6)*'Basket Brand'!D$6)),0))))*$AE$2/10))</f>
        <v>5.0650946343681564</v>
      </c>
      <c r="AF562" s="76">
        <f>IF(T562="","",(IF(T562&gt;='No of Month Ach.'!B$3,'No of Month Ach.'!C$3,IF(T562&gt;='No of Month Ach.'!B$4,('No of Month Ach.'!C$4+((T562-'No of Month Ach.'!B$4)/('No of Month Ach.'!B$3-'No of Month Ach.'!B$4))*'No of Month Ach.'!D$4),IF(T562&gt;'No of Month Ach.'!B$5,('No of Month Ach.'!C$5+((T562-'No of Month Ach.'!B$5)/('No of Month Ach.'!B$4-'No of Month Ach.'!B$5))*'No of Month Ach.'!D$5),IF(T562&gt;='No of Month Ach.'!B$6,('No of Month Ach.'!C$6+((T562-'No of Month Ach.'!B$6)/('No of Month Ach.'!B$5-'No of Month Ach.'!B$6)*'No of Month Ach.'!D$6)),0))))*$AF$2/10))</f>
        <v>0</v>
      </c>
      <c r="AG562" s="76">
        <f>IFERROR(IF(U562="","",IF(U562&gt;='Rx Share'!B$3,'Rx Share'!C$3,IF(U562&gt;='Rx Share'!B$4,('Rx Share'!C$4+((U562-'Rx Share'!B$4)/('Rx Share'!B$3-'Rx Share'!B$4))*'Rx Share'!D$4),IF(U562&gt;'Rx Share'!B$5,('Rx Share'!C$5+((U562-'Rx Share'!B$5)/('Rx Share'!B$4-'Rx Share'!B$5))*'Rx Share'!D$5),IF(U562&gt;='Rx Share'!B$6,('Rx Share'!C$6+((U562-'Rx Share'!B$6)/('Rx Share'!B$5-'Rx Share'!B$6)*'Rx Share'!D$6)),0)))))*$AG$2/10,"")</f>
        <v>0</v>
      </c>
      <c r="AH562" s="76">
        <f>IF(W562&gt;='Call Achv'!B$3,'Call Achv'!C$3,IF(W562&gt;='Call Achv'!B$4,('Call Achv'!C$4+((W562-'Call Achv'!B$4)/('Call Achv'!B$3-'Call Achv'!B$4))*'Call Achv'!D$4),IF(W562&gt;'Call Achv'!B$5,('Call Achv'!C$5+((W562-'Call Achv'!B$5)/('Call Achv'!B$4-'Call Achv'!B$5))*'Call Achv'!D$5),IF(W562&gt;='Call Achv'!B$6,('Call Achv'!C$6+((W562-'Call Achv'!B$6)/('Call Achv'!B$5-'Call Achv'!B$6)*'Call Achv'!D$6)),0))))*$AH$2/10</f>
        <v>5</v>
      </c>
      <c r="AI562" s="76">
        <f>IF(X562&gt;='FF-Written'!B$3,'FF-Written'!C$3,IF(X562&gt;='FF-Written'!B$4,('FF-Written'!C$4+((X562-'FF-Written'!B$4)/('FF-Written'!B$3-'FF-Written'!B$4))*'FF-Written'!D$4),IF(X562&gt;'FF-Written'!B$5,('FF-Written'!C$5+((X562-'FF-Written'!B$5)/('FF-Written'!B$4-'FF-Written'!B$5))*'FF-Written'!D$5),IF(X562&gt;='FF-Written'!B$6,('FF-Written'!C$6+((X562-'FF-Written'!B$6)/('FF-Written'!B$5-'FF-Written'!B$6)*'FF-Written'!D$6)),0))))*$AI$2/10</f>
        <v>4.2666666666666639</v>
      </c>
      <c r="AJ562" s="76">
        <f>IF(Y562&gt;='FF-Detailing'!B$3,'FF-Detailing'!C$3,IF(Y562&gt;='FF-Detailing'!B$4,('FF-Detailing'!C$4+((Y562-'FF-Detailing'!B$4)/('FF-Detailing'!B$3-'FF-Detailing'!B$4))*'FF-Detailing'!D$4),IF(Y562&gt;'FF-Detailing'!B$5,('FF-Detailing'!C$5+((Y562-'FF-Detailing'!B$5)/('FF-Detailing'!B$4-'FF-Detailing'!B$5))*'FF-Detailing'!D$5),IF(Y562&gt;='FF-Detailing'!B$6,('FF-Detailing'!C$6+((Y562-'FF-Detailing'!B$6)/('FF-Detailing'!B$5-'FF-Detailing'!B$6)*'FF-Detailing'!D$6)),0))))*$AJ$2/10</f>
        <v>2.1400000000000006</v>
      </c>
      <c r="AK562" s="100">
        <f t="shared" si="105"/>
        <v>32.298321965201033</v>
      </c>
      <c r="AL562" s="70">
        <f t="shared" si="112"/>
        <v>439</v>
      </c>
      <c r="AO562" s="110" t="str">
        <f t="shared" si="106"/>
        <v/>
      </c>
      <c r="AP562" s="110" t="str">
        <f t="shared" si="102"/>
        <v/>
      </c>
      <c r="AQ562" s="110" t="str">
        <f t="shared" si="103"/>
        <v/>
      </c>
      <c r="AR562" s="110" t="str">
        <f t="shared" si="104"/>
        <v/>
      </c>
      <c r="AS562" s="109" t="str">
        <f t="shared" si="107"/>
        <v>Disqualified</v>
      </c>
      <c r="AT562" s="109" t="str">
        <f t="shared" si="108"/>
        <v>Disqualified</v>
      </c>
      <c r="AU562" s="109" t="str">
        <f t="shared" si="109"/>
        <v>Disqualified</v>
      </c>
      <c r="AV562" s="109" t="str">
        <f t="shared" si="110"/>
        <v>Disqualified</v>
      </c>
    </row>
    <row r="563" spans="1:48" ht="20" x14ac:dyDescent="0.35">
      <c r="A563" s="87"/>
      <c r="B563" s="79">
        <v>110065</v>
      </c>
      <c r="C563" s="80" t="s">
        <v>1299</v>
      </c>
      <c r="D563" s="80" t="s">
        <v>1114</v>
      </c>
      <c r="E563" s="80" t="s">
        <v>2644</v>
      </c>
      <c r="F563" s="80" t="s">
        <v>1922</v>
      </c>
      <c r="G563" s="80" t="s">
        <v>1821</v>
      </c>
      <c r="H563" s="80" t="s">
        <v>1822</v>
      </c>
      <c r="I563" s="80" t="s">
        <v>1757</v>
      </c>
      <c r="J563" s="146">
        <v>45662</v>
      </c>
      <c r="K563" s="146" t="s">
        <v>1719</v>
      </c>
      <c r="L563" s="79"/>
      <c r="M563" s="79">
        <v>9</v>
      </c>
      <c r="N563" s="78">
        <v>78.904732797707993</v>
      </c>
      <c r="O563" s="78">
        <f>_xlfn.XLOOKUP($B563,[1]Sheet1!$A:$A,[1]Sheet1!$D:$D)</f>
        <v>78.904608741197293</v>
      </c>
      <c r="P563" s="78">
        <f t="shared" si="111"/>
        <v>1.2405651069968826E-4</v>
      </c>
      <c r="Q563" s="78">
        <v>19.35483870967742</v>
      </c>
      <c r="R563" s="78">
        <v>57.426610192956161</v>
      </c>
      <c r="S563" s="78">
        <v>50.634288670088843</v>
      </c>
      <c r="T563" s="142">
        <v>3</v>
      </c>
      <c r="U563" s="68">
        <v>43.234994913530009</v>
      </c>
      <c r="V563" s="68">
        <v>0.86469989827060023</v>
      </c>
      <c r="W563" s="78">
        <v>15.037037037037038</v>
      </c>
      <c r="X563" s="78">
        <v>68.333333333333329</v>
      </c>
      <c r="Y563" s="78">
        <v>87</v>
      </c>
      <c r="Z563" s="73"/>
      <c r="AA563" s="74"/>
      <c r="AB563" s="75">
        <f>IF(N563="","",(IF(N563&gt;='Sales Ach'!B$3,'Sales Ach'!C$3,IF(N563&gt;='Sales Ach'!B$4,('Sales Ach'!C$4+((N563-'Sales Ach'!B$4)/('Sales Ach'!B$3-'Sales Ach'!B$4))*'Sales Ach'!D$4),IF(N563&gt;'Sales Ach'!B$5,('Sales Ach'!C$5+((N563-'Sales Ach'!B$5)/('Sales Ach'!B$4-'Sales Ach'!B$5))*'Sales Ach'!D$5),IF(N563&gt;='Sales Ach'!B$6,('Sales Ach'!C$6+((N563-'Sales Ach'!B$6)/('Sales Ach'!B$5-'Sales Ach'!B$6)*'Sales Ach'!D$6)),0))))*$AB$2/10))</f>
        <v>10.171419839312396</v>
      </c>
      <c r="AC563" s="76">
        <f>IF(Q563="","",(IF(Q563&gt;=UA!B$3,UA!C$3,IF(Q563&gt;=UA!B$4,(UA!C$4+((Q563-UA!B$4)/(UA!B$3-UA!B$4))*UA!D$4),IF(Q563&gt;UA!B$5,(UA!C$5+((Q563-UA!B$5)/(UA!B$4-UA!B$5))*UA!D$5),IF(Q563&gt;=UA!B$6,(UA!C$6+((Q563-UA!B$6)/(UA!B$5-UA!B$6)*UA!D$6)),0))))*$AC$2/10))</f>
        <v>0</v>
      </c>
      <c r="AD563" s="76">
        <f>IF(R563="","",(IF(R563&gt;='New Product'!B$3,'New Product'!C$3,IF(R563&gt;='New Product'!B$4,('New Product'!C$4+((R563-'New Product'!B$4)/('New Product'!B$3-'New Product'!B$4))*'New Product'!D$4),IF(R563&gt;'New Product'!B$5,('New Product'!C$5+((R563-'New Product'!B$5)/('New Product'!B$4-'New Product'!B$5))*'New Product'!D$5),IF(R563&gt;='New Product'!B$6,('New Product'!C$6+((R563-'New Product'!B$6)/('New Product'!B$5-'New Product'!B$6)*'New Product'!D$6)),0)))))*$AD$2/10)</f>
        <v>1.0124141959418322</v>
      </c>
      <c r="AE563" s="76">
        <f>IF(S563="","",(IF(S563&gt;='Basket Brand'!B$3,'Basket Brand'!C$3,IF(S563&gt;='Basket Brand'!B$4,('Basket Brand'!C$4+((S563-'Basket Brand'!B$4)/('Basket Brand'!B$3-'Basket Brand'!B$4))*'Basket Brand'!D$4),IF(S563&gt;'Basket Brand'!B$5,('Basket Brand'!C$5+((S563-'Basket Brand'!B$5)/('Basket Brand'!B$4-'Basket Brand'!B$5))*'Basket Brand'!D$5),IF(S563&gt;='Basket Brand'!B$6,('Basket Brand'!C$6+((S563-'Basket Brand'!B$6)/('Basket Brand'!B$5-'Basket Brand'!B$6)*'Basket Brand'!D$6)),0))))*$AE$2/10))</f>
        <v>0.67611464041066116</v>
      </c>
      <c r="AF563" s="76">
        <f>IF(T563="","",(IF(T563&gt;='No of Month Ach.'!B$3,'No of Month Ach.'!C$3,IF(T563&gt;='No of Month Ach.'!B$4,('No of Month Ach.'!C$4+((T563-'No of Month Ach.'!B$4)/('No of Month Ach.'!B$3-'No of Month Ach.'!B$4))*'No of Month Ach.'!D$4),IF(T563&gt;'No of Month Ach.'!B$5,('No of Month Ach.'!C$5+((T563-'No of Month Ach.'!B$5)/('No of Month Ach.'!B$4-'No of Month Ach.'!B$5))*'No of Month Ach.'!D$5),IF(T563&gt;='No of Month Ach.'!B$6,('No of Month Ach.'!C$6+((T563-'No of Month Ach.'!B$6)/('No of Month Ach.'!B$5-'No of Month Ach.'!B$6)*'No of Month Ach.'!D$6)),0))))*$AF$2/10))</f>
        <v>0</v>
      </c>
      <c r="AG563" s="76">
        <f>IFERROR(IF(U563="","",IF(U563&gt;='Rx Share'!B$3,'Rx Share'!C$3,IF(U563&gt;='Rx Share'!B$4,('Rx Share'!C$4+((U563-'Rx Share'!B$4)/('Rx Share'!B$3-'Rx Share'!B$4))*'Rx Share'!D$4),IF(U563&gt;'Rx Share'!B$5,('Rx Share'!C$5+((U563-'Rx Share'!B$5)/('Rx Share'!B$4-'Rx Share'!B$5))*'Rx Share'!D$5),IF(U563&gt;='Rx Share'!B$6,('Rx Share'!C$6+((U563-'Rx Share'!B$6)/('Rx Share'!B$5-'Rx Share'!B$6)*'Rx Share'!D$6)),0)))))*$AG$2/10,"")</f>
        <v>0</v>
      </c>
      <c r="AH563" s="76">
        <f>IF(W563&gt;='Call Achv'!B$3,'Call Achv'!C$3,IF(W563&gt;='Call Achv'!B$4,('Call Achv'!C$4+((W563-'Call Achv'!B$4)/('Call Achv'!B$3-'Call Achv'!B$4))*'Call Achv'!D$4),IF(W563&gt;'Call Achv'!B$5,('Call Achv'!C$5+((W563-'Call Achv'!B$5)/('Call Achv'!B$4-'Call Achv'!B$5))*'Call Achv'!D$5),IF(W563&gt;='Call Achv'!B$6,('Call Achv'!C$6+((W563-'Call Achv'!B$6)/('Call Achv'!B$5-'Call Achv'!B$6)*'Call Achv'!D$6)),0))))*$AH$2/10</f>
        <v>0</v>
      </c>
      <c r="AI563" s="76">
        <f>IF(X563&gt;='FF-Written'!B$3,'FF-Written'!C$3,IF(X563&gt;='FF-Written'!B$4,('FF-Written'!C$4+((X563-'FF-Written'!B$4)/('FF-Written'!B$3-'FF-Written'!B$4))*'FF-Written'!D$4),IF(X563&gt;'FF-Written'!B$5,('FF-Written'!C$5+((X563-'FF-Written'!B$5)/('FF-Written'!B$4-'FF-Written'!B$5))*'FF-Written'!D$5),IF(X563&gt;='FF-Written'!B$6,('FF-Written'!C$6+((X563-'FF-Written'!B$6)/('FF-Written'!B$5-'FF-Written'!B$6)*'FF-Written'!D$6)),0))))*$AI$2/10</f>
        <v>4.1999999999999993</v>
      </c>
      <c r="AJ563" s="76">
        <f>IF(Y563&gt;='FF-Detailing'!B$3,'FF-Detailing'!C$3,IF(Y563&gt;='FF-Detailing'!B$4,('FF-Detailing'!C$4+((Y563-'FF-Detailing'!B$4)/('FF-Detailing'!B$3-'FF-Detailing'!B$4))*'FF-Detailing'!D$4),IF(Y563&gt;'FF-Detailing'!B$5,('FF-Detailing'!C$5+((Y563-'FF-Detailing'!B$5)/('FF-Detailing'!B$4-'FF-Detailing'!B$5))*'FF-Detailing'!D$5),IF(Y563&gt;='FF-Detailing'!B$6,('FF-Detailing'!C$6+((Y563-'FF-Detailing'!B$6)/('FF-Detailing'!B$5-'FF-Detailing'!B$6)*'FF-Detailing'!D$6)),0))))*$AJ$2/10</f>
        <v>2.5200000000000005</v>
      </c>
      <c r="AK563" s="100">
        <f t="shared" si="105"/>
        <v>23.224935844581115</v>
      </c>
      <c r="AL563" s="70">
        <f t="shared" si="112"/>
        <v>533</v>
      </c>
      <c r="AO563" s="110" t="str">
        <f t="shared" si="106"/>
        <v/>
      </c>
      <c r="AP563" s="110" t="str">
        <f t="shared" si="102"/>
        <v/>
      </c>
      <c r="AQ563" s="110" t="str">
        <f t="shared" si="103"/>
        <v/>
      </c>
      <c r="AR563" s="110" t="str">
        <f t="shared" si="104"/>
        <v/>
      </c>
      <c r="AS563" s="109" t="str">
        <f t="shared" si="107"/>
        <v>Disqualified</v>
      </c>
      <c r="AT563" s="109" t="str">
        <f t="shared" si="108"/>
        <v>Disqualified</v>
      </c>
      <c r="AU563" s="109" t="str">
        <f t="shared" si="109"/>
        <v>Disqualified</v>
      </c>
      <c r="AV563" s="109" t="str">
        <f t="shared" si="110"/>
        <v>Disqualified</v>
      </c>
    </row>
    <row r="564" spans="1:48" ht="20" x14ac:dyDescent="0.35">
      <c r="A564" s="87"/>
      <c r="B564" s="79">
        <v>110074</v>
      </c>
      <c r="C564" s="80" t="s">
        <v>406</v>
      </c>
      <c r="D564" s="80" t="s">
        <v>1114</v>
      </c>
      <c r="E564" s="80" t="s">
        <v>2645</v>
      </c>
      <c r="F564" s="80" t="s">
        <v>2430</v>
      </c>
      <c r="G564" s="80" t="s">
        <v>20</v>
      </c>
      <c r="H564" s="80" t="s">
        <v>1756</v>
      </c>
      <c r="I564" s="80" t="s">
        <v>1757</v>
      </c>
      <c r="J564" s="146">
        <v>45666</v>
      </c>
      <c r="K564" s="146" t="s">
        <v>1719</v>
      </c>
      <c r="L564" s="79"/>
      <c r="M564" s="79">
        <v>9</v>
      </c>
      <c r="N564" s="78">
        <v>105.14547890639349</v>
      </c>
      <c r="O564" s="78">
        <f>_xlfn.XLOOKUP($B564,[1]Sheet1!$A:$A,[1]Sheet1!$D:$D)</f>
        <v>105.1456012320441</v>
      </c>
      <c r="P564" s="78">
        <f t="shared" si="111"/>
        <v>-1.2232565060799061E-4</v>
      </c>
      <c r="Q564" s="78">
        <v>40.213523131672595</v>
      </c>
      <c r="R564" s="78">
        <v>45.581581227446591</v>
      </c>
      <c r="S564" s="78">
        <v>124.00960407417286</v>
      </c>
      <c r="T564" s="142">
        <v>8</v>
      </c>
      <c r="U564" s="68">
        <v>31.902416138869345</v>
      </c>
      <c r="V564" s="68">
        <v>0.95707248416608026</v>
      </c>
      <c r="W564" s="78">
        <v>120.07275132275133</v>
      </c>
      <c r="X564" s="78">
        <v>94.444444444444443</v>
      </c>
      <c r="Y564" s="78">
        <v>82.333333333333329</v>
      </c>
      <c r="Z564" s="73"/>
      <c r="AA564" s="74"/>
      <c r="AB564" s="75">
        <f>IF(N564="","",(IF(N564&gt;='Sales Ach'!B$3,'Sales Ach'!C$3,IF(N564&gt;='Sales Ach'!B$4,('Sales Ach'!C$4+((N564-'Sales Ach'!B$4)/('Sales Ach'!B$3-'Sales Ach'!B$4))*'Sales Ach'!D$4),IF(N564&gt;'Sales Ach'!B$5,('Sales Ach'!C$5+((N564-'Sales Ach'!B$5)/('Sales Ach'!B$4-'Sales Ach'!B$5))*'Sales Ach'!D$5),IF(N564&gt;='Sales Ach'!B$6,('Sales Ach'!C$6+((N564-'Sales Ach'!B$6)/('Sales Ach'!B$5-'Sales Ach'!B$6)*'Sales Ach'!D$6)),0))))*$AB$2/10))</f>
        <v>25.543643671918048</v>
      </c>
      <c r="AC564" s="76">
        <f>IF(Q564="","",(IF(Q564&gt;=UA!B$3,UA!C$3,IF(Q564&gt;=UA!B$4,(UA!C$4+((Q564-UA!B$4)/(UA!B$3-UA!B$4))*UA!D$4),IF(Q564&gt;UA!B$5,(UA!C$5+((Q564-UA!B$5)/(UA!B$4-UA!B$5))*UA!D$5),IF(Q564&gt;=UA!B$6,(UA!C$6+((Q564-UA!B$6)/(UA!B$5-UA!B$6)*UA!D$6)),0))))*$AC$2/10))</f>
        <v>6.085409252669038</v>
      </c>
      <c r="AD564" s="76">
        <f>IF(R564="","",(IF(R564&gt;='New Product'!B$3,'New Product'!C$3,IF(R564&gt;='New Product'!B$4,('New Product'!C$4+((R564-'New Product'!B$4)/('New Product'!B$3-'New Product'!B$4))*'New Product'!D$4),IF(R564&gt;'New Product'!B$5,('New Product'!C$5+((R564-'New Product'!B$5)/('New Product'!B$4-'New Product'!B$5))*'New Product'!D$5),IF(R564&gt;='New Product'!B$6,('New Product'!C$6+((R564-'New Product'!B$6)/('New Product'!B$5-'New Product'!B$6)*'New Product'!D$6)),0)))))*$AD$2/10)</f>
        <v>0.49419417870078847</v>
      </c>
      <c r="AE564" s="76">
        <f>IF(S564="","",(IF(S564&gt;='Basket Brand'!B$3,'Basket Brand'!C$3,IF(S564&gt;='Basket Brand'!B$4,('Basket Brand'!C$4+((S564-'Basket Brand'!B$4)/('Basket Brand'!B$3-'Basket Brand'!B$4))*'Basket Brand'!D$4),IF(S564&gt;'Basket Brand'!B$5,('Basket Brand'!C$5+((S564-'Basket Brand'!B$5)/('Basket Brand'!B$4-'Basket Brand'!B$5))*'Basket Brand'!D$5),IF(S564&gt;='Basket Brand'!B$6,('Basket Brand'!C$6+((S564-'Basket Brand'!B$6)/('Basket Brand'!B$5-'Basket Brand'!B$6)*'Basket Brand'!D$6)),0))))*$AE$2/10))</f>
        <v>12</v>
      </c>
      <c r="AF564" s="76">
        <f>IF(T564="","",(IF(T564&gt;='No of Month Ach.'!B$3,'No of Month Ach.'!C$3,IF(T564&gt;='No of Month Ach.'!B$4,('No of Month Ach.'!C$4+((T564-'No of Month Ach.'!B$4)/('No of Month Ach.'!B$3-'No of Month Ach.'!B$4))*'No of Month Ach.'!D$4),IF(T564&gt;'No of Month Ach.'!B$5,('No of Month Ach.'!C$5+((T564-'No of Month Ach.'!B$5)/('No of Month Ach.'!B$4-'No of Month Ach.'!B$5))*'No of Month Ach.'!D$5),IF(T564&gt;='No of Month Ach.'!B$6,('No of Month Ach.'!C$6+((T564-'No of Month Ach.'!B$6)/('No of Month Ach.'!B$5-'No of Month Ach.'!B$6)*'No of Month Ach.'!D$6)),0))))*$AF$2/10))</f>
        <v>3.85</v>
      </c>
      <c r="AG564" s="76">
        <f>IFERROR(IF(U564="","",IF(U564&gt;='Rx Share'!B$3,'Rx Share'!C$3,IF(U564&gt;='Rx Share'!B$4,('Rx Share'!C$4+((U564-'Rx Share'!B$4)/('Rx Share'!B$3-'Rx Share'!B$4))*'Rx Share'!D$4),IF(U564&gt;'Rx Share'!B$5,('Rx Share'!C$5+((U564-'Rx Share'!B$5)/('Rx Share'!B$4-'Rx Share'!B$5))*'Rx Share'!D$5),IF(U564&gt;='Rx Share'!B$6,('Rx Share'!C$6+((U564-'Rx Share'!B$6)/('Rx Share'!B$5-'Rx Share'!B$6)*'Rx Share'!D$6)),0)))))*$AG$2/10,"")</f>
        <v>0</v>
      </c>
      <c r="AH564" s="76">
        <f>IF(W564&gt;='Call Achv'!B$3,'Call Achv'!C$3,IF(W564&gt;='Call Achv'!B$4,('Call Achv'!C$4+((W564-'Call Achv'!B$4)/('Call Achv'!B$3-'Call Achv'!B$4))*'Call Achv'!D$4),IF(W564&gt;'Call Achv'!B$5,('Call Achv'!C$5+((W564-'Call Achv'!B$5)/('Call Achv'!B$4-'Call Achv'!B$5))*'Call Achv'!D$5),IF(W564&gt;='Call Achv'!B$6,('Call Achv'!C$6+((W564-'Call Achv'!B$6)/('Call Achv'!B$5-'Call Achv'!B$6)*'Call Achv'!D$6)),0))))*$AH$2/10</f>
        <v>5</v>
      </c>
      <c r="AI564" s="76">
        <f>IF(X564&gt;='FF-Written'!B$3,'FF-Written'!C$3,IF(X564&gt;='FF-Written'!B$4,('FF-Written'!C$4+((X564-'FF-Written'!B$4)/('FF-Written'!B$3-'FF-Written'!B$4))*'FF-Written'!D$4),IF(X564&gt;'FF-Written'!B$5,('FF-Written'!C$5+((X564-'FF-Written'!B$5)/('FF-Written'!B$4-'FF-Written'!B$5))*'FF-Written'!D$5),IF(X564&gt;='FF-Written'!B$6,('FF-Written'!C$6+((X564-'FF-Written'!B$6)/('FF-Written'!B$5-'FF-Written'!B$6)*'FF-Written'!D$6)),0))))*$AI$2/10</f>
        <v>8</v>
      </c>
      <c r="AJ564" s="76">
        <f>IF(Y564&gt;='FF-Detailing'!B$3,'FF-Detailing'!C$3,IF(Y564&gt;='FF-Detailing'!B$4,('FF-Detailing'!C$4+((Y564-'FF-Detailing'!B$4)/('FF-Detailing'!B$3-'FF-Detailing'!B$4))*'FF-Detailing'!D$4),IF(Y564&gt;'FF-Detailing'!B$5,('FF-Detailing'!C$5+((Y564-'FF-Detailing'!B$5)/('FF-Detailing'!B$4-'FF-Detailing'!B$5))*'FF-Detailing'!D$5),IF(Y564&gt;='FF-Detailing'!B$6,('FF-Detailing'!C$6+((Y564-'FF-Detailing'!B$6)/('FF-Detailing'!B$5-'FF-Detailing'!B$6)*'FF-Detailing'!D$6)),0))))*$AJ$2/10</f>
        <v>2.2399999999999998</v>
      </c>
      <c r="AK564" s="100">
        <f t="shared" si="105"/>
        <v>79.016558879109851</v>
      </c>
      <c r="AL564" s="70">
        <f t="shared" si="112"/>
        <v>47</v>
      </c>
      <c r="AO564" s="110">
        <f t="shared" si="106"/>
        <v>31.902416138869345</v>
      </c>
      <c r="AP564" s="110">
        <f t="shared" si="102"/>
        <v>45.581581227446591</v>
      </c>
      <c r="AQ564" s="110">
        <f t="shared" si="103"/>
        <v>40.213523131672595</v>
      </c>
      <c r="AR564" s="110">
        <f t="shared" si="104"/>
        <v>94.444444444444443</v>
      </c>
      <c r="AS564" s="109">
        <f t="shared" si="107"/>
        <v>34</v>
      </c>
      <c r="AT564" s="109">
        <f t="shared" si="108"/>
        <v>109</v>
      </c>
      <c r="AU564" s="109">
        <f t="shared" si="109"/>
        <v>90</v>
      </c>
      <c r="AV564" s="109">
        <f t="shared" si="110"/>
        <v>5</v>
      </c>
    </row>
    <row r="565" spans="1:48" ht="20" x14ac:dyDescent="0.35">
      <c r="A565" s="87"/>
      <c r="B565" s="79">
        <v>110075</v>
      </c>
      <c r="C565" s="80" t="s">
        <v>2646</v>
      </c>
      <c r="D565" s="80" t="s">
        <v>1114</v>
      </c>
      <c r="E565" s="80" t="s">
        <v>2647</v>
      </c>
      <c r="F565" s="80" t="s">
        <v>2047</v>
      </c>
      <c r="G565" s="80" t="s">
        <v>1821</v>
      </c>
      <c r="H565" s="80" t="s">
        <v>1822</v>
      </c>
      <c r="I565" s="80" t="s">
        <v>1757</v>
      </c>
      <c r="J565" s="146">
        <v>45662</v>
      </c>
      <c r="K565" s="146" t="s">
        <v>1719</v>
      </c>
      <c r="L565" s="79"/>
      <c r="M565" s="79">
        <v>9</v>
      </c>
      <c r="N565" s="78">
        <v>79.092542761852471</v>
      </c>
      <c r="O565" s="78">
        <f>_xlfn.XLOOKUP($B565,[1]Sheet1!$A:$A,[1]Sheet1!$D:$D)</f>
        <v>79.092613421043595</v>
      </c>
      <c r="P565" s="78">
        <f t="shared" si="111"/>
        <v>-7.0659191123922938E-5</v>
      </c>
      <c r="Q565" s="78">
        <v>12.781954887218044</v>
      </c>
      <c r="R565" s="78">
        <v>70.309270780416128</v>
      </c>
      <c r="S565" s="78">
        <v>83.565040217743359</v>
      </c>
      <c r="T565" s="142">
        <v>0</v>
      </c>
      <c r="U565" s="68">
        <v>22.958550508811122</v>
      </c>
      <c r="V565" s="68">
        <v>0.45917101017622242</v>
      </c>
      <c r="W565" s="78">
        <v>104.03587443946188</v>
      </c>
      <c r="X565" s="78">
        <v>56.111111111111107</v>
      </c>
      <c r="Y565" s="78">
        <v>80</v>
      </c>
      <c r="Z565" s="73"/>
      <c r="AA565" s="74"/>
      <c r="AB565" s="75">
        <f>IF(N565="","",(IF(N565&gt;='Sales Ach'!B$3,'Sales Ach'!C$3,IF(N565&gt;='Sales Ach'!B$4,('Sales Ach'!C$4+((N565-'Sales Ach'!B$4)/('Sales Ach'!B$3-'Sales Ach'!B$4))*'Sales Ach'!D$4),IF(N565&gt;'Sales Ach'!B$5,('Sales Ach'!C$5+((N565-'Sales Ach'!B$5)/('Sales Ach'!B$4-'Sales Ach'!B$5))*'Sales Ach'!D$5),IF(N565&gt;='Sales Ach'!B$6,('Sales Ach'!C$6+((N565-'Sales Ach'!B$6)/('Sales Ach'!B$5-'Sales Ach'!B$6)*'Sales Ach'!D$6)),0))))*$AB$2/10))</f>
        <v>10.227762828555743</v>
      </c>
      <c r="AC565" s="76">
        <f>IF(Q565="","",(IF(Q565&gt;=UA!B$3,UA!C$3,IF(Q565&gt;=UA!B$4,(UA!C$4+((Q565-UA!B$4)/(UA!B$3-UA!B$4))*UA!D$4),IF(Q565&gt;UA!B$5,(UA!C$5+((Q565-UA!B$5)/(UA!B$4-UA!B$5))*UA!D$5),IF(Q565&gt;=UA!B$6,(UA!C$6+((Q565-UA!B$6)/(UA!B$5-UA!B$6)*UA!D$6)),0))))*$AC$2/10))</f>
        <v>0</v>
      </c>
      <c r="AD565" s="76">
        <f>IF(R565="","",(IF(R565&gt;='New Product'!B$3,'New Product'!C$3,IF(R565&gt;='New Product'!B$4,('New Product'!C$4+((R565-'New Product'!B$4)/('New Product'!B$3-'New Product'!B$4))*'New Product'!D$4),IF(R565&gt;'New Product'!B$5,('New Product'!C$5+((R565-'New Product'!B$5)/('New Product'!B$4-'New Product'!B$5))*'New Product'!D$5),IF(R565&gt;='New Product'!B$6,('New Product'!C$6+((R565-'New Product'!B$6)/('New Product'!B$5-'New Product'!B$6)*'New Product'!D$6)),0)))))*$AD$2/10)</f>
        <v>1.5760305966432056</v>
      </c>
      <c r="AE565" s="76">
        <f>IF(S565="","",(IF(S565&gt;='Basket Brand'!B$3,'Basket Brand'!C$3,IF(S565&gt;='Basket Brand'!B$4,('Basket Brand'!C$4+((S565-'Basket Brand'!B$4)/('Basket Brand'!B$3-'Basket Brand'!B$4))*'Basket Brand'!D$4),IF(S565&gt;'Basket Brand'!B$5,('Basket Brand'!C$5+((S565-'Basket Brand'!B$5)/('Basket Brand'!B$4-'Basket Brand'!B$5))*'Basket Brand'!D$5),IF(S565&gt;='Basket Brand'!B$6,('Basket Brand'!C$6+((S565-'Basket Brand'!B$6)/('Basket Brand'!B$5-'Basket Brand'!B$6)*'Basket Brand'!D$6)),0))))*$AE$2/10))</f>
        <v>4.6278048261292026</v>
      </c>
      <c r="AF565" s="76">
        <f>IF(T565="","",(IF(T565&gt;='No of Month Ach.'!B$3,'No of Month Ach.'!C$3,IF(T565&gt;='No of Month Ach.'!B$4,('No of Month Ach.'!C$4+((T565-'No of Month Ach.'!B$4)/('No of Month Ach.'!B$3-'No of Month Ach.'!B$4))*'No of Month Ach.'!D$4),IF(T565&gt;'No of Month Ach.'!B$5,('No of Month Ach.'!C$5+((T565-'No of Month Ach.'!B$5)/('No of Month Ach.'!B$4-'No of Month Ach.'!B$5))*'No of Month Ach.'!D$5),IF(T565&gt;='No of Month Ach.'!B$6,('No of Month Ach.'!C$6+((T565-'No of Month Ach.'!B$6)/('No of Month Ach.'!B$5-'No of Month Ach.'!B$6)*'No of Month Ach.'!D$6)),0))))*$AF$2/10))</f>
        <v>0</v>
      </c>
      <c r="AG565" s="76">
        <f>IFERROR(IF(U565="","",IF(U565&gt;='Rx Share'!B$3,'Rx Share'!C$3,IF(U565&gt;='Rx Share'!B$4,('Rx Share'!C$4+((U565-'Rx Share'!B$4)/('Rx Share'!B$3-'Rx Share'!B$4))*'Rx Share'!D$4),IF(U565&gt;'Rx Share'!B$5,('Rx Share'!C$5+((U565-'Rx Share'!B$5)/('Rx Share'!B$4-'Rx Share'!B$5))*'Rx Share'!D$5),IF(U565&gt;='Rx Share'!B$6,('Rx Share'!C$6+((U565-'Rx Share'!B$6)/('Rx Share'!B$5-'Rx Share'!B$6)*'Rx Share'!D$6)),0)))))*$AG$2/10,"")</f>
        <v>0</v>
      </c>
      <c r="AH565" s="76">
        <f>IF(W565&gt;='Call Achv'!B$3,'Call Achv'!C$3,IF(W565&gt;='Call Achv'!B$4,('Call Achv'!C$4+((W565-'Call Achv'!B$4)/('Call Achv'!B$3-'Call Achv'!B$4))*'Call Achv'!D$4),IF(W565&gt;'Call Achv'!B$5,('Call Achv'!C$5+((W565-'Call Achv'!B$5)/('Call Achv'!B$4-'Call Achv'!B$5))*'Call Achv'!D$5),IF(W565&gt;='Call Achv'!B$6,('Call Achv'!C$6+((W565-'Call Achv'!B$6)/('Call Achv'!B$5-'Call Achv'!B$6)*'Call Achv'!D$6)),0))))*$AH$2/10</f>
        <v>5</v>
      </c>
      <c r="AI565" s="76">
        <f>IF(X565&gt;='FF-Written'!B$3,'FF-Written'!C$3,IF(X565&gt;='FF-Written'!B$4,('FF-Written'!C$4+((X565-'FF-Written'!B$4)/('FF-Written'!B$3-'FF-Written'!B$4))*'FF-Written'!D$4),IF(X565&gt;'FF-Written'!B$5,('FF-Written'!C$5+((X565-'FF-Written'!B$5)/('FF-Written'!B$4-'FF-Written'!B$5))*'FF-Written'!D$5),IF(X565&gt;='FF-Written'!B$6,('FF-Written'!C$6+((X565-'FF-Written'!B$6)/('FF-Written'!B$5-'FF-Written'!B$6)*'FF-Written'!D$6)),0))))*$AI$2/10</f>
        <v>2.1111111111111098</v>
      </c>
      <c r="AJ565" s="76">
        <f>IF(Y565&gt;='FF-Detailing'!B$3,'FF-Detailing'!C$3,IF(Y565&gt;='FF-Detailing'!B$4,('FF-Detailing'!C$4+((Y565-'FF-Detailing'!B$4)/('FF-Detailing'!B$3-'FF-Detailing'!B$4))*'FF-Detailing'!D$4),IF(Y565&gt;'FF-Detailing'!B$5,('FF-Detailing'!C$5+((Y565-'FF-Detailing'!B$5)/('FF-Detailing'!B$4-'FF-Detailing'!B$5))*'FF-Detailing'!D$5),IF(Y565&gt;='FF-Detailing'!B$6,('FF-Detailing'!C$6+((Y565-'FF-Detailing'!B$6)/('FF-Detailing'!B$5-'FF-Detailing'!B$6)*'FF-Detailing'!D$6)),0))))*$AJ$2/10</f>
        <v>2.1</v>
      </c>
      <c r="AK565" s="100">
        <f t="shared" si="105"/>
        <v>32.053386703049078</v>
      </c>
      <c r="AL565" s="70">
        <f t="shared" si="112"/>
        <v>443</v>
      </c>
      <c r="AO565" s="110" t="str">
        <f t="shared" si="106"/>
        <v/>
      </c>
      <c r="AP565" s="110" t="str">
        <f t="shared" si="102"/>
        <v/>
      </c>
      <c r="AQ565" s="110" t="str">
        <f t="shared" si="103"/>
        <v/>
      </c>
      <c r="AR565" s="110" t="str">
        <f t="shared" si="104"/>
        <v/>
      </c>
      <c r="AS565" s="109" t="str">
        <f t="shared" si="107"/>
        <v>Disqualified</v>
      </c>
      <c r="AT565" s="109" t="str">
        <f t="shared" si="108"/>
        <v>Disqualified</v>
      </c>
      <c r="AU565" s="109" t="str">
        <f t="shared" si="109"/>
        <v>Disqualified</v>
      </c>
      <c r="AV565" s="109" t="str">
        <f t="shared" si="110"/>
        <v>Disqualified</v>
      </c>
    </row>
    <row r="566" spans="1:48" ht="20" x14ac:dyDescent="0.35">
      <c r="A566" s="87"/>
      <c r="B566" s="79">
        <v>110076</v>
      </c>
      <c r="C566" s="80" t="s">
        <v>2648</v>
      </c>
      <c r="D566" s="80" t="s">
        <v>1114</v>
      </c>
      <c r="E566" s="80" t="s">
        <v>2649</v>
      </c>
      <c r="F566" s="80" t="s">
        <v>2057</v>
      </c>
      <c r="G566" s="80" t="s">
        <v>1813</v>
      </c>
      <c r="H566" s="80" t="s">
        <v>1808</v>
      </c>
      <c r="I566" s="80" t="s">
        <v>1757</v>
      </c>
      <c r="J566" s="146">
        <v>45662</v>
      </c>
      <c r="K566" s="146" t="s">
        <v>1719</v>
      </c>
      <c r="L566" s="79"/>
      <c r="M566" s="79">
        <v>9</v>
      </c>
      <c r="N566" s="78">
        <v>111.4350747263269</v>
      </c>
      <c r="O566" s="78">
        <f>_xlfn.XLOOKUP($B566,[1]Sheet1!$A:$A,[1]Sheet1!$D:$D)</f>
        <v>111.4350622971879</v>
      </c>
      <c r="P566" s="78">
        <f t="shared" si="111"/>
        <v>1.2429139005121215E-5</v>
      </c>
      <c r="Q566" s="78">
        <v>58.904109589041099</v>
      </c>
      <c r="R566" s="78">
        <v>45.820621013299963</v>
      </c>
      <c r="S566" s="78">
        <v>114.22989346918868</v>
      </c>
      <c r="T566" s="142">
        <v>9</v>
      </c>
      <c r="U566" s="68">
        <v>3.0755036137167466</v>
      </c>
      <c r="V566" s="68">
        <v>0.55359065046901434</v>
      </c>
      <c r="W566" s="78">
        <v>119.48148148148148</v>
      </c>
      <c r="X566" s="78">
        <v>85.555555555555557</v>
      </c>
      <c r="Y566" s="78">
        <v>87</v>
      </c>
      <c r="Z566" s="73"/>
      <c r="AA566" s="74"/>
      <c r="AB566" s="75">
        <f>IF(N566="","",(IF(N566&gt;='Sales Ach'!B$3,'Sales Ach'!C$3,IF(N566&gt;='Sales Ach'!B$4,('Sales Ach'!C$4+((N566-'Sales Ach'!B$4)/('Sales Ach'!B$3-'Sales Ach'!B$4))*'Sales Ach'!D$4),IF(N566&gt;'Sales Ach'!B$5,('Sales Ach'!C$5+((N566-'Sales Ach'!B$5)/('Sales Ach'!B$4-'Sales Ach'!B$5))*'Sales Ach'!D$5),IF(N566&gt;='Sales Ach'!B$6,('Sales Ach'!C$6+((N566-'Sales Ach'!B$6)/('Sales Ach'!B$5-'Sales Ach'!B$6)*'Sales Ach'!D$6)),0))))*$AB$2/10))</f>
        <v>27.430522417898072</v>
      </c>
      <c r="AC566" s="76">
        <f>IF(Q566="","",(IF(Q566&gt;=UA!B$3,UA!C$3,IF(Q566&gt;=UA!B$4,(UA!C$4+((Q566-UA!B$4)/(UA!B$3-UA!B$4))*UA!D$4),IF(Q566&gt;UA!B$5,(UA!C$5+((Q566-UA!B$5)/(UA!B$4-UA!B$5))*UA!D$5),IF(Q566&gt;=UA!B$6,(UA!C$6+((Q566-UA!B$6)/(UA!B$5-UA!B$6)*UA!D$6)),0))))*$AC$2/10))</f>
        <v>10</v>
      </c>
      <c r="AD566" s="76">
        <f>IF(R566="","",(IF(R566&gt;='New Product'!B$3,'New Product'!C$3,IF(R566&gt;='New Product'!B$4,('New Product'!C$4+((R566-'New Product'!B$4)/('New Product'!B$3-'New Product'!B$4))*'New Product'!D$4),IF(R566&gt;'New Product'!B$5,('New Product'!C$5+((R566-'New Product'!B$5)/('New Product'!B$4-'New Product'!B$5))*'New Product'!D$5),IF(R566&gt;='New Product'!B$6,('New Product'!C$6+((R566-'New Product'!B$6)/('New Product'!B$5-'New Product'!B$6)*'New Product'!D$6)),0)))))*$AD$2/10)</f>
        <v>0.50465216933187329</v>
      </c>
      <c r="AE566" s="76">
        <f>IF(S566="","",(IF(S566&gt;='Basket Brand'!B$3,'Basket Brand'!C$3,IF(S566&gt;='Basket Brand'!B$4,('Basket Brand'!C$4+((S566-'Basket Brand'!B$4)/('Basket Brand'!B$3-'Basket Brand'!B$4))*'Basket Brand'!D$4),IF(S566&gt;'Basket Brand'!B$5,('Basket Brand'!C$5+((S566-'Basket Brand'!B$5)/('Basket Brand'!B$4-'Basket Brand'!B$5))*'Basket Brand'!D$5),IF(S566&gt;='Basket Brand'!B$6,('Basket Brand'!C$6+((S566-'Basket Brand'!B$6)/('Basket Brand'!B$5-'Basket Brand'!B$6)*'Basket Brand'!D$6)),0))))*$AE$2/10))</f>
        <v>11.307587216302641</v>
      </c>
      <c r="AF566" s="76">
        <f>IF(T566="","",(IF(T566&gt;='No of Month Ach.'!B$3,'No of Month Ach.'!C$3,IF(T566&gt;='No of Month Ach.'!B$4,('No of Month Ach.'!C$4+((T566-'No of Month Ach.'!B$4)/('No of Month Ach.'!B$3-'No of Month Ach.'!B$4))*'No of Month Ach.'!D$4),IF(T566&gt;'No of Month Ach.'!B$5,('No of Month Ach.'!C$5+((T566-'No of Month Ach.'!B$5)/('No of Month Ach.'!B$4-'No of Month Ach.'!B$5))*'No of Month Ach.'!D$5),IF(T566&gt;='No of Month Ach.'!B$6,('No of Month Ach.'!C$6+((T566-'No of Month Ach.'!B$6)/('No of Month Ach.'!B$5-'No of Month Ach.'!B$6)*'No of Month Ach.'!D$6)),0))))*$AF$2/10))</f>
        <v>4.9000000000000004</v>
      </c>
      <c r="AG566" s="76">
        <f>IFERROR(IF(U566="","",IF(U566&gt;='Rx Share'!B$3,'Rx Share'!C$3,IF(U566&gt;='Rx Share'!B$4,('Rx Share'!C$4+((U566-'Rx Share'!B$4)/('Rx Share'!B$3-'Rx Share'!B$4))*'Rx Share'!D$4),IF(U566&gt;'Rx Share'!B$5,('Rx Share'!C$5+((U566-'Rx Share'!B$5)/('Rx Share'!B$4-'Rx Share'!B$5))*'Rx Share'!D$5),IF(U566&gt;='Rx Share'!B$6,('Rx Share'!C$6+((U566-'Rx Share'!B$6)/('Rx Share'!B$5-'Rx Share'!B$6)*'Rx Share'!D$6)),0)))))*$AG$2/10,"")</f>
        <v>0</v>
      </c>
      <c r="AH566" s="76">
        <f>IF(W566&gt;='Call Achv'!B$3,'Call Achv'!C$3,IF(W566&gt;='Call Achv'!B$4,('Call Achv'!C$4+((W566-'Call Achv'!B$4)/('Call Achv'!B$3-'Call Achv'!B$4))*'Call Achv'!D$4),IF(W566&gt;'Call Achv'!B$5,('Call Achv'!C$5+((W566-'Call Achv'!B$5)/('Call Achv'!B$4-'Call Achv'!B$5))*'Call Achv'!D$5),IF(W566&gt;='Call Achv'!B$6,('Call Achv'!C$6+((W566-'Call Achv'!B$6)/('Call Achv'!B$5-'Call Achv'!B$6)*'Call Achv'!D$6)),0))))*$AH$2/10</f>
        <v>5</v>
      </c>
      <c r="AI566" s="76">
        <f>IF(X566&gt;='FF-Written'!B$3,'FF-Written'!C$3,IF(X566&gt;='FF-Written'!B$4,('FF-Written'!C$4+((X566-'FF-Written'!B$4)/('FF-Written'!B$3-'FF-Written'!B$4))*'FF-Written'!D$4),IF(X566&gt;'FF-Written'!B$5,('FF-Written'!C$5+((X566-'FF-Written'!B$5)/('FF-Written'!B$4-'FF-Written'!B$5))*'FF-Written'!D$5),IF(X566&gt;='FF-Written'!B$6,('FF-Written'!C$6+((X566-'FF-Written'!B$6)/('FF-Written'!B$5-'FF-Written'!B$6)*'FF-Written'!D$6)),0))))*$AI$2/10</f>
        <v>7.2888888888888888</v>
      </c>
      <c r="AJ566" s="76">
        <f>IF(Y566&gt;='FF-Detailing'!B$3,'FF-Detailing'!C$3,IF(Y566&gt;='FF-Detailing'!B$4,('FF-Detailing'!C$4+((Y566-'FF-Detailing'!B$4)/('FF-Detailing'!B$3-'FF-Detailing'!B$4))*'FF-Detailing'!D$4),IF(Y566&gt;'FF-Detailing'!B$5,('FF-Detailing'!C$5+((Y566-'FF-Detailing'!B$5)/('FF-Detailing'!B$4-'FF-Detailing'!B$5))*'FF-Detailing'!D$5),IF(Y566&gt;='FF-Detailing'!B$6,('FF-Detailing'!C$6+((Y566-'FF-Detailing'!B$6)/('FF-Detailing'!B$5-'FF-Detailing'!B$6)*'FF-Detailing'!D$6)),0))))*$AJ$2/10</f>
        <v>2.5200000000000005</v>
      </c>
      <c r="AK566" s="100">
        <f t="shared" si="105"/>
        <v>86.189563365526851</v>
      </c>
      <c r="AL566" s="70">
        <f t="shared" si="112"/>
        <v>17</v>
      </c>
      <c r="AO566" s="110">
        <f t="shared" si="106"/>
        <v>3.0755036137167466</v>
      </c>
      <c r="AP566" s="110">
        <f t="shared" si="102"/>
        <v>45.820621013299963</v>
      </c>
      <c r="AQ566" s="110">
        <f t="shared" si="103"/>
        <v>58.904109589041099</v>
      </c>
      <c r="AR566" s="110">
        <f t="shared" si="104"/>
        <v>85.555555555555557</v>
      </c>
      <c r="AS566" s="109">
        <f t="shared" si="107"/>
        <v>110</v>
      </c>
      <c r="AT566" s="109">
        <f t="shared" si="108"/>
        <v>108</v>
      </c>
      <c r="AU566" s="109">
        <f t="shared" si="109"/>
        <v>21</v>
      </c>
      <c r="AV566" s="109">
        <f t="shared" si="110"/>
        <v>51</v>
      </c>
    </row>
    <row r="567" spans="1:48" ht="20" x14ac:dyDescent="0.35">
      <c r="A567" s="87"/>
      <c r="B567" s="79">
        <v>110077</v>
      </c>
      <c r="C567" s="80" t="s">
        <v>2650</v>
      </c>
      <c r="D567" s="80"/>
      <c r="E567" s="80" t="s">
        <v>2323</v>
      </c>
      <c r="F567" s="80" t="s">
        <v>2324</v>
      </c>
      <c r="G567" s="80" t="s">
        <v>2061</v>
      </c>
      <c r="H567" s="80" t="s">
        <v>1794</v>
      </c>
      <c r="I567" s="80" t="s">
        <v>1786</v>
      </c>
      <c r="J567" s="146"/>
      <c r="K567" s="146" t="s">
        <v>1701</v>
      </c>
      <c r="L567" s="79"/>
      <c r="M567" s="79">
        <v>9</v>
      </c>
      <c r="N567" s="78">
        <v>70.053774595243894</v>
      </c>
      <c r="O567" s="78">
        <f>_xlfn.XLOOKUP($B567,[1]Sheet1!$A:$A,[1]Sheet1!$D:$D)</f>
        <v>70.053746272191148</v>
      </c>
      <c r="P567" s="78">
        <f t="shared" si="111"/>
        <v>2.8323052745804489E-5</v>
      </c>
      <c r="Q567" s="78">
        <v>13.186813186813188</v>
      </c>
      <c r="R567" s="78">
        <v>54.132730209237543</v>
      </c>
      <c r="S567" s="78">
        <v>80.066832026153975</v>
      </c>
      <c r="T567" s="142">
        <v>1</v>
      </c>
      <c r="U567" s="68">
        <v>27.747414445472131</v>
      </c>
      <c r="V567" s="68">
        <v>0.55494828890944259</v>
      </c>
      <c r="W567" s="78">
        <v>97</v>
      </c>
      <c r="X567" s="78">
        <v>65.555555555555557</v>
      </c>
      <c r="Y567" s="78">
        <v>88.666666666666671</v>
      </c>
      <c r="Z567" s="73"/>
      <c r="AA567" s="74"/>
      <c r="AB567" s="75">
        <f>IF(N567="","",(IF(N567&gt;='Sales Ach'!B$3,'Sales Ach'!C$3,IF(N567&gt;='Sales Ach'!B$4,('Sales Ach'!C$4+((N567-'Sales Ach'!B$4)/('Sales Ach'!B$3-'Sales Ach'!B$4))*'Sales Ach'!D$4),IF(N567&gt;'Sales Ach'!B$5,('Sales Ach'!C$5+((N567-'Sales Ach'!B$5)/('Sales Ach'!B$4-'Sales Ach'!B$5))*'Sales Ach'!D$5),IF(N567&gt;='Sales Ach'!B$6,('Sales Ach'!C$6+((N567-'Sales Ach'!B$6)/('Sales Ach'!B$5-'Sales Ach'!B$6)*'Sales Ach'!D$6)),0))))*$AB$2/10))</f>
        <v>7.5161323785731682</v>
      </c>
      <c r="AC567" s="76">
        <f>IF(Q567="","",(IF(Q567&gt;=UA!B$3,UA!C$3,IF(Q567&gt;=UA!B$4,(UA!C$4+((Q567-UA!B$4)/(UA!B$3-UA!B$4))*UA!D$4),IF(Q567&gt;UA!B$5,(UA!C$5+((Q567-UA!B$5)/(UA!B$4-UA!B$5))*UA!D$5),IF(Q567&gt;=UA!B$6,(UA!C$6+((Q567-UA!B$6)/(UA!B$5-UA!B$6)*UA!D$6)),0))))*$AC$2/10))</f>
        <v>0</v>
      </c>
      <c r="AD567" s="76">
        <f>IF(R567="","",(IF(R567&gt;='New Product'!B$3,'New Product'!C$3,IF(R567&gt;='New Product'!B$4,('New Product'!C$4+((R567-'New Product'!B$4)/('New Product'!B$3-'New Product'!B$4))*'New Product'!D$4),IF(R567&gt;'New Product'!B$5,('New Product'!C$5+((R567-'New Product'!B$5)/('New Product'!B$4-'New Product'!B$5))*'New Product'!D$5),IF(R567&gt;='New Product'!B$6,('New Product'!C$6+((R567-'New Product'!B$6)/('New Product'!B$5-'New Product'!B$6)*'New Product'!D$6)),0)))))*$AD$2/10)</f>
        <v>0.86830694665414254</v>
      </c>
      <c r="AE567" s="76">
        <f>IF(S567="","",(IF(S567&gt;='Basket Brand'!B$3,'Basket Brand'!C$3,IF(S567&gt;='Basket Brand'!B$4,('Basket Brand'!C$4+((S567-'Basket Brand'!B$4)/('Basket Brand'!B$3-'Basket Brand'!B$4))*'Basket Brand'!D$4),IF(S567&gt;'Basket Brand'!B$5,('Basket Brand'!C$5+((S567-'Basket Brand'!B$5)/('Basket Brand'!B$4-'Basket Brand'!B$5))*'Basket Brand'!D$5),IF(S567&gt;='Basket Brand'!B$6,('Basket Brand'!C$6+((S567-'Basket Brand'!B$6)/('Basket Brand'!B$5-'Basket Brand'!B$6)*'Basket Brand'!D$6)),0))))*$AE$2/10))</f>
        <v>4.2080198431384774</v>
      </c>
      <c r="AF567" s="76">
        <f>IF(T567="","",(IF(T567&gt;='No of Month Ach.'!B$3,'No of Month Ach.'!C$3,IF(T567&gt;='No of Month Ach.'!B$4,('No of Month Ach.'!C$4+((T567-'No of Month Ach.'!B$4)/('No of Month Ach.'!B$3-'No of Month Ach.'!B$4))*'No of Month Ach.'!D$4),IF(T567&gt;'No of Month Ach.'!B$5,('No of Month Ach.'!C$5+((T567-'No of Month Ach.'!B$5)/('No of Month Ach.'!B$4-'No of Month Ach.'!B$5))*'No of Month Ach.'!D$5),IF(T567&gt;='No of Month Ach.'!B$6,('No of Month Ach.'!C$6+((T567-'No of Month Ach.'!B$6)/('No of Month Ach.'!B$5-'No of Month Ach.'!B$6)*'No of Month Ach.'!D$6)),0))))*$AF$2/10))</f>
        <v>0</v>
      </c>
      <c r="AG567" s="76">
        <f>IFERROR(IF(U567="","",IF(U567&gt;='Rx Share'!B$3,'Rx Share'!C$3,IF(U567&gt;='Rx Share'!B$4,('Rx Share'!C$4+((U567-'Rx Share'!B$4)/('Rx Share'!B$3-'Rx Share'!B$4))*'Rx Share'!D$4),IF(U567&gt;'Rx Share'!B$5,('Rx Share'!C$5+((U567-'Rx Share'!B$5)/('Rx Share'!B$4-'Rx Share'!B$5))*'Rx Share'!D$5),IF(U567&gt;='Rx Share'!B$6,('Rx Share'!C$6+((U567-'Rx Share'!B$6)/('Rx Share'!B$5-'Rx Share'!B$6)*'Rx Share'!D$6)),0)))))*$AG$2/10,"")</f>
        <v>0</v>
      </c>
      <c r="AH567" s="76">
        <f>IF(W567&gt;='Call Achv'!B$3,'Call Achv'!C$3,IF(W567&gt;='Call Achv'!B$4,('Call Achv'!C$4+((W567-'Call Achv'!B$4)/('Call Achv'!B$3-'Call Achv'!B$4))*'Call Achv'!D$4),IF(W567&gt;'Call Achv'!B$5,('Call Achv'!C$5+((W567-'Call Achv'!B$5)/('Call Achv'!B$4-'Call Achv'!B$5))*'Call Achv'!D$5),IF(W567&gt;='Call Achv'!B$6,('Call Achv'!C$6+((W567-'Call Achv'!B$6)/('Call Achv'!B$5-'Call Achv'!B$6)*'Call Achv'!D$6)),0))))*$AH$2/10</f>
        <v>4.0999999999999996</v>
      </c>
      <c r="AI567" s="76">
        <f>IF(X567&gt;='FF-Written'!B$3,'FF-Written'!C$3,IF(X567&gt;='FF-Written'!B$4,('FF-Written'!C$4+((X567-'FF-Written'!B$4)/('FF-Written'!B$3-'FF-Written'!B$4))*'FF-Written'!D$4),IF(X567&gt;'FF-Written'!B$5,('FF-Written'!C$5+((X567-'FF-Written'!B$5)/('FF-Written'!B$4-'FF-Written'!B$5))*'FF-Written'!D$5),IF(X567&gt;='FF-Written'!B$6,('FF-Written'!C$6+((X567-'FF-Written'!B$6)/('FF-Written'!B$5-'FF-Written'!B$6)*'FF-Written'!D$6)),0))))*$AI$2/10</f>
        <v>3.8666666666666671</v>
      </c>
      <c r="AJ567" s="76">
        <f>IF(Y567&gt;='FF-Detailing'!B$3,'FF-Detailing'!C$3,IF(Y567&gt;='FF-Detailing'!B$4,('FF-Detailing'!C$4+((Y567-'FF-Detailing'!B$4)/('FF-Detailing'!B$3-'FF-Detailing'!B$4))*'FF-Detailing'!D$4),IF(Y567&gt;'FF-Detailing'!B$5,('FF-Detailing'!C$5+((Y567-'FF-Detailing'!B$5)/('FF-Detailing'!B$4-'FF-Detailing'!B$5))*'FF-Detailing'!D$5),IF(Y567&gt;='FF-Detailing'!B$6,('FF-Detailing'!C$6+((Y567-'FF-Detailing'!B$6)/('FF-Detailing'!B$5-'FF-Detailing'!B$6)*'FF-Detailing'!D$6)),0))))*$AJ$2/10</f>
        <v>2.62</v>
      </c>
      <c r="AK567" s="100">
        <f t="shared" si="105"/>
        <v>28.973907293790568</v>
      </c>
      <c r="AL567" s="70">
        <f t="shared" si="112"/>
        <v>486</v>
      </c>
      <c r="AO567" s="110" t="str">
        <f t="shared" si="106"/>
        <v/>
      </c>
      <c r="AP567" s="110" t="str">
        <f t="shared" si="102"/>
        <v/>
      </c>
      <c r="AQ567" s="110" t="str">
        <f t="shared" si="103"/>
        <v/>
      </c>
      <c r="AR567" s="110" t="str">
        <f t="shared" si="104"/>
        <v/>
      </c>
      <c r="AS567" s="109" t="str">
        <f t="shared" si="107"/>
        <v>Disqualified</v>
      </c>
      <c r="AT567" s="109" t="str">
        <f t="shared" si="108"/>
        <v>Disqualified</v>
      </c>
      <c r="AU567" s="109" t="str">
        <f t="shared" si="109"/>
        <v>Disqualified</v>
      </c>
      <c r="AV567" s="109" t="str">
        <f t="shared" si="110"/>
        <v>Disqualified</v>
      </c>
    </row>
    <row r="568" spans="1:48" ht="20" x14ac:dyDescent="0.35">
      <c r="A568" s="87"/>
      <c r="B568" s="79">
        <v>110078</v>
      </c>
      <c r="C568" s="80" t="s">
        <v>1955</v>
      </c>
      <c r="D568" s="80" t="s">
        <v>1114</v>
      </c>
      <c r="E568" s="80" t="s">
        <v>2651</v>
      </c>
      <c r="F568" s="80" t="s">
        <v>1762</v>
      </c>
      <c r="G568" s="80" t="s">
        <v>22</v>
      </c>
      <c r="H568" s="80" t="s">
        <v>1756</v>
      </c>
      <c r="I568" s="80" t="s">
        <v>1757</v>
      </c>
      <c r="J568" s="146">
        <v>45662</v>
      </c>
      <c r="K568" s="146" t="s">
        <v>1719</v>
      </c>
      <c r="L568" s="79"/>
      <c r="M568" s="79">
        <v>9</v>
      </c>
      <c r="N568" s="78">
        <v>107.6321293963433</v>
      </c>
      <c r="O568" s="78">
        <f>_xlfn.XLOOKUP($B568,[1]Sheet1!$A:$A,[1]Sheet1!$D:$D)</f>
        <v>107.63207018590944</v>
      </c>
      <c r="P568" s="78">
        <f t="shared" si="111"/>
        <v>5.9210433860812373E-5</v>
      </c>
      <c r="Q568" s="78">
        <v>42.413793103448278</v>
      </c>
      <c r="R568" s="78">
        <v>134.79804368640612</v>
      </c>
      <c r="S568" s="78">
        <v>101.28801642853456</v>
      </c>
      <c r="T568" s="142">
        <v>8</v>
      </c>
      <c r="U568" s="68">
        <v>15.612802498048401</v>
      </c>
      <c r="V568" s="68">
        <v>0.46838407494145201</v>
      </c>
      <c r="W568" s="78">
        <v>112.82539682539682</v>
      </c>
      <c r="X568" s="78">
        <v>75.555555555555543</v>
      </c>
      <c r="Y568" s="78">
        <v>82.333333333333329</v>
      </c>
      <c r="Z568" s="73"/>
      <c r="AA568" s="74"/>
      <c r="AB568" s="75">
        <f>IF(N568="","",(IF(N568&gt;='Sales Ach'!B$3,'Sales Ach'!C$3,IF(N568&gt;='Sales Ach'!B$4,('Sales Ach'!C$4+((N568-'Sales Ach'!B$4)/('Sales Ach'!B$3-'Sales Ach'!B$4))*'Sales Ach'!D$4),IF(N568&gt;'Sales Ach'!B$5,('Sales Ach'!C$5+((N568-'Sales Ach'!B$5)/('Sales Ach'!B$4-'Sales Ach'!B$5))*'Sales Ach'!D$5),IF(N568&gt;='Sales Ach'!B$6,('Sales Ach'!C$6+((N568-'Sales Ach'!B$6)/('Sales Ach'!B$5-'Sales Ach'!B$6)*'Sales Ach'!D$6)),0))))*$AB$2/10))</f>
        <v>26.28963881890299</v>
      </c>
      <c r="AC568" s="76">
        <f>IF(Q568="","",(IF(Q568&gt;=UA!B$3,UA!C$3,IF(Q568&gt;=UA!B$4,(UA!C$4+((Q568-UA!B$4)/(UA!B$3-UA!B$4))*UA!D$4),IF(Q568&gt;UA!B$5,(UA!C$5+((Q568-UA!B$5)/(UA!B$4-UA!B$5))*UA!D$5),IF(Q568&gt;=UA!B$6,(UA!C$6+((Q568-UA!B$6)/(UA!B$5-UA!B$6)*UA!D$6)),0))))*$AC$2/10))</f>
        <v>6.9655172413793114</v>
      </c>
      <c r="AD568" s="76">
        <f>IF(R568="","",(IF(R568&gt;='New Product'!B$3,'New Product'!C$3,IF(R568&gt;='New Product'!B$4,('New Product'!C$4+((R568-'New Product'!B$4)/('New Product'!B$3-'New Product'!B$4))*'New Product'!D$4),IF(R568&gt;'New Product'!B$5,('New Product'!C$5+((R568-'New Product'!B$5)/('New Product'!B$4-'New Product'!B$5))*'New Product'!D$5),IF(R568&gt;='New Product'!B$6,('New Product'!C$6+((R568-'New Product'!B$6)/('New Product'!B$5-'New Product'!B$6)*'New Product'!D$6)),0)))))*$AD$2/10)</f>
        <v>5</v>
      </c>
      <c r="AE568" s="76">
        <f>IF(S568="","",(IF(S568&gt;='Basket Brand'!B$3,'Basket Brand'!C$3,IF(S568&gt;='Basket Brand'!B$4,('Basket Brand'!C$4+((S568-'Basket Brand'!B$4)/('Basket Brand'!B$3-'Basket Brand'!B$4))*'Basket Brand'!D$4),IF(S568&gt;'Basket Brand'!B$5,('Basket Brand'!C$5+((S568-'Basket Brand'!B$5)/('Basket Brand'!B$4-'Basket Brand'!B$5))*'Basket Brand'!D$5),IF(S568&gt;='Basket Brand'!B$6,('Basket Brand'!C$6+((S568-'Basket Brand'!B$6)/('Basket Brand'!B$5-'Basket Brand'!B$6)*'Basket Brand'!D$6)),0))))*$AE$2/10))</f>
        <v>9.7545619714241489</v>
      </c>
      <c r="AF568" s="76">
        <f>IF(T568="","",(IF(T568&gt;='No of Month Ach.'!B$3,'No of Month Ach.'!C$3,IF(T568&gt;='No of Month Ach.'!B$4,('No of Month Ach.'!C$4+((T568-'No of Month Ach.'!B$4)/('No of Month Ach.'!B$3-'No of Month Ach.'!B$4))*'No of Month Ach.'!D$4),IF(T568&gt;'No of Month Ach.'!B$5,('No of Month Ach.'!C$5+((T568-'No of Month Ach.'!B$5)/('No of Month Ach.'!B$4-'No of Month Ach.'!B$5))*'No of Month Ach.'!D$5),IF(T568&gt;='No of Month Ach.'!B$6,('No of Month Ach.'!C$6+((T568-'No of Month Ach.'!B$6)/('No of Month Ach.'!B$5-'No of Month Ach.'!B$6)*'No of Month Ach.'!D$6)),0))))*$AF$2/10))</f>
        <v>3.85</v>
      </c>
      <c r="AG568" s="76">
        <f>IFERROR(IF(U568="","",IF(U568&gt;='Rx Share'!B$3,'Rx Share'!C$3,IF(U568&gt;='Rx Share'!B$4,('Rx Share'!C$4+((U568-'Rx Share'!B$4)/('Rx Share'!B$3-'Rx Share'!B$4))*'Rx Share'!D$4),IF(U568&gt;'Rx Share'!B$5,('Rx Share'!C$5+((U568-'Rx Share'!B$5)/('Rx Share'!B$4-'Rx Share'!B$5))*'Rx Share'!D$5),IF(U568&gt;='Rx Share'!B$6,('Rx Share'!C$6+((U568-'Rx Share'!B$6)/('Rx Share'!B$5-'Rx Share'!B$6)*'Rx Share'!D$6)),0)))))*$AG$2/10,"")</f>
        <v>0</v>
      </c>
      <c r="AH568" s="76">
        <f>IF(W568&gt;='Call Achv'!B$3,'Call Achv'!C$3,IF(W568&gt;='Call Achv'!B$4,('Call Achv'!C$4+((W568-'Call Achv'!B$4)/('Call Achv'!B$3-'Call Achv'!B$4))*'Call Achv'!D$4),IF(W568&gt;'Call Achv'!B$5,('Call Achv'!C$5+((W568-'Call Achv'!B$5)/('Call Achv'!B$4-'Call Achv'!B$5))*'Call Achv'!D$5),IF(W568&gt;='Call Achv'!B$6,('Call Achv'!C$6+((W568-'Call Achv'!B$6)/('Call Achv'!B$5-'Call Achv'!B$6)*'Call Achv'!D$6)),0))))*$AH$2/10</f>
        <v>5</v>
      </c>
      <c r="AI568" s="76">
        <f>IF(X568&gt;='FF-Written'!B$3,'FF-Written'!C$3,IF(X568&gt;='FF-Written'!B$4,('FF-Written'!C$4+((X568-'FF-Written'!B$4)/('FF-Written'!B$3-'FF-Written'!B$4))*'FF-Written'!D$4),IF(X568&gt;'FF-Written'!B$5,('FF-Written'!C$5+((X568-'FF-Written'!B$5)/('FF-Written'!B$4-'FF-Written'!B$5))*'FF-Written'!D$5),IF(X568&gt;='FF-Written'!B$6,('FF-Written'!C$6+((X568-'FF-Written'!B$6)/('FF-Written'!B$5-'FF-Written'!B$6)*'FF-Written'!D$6)),0))))*$AI$2/10</f>
        <v>5.0666666666666647</v>
      </c>
      <c r="AJ568" s="76">
        <f>IF(Y568&gt;='FF-Detailing'!B$3,'FF-Detailing'!C$3,IF(Y568&gt;='FF-Detailing'!B$4,('FF-Detailing'!C$4+((Y568-'FF-Detailing'!B$4)/('FF-Detailing'!B$3-'FF-Detailing'!B$4))*'FF-Detailing'!D$4),IF(Y568&gt;'FF-Detailing'!B$5,('FF-Detailing'!C$5+((Y568-'FF-Detailing'!B$5)/('FF-Detailing'!B$4-'FF-Detailing'!B$5))*'FF-Detailing'!D$5),IF(Y568&gt;='FF-Detailing'!B$6,('FF-Detailing'!C$6+((Y568-'FF-Detailing'!B$6)/('FF-Detailing'!B$5-'FF-Detailing'!B$6)*'FF-Detailing'!D$6)),0))))*$AJ$2/10</f>
        <v>2.2399999999999998</v>
      </c>
      <c r="AK568" s="100">
        <f t="shared" si="105"/>
        <v>80.207980872966402</v>
      </c>
      <c r="AL568" s="70">
        <f t="shared" si="112"/>
        <v>39</v>
      </c>
      <c r="AO568" s="110">
        <f t="shared" si="106"/>
        <v>15.612802498048401</v>
      </c>
      <c r="AP568" s="110">
        <f t="shared" si="102"/>
        <v>134.79804368640612</v>
      </c>
      <c r="AQ568" s="110">
        <f t="shared" si="103"/>
        <v>42.413793103448278</v>
      </c>
      <c r="AR568" s="110">
        <f t="shared" si="104"/>
        <v>75.555555555555543</v>
      </c>
      <c r="AS568" s="109">
        <f t="shared" si="107"/>
        <v>75</v>
      </c>
      <c r="AT568" s="109">
        <f t="shared" si="108"/>
        <v>13</v>
      </c>
      <c r="AU568" s="109">
        <f t="shared" si="109"/>
        <v>79</v>
      </c>
      <c r="AV568" s="109">
        <f t="shared" si="110"/>
        <v>101</v>
      </c>
    </row>
    <row r="569" spans="1:48" ht="20" x14ac:dyDescent="0.35">
      <c r="A569" s="87"/>
      <c r="B569" s="79">
        <v>110080</v>
      </c>
      <c r="C569" s="80" t="s">
        <v>2652</v>
      </c>
      <c r="D569" s="80" t="s">
        <v>1114</v>
      </c>
      <c r="E569" s="80" t="s">
        <v>2653</v>
      </c>
      <c r="F569" s="80" t="s">
        <v>85</v>
      </c>
      <c r="G569" s="80" t="s">
        <v>22</v>
      </c>
      <c r="H569" s="80" t="s">
        <v>1756</v>
      </c>
      <c r="I569" s="80" t="s">
        <v>1757</v>
      </c>
      <c r="J569" s="146">
        <v>45662</v>
      </c>
      <c r="K569" s="146" t="s">
        <v>1719</v>
      </c>
      <c r="L569" s="79"/>
      <c r="M569" s="79">
        <v>9</v>
      </c>
      <c r="N569" s="78">
        <v>115.16898802441402</v>
      </c>
      <c r="O569" s="78">
        <f>_xlfn.XLOOKUP($B569,[1]Sheet1!$A:$A,[1]Sheet1!$D:$D)</f>
        <v>115.1689911305733</v>
      </c>
      <c r="P569" s="78">
        <f t="shared" si="111"/>
        <v>-3.1061592835612828E-6</v>
      </c>
      <c r="Q569" s="78">
        <v>63.636363636363633</v>
      </c>
      <c r="R569" s="78">
        <v>92.336412356312152</v>
      </c>
      <c r="S569" s="78">
        <v>117.45672053426972</v>
      </c>
      <c r="T569" s="142">
        <v>9</v>
      </c>
      <c r="U569" s="68">
        <v>12.163970319912421</v>
      </c>
      <c r="V569" s="68">
        <v>0.36491910959737262</v>
      </c>
      <c r="W569" s="78">
        <v>115.84821428571428</v>
      </c>
      <c r="X569" s="78">
        <v>78.333333333333329</v>
      </c>
      <c r="Y569" s="78">
        <v>87.666666666666671</v>
      </c>
      <c r="Z569" s="73"/>
      <c r="AA569" s="74"/>
      <c r="AB569" s="75">
        <f>IF(N569="","",(IF(N569&gt;='Sales Ach'!B$3,'Sales Ach'!C$3,IF(N569&gt;='Sales Ach'!B$4,('Sales Ach'!C$4+((N569-'Sales Ach'!B$4)/('Sales Ach'!B$3-'Sales Ach'!B$4))*'Sales Ach'!D$4),IF(N569&gt;'Sales Ach'!B$5,('Sales Ach'!C$5+((N569-'Sales Ach'!B$5)/('Sales Ach'!B$4-'Sales Ach'!B$5))*'Sales Ach'!D$5),IF(N569&gt;='Sales Ach'!B$6,('Sales Ach'!C$6+((N569-'Sales Ach'!B$6)/('Sales Ach'!B$5-'Sales Ach'!B$6)*'Sales Ach'!D$6)),0))))*$AB$2/10))</f>
        <v>28.550696407324203</v>
      </c>
      <c r="AC569" s="76">
        <f>IF(Q569="","",(IF(Q569&gt;=UA!B$3,UA!C$3,IF(Q569&gt;=UA!B$4,(UA!C$4+((Q569-UA!B$4)/(UA!B$3-UA!B$4))*UA!D$4),IF(Q569&gt;UA!B$5,(UA!C$5+((Q569-UA!B$5)/(UA!B$4-UA!B$5))*UA!D$5),IF(Q569&gt;=UA!B$6,(UA!C$6+((Q569-UA!B$6)/(UA!B$5-UA!B$6)*UA!D$6)),0))))*$AC$2/10))</f>
        <v>10</v>
      </c>
      <c r="AD569" s="76">
        <f>IF(R569="","",(IF(R569&gt;='New Product'!B$3,'New Product'!C$3,IF(R569&gt;='New Product'!B$4,('New Product'!C$4+((R569-'New Product'!B$4)/('New Product'!B$3-'New Product'!B$4))*'New Product'!D$4),IF(R569&gt;'New Product'!B$5,('New Product'!C$5+((R569-'New Product'!B$5)/('New Product'!B$4-'New Product'!B$5))*'New Product'!D$5),IF(R569&gt;='New Product'!B$6,('New Product'!C$6+((R569-'New Product'!B$6)/('New Product'!B$5-'New Product'!B$6)*'New Product'!D$6)),0)))))*$AD$2/10)</f>
        <v>3.8504618534468227</v>
      </c>
      <c r="AE569" s="76">
        <f>IF(S569="","",(IF(S569&gt;='Basket Brand'!B$3,'Basket Brand'!C$3,IF(S569&gt;='Basket Brand'!B$4,('Basket Brand'!C$4+((S569-'Basket Brand'!B$4)/('Basket Brand'!B$3-'Basket Brand'!B$4))*'Basket Brand'!D$4),IF(S569&gt;'Basket Brand'!B$5,('Basket Brand'!C$5+((S569-'Basket Brand'!B$5)/('Basket Brand'!B$4-'Basket Brand'!B$5))*'Basket Brand'!D$5),IF(S569&gt;='Basket Brand'!B$6,('Basket Brand'!C$6+((S569-'Basket Brand'!B$6)/('Basket Brand'!B$5-'Basket Brand'!B$6)*'Basket Brand'!D$6)),0))))*$AE$2/10))</f>
        <v>11.694806464112366</v>
      </c>
      <c r="AF569" s="76">
        <f>IF(T569="","",(IF(T569&gt;='No of Month Ach.'!B$3,'No of Month Ach.'!C$3,IF(T569&gt;='No of Month Ach.'!B$4,('No of Month Ach.'!C$4+((T569-'No of Month Ach.'!B$4)/('No of Month Ach.'!B$3-'No of Month Ach.'!B$4))*'No of Month Ach.'!D$4),IF(T569&gt;'No of Month Ach.'!B$5,('No of Month Ach.'!C$5+((T569-'No of Month Ach.'!B$5)/('No of Month Ach.'!B$4-'No of Month Ach.'!B$5))*'No of Month Ach.'!D$5),IF(T569&gt;='No of Month Ach.'!B$6,('No of Month Ach.'!C$6+((T569-'No of Month Ach.'!B$6)/('No of Month Ach.'!B$5-'No of Month Ach.'!B$6)*'No of Month Ach.'!D$6)),0))))*$AF$2/10))</f>
        <v>4.9000000000000004</v>
      </c>
      <c r="AG569" s="76">
        <f>IFERROR(IF(U569="","",IF(U569&gt;='Rx Share'!B$3,'Rx Share'!C$3,IF(U569&gt;='Rx Share'!B$4,('Rx Share'!C$4+((U569-'Rx Share'!B$4)/('Rx Share'!B$3-'Rx Share'!B$4))*'Rx Share'!D$4),IF(U569&gt;'Rx Share'!B$5,('Rx Share'!C$5+((U569-'Rx Share'!B$5)/('Rx Share'!B$4-'Rx Share'!B$5))*'Rx Share'!D$5),IF(U569&gt;='Rx Share'!B$6,('Rx Share'!C$6+((U569-'Rx Share'!B$6)/('Rx Share'!B$5-'Rx Share'!B$6)*'Rx Share'!D$6)),0)))))*$AG$2/10,"")</f>
        <v>0</v>
      </c>
      <c r="AH569" s="76">
        <f>IF(W569&gt;='Call Achv'!B$3,'Call Achv'!C$3,IF(W569&gt;='Call Achv'!B$4,('Call Achv'!C$4+((W569-'Call Achv'!B$4)/('Call Achv'!B$3-'Call Achv'!B$4))*'Call Achv'!D$4),IF(W569&gt;'Call Achv'!B$5,('Call Achv'!C$5+((W569-'Call Achv'!B$5)/('Call Achv'!B$4-'Call Achv'!B$5))*'Call Achv'!D$5),IF(W569&gt;='Call Achv'!B$6,('Call Achv'!C$6+((W569-'Call Achv'!B$6)/('Call Achv'!B$5-'Call Achv'!B$6)*'Call Achv'!D$6)),0))))*$AH$2/10</f>
        <v>5</v>
      </c>
      <c r="AI569" s="76">
        <f>IF(X569&gt;='FF-Written'!B$3,'FF-Written'!C$3,IF(X569&gt;='FF-Written'!B$4,('FF-Written'!C$4+((X569-'FF-Written'!B$4)/('FF-Written'!B$3-'FF-Written'!B$4))*'FF-Written'!D$4),IF(X569&gt;'FF-Written'!B$5,('FF-Written'!C$5+((X569-'FF-Written'!B$5)/('FF-Written'!B$4-'FF-Written'!B$5))*'FF-Written'!D$5),IF(X569&gt;='FF-Written'!B$6,('FF-Written'!C$6+((X569-'FF-Written'!B$6)/('FF-Written'!B$5-'FF-Written'!B$6)*'FF-Written'!D$6)),0))))*$AI$2/10</f>
        <v>5.3999999999999995</v>
      </c>
      <c r="AJ569" s="76">
        <f>IF(Y569&gt;='FF-Detailing'!B$3,'FF-Detailing'!C$3,IF(Y569&gt;='FF-Detailing'!B$4,('FF-Detailing'!C$4+((Y569-'FF-Detailing'!B$4)/('FF-Detailing'!B$3-'FF-Detailing'!B$4))*'FF-Detailing'!D$4),IF(Y569&gt;'FF-Detailing'!B$5,('FF-Detailing'!C$5+((Y569-'FF-Detailing'!B$5)/('FF-Detailing'!B$4-'FF-Detailing'!B$5))*'FF-Detailing'!D$5),IF(Y569&gt;='FF-Detailing'!B$6,('FF-Detailing'!C$6+((Y569-'FF-Detailing'!B$6)/('FF-Detailing'!B$5-'FF-Detailing'!B$6)*'FF-Detailing'!D$6)),0))))*$AJ$2/10</f>
        <v>2.5600000000000005</v>
      </c>
      <c r="AK569" s="100">
        <f t="shared" si="105"/>
        <v>89.944955906104241</v>
      </c>
      <c r="AL569" s="70">
        <f t="shared" si="112"/>
        <v>9</v>
      </c>
      <c r="AO569" s="110">
        <f t="shared" si="106"/>
        <v>12.163970319912421</v>
      </c>
      <c r="AP569" s="110">
        <f t="shared" si="102"/>
        <v>92.336412356312152</v>
      </c>
      <c r="AQ569" s="110">
        <f t="shared" si="103"/>
        <v>63.636363636363633</v>
      </c>
      <c r="AR569" s="110">
        <f t="shared" si="104"/>
        <v>78.333333333333329</v>
      </c>
      <c r="AS569" s="109">
        <f t="shared" si="107"/>
        <v>90</v>
      </c>
      <c r="AT569" s="109">
        <f t="shared" si="108"/>
        <v>47</v>
      </c>
      <c r="AU569" s="109">
        <f t="shared" si="109"/>
        <v>19</v>
      </c>
      <c r="AV569" s="109">
        <f t="shared" si="110"/>
        <v>97</v>
      </c>
    </row>
    <row r="570" spans="1:48" ht="20" x14ac:dyDescent="0.35">
      <c r="A570" s="87"/>
      <c r="B570" s="79">
        <v>110081</v>
      </c>
      <c r="C570" s="80" t="s">
        <v>2654</v>
      </c>
      <c r="D570" s="80" t="s">
        <v>1114</v>
      </c>
      <c r="E570" s="80" t="s">
        <v>2655</v>
      </c>
      <c r="F570" s="80" t="s">
        <v>2321</v>
      </c>
      <c r="G570" s="80" t="s">
        <v>1821</v>
      </c>
      <c r="H570" s="80" t="s">
        <v>1822</v>
      </c>
      <c r="I570" s="80" t="s">
        <v>1757</v>
      </c>
      <c r="J570" s="146">
        <v>45662</v>
      </c>
      <c r="K570" s="146" t="s">
        <v>1719</v>
      </c>
      <c r="L570" s="79"/>
      <c r="M570" s="79">
        <v>9</v>
      </c>
      <c r="N570" s="78">
        <v>58.484614090281482</v>
      </c>
      <c r="O570" s="78">
        <f>_xlfn.XLOOKUP($B570,[1]Sheet1!$A:$A,[1]Sheet1!$D:$D)</f>
        <v>58.484624938862773</v>
      </c>
      <c r="P570" s="78">
        <f t="shared" si="111"/>
        <v>-1.0848581290190396E-5</v>
      </c>
      <c r="Q570" s="78">
        <v>7.9245283018867925</v>
      </c>
      <c r="R570" s="78">
        <v>49.036969991945099</v>
      </c>
      <c r="S570" s="78">
        <v>55.297829581686145</v>
      </c>
      <c r="T570" s="142">
        <v>0</v>
      </c>
      <c r="U570" s="68">
        <v>45.258620689655174</v>
      </c>
      <c r="V570" s="68">
        <v>0.90517241379310354</v>
      </c>
      <c r="W570" s="78">
        <v>66.703703703703695</v>
      </c>
      <c r="X570" s="78">
        <v>75</v>
      </c>
      <c r="Y570" s="78">
        <v>87</v>
      </c>
      <c r="Z570" s="73"/>
      <c r="AA570" s="74"/>
      <c r="AB570" s="75">
        <f>IF(N570="","",(IF(N570&gt;='Sales Ach'!B$3,'Sales Ach'!C$3,IF(N570&gt;='Sales Ach'!B$4,('Sales Ach'!C$4+((N570-'Sales Ach'!B$4)/('Sales Ach'!B$3-'Sales Ach'!B$4))*'Sales Ach'!D$4),IF(N570&gt;'Sales Ach'!B$5,('Sales Ach'!C$5+((N570-'Sales Ach'!B$5)/('Sales Ach'!B$4-'Sales Ach'!B$5))*'Sales Ach'!D$5),IF(N570&gt;='Sales Ach'!B$6,('Sales Ach'!C$6+((N570-'Sales Ach'!B$6)/('Sales Ach'!B$5-'Sales Ach'!B$6)*'Sales Ach'!D$6)),0))))*$AB$2/10))</f>
        <v>4.0453842270844449</v>
      </c>
      <c r="AC570" s="76">
        <f>IF(Q570="","",(IF(Q570&gt;=UA!B$3,UA!C$3,IF(Q570&gt;=UA!B$4,(UA!C$4+((Q570-UA!B$4)/(UA!B$3-UA!B$4))*UA!D$4),IF(Q570&gt;UA!B$5,(UA!C$5+((Q570-UA!B$5)/(UA!B$4-UA!B$5))*UA!D$5),IF(Q570&gt;=UA!B$6,(UA!C$6+((Q570-UA!B$6)/(UA!B$5-UA!B$6)*UA!D$6)),0))))*$AC$2/10))</f>
        <v>0</v>
      </c>
      <c r="AD570" s="76">
        <f>IF(R570="","",(IF(R570&gt;='New Product'!B$3,'New Product'!C$3,IF(R570&gt;='New Product'!B$4,('New Product'!C$4+((R570-'New Product'!B$4)/('New Product'!B$3-'New Product'!B$4))*'New Product'!D$4),IF(R570&gt;'New Product'!B$5,('New Product'!C$5+((R570-'New Product'!B$5)/('New Product'!B$4-'New Product'!B$5))*'New Product'!D$5),IF(R570&gt;='New Product'!B$6,('New Product'!C$6+((R570-'New Product'!B$6)/('New Product'!B$5-'New Product'!B$6)*'New Product'!D$6)),0)))))*$AD$2/10)</f>
        <v>0.64536743714759814</v>
      </c>
      <c r="AE570" s="76">
        <f>IF(S570="","",(IF(S570&gt;='Basket Brand'!B$3,'Basket Brand'!C$3,IF(S570&gt;='Basket Brand'!B$4,('Basket Brand'!C$4+((S570-'Basket Brand'!B$4)/('Basket Brand'!B$3-'Basket Brand'!B$4))*'Basket Brand'!D$4),IF(S570&gt;'Basket Brand'!B$5,('Basket Brand'!C$5+((S570-'Basket Brand'!B$5)/('Basket Brand'!B$4-'Basket Brand'!B$5))*'Basket Brand'!D$5),IF(S570&gt;='Basket Brand'!B$6,('Basket Brand'!C$6+((S570-'Basket Brand'!B$6)/('Basket Brand'!B$5-'Basket Brand'!B$6)*'Basket Brand'!D$6)),0))))*$AE$2/10))</f>
        <v>1.2357395498023371</v>
      </c>
      <c r="AF570" s="76">
        <f>IF(T570="","",(IF(T570&gt;='No of Month Ach.'!B$3,'No of Month Ach.'!C$3,IF(T570&gt;='No of Month Ach.'!B$4,('No of Month Ach.'!C$4+((T570-'No of Month Ach.'!B$4)/('No of Month Ach.'!B$3-'No of Month Ach.'!B$4))*'No of Month Ach.'!D$4),IF(T570&gt;'No of Month Ach.'!B$5,('No of Month Ach.'!C$5+((T570-'No of Month Ach.'!B$5)/('No of Month Ach.'!B$4-'No of Month Ach.'!B$5))*'No of Month Ach.'!D$5),IF(T570&gt;='No of Month Ach.'!B$6,('No of Month Ach.'!C$6+((T570-'No of Month Ach.'!B$6)/('No of Month Ach.'!B$5-'No of Month Ach.'!B$6)*'No of Month Ach.'!D$6)),0))))*$AF$2/10))</f>
        <v>0</v>
      </c>
      <c r="AG570" s="76">
        <f>IFERROR(IF(U570="","",IF(U570&gt;='Rx Share'!B$3,'Rx Share'!C$3,IF(U570&gt;='Rx Share'!B$4,('Rx Share'!C$4+((U570-'Rx Share'!B$4)/('Rx Share'!B$3-'Rx Share'!B$4))*'Rx Share'!D$4),IF(U570&gt;'Rx Share'!B$5,('Rx Share'!C$5+((U570-'Rx Share'!B$5)/('Rx Share'!B$4-'Rx Share'!B$5))*'Rx Share'!D$5),IF(U570&gt;='Rx Share'!B$6,('Rx Share'!C$6+((U570-'Rx Share'!B$6)/('Rx Share'!B$5-'Rx Share'!B$6)*'Rx Share'!D$6)),0)))))*$AG$2/10,"")</f>
        <v>0</v>
      </c>
      <c r="AH570" s="76">
        <f>IF(W570&gt;='Call Achv'!B$3,'Call Achv'!C$3,IF(W570&gt;='Call Achv'!B$4,('Call Achv'!C$4+((W570-'Call Achv'!B$4)/('Call Achv'!B$3-'Call Achv'!B$4))*'Call Achv'!D$4),IF(W570&gt;'Call Achv'!B$5,('Call Achv'!C$5+((W570-'Call Achv'!B$5)/('Call Achv'!B$4-'Call Achv'!B$5))*'Call Achv'!D$5),IF(W570&gt;='Call Achv'!B$6,('Call Achv'!C$6+((W570-'Call Achv'!B$6)/('Call Achv'!B$5-'Call Achv'!B$6)*'Call Achv'!D$6)),0))))*$AH$2/10</f>
        <v>0</v>
      </c>
      <c r="AI570" s="76">
        <f>IF(X570&gt;='FF-Written'!B$3,'FF-Written'!C$3,IF(X570&gt;='FF-Written'!B$4,('FF-Written'!C$4+((X570-'FF-Written'!B$4)/('FF-Written'!B$3-'FF-Written'!B$4))*'FF-Written'!D$4),IF(X570&gt;'FF-Written'!B$5,('FF-Written'!C$5+((X570-'FF-Written'!B$5)/('FF-Written'!B$4-'FF-Written'!B$5))*'FF-Written'!D$5),IF(X570&gt;='FF-Written'!B$6,('FF-Written'!C$6+((X570-'FF-Written'!B$6)/('FF-Written'!B$5-'FF-Written'!B$6)*'FF-Written'!D$6)),0))))*$AI$2/10</f>
        <v>5</v>
      </c>
      <c r="AJ570" s="76">
        <f>IF(Y570&gt;='FF-Detailing'!B$3,'FF-Detailing'!C$3,IF(Y570&gt;='FF-Detailing'!B$4,('FF-Detailing'!C$4+((Y570-'FF-Detailing'!B$4)/('FF-Detailing'!B$3-'FF-Detailing'!B$4))*'FF-Detailing'!D$4),IF(Y570&gt;'FF-Detailing'!B$5,('FF-Detailing'!C$5+((Y570-'FF-Detailing'!B$5)/('FF-Detailing'!B$4-'FF-Detailing'!B$5))*'FF-Detailing'!D$5),IF(Y570&gt;='FF-Detailing'!B$6,('FF-Detailing'!C$6+((Y570-'FF-Detailing'!B$6)/('FF-Detailing'!B$5-'FF-Detailing'!B$6)*'FF-Detailing'!D$6)),0))))*$AJ$2/10</f>
        <v>2.5200000000000005</v>
      </c>
      <c r="AK570" s="100">
        <f t="shared" si="105"/>
        <v>16.808114017542977</v>
      </c>
      <c r="AL570" s="70">
        <f t="shared" si="112"/>
        <v>565</v>
      </c>
      <c r="AO570" s="110" t="str">
        <f t="shared" si="106"/>
        <v/>
      </c>
      <c r="AP570" s="110" t="str">
        <f t="shared" si="102"/>
        <v/>
      </c>
      <c r="AQ570" s="110" t="str">
        <f t="shared" si="103"/>
        <v/>
      </c>
      <c r="AR570" s="110" t="str">
        <f t="shared" si="104"/>
        <v/>
      </c>
      <c r="AS570" s="109" t="str">
        <f t="shared" si="107"/>
        <v>Disqualified</v>
      </c>
      <c r="AT570" s="109" t="str">
        <f t="shared" si="108"/>
        <v>Disqualified</v>
      </c>
      <c r="AU570" s="109" t="str">
        <f t="shared" si="109"/>
        <v>Disqualified</v>
      </c>
      <c r="AV570" s="109" t="str">
        <f t="shared" si="110"/>
        <v>Disqualified</v>
      </c>
    </row>
    <row r="571" spans="1:48" ht="20" x14ac:dyDescent="0.35">
      <c r="A571" s="87"/>
      <c r="B571" s="79">
        <v>110082</v>
      </c>
      <c r="C571" s="80" t="s">
        <v>2656</v>
      </c>
      <c r="D571" s="80" t="s">
        <v>1114</v>
      </c>
      <c r="E571" s="80" t="s">
        <v>617</v>
      </c>
      <c r="F571" s="80" t="s">
        <v>173</v>
      </c>
      <c r="G571" s="80" t="s">
        <v>24</v>
      </c>
      <c r="H571" s="80" t="s">
        <v>1760</v>
      </c>
      <c r="I571" s="80" t="s">
        <v>1757</v>
      </c>
      <c r="J571" s="146">
        <v>45662</v>
      </c>
      <c r="K571" s="146" t="s">
        <v>1719</v>
      </c>
      <c r="L571" s="79"/>
      <c r="M571" s="79">
        <v>9</v>
      </c>
      <c r="N571" s="78">
        <v>85.019910595139152</v>
      </c>
      <c r="O571" s="78">
        <f>_xlfn.XLOOKUP($B571,[1]Sheet1!$A:$A,[1]Sheet1!$D:$D)</f>
        <v>85.019856108905657</v>
      </c>
      <c r="P571" s="78">
        <f t="shared" si="111"/>
        <v>5.4486233494799308E-5</v>
      </c>
      <c r="Q571" s="78">
        <v>31.810490693739425</v>
      </c>
      <c r="R571" s="78">
        <v>80.72612505790056</v>
      </c>
      <c r="S571" s="78">
        <v>94.285695901289529</v>
      </c>
      <c r="T571" s="142">
        <v>1</v>
      </c>
      <c r="U571" s="68">
        <v>34.14523104939677</v>
      </c>
      <c r="V571" s="68">
        <v>1.024356931481903</v>
      </c>
      <c r="W571" s="78">
        <v>39.587301587301589</v>
      </c>
      <c r="X571" s="78">
        <v>27.777777777777782</v>
      </c>
      <c r="Y571" s="78">
        <v>27.333333333333332</v>
      </c>
      <c r="Z571" s="73"/>
      <c r="AA571" s="74"/>
      <c r="AB571" s="75">
        <f>IF(N571="","",(IF(N571&gt;='Sales Ach'!B$3,'Sales Ach'!C$3,IF(N571&gt;='Sales Ach'!B$4,('Sales Ach'!C$4+((N571-'Sales Ach'!B$4)/('Sales Ach'!B$3-'Sales Ach'!B$4))*'Sales Ach'!D$4),IF(N571&gt;'Sales Ach'!B$5,('Sales Ach'!C$5+((N571-'Sales Ach'!B$5)/('Sales Ach'!B$4-'Sales Ach'!B$5))*'Sales Ach'!D$5),IF(N571&gt;='Sales Ach'!B$6,('Sales Ach'!C$6+((N571-'Sales Ach'!B$6)/('Sales Ach'!B$5-'Sales Ach'!B$6)*'Sales Ach'!D$6)),0))))*$AB$2/10))</f>
        <v>12.005973178541746</v>
      </c>
      <c r="AC571" s="76">
        <f>IF(Q571="","",(IF(Q571&gt;=UA!B$3,UA!C$3,IF(Q571&gt;=UA!B$4,(UA!C$4+((Q571-UA!B$4)/(UA!B$3-UA!B$4))*UA!D$4),IF(Q571&gt;UA!B$5,(UA!C$5+((Q571-UA!B$5)/(UA!B$4-UA!B$5))*UA!D$5),IF(Q571&gt;=UA!B$6,(UA!C$6+((Q571-UA!B$6)/(UA!B$5-UA!B$6)*UA!D$6)),0))))*$AC$2/10))</f>
        <v>3.5431472081218276</v>
      </c>
      <c r="AD571" s="76">
        <f>IF(R571="","",(IF(R571&gt;='New Product'!B$3,'New Product'!C$3,IF(R571&gt;='New Product'!B$4,('New Product'!C$4+((R571-'New Product'!B$4)/('New Product'!B$3-'New Product'!B$4))*'New Product'!D$4),IF(R571&gt;'New Product'!B$5,('New Product'!C$5+((R571-'New Product'!B$5)/('New Product'!B$4-'New Product'!B$5))*'New Product'!D$5),IF(R571&gt;='New Product'!B$6,('New Product'!C$6+((R571-'New Product'!B$6)/('New Product'!B$5-'New Product'!B$6)*'New Product'!D$6)),0)))))*$AD$2/10)</f>
        <v>2.072612505790056</v>
      </c>
      <c r="AE571" s="76">
        <f>IF(S571="","",(IF(S571&gt;='Basket Brand'!B$3,'Basket Brand'!C$3,IF(S571&gt;='Basket Brand'!B$4,('Basket Brand'!C$4+((S571-'Basket Brand'!B$4)/('Basket Brand'!B$3-'Basket Brand'!B$4))*'Basket Brand'!D$4),IF(S571&gt;'Basket Brand'!B$5,('Basket Brand'!C$5+((S571-'Basket Brand'!B$5)/('Basket Brand'!B$4-'Basket Brand'!B$5))*'Basket Brand'!D$5),IF(S571&gt;='Basket Brand'!B$6,('Basket Brand'!C$6+((S571-'Basket Brand'!B$6)/('Basket Brand'!B$5-'Basket Brand'!B$6)*'Basket Brand'!D$6)),0))))*$AE$2/10))</f>
        <v>5.9142835081547442</v>
      </c>
      <c r="AF571" s="76">
        <f>IF(T571="","",(IF(T571&gt;='No of Month Ach.'!B$3,'No of Month Ach.'!C$3,IF(T571&gt;='No of Month Ach.'!B$4,('No of Month Ach.'!C$4+((T571-'No of Month Ach.'!B$4)/('No of Month Ach.'!B$3-'No of Month Ach.'!B$4))*'No of Month Ach.'!D$4),IF(T571&gt;'No of Month Ach.'!B$5,('No of Month Ach.'!C$5+((T571-'No of Month Ach.'!B$5)/('No of Month Ach.'!B$4-'No of Month Ach.'!B$5))*'No of Month Ach.'!D$5),IF(T571&gt;='No of Month Ach.'!B$6,('No of Month Ach.'!C$6+((T571-'No of Month Ach.'!B$6)/('No of Month Ach.'!B$5-'No of Month Ach.'!B$6)*'No of Month Ach.'!D$6)),0))))*$AF$2/10))</f>
        <v>0</v>
      </c>
      <c r="AG571" s="76">
        <f>IFERROR(IF(U571="","",IF(U571&gt;='Rx Share'!B$3,'Rx Share'!C$3,IF(U571&gt;='Rx Share'!B$4,('Rx Share'!C$4+((U571-'Rx Share'!B$4)/('Rx Share'!B$3-'Rx Share'!B$4))*'Rx Share'!D$4),IF(U571&gt;'Rx Share'!B$5,('Rx Share'!C$5+((U571-'Rx Share'!B$5)/('Rx Share'!B$4-'Rx Share'!B$5))*'Rx Share'!D$5),IF(U571&gt;='Rx Share'!B$6,('Rx Share'!C$6+((U571-'Rx Share'!B$6)/('Rx Share'!B$5-'Rx Share'!B$6)*'Rx Share'!D$6)),0)))))*$AG$2/10,"")</f>
        <v>0</v>
      </c>
      <c r="AH571" s="76">
        <f>IF(W571&gt;='Call Achv'!B$3,'Call Achv'!C$3,IF(W571&gt;='Call Achv'!B$4,('Call Achv'!C$4+((W571-'Call Achv'!B$4)/('Call Achv'!B$3-'Call Achv'!B$4))*'Call Achv'!D$4),IF(W571&gt;'Call Achv'!B$5,('Call Achv'!C$5+((W571-'Call Achv'!B$5)/('Call Achv'!B$4-'Call Achv'!B$5))*'Call Achv'!D$5),IF(W571&gt;='Call Achv'!B$6,('Call Achv'!C$6+((W571-'Call Achv'!B$6)/('Call Achv'!B$5-'Call Achv'!B$6)*'Call Achv'!D$6)),0))))*$AH$2/10</f>
        <v>0</v>
      </c>
      <c r="AI571" s="76">
        <f>IF(X571&gt;='FF-Written'!B$3,'FF-Written'!C$3,IF(X571&gt;='FF-Written'!B$4,('FF-Written'!C$4+((X571-'FF-Written'!B$4)/('FF-Written'!B$3-'FF-Written'!B$4))*'FF-Written'!D$4),IF(X571&gt;'FF-Written'!B$5,('FF-Written'!C$5+((X571-'FF-Written'!B$5)/('FF-Written'!B$4-'FF-Written'!B$5))*'FF-Written'!D$5),IF(X571&gt;='FF-Written'!B$6,('FF-Written'!C$6+((X571-'FF-Written'!B$6)/('FF-Written'!B$5-'FF-Written'!B$6)*'FF-Written'!D$6)),0))))*$AI$2/10</f>
        <v>0</v>
      </c>
      <c r="AJ571" s="76">
        <f>IF(Y571&gt;='FF-Detailing'!B$3,'FF-Detailing'!C$3,IF(Y571&gt;='FF-Detailing'!B$4,('FF-Detailing'!C$4+((Y571-'FF-Detailing'!B$4)/('FF-Detailing'!B$3-'FF-Detailing'!B$4))*'FF-Detailing'!D$4),IF(Y571&gt;'FF-Detailing'!B$5,('FF-Detailing'!C$5+((Y571-'FF-Detailing'!B$5)/('FF-Detailing'!B$4-'FF-Detailing'!B$5))*'FF-Detailing'!D$5),IF(Y571&gt;='FF-Detailing'!B$6,('FF-Detailing'!C$6+((Y571-'FF-Detailing'!B$6)/('FF-Detailing'!B$5-'FF-Detailing'!B$6)*'FF-Detailing'!D$6)),0))))*$AJ$2/10</f>
        <v>0</v>
      </c>
      <c r="AK571" s="100">
        <f t="shared" si="105"/>
        <v>29.420020500760465</v>
      </c>
      <c r="AL571" s="70">
        <f t="shared" si="112"/>
        <v>479</v>
      </c>
      <c r="AO571" s="110" t="str">
        <f t="shared" si="106"/>
        <v/>
      </c>
      <c r="AP571" s="110" t="str">
        <f t="shared" si="102"/>
        <v/>
      </c>
      <c r="AQ571" s="110" t="str">
        <f t="shared" si="103"/>
        <v/>
      </c>
      <c r="AR571" s="110" t="str">
        <f t="shared" si="104"/>
        <v/>
      </c>
      <c r="AS571" s="109" t="str">
        <f t="shared" si="107"/>
        <v>Disqualified</v>
      </c>
      <c r="AT571" s="109" t="str">
        <f t="shared" si="108"/>
        <v>Disqualified</v>
      </c>
      <c r="AU571" s="109" t="str">
        <f t="shared" si="109"/>
        <v>Disqualified</v>
      </c>
      <c r="AV571" s="109" t="str">
        <f t="shared" si="110"/>
        <v>Disqualified</v>
      </c>
    </row>
    <row r="572" spans="1:48" ht="20" x14ac:dyDescent="0.35">
      <c r="A572" s="87"/>
      <c r="B572" s="79">
        <v>110083</v>
      </c>
      <c r="C572" s="80" t="s">
        <v>2657</v>
      </c>
      <c r="D572" s="80"/>
      <c r="E572" s="80" t="s">
        <v>2658</v>
      </c>
      <c r="F572" s="80" t="s">
        <v>1894</v>
      </c>
      <c r="G572" s="80" t="s">
        <v>1991</v>
      </c>
      <c r="H572" s="80" t="s">
        <v>1992</v>
      </c>
      <c r="I572" s="80" t="s">
        <v>1786</v>
      </c>
      <c r="J572" s="146"/>
      <c r="K572" s="146" t="s">
        <v>1701</v>
      </c>
      <c r="L572" s="79"/>
      <c r="M572" s="79">
        <v>4</v>
      </c>
      <c r="N572" s="78">
        <v>99.472141389519038</v>
      </c>
      <c r="O572" s="78">
        <f>_xlfn.XLOOKUP($B572,[1]Sheet1!$A:$A,[1]Sheet1!$D:$D)</f>
        <v>99.472141389519038</v>
      </c>
      <c r="P572" s="78">
        <f t="shared" si="111"/>
        <v>0</v>
      </c>
      <c r="Q572" s="78">
        <v>42.20532319391635</v>
      </c>
      <c r="R572" s="78">
        <v>53.021356828443636</v>
      </c>
      <c r="S572" s="78">
        <v>91.485787625986177</v>
      </c>
      <c r="T572" s="142">
        <v>3</v>
      </c>
      <c r="U572" s="68">
        <v>81.300813008130078</v>
      </c>
      <c r="V572" s="68">
        <v>2.4390243902439024</v>
      </c>
      <c r="W572" s="78">
        <v>110.15406162464987</v>
      </c>
      <c r="X572" s="78">
        <v>60.416666666666671</v>
      </c>
      <c r="Y572" s="78">
        <v>81.5</v>
      </c>
      <c r="Z572" s="73"/>
      <c r="AA572" s="74"/>
      <c r="AB572" s="75">
        <f>IF(N572="","",(IF(N572&gt;='Sales Ach'!B$3,'Sales Ach'!C$3,IF(N572&gt;='Sales Ach'!B$4,('Sales Ach'!C$4+((N572-'Sales Ach'!B$4)/('Sales Ach'!B$3-'Sales Ach'!B$4))*'Sales Ach'!D$4),IF(N572&gt;'Sales Ach'!B$5,('Sales Ach'!C$5+((N572-'Sales Ach'!B$5)/('Sales Ach'!B$4-'Sales Ach'!B$5))*'Sales Ach'!D$5),IF(N572&gt;='Sales Ach'!B$6,('Sales Ach'!C$6+((N572-'Sales Ach'!B$6)/('Sales Ach'!B$5-'Sales Ach'!B$6)*'Sales Ach'!D$6)),0))))*$AB$2/10))</f>
        <v>20.366569667422844</v>
      </c>
      <c r="AC572" s="76">
        <f>IF(Q572="","",(IF(Q572&gt;=UA!B$3,UA!C$3,IF(Q572&gt;=UA!B$4,(UA!C$4+((Q572-UA!B$4)/(UA!B$3-UA!B$4))*UA!D$4),IF(Q572&gt;UA!B$5,(UA!C$5+((Q572-UA!B$5)/(UA!B$4-UA!B$5))*UA!D$5),IF(Q572&gt;=UA!B$6,(UA!C$6+((Q572-UA!B$6)/(UA!B$5-UA!B$6)*UA!D$6)),0))))*$AC$2/10))</f>
        <v>6.8821292775665395</v>
      </c>
      <c r="AD572" s="76">
        <f>IF(R572="","",(IF(R572&gt;='New Product'!B$3,'New Product'!C$3,IF(R572&gt;='New Product'!B$4,('New Product'!C$4+((R572-'New Product'!B$4)/('New Product'!B$3-'New Product'!B$4))*'New Product'!D$4),IF(R572&gt;'New Product'!B$5,('New Product'!C$5+((R572-'New Product'!B$5)/('New Product'!B$4-'New Product'!B$5))*'New Product'!D$5),IF(R572&gt;='New Product'!B$6,('New Product'!C$6+((R572-'New Product'!B$6)/('New Product'!B$5-'New Product'!B$6)*'New Product'!D$6)),0)))))*$AD$2/10)</f>
        <v>0.81968436124440891</v>
      </c>
      <c r="AE572" s="76">
        <f>IF(S572="","",(IF(S572&gt;='Basket Brand'!B$3,'Basket Brand'!C$3,IF(S572&gt;='Basket Brand'!B$4,('Basket Brand'!C$4+((S572-'Basket Brand'!B$4)/('Basket Brand'!B$3-'Basket Brand'!B$4))*'Basket Brand'!D$4),IF(S572&gt;'Basket Brand'!B$5,('Basket Brand'!C$5+((S572-'Basket Brand'!B$5)/('Basket Brand'!B$4-'Basket Brand'!B$5))*'Basket Brand'!D$5),IF(S572&gt;='Basket Brand'!B$6,('Basket Brand'!C$6+((S572-'Basket Brand'!B$6)/('Basket Brand'!B$5-'Basket Brand'!B$6)*'Basket Brand'!D$6)),0))))*$AE$2/10))</f>
        <v>5.5782945151183414</v>
      </c>
      <c r="AF572" s="76">
        <f>IF(T572="","",(IF(T572&gt;='No of Month Ach.'!B$3,'No of Month Ach.'!C$3,IF(T572&gt;='No of Month Ach.'!B$4,('No of Month Ach.'!C$4+((T572-'No of Month Ach.'!B$4)/('No of Month Ach.'!B$3-'No of Month Ach.'!B$4))*'No of Month Ach.'!D$4),IF(T572&gt;'No of Month Ach.'!B$5,('No of Month Ach.'!C$5+((T572-'No of Month Ach.'!B$5)/('No of Month Ach.'!B$4-'No of Month Ach.'!B$5))*'No of Month Ach.'!D$5),IF(T572&gt;='No of Month Ach.'!B$6,('No of Month Ach.'!C$6+((T572-'No of Month Ach.'!B$6)/('No of Month Ach.'!B$5-'No of Month Ach.'!B$6)*'No of Month Ach.'!D$6)),0))))*$AF$2/10))</f>
        <v>0</v>
      </c>
      <c r="AG572" s="76">
        <f>IFERROR(IF(U572="","",IF(U572&gt;='Rx Share'!B$3,'Rx Share'!C$3,IF(U572&gt;='Rx Share'!B$4,('Rx Share'!C$4+((U572-'Rx Share'!B$4)/('Rx Share'!B$3-'Rx Share'!B$4))*'Rx Share'!D$4),IF(U572&gt;'Rx Share'!B$5,('Rx Share'!C$5+((U572-'Rx Share'!B$5)/('Rx Share'!B$4-'Rx Share'!B$5))*'Rx Share'!D$5),IF(U572&gt;='Rx Share'!B$6,('Rx Share'!C$6+((U572-'Rx Share'!B$6)/('Rx Share'!B$5-'Rx Share'!B$6)*'Rx Share'!D$6)),0)))))*$AG$2/10,"")</f>
        <v>5.5067750677506773</v>
      </c>
      <c r="AH572" s="76">
        <f>IF(W572&gt;='Call Achv'!B$3,'Call Achv'!C$3,IF(W572&gt;='Call Achv'!B$4,('Call Achv'!C$4+((W572-'Call Achv'!B$4)/('Call Achv'!B$3-'Call Achv'!B$4))*'Call Achv'!D$4),IF(W572&gt;'Call Achv'!B$5,('Call Achv'!C$5+((W572-'Call Achv'!B$5)/('Call Achv'!B$4-'Call Achv'!B$5))*'Call Achv'!D$5),IF(W572&gt;='Call Achv'!B$6,('Call Achv'!C$6+((W572-'Call Achv'!B$6)/('Call Achv'!B$5-'Call Achv'!B$6)*'Call Achv'!D$6)),0))))*$AH$2/10</f>
        <v>5</v>
      </c>
      <c r="AI572" s="76">
        <f>IF(X572&gt;='FF-Written'!B$3,'FF-Written'!C$3,IF(X572&gt;='FF-Written'!B$4,('FF-Written'!C$4+((X572-'FF-Written'!B$4)/('FF-Written'!B$3-'FF-Written'!B$4))*'FF-Written'!D$4),IF(X572&gt;'FF-Written'!B$5,('FF-Written'!C$5+((X572-'FF-Written'!B$5)/('FF-Written'!B$4-'FF-Written'!B$5))*'FF-Written'!D$5),IF(X572&gt;='FF-Written'!B$6,('FF-Written'!C$6+((X572-'FF-Written'!B$6)/('FF-Written'!B$5-'FF-Written'!B$6)*'FF-Written'!D$6)),0))))*$AI$2/10</f>
        <v>3.2500000000000009</v>
      </c>
      <c r="AJ572" s="76">
        <f>IF(Y572&gt;='FF-Detailing'!B$3,'FF-Detailing'!C$3,IF(Y572&gt;='FF-Detailing'!B$4,('FF-Detailing'!C$4+((Y572-'FF-Detailing'!B$4)/('FF-Detailing'!B$3-'FF-Detailing'!B$4))*'FF-Detailing'!D$4),IF(Y572&gt;'FF-Detailing'!B$5,('FF-Detailing'!C$5+((Y572-'FF-Detailing'!B$5)/('FF-Detailing'!B$4-'FF-Detailing'!B$5))*'FF-Detailing'!D$5),IF(Y572&gt;='FF-Detailing'!B$6,('FF-Detailing'!C$6+((Y572-'FF-Detailing'!B$6)/('FF-Detailing'!B$5-'FF-Detailing'!B$6)*'FF-Detailing'!D$6)),0))))*$AJ$2/10</f>
        <v>2.19</v>
      </c>
      <c r="AK572" s="100">
        <f t="shared" si="105"/>
        <v>55.108347276690168</v>
      </c>
      <c r="AL572" s="70">
        <f t="shared" si="112"/>
        <v>198</v>
      </c>
      <c r="AO572" s="110" t="str">
        <f t="shared" si="106"/>
        <v/>
      </c>
      <c r="AP572" s="110" t="str">
        <f t="shared" si="102"/>
        <v/>
      </c>
      <c r="AQ572" s="110" t="str">
        <f t="shared" si="103"/>
        <v/>
      </c>
      <c r="AR572" s="110" t="str">
        <f t="shared" si="104"/>
        <v/>
      </c>
      <c r="AS572" s="109" t="str">
        <f t="shared" si="107"/>
        <v>Disqualified</v>
      </c>
      <c r="AT572" s="109" t="str">
        <f t="shared" si="108"/>
        <v>Disqualified</v>
      </c>
      <c r="AU572" s="109" t="str">
        <f t="shared" si="109"/>
        <v>Disqualified</v>
      </c>
      <c r="AV572" s="109" t="str">
        <f t="shared" si="110"/>
        <v>Disqualified</v>
      </c>
    </row>
    <row r="573" spans="1:48" ht="20" x14ac:dyDescent="0.35">
      <c r="A573" s="87"/>
      <c r="B573" s="79">
        <v>110084</v>
      </c>
      <c r="C573" s="80" t="s">
        <v>2659</v>
      </c>
      <c r="D573" s="80" t="s">
        <v>1114</v>
      </c>
      <c r="E573" s="80" t="s">
        <v>237</v>
      </c>
      <c r="F573" s="80" t="s">
        <v>102</v>
      </c>
      <c r="G573" s="80" t="s">
        <v>22</v>
      </c>
      <c r="H573" s="80" t="s">
        <v>1756</v>
      </c>
      <c r="I573" s="80" t="s">
        <v>1757</v>
      </c>
      <c r="J573" s="146">
        <v>45662</v>
      </c>
      <c r="K573" s="146" t="s">
        <v>1719</v>
      </c>
      <c r="L573" s="79"/>
      <c r="M573" s="79">
        <v>9</v>
      </c>
      <c r="N573" s="78">
        <v>103.86052341275817</v>
      </c>
      <c r="O573" s="78">
        <f>_xlfn.XLOOKUP($B573,[1]Sheet1!$A:$A,[1]Sheet1!$D:$D)</f>
        <v>103.86047855255191</v>
      </c>
      <c r="P573" s="78">
        <f t="shared" si="111"/>
        <v>4.4860206259045299E-5</v>
      </c>
      <c r="Q573" s="78">
        <v>25.714285714285712</v>
      </c>
      <c r="R573" s="78">
        <v>63.830063778321581</v>
      </c>
      <c r="S573" s="78">
        <v>111.78752735361364</v>
      </c>
      <c r="T573" s="142">
        <v>6</v>
      </c>
      <c r="U573" s="68">
        <v>12.774888219728078</v>
      </c>
      <c r="V573" s="68">
        <v>0.38324664659184232</v>
      </c>
      <c r="W573" s="78">
        <v>109.52380952380953</v>
      </c>
      <c r="X573" s="78">
        <v>78.333333333333343</v>
      </c>
      <c r="Y573" s="78">
        <v>82.333333333333329</v>
      </c>
      <c r="Z573" s="73"/>
      <c r="AA573" s="74"/>
      <c r="AB573" s="75">
        <f>IF(N573="","",(IF(N573&gt;='Sales Ach'!B$3,'Sales Ach'!C$3,IF(N573&gt;='Sales Ach'!B$4,('Sales Ach'!C$4+((N573-'Sales Ach'!B$4)/('Sales Ach'!B$3-'Sales Ach'!B$4))*'Sales Ach'!D$4),IF(N573&gt;'Sales Ach'!B$5,('Sales Ach'!C$5+((N573-'Sales Ach'!B$5)/('Sales Ach'!B$4-'Sales Ach'!B$5))*'Sales Ach'!D$5),IF(N573&gt;='Sales Ach'!B$6,('Sales Ach'!C$6+((N573-'Sales Ach'!B$6)/('Sales Ach'!B$5-'Sales Ach'!B$6)*'Sales Ach'!D$6)),0))))*$AB$2/10))</f>
        <v>25.158157023827453</v>
      </c>
      <c r="AC573" s="76">
        <f>IF(Q573="","",(IF(Q573&gt;=UA!B$3,UA!C$3,IF(Q573&gt;=UA!B$4,(UA!C$4+((Q573-UA!B$4)/(UA!B$3-UA!B$4))*UA!D$4),IF(Q573&gt;UA!B$5,(UA!C$5+((Q573-UA!B$5)/(UA!B$4-UA!B$5))*UA!D$5),IF(Q573&gt;=UA!B$6,(UA!C$6+((Q573-UA!B$6)/(UA!B$5-UA!B$6)*UA!D$6)),0))))*$AC$2/10))</f>
        <v>0</v>
      </c>
      <c r="AD573" s="76">
        <f>IF(R573="","",(IF(R573&gt;='New Product'!B$3,'New Product'!C$3,IF(R573&gt;='New Product'!B$4,('New Product'!C$4+((R573-'New Product'!B$4)/('New Product'!B$3-'New Product'!B$4))*'New Product'!D$4),IF(R573&gt;'New Product'!B$5,('New Product'!C$5+((R573-'New Product'!B$5)/('New Product'!B$4-'New Product'!B$5))*'New Product'!D$5),IF(R573&gt;='New Product'!B$6,('New Product'!C$6+((R573-'New Product'!B$6)/('New Product'!B$5-'New Product'!B$6)*'New Product'!D$6)),0)))))*$AD$2/10)</f>
        <v>1.2925652903015692</v>
      </c>
      <c r="AE573" s="76">
        <f>IF(S573="","",(IF(S573&gt;='Basket Brand'!B$3,'Basket Brand'!C$3,IF(S573&gt;='Basket Brand'!B$4,('Basket Brand'!C$4+((S573-'Basket Brand'!B$4)/('Basket Brand'!B$3-'Basket Brand'!B$4))*'Basket Brand'!D$4),IF(S573&gt;'Basket Brand'!B$5,('Basket Brand'!C$5+((S573-'Basket Brand'!B$5)/('Basket Brand'!B$4-'Basket Brand'!B$5))*'Basket Brand'!D$5),IF(S573&gt;='Basket Brand'!B$6,('Basket Brand'!C$6+((S573-'Basket Brand'!B$6)/('Basket Brand'!B$5-'Basket Brand'!B$6)*'Basket Brand'!D$6)),0))))*$AE$2/10))</f>
        <v>11.014503282433637</v>
      </c>
      <c r="AF573" s="76">
        <f>IF(T573="","",(IF(T573&gt;='No of Month Ach.'!B$3,'No of Month Ach.'!C$3,IF(T573&gt;='No of Month Ach.'!B$4,('No of Month Ach.'!C$4+((T573-'No of Month Ach.'!B$4)/('No of Month Ach.'!B$3-'No of Month Ach.'!B$4))*'No of Month Ach.'!D$4),IF(T573&gt;'No of Month Ach.'!B$5,('No of Month Ach.'!C$5+((T573-'No of Month Ach.'!B$5)/('No of Month Ach.'!B$4-'No of Month Ach.'!B$5))*'No of Month Ach.'!D$5),IF(T573&gt;='No of Month Ach.'!B$6,('No of Month Ach.'!C$6+((T573-'No of Month Ach.'!B$6)/('No of Month Ach.'!B$5-'No of Month Ach.'!B$6)*'No of Month Ach.'!D$6)),0))))*$AF$2/10))</f>
        <v>1.575</v>
      </c>
      <c r="AG573" s="76">
        <f>IFERROR(IF(U573="","",IF(U573&gt;='Rx Share'!B$3,'Rx Share'!C$3,IF(U573&gt;='Rx Share'!B$4,('Rx Share'!C$4+((U573-'Rx Share'!B$4)/('Rx Share'!B$3-'Rx Share'!B$4))*'Rx Share'!D$4),IF(U573&gt;'Rx Share'!B$5,('Rx Share'!C$5+((U573-'Rx Share'!B$5)/('Rx Share'!B$4-'Rx Share'!B$5))*'Rx Share'!D$5),IF(U573&gt;='Rx Share'!B$6,('Rx Share'!C$6+((U573-'Rx Share'!B$6)/('Rx Share'!B$5-'Rx Share'!B$6)*'Rx Share'!D$6)),0)))))*$AG$2/10,"")</f>
        <v>0</v>
      </c>
      <c r="AH573" s="76">
        <f>IF(W573&gt;='Call Achv'!B$3,'Call Achv'!C$3,IF(W573&gt;='Call Achv'!B$4,('Call Achv'!C$4+((W573-'Call Achv'!B$4)/('Call Achv'!B$3-'Call Achv'!B$4))*'Call Achv'!D$4),IF(W573&gt;'Call Achv'!B$5,('Call Achv'!C$5+((W573-'Call Achv'!B$5)/('Call Achv'!B$4-'Call Achv'!B$5))*'Call Achv'!D$5),IF(W573&gt;='Call Achv'!B$6,('Call Achv'!C$6+((W573-'Call Achv'!B$6)/('Call Achv'!B$5-'Call Achv'!B$6)*'Call Achv'!D$6)),0))))*$AH$2/10</f>
        <v>5</v>
      </c>
      <c r="AI573" s="76">
        <f>IF(X573&gt;='FF-Written'!B$3,'FF-Written'!C$3,IF(X573&gt;='FF-Written'!B$4,('FF-Written'!C$4+((X573-'FF-Written'!B$4)/('FF-Written'!B$3-'FF-Written'!B$4))*'FF-Written'!D$4),IF(X573&gt;'FF-Written'!B$5,('FF-Written'!C$5+((X573-'FF-Written'!B$5)/('FF-Written'!B$4-'FF-Written'!B$5))*'FF-Written'!D$5),IF(X573&gt;='FF-Written'!B$6,('FF-Written'!C$6+((X573-'FF-Written'!B$6)/('FF-Written'!B$5-'FF-Written'!B$6)*'FF-Written'!D$6)),0))))*$AI$2/10</f>
        <v>5.4000000000000012</v>
      </c>
      <c r="AJ573" s="76">
        <f>IF(Y573&gt;='FF-Detailing'!B$3,'FF-Detailing'!C$3,IF(Y573&gt;='FF-Detailing'!B$4,('FF-Detailing'!C$4+((Y573-'FF-Detailing'!B$4)/('FF-Detailing'!B$3-'FF-Detailing'!B$4))*'FF-Detailing'!D$4),IF(Y573&gt;'FF-Detailing'!B$5,('FF-Detailing'!C$5+((Y573-'FF-Detailing'!B$5)/('FF-Detailing'!B$4-'FF-Detailing'!B$5))*'FF-Detailing'!D$5),IF(Y573&gt;='FF-Detailing'!B$6,('FF-Detailing'!C$6+((Y573-'FF-Detailing'!B$6)/('FF-Detailing'!B$5-'FF-Detailing'!B$6)*'FF-Detailing'!D$6)),0))))*$AJ$2/10</f>
        <v>2.2399999999999998</v>
      </c>
      <c r="AK573" s="100">
        <f t="shared" si="105"/>
        <v>64.600281995703341</v>
      </c>
      <c r="AL573" s="70">
        <f t="shared" si="112"/>
        <v>135</v>
      </c>
      <c r="AO573" s="110">
        <f t="shared" si="106"/>
        <v>12.774888219728078</v>
      </c>
      <c r="AP573" s="110">
        <f t="shared" si="102"/>
        <v>63.830063778321581</v>
      </c>
      <c r="AQ573" s="110">
        <f t="shared" si="103"/>
        <v>25.714285714285712</v>
      </c>
      <c r="AR573" s="110">
        <f t="shared" si="104"/>
        <v>78.333333333333343</v>
      </c>
      <c r="AS573" s="109">
        <f t="shared" si="107"/>
        <v>86</v>
      </c>
      <c r="AT573" s="109">
        <f t="shared" si="108"/>
        <v>81</v>
      </c>
      <c r="AU573" s="109">
        <f t="shared" si="109"/>
        <v>138</v>
      </c>
      <c r="AV573" s="109">
        <f t="shared" si="110"/>
        <v>96</v>
      </c>
    </row>
    <row r="574" spans="1:48" ht="20" x14ac:dyDescent="0.35">
      <c r="A574" s="87"/>
      <c r="B574" s="79">
        <v>110085</v>
      </c>
      <c r="C574" s="80" t="s">
        <v>384</v>
      </c>
      <c r="D574" s="80" t="s">
        <v>1114</v>
      </c>
      <c r="E574" s="80" t="s">
        <v>2660</v>
      </c>
      <c r="F574" s="80" t="s">
        <v>1834</v>
      </c>
      <c r="G574" s="80" t="s">
        <v>1835</v>
      </c>
      <c r="H574" s="80" t="s">
        <v>1822</v>
      </c>
      <c r="I574" s="80" t="s">
        <v>1757</v>
      </c>
      <c r="J574" s="146">
        <v>45662</v>
      </c>
      <c r="K574" s="146" t="s">
        <v>1719</v>
      </c>
      <c r="L574" s="79"/>
      <c r="M574" s="79">
        <v>9</v>
      </c>
      <c r="N574" s="78">
        <v>96.738438564307771</v>
      </c>
      <c r="O574" s="78">
        <f>_xlfn.XLOOKUP($B574,[1]Sheet1!$A:$A,[1]Sheet1!$D:$D)</f>
        <v>96.738425264844082</v>
      </c>
      <c r="P574" s="78">
        <f t="shared" si="111"/>
        <v>1.3299463688554169E-5</v>
      </c>
      <c r="Q574" s="78">
        <v>27.27272727272727</v>
      </c>
      <c r="R574" s="78">
        <v>88.067306324511208</v>
      </c>
      <c r="S574" s="78">
        <v>109.32190731301452</v>
      </c>
      <c r="T574" s="142">
        <v>5</v>
      </c>
      <c r="U574" s="68">
        <v>30.254838834800822</v>
      </c>
      <c r="V574" s="68">
        <v>0.60509677669601647</v>
      </c>
      <c r="W574" s="78">
        <v>106.54761904761905</v>
      </c>
      <c r="X574" s="78">
        <v>52.222222222222221</v>
      </c>
      <c r="Y574" s="78">
        <v>82.333333333333329</v>
      </c>
      <c r="Z574" s="73"/>
      <c r="AA574" s="74"/>
      <c r="AB574" s="75">
        <f>IF(N574="","",(IF(N574&gt;='Sales Ach'!B$3,'Sales Ach'!C$3,IF(N574&gt;='Sales Ach'!B$4,('Sales Ach'!C$4+((N574-'Sales Ach'!B$4)/('Sales Ach'!B$3-'Sales Ach'!B$4))*'Sales Ach'!D$4),IF(N574&gt;'Sales Ach'!B$5,('Sales Ach'!C$5+((N574-'Sales Ach'!B$5)/('Sales Ach'!B$4-'Sales Ach'!B$5))*'Sales Ach'!D$5),IF(N574&gt;='Sales Ach'!B$6,('Sales Ach'!C$6+((N574-'Sales Ach'!B$6)/('Sales Ach'!B$5-'Sales Ach'!B$6)*'Sales Ach'!D$6)),0))))*$AB$2/10))</f>
        <v>17.086126277169324</v>
      </c>
      <c r="AC574" s="76">
        <f>IF(Q574="","",(IF(Q574&gt;=UA!B$3,UA!C$3,IF(Q574&gt;=UA!B$4,(UA!C$4+((Q574-UA!B$4)/(UA!B$3-UA!B$4))*UA!D$4),IF(Q574&gt;UA!B$5,(UA!C$5+((Q574-UA!B$5)/(UA!B$4-UA!B$5))*UA!D$5),IF(Q574&gt;=UA!B$6,(UA!C$6+((Q574-UA!B$6)/(UA!B$5-UA!B$6)*UA!D$6)),0))))*$AC$2/10))</f>
        <v>0</v>
      </c>
      <c r="AD574" s="76">
        <f>IF(R574="","",(IF(R574&gt;='New Product'!B$3,'New Product'!C$3,IF(R574&gt;='New Product'!B$4,('New Product'!C$4+((R574-'New Product'!B$4)/('New Product'!B$3-'New Product'!B$4))*'New Product'!D$4),IF(R574&gt;'New Product'!B$5,('New Product'!C$5+((R574-'New Product'!B$5)/('New Product'!B$4-'New Product'!B$5))*'New Product'!D$5),IF(R574&gt;='New Product'!B$6,('New Product'!C$6+((R574-'New Product'!B$6)/('New Product'!B$5-'New Product'!B$6)*'New Product'!D$6)),0)))))*$AD$2/10)</f>
        <v>2.8067306324511208</v>
      </c>
      <c r="AE574" s="76">
        <f>IF(S574="","",(IF(S574&gt;='Basket Brand'!B$3,'Basket Brand'!C$3,IF(S574&gt;='Basket Brand'!B$4,('Basket Brand'!C$4+((S574-'Basket Brand'!B$4)/('Basket Brand'!B$3-'Basket Brand'!B$4))*'Basket Brand'!D$4),IF(S574&gt;'Basket Brand'!B$5,('Basket Brand'!C$5+((S574-'Basket Brand'!B$5)/('Basket Brand'!B$4-'Basket Brand'!B$5))*'Basket Brand'!D$5),IF(S574&gt;='Basket Brand'!B$6,('Basket Brand'!C$6+((S574-'Basket Brand'!B$6)/('Basket Brand'!B$5-'Basket Brand'!B$6)*'Basket Brand'!D$6)),0))))*$AE$2/10))</f>
        <v>10.718628877561741</v>
      </c>
      <c r="AF574" s="76">
        <f>IF(T574="","",(IF(T574&gt;='No of Month Ach.'!B$3,'No of Month Ach.'!C$3,IF(T574&gt;='No of Month Ach.'!B$4,('No of Month Ach.'!C$4+((T574-'No of Month Ach.'!B$4)/('No of Month Ach.'!B$3-'No of Month Ach.'!B$4))*'No of Month Ach.'!D$4),IF(T574&gt;'No of Month Ach.'!B$5,('No of Month Ach.'!C$5+((T574-'No of Month Ach.'!B$5)/('No of Month Ach.'!B$4-'No of Month Ach.'!B$5))*'No of Month Ach.'!D$5),IF(T574&gt;='No of Month Ach.'!B$6,('No of Month Ach.'!C$6+((T574-'No of Month Ach.'!B$6)/('No of Month Ach.'!B$5-'No of Month Ach.'!B$6)*'No of Month Ach.'!D$6)),0))))*$AF$2/10))</f>
        <v>0.35</v>
      </c>
      <c r="AG574" s="76">
        <f>IFERROR(IF(U574="","",IF(U574&gt;='Rx Share'!B$3,'Rx Share'!C$3,IF(U574&gt;='Rx Share'!B$4,('Rx Share'!C$4+((U574-'Rx Share'!B$4)/('Rx Share'!B$3-'Rx Share'!B$4))*'Rx Share'!D$4),IF(U574&gt;'Rx Share'!B$5,('Rx Share'!C$5+((U574-'Rx Share'!B$5)/('Rx Share'!B$4-'Rx Share'!B$5))*'Rx Share'!D$5),IF(U574&gt;='Rx Share'!B$6,('Rx Share'!C$6+((U574-'Rx Share'!B$6)/('Rx Share'!B$5-'Rx Share'!B$6)*'Rx Share'!D$6)),0)))))*$AG$2/10,"")</f>
        <v>0</v>
      </c>
      <c r="AH574" s="76">
        <f>IF(W574&gt;='Call Achv'!B$3,'Call Achv'!C$3,IF(W574&gt;='Call Achv'!B$4,('Call Achv'!C$4+((W574-'Call Achv'!B$4)/('Call Achv'!B$3-'Call Achv'!B$4))*'Call Achv'!D$4),IF(W574&gt;'Call Achv'!B$5,('Call Achv'!C$5+((W574-'Call Achv'!B$5)/('Call Achv'!B$4-'Call Achv'!B$5))*'Call Achv'!D$5),IF(W574&gt;='Call Achv'!B$6,('Call Achv'!C$6+((W574-'Call Achv'!B$6)/('Call Achv'!B$5-'Call Achv'!B$6)*'Call Achv'!D$6)),0))))*$AH$2/10</f>
        <v>5</v>
      </c>
      <c r="AI574" s="76">
        <f>IF(X574&gt;='FF-Written'!B$3,'FF-Written'!C$3,IF(X574&gt;='FF-Written'!B$4,('FF-Written'!C$4+((X574-'FF-Written'!B$4)/('FF-Written'!B$3-'FF-Written'!B$4))*'FF-Written'!D$4),IF(X574&gt;'FF-Written'!B$5,('FF-Written'!C$5+((X574-'FF-Written'!B$5)/('FF-Written'!B$4-'FF-Written'!B$5))*'FF-Written'!D$5),IF(X574&gt;='FF-Written'!B$6,('FF-Written'!C$6+((X574-'FF-Written'!B$6)/('FF-Written'!B$5-'FF-Written'!B$6)*'FF-Written'!D$6)),0))))*$AI$2/10</f>
        <v>1.0222222222222221</v>
      </c>
      <c r="AJ574" s="76">
        <f>IF(Y574&gt;='FF-Detailing'!B$3,'FF-Detailing'!C$3,IF(Y574&gt;='FF-Detailing'!B$4,('FF-Detailing'!C$4+((Y574-'FF-Detailing'!B$4)/('FF-Detailing'!B$3-'FF-Detailing'!B$4))*'FF-Detailing'!D$4),IF(Y574&gt;'FF-Detailing'!B$5,('FF-Detailing'!C$5+((Y574-'FF-Detailing'!B$5)/('FF-Detailing'!B$4-'FF-Detailing'!B$5))*'FF-Detailing'!D$5),IF(Y574&gt;='FF-Detailing'!B$6,('FF-Detailing'!C$6+((Y574-'FF-Detailing'!B$6)/('FF-Detailing'!B$5-'FF-Detailing'!B$6)*'FF-Detailing'!D$6)),0))))*$AJ$2/10</f>
        <v>2.2399999999999998</v>
      </c>
      <c r="AK574" s="100">
        <f t="shared" si="105"/>
        <v>49.029635011755516</v>
      </c>
      <c r="AL574" s="70">
        <f t="shared" si="112"/>
        <v>247</v>
      </c>
      <c r="AO574" s="110" t="str">
        <f t="shared" si="106"/>
        <v/>
      </c>
      <c r="AP574" s="110" t="str">
        <f t="shared" si="102"/>
        <v/>
      </c>
      <c r="AQ574" s="110" t="str">
        <f t="shared" si="103"/>
        <v/>
      </c>
      <c r="AR574" s="110" t="str">
        <f t="shared" si="104"/>
        <v/>
      </c>
      <c r="AS574" s="109" t="str">
        <f t="shared" si="107"/>
        <v>Disqualified</v>
      </c>
      <c r="AT574" s="109" t="str">
        <f t="shared" si="108"/>
        <v>Disqualified</v>
      </c>
      <c r="AU574" s="109" t="str">
        <f t="shared" si="109"/>
        <v>Disqualified</v>
      </c>
      <c r="AV574" s="109" t="str">
        <f t="shared" si="110"/>
        <v>Disqualified</v>
      </c>
    </row>
    <row r="575" spans="1:48" ht="20" x14ac:dyDescent="0.35">
      <c r="A575" s="87"/>
      <c r="B575" s="79">
        <v>110086</v>
      </c>
      <c r="C575" s="80" t="s">
        <v>2661</v>
      </c>
      <c r="D575" s="80" t="s">
        <v>1114</v>
      </c>
      <c r="E575" s="80" t="s">
        <v>2662</v>
      </c>
      <c r="F575" s="80" t="s">
        <v>2014</v>
      </c>
      <c r="G575" s="80" t="s">
        <v>1821</v>
      </c>
      <c r="H575" s="80" t="s">
        <v>1822</v>
      </c>
      <c r="I575" s="80" t="s">
        <v>1757</v>
      </c>
      <c r="J575" s="146">
        <v>45662</v>
      </c>
      <c r="K575" s="146" t="s">
        <v>1719</v>
      </c>
      <c r="L575" s="79"/>
      <c r="M575" s="79">
        <v>9</v>
      </c>
      <c r="N575" s="78">
        <v>93.02219659002013</v>
      </c>
      <c r="O575" s="78">
        <f>_xlfn.XLOOKUP($B575,[1]Sheet1!$A:$A,[1]Sheet1!$D:$D)</f>
        <v>93.022229676549458</v>
      </c>
      <c r="P575" s="78">
        <f t="shared" si="111"/>
        <v>-3.3086529327874814E-5</v>
      </c>
      <c r="Q575" s="78">
        <v>32.330827067669169</v>
      </c>
      <c r="R575" s="78">
        <v>119.87828709358706</v>
      </c>
      <c r="S575" s="78">
        <v>96.184616219986935</v>
      </c>
      <c r="T575" s="142">
        <v>4</v>
      </c>
      <c r="U575" s="68">
        <v>23.874488403819917</v>
      </c>
      <c r="V575" s="68">
        <v>0.47748976807639837</v>
      </c>
      <c r="W575" s="78">
        <v>107.73809523809523</v>
      </c>
      <c r="X575" s="78">
        <v>69.444444444444443</v>
      </c>
      <c r="Y575" s="78">
        <v>83</v>
      </c>
      <c r="Z575" s="73"/>
      <c r="AA575" s="74"/>
      <c r="AB575" s="75">
        <f>IF(N575="","",(IF(N575&gt;='Sales Ach'!B$3,'Sales Ach'!C$3,IF(N575&gt;='Sales Ach'!B$4,('Sales Ach'!C$4+((N575-'Sales Ach'!B$4)/('Sales Ach'!B$3-'Sales Ach'!B$4))*'Sales Ach'!D$4),IF(N575&gt;'Sales Ach'!B$5,('Sales Ach'!C$5+((N575-'Sales Ach'!B$5)/('Sales Ach'!B$4-'Sales Ach'!B$5))*'Sales Ach'!D$5),IF(N575&gt;='Sales Ach'!B$6,('Sales Ach'!C$6+((N575-'Sales Ach'!B$6)/('Sales Ach'!B$5-'Sales Ach'!B$6)*'Sales Ach'!D$6)),0))))*$AB$2/10))</f>
        <v>14.406658977006037</v>
      </c>
      <c r="AC575" s="76">
        <f>IF(Q575="","",(IF(Q575&gt;=UA!B$3,UA!C$3,IF(Q575&gt;=UA!B$4,(UA!C$4+((Q575-UA!B$4)/(UA!B$3-UA!B$4))*UA!D$4),IF(Q575&gt;UA!B$5,(UA!C$5+((Q575-UA!B$5)/(UA!B$4-UA!B$5))*UA!D$5),IF(Q575&gt;=UA!B$6,(UA!C$6+((Q575-UA!B$6)/(UA!B$5-UA!B$6)*UA!D$6)),0))))*$AC$2/10))</f>
        <v>3.6992481203007506</v>
      </c>
      <c r="AD575" s="76">
        <f>IF(R575="","",(IF(R575&gt;='New Product'!B$3,'New Product'!C$3,IF(R575&gt;='New Product'!B$4,('New Product'!C$4+((R575-'New Product'!B$4)/('New Product'!B$3-'New Product'!B$4))*'New Product'!D$4),IF(R575&gt;'New Product'!B$5,('New Product'!C$5+((R575-'New Product'!B$5)/('New Product'!B$4-'New Product'!B$5))*'New Product'!D$5),IF(R575&gt;='New Product'!B$6,('New Product'!C$6+((R575-'New Product'!B$6)/('New Product'!B$5-'New Product'!B$6)*'New Product'!D$6)),0)))))*$AD$2/10)</f>
        <v>5</v>
      </c>
      <c r="AE575" s="76">
        <f>IF(S575="","",(IF(S575&gt;='Basket Brand'!B$3,'Basket Brand'!C$3,IF(S575&gt;='Basket Brand'!B$4,('Basket Brand'!C$4+((S575-'Basket Brand'!B$4)/('Basket Brand'!B$3-'Basket Brand'!B$4))*'Basket Brand'!D$4),IF(S575&gt;'Basket Brand'!B$5,('Basket Brand'!C$5+((S575-'Basket Brand'!B$5)/('Basket Brand'!B$4-'Basket Brand'!B$5))*'Basket Brand'!D$5),IF(S575&gt;='Basket Brand'!B$6,('Basket Brand'!C$6+((S575-'Basket Brand'!B$6)/('Basket Brand'!B$5-'Basket Brand'!B$6)*'Basket Brand'!D$6)),0))))*$AE$2/10))</f>
        <v>6.5686157855937299</v>
      </c>
      <c r="AF575" s="76">
        <f>IF(T575="","",(IF(T575&gt;='No of Month Ach.'!B$3,'No of Month Ach.'!C$3,IF(T575&gt;='No of Month Ach.'!B$4,('No of Month Ach.'!C$4+((T575-'No of Month Ach.'!B$4)/('No of Month Ach.'!B$3-'No of Month Ach.'!B$4))*'No of Month Ach.'!D$4),IF(T575&gt;'No of Month Ach.'!B$5,('No of Month Ach.'!C$5+((T575-'No of Month Ach.'!B$5)/('No of Month Ach.'!B$4-'No of Month Ach.'!B$5))*'No of Month Ach.'!D$5),IF(T575&gt;='No of Month Ach.'!B$6,('No of Month Ach.'!C$6+((T575-'No of Month Ach.'!B$6)/('No of Month Ach.'!B$5-'No of Month Ach.'!B$6)*'No of Month Ach.'!D$6)),0))))*$AF$2/10))</f>
        <v>0</v>
      </c>
      <c r="AG575" s="76">
        <f>IFERROR(IF(U575="","",IF(U575&gt;='Rx Share'!B$3,'Rx Share'!C$3,IF(U575&gt;='Rx Share'!B$4,('Rx Share'!C$4+((U575-'Rx Share'!B$4)/('Rx Share'!B$3-'Rx Share'!B$4))*'Rx Share'!D$4),IF(U575&gt;'Rx Share'!B$5,('Rx Share'!C$5+((U575-'Rx Share'!B$5)/('Rx Share'!B$4-'Rx Share'!B$5))*'Rx Share'!D$5),IF(U575&gt;='Rx Share'!B$6,('Rx Share'!C$6+((U575-'Rx Share'!B$6)/('Rx Share'!B$5-'Rx Share'!B$6)*'Rx Share'!D$6)),0)))))*$AG$2/10,"")</f>
        <v>0</v>
      </c>
      <c r="AH575" s="76">
        <f>IF(W575&gt;='Call Achv'!B$3,'Call Achv'!C$3,IF(W575&gt;='Call Achv'!B$4,('Call Achv'!C$4+((W575-'Call Achv'!B$4)/('Call Achv'!B$3-'Call Achv'!B$4))*'Call Achv'!D$4),IF(W575&gt;'Call Achv'!B$5,('Call Achv'!C$5+((W575-'Call Achv'!B$5)/('Call Achv'!B$4-'Call Achv'!B$5))*'Call Achv'!D$5),IF(W575&gt;='Call Achv'!B$6,('Call Achv'!C$6+((W575-'Call Achv'!B$6)/('Call Achv'!B$5-'Call Achv'!B$6)*'Call Achv'!D$6)),0))))*$AH$2/10</f>
        <v>5</v>
      </c>
      <c r="AI575" s="76">
        <f>IF(X575&gt;='FF-Written'!B$3,'FF-Written'!C$3,IF(X575&gt;='FF-Written'!B$4,('FF-Written'!C$4+((X575-'FF-Written'!B$4)/('FF-Written'!B$3-'FF-Written'!B$4))*'FF-Written'!D$4),IF(X575&gt;'FF-Written'!B$5,('FF-Written'!C$5+((X575-'FF-Written'!B$5)/('FF-Written'!B$4-'FF-Written'!B$5))*'FF-Written'!D$5),IF(X575&gt;='FF-Written'!B$6,('FF-Written'!C$6+((X575-'FF-Written'!B$6)/('FF-Written'!B$5-'FF-Written'!B$6)*'FF-Written'!D$6)),0))))*$AI$2/10</f>
        <v>4.333333333333333</v>
      </c>
      <c r="AJ575" s="76">
        <f>IF(Y575&gt;='FF-Detailing'!B$3,'FF-Detailing'!C$3,IF(Y575&gt;='FF-Detailing'!B$4,('FF-Detailing'!C$4+((Y575-'FF-Detailing'!B$4)/('FF-Detailing'!B$3-'FF-Detailing'!B$4))*'FF-Detailing'!D$4),IF(Y575&gt;'FF-Detailing'!B$5,('FF-Detailing'!C$5+((Y575-'FF-Detailing'!B$5)/('FF-Detailing'!B$4-'FF-Detailing'!B$5))*'FF-Detailing'!D$5),IF(Y575&gt;='FF-Detailing'!B$6,('FF-Detailing'!C$6+((Y575-'FF-Detailing'!B$6)/('FF-Detailing'!B$5-'FF-Detailing'!B$6)*'FF-Detailing'!D$6)),0))))*$AJ$2/10</f>
        <v>2.2799999999999998</v>
      </c>
      <c r="AK575" s="100">
        <f t="shared" si="105"/>
        <v>51.609820270292325</v>
      </c>
      <c r="AL575" s="70">
        <f t="shared" si="112"/>
        <v>225</v>
      </c>
      <c r="AO575" s="110" t="str">
        <f t="shared" si="106"/>
        <v/>
      </c>
      <c r="AP575" s="110" t="str">
        <f t="shared" ref="AP575:AP578" si="113">IFERROR(IF($N575&gt;=99.5,R575,""),"")</f>
        <v/>
      </c>
      <c r="AQ575" s="110" t="str">
        <f t="shared" ref="AQ575:AQ578" si="114">IFERROR(IF($N575&gt;=99.5,Q575,""),"")</f>
        <v/>
      </c>
      <c r="AR575" s="110" t="str">
        <f t="shared" ref="AR575:AR578" si="115">IFERROR(IF($N575&gt;=99.5,X575,""),"")</f>
        <v/>
      </c>
      <c r="AS575" s="109" t="str">
        <f t="shared" si="107"/>
        <v>Disqualified</v>
      </c>
      <c r="AT575" s="109" t="str">
        <f t="shared" si="108"/>
        <v>Disqualified</v>
      </c>
      <c r="AU575" s="109" t="str">
        <f t="shared" si="109"/>
        <v>Disqualified</v>
      </c>
      <c r="AV575" s="109" t="str">
        <f t="shared" si="110"/>
        <v>Disqualified</v>
      </c>
    </row>
    <row r="576" spans="1:48" ht="20" x14ac:dyDescent="0.35">
      <c r="A576" s="87"/>
      <c r="B576" s="79">
        <v>110091</v>
      </c>
      <c r="C576" s="80" t="s">
        <v>2663</v>
      </c>
      <c r="D576" s="80" t="s">
        <v>1114</v>
      </c>
      <c r="E576" s="80" t="s">
        <v>378</v>
      </c>
      <c r="F576" s="80" t="s">
        <v>43</v>
      </c>
      <c r="G576" s="80" t="s">
        <v>14</v>
      </c>
      <c r="H576" s="80" t="s">
        <v>1770</v>
      </c>
      <c r="I576" s="80" t="s">
        <v>1757</v>
      </c>
      <c r="J576" s="146">
        <v>45662</v>
      </c>
      <c r="K576" s="146" t="s">
        <v>1719</v>
      </c>
      <c r="L576" s="79"/>
      <c r="M576" s="79">
        <v>9</v>
      </c>
      <c r="N576" s="78">
        <v>89.454253584028436</v>
      </c>
      <c r="O576" s="78">
        <f>_xlfn.XLOOKUP($B576,[1]Sheet1!$A:$A,[1]Sheet1!$D:$D)</f>
        <v>89.454248658719067</v>
      </c>
      <c r="P576" s="78">
        <f t="shared" si="111"/>
        <v>4.9253093692414041E-6</v>
      </c>
      <c r="Q576" s="78">
        <v>57.692307692307686</v>
      </c>
      <c r="R576" s="78">
        <v>76.934764548464699</v>
      </c>
      <c r="S576" s="78">
        <v>98.292639028503785</v>
      </c>
      <c r="T576" s="142">
        <v>3</v>
      </c>
      <c r="U576" s="68">
        <v>12.259194395796849</v>
      </c>
      <c r="V576" s="68">
        <v>0.61295971978984243</v>
      </c>
      <c r="W576" s="78">
        <v>92.333333333333329</v>
      </c>
      <c r="X576" s="78">
        <v>51.666666666666664</v>
      </c>
      <c r="Y576" s="78">
        <v>87.666666666666671</v>
      </c>
      <c r="Z576" s="73"/>
      <c r="AA576" s="74"/>
      <c r="AB576" s="75">
        <f>IF(N576="","",(IF(N576&gt;='Sales Ach'!B$3,'Sales Ach'!C$3,IF(N576&gt;='Sales Ach'!B$4,('Sales Ach'!C$4+((N576-'Sales Ach'!B$4)/('Sales Ach'!B$3-'Sales Ach'!B$4))*'Sales Ach'!D$4),IF(N576&gt;'Sales Ach'!B$5,('Sales Ach'!C$5+((N576-'Sales Ach'!B$5)/('Sales Ach'!B$4-'Sales Ach'!B$5))*'Sales Ach'!D$5),IF(N576&gt;='Sales Ach'!B$6,('Sales Ach'!C$6+((N576-'Sales Ach'!B$6)/('Sales Ach'!B$5-'Sales Ach'!B$6)*'Sales Ach'!D$6)),0))))*$AB$2/10))</f>
        <v>13.336276075208531</v>
      </c>
      <c r="AC576" s="76">
        <f>IF(Q576="","",(IF(Q576&gt;=UA!B$3,UA!C$3,IF(Q576&gt;=UA!B$4,(UA!C$4+((Q576-UA!B$4)/(UA!B$3-UA!B$4))*UA!D$4),IF(Q576&gt;UA!B$5,(UA!C$5+((Q576-UA!B$5)/(UA!B$4-UA!B$5))*UA!D$5),IF(Q576&gt;=UA!B$6,(UA!C$6+((Q576-UA!B$6)/(UA!B$5-UA!B$6)*UA!D$6)),0))))*$AC$2/10))</f>
        <v>10</v>
      </c>
      <c r="AD576" s="76">
        <f>IF(R576="","",(IF(R576&gt;='New Product'!B$3,'New Product'!C$3,IF(R576&gt;='New Product'!B$4,('New Product'!C$4+((R576-'New Product'!B$4)/('New Product'!B$3-'New Product'!B$4))*'New Product'!D$4),IF(R576&gt;'New Product'!B$5,('New Product'!C$5+((R576-'New Product'!B$5)/('New Product'!B$4-'New Product'!B$5))*'New Product'!D$5),IF(R576&gt;='New Product'!B$6,('New Product'!C$6+((R576-'New Product'!B$6)/('New Product'!B$5-'New Product'!B$6)*'New Product'!D$6)),0)))))*$AD$2/10)</f>
        <v>1.8658959489953308</v>
      </c>
      <c r="AE576" s="76">
        <f>IF(S576="","",(IF(S576&gt;='Basket Brand'!B$3,'Basket Brand'!C$3,IF(S576&gt;='Basket Brand'!B$4,('Basket Brand'!C$4+((S576-'Basket Brand'!B$4)/('Basket Brand'!B$3-'Basket Brand'!B$4))*'Basket Brand'!D$4),IF(S576&gt;'Basket Brand'!B$5,('Basket Brand'!C$5+((S576-'Basket Brand'!B$5)/('Basket Brand'!B$4-'Basket Brand'!B$5))*'Basket Brand'!D$5),IF(S576&gt;='Basket Brand'!B$6,('Basket Brand'!C$6+((S576-'Basket Brand'!B$6)/('Basket Brand'!B$5-'Basket Brand'!B$6)*'Basket Brand'!D$6)),0))))*$AE$2/10))</f>
        <v>7.580466733681817</v>
      </c>
      <c r="AF576" s="76">
        <f>IF(T576="","",(IF(T576&gt;='No of Month Ach.'!B$3,'No of Month Ach.'!C$3,IF(T576&gt;='No of Month Ach.'!B$4,('No of Month Ach.'!C$4+((T576-'No of Month Ach.'!B$4)/('No of Month Ach.'!B$3-'No of Month Ach.'!B$4))*'No of Month Ach.'!D$4),IF(T576&gt;'No of Month Ach.'!B$5,('No of Month Ach.'!C$5+((T576-'No of Month Ach.'!B$5)/('No of Month Ach.'!B$4-'No of Month Ach.'!B$5))*'No of Month Ach.'!D$5),IF(T576&gt;='No of Month Ach.'!B$6,('No of Month Ach.'!C$6+((T576-'No of Month Ach.'!B$6)/('No of Month Ach.'!B$5-'No of Month Ach.'!B$6)*'No of Month Ach.'!D$6)),0))))*$AF$2/10))</f>
        <v>0</v>
      </c>
      <c r="AG576" s="76">
        <f>IFERROR(IF(U576="","",IF(U576&gt;='Rx Share'!B$3,'Rx Share'!C$3,IF(U576&gt;='Rx Share'!B$4,('Rx Share'!C$4+((U576-'Rx Share'!B$4)/('Rx Share'!B$3-'Rx Share'!B$4))*'Rx Share'!D$4),IF(U576&gt;'Rx Share'!B$5,('Rx Share'!C$5+((U576-'Rx Share'!B$5)/('Rx Share'!B$4-'Rx Share'!B$5))*'Rx Share'!D$5),IF(U576&gt;='Rx Share'!B$6,('Rx Share'!C$6+((U576-'Rx Share'!B$6)/('Rx Share'!B$5-'Rx Share'!B$6)*'Rx Share'!D$6)),0)))))*$AG$2/10,"")</f>
        <v>0</v>
      </c>
      <c r="AH576" s="76">
        <f>IF(W576&gt;='Call Achv'!B$3,'Call Achv'!C$3,IF(W576&gt;='Call Achv'!B$4,('Call Achv'!C$4+((W576-'Call Achv'!B$4)/('Call Achv'!B$3-'Call Achv'!B$4))*'Call Achv'!D$4),IF(W576&gt;'Call Achv'!B$5,('Call Achv'!C$5+((W576-'Call Achv'!B$5)/('Call Achv'!B$4-'Call Achv'!B$5))*'Call Achv'!D$5),IF(W576&gt;='Call Achv'!B$6,('Call Achv'!C$6+((W576-'Call Achv'!B$6)/('Call Achv'!B$5-'Call Achv'!B$6)*'Call Achv'!D$6)),0))))*$AH$2/10</f>
        <v>2.4666666666666659</v>
      </c>
      <c r="AI576" s="76">
        <f>IF(X576&gt;='FF-Written'!B$3,'FF-Written'!C$3,IF(X576&gt;='FF-Written'!B$4,('FF-Written'!C$4+((X576-'FF-Written'!B$4)/('FF-Written'!B$3-'FF-Written'!B$4))*'FF-Written'!D$4),IF(X576&gt;'FF-Written'!B$5,('FF-Written'!C$5+((X576-'FF-Written'!B$5)/('FF-Written'!B$4-'FF-Written'!B$5))*'FF-Written'!D$5),IF(X576&gt;='FF-Written'!B$6,('FF-Written'!C$6+((X576-'FF-Written'!B$6)/('FF-Written'!B$5-'FF-Written'!B$6)*'FF-Written'!D$6)),0))))*$AI$2/10</f>
        <v>0.86666666666666603</v>
      </c>
      <c r="AJ576" s="76">
        <f>IF(Y576&gt;='FF-Detailing'!B$3,'FF-Detailing'!C$3,IF(Y576&gt;='FF-Detailing'!B$4,('FF-Detailing'!C$4+((Y576-'FF-Detailing'!B$4)/('FF-Detailing'!B$3-'FF-Detailing'!B$4))*'FF-Detailing'!D$4),IF(Y576&gt;'FF-Detailing'!B$5,('FF-Detailing'!C$5+((Y576-'FF-Detailing'!B$5)/('FF-Detailing'!B$4-'FF-Detailing'!B$5))*'FF-Detailing'!D$5),IF(Y576&gt;='FF-Detailing'!B$6,('FF-Detailing'!C$6+((Y576-'FF-Detailing'!B$6)/('FF-Detailing'!B$5-'FF-Detailing'!B$6)*'FF-Detailing'!D$6)),0))))*$AJ$2/10</f>
        <v>2.5600000000000005</v>
      </c>
      <c r="AK576" s="100">
        <f t="shared" si="105"/>
        <v>48.344965114023765</v>
      </c>
      <c r="AL576" s="70">
        <f t="shared" si="112"/>
        <v>257</v>
      </c>
      <c r="AO576" s="110" t="str">
        <f t="shared" si="106"/>
        <v/>
      </c>
      <c r="AP576" s="110" t="str">
        <f>IFERROR(IF($N576&gt;=99.5,R576,""),"")</f>
        <v/>
      </c>
      <c r="AQ576" s="110" t="str">
        <f t="shared" si="114"/>
        <v/>
      </c>
      <c r="AR576" s="110" t="str">
        <f t="shared" si="115"/>
        <v/>
      </c>
      <c r="AS576" s="109" t="str">
        <f t="shared" si="107"/>
        <v>Disqualified</v>
      </c>
      <c r="AT576" s="109" t="str">
        <f t="shared" si="108"/>
        <v>Disqualified</v>
      </c>
      <c r="AU576" s="109" t="str">
        <f t="shared" si="109"/>
        <v>Disqualified</v>
      </c>
      <c r="AV576" s="109" t="str">
        <f t="shared" si="110"/>
        <v>Disqualified</v>
      </c>
    </row>
    <row r="577" spans="1:48" ht="20" x14ac:dyDescent="0.35">
      <c r="A577" s="87"/>
      <c r="B577" s="79">
        <v>110092</v>
      </c>
      <c r="C577" s="80" t="s">
        <v>2664</v>
      </c>
      <c r="D577" s="80" t="s">
        <v>1114</v>
      </c>
      <c r="E577" s="80" t="s">
        <v>470</v>
      </c>
      <c r="F577" s="80" t="s">
        <v>68</v>
      </c>
      <c r="G577" s="80" t="s">
        <v>34</v>
      </c>
      <c r="H577" s="80" t="s">
        <v>1760</v>
      </c>
      <c r="I577" s="80" t="s">
        <v>1757</v>
      </c>
      <c r="J577" s="146">
        <v>45662</v>
      </c>
      <c r="K577" s="146" t="s">
        <v>1719</v>
      </c>
      <c r="L577" s="79"/>
      <c r="M577" s="79">
        <v>9</v>
      </c>
      <c r="N577" s="78">
        <v>75.483152349581346</v>
      </c>
      <c r="O577" s="78">
        <f>_xlfn.XLOOKUP($B577,[1]Sheet1!$A:$A,[1]Sheet1!$D:$D)</f>
        <v>75.483178332439024</v>
      </c>
      <c r="P577" s="78">
        <f t="shared" si="111"/>
        <v>-2.5982857678741311E-5</v>
      </c>
      <c r="Q577" s="78">
        <v>14.031971580817052</v>
      </c>
      <c r="R577" s="78">
        <v>27.985471004244435</v>
      </c>
      <c r="S577" s="78">
        <v>56.939382136878422</v>
      </c>
      <c r="T577" s="142">
        <v>0</v>
      </c>
      <c r="U577" s="68">
        <v>7.9638970002654634</v>
      </c>
      <c r="V577" s="68">
        <v>0.23891691000796389</v>
      </c>
      <c r="W577" s="78">
        <v>105.36507936507937</v>
      </c>
      <c r="X577" s="78">
        <v>73.333333333333329</v>
      </c>
      <c r="Y577" s="78">
        <v>75</v>
      </c>
      <c r="Z577" s="73"/>
      <c r="AA577" s="74"/>
      <c r="AB577" s="75">
        <f>IF(N577="","",(IF(N577&gt;='Sales Ach'!B$3,'Sales Ach'!C$3,IF(N577&gt;='Sales Ach'!B$4,('Sales Ach'!C$4+((N577-'Sales Ach'!B$4)/('Sales Ach'!B$3-'Sales Ach'!B$4))*'Sales Ach'!D$4),IF(N577&gt;'Sales Ach'!B$5,('Sales Ach'!C$5+((N577-'Sales Ach'!B$5)/('Sales Ach'!B$4-'Sales Ach'!B$5))*'Sales Ach'!D$5),IF(N577&gt;='Sales Ach'!B$6,('Sales Ach'!C$6+((N577-'Sales Ach'!B$6)/('Sales Ach'!B$5-'Sales Ach'!B$6)*'Sales Ach'!D$6)),0))))*$AB$2/10))</f>
        <v>9.1449457048744041</v>
      </c>
      <c r="AC577" s="76">
        <f>IF(Q577="","",(IF(Q577&gt;=UA!B$3,UA!C$3,IF(Q577&gt;=UA!B$4,(UA!C$4+((Q577-UA!B$4)/(UA!B$3-UA!B$4))*UA!D$4),IF(Q577&gt;UA!B$5,(UA!C$5+((Q577-UA!B$5)/(UA!B$4-UA!B$5))*UA!D$5),IF(Q577&gt;=UA!B$6,(UA!C$6+((Q577-UA!B$6)/(UA!B$5-UA!B$6)*UA!D$6)),0))))*$AC$2/10))</f>
        <v>0</v>
      </c>
      <c r="AD577" s="76">
        <f>IF(R577="","",(IF(R577&gt;='New Product'!B$3,'New Product'!C$3,IF(R577&gt;='New Product'!B$4,('New Product'!C$4+((R577-'New Product'!B$4)/('New Product'!B$3-'New Product'!B$4))*'New Product'!D$4),IF(R577&gt;'New Product'!B$5,('New Product'!C$5+((R577-'New Product'!B$5)/('New Product'!B$4-'New Product'!B$5))*'New Product'!D$5),IF(R577&gt;='New Product'!B$6,('New Product'!C$6+((R577-'New Product'!B$6)/('New Product'!B$5-'New Product'!B$6)*'New Product'!D$6)),0)))))*$AD$2/10)</f>
        <v>0</v>
      </c>
      <c r="AE577" s="76">
        <f>IF(S577="","",(IF(S577&gt;='Basket Brand'!B$3,'Basket Brand'!C$3,IF(S577&gt;='Basket Brand'!B$4,('Basket Brand'!C$4+((S577-'Basket Brand'!B$4)/('Basket Brand'!B$3-'Basket Brand'!B$4))*'Basket Brand'!D$4),IF(S577&gt;'Basket Brand'!B$5,('Basket Brand'!C$5+((S577-'Basket Brand'!B$5)/('Basket Brand'!B$4-'Basket Brand'!B$5))*'Basket Brand'!D$5),IF(S577&gt;='Basket Brand'!B$6,('Basket Brand'!C$6+((S577-'Basket Brand'!B$6)/('Basket Brand'!B$5-'Basket Brand'!B$6)*'Basket Brand'!D$6)),0))))*$AE$2/10))</f>
        <v>1.4327258564254106</v>
      </c>
      <c r="AF577" s="76">
        <f>IF(T577="","",(IF(T577&gt;='No of Month Ach.'!B$3,'No of Month Ach.'!C$3,IF(T577&gt;='No of Month Ach.'!B$4,('No of Month Ach.'!C$4+((T577-'No of Month Ach.'!B$4)/('No of Month Ach.'!B$3-'No of Month Ach.'!B$4))*'No of Month Ach.'!D$4),IF(T577&gt;'No of Month Ach.'!B$5,('No of Month Ach.'!C$5+((T577-'No of Month Ach.'!B$5)/('No of Month Ach.'!B$4-'No of Month Ach.'!B$5))*'No of Month Ach.'!D$5),IF(T577&gt;='No of Month Ach.'!B$6,('No of Month Ach.'!C$6+((T577-'No of Month Ach.'!B$6)/('No of Month Ach.'!B$5-'No of Month Ach.'!B$6)*'No of Month Ach.'!D$6)),0))))*$AF$2/10))</f>
        <v>0</v>
      </c>
      <c r="AG577" s="76">
        <f>IFERROR(IF(U577="","",IF(U577&gt;='Rx Share'!B$3,'Rx Share'!C$3,IF(U577&gt;='Rx Share'!B$4,('Rx Share'!C$4+((U577-'Rx Share'!B$4)/('Rx Share'!B$3-'Rx Share'!B$4))*'Rx Share'!D$4),IF(U577&gt;'Rx Share'!B$5,('Rx Share'!C$5+((U577-'Rx Share'!B$5)/('Rx Share'!B$4-'Rx Share'!B$5))*'Rx Share'!D$5),IF(U577&gt;='Rx Share'!B$6,('Rx Share'!C$6+((U577-'Rx Share'!B$6)/('Rx Share'!B$5-'Rx Share'!B$6)*'Rx Share'!D$6)),0)))))*$AG$2/10,"")</f>
        <v>0</v>
      </c>
      <c r="AH577" s="76">
        <f>IF(W577&gt;='Call Achv'!B$3,'Call Achv'!C$3,IF(W577&gt;='Call Achv'!B$4,('Call Achv'!C$4+((W577-'Call Achv'!B$4)/('Call Achv'!B$3-'Call Achv'!B$4))*'Call Achv'!D$4),IF(W577&gt;'Call Achv'!B$5,('Call Achv'!C$5+((W577-'Call Achv'!B$5)/('Call Achv'!B$4-'Call Achv'!B$5))*'Call Achv'!D$5),IF(W577&gt;='Call Achv'!B$6,('Call Achv'!C$6+((W577-'Call Achv'!B$6)/('Call Achv'!B$5-'Call Achv'!B$6)*'Call Achv'!D$6)),0))))*$AH$2/10</f>
        <v>5</v>
      </c>
      <c r="AI577" s="76">
        <f>IF(X577&gt;='FF-Written'!B$3,'FF-Written'!C$3,IF(X577&gt;='FF-Written'!B$4,('FF-Written'!C$4+((X577-'FF-Written'!B$4)/('FF-Written'!B$3-'FF-Written'!B$4))*'FF-Written'!D$4),IF(X577&gt;'FF-Written'!B$5,('FF-Written'!C$5+((X577-'FF-Written'!B$5)/('FF-Written'!B$4-'FF-Written'!B$5))*'FF-Written'!D$5),IF(X577&gt;='FF-Written'!B$6,('FF-Written'!C$6+((X577-'FF-Written'!B$6)/('FF-Written'!B$5-'FF-Written'!B$6)*'FF-Written'!D$6)),0))))*$AI$2/10</f>
        <v>4.7999999999999989</v>
      </c>
      <c r="AJ577" s="76">
        <f>IF(Y577&gt;='FF-Detailing'!B$3,'FF-Detailing'!C$3,IF(Y577&gt;='FF-Detailing'!B$4,('FF-Detailing'!C$4+((Y577-'FF-Detailing'!B$4)/('FF-Detailing'!B$3-'FF-Detailing'!B$4))*'FF-Detailing'!D$4),IF(Y577&gt;'FF-Detailing'!B$5,('FF-Detailing'!C$5+((Y577-'FF-Detailing'!B$5)/('FF-Detailing'!B$4-'FF-Detailing'!B$5))*'FF-Detailing'!D$5),IF(Y577&gt;='FF-Detailing'!B$6,('FF-Detailing'!C$6+((Y577-'FF-Detailing'!B$6)/('FF-Detailing'!B$5-'FF-Detailing'!B$6)*'FF-Detailing'!D$6)),0))))*$AJ$2/10</f>
        <v>1.65</v>
      </c>
      <c r="AK577" s="100">
        <f t="shared" si="105"/>
        <v>27.534589451624765</v>
      </c>
      <c r="AL577" s="70">
        <f t="shared" si="112"/>
        <v>502</v>
      </c>
      <c r="AO577" s="110" t="str">
        <f t="shared" si="106"/>
        <v/>
      </c>
      <c r="AP577" s="110" t="str">
        <f t="shared" si="113"/>
        <v/>
      </c>
      <c r="AQ577" s="110" t="str">
        <f t="shared" si="114"/>
        <v/>
      </c>
      <c r="AR577" s="110" t="str">
        <f t="shared" si="115"/>
        <v/>
      </c>
      <c r="AS577" s="109" t="str">
        <f t="shared" si="107"/>
        <v>Disqualified</v>
      </c>
      <c r="AT577" s="109" t="str">
        <f t="shared" si="108"/>
        <v>Disqualified</v>
      </c>
      <c r="AU577" s="109" t="str">
        <f t="shared" si="109"/>
        <v>Disqualified</v>
      </c>
      <c r="AV577" s="109" t="str">
        <f t="shared" si="110"/>
        <v>Disqualified</v>
      </c>
    </row>
    <row r="578" spans="1:48" ht="20" x14ac:dyDescent="0.35">
      <c r="A578" s="87"/>
      <c r="B578" s="79">
        <v>110094</v>
      </c>
      <c r="C578" s="80" t="s">
        <v>2665</v>
      </c>
      <c r="D578" s="80"/>
      <c r="E578" s="80" t="s">
        <v>2666</v>
      </c>
      <c r="F578" s="80" t="s">
        <v>1929</v>
      </c>
      <c r="G578" s="80" t="s">
        <v>1845</v>
      </c>
      <c r="H578" s="80" t="s">
        <v>1785</v>
      </c>
      <c r="I578" s="80" t="s">
        <v>1786</v>
      </c>
      <c r="J578" s="146"/>
      <c r="K578" s="146" t="s">
        <v>1701</v>
      </c>
      <c r="L578" s="79"/>
      <c r="M578" s="79">
        <v>2</v>
      </c>
      <c r="N578" s="78">
        <v>71.06026633298292</v>
      </c>
      <c r="O578" s="78">
        <f>_xlfn.XLOOKUP($B578,[1]Sheet1!$A:$A,[1]Sheet1!$D:$D)</f>
        <v>71.06026633298292</v>
      </c>
      <c r="P578" s="78">
        <f t="shared" si="111"/>
        <v>0</v>
      </c>
      <c r="Q578" s="78">
        <v>11.570247933884298</v>
      </c>
      <c r="R578" s="78">
        <v>81.729587608242113</v>
      </c>
      <c r="S578" s="78">
        <v>66.120932543019251</v>
      </c>
      <c r="T578" s="142">
        <v>0</v>
      </c>
      <c r="U578" s="68" t="s">
        <v>1093</v>
      </c>
      <c r="V578" s="68" t="s">
        <v>1093</v>
      </c>
      <c r="W578" s="78">
        <v>90.756302521008408</v>
      </c>
      <c r="X578" s="78">
        <v>73.333333333333329</v>
      </c>
      <c r="Y578" s="78">
        <v>80</v>
      </c>
      <c r="Z578" s="73"/>
      <c r="AA578" s="74">
        <v>0</v>
      </c>
      <c r="AB578" s="75">
        <f>IF(N578="","",(IF(N578&gt;='Sales Ach'!B$3,'Sales Ach'!C$3,IF(N578&gt;='Sales Ach'!B$4,('Sales Ach'!C$4+((N578-'Sales Ach'!B$4)/('Sales Ach'!B$3-'Sales Ach'!B$4))*'Sales Ach'!D$4),IF(N578&gt;'Sales Ach'!B$5,('Sales Ach'!C$5+((N578-'Sales Ach'!B$5)/('Sales Ach'!B$4-'Sales Ach'!B$5))*'Sales Ach'!D$5),IF(N578&gt;='Sales Ach'!B$6,('Sales Ach'!C$6+((N578-'Sales Ach'!B$6)/('Sales Ach'!B$5-'Sales Ach'!B$6)*'Sales Ach'!D$6)),0))))*$AB$2/10))</f>
        <v>7.818079899894876</v>
      </c>
      <c r="AC578" s="76">
        <f>IF(Q578="","",(IF(Q578&gt;=UA!B$3,UA!C$3,IF(Q578&gt;=UA!B$4,(UA!C$4+((Q578-UA!B$4)/(UA!B$3-UA!B$4))*UA!D$4),IF(Q578&gt;UA!B$5,(UA!C$5+((Q578-UA!B$5)/(UA!B$4-UA!B$5))*UA!D$5),IF(Q578&gt;=UA!B$6,(UA!C$6+((Q578-UA!B$6)/(UA!B$5-UA!B$6)*UA!D$6)),0))))*$AC$2/10))</f>
        <v>0</v>
      </c>
      <c r="AD578" s="76">
        <f>IF(R578="","",(IF(R578&gt;='New Product'!B$3,'New Product'!C$3,IF(R578&gt;='New Product'!B$4,('New Product'!C$4+((R578-'New Product'!B$4)/('New Product'!B$3-'New Product'!B$4))*'New Product'!D$4),IF(R578&gt;'New Product'!B$5,('New Product'!C$5+((R578-'New Product'!B$5)/('New Product'!B$4-'New Product'!B$5))*'New Product'!D$5),IF(R578&gt;='New Product'!B$6,('New Product'!C$6+((R578-'New Product'!B$6)/('New Product'!B$5-'New Product'!B$6)*'New Product'!D$6)),0)))))*$AD$2/10)</f>
        <v>2.1729587608242111</v>
      </c>
      <c r="AE578" s="76">
        <f>IF(S578="","",(IF(S578&gt;='Basket Brand'!B$3,'Basket Brand'!C$3,IF(S578&gt;='Basket Brand'!B$4,('Basket Brand'!C$4+((S578-'Basket Brand'!B$4)/('Basket Brand'!B$3-'Basket Brand'!B$4))*'Basket Brand'!D$4),IF(S578&gt;'Basket Brand'!B$5,('Basket Brand'!C$5+((S578-'Basket Brand'!B$5)/('Basket Brand'!B$4-'Basket Brand'!B$5))*'Basket Brand'!D$5),IF(S578&gt;='Basket Brand'!B$6,('Basket Brand'!C$6+((S578-'Basket Brand'!B$6)/('Basket Brand'!B$5-'Basket Brand'!B$6)*'Basket Brand'!D$6)),0))))*$AE$2/10))</f>
        <v>2.5345119051623102</v>
      </c>
      <c r="AF578" s="76">
        <f>IF(T578="","",(IF(T578&gt;='No of Month Ach.'!B$3,'No of Month Ach.'!C$3,IF(T578&gt;='No of Month Ach.'!B$4,('No of Month Ach.'!C$4+((T578-'No of Month Ach.'!B$4)/('No of Month Ach.'!B$3-'No of Month Ach.'!B$4))*'No of Month Ach.'!D$4),IF(T578&gt;'No of Month Ach.'!B$5,('No of Month Ach.'!C$5+((T578-'No of Month Ach.'!B$5)/('No of Month Ach.'!B$4-'No of Month Ach.'!B$5))*'No of Month Ach.'!D$5),IF(T578&gt;='No of Month Ach.'!B$6,('No of Month Ach.'!C$6+((T578-'No of Month Ach.'!B$6)/('No of Month Ach.'!B$5-'No of Month Ach.'!B$6)*'No of Month Ach.'!D$6)),0))))*$AF$2/10))</f>
        <v>0</v>
      </c>
      <c r="AG578" s="76" t="str">
        <f>IFERROR(IF(U578="","",IF(U578&gt;='Rx Share'!B$3,'Rx Share'!C$3,IF(U578&gt;='Rx Share'!B$4,('Rx Share'!C$4+((U578-'Rx Share'!B$4)/('Rx Share'!B$3-'Rx Share'!B$4))*'Rx Share'!D$4),IF(U578&gt;'Rx Share'!B$5,('Rx Share'!C$5+((U578-'Rx Share'!B$5)/('Rx Share'!B$4-'Rx Share'!B$5))*'Rx Share'!D$5),IF(U578&gt;='Rx Share'!B$6,('Rx Share'!C$6+((U578-'Rx Share'!B$6)/('Rx Share'!B$5-'Rx Share'!B$6)*'Rx Share'!D$6)),0)))))*$AG$2/10,"")</f>
        <v/>
      </c>
      <c r="AH578" s="76">
        <f>IF(W578&gt;='Call Achv'!B$3,'Call Achv'!C$3,IF(W578&gt;='Call Achv'!B$4,('Call Achv'!C$4+((W578-'Call Achv'!B$4)/('Call Achv'!B$3-'Call Achv'!B$4))*'Call Achv'!D$4),IF(W578&gt;'Call Achv'!B$5,('Call Achv'!C$5+((W578-'Call Achv'!B$5)/('Call Achv'!B$4-'Call Achv'!B$5))*'Call Achv'!D$5),IF(W578&gt;='Call Achv'!B$6,('Call Achv'!C$6+((W578-'Call Achv'!B$6)/('Call Achv'!B$5-'Call Achv'!B$6)*'Call Achv'!D$6)),0))))*$AH$2/10</f>
        <v>2.1512605042016815</v>
      </c>
      <c r="AI578" s="76">
        <f>IF(X578&gt;='FF-Written'!B$3,'FF-Written'!C$3,IF(X578&gt;='FF-Written'!B$4,('FF-Written'!C$4+((X578-'FF-Written'!B$4)/('FF-Written'!B$3-'FF-Written'!B$4))*'FF-Written'!D$4),IF(X578&gt;'FF-Written'!B$5,('FF-Written'!C$5+((X578-'FF-Written'!B$5)/('FF-Written'!B$4-'FF-Written'!B$5))*'FF-Written'!D$5),IF(X578&gt;='FF-Written'!B$6,('FF-Written'!C$6+((X578-'FF-Written'!B$6)/('FF-Written'!B$5-'FF-Written'!B$6)*'FF-Written'!D$6)),0))))*$AI$2/10</f>
        <v>4.7999999999999989</v>
      </c>
      <c r="AJ578" s="76">
        <f>IF(Y578&gt;='FF-Detailing'!B$3,'FF-Detailing'!C$3,IF(Y578&gt;='FF-Detailing'!B$4,('FF-Detailing'!C$4+((Y578-'FF-Detailing'!B$4)/('FF-Detailing'!B$3-'FF-Detailing'!B$4))*'FF-Detailing'!D$4),IF(Y578&gt;'FF-Detailing'!B$5,('FF-Detailing'!C$5+((Y578-'FF-Detailing'!B$5)/('FF-Detailing'!B$4-'FF-Detailing'!B$5))*'FF-Detailing'!D$5),IF(Y578&gt;='FF-Detailing'!B$6,('FF-Detailing'!C$6+((Y578-'FF-Detailing'!B$6)/('FF-Detailing'!B$5-'FF-Detailing'!B$6)*'FF-Detailing'!D$6)),0))))*$AJ$2/10</f>
        <v>2.1</v>
      </c>
      <c r="AK578" s="100">
        <f t="shared" si="105"/>
        <v>26.971013837603852</v>
      </c>
      <c r="AL578" s="70">
        <f t="shared" si="112"/>
        <v>506</v>
      </c>
      <c r="AO578" s="110" t="str">
        <f t="shared" si="106"/>
        <v/>
      </c>
      <c r="AP578" s="110" t="str">
        <f t="shared" si="113"/>
        <v/>
      </c>
      <c r="AQ578" s="110" t="str">
        <f t="shared" si="114"/>
        <v/>
      </c>
      <c r="AR578" s="110" t="str">
        <f t="shared" si="115"/>
        <v/>
      </c>
      <c r="AS578" s="109" t="str">
        <f t="shared" si="107"/>
        <v>Disqualified</v>
      </c>
      <c r="AT578" s="109" t="str">
        <f t="shared" si="108"/>
        <v>Disqualified</v>
      </c>
      <c r="AU578" s="109" t="str">
        <f t="shared" si="109"/>
        <v>Disqualified</v>
      </c>
      <c r="AV578" s="109" t="str">
        <f t="shared" si="110"/>
        <v>Disqualified</v>
      </c>
    </row>
    <row r="579" spans="1:48" ht="30" x14ac:dyDescent="0.35">
      <c r="A579" s="87"/>
      <c r="B579" s="79">
        <v>110095</v>
      </c>
      <c r="C579" s="80" t="s">
        <v>2667</v>
      </c>
      <c r="D579" s="80" t="s">
        <v>1114</v>
      </c>
      <c r="E579" s="80" t="s">
        <v>503</v>
      </c>
      <c r="F579" s="80" t="s">
        <v>72</v>
      </c>
      <c r="G579" s="80" t="s">
        <v>1798</v>
      </c>
      <c r="H579" s="80" t="s">
        <v>1777</v>
      </c>
      <c r="I579" s="80" t="s">
        <v>1757</v>
      </c>
      <c r="J579" s="146">
        <v>45662</v>
      </c>
      <c r="K579" s="146" t="s">
        <v>1719</v>
      </c>
      <c r="L579" s="79"/>
      <c r="M579" s="79">
        <v>9</v>
      </c>
      <c r="N579" s="78">
        <v>77.734036660360189</v>
      </c>
      <c r="O579" s="78">
        <f>_xlfn.XLOOKUP($B579,[1]Sheet1!$A:$A,[1]Sheet1!$D:$D)</f>
        <v>77.733912731885297</v>
      </c>
      <c r="P579" s="78">
        <f t="shared" si="111"/>
        <v>1.2392847489195447E-4</v>
      </c>
      <c r="Q579" s="78">
        <v>32.857142857142854</v>
      </c>
      <c r="R579" s="78">
        <v>56.872538682464125</v>
      </c>
      <c r="S579" s="78">
        <v>84.143378044183464</v>
      </c>
      <c r="T579" s="142">
        <v>0</v>
      </c>
      <c r="U579" s="68">
        <v>20.567475342401721</v>
      </c>
      <c r="V579" s="68">
        <v>0.61702426027205159</v>
      </c>
      <c r="W579" s="78">
        <v>7.8412698412698409</v>
      </c>
      <c r="X579" s="78">
        <v>69.999999999999986</v>
      </c>
      <c r="Y579" s="78">
        <v>78.666666666666671</v>
      </c>
      <c r="Z579" s="73"/>
      <c r="AA579" s="74"/>
      <c r="AB579" s="75">
        <f>IF(N579="","",(IF(N579&gt;='Sales Ach'!B$3,'Sales Ach'!C$3,IF(N579&gt;='Sales Ach'!B$4,('Sales Ach'!C$4+((N579-'Sales Ach'!B$4)/('Sales Ach'!B$3-'Sales Ach'!B$4))*'Sales Ach'!D$4),IF(N579&gt;'Sales Ach'!B$5,('Sales Ach'!C$5+((N579-'Sales Ach'!B$5)/('Sales Ach'!B$4-'Sales Ach'!B$5))*'Sales Ach'!D$5),IF(N579&gt;='Sales Ach'!B$6,('Sales Ach'!C$6+((N579-'Sales Ach'!B$6)/('Sales Ach'!B$5-'Sales Ach'!B$6)*'Sales Ach'!D$6)),0))))*$AB$2/10))</f>
        <v>9.8202109981080561</v>
      </c>
      <c r="AC579" s="76">
        <f>IF(Q579="","",(IF(Q579&gt;=UA!B$3,UA!C$3,IF(Q579&gt;=UA!B$4,(UA!C$4+((Q579-UA!B$4)/(UA!B$3-UA!B$4))*UA!D$4),IF(Q579&gt;UA!B$5,(UA!C$5+((Q579-UA!B$5)/(UA!B$4-UA!B$5))*UA!D$5),IF(Q579&gt;=UA!B$6,(UA!C$6+((Q579-UA!B$6)/(UA!B$5-UA!B$6)*UA!D$6)),0))))*$AC$2/10))</f>
        <v>3.8571428571428563</v>
      </c>
      <c r="AD579" s="76">
        <f>IF(R579="","",(IF(R579&gt;='New Product'!B$3,'New Product'!C$3,IF(R579&gt;='New Product'!B$4,('New Product'!C$4+((R579-'New Product'!B$4)/('New Product'!B$3-'New Product'!B$4))*'New Product'!D$4),IF(R579&gt;'New Product'!B$5,('New Product'!C$5+((R579-'New Product'!B$5)/('New Product'!B$4-'New Product'!B$5))*'New Product'!D$5),IF(R579&gt;='New Product'!B$6,('New Product'!C$6+((R579-'New Product'!B$6)/('New Product'!B$5-'New Product'!B$6)*'New Product'!D$6)),0)))))*$AD$2/10)</f>
        <v>0.98817356735780548</v>
      </c>
      <c r="AE579" s="76">
        <f>IF(S579="","",(IF(S579&gt;='Basket Brand'!B$3,'Basket Brand'!C$3,IF(S579&gt;='Basket Brand'!B$4,('Basket Brand'!C$4+((S579-'Basket Brand'!B$4)/('Basket Brand'!B$3-'Basket Brand'!B$4))*'Basket Brand'!D$4),IF(S579&gt;'Basket Brand'!B$5,('Basket Brand'!C$5+((S579-'Basket Brand'!B$5)/('Basket Brand'!B$4-'Basket Brand'!B$5))*'Basket Brand'!D$5),IF(S579&gt;='Basket Brand'!B$6,('Basket Brand'!C$6+((S579-'Basket Brand'!B$6)/('Basket Brand'!B$5-'Basket Brand'!B$6)*'Basket Brand'!D$6)),0))))*$AE$2/10))</f>
        <v>4.6972053653020156</v>
      </c>
      <c r="AF579" s="76">
        <f>IF(T579="","",(IF(T579&gt;='No of Month Ach.'!B$3,'No of Month Ach.'!C$3,IF(T579&gt;='No of Month Ach.'!B$4,('No of Month Ach.'!C$4+((T579-'No of Month Ach.'!B$4)/('No of Month Ach.'!B$3-'No of Month Ach.'!B$4))*'No of Month Ach.'!D$4),IF(T579&gt;'No of Month Ach.'!B$5,('No of Month Ach.'!C$5+((T579-'No of Month Ach.'!B$5)/('No of Month Ach.'!B$4-'No of Month Ach.'!B$5))*'No of Month Ach.'!D$5),IF(T579&gt;='No of Month Ach.'!B$6,('No of Month Ach.'!C$6+((T579-'No of Month Ach.'!B$6)/('No of Month Ach.'!B$5-'No of Month Ach.'!B$6)*'No of Month Ach.'!D$6)),0))))*$AF$2/10))</f>
        <v>0</v>
      </c>
      <c r="AG579" s="76">
        <f>IFERROR(IF(U579="","",IF(U579&gt;='Rx Share'!B$3,'Rx Share'!C$3,IF(U579&gt;='Rx Share'!B$4,('Rx Share'!C$4+((U579-'Rx Share'!B$4)/('Rx Share'!B$3-'Rx Share'!B$4))*'Rx Share'!D$4),IF(U579&gt;'Rx Share'!B$5,('Rx Share'!C$5+((U579-'Rx Share'!B$5)/('Rx Share'!B$4-'Rx Share'!B$5))*'Rx Share'!D$5),IF(U579&gt;='Rx Share'!B$6,('Rx Share'!C$6+((U579-'Rx Share'!B$6)/('Rx Share'!B$5-'Rx Share'!B$6)*'Rx Share'!D$6)),0)))))*$AG$2/10,"")</f>
        <v>0</v>
      </c>
      <c r="AH579" s="76">
        <f>IF(W579&gt;='Call Achv'!B$3,'Call Achv'!C$3,IF(W579&gt;='Call Achv'!B$4,('Call Achv'!C$4+((W579-'Call Achv'!B$4)/('Call Achv'!B$3-'Call Achv'!B$4))*'Call Achv'!D$4),IF(W579&gt;'Call Achv'!B$5,('Call Achv'!C$5+((W579-'Call Achv'!B$5)/('Call Achv'!B$4-'Call Achv'!B$5))*'Call Achv'!D$5),IF(W579&gt;='Call Achv'!B$6,('Call Achv'!C$6+((W579-'Call Achv'!B$6)/('Call Achv'!B$5-'Call Achv'!B$6)*'Call Achv'!D$6)),0))))*$AH$2/10</f>
        <v>0</v>
      </c>
      <c r="AI579" s="76">
        <f>IF(X579&gt;='FF-Written'!B$3,'FF-Written'!C$3,IF(X579&gt;='FF-Written'!B$4,('FF-Written'!C$4+((X579-'FF-Written'!B$4)/('FF-Written'!B$3-'FF-Written'!B$4))*'FF-Written'!D$4),IF(X579&gt;'FF-Written'!B$5,('FF-Written'!C$5+((X579-'FF-Written'!B$5)/('FF-Written'!B$4-'FF-Written'!B$5))*'FF-Written'!D$5),IF(X579&gt;='FF-Written'!B$6,('FF-Written'!C$6+((X579-'FF-Written'!B$6)/('FF-Written'!B$5-'FF-Written'!B$6)*'FF-Written'!D$6)),0))))*$AI$2/10</f>
        <v>4.3999999999999986</v>
      </c>
      <c r="AJ579" s="76">
        <f>IF(Y579&gt;='FF-Detailing'!B$3,'FF-Detailing'!C$3,IF(Y579&gt;='FF-Detailing'!B$4,('FF-Detailing'!C$4+((Y579-'FF-Detailing'!B$4)/('FF-Detailing'!B$3-'FF-Detailing'!B$4))*'FF-Detailing'!D$4),IF(Y579&gt;'FF-Detailing'!B$5,('FF-Detailing'!C$5+((Y579-'FF-Detailing'!B$5)/('FF-Detailing'!B$4-'FF-Detailing'!B$5))*'FF-Detailing'!D$5),IF(Y579&gt;='FF-Detailing'!B$6,('FF-Detailing'!C$6+((Y579-'FF-Detailing'!B$6)/('FF-Detailing'!B$5-'FF-Detailing'!B$6)*'FF-Detailing'!D$6)),0))))*$AJ$2/10</f>
        <v>1.9800000000000004</v>
      </c>
      <c r="AK579" s="100">
        <f t="shared" si="105"/>
        <v>32.178415984888417</v>
      </c>
    </row>
    <row r="580" spans="1:48" ht="30" x14ac:dyDescent="0.35">
      <c r="A580" s="87"/>
      <c r="B580" s="79">
        <v>110097</v>
      </c>
      <c r="C580" s="80" t="s">
        <v>2668</v>
      </c>
      <c r="D580" s="80" t="s">
        <v>1114</v>
      </c>
      <c r="E580" s="80" t="s">
        <v>826</v>
      </c>
      <c r="F580" s="80" t="s">
        <v>72</v>
      </c>
      <c r="G580" s="80" t="s">
        <v>1798</v>
      </c>
      <c r="H580" s="80" t="s">
        <v>1777</v>
      </c>
      <c r="I580" s="80" t="s">
        <v>1757</v>
      </c>
      <c r="J580" s="146">
        <v>45662</v>
      </c>
      <c r="K580" s="146" t="s">
        <v>1719</v>
      </c>
      <c r="L580" s="79"/>
      <c r="M580" s="79">
        <v>9</v>
      </c>
      <c r="N580" s="78">
        <v>84.999322610714657</v>
      </c>
      <c r="O580" s="78">
        <f>_xlfn.XLOOKUP($B580,[1]Sheet1!$A:$A,[1]Sheet1!$D:$D)</f>
        <v>84.999304533687223</v>
      </c>
      <c r="P580" s="78">
        <f t="shared" si="111"/>
        <v>1.8077027434060255E-5</v>
      </c>
      <c r="Q580" s="78">
        <v>26.923076923076923</v>
      </c>
      <c r="R580" s="78">
        <v>48.056846041357851</v>
      </c>
      <c r="S580" s="78">
        <v>88.243965990642295</v>
      </c>
      <c r="T580" s="142">
        <v>0</v>
      </c>
      <c r="U580" s="68">
        <v>9.1844183422921244</v>
      </c>
      <c r="V580" s="68">
        <v>0.45922091711460616</v>
      </c>
      <c r="W580" s="78">
        <v>60.370370370370374</v>
      </c>
      <c r="X580" s="78">
        <v>61.111111111111107</v>
      </c>
      <c r="Y580" s="78">
        <v>81.333333333333329</v>
      </c>
      <c r="Z580" s="73"/>
      <c r="AA580" s="74"/>
      <c r="AB580" s="75">
        <f>IF(N580="","",(IF(N580&gt;='Sales Ach'!B$3,'Sales Ach'!C$3,IF(N580&gt;='Sales Ach'!B$4,('Sales Ach'!C$4+((N580-'Sales Ach'!B$4)/('Sales Ach'!B$3-'Sales Ach'!B$4))*'Sales Ach'!D$4),IF(N580&gt;'Sales Ach'!B$5,('Sales Ach'!C$5+((N580-'Sales Ach'!B$5)/('Sales Ach'!B$4-'Sales Ach'!B$5))*'Sales Ach'!D$5),IF(N580&gt;='Sales Ach'!B$6,('Sales Ach'!C$6+((N580-'Sales Ach'!B$6)/('Sales Ach'!B$5-'Sales Ach'!B$6)*'Sales Ach'!D$6)),0))))*$AB$2/10))</f>
        <v>11.999796783214396</v>
      </c>
      <c r="AC580" s="76">
        <f>IF(Q580="","",(IF(Q580&gt;=UA!B$3,UA!C$3,IF(Q580&gt;=UA!B$4,(UA!C$4+((Q580-UA!B$4)/(UA!B$3-UA!B$4))*UA!D$4),IF(Q580&gt;UA!B$5,(UA!C$5+((Q580-UA!B$5)/(UA!B$4-UA!B$5))*UA!D$5),IF(Q580&gt;=UA!B$6,(UA!C$6+((Q580-UA!B$6)/(UA!B$5-UA!B$6)*UA!D$6)),0))))*$AC$2/10))</f>
        <v>0</v>
      </c>
      <c r="AD580" s="76">
        <f>IF(R580="","",(IF(R580&gt;='New Product'!B$3,'New Product'!C$3,IF(R580&gt;='New Product'!B$4,('New Product'!C$4+((R580-'New Product'!B$4)/('New Product'!B$3-'New Product'!B$4))*'New Product'!D$4),IF(R580&gt;'New Product'!B$5,('New Product'!C$5+((R580-'New Product'!B$5)/('New Product'!B$4-'New Product'!B$5))*'New Product'!D$5),IF(R580&gt;='New Product'!B$6,('New Product'!C$6+((R580-'New Product'!B$6)/('New Product'!B$5-'New Product'!B$6)*'New Product'!D$6)),0)))))*$AD$2/10)</f>
        <v>0.60248701430940588</v>
      </c>
      <c r="AE580" s="76">
        <f>IF(S580="","",(IF(S580&gt;='Basket Brand'!B$3,'Basket Brand'!C$3,IF(S580&gt;='Basket Brand'!B$4,('Basket Brand'!C$4+((S580-'Basket Brand'!B$4)/('Basket Brand'!B$3-'Basket Brand'!B$4))*'Basket Brand'!D$4),IF(S580&gt;'Basket Brand'!B$5,('Basket Brand'!C$5+((S580-'Basket Brand'!B$5)/('Basket Brand'!B$4-'Basket Brand'!B$5))*'Basket Brand'!D$5),IF(S580&gt;='Basket Brand'!B$6,('Basket Brand'!C$6+((S580-'Basket Brand'!B$6)/('Basket Brand'!B$5-'Basket Brand'!B$6)*'Basket Brand'!D$6)),0))))*$AE$2/10))</f>
        <v>5.1892759188770752</v>
      </c>
      <c r="AF580" s="76">
        <f>IF(T580="","",(IF(T580&gt;='No of Month Ach.'!B$3,'No of Month Ach.'!C$3,IF(T580&gt;='No of Month Ach.'!B$4,('No of Month Ach.'!C$4+((T580-'No of Month Ach.'!B$4)/('No of Month Ach.'!B$3-'No of Month Ach.'!B$4))*'No of Month Ach.'!D$4),IF(T580&gt;'No of Month Ach.'!B$5,('No of Month Ach.'!C$5+((T580-'No of Month Ach.'!B$5)/('No of Month Ach.'!B$4-'No of Month Ach.'!B$5))*'No of Month Ach.'!D$5),IF(T580&gt;='No of Month Ach.'!B$6,('No of Month Ach.'!C$6+((T580-'No of Month Ach.'!B$6)/('No of Month Ach.'!B$5-'No of Month Ach.'!B$6)*'No of Month Ach.'!D$6)),0))))*$AF$2/10))</f>
        <v>0</v>
      </c>
      <c r="AG580" s="76">
        <f>IFERROR(IF(U580="","",IF(U580&gt;='Rx Share'!B$3,'Rx Share'!C$3,IF(U580&gt;='Rx Share'!B$4,('Rx Share'!C$4+((U580-'Rx Share'!B$4)/('Rx Share'!B$3-'Rx Share'!B$4))*'Rx Share'!D$4),IF(U580&gt;'Rx Share'!B$5,('Rx Share'!C$5+((U580-'Rx Share'!B$5)/('Rx Share'!B$4-'Rx Share'!B$5))*'Rx Share'!D$5),IF(U580&gt;='Rx Share'!B$6,('Rx Share'!C$6+((U580-'Rx Share'!B$6)/('Rx Share'!B$5-'Rx Share'!B$6)*'Rx Share'!D$6)),0)))))*$AG$2/10,"")</f>
        <v>0</v>
      </c>
      <c r="AH580" s="76">
        <f>IF(W580&gt;='Call Achv'!B$3,'Call Achv'!C$3,IF(W580&gt;='Call Achv'!B$4,('Call Achv'!C$4+((W580-'Call Achv'!B$4)/('Call Achv'!B$3-'Call Achv'!B$4))*'Call Achv'!D$4),IF(W580&gt;'Call Achv'!B$5,('Call Achv'!C$5+((W580-'Call Achv'!B$5)/('Call Achv'!B$4-'Call Achv'!B$5))*'Call Achv'!D$5),IF(W580&gt;='Call Achv'!B$6,('Call Achv'!C$6+((W580-'Call Achv'!B$6)/('Call Achv'!B$5-'Call Achv'!B$6)*'Call Achv'!D$6)),0))))*$AH$2/10</f>
        <v>0</v>
      </c>
      <c r="AI580" s="76">
        <f>IF(X580&gt;='FF-Written'!B$3,'FF-Written'!C$3,IF(X580&gt;='FF-Written'!B$4,('FF-Written'!C$4+((X580-'FF-Written'!B$4)/('FF-Written'!B$3-'FF-Written'!B$4))*'FF-Written'!D$4),IF(X580&gt;'FF-Written'!B$5,('FF-Written'!C$5+((X580-'FF-Written'!B$5)/('FF-Written'!B$4-'FF-Written'!B$5))*'FF-Written'!D$5),IF(X580&gt;='FF-Written'!B$6,('FF-Written'!C$6+((X580-'FF-Written'!B$6)/('FF-Written'!B$5-'FF-Written'!B$6)*'FF-Written'!D$6)),0))))*$AI$2/10</f>
        <v>3.333333333333333</v>
      </c>
      <c r="AJ580" s="76">
        <f>IF(Y580&gt;='FF-Detailing'!B$3,'FF-Detailing'!C$3,IF(Y580&gt;='FF-Detailing'!B$4,('FF-Detailing'!C$4+((Y580-'FF-Detailing'!B$4)/('FF-Detailing'!B$3-'FF-Detailing'!B$4))*'FF-Detailing'!D$4),IF(Y580&gt;'FF-Detailing'!B$5,('FF-Detailing'!C$5+((Y580-'FF-Detailing'!B$5)/('FF-Detailing'!B$4-'FF-Detailing'!B$5))*'FF-Detailing'!D$5),IF(Y580&gt;='FF-Detailing'!B$6,('FF-Detailing'!C$6+((Y580-'FF-Detailing'!B$6)/('FF-Detailing'!B$5-'FF-Detailing'!B$6)*'FF-Detailing'!D$6)),0))))*$AJ$2/10</f>
        <v>2.1799999999999997</v>
      </c>
      <c r="AK580" s="100">
        <f t="shared" ref="AK580:AK581" si="116">(IF($L580="Not Applicable",SUM(AB580:AJ580)*100/90,SUM(AB580:AF580,AH580:AJ580)*100/(90-$V$2)))</f>
        <v>29.131116312167762</v>
      </c>
    </row>
    <row r="581" spans="1:48" ht="20" x14ac:dyDescent="0.35">
      <c r="A581" s="87"/>
      <c r="B581" s="79">
        <v>110099</v>
      </c>
      <c r="C581" s="80" t="s">
        <v>2669</v>
      </c>
      <c r="D581" s="80"/>
      <c r="E581" s="80" t="s">
        <v>843</v>
      </c>
      <c r="F581" s="80" t="s">
        <v>190</v>
      </c>
      <c r="G581" s="80" t="s">
        <v>2670</v>
      </c>
      <c r="H581" s="80" t="s">
        <v>1843</v>
      </c>
      <c r="I581" s="80" t="s">
        <v>1786</v>
      </c>
      <c r="J581" s="146"/>
      <c r="K581" s="146" t="s">
        <v>1701</v>
      </c>
      <c r="L581" s="79"/>
      <c r="M581" s="79">
        <v>4</v>
      </c>
      <c r="N581" s="78">
        <v>76.499121698029853</v>
      </c>
      <c r="O581" s="78">
        <f>_xlfn.XLOOKUP($B581,[1]Sheet1!$A:$A,[1]Sheet1!$D:$D)</f>
        <v>76.499121698029853</v>
      </c>
      <c r="P581" s="78">
        <f t="shared" ref="P581:P644" si="117">N581-O581</f>
        <v>0</v>
      </c>
      <c r="Q581" s="78">
        <v>21.031746031746032</v>
      </c>
      <c r="R581" s="78">
        <v>43.58927218433837</v>
      </c>
      <c r="S581" s="78">
        <v>78.625290843199963</v>
      </c>
      <c r="T581" s="142">
        <v>1</v>
      </c>
      <c r="U581" s="68">
        <v>27.548209366391184</v>
      </c>
      <c r="V581" s="68">
        <v>0.82644628099173556</v>
      </c>
      <c r="W581" s="78">
        <v>98.739495798319325</v>
      </c>
      <c r="X581" s="78">
        <v>83.333333333333343</v>
      </c>
      <c r="Y581" s="78">
        <v>85</v>
      </c>
      <c r="Z581" s="73"/>
      <c r="AA581" s="74"/>
      <c r="AB581" s="75">
        <f>IF(N581="","",(IF(N581&gt;='Sales Ach'!B$3,'Sales Ach'!C$3,IF(N581&gt;='Sales Ach'!B$4,('Sales Ach'!C$4+((N581-'Sales Ach'!B$4)/('Sales Ach'!B$3-'Sales Ach'!B$4))*'Sales Ach'!D$4),IF(N581&gt;'Sales Ach'!B$5,('Sales Ach'!C$5+((N581-'Sales Ach'!B$5)/('Sales Ach'!B$4-'Sales Ach'!B$5))*'Sales Ach'!D$5),IF(N581&gt;='Sales Ach'!B$6,('Sales Ach'!C$6+((N581-'Sales Ach'!B$6)/('Sales Ach'!B$5-'Sales Ach'!B$6)*'Sales Ach'!D$6)),0))))*$AB$2/10))</f>
        <v>9.4497365094089556</v>
      </c>
      <c r="AC581" s="76">
        <f>IF(Q581="","",(IF(Q581&gt;=UA!B$3,UA!C$3,IF(Q581&gt;=UA!B$4,(UA!C$4+((Q581-UA!B$4)/(UA!B$3-UA!B$4))*UA!D$4),IF(Q581&gt;UA!B$5,(UA!C$5+((Q581-UA!B$5)/(UA!B$4-UA!B$5))*UA!D$5),IF(Q581&gt;=UA!B$6,(UA!C$6+((Q581-UA!B$6)/(UA!B$5-UA!B$6)*UA!D$6)),0))))*$AC$2/10))</f>
        <v>0</v>
      </c>
      <c r="AD581" s="76">
        <f>IF(R581="","",(IF(R581&gt;='New Product'!B$3,'New Product'!C$3,IF(R581&gt;='New Product'!B$4,('New Product'!C$4+((R581-'New Product'!B$4)/('New Product'!B$3-'New Product'!B$4))*'New Product'!D$4),IF(R581&gt;'New Product'!B$5,('New Product'!C$5+((R581-'New Product'!B$5)/('New Product'!B$4-'New Product'!B$5))*'New Product'!D$5),IF(R581&gt;='New Product'!B$6,('New Product'!C$6+((R581-'New Product'!B$6)/('New Product'!B$5-'New Product'!B$6)*'New Product'!D$6)),0)))))*$AD$2/10)</f>
        <v>0.40703065806480365</v>
      </c>
      <c r="AE581" s="76">
        <f>IF(S581="","",(IF(S581&gt;='Basket Brand'!B$3,'Basket Brand'!C$3,IF(S581&gt;='Basket Brand'!B$4,('Basket Brand'!C$4+((S581-'Basket Brand'!B$4)/('Basket Brand'!B$3-'Basket Brand'!B$4))*'Basket Brand'!D$4),IF(S581&gt;'Basket Brand'!B$5,('Basket Brand'!C$5+((S581-'Basket Brand'!B$5)/('Basket Brand'!B$4-'Basket Brand'!B$5))*'Basket Brand'!D$5),IF(S581&gt;='Basket Brand'!B$6,('Basket Brand'!C$6+((S581-'Basket Brand'!B$6)/('Basket Brand'!B$5-'Basket Brand'!B$6)*'Basket Brand'!D$6)),0))))*$AE$2/10))</f>
        <v>4.0350349011839954</v>
      </c>
      <c r="AF581" s="76">
        <f>IF(T581="","",(IF(T581&gt;='No of Month Ach.'!B$3,'No of Month Ach.'!C$3,IF(T581&gt;='No of Month Ach.'!B$4,('No of Month Ach.'!C$4+((T581-'No of Month Ach.'!B$4)/('No of Month Ach.'!B$3-'No of Month Ach.'!B$4))*'No of Month Ach.'!D$4),IF(T581&gt;'No of Month Ach.'!B$5,('No of Month Ach.'!C$5+((T581-'No of Month Ach.'!B$5)/('No of Month Ach.'!B$4-'No of Month Ach.'!B$5))*'No of Month Ach.'!D$5),IF(T581&gt;='No of Month Ach.'!B$6,('No of Month Ach.'!C$6+((T581-'No of Month Ach.'!B$6)/('No of Month Ach.'!B$5-'No of Month Ach.'!B$6)*'No of Month Ach.'!D$6)),0))))*$AF$2/10))</f>
        <v>0</v>
      </c>
      <c r="AG581" s="76">
        <f>IFERROR(IF(U581="","",IF(U581&gt;='Rx Share'!B$3,'Rx Share'!C$3,IF(U581&gt;='Rx Share'!B$4,('Rx Share'!C$4+((U581-'Rx Share'!B$4)/('Rx Share'!B$3-'Rx Share'!B$4))*'Rx Share'!D$4),IF(U581&gt;'Rx Share'!B$5,('Rx Share'!C$5+((U581-'Rx Share'!B$5)/('Rx Share'!B$4-'Rx Share'!B$5))*'Rx Share'!D$5),IF(U581&gt;='Rx Share'!B$6,('Rx Share'!C$6+((U581-'Rx Share'!B$6)/('Rx Share'!B$5-'Rx Share'!B$6)*'Rx Share'!D$6)),0)))))*$AG$2/10,"")</f>
        <v>0</v>
      </c>
      <c r="AH581" s="76">
        <f>IF(W581&gt;='Call Achv'!B$3,'Call Achv'!C$3,IF(W581&gt;='Call Achv'!B$4,('Call Achv'!C$4+((W581-'Call Achv'!B$4)/('Call Achv'!B$3-'Call Achv'!B$4))*'Call Achv'!D$4),IF(W581&gt;'Call Achv'!B$5,('Call Achv'!C$5+((W581-'Call Achv'!B$5)/('Call Achv'!B$4-'Call Achv'!B$5))*'Call Achv'!D$5),IF(W581&gt;='Call Achv'!B$6,('Call Achv'!C$6+((W581-'Call Achv'!B$6)/('Call Achv'!B$5-'Call Achv'!B$6)*'Call Achv'!D$6)),0))))*$AH$2/10</f>
        <v>4.6218487394957979</v>
      </c>
      <c r="AI581" s="76">
        <f>IF(X581&gt;='FF-Written'!B$3,'FF-Written'!C$3,IF(X581&gt;='FF-Written'!B$4,('FF-Written'!C$4+((X581-'FF-Written'!B$4)/('FF-Written'!B$3-'FF-Written'!B$4))*'FF-Written'!D$4),IF(X581&gt;'FF-Written'!B$5,('FF-Written'!C$5+((X581-'FF-Written'!B$5)/('FF-Written'!B$4-'FF-Written'!B$5))*'FF-Written'!D$5),IF(X581&gt;='FF-Written'!B$6,('FF-Written'!C$6+((X581-'FF-Written'!B$6)/('FF-Written'!B$5-'FF-Written'!B$6)*'FF-Written'!D$6)),0))))*$AI$2/10</f>
        <v>6.9333333333333345</v>
      </c>
      <c r="AJ581" s="76">
        <f>IF(Y581&gt;='FF-Detailing'!B$3,'FF-Detailing'!C$3,IF(Y581&gt;='FF-Detailing'!B$4,('FF-Detailing'!C$4+((Y581-'FF-Detailing'!B$4)/('FF-Detailing'!B$3-'FF-Detailing'!B$4))*'FF-Detailing'!D$4),IF(Y581&gt;'FF-Detailing'!B$5,('FF-Detailing'!C$5+((Y581-'FF-Detailing'!B$5)/('FF-Detailing'!B$4-'FF-Detailing'!B$5))*'FF-Detailing'!D$5),IF(Y581&gt;='FF-Detailing'!B$6,('FF-Detailing'!C$6+((Y581-'FF-Detailing'!B$6)/('FF-Detailing'!B$5-'FF-Detailing'!B$6)*'FF-Detailing'!D$6)),0))))*$AJ$2/10</f>
        <v>2.4</v>
      </c>
      <c r="AK581" s="100">
        <f t="shared" si="116"/>
        <v>34.808730176858603</v>
      </c>
    </row>
    <row r="582" spans="1:48" ht="20" x14ac:dyDescent="0.35">
      <c r="B582">
        <v>110100</v>
      </c>
      <c r="C582" s="80" t="s">
        <v>2671</v>
      </c>
      <c r="D582" s="80"/>
      <c r="E582" s="80" t="s">
        <v>2672</v>
      </c>
      <c r="F582" s="80" t="s">
        <v>1768</v>
      </c>
      <c r="G582" s="80" t="s">
        <v>2673</v>
      </c>
      <c r="H582" s="80" t="s">
        <v>2261</v>
      </c>
      <c r="I582" s="80" t="s">
        <v>1786</v>
      </c>
      <c r="J582" s="146"/>
      <c r="K582" s="146" t="s">
        <v>1701</v>
      </c>
      <c r="M582" s="79">
        <v>3</v>
      </c>
      <c r="N582" s="78">
        <v>81.82351003466448</v>
      </c>
      <c r="O582" s="78">
        <f>_xlfn.XLOOKUP($B582,[1]Sheet1!$A:$A,[1]Sheet1!$D:$D)</f>
        <v>81.82351003466448</v>
      </c>
      <c r="P582" s="78">
        <f t="shared" si="117"/>
        <v>0</v>
      </c>
      <c r="Q582" s="78">
        <v>33.333333333333329</v>
      </c>
      <c r="R582" s="78">
        <v>66.314593612048824</v>
      </c>
      <c r="S582" s="78">
        <v>85.869592649322769</v>
      </c>
      <c r="T582" s="142">
        <v>1</v>
      </c>
      <c r="U582" s="68" t="s">
        <v>1093</v>
      </c>
      <c r="V582" s="68" t="s">
        <v>1093</v>
      </c>
      <c r="W582" s="78">
        <v>125.80128205128204</v>
      </c>
      <c r="X582" s="78">
        <v>81.666666666666657</v>
      </c>
      <c r="Y582" s="78">
        <v>86</v>
      </c>
    </row>
    <row r="583" spans="1:48" ht="20" x14ac:dyDescent="0.35">
      <c r="B583">
        <v>110101</v>
      </c>
      <c r="C583" s="80" t="s">
        <v>57</v>
      </c>
      <c r="D583" s="80" t="s">
        <v>1114</v>
      </c>
      <c r="E583" s="80" t="s">
        <v>462</v>
      </c>
      <c r="F583" s="80" t="s">
        <v>85</v>
      </c>
      <c r="G583" s="80" t="s">
        <v>22</v>
      </c>
      <c r="H583" s="80" t="s">
        <v>1756</v>
      </c>
      <c r="I583" s="80" t="s">
        <v>1757</v>
      </c>
      <c r="J583" s="146">
        <v>45662</v>
      </c>
      <c r="K583" s="146" t="s">
        <v>1719</v>
      </c>
      <c r="M583" s="79">
        <v>9</v>
      </c>
      <c r="N583" s="78">
        <v>77.914599430847005</v>
      </c>
      <c r="O583" s="78">
        <f>_xlfn.XLOOKUP($B583,[1]Sheet1!$A:$A,[1]Sheet1!$D:$D)</f>
        <v>77.914581210047913</v>
      </c>
      <c r="P583" s="78">
        <f t="shared" si="117"/>
        <v>1.822079909175045E-5</v>
      </c>
      <c r="Q583" s="78">
        <v>22.222222222222221</v>
      </c>
      <c r="R583" s="78">
        <v>65.793762502463537</v>
      </c>
      <c r="S583" s="78">
        <v>84.739794716661365</v>
      </c>
      <c r="T583" s="142">
        <v>1</v>
      </c>
      <c r="U583" s="68">
        <v>8.5940686360193439</v>
      </c>
      <c r="V583" s="68">
        <v>0.42970343180096726</v>
      </c>
      <c r="W583" s="78">
        <v>126.07407407407408</v>
      </c>
      <c r="X583" s="78">
        <v>56.666666666666664</v>
      </c>
      <c r="Y583" s="78">
        <v>83</v>
      </c>
    </row>
    <row r="584" spans="1:48" ht="20" x14ac:dyDescent="0.35">
      <c r="B584">
        <v>110102</v>
      </c>
      <c r="C584" s="80" t="s">
        <v>2674</v>
      </c>
      <c r="D584" s="80"/>
      <c r="E584" s="80" t="s">
        <v>269</v>
      </c>
      <c r="F584" s="80" t="s">
        <v>1797</v>
      </c>
      <c r="G584" s="80" t="s">
        <v>2068</v>
      </c>
      <c r="H584" s="80" t="s">
        <v>1992</v>
      </c>
      <c r="I584" s="80" t="s">
        <v>1786</v>
      </c>
      <c r="J584" s="146"/>
      <c r="K584" s="146" t="s">
        <v>1701</v>
      </c>
      <c r="M584" s="79">
        <v>4</v>
      </c>
      <c r="N584" s="78">
        <v>73.94540917401369</v>
      </c>
      <c r="O584" s="78">
        <f>_xlfn.XLOOKUP($B584,[1]Sheet1!$A:$A,[1]Sheet1!$D:$D)</f>
        <v>73.94540917401369</v>
      </c>
      <c r="P584" s="78">
        <f t="shared" si="117"/>
        <v>0</v>
      </c>
      <c r="Q584" s="78">
        <v>20.973782771535582</v>
      </c>
      <c r="R584" s="78">
        <v>79.921048977405732</v>
      </c>
      <c r="S584" s="78">
        <v>66.347398494588205</v>
      </c>
      <c r="T584" s="142">
        <v>0</v>
      </c>
      <c r="U584" s="68">
        <v>41.152263374485592</v>
      </c>
      <c r="V584" s="68">
        <v>1.2345679012345678</v>
      </c>
      <c r="W584" s="78">
        <v>87.955182072829132</v>
      </c>
      <c r="X584" s="78">
        <v>78.333333333333343</v>
      </c>
      <c r="Y584" s="78">
        <v>80</v>
      </c>
    </row>
    <row r="585" spans="1:48" ht="20" x14ac:dyDescent="0.35">
      <c r="B585">
        <v>110230</v>
      </c>
      <c r="C585" s="80" t="s">
        <v>2675</v>
      </c>
      <c r="D585" s="80" t="s">
        <v>1114</v>
      </c>
      <c r="E585" s="80" t="s">
        <v>2676</v>
      </c>
      <c r="F585" s="80" t="s">
        <v>1759</v>
      </c>
      <c r="G585" s="80" t="s">
        <v>34</v>
      </c>
      <c r="H585" s="80" t="s">
        <v>1760</v>
      </c>
      <c r="I585" s="80" t="s">
        <v>1757</v>
      </c>
      <c r="J585" s="146">
        <v>45666</v>
      </c>
      <c r="K585" s="146" t="s">
        <v>1719</v>
      </c>
      <c r="M585" s="79">
        <v>9</v>
      </c>
      <c r="N585" s="78">
        <v>193.71721656534936</v>
      </c>
      <c r="O585" s="78">
        <f>_xlfn.XLOOKUP($B585,[1]Sheet1!$A:$A,[1]Sheet1!$D:$D)</f>
        <v>193.71700920796039</v>
      </c>
      <c r="P585" s="78">
        <f t="shared" si="117"/>
        <v>2.0735738897315059E-4</v>
      </c>
      <c r="Q585" s="78">
        <v>50.704225352112672</v>
      </c>
      <c r="R585" s="78">
        <v>96.715061131215435</v>
      </c>
      <c r="S585" s="78">
        <v>224.73059269977793</v>
      </c>
      <c r="T585" s="142">
        <v>9</v>
      </c>
      <c r="U585" s="68">
        <v>15.910898965791567</v>
      </c>
      <c r="V585" s="68">
        <v>0.47732696897374705</v>
      </c>
      <c r="W585" s="78">
        <v>120.28061224489797</v>
      </c>
      <c r="X585" s="78">
        <v>88.8888888888889</v>
      </c>
      <c r="Y585" s="78">
        <v>86.333333333333329</v>
      </c>
    </row>
    <row r="586" spans="1:48" ht="20" x14ac:dyDescent="0.35">
      <c r="B586">
        <v>110452</v>
      </c>
      <c r="C586" s="80" t="s">
        <v>2677</v>
      </c>
      <c r="D586" s="80" t="s">
        <v>1541</v>
      </c>
      <c r="E586" s="80" t="s">
        <v>2678</v>
      </c>
      <c r="F586" s="80" t="s">
        <v>2293</v>
      </c>
      <c r="G586" s="80" t="s">
        <v>1906</v>
      </c>
      <c r="H586" s="80" t="s">
        <v>1545</v>
      </c>
      <c r="I586" s="80" t="s">
        <v>1545</v>
      </c>
      <c r="J586" s="146">
        <v>45753</v>
      </c>
      <c r="K586" s="146" t="s">
        <v>1719</v>
      </c>
      <c r="M586" s="79">
        <v>9</v>
      </c>
      <c r="N586" s="78">
        <v>117.4944214888602</v>
      </c>
      <c r="O586" s="78">
        <f>_xlfn.XLOOKUP($B586,[1]Sheet1!$A:$A,[1]Sheet1!$D:$D)</f>
        <v>117.49441889455892</v>
      </c>
      <c r="P586" s="78">
        <f t="shared" si="117"/>
        <v>2.5943012786910913E-6</v>
      </c>
      <c r="Q586" s="78">
        <v>73.333333333333329</v>
      </c>
      <c r="R586" s="78">
        <v>82.495953556257433</v>
      </c>
      <c r="S586" s="78">
        <v>113.48265031336653</v>
      </c>
      <c r="T586" s="142">
        <v>7</v>
      </c>
      <c r="U586" s="68" t="s">
        <v>1093</v>
      </c>
      <c r="V586" s="68" t="s">
        <v>1093</v>
      </c>
      <c r="W586" s="78">
        <v>124.35275080906149</v>
      </c>
      <c r="X586" s="78">
        <v>53.333333333333336</v>
      </c>
      <c r="Y586" s="78">
        <v>55.333333333333336</v>
      </c>
    </row>
    <row r="587" spans="1:48" ht="20" x14ac:dyDescent="0.35">
      <c r="B587">
        <v>110453</v>
      </c>
      <c r="C587" s="80" t="s">
        <v>2679</v>
      </c>
      <c r="D587" s="80"/>
      <c r="E587" s="80" t="s">
        <v>255</v>
      </c>
      <c r="F587" s="80" t="s">
        <v>136</v>
      </c>
      <c r="G587" s="80" t="s">
        <v>1845</v>
      </c>
      <c r="H587" s="80" t="s">
        <v>1785</v>
      </c>
      <c r="I587" s="80" t="s">
        <v>1786</v>
      </c>
      <c r="J587" s="146"/>
      <c r="K587" s="146" t="s">
        <v>1701</v>
      </c>
      <c r="M587" s="79">
        <v>4</v>
      </c>
      <c r="N587" s="78">
        <v>54.35440502783382</v>
      </c>
      <c r="O587" s="78">
        <f>_xlfn.XLOOKUP($B587,[1]Sheet1!$A:$A,[1]Sheet1!$D:$D)</f>
        <v>54.35440502783382</v>
      </c>
      <c r="P587" s="78">
        <f t="shared" si="117"/>
        <v>0</v>
      </c>
      <c r="Q587" s="78">
        <v>18.487394957983195</v>
      </c>
      <c r="R587" s="78">
        <v>13.35631912929019</v>
      </c>
      <c r="S587" s="78">
        <v>52.676434139728002</v>
      </c>
      <c r="T587" s="142">
        <v>0</v>
      </c>
      <c r="U587" s="68">
        <v>202.02020202020202</v>
      </c>
      <c r="V587" s="68">
        <v>6.0606060606060606</v>
      </c>
      <c r="W587" s="78">
        <v>75.874635568513114</v>
      </c>
      <c r="X587" s="78">
        <v>43.333333333333336</v>
      </c>
      <c r="Y587" s="78">
        <v>40</v>
      </c>
    </row>
    <row r="588" spans="1:48" ht="20" x14ac:dyDescent="0.35">
      <c r="B588">
        <v>110454</v>
      </c>
      <c r="C588" s="80" t="s">
        <v>1580</v>
      </c>
      <c r="D588" s="80" t="s">
        <v>1114</v>
      </c>
      <c r="E588" s="80" t="s">
        <v>2680</v>
      </c>
      <c r="F588" s="80" t="s">
        <v>100</v>
      </c>
      <c r="G588" s="80" t="s">
        <v>29</v>
      </c>
      <c r="H588" s="80" t="s">
        <v>1756</v>
      </c>
      <c r="I588" s="80" t="s">
        <v>1757</v>
      </c>
      <c r="J588" s="146">
        <v>45751</v>
      </c>
      <c r="K588" s="146" t="s">
        <v>1719</v>
      </c>
      <c r="M588" s="79">
        <v>9</v>
      </c>
      <c r="N588" s="78">
        <v>113.8441324520999</v>
      </c>
      <c r="O588" s="78">
        <f>_xlfn.XLOOKUP($B588,[1]Sheet1!$A:$A,[1]Sheet1!$D:$D)</f>
        <v>113.8440530297736</v>
      </c>
      <c r="P588" s="78">
        <f t="shared" si="117"/>
        <v>7.9422326294320555E-5</v>
      </c>
      <c r="Q588" s="78">
        <v>28.27586206896552</v>
      </c>
      <c r="R588" s="78">
        <v>87.291337043673096</v>
      </c>
      <c r="S588" s="78">
        <v>111.99068062474542</v>
      </c>
      <c r="T588" s="142">
        <v>8</v>
      </c>
      <c r="U588" s="68">
        <v>10.368066355624677</v>
      </c>
      <c r="V588" s="68">
        <v>0.31104199066874028</v>
      </c>
      <c r="W588" s="78">
        <v>116.53968253968254</v>
      </c>
      <c r="X588" s="78">
        <v>57.777777777777779</v>
      </c>
      <c r="Y588" s="78">
        <v>60</v>
      </c>
    </row>
    <row r="589" spans="1:48" ht="20" x14ac:dyDescent="0.35">
      <c r="B589">
        <v>110466</v>
      </c>
      <c r="C589" s="80" t="s">
        <v>2681</v>
      </c>
      <c r="D589" s="80" t="s">
        <v>1114</v>
      </c>
      <c r="E589" s="80" t="s">
        <v>603</v>
      </c>
      <c r="F589" s="80" t="s">
        <v>170</v>
      </c>
      <c r="G589" s="80" t="s">
        <v>24</v>
      </c>
      <c r="H589" s="80" t="s">
        <v>1760</v>
      </c>
      <c r="I589" s="80" t="s">
        <v>1757</v>
      </c>
      <c r="J589" s="146">
        <v>45752</v>
      </c>
      <c r="K589" s="146" t="s">
        <v>1719</v>
      </c>
      <c r="M589" s="79">
        <v>9</v>
      </c>
      <c r="N589" s="78">
        <v>70.127881202607185</v>
      </c>
      <c r="O589" s="78">
        <f>_xlfn.XLOOKUP($B589,[1]Sheet1!$A:$A,[1]Sheet1!$D:$D)</f>
        <v>70.127923013882935</v>
      </c>
      <c r="P589" s="78">
        <f t="shared" si="117"/>
        <v>-4.1811275750092136E-5</v>
      </c>
      <c r="Q589" s="78">
        <v>22.02797202797203</v>
      </c>
      <c r="R589" s="78">
        <v>54.390414115847463</v>
      </c>
      <c r="S589" s="78">
        <v>68.724452976735208</v>
      </c>
      <c r="T589" s="142">
        <v>0</v>
      </c>
      <c r="U589" s="68">
        <v>29.396575696182413</v>
      </c>
      <c r="V589" s="68">
        <v>0.88189727088547243</v>
      </c>
      <c r="W589" s="78">
        <v>89.030612244897952</v>
      </c>
      <c r="X589" s="78">
        <v>67.777777777777786</v>
      </c>
      <c r="Y589" s="78">
        <v>78.333333333333329</v>
      </c>
    </row>
    <row r="590" spans="1:48" ht="20" x14ac:dyDescent="0.35">
      <c r="B590">
        <v>110469</v>
      </c>
      <c r="C590" s="80" t="s">
        <v>2682</v>
      </c>
      <c r="D590" s="80" t="s">
        <v>1114</v>
      </c>
      <c r="E590" s="80" t="s">
        <v>2683</v>
      </c>
      <c r="F590" s="80" t="s">
        <v>2020</v>
      </c>
      <c r="G590" s="80" t="s">
        <v>21</v>
      </c>
      <c r="H590" s="80" t="s">
        <v>1760</v>
      </c>
      <c r="I590" s="80" t="s">
        <v>1757</v>
      </c>
      <c r="J590" s="146">
        <v>45752</v>
      </c>
      <c r="K590" s="146" t="s">
        <v>1719</v>
      </c>
      <c r="M590" s="79">
        <v>7</v>
      </c>
      <c r="N590" s="78">
        <v>98.590164947399103</v>
      </c>
      <c r="O590" s="78">
        <f>_xlfn.XLOOKUP($B590,[1]Sheet1!$A:$A,[1]Sheet1!$D:$D)</f>
        <v>98.590139042776229</v>
      </c>
      <c r="P590" s="78">
        <f t="shared" si="117"/>
        <v>2.590462287344053E-5</v>
      </c>
      <c r="Q590" s="78">
        <v>37.569060773480665</v>
      </c>
      <c r="R590" s="78">
        <v>58.157874616847373</v>
      </c>
      <c r="S590" s="78">
        <v>78.398170884835665</v>
      </c>
      <c r="T590" s="142">
        <v>4</v>
      </c>
      <c r="U590" s="68">
        <v>9.1324200913241995</v>
      </c>
      <c r="V590" s="68">
        <v>0.27397260273972601</v>
      </c>
      <c r="W590" s="78">
        <v>12.050534499514091</v>
      </c>
      <c r="X590" s="78">
        <v>63.888888888888893</v>
      </c>
      <c r="Y590" s="78">
        <v>91</v>
      </c>
    </row>
    <row r="591" spans="1:48" ht="20" x14ac:dyDescent="0.35">
      <c r="B591">
        <v>110470</v>
      </c>
      <c r="C591" s="80" t="s">
        <v>2684</v>
      </c>
      <c r="D591" s="80" t="s">
        <v>1114</v>
      </c>
      <c r="E591" s="80" t="s">
        <v>2685</v>
      </c>
      <c r="F591" s="80" t="s">
        <v>1884</v>
      </c>
      <c r="G591" s="80" t="s">
        <v>22</v>
      </c>
      <c r="H591" s="80" t="s">
        <v>1756</v>
      </c>
      <c r="I591" s="80" t="s">
        <v>1757</v>
      </c>
      <c r="J591" s="146">
        <v>45752</v>
      </c>
      <c r="K591" s="146" t="s">
        <v>1719</v>
      </c>
      <c r="M591" s="79">
        <v>9</v>
      </c>
      <c r="N591" s="78">
        <v>101.91466620279206</v>
      </c>
      <c r="O591" s="78">
        <f>_xlfn.XLOOKUP($B591,[1]Sheet1!$A:$A,[1]Sheet1!$D:$D)</f>
        <v>101.91478218293561</v>
      </c>
      <c r="P591" s="78">
        <f t="shared" si="117"/>
        <v>-1.1598014354774477E-4</v>
      </c>
      <c r="Q591" s="78">
        <v>39.959016393442624</v>
      </c>
      <c r="R591" s="78">
        <v>99.894156814968056</v>
      </c>
      <c r="S591" s="78">
        <v>87.640717168077657</v>
      </c>
      <c r="T591" s="142">
        <v>7</v>
      </c>
      <c r="U591" s="68">
        <v>10.388839418224993</v>
      </c>
      <c r="V591" s="68">
        <v>0.3116651825467498</v>
      </c>
      <c r="W591" s="78">
        <v>28.931967812728605</v>
      </c>
      <c r="X591" s="78">
        <v>77.222222222222214</v>
      </c>
      <c r="Y591" s="78">
        <v>82</v>
      </c>
    </row>
    <row r="592" spans="1:48" ht="20" x14ac:dyDescent="0.35">
      <c r="B592">
        <v>110471</v>
      </c>
      <c r="C592" s="80" t="s">
        <v>2686</v>
      </c>
      <c r="D592" s="80"/>
      <c r="E592" s="80" t="s">
        <v>572</v>
      </c>
      <c r="F592" s="80" t="s">
        <v>200</v>
      </c>
      <c r="G592" s="80" t="s">
        <v>2264</v>
      </c>
      <c r="H592" s="80" t="s">
        <v>2023</v>
      </c>
      <c r="I592" s="80" t="s">
        <v>1786</v>
      </c>
      <c r="J592" s="146"/>
      <c r="K592" s="146" t="s">
        <v>1701</v>
      </c>
      <c r="M592" s="79">
        <v>2</v>
      </c>
      <c r="N592" s="78">
        <v>55.624506768416438</v>
      </c>
      <c r="O592" s="78">
        <f>_xlfn.XLOOKUP($B592,[1]Sheet1!$A:$A,[1]Sheet1!$D:$D)</f>
        <v>55.624506768416438</v>
      </c>
      <c r="P592" s="78">
        <f t="shared" si="117"/>
        <v>0</v>
      </c>
      <c r="Q592" s="78">
        <v>7.2072072072072073</v>
      </c>
      <c r="R592" s="78">
        <v>7.4364970566889772</v>
      </c>
      <c r="S592" s="78">
        <v>58.693872921475901</v>
      </c>
      <c r="T592" s="142">
        <v>0</v>
      </c>
      <c r="U592" s="68" t="s">
        <v>1093</v>
      </c>
      <c r="V592" s="68" t="s">
        <v>1093</v>
      </c>
      <c r="W592" s="78">
        <v>18.681318681318682</v>
      </c>
      <c r="X592" s="78">
        <v>85</v>
      </c>
      <c r="Y592" s="78">
        <v>80</v>
      </c>
    </row>
    <row r="593" spans="2:25" ht="20" x14ac:dyDescent="0.35">
      <c r="B593">
        <v>110474</v>
      </c>
      <c r="C593" s="80" t="s">
        <v>2687</v>
      </c>
      <c r="D593" s="80" t="s">
        <v>1114</v>
      </c>
      <c r="E593" s="80" t="s">
        <v>2688</v>
      </c>
      <c r="F593" s="80" t="s">
        <v>1947</v>
      </c>
      <c r="G593" s="80" t="s">
        <v>16</v>
      </c>
      <c r="H593" s="80" t="s">
        <v>1770</v>
      </c>
      <c r="I593" s="80" t="s">
        <v>1757</v>
      </c>
      <c r="J593" s="146">
        <v>45752</v>
      </c>
      <c r="K593" s="146" t="s">
        <v>1719</v>
      </c>
      <c r="M593" s="79">
        <v>9</v>
      </c>
      <c r="N593" s="78">
        <v>96.976954654866262</v>
      </c>
      <c r="O593" s="78">
        <f>_xlfn.XLOOKUP($B593,[1]Sheet1!$A:$A,[1]Sheet1!$D:$D)</f>
        <v>96.977137457993535</v>
      </c>
      <c r="P593" s="78">
        <f t="shared" si="117"/>
        <v>-1.8280312727370074E-4</v>
      </c>
      <c r="Q593" s="78">
        <v>45.161290322580641</v>
      </c>
      <c r="R593" s="78">
        <v>81.869162923516441</v>
      </c>
      <c r="S593" s="78">
        <v>108.51613924911948</v>
      </c>
      <c r="T593" s="142">
        <v>6</v>
      </c>
      <c r="U593" s="68">
        <v>17.712830731761319</v>
      </c>
      <c r="V593" s="68">
        <v>0.5313849219528396</v>
      </c>
      <c r="W593" s="78">
        <v>102.1879021879022</v>
      </c>
      <c r="X593" s="78">
        <v>77.777777777777786</v>
      </c>
      <c r="Y593" s="78">
        <v>83</v>
      </c>
    </row>
    <row r="594" spans="2:25" ht="20" x14ac:dyDescent="0.35">
      <c r="B594">
        <v>110477</v>
      </c>
      <c r="C594" s="80" t="s">
        <v>2689</v>
      </c>
      <c r="D594" s="80"/>
      <c r="E594" s="80" t="s">
        <v>227</v>
      </c>
      <c r="F594" s="80" t="s">
        <v>39</v>
      </c>
      <c r="G594" s="80" t="s">
        <v>1991</v>
      </c>
      <c r="H594" s="80" t="s">
        <v>1992</v>
      </c>
      <c r="I594" s="80" t="s">
        <v>1786</v>
      </c>
      <c r="J594" s="146"/>
      <c r="K594" s="146" t="s">
        <v>1701</v>
      </c>
      <c r="M594" s="79">
        <v>8</v>
      </c>
      <c r="N594" s="78">
        <v>76.141076242853117</v>
      </c>
      <c r="O594" s="78">
        <f>_xlfn.XLOOKUP($B594,[1]Sheet1!$A:$A,[1]Sheet1!$D:$D)</f>
        <v>77.433761797165062</v>
      </c>
      <c r="P594" s="78">
        <f t="shared" si="117"/>
        <v>-1.2926855543119444</v>
      </c>
      <c r="Q594" s="78">
        <v>35.772357723577237</v>
      </c>
      <c r="R594" s="78">
        <v>47.890990435660918</v>
      </c>
      <c r="S594" s="78">
        <v>90.337550576922183</v>
      </c>
      <c r="T594" s="142">
        <v>1</v>
      </c>
      <c r="U594" s="68">
        <v>36.832412523020253</v>
      </c>
      <c r="V594" s="68">
        <v>1.1049723756906076</v>
      </c>
      <c r="W594" s="78">
        <v>37.192118226600982</v>
      </c>
      <c r="X594" s="78">
        <v>64.444444444444443</v>
      </c>
      <c r="Y594" s="78">
        <v>82</v>
      </c>
    </row>
    <row r="595" spans="2:25" ht="20" x14ac:dyDescent="0.35">
      <c r="B595">
        <v>110478</v>
      </c>
      <c r="C595" s="80" t="s">
        <v>2690</v>
      </c>
      <c r="D595" s="80"/>
      <c r="E595" s="80" t="s">
        <v>487</v>
      </c>
      <c r="F595" s="80" t="s">
        <v>39</v>
      </c>
      <c r="G595" s="80" t="s">
        <v>1991</v>
      </c>
      <c r="H595" s="80" t="s">
        <v>1992</v>
      </c>
      <c r="I595" s="80" t="s">
        <v>1786</v>
      </c>
      <c r="J595" s="146"/>
      <c r="K595" s="146" t="s">
        <v>1701</v>
      </c>
      <c r="M595" s="79">
        <v>4</v>
      </c>
      <c r="N595" s="78">
        <v>60.944196293334805</v>
      </c>
      <c r="O595" s="78">
        <f>_xlfn.XLOOKUP($B595,[1]Sheet1!$A:$A,[1]Sheet1!$D:$D)</f>
        <v>60.944196293334805</v>
      </c>
      <c r="P595" s="78">
        <f t="shared" si="117"/>
        <v>0</v>
      </c>
      <c r="Q595" s="78">
        <v>18.218623481781375</v>
      </c>
      <c r="R595" s="78">
        <v>24.315336463223787</v>
      </c>
      <c r="S595" s="78">
        <v>43.008806108798645</v>
      </c>
      <c r="T595" s="142">
        <v>0</v>
      </c>
      <c r="U595" s="68" t="s">
        <v>1093</v>
      </c>
      <c r="V595" s="68" t="s">
        <v>1093</v>
      </c>
      <c r="W595" s="78">
        <v>63.73626373626373</v>
      </c>
      <c r="X595" s="78">
        <v>72.5</v>
      </c>
      <c r="Y595" s="78">
        <v>76.5</v>
      </c>
    </row>
    <row r="596" spans="2:25" ht="20" x14ac:dyDescent="0.35">
      <c r="B596">
        <v>110479</v>
      </c>
      <c r="C596" s="80" t="s">
        <v>2691</v>
      </c>
      <c r="D596" s="80"/>
      <c r="E596" s="80" t="s">
        <v>2692</v>
      </c>
      <c r="F596" s="80" t="s">
        <v>2618</v>
      </c>
      <c r="G596" s="80" t="s">
        <v>2010</v>
      </c>
      <c r="H596" s="80" t="s">
        <v>1794</v>
      </c>
      <c r="I596" s="80" t="s">
        <v>1786</v>
      </c>
      <c r="J596" s="146"/>
      <c r="K596" s="146" t="s">
        <v>1701</v>
      </c>
      <c r="M596" s="79">
        <v>9</v>
      </c>
      <c r="N596" s="78">
        <v>51.43753909429465</v>
      </c>
      <c r="O596" s="78">
        <f>_xlfn.XLOOKUP($B596,[1]Sheet1!$A:$A,[1]Sheet1!$D:$D)</f>
        <v>51.437479012905577</v>
      </c>
      <c r="P596" s="78">
        <f t="shared" si="117"/>
        <v>6.0081389072763614E-5</v>
      </c>
      <c r="Q596" s="78">
        <v>21.276595744680851</v>
      </c>
      <c r="R596" s="78">
        <v>40.89023195983075</v>
      </c>
      <c r="S596" s="78">
        <v>69.729278319884642</v>
      </c>
      <c r="T596" s="142">
        <v>0</v>
      </c>
      <c r="U596" s="68">
        <v>69.444444444444443</v>
      </c>
      <c r="V596" s="68">
        <v>1.3888888888888888</v>
      </c>
      <c r="W596" s="78">
        <v>8.9670014347202294</v>
      </c>
      <c r="X596" s="78">
        <v>66.1111111111111</v>
      </c>
      <c r="Y596" s="78">
        <v>85.333333333333329</v>
      </c>
    </row>
    <row r="597" spans="2:25" ht="20" x14ac:dyDescent="0.35">
      <c r="B597">
        <v>110480</v>
      </c>
      <c r="C597" s="80" t="s">
        <v>2693</v>
      </c>
      <c r="D597" s="80" t="s">
        <v>1114</v>
      </c>
      <c r="E597" s="80" t="s">
        <v>2694</v>
      </c>
      <c r="F597" s="80" t="s">
        <v>1853</v>
      </c>
      <c r="G597" s="80" t="s">
        <v>1854</v>
      </c>
      <c r="H597" s="80" t="s">
        <v>1808</v>
      </c>
      <c r="I597" s="80" t="s">
        <v>1757</v>
      </c>
      <c r="J597" s="146">
        <v>45752</v>
      </c>
      <c r="K597" s="146" t="s">
        <v>1719</v>
      </c>
      <c r="M597" s="79">
        <v>9</v>
      </c>
      <c r="N597" s="78">
        <v>93.241109308753707</v>
      </c>
      <c r="O597" s="78">
        <f>_xlfn.XLOOKUP($B597,[1]Sheet1!$A:$A,[1]Sheet1!$D:$D)</f>
        <v>93.24112436539076</v>
      </c>
      <c r="P597" s="78">
        <f t="shared" si="117"/>
        <v>-1.5056637053589839E-5</v>
      </c>
      <c r="Q597" s="78">
        <v>34.246575342465754</v>
      </c>
      <c r="R597" s="78">
        <v>72.924843538728268</v>
      </c>
      <c r="S597" s="78">
        <v>94.011507265006813</v>
      </c>
      <c r="T597" s="142">
        <v>3</v>
      </c>
      <c r="U597" s="68">
        <v>3.3725463296406812</v>
      </c>
      <c r="V597" s="68">
        <v>0.60705833933532261</v>
      </c>
      <c r="W597" s="78">
        <v>96.577380952380949</v>
      </c>
      <c r="X597" s="78">
        <v>92.777777777777786</v>
      </c>
      <c r="Y597" s="78">
        <v>85.333333333333329</v>
      </c>
    </row>
    <row r="598" spans="2:25" ht="20" x14ac:dyDescent="0.35">
      <c r="B598">
        <v>110482</v>
      </c>
      <c r="C598" s="80" t="s">
        <v>2695</v>
      </c>
      <c r="D598" s="80" t="s">
        <v>1114</v>
      </c>
      <c r="E598" s="80" t="s">
        <v>2696</v>
      </c>
      <c r="F598" s="80" t="s">
        <v>125</v>
      </c>
      <c r="G598" s="80" t="s">
        <v>33</v>
      </c>
      <c r="H598" s="80" t="s">
        <v>1760</v>
      </c>
      <c r="I598" s="80" t="s">
        <v>1757</v>
      </c>
      <c r="J598" s="146">
        <v>45752</v>
      </c>
      <c r="K598" s="146" t="s">
        <v>1719</v>
      </c>
      <c r="M598" s="79">
        <v>9</v>
      </c>
      <c r="N598" s="78">
        <v>76.180860762047629</v>
      </c>
      <c r="O598" s="78">
        <f>_xlfn.XLOOKUP($B598,[1]Sheet1!$A:$A,[1]Sheet1!$D:$D)</f>
        <v>76.180863385387369</v>
      </c>
      <c r="P598" s="78">
        <f t="shared" si="117"/>
        <v>-2.6233397392161351E-6</v>
      </c>
      <c r="Q598" s="78">
        <v>22.770398481973434</v>
      </c>
      <c r="R598" s="78">
        <v>44.519694290438125</v>
      </c>
      <c r="S598" s="78">
        <v>83.562210209005812</v>
      </c>
      <c r="T598" s="142">
        <v>0</v>
      </c>
      <c r="U598" s="68">
        <v>23.09124767225326</v>
      </c>
      <c r="V598" s="68">
        <v>0.69273743016759781</v>
      </c>
      <c r="W598" s="78">
        <v>34.571428571428569</v>
      </c>
      <c r="X598" s="78">
        <v>77.777777777777786</v>
      </c>
      <c r="Y598" s="78">
        <v>84</v>
      </c>
    </row>
    <row r="599" spans="2:25" ht="30" x14ac:dyDescent="0.35">
      <c r="B599">
        <v>110483</v>
      </c>
      <c r="C599" s="80" t="s">
        <v>2697</v>
      </c>
      <c r="D599" s="80" t="s">
        <v>1114</v>
      </c>
      <c r="E599" s="80" t="s">
        <v>673</v>
      </c>
      <c r="F599" s="80" t="s">
        <v>87</v>
      </c>
      <c r="G599" s="80" t="s">
        <v>1776</v>
      </c>
      <c r="H599" s="80" t="s">
        <v>1777</v>
      </c>
      <c r="I599" s="80" t="s">
        <v>1757</v>
      </c>
      <c r="J599" s="146">
        <v>45752</v>
      </c>
      <c r="K599" s="146" t="s">
        <v>1719</v>
      </c>
      <c r="M599" s="79">
        <v>9</v>
      </c>
      <c r="N599" s="78">
        <v>69.439609385149623</v>
      </c>
      <c r="O599" s="78">
        <f>_xlfn.XLOOKUP($B599,[1]Sheet1!$A:$A,[1]Sheet1!$D:$D)</f>
        <v>69.439583533781772</v>
      </c>
      <c r="P599" s="78">
        <f t="shared" si="117"/>
        <v>2.5851367851714713E-5</v>
      </c>
      <c r="Q599" s="78">
        <v>17.785234899328859</v>
      </c>
      <c r="R599" s="78">
        <v>17.552757486114707</v>
      </c>
      <c r="S599" s="78">
        <v>80.072156411401693</v>
      </c>
      <c r="T599" s="142">
        <v>0</v>
      </c>
      <c r="U599" s="68">
        <v>23.381807812945539</v>
      </c>
      <c r="V599" s="68">
        <v>0.70145423438836618</v>
      </c>
      <c r="W599" s="78">
        <v>54.349206349206348</v>
      </c>
      <c r="X599" s="78">
        <v>79.444444444444443</v>
      </c>
      <c r="Y599" s="78">
        <v>91.666666666666671</v>
      </c>
    </row>
    <row r="600" spans="2:25" ht="20" x14ac:dyDescent="0.35">
      <c r="B600">
        <v>110485</v>
      </c>
      <c r="C600" s="80" t="s">
        <v>2698</v>
      </c>
      <c r="D600" s="80" t="s">
        <v>1114</v>
      </c>
      <c r="E600" s="80" t="s">
        <v>482</v>
      </c>
      <c r="F600" s="80" t="s">
        <v>204</v>
      </c>
      <c r="G600" s="80" t="s">
        <v>20</v>
      </c>
      <c r="H600" s="80" t="s">
        <v>1756</v>
      </c>
      <c r="I600" s="80" t="s">
        <v>1757</v>
      </c>
      <c r="J600" s="146">
        <v>45752</v>
      </c>
      <c r="K600" s="146" t="s">
        <v>1719</v>
      </c>
      <c r="M600" s="79">
        <v>9</v>
      </c>
      <c r="N600" s="78">
        <v>118.36480287103946</v>
      </c>
      <c r="O600" s="78">
        <f>_xlfn.XLOOKUP($B600,[1]Sheet1!$A:$A,[1]Sheet1!$D:$D)</f>
        <v>118.36475702965012</v>
      </c>
      <c r="P600" s="78">
        <f t="shared" si="117"/>
        <v>4.5841389336942484E-5</v>
      </c>
      <c r="Q600" s="78">
        <v>29.166666666666668</v>
      </c>
      <c r="R600" s="78">
        <v>37.469653959548857</v>
      </c>
      <c r="S600" s="78">
        <v>122.96780002820336</v>
      </c>
      <c r="T600" s="142">
        <v>8</v>
      </c>
      <c r="U600" s="68">
        <v>33.574999538804953</v>
      </c>
      <c r="V600" s="68">
        <v>1.0072499861641486</v>
      </c>
      <c r="W600" s="78">
        <v>91.67200512491992</v>
      </c>
      <c r="X600" s="78">
        <v>88.888888888888872</v>
      </c>
      <c r="Y600" s="78">
        <v>82.5</v>
      </c>
    </row>
    <row r="601" spans="2:25" ht="20" x14ac:dyDescent="0.35">
      <c r="B601">
        <v>110486</v>
      </c>
      <c r="C601" s="80" t="s">
        <v>2699</v>
      </c>
      <c r="D601" s="80" t="s">
        <v>1114</v>
      </c>
      <c r="E601" s="80" t="s">
        <v>2700</v>
      </c>
      <c r="F601" s="80" t="s">
        <v>2255</v>
      </c>
      <c r="G601" s="80" t="s">
        <v>1830</v>
      </c>
      <c r="H601" s="80" t="s">
        <v>1822</v>
      </c>
      <c r="I601" s="80" t="s">
        <v>1757</v>
      </c>
      <c r="J601" s="146">
        <v>45752</v>
      </c>
      <c r="K601" s="146" t="s">
        <v>1719</v>
      </c>
      <c r="M601" s="79">
        <v>9</v>
      </c>
      <c r="N601" s="78">
        <v>102.37250650790175</v>
      </c>
      <c r="O601" s="78">
        <f>_xlfn.XLOOKUP($B601,[1]Sheet1!$A:$A,[1]Sheet1!$D:$D)</f>
        <v>102.37262867947337</v>
      </c>
      <c r="P601" s="78">
        <f t="shared" si="117"/>
        <v>-1.2217157161842351E-4</v>
      </c>
      <c r="Q601" s="78">
        <v>37.5</v>
      </c>
      <c r="R601" s="78">
        <v>126.40438600910437</v>
      </c>
      <c r="S601" s="78">
        <v>105.96604535937593</v>
      </c>
      <c r="T601" s="142">
        <v>7</v>
      </c>
      <c r="U601" s="68">
        <v>24.630541871921181</v>
      </c>
      <c r="V601" s="68">
        <v>0.49261083743842365</v>
      </c>
      <c r="W601" s="78">
        <v>116.55145929339479</v>
      </c>
      <c r="X601" s="78">
        <v>52.222222222222229</v>
      </c>
      <c r="Y601" s="78">
        <v>80.666666666666671</v>
      </c>
    </row>
    <row r="602" spans="2:25" ht="30" x14ac:dyDescent="0.35">
      <c r="B602">
        <v>110487</v>
      </c>
      <c r="C602" s="80" t="s">
        <v>2701</v>
      </c>
      <c r="D602" s="80" t="s">
        <v>1114</v>
      </c>
      <c r="E602" s="80" t="s">
        <v>2702</v>
      </c>
      <c r="F602" s="80" t="s">
        <v>119</v>
      </c>
      <c r="G602" s="80" t="s">
        <v>18</v>
      </c>
      <c r="H602" s="80" t="s">
        <v>1777</v>
      </c>
      <c r="I602" s="80" t="s">
        <v>1757</v>
      </c>
      <c r="J602" s="146">
        <v>45752</v>
      </c>
      <c r="K602" s="146" t="s">
        <v>1719</v>
      </c>
      <c r="M602" s="79">
        <v>9</v>
      </c>
      <c r="N602" s="78">
        <v>84.755162798157258</v>
      </c>
      <c r="O602" s="78">
        <f>_xlfn.XLOOKUP($B602,[1]Sheet1!$A:$A,[1]Sheet1!$D:$D)</f>
        <v>84.755089722670803</v>
      </c>
      <c r="P602" s="78">
        <f t="shared" si="117"/>
        <v>7.3075486454854399E-5</v>
      </c>
      <c r="Q602" s="78">
        <v>37.828947368421048</v>
      </c>
      <c r="R602" s="78">
        <v>40.680829803133747</v>
      </c>
      <c r="S602" s="78">
        <v>66.542667253555834</v>
      </c>
      <c r="T602" s="142">
        <v>0</v>
      </c>
      <c r="U602" s="68">
        <v>10.131712259371833</v>
      </c>
      <c r="V602" s="68">
        <v>0.303951367781155</v>
      </c>
      <c r="W602" s="78">
        <v>57.623318385650222</v>
      </c>
      <c r="X602" s="78">
        <v>67.777777777777771</v>
      </c>
      <c r="Y602" s="78">
        <v>78</v>
      </c>
    </row>
    <row r="603" spans="2:25" ht="20" x14ac:dyDescent="0.35">
      <c r="B603">
        <v>110488</v>
      </c>
      <c r="C603" s="80" t="s">
        <v>2703</v>
      </c>
      <c r="D603" s="80"/>
      <c r="E603" s="80" t="s">
        <v>2704</v>
      </c>
      <c r="F603" s="80" t="s">
        <v>2005</v>
      </c>
      <c r="G603" s="80" t="s">
        <v>2395</v>
      </c>
      <c r="H603" s="80" t="s">
        <v>2261</v>
      </c>
      <c r="I603" s="80" t="s">
        <v>1786</v>
      </c>
      <c r="J603" s="146"/>
      <c r="K603" s="146" t="s">
        <v>1701</v>
      </c>
      <c r="M603" s="79">
        <v>3</v>
      </c>
      <c r="N603" s="78">
        <v>58.397637625555035</v>
      </c>
      <c r="O603" s="78">
        <f>_xlfn.XLOOKUP($B603,[1]Sheet1!$A:$A,[1]Sheet1!$D:$D)</f>
        <v>58.397637625555035</v>
      </c>
      <c r="P603" s="78">
        <f t="shared" si="117"/>
        <v>0</v>
      </c>
      <c r="Q603" s="78">
        <v>20.329670329670328</v>
      </c>
      <c r="R603" s="78">
        <v>43.749185607118257</v>
      </c>
      <c r="S603" s="78">
        <v>51.51636676963691</v>
      </c>
      <c r="T603" s="142">
        <v>0</v>
      </c>
      <c r="U603" s="68" t="s">
        <v>1093</v>
      </c>
      <c r="V603" s="68" t="s">
        <v>1093</v>
      </c>
      <c r="W603" s="78">
        <v>57.692307692307686</v>
      </c>
      <c r="X603" s="78">
        <v>60</v>
      </c>
      <c r="Y603" s="78">
        <v>81.5</v>
      </c>
    </row>
    <row r="604" spans="2:25" ht="20" x14ac:dyDescent="0.35">
      <c r="B604">
        <v>110489</v>
      </c>
      <c r="C604" s="80" t="s">
        <v>2705</v>
      </c>
      <c r="D604" s="80"/>
      <c r="E604" s="80" t="s">
        <v>2706</v>
      </c>
      <c r="F604" s="80" t="s">
        <v>192</v>
      </c>
      <c r="G604" s="80" t="s">
        <v>2670</v>
      </c>
      <c r="H604" s="80" t="s">
        <v>1843</v>
      </c>
      <c r="I604" s="80" t="s">
        <v>1786</v>
      </c>
      <c r="J604" s="146"/>
      <c r="K604" s="146" t="s">
        <v>1701</v>
      </c>
      <c r="M604" s="79">
        <v>8</v>
      </c>
      <c r="N604" s="78">
        <v>88.47416059957628</v>
      </c>
      <c r="O604" s="78">
        <f>_xlfn.XLOOKUP($B604,[1]Sheet1!$A:$A,[1]Sheet1!$D:$D)</f>
        <v>88.474265336682905</v>
      </c>
      <c r="P604" s="78">
        <f t="shared" si="117"/>
        <v>-1.047371066249525E-4</v>
      </c>
      <c r="Q604" s="78">
        <v>24.063116370808679</v>
      </c>
      <c r="R604" s="78">
        <v>64.821047173784692</v>
      </c>
      <c r="S604" s="78">
        <v>107.33749748053749</v>
      </c>
      <c r="T604" s="142">
        <v>2</v>
      </c>
      <c r="U604" s="68">
        <v>120.6140350877193</v>
      </c>
      <c r="V604" s="68">
        <v>3.6184210526315792</v>
      </c>
      <c r="W604" s="78">
        <v>92.43490499648135</v>
      </c>
      <c r="X604" s="78">
        <v>85</v>
      </c>
      <c r="Y604" s="78">
        <v>85.666666666666671</v>
      </c>
    </row>
    <row r="605" spans="2:25" ht="20" x14ac:dyDescent="0.35">
      <c r="B605">
        <v>110490</v>
      </c>
      <c r="C605" s="80" t="s">
        <v>2707</v>
      </c>
      <c r="D605" s="80" t="s">
        <v>1114</v>
      </c>
      <c r="E605" s="80" t="s">
        <v>2708</v>
      </c>
      <c r="F605" s="80" t="s">
        <v>1880</v>
      </c>
      <c r="G605" s="80" t="s">
        <v>1881</v>
      </c>
      <c r="H605" s="80" t="s">
        <v>1822</v>
      </c>
      <c r="I605" s="80" t="s">
        <v>1757</v>
      </c>
      <c r="J605" s="146">
        <v>45752</v>
      </c>
      <c r="K605" s="146" t="s">
        <v>1719</v>
      </c>
      <c r="M605" s="79">
        <v>9</v>
      </c>
      <c r="N605" s="78">
        <v>84.407851331070077</v>
      </c>
      <c r="O605" s="78">
        <f>_xlfn.XLOOKUP($B605,[1]Sheet1!$A:$A,[1]Sheet1!$D:$D)</f>
        <v>84.407851920188662</v>
      </c>
      <c r="P605" s="78">
        <f t="shared" si="117"/>
        <v>-5.891185850259717E-7</v>
      </c>
      <c r="Q605" s="78">
        <v>27.27272727272727</v>
      </c>
      <c r="R605" s="78">
        <v>79.653608386366031</v>
      </c>
      <c r="S605" s="78">
        <v>93.389919214218367</v>
      </c>
      <c r="T605" s="142">
        <v>2</v>
      </c>
      <c r="U605" s="68">
        <v>18.882040685453706</v>
      </c>
      <c r="V605" s="68">
        <v>0.3776408137090741</v>
      </c>
      <c r="W605" s="78">
        <v>103.81481481481481</v>
      </c>
      <c r="X605" s="78">
        <v>65</v>
      </c>
      <c r="Y605" s="78">
        <v>83.666666666666671</v>
      </c>
    </row>
    <row r="606" spans="2:25" ht="20" x14ac:dyDescent="0.35">
      <c r="B606">
        <v>110491</v>
      </c>
      <c r="C606" s="80" t="s">
        <v>2709</v>
      </c>
      <c r="D606" s="80" t="s">
        <v>1114</v>
      </c>
      <c r="E606" s="80" t="s">
        <v>2710</v>
      </c>
      <c r="F606" s="80" t="s">
        <v>1901</v>
      </c>
      <c r="G606" s="80" t="s">
        <v>10</v>
      </c>
      <c r="H606" s="80" t="s">
        <v>1770</v>
      </c>
      <c r="I606" s="80" t="s">
        <v>1757</v>
      </c>
      <c r="J606" s="146">
        <v>45752</v>
      </c>
      <c r="K606" s="146" t="s">
        <v>1719</v>
      </c>
      <c r="M606" s="79">
        <v>9</v>
      </c>
      <c r="N606" s="78">
        <v>92.501946768748198</v>
      </c>
      <c r="O606" s="78">
        <f>_xlfn.XLOOKUP($B606,[1]Sheet1!$A:$A,[1]Sheet1!$D:$D)</f>
        <v>92.501964731637472</v>
      </c>
      <c r="P606" s="78">
        <f t="shared" si="117"/>
        <v>-1.7962889273803739E-5</v>
      </c>
      <c r="Q606" s="78">
        <v>33.03730017761989</v>
      </c>
      <c r="R606" s="78">
        <v>46.414074987847101</v>
      </c>
      <c r="S606" s="78">
        <v>115.67355012477832</v>
      </c>
      <c r="T606" s="142">
        <v>4</v>
      </c>
      <c r="U606" s="68">
        <v>11.106175033318525</v>
      </c>
      <c r="V606" s="68">
        <v>0.33318525099955576</v>
      </c>
      <c r="W606" s="78">
        <v>102.58534968511768</v>
      </c>
      <c r="X606" s="78">
        <v>93.333333333333329</v>
      </c>
      <c r="Y606" s="78">
        <v>85.666666666666671</v>
      </c>
    </row>
    <row r="607" spans="2:25" ht="20" x14ac:dyDescent="0.35">
      <c r="B607">
        <v>110492</v>
      </c>
      <c r="C607" s="80" t="s">
        <v>2711</v>
      </c>
      <c r="D607" s="80" t="s">
        <v>1114</v>
      </c>
      <c r="E607" s="80" t="s">
        <v>2712</v>
      </c>
      <c r="F607" s="80" t="s">
        <v>2088</v>
      </c>
      <c r="G607" s="80" t="s">
        <v>1881</v>
      </c>
      <c r="H607" s="80" t="s">
        <v>1822</v>
      </c>
      <c r="I607" s="80" t="s">
        <v>1757</v>
      </c>
      <c r="J607" s="146">
        <v>45752</v>
      </c>
      <c r="K607" s="146" t="s">
        <v>1719</v>
      </c>
      <c r="M607" s="79">
        <v>9</v>
      </c>
      <c r="N607" s="78">
        <v>54.258857162331395</v>
      </c>
      <c r="O607" s="78">
        <f>_xlfn.XLOOKUP($B607,[1]Sheet1!$A:$A,[1]Sheet1!$D:$D)</f>
        <v>54.258841421222648</v>
      </c>
      <c r="P607" s="78">
        <f t="shared" si="117"/>
        <v>1.5741108747135968E-5</v>
      </c>
      <c r="Q607" s="78">
        <v>14.285714285714285</v>
      </c>
      <c r="R607" s="78">
        <v>51.167830388331716</v>
      </c>
      <c r="S607" s="78">
        <v>49.337551549407159</v>
      </c>
      <c r="T607" s="142">
        <v>0</v>
      </c>
      <c r="U607" s="68">
        <v>25.945571955719558</v>
      </c>
      <c r="V607" s="68">
        <v>0.51891143911439119</v>
      </c>
      <c r="W607" s="78">
        <v>85.407407407407405</v>
      </c>
      <c r="X607" s="78">
        <v>71.1111111111111</v>
      </c>
      <c r="Y607" s="78">
        <v>81.333333333333329</v>
      </c>
    </row>
    <row r="608" spans="2:25" ht="20" x14ac:dyDescent="0.35">
      <c r="B608">
        <v>110496</v>
      </c>
      <c r="C608" s="80" t="s">
        <v>2713</v>
      </c>
      <c r="D608" s="80" t="s">
        <v>1114</v>
      </c>
      <c r="E608" s="80" t="s">
        <v>2714</v>
      </c>
      <c r="F608" s="80" t="s">
        <v>196</v>
      </c>
      <c r="G608" s="80" t="s">
        <v>26</v>
      </c>
      <c r="H608" s="80" t="s">
        <v>1756</v>
      </c>
      <c r="I608" s="80" t="s">
        <v>1757</v>
      </c>
      <c r="J608" s="146">
        <v>45752</v>
      </c>
      <c r="K608" s="146" t="s">
        <v>1719</v>
      </c>
      <c r="M608" s="79">
        <v>9</v>
      </c>
      <c r="N608" s="78">
        <v>106.34113510864624</v>
      </c>
      <c r="O608" s="78">
        <f>_xlfn.XLOOKUP($B608,[1]Sheet1!$A:$A,[1]Sheet1!$D:$D)</f>
        <v>106.34108132625803</v>
      </c>
      <c r="P608" s="78">
        <f t="shared" si="117"/>
        <v>5.378238820696879E-5</v>
      </c>
      <c r="Q608" s="78">
        <v>51.515151515151516</v>
      </c>
      <c r="R608" s="78">
        <v>102.91615304163042</v>
      </c>
      <c r="S608" s="78">
        <v>115.63049406308427</v>
      </c>
      <c r="T608" s="142">
        <v>7</v>
      </c>
      <c r="U608" s="68">
        <v>88.011858439874004</v>
      </c>
      <c r="V608" s="68">
        <v>2.6403557531962201</v>
      </c>
      <c r="W608" s="78">
        <v>118.55203619909503</v>
      </c>
      <c r="X608" s="78">
        <v>87.222222222222229</v>
      </c>
      <c r="Y608" s="78">
        <v>85.333333333333329</v>
      </c>
    </row>
    <row r="609" spans="2:25" ht="20" x14ac:dyDescent="0.35">
      <c r="B609">
        <v>110498</v>
      </c>
      <c r="C609" s="80" t="s">
        <v>2715</v>
      </c>
      <c r="D609" s="80" t="s">
        <v>1114</v>
      </c>
      <c r="E609" s="80" t="s">
        <v>649</v>
      </c>
      <c r="F609" s="80" t="s">
        <v>100</v>
      </c>
      <c r="G609" s="80" t="s">
        <v>29</v>
      </c>
      <c r="H609" s="80" t="s">
        <v>1756</v>
      </c>
      <c r="I609" s="80" t="s">
        <v>1757</v>
      </c>
      <c r="J609" s="146">
        <v>45752</v>
      </c>
      <c r="K609" s="146" t="s">
        <v>1719</v>
      </c>
      <c r="M609" s="79">
        <v>8</v>
      </c>
      <c r="N609" s="78">
        <v>53.706359494386426</v>
      </c>
      <c r="O609" s="78">
        <f>_xlfn.XLOOKUP($B609,[1]Sheet1!$A:$A,[1]Sheet1!$D:$D)</f>
        <v>53.70624299082565</v>
      </c>
      <c r="P609" s="78">
        <f t="shared" si="117"/>
        <v>1.1650356077552715E-4</v>
      </c>
      <c r="Q609" s="78">
        <v>5.1813471502590671</v>
      </c>
      <c r="R609" s="78">
        <v>37.550703033992477</v>
      </c>
      <c r="S609" s="78">
        <v>55.29955383999706</v>
      </c>
      <c r="T609" s="142">
        <v>0</v>
      </c>
      <c r="U609" s="68">
        <v>11.352369621257189</v>
      </c>
      <c r="V609" s="68">
        <v>0.56761848106285939</v>
      </c>
      <c r="W609" s="78">
        <v>84.715242881072029</v>
      </c>
      <c r="X609" s="78">
        <v>76.666666666666671</v>
      </c>
      <c r="Y609" s="78">
        <v>82.5</v>
      </c>
    </row>
    <row r="610" spans="2:25" ht="20" x14ac:dyDescent="0.35">
      <c r="B610">
        <v>110499</v>
      </c>
      <c r="C610" s="80" t="s">
        <v>2716</v>
      </c>
      <c r="D610" s="80" t="s">
        <v>1114</v>
      </c>
      <c r="E610" s="80" t="s">
        <v>574</v>
      </c>
      <c r="F610" s="80" t="s">
        <v>93</v>
      </c>
      <c r="G610" s="80" t="s">
        <v>22</v>
      </c>
      <c r="H610" s="80" t="s">
        <v>1756</v>
      </c>
      <c r="I610" s="80" t="s">
        <v>1757</v>
      </c>
      <c r="J610" s="146">
        <v>45752</v>
      </c>
      <c r="K610" s="146" t="s">
        <v>1719</v>
      </c>
      <c r="M610" s="79">
        <v>9</v>
      </c>
      <c r="N610" s="78">
        <v>63.835216839871777</v>
      </c>
      <c r="O610" s="78">
        <f>_xlfn.XLOOKUP($B610,[1]Sheet1!$A:$A,[1]Sheet1!$D:$D)</f>
        <v>63.835251578778532</v>
      </c>
      <c r="P610" s="78">
        <f t="shared" si="117"/>
        <v>-3.4738906755649168E-5</v>
      </c>
      <c r="Q610" s="78">
        <v>20.15748031496063</v>
      </c>
      <c r="R610" s="78">
        <v>46.563250720039093</v>
      </c>
      <c r="S610" s="78">
        <v>50.972795036294208</v>
      </c>
      <c r="T610" s="142">
        <v>0</v>
      </c>
      <c r="U610" s="68">
        <v>11.268689533861037</v>
      </c>
      <c r="V610" s="68">
        <v>0.33806068601583111</v>
      </c>
      <c r="W610" s="78">
        <v>50.095238095238095</v>
      </c>
      <c r="X610" s="78">
        <v>82.777777777777786</v>
      </c>
      <c r="Y610" s="78">
        <v>84.333333333333329</v>
      </c>
    </row>
    <row r="611" spans="2:25" ht="20" x14ac:dyDescent="0.35">
      <c r="B611">
        <v>110500</v>
      </c>
      <c r="C611" s="80" t="s">
        <v>2717</v>
      </c>
      <c r="D611" s="80" t="s">
        <v>1114</v>
      </c>
      <c r="E611" s="80" t="s">
        <v>2718</v>
      </c>
      <c r="F611" s="80" t="s">
        <v>2053</v>
      </c>
      <c r="G611" s="80" t="s">
        <v>1835</v>
      </c>
      <c r="H611" s="80" t="s">
        <v>1822</v>
      </c>
      <c r="I611" s="80" t="s">
        <v>1757</v>
      </c>
      <c r="J611" s="146">
        <v>45752</v>
      </c>
      <c r="K611" s="146" t="s">
        <v>1719</v>
      </c>
      <c r="M611" s="79">
        <v>9</v>
      </c>
      <c r="N611" s="78">
        <v>99.563426113250813</v>
      </c>
      <c r="O611" s="78">
        <f>_xlfn.XLOOKUP($B611,[1]Sheet1!$A:$A,[1]Sheet1!$D:$D)</f>
        <v>99.563401201726776</v>
      </c>
      <c r="P611" s="78">
        <f t="shared" si="117"/>
        <v>2.4911524036497212E-5</v>
      </c>
      <c r="Q611" s="78">
        <v>36.363636363636367</v>
      </c>
      <c r="R611" s="78">
        <v>128.89976600484033</v>
      </c>
      <c r="S611" s="78">
        <v>105.60439008543507</v>
      </c>
      <c r="T611" s="142">
        <v>4</v>
      </c>
      <c r="U611" s="68">
        <v>37.5</v>
      </c>
      <c r="V611" s="68">
        <v>0.75</v>
      </c>
      <c r="W611" s="78">
        <v>69.814814814814824</v>
      </c>
      <c r="X611" s="78">
        <v>62.222222222222229</v>
      </c>
      <c r="Y611" s="78">
        <v>83</v>
      </c>
    </row>
    <row r="612" spans="2:25" ht="30" x14ac:dyDescent="0.35">
      <c r="B612">
        <v>110501</v>
      </c>
      <c r="C612" s="80" t="s">
        <v>2719</v>
      </c>
      <c r="D612" s="80"/>
      <c r="E612" s="80" t="s">
        <v>2720</v>
      </c>
      <c r="F612" s="80" t="s">
        <v>119</v>
      </c>
      <c r="G612" s="80" t="s">
        <v>1991</v>
      </c>
      <c r="H612" s="80" t="s">
        <v>2721</v>
      </c>
      <c r="I612" s="80" t="s">
        <v>1786</v>
      </c>
      <c r="J612" s="146"/>
      <c r="K612" s="146" t="s">
        <v>1701</v>
      </c>
      <c r="M612" s="79">
        <v>8</v>
      </c>
      <c r="N612" s="78">
        <v>89.714419202147738</v>
      </c>
      <c r="O612" s="78">
        <f>_xlfn.XLOOKUP($B612,[1]Sheet1!$A:$A,[1]Sheet1!$D:$D)</f>
        <v>89.714423090658173</v>
      </c>
      <c r="P612" s="78">
        <f t="shared" si="117"/>
        <v>-3.8885104345354193E-6</v>
      </c>
      <c r="Q612" s="78">
        <v>32.240437158469945</v>
      </c>
      <c r="R612" s="78">
        <v>65.500221912891149</v>
      </c>
      <c r="S612" s="78">
        <v>90.762996840126263</v>
      </c>
      <c r="T612" s="142">
        <v>1</v>
      </c>
      <c r="U612" s="68">
        <v>9.2093831450912251</v>
      </c>
      <c r="V612" s="68">
        <v>0.46046915725456128</v>
      </c>
      <c r="W612" s="78">
        <v>0.21097046413502107</v>
      </c>
      <c r="X612" s="78">
        <v>81.111111111111114</v>
      </c>
      <c r="Y612" s="78">
        <v>90.333333333333329</v>
      </c>
    </row>
    <row r="613" spans="2:25" ht="20" x14ac:dyDescent="0.35">
      <c r="B613">
        <v>110502</v>
      </c>
      <c r="C613" s="80" t="s">
        <v>2722</v>
      </c>
      <c r="D613" s="80"/>
      <c r="E613" s="80" t="s">
        <v>1251</v>
      </c>
      <c r="F613" s="80" t="s">
        <v>140</v>
      </c>
      <c r="G613" s="80" t="s">
        <v>2264</v>
      </c>
      <c r="H613" s="80" t="s">
        <v>2023</v>
      </c>
      <c r="I613" s="80" t="s">
        <v>1786</v>
      </c>
      <c r="J613" s="146"/>
      <c r="K613" s="146" t="s">
        <v>1701</v>
      </c>
      <c r="M613" s="79">
        <v>7</v>
      </c>
      <c r="N613" s="78">
        <v>76.712030716693775</v>
      </c>
      <c r="O613" s="78">
        <f>_xlfn.XLOOKUP($B613,[1]Sheet1!$A:$A,[1]Sheet1!$D:$D)</f>
        <v>76.712019201066667</v>
      </c>
      <c r="P613" s="78">
        <f t="shared" si="117"/>
        <v>1.151562710788312E-5</v>
      </c>
      <c r="Q613" s="78">
        <v>33.87096774193548</v>
      </c>
      <c r="R613" s="78">
        <v>50.770355979744231</v>
      </c>
      <c r="S613" s="78">
        <v>89.43640876757793</v>
      </c>
      <c r="T613" s="142">
        <v>0</v>
      </c>
      <c r="U613" s="68">
        <v>38.850038850038857</v>
      </c>
      <c r="V613" s="68">
        <v>1.1655011655011656</v>
      </c>
      <c r="W613" s="78">
        <v>30.899763220205205</v>
      </c>
      <c r="X613" s="78">
        <v>83.333333333333329</v>
      </c>
      <c r="Y613" s="78">
        <v>87.666666666666671</v>
      </c>
    </row>
    <row r="614" spans="2:25" ht="20" x14ac:dyDescent="0.35">
      <c r="B614">
        <v>110503</v>
      </c>
      <c r="C614" s="80" t="s">
        <v>2723</v>
      </c>
      <c r="D614" s="80" t="s">
        <v>1114</v>
      </c>
      <c r="E614" s="80" t="s">
        <v>2724</v>
      </c>
      <c r="F614" s="80" t="s">
        <v>1834</v>
      </c>
      <c r="G614" s="80" t="s">
        <v>1835</v>
      </c>
      <c r="H614" s="80" t="s">
        <v>1822</v>
      </c>
      <c r="I614" s="80" t="s">
        <v>1757</v>
      </c>
      <c r="J614" s="146">
        <v>45752</v>
      </c>
      <c r="K614" s="146" t="s">
        <v>1719</v>
      </c>
      <c r="M614" s="79">
        <v>9</v>
      </c>
      <c r="N614" s="78">
        <v>89.373788974005478</v>
      </c>
      <c r="O614" s="78">
        <f>_xlfn.XLOOKUP($B614,[1]Sheet1!$A:$A,[1]Sheet1!$D:$D)</f>
        <v>89.373783346062098</v>
      </c>
      <c r="P614" s="78">
        <f t="shared" si="117"/>
        <v>5.627943380659417E-6</v>
      </c>
      <c r="Q614" s="78">
        <v>22.90909090909091</v>
      </c>
      <c r="R614" s="78">
        <v>104.88566693738532</v>
      </c>
      <c r="S614" s="78">
        <v>102.21743751987576</v>
      </c>
      <c r="T614" s="142">
        <v>2</v>
      </c>
      <c r="U614" s="68">
        <v>26.159119610319319</v>
      </c>
      <c r="V614" s="68">
        <v>0.5231823922063864</v>
      </c>
      <c r="W614" s="78">
        <v>94.333333333333343</v>
      </c>
      <c r="X614" s="78">
        <v>53.333333333333336</v>
      </c>
      <c r="Y614" s="78">
        <v>81</v>
      </c>
    </row>
    <row r="615" spans="2:25" ht="20" x14ac:dyDescent="0.35">
      <c r="B615">
        <v>110505</v>
      </c>
      <c r="C615" s="80" t="s">
        <v>2725</v>
      </c>
      <c r="D615" s="80" t="s">
        <v>1114</v>
      </c>
      <c r="E615" s="80" t="s">
        <v>818</v>
      </c>
      <c r="F615" s="80" t="s">
        <v>136</v>
      </c>
      <c r="G615" s="80" t="s">
        <v>34</v>
      </c>
      <c r="H615" s="80" t="s">
        <v>1760</v>
      </c>
      <c r="I615" s="80" t="s">
        <v>1757</v>
      </c>
      <c r="J615" s="146">
        <v>45752</v>
      </c>
      <c r="K615" s="146" t="s">
        <v>1719</v>
      </c>
      <c r="M615" s="79">
        <v>9</v>
      </c>
      <c r="N615" s="78">
        <v>98.480094223471596</v>
      </c>
      <c r="O615" s="78">
        <f>_xlfn.XLOOKUP($B615,[1]Sheet1!$A:$A,[1]Sheet1!$D:$D)</f>
        <v>98.480049144856721</v>
      </c>
      <c r="P615" s="78">
        <f t="shared" si="117"/>
        <v>4.5078614874682899E-5</v>
      </c>
      <c r="Q615" s="78">
        <v>18.571428571428573</v>
      </c>
      <c r="R615" s="78">
        <v>43.401728490302126</v>
      </c>
      <c r="S615" s="78">
        <v>89.643594843778715</v>
      </c>
      <c r="T615" s="142">
        <v>5</v>
      </c>
      <c r="U615" s="68">
        <v>15.38279493551059</v>
      </c>
      <c r="V615" s="68">
        <v>0.46148384806531773</v>
      </c>
      <c r="W615" s="78">
        <v>100.80437580437579</v>
      </c>
      <c r="X615" s="78">
        <v>85.555555555555557</v>
      </c>
      <c r="Y615" s="78">
        <v>82.666666666666671</v>
      </c>
    </row>
    <row r="616" spans="2:25" ht="20" x14ac:dyDescent="0.35">
      <c r="B616">
        <v>110506</v>
      </c>
      <c r="C616" s="80" t="s">
        <v>2726</v>
      </c>
      <c r="D616" s="80" t="s">
        <v>1114</v>
      </c>
      <c r="E616" s="80" t="s">
        <v>2727</v>
      </c>
      <c r="F616" s="80" t="s">
        <v>2104</v>
      </c>
      <c r="G616" s="80" t="s">
        <v>1807</v>
      </c>
      <c r="H616" s="80" t="s">
        <v>1808</v>
      </c>
      <c r="I616" s="80" t="s">
        <v>1757</v>
      </c>
      <c r="J616" s="146">
        <v>45752</v>
      </c>
      <c r="K616" s="146" t="s">
        <v>1719</v>
      </c>
      <c r="M616" s="79">
        <v>9</v>
      </c>
      <c r="N616" s="78">
        <v>114.68193505240893</v>
      </c>
      <c r="O616" s="78">
        <f>_xlfn.XLOOKUP($B616,[1]Sheet1!$A:$A,[1]Sheet1!$D:$D)</f>
        <v>114.68193946626326</v>
      </c>
      <c r="P616" s="78">
        <f t="shared" si="117"/>
        <v>-4.4138543273675168E-6</v>
      </c>
      <c r="Q616" s="78">
        <v>66.666666666666657</v>
      </c>
      <c r="R616" s="78">
        <v>23.311862731091491</v>
      </c>
      <c r="S616" s="78">
        <v>118.9330933016125</v>
      </c>
      <c r="T616" s="142">
        <v>8</v>
      </c>
      <c r="U616" s="68">
        <v>4.470454360725026</v>
      </c>
      <c r="V616" s="68">
        <v>0.8046817849305048</v>
      </c>
      <c r="W616" s="78">
        <v>102.07390648567119</v>
      </c>
      <c r="X616" s="78">
        <v>92.222222222222214</v>
      </c>
      <c r="Y616" s="78">
        <v>80</v>
      </c>
    </row>
    <row r="617" spans="2:25" ht="20" x14ac:dyDescent="0.35">
      <c r="B617">
        <v>110507</v>
      </c>
      <c r="C617" s="80" t="s">
        <v>2728</v>
      </c>
      <c r="D617" s="80" t="s">
        <v>1114</v>
      </c>
      <c r="E617" s="80" t="s">
        <v>2729</v>
      </c>
      <c r="F617" s="80" t="s">
        <v>2255</v>
      </c>
      <c r="G617" s="80" t="s">
        <v>1830</v>
      </c>
      <c r="H617" s="80" t="s">
        <v>1822</v>
      </c>
      <c r="I617" s="80" t="s">
        <v>1757</v>
      </c>
      <c r="J617" s="146">
        <v>45752</v>
      </c>
      <c r="K617" s="146" t="s">
        <v>1719</v>
      </c>
      <c r="M617" s="79">
        <v>9</v>
      </c>
      <c r="N617" s="78">
        <v>85.356871145421024</v>
      </c>
      <c r="O617" s="78">
        <f>_xlfn.XLOOKUP($B617,[1]Sheet1!$A:$A,[1]Sheet1!$D:$D)</f>
        <v>85.356866683917119</v>
      </c>
      <c r="P617" s="78">
        <f t="shared" si="117"/>
        <v>4.4615039058726325E-6</v>
      </c>
      <c r="Q617" s="78">
        <v>18.75</v>
      </c>
      <c r="R617" s="78">
        <v>24.821550533597708</v>
      </c>
      <c r="S617" s="78">
        <v>97.036959598239406</v>
      </c>
      <c r="T617" s="142">
        <v>1</v>
      </c>
      <c r="U617" s="68">
        <v>33.07151715584952</v>
      </c>
      <c r="V617" s="68">
        <v>0.66143034311699045</v>
      </c>
      <c r="W617" s="78">
        <v>86.18518518518519</v>
      </c>
      <c r="X617" s="78">
        <v>35.55555555555555</v>
      </c>
      <c r="Y617" s="78">
        <v>53.666666666666664</v>
      </c>
    </row>
    <row r="618" spans="2:25" ht="20" x14ac:dyDescent="0.35">
      <c r="B618">
        <v>110508</v>
      </c>
      <c r="C618" s="80" t="s">
        <v>2730</v>
      </c>
      <c r="D618" s="80" t="s">
        <v>1114</v>
      </c>
      <c r="E618" s="80" t="s">
        <v>2731</v>
      </c>
      <c r="F618" s="80" t="s">
        <v>2075</v>
      </c>
      <c r="G618" s="80" t="s">
        <v>17</v>
      </c>
      <c r="H618" s="80" t="s">
        <v>1756</v>
      </c>
      <c r="I618" s="80" t="s">
        <v>1757</v>
      </c>
      <c r="J618" s="146">
        <v>45752</v>
      </c>
      <c r="K618" s="146" t="s">
        <v>1719</v>
      </c>
      <c r="M618" s="79">
        <v>9</v>
      </c>
      <c r="N618" s="78">
        <v>93.995566660888258</v>
      </c>
      <c r="O618" s="78">
        <f>_xlfn.XLOOKUP($B618,[1]Sheet1!$A:$A,[1]Sheet1!$D:$D)</f>
        <v>93.995603334826967</v>
      </c>
      <c r="P618" s="78">
        <f t="shared" si="117"/>
        <v>-3.6673938708986498E-5</v>
      </c>
      <c r="Q618" s="78">
        <v>42.424242424242422</v>
      </c>
      <c r="R618" s="78">
        <v>92.526655682415111</v>
      </c>
      <c r="S618" s="78">
        <v>116.99219756010622</v>
      </c>
      <c r="T618" s="142">
        <v>4</v>
      </c>
      <c r="U618" s="68">
        <v>17.260936035902748</v>
      </c>
      <c r="V618" s="68">
        <v>0.51782808107708245</v>
      </c>
      <c r="W618" s="78">
        <v>96.698412698412696</v>
      </c>
      <c r="X618" s="78">
        <v>78.8888888888889</v>
      </c>
      <c r="Y618" s="78">
        <v>88.333333333333329</v>
      </c>
    </row>
    <row r="619" spans="2:25" ht="20" x14ac:dyDescent="0.35">
      <c r="B619">
        <v>110510</v>
      </c>
      <c r="C619" s="80" t="s">
        <v>2732</v>
      </c>
      <c r="D619" s="80" t="s">
        <v>1114</v>
      </c>
      <c r="E619" s="80" t="s">
        <v>307</v>
      </c>
      <c r="F619" s="80" t="s">
        <v>43</v>
      </c>
      <c r="G619" s="80" t="s">
        <v>14</v>
      </c>
      <c r="H619" s="80" t="s">
        <v>1770</v>
      </c>
      <c r="I619" s="80" t="s">
        <v>1757</v>
      </c>
      <c r="J619" s="146">
        <v>45752</v>
      </c>
      <c r="K619" s="146" t="s">
        <v>1719</v>
      </c>
      <c r="M619" s="79">
        <v>9</v>
      </c>
      <c r="N619" s="78">
        <v>70.101788328517912</v>
      </c>
      <c r="O619" s="78">
        <f>_xlfn.XLOOKUP($B619,[1]Sheet1!$A:$A,[1]Sheet1!$D:$D)</f>
        <v>70.101704994499286</v>
      </c>
      <c r="P619" s="78">
        <f t="shared" si="117"/>
        <v>8.3334018626146644E-5</v>
      </c>
      <c r="Q619" s="78">
        <v>17.689530685920577</v>
      </c>
      <c r="R619" s="78">
        <v>27.153902175229199</v>
      </c>
      <c r="S619" s="78">
        <v>73.846651217710658</v>
      </c>
      <c r="T619" s="142">
        <v>0</v>
      </c>
      <c r="U619" s="68">
        <v>9.0814148844389937</v>
      </c>
      <c r="V619" s="68">
        <v>0.27244244653316985</v>
      </c>
      <c r="W619" s="78">
        <v>20.857142857142858</v>
      </c>
      <c r="X619" s="78">
        <v>46.666666666666664</v>
      </c>
      <c r="Y619" s="78">
        <v>56.333333333333336</v>
      </c>
    </row>
    <row r="620" spans="2:25" ht="20" x14ac:dyDescent="0.35">
      <c r="B620">
        <v>110512</v>
      </c>
      <c r="C620" s="80" t="s">
        <v>2733</v>
      </c>
      <c r="D620" s="80" t="s">
        <v>1114</v>
      </c>
      <c r="E620" s="80" t="s">
        <v>2734</v>
      </c>
      <c r="F620" s="80" t="s">
        <v>2422</v>
      </c>
      <c r="G620" s="80" t="s">
        <v>1881</v>
      </c>
      <c r="H620" s="80" t="s">
        <v>1822</v>
      </c>
      <c r="I620" s="80" t="s">
        <v>1757</v>
      </c>
      <c r="J620" s="146">
        <v>45752</v>
      </c>
      <c r="K620" s="146" t="s">
        <v>1719</v>
      </c>
      <c r="M620" s="79">
        <v>9</v>
      </c>
      <c r="N620" s="78">
        <v>76.250596523978743</v>
      </c>
      <c r="O620" s="78">
        <f>_xlfn.XLOOKUP($B620,[1]Sheet1!$A:$A,[1]Sheet1!$D:$D)</f>
        <v>76.250546500767598</v>
      </c>
      <c r="P620" s="78">
        <f t="shared" si="117"/>
        <v>5.0023211144889501E-5</v>
      </c>
      <c r="Q620" s="78">
        <v>25</v>
      </c>
      <c r="R620" s="78">
        <v>73.122184326237743</v>
      </c>
      <c r="S620" s="78">
        <v>78.872854030261621</v>
      </c>
      <c r="T620" s="142">
        <v>0</v>
      </c>
      <c r="U620" s="68">
        <v>35.849432383987256</v>
      </c>
      <c r="V620" s="68">
        <v>0.71698864767974513</v>
      </c>
      <c r="W620" s="78">
        <v>90.296803652968038</v>
      </c>
      <c r="X620" s="78">
        <v>79.444444444444443</v>
      </c>
      <c r="Y620" s="78">
        <v>83.666666666666671</v>
      </c>
    </row>
    <row r="621" spans="2:25" ht="20" x14ac:dyDescent="0.35">
      <c r="B621">
        <v>110513</v>
      </c>
      <c r="C621" s="80" t="s">
        <v>1347</v>
      </c>
      <c r="D621" s="80" t="s">
        <v>1114</v>
      </c>
      <c r="E621" s="80" t="s">
        <v>2735</v>
      </c>
      <c r="F621" s="80" t="s">
        <v>1858</v>
      </c>
      <c r="G621" s="80" t="s">
        <v>17</v>
      </c>
      <c r="H621" s="80" t="s">
        <v>1756</v>
      </c>
      <c r="I621" s="80" t="s">
        <v>1757</v>
      </c>
      <c r="J621" s="146">
        <v>45752</v>
      </c>
      <c r="K621" s="146" t="s">
        <v>1719</v>
      </c>
      <c r="M621" s="79">
        <v>8</v>
      </c>
      <c r="N621" s="78">
        <v>110.21463930022841</v>
      </c>
      <c r="O621" s="78">
        <f>_xlfn.XLOOKUP($B621,[1]Sheet1!$A:$A,[1]Sheet1!$D:$D)</f>
        <v>110.21455265910764</v>
      </c>
      <c r="P621" s="78">
        <f t="shared" si="117"/>
        <v>8.6641120773833791E-5</v>
      </c>
      <c r="Q621" s="78">
        <v>72</v>
      </c>
      <c r="R621" s="78">
        <v>88.408826156646896</v>
      </c>
      <c r="S621" s="78">
        <v>104.24723923011199</v>
      </c>
      <c r="T621" s="142">
        <v>6</v>
      </c>
      <c r="U621" s="68">
        <v>12.640449438202245</v>
      </c>
      <c r="V621" s="68">
        <v>0.63202247191011229</v>
      </c>
      <c r="W621" s="78">
        <v>93.341708542713562</v>
      </c>
      <c r="X621" s="78">
        <v>78.8888888888889</v>
      </c>
      <c r="Y621" s="78">
        <v>82</v>
      </c>
    </row>
    <row r="622" spans="2:25" ht="20" x14ac:dyDescent="0.35">
      <c r="B622">
        <v>110514</v>
      </c>
      <c r="C622" s="80" t="s">
        <v>2736</v>
      </c>
      <c r="D622" s="80"/>
      <c r="E622" s="80" t="s">
        <v>800</v>
      </c>
      <c r="F622" s="80" t="s">
        <v>119</v>
      </c>
      <c r="G622" s="80" t="s">
        <v>1991</v>
      </c>
      <c r="H622" s="80" t="s">
        <v>1992</v>
      </c>
      <c r="I622" s="80" t="s">
        <v>1786</v>
      </c>
      <c r="J622" s="146"/>
      <c r="K622" s="146" t="s">
        <v>1701</v>
      </c>
      <c r="M622" s="79">
        <v>9</v>
      </c>
      <c r="N622" s="78">
        <v>91.782116432309508</v>
      </c>
      <c r="O622" s="78">
        <f>_xlfn.XLOOKUP($B622,[1]Sheet1!$A:$A,[1]Sheet1!$D:$D)</f>
        <v>91.782136435172845</v>
      </c>
      <c r="P622" s="78">
        <f t="shared" si="117"/>
        <v>-2.0002863337253984E-5</v>
      </c>
      <c r="Q622" s="78">
        <v>32.817869415807557</v>
      </c>
      <c r="R622" s="78">
        <v>55.363801476287499</v>
      </c>
      <c r="S622" s="78">
        <v>86.54842053700952</v>
      </c>
      <c r="T622" s="142">
        <v>2</v>
      </c>
      <c r="U622" s="68">
        <v>18.826793499801823</v>
      </c>
      <c r="V622" s="68">
        <v>0.56480380499405469</v>
      </c>
      <c r="W622" s="78">
        <v>60.963081861958266</v>
      </c>
      <c r="X622" s="78">
        <v>56.666666666666664</v>
      </c>
      <c r="Y622" s="78">
        <v>58.666666666666664</v>
      </c>
    </row>
    <row r="623" spans="2:25" ht="20" x14ac:dyDescent="0.35">
      <c r="B623">
        <v>110515</v>
      </c>
      <c r="C623" s="80" t="s">
        <v>2737</v>
      </c>
      <c r="D623" s="80" t="s">
        <v>1114</v>
      </c>
      <c r="E623" s="80" t="s">
        <v>2738</v>
      </c>
      <c r="F623" s="80" t="s">
        <v>2610</v>
      </c>
      <c r="G623" s="80" t="s">
        <v>1821</v>
      </c>
      <c r="H623" s="80" t="s">
        <v>1822</v>
      </c>
      <c r="I623" s="80" t="s">
        <v>1757</v>
      </c>
      <c r="J623" s="146">
        <v>45752</v>
      </c>
      <c r="K623" s="146" t="s">
        <v>1719</v>
      </c>
      <c r="M623" s="79">
        <v>9</v>
      </c>
      <c r="N623" s="78">
        <v>80.669180675379138</v>
      </c>
      <c r="O623" s="78">
        <f>_xlfn.XLOOKUP($B623,[1]Sheet1!$A:$A,[1]Sheet1!$D:$D)</f>
        <v>80.669153551736756</v>
      </c>
      <c r="P623" s="78">
        <f t="shared" si="117"/>
        <v>2.712364238277587E-5</v>
      </c>
      <c r="Q623" s="78">
        <v>18.045112781954884</v>
      </c>
      <c r="R623" s="78">
        <v>63.911721330585472</v>
      </c>
      <c r="S623" s="78">
        <v>86.140250167153226</v>
      </c>
      <c r="T623" s="142">
        <v>0</v>
      </c>
      <c r="U623" s="68">
        <v>28.299524167292763</v>
      </c>
      <c r="V623" s="68">
        <v>0.56599048334585522</v>
      </c>
      <c r="W623" s="78">
        <v>87.5</v>
      </c>
      <c r="X623" s="78">
        <v>57.222222222222229</v>
      </c>
      <c r="Y623" s="78">
        <v>86</v>
      </c>
    </row>
    <row r="624" spans="2:25" ht="20" x14ac:dyDescent="0.35">
      <c r="B624">
        <v>110517</v>
      </c>
      <c r="C624" s="80" t="s">
        <v>2739</v>
      </c>
      <c r="D624" s="80" t="s">
        <v>1114</v>
      </c>
      <c r="E624" s="80" t="s">
        <v>2740</v>
      </c>
      <c r="F624" s="80" t="s">
        <v>2234</v>
      </c>
      <c r="G624" s="80" t="s">
        <v>26</v>
      </c>
      <c r="H624" s="80" t="s">
        <v>1756</v>
      </c>
      <c r="I624" s="80" t="s">
        <v>1757</v>
      </c>
      <c r="J624" s="146">
        <v>45752</v>
      </c>
      <c r="K624" s="146" t="s">
        <v>1719</v>
      </c>
      <c r="M624" s="79">
        <v>9</v>
      </c>
      <c r="N624" s="78">
        <v>107.23553458976099</v>
      </c>
      <c r="O624" s="78">
        <f>_xlfn.XLOOKUP($B624,[1]Sheet1!$A:$A,[1]Sheet1!$D:$D)</f>
        <v>107.235538118657</v>
      </c>
      <c r="P624" s="78">
        <f t="shared" si="117"/>
        <v>-3.5288960162915828E-6</v>
      </c>
      <c r="Q624" s="78">
        <v>53.448275862068961</v>
      </c>
      <c r="R624" s="78">
        <v>87.199624177336759</v>
      </c>
      <c r="S624" s="78">
        <v>90.899640354404326</v>
      </c>
      <c r="T624" s="142">
        <v>9</v>
      </c>
      <c r="U624" s="68">
        <v>0</v>
      </c>
      <c r="V624" s="68">
        <v>0</v>
      </c>
      <c r="W624" s="78">
        <v>107.71428571428572</v>
      </c>
      <c r="X624" s="78">
        <v>89.444444444444443</v>
      </c>
      <c r="Y624" s="78">
        <v>84</v>
      </c>
    </row>
    <row r="625" spans="2:25" ht="20" x14ac:dyDescent="0.35">
      <c r="B625">
        <v>110518</v>
      </c>
      <c r="C625" s="80" t="s">
        <v>2741</v>
      </c>
      <c r="D625" s="80" t="s">
        <v>1114</v>
      </c>
      <c r="E625" s="80" t="s">
        <v>2742</v>
      </c>
      <c r="F625" s="80" t="s">
        <v>2060</v>
      </c>
      <c r="G625" s="80" t="s">
        <v>1835</v>
      </c>
      <c r="H625" s="80" t="s">
        <v>1822</v>
      </c>
      <c r="I625" s="80" t="s">
        <v>1757</v>
      </c>
      <c r="J625" s="146">
        <v>45752</v>
      </c>
      <c r="K625" s="146" t="s">
        <v>1719</v>
      </c>
      <c r="M625" s="79">
        <v>8</v>
      </c>
      <c r="N625" s="78">
        <v>70.900867973724658</v>
      </c>
      <c r="O625" s="78">
        <f>_xlfn.XLOOKUP($B625,[1]Sheet1!$A:$A,[1]Sheet1!$D:$D)</f>
        <v>70.900841875446957</v>
      </c>
      <c r="P625" s="78">
        <f t="shared" si="117"/>
        <v>2.6098277700725703E-5</v>
      </c>
      <c r="Q625" s="78">
        <v>18.181818181818183</v>
      </c>
      <c r="R625" s="78">
        <v>57.450696314229077</v>
      </c>
      <c r="S625" s="78">
        <v>68.415209132082268</v>
      </c>
      <c r="T625" s="142">
        <v>0</v>
      </c>
      <c r="U625" s="68">
        <v>22.911211616281836</v>
      </c>
      <c r="V625" s="68">
        <v>0.45822423232563675</v>
      </c>
      <c r="W625" s="78">
        <v>73.392554991539754</v>
      </c>
      <c r="X625" s="78">
        <v>45.55555555555555</v>
      </c>
      <c r="Y625" s="78">
        <v>81.666666666666671</v>
      </c>
    </row>
    <row r="626" spans="2:25" ht="20" x14ac:dyDescent="0.35">
      <c r="B626">
        <v>110519</v>
      </c>
      <c r="C626" s="80" t="s">
        <v>2743</v>
      </c>
      <c r="D626" s="80"/>
      <c r="E626" s="80" t="s">
        <v>2744</v>
      </c>
      <c r="F626" s="80" t="s">
        <v>170</v>
      </c>
      <c r="G626" s="80" t="s">
        <v>1958</v>
      </c>
      <c r="H626" s="80" t="s">
        <v>2745</v>
      </c>
      <c r="I626" s="80" t="s">
        <v>1786</v>
      </c>
      <c r="J626" s="146"/>
      <c r="K626" s="146" t="s">
        <v>1701</v>
      </c>
      <c r="M626" s="79">
        <v>1</v>
      </c>
      <c r="N626" s="78">
        <v>84.999216067239914</v>
      </c>
      <c r="O626" s="78">
        <f>_xlfn.XLOOKUP($B626,[1]Sheet1!$A:$A,[1]Sheet1!$D:$D)</f>
        <v>84.999216067239914</v>
      </c>
      <c r="P626" s="78">
        <f t="shared" si="117"/>
        <v>0</v>
      </c>
      <c r="Q626" s="78">
        <v>5</v>
      </c>
      <c r="R626" s="78">
        <v>41.607874374146562</v>
      </c>
      <c r="S626" s="78">
        <v>69.181370157939881</v>
      </c>
      <c r="T626" s="142">
        <v>0</v>
      </c>
      <c r="U626" s="68" t="s">
        <v>1093</v>
      </c>
      <c r="V626" s="68" t="s">
        <v>1093</v>
      </c>
      <c r="W626" s="78" t="s">
        <v>1093</v>
      </c>
      <c r="X626" s="78">
        <v>26.666666666666668</v>
      </c>
      <c r="Y626" s="78">
        <v>44.5</v>
      </c>
    </row>
    <row r="627" spans="2:25" ht="20" x14ac:dyDescent="0.35">
      <c r="B627">
        <v>110520</v>
      </c>
      <c r="C627" s="80" t="s">
        <v>2746</v>
      </c>
      <c r="D627" s="80"/>
      <c r="E627" s="80" t="s">
        <v>2747</v>
      </c>
      <c r="F627" s="80" t="s">
        <v>157</v>
      </c>
      <c r="G627" s="80" t="s">
        <v>2748</v>
      </c>
      <c r="H627" s="80" t="s">
        <v>1843</v>
      </c>
      <c r="I627" s="80" t="s">
        <v>1786</v>
      </c>
      <c r="J627" s="146"/>
      <c r="K627" s="146" t="s">
        <v>1701</v>
      </c>
      <c r="M627" s="79">
        <v>7</v>
      </c>
      <c r="N627" s="78">
        <v>79.432306334296328</v>
      </c>
      <c r="O627" s="78">
        <f>_xlfn.XLOOKUP($B627,[1]Sheet1!$A:$A,[1]Sheet1!$D:$D)</f>
        <v>79.432279143670257</v>
      </c>
      <c r="P627" s="78">
        <f t="shared" si="117"/>
        <v>2.7190626070705548E-5</v>
      </c>
      <c r="Q627" s="78">
        <v>25.45045045045045</v>
      </c>
      <c r="R627" s="78">
        <v>58.237602136259937</v>
      </c>
      <c r="S627" s="78">
        <v>74.232199666954145</v>
      </c>
      <c r="T627" s="142">
        <v>2</v>
      </c>
      <c r="U627" s="68">
        <v>272.10884353741494</v>
      </c>
      <c r="V627" s="68">
        <v>8.1632653061224492</v>
      </c>
      <c r="W627" s="78">
        <v>63.392857142857139</v>
      </c>
      <c r="X627" s="78">
        <v>65</v>
      </c>
      <c r="Y627" s="78">
        <v>87.333333333333329</v>
      </c>
    </row>
    <row r="628" spans="2:25" ht="20" x14ac:dyDescent="0.35">
      <c r="B628">
        <v>110521</v>
      </c>
      <c r="C628" s="80" t="s">
        <v>2749</v>
      </c>
      <c r="D628" s="80"/>
      <c r="E628" s="80" t="s">
        <v>620</v>
      </c>
      <c r="F628" s="80" t="s">
        <v>123</v>
      </c>
      <c r="G628" s="80" t="s">
        <v>1784</v>
      </c>
      <c r="H628" s="80" t="s">
        <v>2745</v>
      </c>
      <c r="I628" s="80" t="s">
        <v>1786</v>
      </c>
      <c r="J628" s="146"/>
      <c r="K628" s="146" t="s">
        <v>1701</v>
      </c>
      <c r="M628" s="79">
        <v>1</v>
      </c>
      <c r="N628" s="78">
        <v>80.633861240317302</v>
      </c>
      <c r="O628" s="78">
        <f>_xlfn.XLOOKUP($B628,[1]Sheet1!$A:$A,[1]Sheet1!$D:$D)</f>
        <v>80.633861240317302</v>
      </c>
      <c r="P628" s="78">
        <f t="shared" si="117"/>
        <v>0</v>
      </c>
      <c r="Q628" s="78">
        <v>35.384615384615387</v>
      </c>
      <c r="R628" s="78">
        <v>29.220065909923104</v>
      </c>
      <c r="S628" s="78">
        <v>99.469782349220836</v>
      </c>
      <c r="T628" s="142">
        <v>0</v>
      </c>
      <c r="U628" s="68" t="s">
        <v>1093</v>
      </c>
      <c r="V628" s="68" t="s">
        <v>1093</v>
      </c>
      <c r="W628" s="78">
        <v>0</v>
      </c>
      <c r="X628" s="78" t="s">
        <v>1093</v>
      </c>
      <c r="Y628" s="78" t="s">
        <v>1093</v>
      </c>
    </row>
    <row r="629" spans="2:25" ht="20" x14ac:dyDescent="0.35">
      <c r="B629">
        <v>110524</v>
      </c>
      <c r="C629" s="80" t="s">
        <v>2750</v>
      </c>
      <c r="D629" s="80" t="s">
        <v>1114</v>
      </c>
      <c r="E629" s="80" t="s">
        <v>2751</v>
      </c>
      <c r="F629" s="80" t="s">
        <v>77</v>
      </c>
      <c r="G629" s="80" t="s">
        <v>16</v>
      </c>
      <c r="H629" s="80" t="s">
        <v>1770</v>
      </c>
      <c r="I629" s="80" t="s">
        <v>1757</v>
      </c>
      <c r="J629" s="146">
        <v>45752</v>
      </c>
      <c r="K629" s="146" t="s">
        <v>1719</v>
      </c>
      <c r="M629" s="79">
        <v>9</v>
      </c>
      <c r="N629" s="78">
        <v>90.698569446029026</v>
      </c>
      <c r="O629" s="78">
        <f>_xlfn.XLOOKUP($B629,[1]Sheet1!$A:$A,[1]Sheet1!$D:$D)</f>
        <v>90.698619363237512</v>
      </c>
      <c r="P629" s="78">
        <f t="shared" si="117"/>
        <v>-4.9917208485794617E-5</v>
      </c>
      <c r="Q629" s="78">
        <v>26.544240400667778</v>
      </c>
      <c r="R629" s="78">
        <v>66.692623719882704</v>
      </c>
      <c r="S629" s="78">
        <v>102.04918815883615</v>
      </c>
      <c r="T629" s="142">
        <v>2</v>
      </c>
      <c r="U629" s="68">
        <v>15.614953614402499</v>
      </c>
      <c r="V629" s="68">
        <v>0.46844860843207498</v>
      </c>
      <c r="W629" s="78">
        <v>88.031746031746025</v>
      </c>
      <c r="X629" s="78">
        <v>78.8888888888889</v>
      </c>
      <c r="Y629" s="78">
        <v>85.333333333333329</v>
      </c>
    </row>
    <row r="630" spans="2:25" ht="20" x14ac:dyDescent="0.35">
      <c r="B630">
        <v>110543</v>
      </c>
      <c r="C630" s="80" t="s">
        <v>2752</v>
      </c>
      <c r="D630" s="80" t="s">
        <v>1114</v>
      </c>
      <c r="E630" s="80" t="s">
        <v>2753</v>
      </c>
      <c r="F630" s="80" t="s">
        <v>2618</v>
      </c>
      <c r="G630" s="80" t="s">
        <v>1821</v>
      </c>
      <c r="H630" s="80" t="s">
        <v>1822</v>
      </c>
      <c r="I630" s="80" t="s">
        <v>1757</v>
      </c>
      <c r="J630" s="146">
        <v>45752</v>
      </c>
      <c r="K630" s="146" t="s">
        <v>1719</v>
      </c>
      <c r="M630" s="79">
        <v>9</v>
      </c>
      <c r="N630" s="78">
        <v>89.173132874968317</v>
      </c>
      <c r="O630" s="78">
        <f>_xlfn.XLOOKUP($B630,[1]Sheet1!$A:$A,[1]Sheet1!$D:$D)</f>
        <v>89.173197558933609</v>
      </c>
      <c r="P630" s="78">
        <f t="shared" si="117"/>
        <v>-6.4683965291578716E-5</v>
      </c>
      <c r="Q630" s="78">
        <v>39.285714285714285</v>
      </c>
      <c r="R630" s="78">
        <v>78.256541921784319</v>
      </c>
      <c r="S630" s="78">
        <v>112.29269955449584</v>
      </c>
      <c r="T630" s="142">
        <v>1</v>
      </c>
      <c r="U630" s="68">
        <v>32.84457478005865</v>
      </c>
      <c r="V630" s="68">
        <v>0.65689149560117299</v>
      </c>
      <c r="W630" s="78">
        <v>82.111111111111114</v>
      </c>
      <c r="X630" s="78">
        <v>31.666666666666668</v>
      </c>
      <c r="Y630" s="78">
        <v>55</v>
      </c>
    </row>
    <row r="631" spans="2:25" ht="20" x14ac:dyDescent="0.35">
      <c r="B631">
        <v>110544</v>
      </c>
      <c r="C631" s="80" t="s">
        <v>2754</v>
      </c>
      <c r="D631" s="80" t="s">
        <v>1541</v>
      </c>
      <c r="E631" s="80" t="s">
        <v>2755</v>
      </c>
      <c r="F631" s="80" t="s">
        <v>2036</v>
      </c>
      <c r="G631" s="80" t="s">
        <v>1906</v>
      </c>
      <c r="H631" s="80" t="s">
        <v>1545</v>
      </c>
      <c r="I631" s="80" t="s">
        <v>1545</v>
      </c>
      <c r="J631" s="146">
        <v>45776</v>
      </c>
      <c r="K631" s="146" t="s">
        <v>1719</v>
      </c>
      <c r="M631" s="79">
        <v>6</v>
      </c>
      <c r="N631" s="78">
        <v>109.49661200953047</v>
      </c>
      <c r="O631" s="78">
        <f>_xlfn.XLOOKUP($B631,[1]Sheet1!$A:$A,[1]Sheet1!$D:$D)</f>
        <v>109.49660528823915</v>
      </c>
      <c r="P631" s="78">
        <f t="shared" si="117"/>
        <v>6.7212913137382202E-6</v>
      </c>
      <c r="Q631" s="78">
        <v>57.499999999999993</v>
      </c>
      <c r="R631" s="78">
        <v>117.37490332559939</v>
      </c>
      <c r="S631" s="78">
        <v>117.03992282999627</v>
      </c>
      <c r="T631" s="142">
        <v>6</v>
      </c>
      <c r="U631" s="68" t="s">
        <v>1093</v>
      </c>
      <c r="V631" s="68" t="s">
        <v>1093</v>
      </c>
      <c r="W631" s="78">
        <v>101.81159420289856</v>
      </c>
      <c r="X631" s="78">
        <v>54.44444444444445</v>
      </c>
      <c r="Y631" s="78">
        <v>56</v>
      </c>
    </row>
    <row r="632" spans="2:25" ht="20" x14ac:dyDescent="0.35">
      <c r="B632">
        <v>110624</v>
      </c>
      <c r="C632" s="80" t="s">
        <v>2756</v>
      </c>
      <c r="D632" s="80" t="s">
        <v>1541</v>
      </c>
      <c r="E632" s="80" t="s">
        <v>2757</v>
      </c>
      <c r="F632" s="80" t="s">
        <v>2451</v>
      </c>
      <c r="G632" s="80" t="s">
        <v>1766</v>
      </c>
      <c r="H632" s="80" t="s">
        <v>1545</v>
      </c>
      <c r="I632" s="80" t="s">
        <v>1545</v>
      </c>
      <c r="J632" s="146">
        <v>45809</v>
      </c>
      <c r="K632" s="146" t="s">
        <v>1719</v>
      </c>
      <c r="M632" s="79">
        <v>9</v>
      </c>
      <c r="N632" s="78">
        <v>95.203936893846119</v>
      </c>
      <c r="O632" s="78">
        <f>_xlfn.XLOOKUP($B632,[1]Sheet1!$A:$A,[1]Sheet1!$D:$D)</f>
        <v>95.203940669613402</v>
      </c>
      <c r="P632" s="78">
        <f t="shared" si="117"/>
        <v>-3.775767282832021E-6</v>
      </c>
      <c r="Q632" s="78">
        <v>40</v>
      </c>
      <c r="R632" s="78">
        <v>35.143577560726669</v>
      </c>
      <c r="S632" s="78">
        <v>97.845678457888113</v>
      </c>
      <c r="T632" s="142">
        <v>4</v>
      </c>
      <c r="U632" s="68" t="s">
        <v>1093</v>
      </c>
      <c r="V632" s="68" t="s">
        <v>1093</v>
      </c>
      <c r="W632" s="78">
        <v>111.05845181674565</v>
      </c>
      <c r="X632" s="78">
        <v>54.44444444444445</v>
      </c>
      <c r="Y632" s="78">
        <v>55.333333333333336</v>
      </c>
    </row>
    <row r="633" spans="2:25" ht="20" x14ac:dyDescent="0.35">
      <c r="B633">
        <v>110625</v>
      </c>
      <c r="C633" s="80" t="s">
        <v>2758</v>
      </c>
      <c r="D633" s="80" t="s">
        <v>1541</v>
      </c>
      <c r="E633" s="80" t="s">
        <v>2759</v>
      </c>
      <c r="F633" s="80" t="s">
        <v>2064</v>
      </c>
      <c r="G633" s="80" t="s">
        <v>1906</v>
      </c>
      <c r="H633" s="80" t="s">
        <v>1545</v>
      </c>
      <c r="I633" s="80" t="s">
        <v>1545</v>
      </c>
      <c r="J633" s="146">
        <v>45809</v>
      </c>
      <c r="K633" s="146" t="s">
        <v>1719</v>
      </c>
      <c r="M633" s="79">
        <v>9</v>
      </c>
      <c r="N633" s="78">
        <v>93.626689647197495</v>
      </c>
      <c r="O633" s="78">
        <f>_xlfn.XLOOKUP($B633,[1]Sheet1!$A:$A,[1]Sheet1!$D:$D)</f>
        <v>93.55289332575434</v>
      </c>
      <c r="P633" s="78">
        <f t="shared" si="117"/>
        <v>7.3796321443154511E-2</v>
      </c>
      <c r="Q633" s="78">
        <v>32.307692307692307</v>
      </c>
      <c r="R633" s="78">
        <v>55.077794465562867</v>
      </c>
      <c r="S633" s="78">
        <v>75.23129537715252</v>
      </c>
      <c r="T633" s="142">
        <v>3</v>
      </c>
      <c r="U633" s="68" t="s">
        <v>1093</v>
      </c>
      <c r="V633" s="68" t="s">
        <v>1093</v>
      </c>
      <c r="W633" s="78">
        <v>131.64128595600678</v>
      </c>
      <c r="X633" s="78">
        <v>55.555555555555564</v>
      </c>
      <c r="Y633" s="78">
        <v>54.666666666666664</v>
      </c>
    </row>
    <row r="634" spans="2:25" ht="20" x14ac:dyDescent="0.35">
      <c r="B634">
        <v>111039</v>
      </c>
      <c r="C634" s="80" t="s">
        <v>2760</v>
      </c>
      <c r="D634" s="80"/>
      <c r="E634" s="80" t="s">
        <v>2761</v>
      </c>
      <c r="F634" s="80" t="s">
        <v>2133</v>
      </c>
      <c r="G634" s="80" t="s">
        <v>2762</v>
      </c>
      <c r="H634" s="80" t="s">
        <v>2247</v>
      </c>
      <c r="I634" s="80" t="s">
        <v>2247</v>
      </c>
      <c r="J634" s="146"/>
      <c r="K634" s="146" t="s">
        <v>1701</v>
      </c>
      <c r="M634" s="79">
        <v>2</v>
      </c>
      <c r="N634" s="78">
        <v>89.255833352543931</v>
      </c>
      <c r="O634" s="78">
        <f>_xlfn.XLOOKUP($B634,[1]Sheet1!$A:$A,[1]Sheet1!$D:$D)</f>
        <v>89.255833352543931</v>
      </c>
      <c r="P634" s="78">
        <f t="shared" si="117"/>
        <v>0</v>
      </c>
      <c r="Q634" s="78">
        <v>33.333333333333329</v>
      </c>
      <c r="R634" s="78">
        <v>38.889127590180266</v>
      </c>
      <c r="S634" s="78">
        <v>119.30494250924856</v>
      </c>
      <c r="T634" s="142">
        <v>0</v>
      </c>
      <c r="U634" s="68" t="s">
        <v>1093</v>
      </c>
      <c r="V634" s="68" t="s">
        <v>1093</v>
      </c>
      <c r="W634" s="78">
        <v>0</v>
      </c>
      <c r="X634" s="78">
        <v>0</v>
      </c>
      <c r="Y634" s="78">
        <v>0</v>
      </c>
    </row>
    <row r="635" spans="2:25" ht="20" x14ac:dyDescent="0.35">
      <c r="B635">
        <v>111040</v>
      </c>
      <c r="C635" s="80" t="s">
        <v>2763</v>
      </c>
      <c r="D635" s="80" t="s">
        <v>1541</v>
      </c>
      <c r="E635" s="80" t="s">
        <v>2292</v>
      </c>
      <c r="F635" s="80" t="s">
        <v>2293</v>
      </c>
      <c r="G635" s="80" t="s">
        <v>1906</v>
      </c>
      <c r="H635" s="80" t="s">
        <v>1545</v>
      </c>
      <c r="I635" s="80" t="s">
        <v>1545</v>
      </c>
      <c r="J635" s="146">
        <v>45871</v>
      </c>
      <c r="K635" s="146" t="s">
        <v>1719</v>
      </c>
      <c r="M635" s="79">
        <v>8</v>
      </c>
      <c r="N635" s="78">
        <v>107.58876501122923</v>
      </c>
      <c r="O635" s="78">
        <f>_xlfn.XLOOKUP($B635,[1]Sheet1!$A:$A,[1]Sheet1!$D:$D)</f>
        <v>107.58879398663564</v>
      </c>
      <c r="P635" s="78">
        <f t="shared" si="117"/>
        <v>-2.8975406408449089E-5</v>
      </c>
      <c r="Q635" s="78">
        <v>35.714285714285715</v>
      </c>
      <c r="R635" s="78">
        <v>84.620276144815762</v>
      </c>
      <c r="S635" s="78">
        <v>109.32249877473299</v>
      </c>
      <c r="T635" s="142">
        <v>7</v>
      </c>
      <c r="U635" s="68" t="s">
        <v>1093</v>
      </c>
      <c r="V635" s="68" t="s">
        <v>1093</v>
      </c>
      <c r="W635" s="78">
        <v>104.31034482758621</v>
      </c>
      <c r="X635" s="78">
        <v>43.333333333333336</v>
      </c>
      <c r="Y635" s="78">
        <v>41</v>
      </c>
    </row>
    <row r="636" spans="2:25" ht="20" x14ac:dyDescent="0.35">
      <c r="B636">
        <v>111041</v>
      </c>
      <c r="C636" s="80" t="s">
        <v>2764</v>
      </c>
      <c r="D636" s="80" t="s">
        <v>1114</v>
      </c>
      <c r="E636" s="80" t="s">
        <v>2765</v>
      </c>
      <c r="F636" s="80" t="s">
        <v>2388</v>
      </c>
      <c r="G636" s="80" t="s">
        <v>24</v>
      </c>
      <c r="H636" s="80" t="s">
        <v>1760</v>
      </c>
      <c r="I636" s="80" t="s">
        <v>1757</v>
      </c>
      <c r="J636" s="146">
        <v>45872</v>
      </c>
      <c r="K636" s="146" t="s">
        <v>1719</v>
      </c>
      <c r="M636" s="79">
        <v>8</v>
      </c>
      <c r="N636" s="78">
        <v>81.394674143444874</v>
      </c>
      <c r="O636" s="78">
        <f>_xlfn.XLOOKUP($B636,[1]Sheet1!$A:$A,[1]Sheet1!$D:$D)</f>
        <v>81.394607883200763</v>
      </c>
      <c r="P636" s="78">
        <f t="shared" si="117"/>
        <v>6.626024411104936E-5</v>
      </c>
      <c r="Q636" s="78">
        <v>21.2890625</v>
      </c>
      <c r="R636" s="78">
        <v>34.230884027909404</v>
      </c>
      <c r="S636" s="78">
        <v>98.402126178848121</v>
      </c>
      <c r="T636" s="142">
        <v>0</v>
      </c>
      <c r="U636" s="68">
        <v>7.7467076492490685</v>
      </c>
      <c r="V636" s="68">
        <v>0.23240122947747205</v>
      </c>
      <c r="W636" s="78">
        <v>0.10768126346015792</v>
      </c>
      <c r="X636" s="78">
        <v>70</v>
      </c>
      <c r="Y636" s="78">
        <v>82.5</v>
      </c>
    </row>
    <row r="637" spans="2:25" ht="20" x14ac:dyDescent="0.35">
      <c r="B637">
        <v>111042</v>
      </c>
      <c r="C637" s="80" t="s">
        <v>298</v>
      </c>
      <c r="D637" s="80" t="s">
        <v>1114</v>
      </c>
      <c r="E637" s="80" t="s">
        <v>2766</v>
      </c>
      <c r="F637" s="80" t="s">
        <v>1910</v>
      </c>
      <c r="G637" s="80" t="s">
        <v>1854</v>
      </c>
      <c r="H637" s="80" t="s">
        <v>1808</v>
      </c>
      <c r="I637" s="80" t="s">
        <v>1757</v>
      </c>
      <c r="J637" s="146">
        <v>45872</v>
      </c>
      <c r="K637" s="146" t="s">
        <v>1719</v>
      </c>
      <c r="M637" s="79">
        <v>8</v>
      </c>
      <c r="N637" s="78">
        <v>97.912349889577897</v>
      </c>
      <c r="O637" s="78">
        <f>_xlfn.XLOOKUP($B637,[1]Sheet1!$A:$A,[1]Sheet1!$D:$D)</f>
        <v>97.912336786583197</v>
      </c>
      <c r="P637" s="78">
        <f t="shared" si="117"/>
        <v>1.31029946999206E-5</v>
      </c>
      <c r="Q637" s="78">
        <v>37.878787878787875</v>
      </c>
      <c r="R637" s="78">
        <v>44.884986577031832</v>
      </c>
      <c r="S637" s="78">
        <v>101.19068865443958</v>
      </c>
      <c r="T637" s="142">
        <v>3</v>
      </c>
      <c r="U637" s="68">
        <v>3.379087769819717</v>
      </c>
      <c r="V637" s="68">
        <v>0.60823579856754906</v>
      </c>
      <c r="W637" s="78">
        <v>70.686767169179234</v>
      </c>
      <c r="X637" s="78">
        <v>97.5</v>
      </c>
      <c r="Y637" s="78">
        <v>92</v>
      </c>
    </row>
    <row r="638" spans="2:25" ht="20" x14ac:dyDescent="0.35">
      <c r="B638">
        <v>111043</v>
      </c>
      <c r="C638" s="80" t="s">
        <v>139</v>
      </c>
      <c r="D638" s="80"/>
      <c r="E638" s="80" t="s">
        <v>2767</v>
      </c>
      <c r="F638" s="80" t="s">
        <v>1940</v>
      </c>
      <c r="G638" s="80" t="s">
        <v>1941</v>
      </c>
      <c r="H638" s="80" t="s">
        <v>1912</v>
      </c>
      <c r="I638" s="80" t="s">
        <v>1786</v>
      </c>
      <c r="J638" s="146"/>
      <c r="K638" s="146" t="s">
        <v>1701</v>
      </c>
      <c r="M638" s="79">
        <v>2</v>
      </c>
      <c r="N638" s="78">
        <v>90.905780768975404</v>
      </c>
      <c r="O638" s="78">
        <f>_xlfn.XLOOKUP($B638,[1]Sheet1!$A:$A,[1]Sheet1!$D:$D)</f>
        <v>90.905780768975404</v>
      </c>
      <c r="P638" s="78">
        <f t="shared" si="117"/>
        <v>0</v>
      </c>
      <c r="Q638" s="78">
        <v>28.571428571428569</v>
      </c>
      <c r="R638" s="78" t="s">
        <v>1093</v>
      </c>
      <c r="S638" s="78">
        <v>91.395839409717922</v>
      </c>
      <c r="T638" s="142">
        <v>1</v>
      </c>
      <c r="U638" s="68" t="s">
        <v>1093</v>
      </c>
      <c r="V638" s="68" t="s">
        <v>1093</v>
      </c>
      <c r="W638" s="78">
        <v>20.673076923076923</v>
      </c>
      <c r="X638" s="78">
        <v>70</v>
      </c>
      <c r="Y638" s="78">
        <v>95</v>
      </c>
    </row>
    <row r="639" spans="2:25" ht="20" x14ac:dyDescent="0.35">
      <c r="B639">
        <v>111044</v>
      </c>
      <c r="C639" s="80" t="s">
        <v>2768</v>
      </c>
      <c r="D639" s="80" t="s">
        <v>1114</v>
      </c>
      <c r="E639" s="80" t="s">
        <v>2769</v>
      </c>
      <c r="F639" s="80" t="s">
        <v>2471</v>
      </c>
      <c r="G639" s="80" t="s">
        <v>1881</v>
      </c>
      <c r="H639" s="80" t="s">
        <v>1822</v>
      </c>
      <c r="I639" s="80" t="s">
        <v>1757</v>
      </c>
      <c r="J639" s="146">
        <v>45872</v>
      </c>
      <c r="K639" s="146" t="s">
        <v>1719</v>
      </c>
      <c r="M639" s="79">
        <v>8</v>
      </c>
      <c r="N639" s="78">
        <v>61.742101692189934</v>
      </c>
      <c r="O639" s="78">
        <f>_xlfn.XLOOKUP($B639,[1]Sheet1!$A:$A,[1]Sheet1!$D:$D)</f>
        <v>61.74211506542202</v>
      </c>
      <c r="P639" s="78">
        <f t="shared" si="117"/>
        <v>-1.3373232086166809E-5</v>
      </c>
      <c r="Q639" s="78">
        <v>7.5</v>
      </c>
      <c r="R639" s="78">
        <v>38.327363463107936</v>
      </c>
      <c r="S639" s="78">
        <v>61.640899650269375</v>
      </c>
      <c r="T639" s="142">
        <v>0</v>
      </c>
      <c r="U639" s="68">
        <v>31.719822716607283</v>
      </c>
      <c r="V639" s="68">
        <v>0.63439645433214564</v>
      </c>
      <c r="W639" s="78">
        <v>61.316287878787875</v>
      </c>
      <c r="X639" s="78">
        <v>56.666666666666657</v>
      </c>
      <c r="Y639" s="78">
        <v>81</v>
      </c>
    </row>
    <row r="640" spans="2:25" ht="30" x14ac:dyDescent="0.35">
      <c r="B640">
        <v>111045</v>
      </c>
      <c r="C640" s="80" t="s">
        <v>2770</v>
      </c>
      <c r="D640" s="80"/>
      <c r="E640" s="80" t="s">
        <v>2771</v>
      </c>
      <c r="F640" s="80" t="s">
        <v>1924</v>
      </c>
      <c r="G640" s="80" t="s">
        <v>1793</v>
      </c>
      <c r="H640" s="80" t="s">
        <v>1794</v>
      </c>
      <c r="I640" s="80" t="s">
        <v>1786</v>
      </c>
      <c r="J640" s="146"/>
      <c r="K640" s="146" t="s">
        <v>1701</v>
      </c>
      <c r="M640" s="79">
        <v>5</v>
      </c>
      <c r="N640" s="78">
        <v>120.44411158466235</v>
      </c>
      <c r="O640" s="78">
        <f>_xlfn.XLOOKUP($B640,[1]Sheet1!$A:$A,[1]Sheet1!$D:$D)</f>
        <v>120.44413081229301</v>
      </c>
      <c r="P640" s="78">
        <f t="shared" si="117"/>
        <v>-1.9227630659202077E-5</v>
      </c>
      <c r="Q640" s="78">
        <v>41.891891891891895</v>
      </c>
      <c r="R640" s="78">
        <v>68.566702861654946</v>
      </c>
      <c r="S640" s="78">
        <v>133.76839626807879</v>
      </c>
      <c r="T640" s="142">
        <v>5</v>
      </c>
      <c r="U640" s="68">
        <v>106.38297872340425</v>
      </c>
      <c r="V640" s="68">
        <v>2.1276595744680851</v>
      </c>
      <c r="W640" s="78">
        <v>77.669902912621353</v>
      </c>
      <c r="X640" s="78">
        <v>56.666666666666664</v>
      </c>
      <c r="Y640" s="78">
        <v>85</v>
      </c>
    </row>
    <row r="641" spans="2:25" ht="20" x14ac:dyDescent="0.35">
      <c r="B641">
        <v>111048</v>
      </c>
      <c r="C641" s="80" t="s">
        <v>545</v>
      </c>
      <c r="D641" s="80" t="s">
        <v>1114</v>
      </c>
      <c r="E641" s="80" t="s">
        <v>2772</v>
      </c>
      <c r="F641" s="80" t="s">
        <v>2104</v>
      </c>
      <c r="G641" s="80" t="s">
        <v>1807</v>
      </c>
      <c r="H641" s="80" t="s">
        <v>1808</v>
      </c>
      <c r="I641" s="80" t="s">
        <v>1757</v>
      </c>
      <c r="J641" s="146">
        <v>45872</v>
      </c>
      <c r="K641" s="146" t="s">
        <v>1719</v>
      </c>
      <c r="M641" s="79">
        <v>8</v>
      </c>
      <c r="N641" s="78">
        <v>102.03918725821896</v>
      </c>
      <c r="O641" s="78">
        <f>_xlfn.XLOOKUP($B641,[1]Sheet1!$A:$A,[1]Sheet1!$D:$D)</f>
        <v>102.03917883998128</v>
      </c>
      <c r="P641" s="78">
        <f t="shared" si="117"/>
        <v>8.4182376838271011E-6</v>
      </c>
      <c r="Q641" s="78">
        <v>46.969696969696969</v>
      </c>
      <c r="R641" s="78">
        <v>17.643569062668284</v>
      </c>
      <c r="S641" s="78">
        <v>106.24293233311857</v>
      </c>
      <c r="T641" s="142">
        <v>6</v>
      </c>
      <c r="U641" s="68">
        <v>3.6200716845878138</v>
      </c>
      <c r="V641" s="68">
        <v>0.65161290322580645</v>
      </c>
      <c r="W641" s="78">
        <v>94.090136054421762</v>
      </c>
      <c r="X641" s="78">
        <v>73.333333333333343</v>
      </c>
      <c r="Y641" s="78">
        <v>87.5</v>
      </c>
    </row>
    <row r="642" spans="2:25" ht="20" x14ac:dyDescent="0.35">
      <c r="B642">
        <v>111049</v>
      </c>
      <c r="C642" s="80" t="s">
        <v>2773</v>
      </c>
      <c r="D642" s="80"/>
      <c r="E642" s="80" t="s">
        <v>2774</v>
      </c>
      <c r="F642" s="80" t="s">
        <v>2610</v>
      </c>
      <c r="G642" s="80" t="s">
        <v>2010</v>
      </c>
      <c r="H642" s="80" t="s">
        <v>1794</v>
      </c>
      <c r="I642" s="80" t="s">
        <v>1786</v>
      </c>
      <c r="J642" s="146"/>
      <c r="K642" s="146" t="s">
        <v>1701</v>
      </c>
      <c r="M642" s="79">
        <v>1</v>
      </c>
      <c r="N642" s="78">
        <v>57.880138682516105</v>
      </c>
      <c r="O642" s="78">
        <f>_xlfn.XLOOKUP($B642,[1]Sheet1!$A:$A,[1]Sheet1!$D:$D)</f>
        <v>57.880138682516105</v>
      </c>
      <c r="P642" s="78">
        <f t="shared" si="117"/>
        <v>0</v>
      </c>
      <c r="Q642" s="78">
        <v>14.285714285714285</v>
      </c>
      <c r="R642" s="78">
        <v>25.376764713257604</v>
      </c>
      <c r="S642" s="78">
        <v>60.587253349313016</v>
      </c>
      <c r="T642" s="142">
        <v>0</v>
      </c>
      <c r="U642" s="68" t="s">
        <v>1093</v>
      </c>
      <c r="V642" s="68" t="s">
        <v>1093</v>
      </c>
      <c r="W642" s="78">
        <v>0</v>
      </c>
      <c r="X642" s="78" t="s">
        <v>1093</v>
      </c>
      <c r="Y642" s="78" t="s">
        <v>1093</v>
      </c>
    </row>
    <row r="643" spans="2:25" ht="20" x14ac:dyDescent="0.35">
      <c r="B643">
        <v>111050</v>
      </c>
      <c r="C643" s="80" t="s">
        <v>2775</v>
      </c>
      <c r="D643" s="80" t="s">
        <v>1114</v>
      </c>
      <c r="E643" s="80" t="s">
        <v>2776</v>
      </c>
      <c r="F643" s="80" t="s">
        <v>104</v>
      </c>
      <c r="G643" s="80" t="s">
        <v>22</v>
      </c>
      <c r="H643" s="80" t="s">
        <v>1756</v>
      </c>
      <c r="I643" s="80" t="s">
        <v>1757</v>
      </c>
      <c r="J643" s="146">
        <v>45872</v>
      </c>
      <c r="K643" s="146" t="s">
        <v>1719</v>
      </c>
      <c r="M643" s="79">
        <v>8</v>
      </c>
      <c r="N643" s="78">
        <v>69.638255887237051</v>
      </c>
      <c r="O643" s="78">
        <f>_xlfn.XLOOKUP($B643,[1]Sheet1!$A:$A,[1]Sheet1!$D:$D)</f>
        <v>69.63819239338271</v>
      </c>
      <c r="P643" s="78">
        <f t="shared" si="117"/>
        <v>6.3493854341345468E-5</v>
      </c>
      <c r="Q643" s="78">
        <v>25.635593220338983</v>
      </c>
      <c r="R643" s="78">
        <v>54.645470867972911</v>
      </c>
      <c r="S643" s="78">
        <v>76.87235379112461</v>
      </c>
      <c r="T643" s="142">
        <v>1</v>
      </c>
      <c r="U643" s="68">
        <v>12.149613815846568</v>
      </c>
      <c r="V643" s="68">
        <v>0.36448841447539704</v>
      </c>
      <c r="W643" s="78">
        <v>32.663316582914575</v>
      </c>
      <c r="X643" s="78">
        <v>73.333333333333329</v>
      </c>
      <c r="Y643" s="78">
        <v>82</v>
      </c>
    </row>
    <row r="644" spans="2:25" ht="30" x14ac:dyDescent="0.35">
      <c r="B644">
        <v>111051</v>
      </c>
      <c r="C644" s="80" t="s">
        <v>2777</v>
      </c>
      <c r="D644" s="80" t="s">
        <v>1114</v>
      </c>
      <c r="E644" s="80" t="s">
        <v>2778</v>
      </c>
      <c r="F644" s="80" t="s">
        <v>2067</v>
      </c>
      <c r="G644" s="80" t="s">
        <v>1798</v>
      </c>
      <c r="H644" s="80" t="s">
        <v>1777</v>
      </c>
      <c r="I644" s="80" t="s">
        <v>1757</v>
      </c>
      <c r="J644" s="146">
        <v>45872</v>
      </c>
      <c r="K644" s="146" t="s">
        <v>1719</v>
      </c>
      <c r="M644" s="79">
        <v>8</v>
      </c>
      <c r="N644" s="78">
        <v>76.059608272113948</v>
      </c>
      <c r="O644" s="78">
        <f>_xlfn.XLOOKUP($B644,[1]Sheet1!$A:$A,[1]Sheet1!$D:$D)</f>
        <v>76.059829203247304</v>
      </c>
      <c r="P644" s="78">
        <f t="shared" si="117"/>
        <v>-2.2093113335586168E-4</v>
      </c>
      <c r="Q644" s="78">
        <v>23.777777777777779</v>
      </c>
      <c r="R644" s="78">
        <v>49.728587671501998</v>
      </c>
      <c r="S644" s="78">
        <v>79.327202463365438</v>
      </c>
      <c r="T644" s="142">
        <v>1</v>
      </c>
      <c r="U644" s="68">
        <v>16.404199475065617</v>
      </c>
      <c r="V644" s="68">
        <v>0.49212598425196852</v>
      </c>
      <c r="W644" s="78">
        <v>2.4407753050969134</v>
      </c>
      <c r="X644" s="78">
        <v>86.666666666666671</v>
      </c>
      <c r="Y644" s="78">
        <v>90</v>
      </c>
    </row>
    <row r="645" spans="2:25" ht="20" x14ac:dyDescent="0.35">
      <c r="B645">
        <v>111052</v>
      </c>
      <c r="C645" s="80" t="s">
        <v>2779</v>
      </c>
      <c r="D645" s="80" t="s">
        <v>1114</v>
      </c>
      <c r="E645" s="80" t="s">
        <v>1614</v>
      </c>
      <c r="F645" s="80" t="s">
        <v>188</v>
      </c>
      <c r="G645" s="80" t="s">
        <v>16</v>
      </c>
      <c r="H645" s="80" t="s">
        <v>1770</v>
      </c>
      <c r="I645" s="80" t="s">
        <v>1757</v>
      </c>
      <c r="J645" s="146">
        <v>45872</v>
      </c>
      <c r="K645" s="146" t="s">
        <v>1719</v>
      </c>
      <c r="M645" s="79">
        <v>8</v>
      </c>
      <c r="N645" s="78">
        <v>65.450015067476727</v>
      </c>
      <c r="O645" s="78">
        <f>_xlfn.XLOOKUP($B645,[1]Sheet1!$A:$A,[1]Sheet1!$D:$D)</f>
        <v>65.449925686539004</v>
      </c>
      <c r="P645" s="78">
        <f t="shared" ref="P645:P708" si="118">N645-O645</f>
        <v>8.9380937723149145E-5</v>
      </c>
      <c r="Q645" s="78">
        <v>15.384615384615385</v>
      </c>
      <c r="R645" s="78">
        <v>54.605010806608277</v>
      </c>
      <c r="S645" s="78">
        <v>61.676961926383569</v>
      </c>
      <c r="T645" s="142">
        <v>0</v>
      </c>
      <c r="U645" s="68">
        <v>8.4536449978356636</v>
      </c>
      <c r="V645" s="68">
        <v>0.42268224989178316</v>
      </c>
      <c r="W645" s="78">
        <v>48.743718592964825</v>
      </c>
      <c r="X645" s="78">
        <v>68.333333333333343</v>
      </c>
      <c r="Y645" s="78">
        <v>83.5</v>
      </c>
    </row>
    <row r="646" spans="2:25" ht="20" x14ac:dyDescent="0.35">
      <c r="B646">
        <v>111054</v>
      </c>
      <c r="C646" s="80" t="s">
        <v>2780</v>
      </c>
      <c r="D646" s="80" t="s">
        <v>1114</v>
      </c>
      <c r="E646" s="80" t="s">
        <v>2781</v>
      </c>
      <c r="F646" s="80" t="s">
        <v>1963</v>
      </c>
      <c r="G646" s="80" t="s">
        <v>33</v>
      </c>
      <c r="H646" s="80" t="s">
        <v>1760</v>
      </c>
      <c r="I646" s="80" t="s">
        <v>1757</v>
      </c>
      <c r="J646" s="146">
        <v>45872</v>
      </c>
      <c r="K646" s="146" t="s">
        <v>1719</v>
      </c>
      <c r="M646" s="79">
        <v>8</v>
      </c>
      <c r="N646" s="78">
        <v>63.432298085033942</v>
      </c>
      <c r="O646" s="78">
        <f>_xlfn.XLOOKUP($B646,[1]Sheet1!$A:$A,[1]Sheet1!$D:$D)</f>
        <v>63.43212543221555</v>
      </c>
      <c r="P646" s="78">
        <f t="shared" si="118"/>
        <v>1.7265281839229374E-4</v>
      </c>
      <c r="Q646" s="78">
        <v>13.200000000000001</v>
      </c>
      <c r="R646" s="78">
        <v>56.410810793022392</v>
      </c>
      <c r="S646" s="78">
        <v>66.392442459160861</v>
      </c>
      <c r="T646" s="142">
        <v>0</v>
      </c>
      <c r="U646" s="68">
        <v>7.2753728628592214</v>
      </c>
      <c r="V646" s="68">
        <v>0.21826118588577662</v>
      </c>
      <c r="W646" s="78">
        <v>25.951184493898062</v>
      </c>
      <c r="X646" s="78">
        <v>76.666666666666671</v>
      </c>
      <c r="Y646" s="78">
        <v>81</v>
      </c>
    </row>
    <row r="647" spans="2:25" ht="20" x14ac:dyDescent="0.35">
      <c r="B647">
        <v>111055</v>
      </c>
      <c r="C647" s="80" t="s">
        <v>2782</v>
      </c>
      <c r="D647" s="80" t="s">
        <v>1114</v>
      </c>
      <c r="E647" s="80" t="s">
        <v>2783</v>
      </c>
      <c r="F647" s="80" t="s">
        <v>192</v>
      </c>
      <c r="G647" s="80" t="s">
        <v>10</v>
      </c>
      <c r="H647" s="80" t="s">
        <v>1770</v>
      </c>
      <c r="I647" s="80" t="s">
        <v>1757</v>
      </c>
      <c r="J647" s="146">
        <v>45872</v>
      </c>
      <c r="K647" s="146" t="s">
        <v>1719</v>
      </c>
      <c r="M647" s="79">
        <v>8</v>
      </c>
      <c r="N647" s="78">
        <v>105.76423091842331</v>
      </c>
      <c r="O647" s="78">
        <f>_xlfn.XLOOKUP($B647,[1]Sheet1!$A:$A,[1]Sheet1!$D:$D)</f>
        <v>105.76434872450989</v>
      </c>
      <c r="P647" s="78">
        <f t="shared" si="118"/>
        <v>-1.1780608657829816E-4</v>
      </c>
      <c r="Q647" s="78">
        <v>43.253968253968253</v>
      </c>
      <c r="R647" s="78">
        <v>50.497948490163139</v>
      </c>
      <c r="S647" s="78">
        <v>115.41500766536738</v>
      </c>
      <c r="T647" s="142">
        <v>7</v>
      </c>
      <c r="U647" s="68">
        <v>17.965301303767582</v>
      </c>
      <c r="V647" s="68">
        <v>0.53895903911302745</v>
      </c>
      <c r="W647" s="78">
        <v>92.857142857142861</v>
      </c>
      <c r="X647" s="78">
        <v>39.166666666666664</v>
      </c>
      <c r="Y647" s="78">
        <v>42</v>
      </c>
    </row>
    <row r="648" spans="2:25" ht="20" x14ac:dyDescent="0.35">
      <c r="B648">
        <v>111056</v>
      </c>
      <c r="C648" s="80" t="s">
        <v>2784</v>
      </c>
      <c r="D648" s="80" t="s">
        <v>1114</v>
      </c>
      <c r="E648" s="80" t="s">
        <v>2785</v>
      </c>
      <c r="F648" s="80" t="s">
        <v>143</v>
      </c>
      <c r="G648" s="80" t="s">
        <v>12</v>
      </c>
      <c r="H648" s="80" t="s">
        <v>1770</v>
      </c>
      <c r="I648" s="80" t="s">
        <v>1757</v>
      </c>
      <c r="J648" s="146">
        <v>45872</v>
      </c>
      <c r="K648" s="146" t="s">
        <v>1719</v>
      </c>
      <c r="M648" s="79">
        <v>8</v>
      </c>
      <c r="N648" s="78">
        <v>100.19916571812931</v>
      </c>
      <c r="O648" s="78">
        <f>_xlfn.XLOOKUP($B648,[1]Sheet1!$A:$A,[1]Sheet1!$D:$D)</f>
        <v>100.19937365081297</v>
      </c>
      <c r="P648" s="78">
        <f t="shared" si="118"/>
        <v>-2.0793268366503526E-4</v>
      </c>
      <c r="Q648" s="78">
        <v>34.848484848484851</v>
      </c>
      <c r="R648" s="78">
        <v>75.168692588338473</v>
      </c>
      <c r="S648" s="78">
        <v>96.946478646904168</v>
      </c>
      <c r="T648" s="142">
        <v>5</v>
      </c>
      <c r="U648" s="68">
        <v>6.6640010662401705</v>
      </c>
      <c r="V648" s="68">
        <v>0.19992003198720512</v>
      </c>
      <c r="W648" s="78">
        <v>32.950466618808328</v>
      </c>
      <c r="X648" s="78">
        <v>65</v>
      </c>
      <c r="Y648" s="78">
        <v>85</v>
      </c>
    </row>
    <row r="649" spans="2:25" ht="20" x14ac:dyDescent="0.35">
      <c r="B649">
        <v>111057</v>
      </c>
      <c r="C649" s="80" t="s">
        <v>2786</v>
      </c>
      <c r="D649" s="80" t="s">
        <v>1114</v>
      </c>
      <c r="E649" s="80" t="s">
        <v>2787</v>
      </c>
      <c r="F649" s="80" t="s">
        <v>1792</v>
      </c>
      <c r="G649" s="80" t="s">
        <v>1830</v>
      </c>
      <c r="H649" s="80" t="s">
        <v>1822</v>
      </c>
      <c r="I649" s="80" t="s">
        <v>1757</v>
      </c>
      <c r="J649" s="146">
        <v>45872</v>
      </c>
      <c r="K649" s="146" t="s">
        <v>1719</v>
      </c>
      <c r="M649" s="79">
        <v>8</v>
      </c>
      <c r="N649" s="78">
        <v>90.186746470608654</v>
      </c>
      <c r="O649" s="78">
        <f>_xlfn.XLOOKUP($B649,[1]Sheet1!$A:$A,[1]Sheet1!$D:$D)</f>
        <v>90.186787439387729</v>
      </c>
      <c r="P649" s="78">
        <f t="shared" si="118"/>
        <v>-4.0968779075001294E-5</v>
      </c>
      <c r="Q649" s="78">
        <v>13.478260869565217</v>
      </c>
      <c r="R649" s="78">
        <v>33.342642449907629</v>
      </c>
      <c r="S649" s="78">
        <v>82.62529384821741</v>
      </c>
      <c r="T649" s="142">
        <v>0</v>
      </c>
      <c r="U649" s="68">
        <v>30.432804681004594</v>
      </c>
      <c r="V649" s="68">
        <v>0.60865609362009188</v>
      </c>
      <c r="W649" s="78">
        <v>76.130653266331663</v>
      </c>
      <c r="X649" s="78">
        <v>68.333333333333343</v>
      </c>
      <c r="Y649" s="78">
        <v>88</v>
      </c>
    </row>
    <row r="650" spans="2:25" ht="20" x14ac:dyDescent="0.35">
      <c r="B650">
        <v>111058</v>
      </c>
      <c r="C650" s="80" t="s">
        <v>2788</v>
      </c>
      <c r="D650" s="80"/>
      <c r="E650" s="80" t="s">
        <v>239</v>
      </c>
      <c r="F650" s="80" t="s">
        <v>112</v>
      </c>
      <c r="G650" s="80" t="s">
        <v>2673</v>
      </c>
      <c r="H650" s="80" t="s">
        <v>2789</v>
      </c>
      <c r="I650" s="80" t="s">
        <v>1786</v>
      </c>
      <c r="J650" s="146"/>
      <c r="K650" s="146" t="s">
        <v>1701</v>
      </c>
      <c r="M650" s="79">
        <v>3</v>
      </c>
      <c r="N650" s="78">
        <v>73.511811592192856</v>
      </c>
      <c r="O650" s="78">
        <f>_xlfn.XLOOKUP($B650,[1]Sheet1!$A:$A,[1]Sheet1!$D:$D)</f>
        <v>73.511811592192856</v>
      </c>
      <c r="P650" s="78">
        <f t="shared" si="118"/>
        <v>0</v>
      </c>
      <c r="Q650" s="78">
        <v>19.892473118279568</v>
      </c>
      <c r="R650" s="78">
        <v>26.700072155856653</v>
      </c>
      <c r="S650" s="78">
        <v>65.988261675544237</v>
      </c>
      <c r="T650" s="142">
        <v>0</v>
      </c>
      <c r="U650" s="68">
        <v>0</v>
      </c>
      <c r="V650" s="68">
        <v>0</v>
      </c>
      <c r="W650" s="78">
        <v>0</v>
      </c>
      <c r="X650" s="78">
        <v>70</v>
      </c>
      <c r="Y650" s="78">
        <v>84</v>
      </c>
    </row>
    <row r="651" spans="2:25" ht="20" x14ac:dyDescent="0.35">
      <c r="B651">
        <v>111059</v>
      </c>
      <c r="C651" s="80" t="s">
        <v>216</v>
      </c>
      <c r="D651" s="80" t="s">
        <v>1114</v>
      </c>
      <c r="E651" s="80" t="s">
        <v>2790</v>
      </c>
      <c r="F651" s="80" t="s">
        <v>157</v>
      </c>
      <c r="G651" s="80" t="s">
        <v>14</v>
      </c>
      <c r="H651" s="80" t="s">
        <v>1770</v>
      </c>
      <c r="I651" s="80" t="s">
        <v>1757</v>
      </c>
      <c r="J651" s="146">
        <v>45872</v>
      </c>
      <c r="K651" s="146" t="s">
        <v>1719</v>
      </c>
      <c r="M651" s="79">
        <v>8</v>
      </c>
      <c r="N651" s="78">
        <v>83.198158343019898</v>
      </c>
      <c r="O651" s="78">
        <f>_xlfn.XLOOKUP($B651,[1]Sheet1!$A:$A,[1]Sheet1!$D:$D)</f>
        <v>83.198040918530808</v>
      </c>
      <c r="P651" s="78">
        <f t="shared" si="118"/>
        <v>1.1742448909046743E-4</v>
      </c>
      <c r="Q651" s="78">
        <v>32.142857142857146</v>
      </c>
      <c r="R651" s="78">
        <v>55.10525846996228</v>
      </c>
      <c r="S651" s="78">
        <v>102.58269548353883</v>
      </c>
      <c r="T651" s="142">
        <v>0</v>
      </c>
      <c r="U651" s="68">
        <v>16.940317956737037</v>
      </c>
      <c r="V651" s="68">
        <v>0.50820953870211105</v>
      </c>
      <c r="W651" s="78">
        <v>0</v>
      </c>
      <c r="X651" s="78">
        <v>73.333333333333329</v>
      </c>
      <c r="Y651" s="78">
        <v>88.5</v>
      </c>
    </row>
    <row r="652" spans="2:25" ht="20" x14ac:dyDescent="0.35">
      <c r="B652">
        <v>111060</v>
      </c>
      <c r="C652" s="80" t="s">
        <v>2791</v>
      </c>
      <c r="D652" s="80"/>
      <c r="E652" s="80" t="s">
        <v>2792</v>
      </c>
      <c r="F652" s="80" t="s">
        <v>2610</v>
      </c>
      <c r="G652" s="80" t="s">
        <v>2010</v>
      </c>
      <c r="H652" s="80" t="s">
        <v>1794</v>
      </c>
      <c r="I652" s="80" t="s">
        <v>1786</v>
      </c>
      <c r="J652" s="146"/>
      <c r="K652" s="146" t="s">
        <v>1701</v>
      </c>
      <c r="M652" s="79">
        <v>2</v>
      </c>
      <c r="N652" s="78">
        <v>67.648572242734105</v>
      </c>
      <c r="O652" s="78">
        <f>_xlfn.XLOOKUP($B652,[1]Sheet1!$A:$A,[1]Sheet1!$D:$D)</f>
        <v>67.648572242734105</v>
      </c>
      <c r="P652" s="78">
        <f t="shared" si="118"/>
        <v>0</v>
      </c>
      <c r="Q652" s="78">
        <v>17.241379310344829</v>
      </c>
      <c r="R652" s="78">
        <v>94.446638187888141</v>
      </c>
      <c r="S652" s="78">
        <v>68.306440185079083</v>
      </c>
      <c r="T652" s="142">
        <v>0</v>
      </c>
      <c r="U652" s="68" t="s">
        <v>1093</v>
      </c>
      <c r="V652" s="68" t="s">
        <v>1093</v>
      </c>
      <c r="W652" s="78">
        <v>0</v>
      </c>
      <c r="X652" s="78">
        <v>53.333333333333336</v>
      </c>
      <c r="Y652" s="78">
        <v>81</v>
      </c>
    </row>
    <row r="653" spans="2:25" ht="20" x14ac:dyDescent="0.35">
      <c r="B653">
        <v>111061</v>
      </c>
      <c r="C653" s="80" t="s">
        <v>2793</v>
      </c>
      <c r="D653" s="80" t="s">
        <v>1114</v>
      </c>
      <c r="E653" s="80" t="s">
        <v>2794</v>
      </c>
      <c r="F653" s="80" t="s">
        <v>196</v>
      </c>
      <c r="G653" s="80" t="s">
        <v>26</v>
      </c>
      <c r="H653" s="80" t="s">
        <v>1756</v>
      </c>
      <c r="I653" s="80" t="s">
        <v>1757</v>
      </c>
      <c r="J653" s="146">
        <v>45872</v>
      </c>
      <c r="K653" s="146" t="s">
        <v>1719</v>
      </c>
      <c r="M653" s="79">
        <v>8</v>
      </c>
      <c r="N653" s="78">
        <v>93.702870616607257</v>
      </c>
      <c r="O653" s="78">
        <f>_xlfn.XLOOKUP($B653,[1]Sheet1!$A:$A,[1]Sheet1!$D:$D)</f>
        <v>93.702888885750468</v>
      </c>
      <c r="P653" s="78">
        <f t="shared" si="118"/>
        <v>-1.8269143211568917E-5</v>
      </c>
      <c r="Q653" s="78">
        <v>50</v>
      </c>
      <c r="R653" s="78">
        <v>46.946961682524758</v>
      </c>
      <c r="S653" s="78">
        <v>90.033427148132972</v>
      </c>
      <c r="T653" s="142">
        <v>1</v>
      </c>
      <c r="U653" s="68">
        <v>18.12489701763058</v>
      </c>
      <c r="V653" s="68">
        <v>0.54374691052891744</v>
      </c>
      <c r="W653" s="78">
        <v>48.312993539124193</v>
      </c>
      <c r="X653" s="78">
        <v>80</v>
      </c>
      <c r="Y653" s="78">
        <v>85.5</v>
      </c>
    </row>
    <row r="654" spans="2:25" ht="20" x14ac:dyDescent="0.35">
      <c r="B654">
        <v>111062</v>
      </c>
      <c r="C654" s="80" t="s">
        <v>2795</v>
      </c>
      <c r="D654" s="80"/>
      <c r="E654" s="80" t="s">
        <v>2052</v>
      </c>
      <c r="F654" s="80" t="s">
        <v>2053</v>
      </c>
      <c r="G654" s="80" t="s">
        <v>2061</v>
      </c>
      <c r="H654" s="80" t="s">
        <v>1794</v>
      </c>
      <c r="I654" s="80" t="s">
        <v>1786</v>
      </c>
      <c r="J654" s="146"/>
      <c r="K654" s="146" t="s">
        <v>1701</v>
      </c>
      <c r="M654" s="79">
        <v>8</v>
      </c>
      <c r="N654" s="78">
        <v>72.051647945733549</v>
      </c>
      <c r="O654" s="78">
        <f>_xlfn.XLOOKUP($B654,[1]Sheet1!$A:$A,[1]Sheet1!$D:$D)</f>
        <v>72.051605643065827</v>
      </c>
      <c r="P654" s="78">
        <f t="shared" si="118"/>
        <v>4.230266772253799E-5</v>
      </c>
      <c r="Q654" s="78">
        <v>18.181818181818183</v>
      </c>
      <c r="R654" s="78">
        <v>62.93207384437148</v>
      </c>
      <c r="S654" s="78">
        <v>50.450880520112349</v>
      </c>
      <c r="T654" s="142">
        <v>0</v>
      </c>
      <c r="U654" s="68">
        <v>42.270531400966185</v>
      </c>
      <c r="V654" s="68">
        <v>0.84541062801932365</v>
      </c>
      <c r="W654" s="78">
        <v>68.174204355108884</v>
      </c>
      <c r="X654" s="78">
        <v>56.666666666666671</v>
      </c>
      <c r="Y654" s="78">
        <v>88</v>
      </c>
    </row>
    <row r="655" spans="2:25" ht="20" x14ac:dyDescent="0.35">
      <c r="B655">
        <v>111064</v>
      </c>
      <c r="C655" s="80" t="s">
        <v>2796</v>
      </c>
      <c r="D655" s="80" t="s">
        <v>1114</v>
      </c>
      <c r="E655" s="80" t="s">
        <v>2535</v>
      </c>
      <c r="F655" s="80" t="s">
        <v>1869</v>
      </c>
      <c r="G655" s="80" t="s">
        <v>29</v>
      </c>
      <c r="H655" s="80" t="s">
        <v>1756</v>
      </c>
      <c r="I655" s="80" t="s">
        <v>1757</v>
      </c>
      <c r="J655" s="146">
        <v>45872</v>
      </c>
      <c r="K655" s="146" t="s">
        <v>1719</v>
      </c>
      <c r="M655" s="79">
        <v>8</v>
      </c>
      <c r="N655" s="78">
        <v>97.707740024972722</v>
      </c>
      <c r="O655" s="78">
        <f>_xlfn.XLOOKUP($B655,[1]Sheet1!$A:$A,[1]Sheet1!$D:$D)</f>
        <v>97.707751124218547</v>
      </c>
      <c r="P655" s="78">
        <f t="shared" si="118"/>
        <v>-1.1099245824652826E-5</v>
      </c>
      <c r="Q655" s="78">
        <v>31.818181818181817</v>
      </c>
      <c r="R655" s="78">
        <v>31.574658818933905</v>
      </c>
      <c r="S655" s="78">
        <v>72.21026076243416</v>
      </c>
      <c r="T655" s="142">
        <v>5</v>
      </c>
      <c r="U655" s="68">
        <v>16.051364365971107</v>
      </c>
      <c r="V655" s="68">
        <v>0.4815409309791332</v>
      </c>
      <c r="W655" s="78">
        <v>74.910265613783196</v>
      </c>
      <c r="X655" s="78">
        <v>81.666666666666671</v>
      </c>
      <c r="Y655" s="78">
        <v>84.5</v>
      </c>
    </row>
    <row r="656" spans="2:25" ht="20" x14ac:dyDescent="0.35">
      <c r="B656">
        <v>111065</v>
      </c>
      <c r="C656" s="80" t="s">
        <v>1508</v>
      </c>
      <c r="D656" s="80" t="s">
        <v>1114</v>
      </c>
      <c r="E656" s="80" t="s">
        <v>404</v>
      </c>
      <c r="F656" s="80" t="s">
        <v>91</v>
      </c>
      <c r="G656" s="80" t="s">
        <v>33</v>
      </c>
      <c r="H656" s="80" t="s">
        <v>1760</v>
      </c>
      <c r="I656" s="80" t="s">
        <v>1757</v>
      </c>
      <c r="J656" s="146">
        <v>45872</v>
      </c>
      <c r="K656" s="146" t="s">
        <v>1719</v>
      </c>
      <c r="M656" s="79">
        <v>8</v>
      </c>
      <c r="N656" s="78">
        <v>73.901208068999864</v>
      </c>
      <c r="O656" s="78">
        <f>_xlfn.XLOOKUP($B656,[1]Sheet1!$A:$A,[1]Sheet1!$D:$D)</f>
        <v>73.901181810013441</v>
      </c>
      <c r="P656" s="78">
        <f t="shared" si="118"/>
        <v>2.6258986423499664E-5</v>
      </c>
      <c r="Q656" s="78">
        <v>20.034246575342465</v>
      </c>
      <c r="R656" s="78">
        <v>67.699340827043187</v>
      </c>
      <c r="S656" s="78">
        <v>81.27020815650188</v>
      </c>
      <c r="T656" s="142">
        <v>0</v>
      </c>
      <c r="U656" s="68">
        <v>14.834205933682373</v>
      </c>
      <c r="V656" s="68">
        <v>0.44502617801047123</v>
      </c>
      <c r="W656" s="78">
        <v>33.022254127781764</v>
      </c>
      <c r="X656" s="78">
        <v>65.833333333333329</v>
      </c>
      <c r="Y656" s="78">
        <v>80</v>
      </c>
    </row>
    <row r="657" spans="2:25" ht="20" x14ac:dyDescent="0.35">
      <c r="B657">
        <v>111066</v>
      </c>
      <c r="C657" s="80" t="s">
        <v>581</v>
      </c>
      <c r="D657" s="80" t="s">
        <v>1114</v>
      </c>
      <c r="E657" s="80" t="s">
        <v>2797</v>
      </c>
      <c r="F657" s="80" t="s">
        <v>1804</v>
      </c>
      <c r="G657" s="80" t="s">
        <v>14</v>
      </c>
      <c r="H657" s="80" t="s">
        <v>1770</v>
      </c>
      <c r="I657" s="80" t="s">
        <v>1757</v>
      </c>
      <c r="J657" s="146">
        <v>45872</v>
      </c>
      <c r="K657" s="146" t="s">
        <v>1719</v>
      </c>
      <c r="M657" s="79">
        <v>8</v>
      </c>
      <c r="N657" s="78">
        <v>82.873275765053577</v>
      </c>
      <c r="O657" s="78">
        <f>_xlfn.XLOOKUP($B657,[1]Sheet1!$A:$A,[1]Sheet1!$D:$D)</f>
        <v>82.873434253293411</v>
      </c>
      <c r="P657" s="78">
        <f t="shared" si="118"/>
        <v>-1.5848823983333205E-4</v>
      </c>
      <c r="Q657" s="78">
        <v>30.188679245283019</v>
      </c>
      <c r="R657" s="78">
        <v>49.286085596045965</v>
      </c>
      <c r="S657" s="78">
        <v>91.564652309448533</v>
      </c>
      <c r="T657" s="142">
        <v>1</v>
      </c>
      <c r="U657" s="68">
        <v>0</v>
      </c>
      <c r="V657" s="68">
        <v>0</v>
      </c>
      <c r="W657" s="78">
        <v>1.479076479076479</v>
      </c>
      <c r="X657" s="78">
        <v>68.333333333333329</v>
      </c>
      <c r="Y657" s="78">
        <v>84</v>
      </c>
    </row>
    <row r="658" spans="2:25" ht="20" x14ac:dyDescent="0.35">
      <c r="B658">
        <v>111070</v>
      </c>
      <c r="C658" s="80" t="s">
        <v>2160</v>
      </c>
      <c r="D658" s="80" t="s">
        <v>1114</v>
      </c>
      <c r="E658" s="80" t="s">
        <v>518</v>
      </c>
      <c r="F658" s="80" t="s">
        <v>143</v>
      </c>
      <c r="G658" s="80" t="s">
        <v>12</v>
      </c>
      <c r="H658" s="80" t="s">
        <v>1770</v>
      </c>
      <c r="I658" s="80" t="s">
        <v>1757</v>
      </c>
      <c r="J658" s="146">
        <v>45872</v>
      </c>
      <c r="K658" s="146" t="s">
        <v>1719</v>
      </c>
      <c r="M658" s="79">
        <v>8</v>
      </c>
      <c r="N658" s="78">
        <v>85.018968811046818</v>
      </c>
      <c r="O658" s="78">
        <f>_xlfn.XLOOKUP($B658,[1]Sheet1!$A:$A,[1]Sheet1!$D:$D)</f>
        <v>85.018997014310017</v>
      </c>
      <c r="P658" s="78">
        <f t="shared" si="118"/>
        <v>-2.8203263198633977E-5</v>
      </c>
      <c r="Q658" s="78">
        <v>23.316062176165804</v>
      </c>
      <c r="R658" s="78">
        <v>69.519314888238924</v>
      </c>
      <c r="S658" s="78">
        <v>80.389192556189286</v>
      </c>
      <c r="T658" s="142">
        <v>0</v>
      </c>
      <c r="U658" s="68">
        <v>11.409127301841474</v>
      </c>
      <c r="V658" s="68">
        <v>0.57045636509207365</v>
      </c>
      <c r="W658" s="78">
        <v>11.641541038525963</v>
      </c>
      <c r="X658" s="78">
        <v>61.666666666666671</v>
      </c>
      <c r="Y658" s="78">
        <v>87.5</v>
      </c>
    </row>
    <row r="659" spans="2:25" ht="20" x14ac:dyDescent="0.35">
      <c r="B659">
        <v>111071</v>
      </c>
      <c r="C659" s="80" t="s">
        <v>2798</v>
      </c>
      <c r="D659" s="80"/>
      <c r="E659" s="80" t="s">
        <v>2799</v>
      </c>
      <c r="F659" s="80" t="s">
        <v>2471</v>
      </c>
      <c r="G659" s="80" t="s">
        <v>1973</v>
      </c>
      <c r="H659" s="80" t="s">
        <v>1794</v>
      </c>
      <c r="I659" s="80" t="s">
        <v>1786</v>
      </c>
      <c r="J659" s="146"/>
      <c r="K659" s="146" t="s">
        <v>1701</v>
      </c>
      <c r="M659" s="79">
        <v>4</v>
      </c>
      <c r="N659" s="78">
        <v>63.282461645667873</v>
      </c>
      <c r="O659" s="78">
        <f>_xlfn.XLOOKUP($B659,[1]Sheet1!$A:$A,[1]Sheet1!$D:$D)</f>
        <v>63.282461645667873</v>
      </c>
      <c r="P659" s="78">
        <f t="shared" si="118"/>
        <v>0</v>
      </c>
      <c r="Q659" s="78">
        <v>3.278688524590164</v>
      </c>
      <c r="R659" s="78">
        <v>38.516132412601813</v>
      </c>
      <c r="S659" s="78">
        <v>68.630205508261724</v>
      </c>
      <c r="T659" s="142">
        <v>0</v>
      </c>
      <c r="U659" s="68">
        <v>110.49723756906076</v>
      </c>
      <c r="V659" s="68">
        <v>2.2099447513812152</v>
      </c>
      <c r="W659" s="78">
        <v>16.748366013071895</v>
      </c>
      <c r="X659" s="78">
        <v>63.333333333333329</v>
      </c>
      <c r="Y659" s="78">
        <v>83</v>
      </c>
    </row>
    <row r="660" spans="2:25" ht="20" x14ac:dyDescent="0.35">
      <c r="B660">
        <v>111072</v>
      </c>
      <c r="C660" s="80" t="s">
        <v>2800</v>
      </c>
      <c r="D660" s="80" t="s">
        <v>1114</v>
      </c>
      <c r="E660" s="80" t="s">
        <v>675</v>
      </c>
      <c r="F660" s="80" t="s">
        <v>148</v>
      </c>
      <c r="G660" s="80" t="s">
        <v>33</v>
      </c>
      <c r="H660" s="80" t="s">
        <v>1760</v>
      </c>
      <c r="I660" s="80" t="s">
        <v>1757</v>
      </c>
      <c r="J660" s="146">
        <v>45872</v>
      </c>
      <c r="K660" s="146" t="s">
        <v>1719</v>
      </c>
      <c r="M660" s="79">
        <v>8</v>
      </c>
      <c r="N660" s="78">
        <v>60.817017478035837</v>
      </c>
      <c r="O660" s="78">
        <f>_xlfn.XLOOKUP($B660,[1]Sheet1!$A:$A,[1]Sheet1!$D:$D)</f>
        <v>60.816991248525163</v>
      </c>
      <c r="P660" s="78">
        <f t="shared" si="118"/>
        <v>2.6229510673658751E-5</v>
      </c>
      <c r="Q660" s="78">
        <v>15.384615384615385</v>
      </c>
      <c r="R660" s="78">
        <v>45.982804103680245</v>
      </c>
      <c r="S660" s="78">
        <v>59.870296593710272</v>
      </c>
      <c r="T660" s="142">
        <v>0</v>
      </c>
      <c r="U660" s="68">
        <v>11.926040061633284</v>
      </c>
      <c r="V660" s="68">
        <v>0.59630200308166414</v>
      </c>
      <c r="W660" s="78">
        <v>80.485762144053595</v>
      </c>
      <c r="X660" s="78">
        <v>25</v>
      </c>
      <c r="Y660" s="78">
        <v>41.5</v>
      </c>
    </row>
    <row r="661" spans="2:25" ht="20" x14ac:dyDescent="0.35">
      <c r="B661">
        <v>111073</v>
      </c>
      <c r="C661" s="80" t="s">
        <v>2801</v>
      </c>
      <c r="D661" s="80" t="s">
        <v>1114</v>
      </c>
      <c r="E661" s="80" t="s">
        <v>2802</v>
      </c>
      <c r="F661" s="80" t="s">
        <v>2084</v>
      </c>
      <c r="G661" s="80" t="s">
        <v>1881</v>
      </c>
      <c r="H661" s="80" t="s">
        <v>1822</v>
      </c>
      <c r="I661" s="80" t="s">
        <v>1757</v>
      </c>
      <c r="J661" s="146">
        <v>45872</v>
      </c>
      <c r="K661" s="146" t="s">
        <v>1719</v>
      </c>
      <c r="M661" s="79">
        <v>8</v>
      </c>
      <c r="N661" s="78">
        <v>79.355732005754689</v>
      </c>
      <c r="O661" s="78">
        <f>_xlfn.XLOOKUP($B661,[1]Sheet1!$A:$A,[1]Sheet1!$D:$D)</f>
        <v>79.355676708701395</v>
      </c>
      <c r="P661" s="78">
        <f t="shared" si="118"/>
        <v>5.5297053293656973E-5</v>
      </c>
      <c r="Q661" s="78">
        <v>19.327731092436977</v>
      </c>
      <c r="R661" s="78">
        <v>77.623809809645877</v>
      </c>
      <c r="S661" s="78">
        <v>81.901192793675477</v>
      </c>
      <c r="T661" s="142">
        <v>0</v>
      </c>
      <c r="U661" s="68">
        <v>16.644809845657218</v>
      </c>
      <c r="V661" s="68">
        <v>0.33289619691314437</v>
      </c>
      <c r="W661" s="78">
        <v>43.771043771043772</v>
      </c>
      <c r="X661" s="78">
        <v>75</v>
      </c>
      <c r="Y661" s="78">
        <v>85</v>
      </c>
    </row>
    <row r="662" spans="2:25" ht="20" x14ac:dyDescent="0.35">
      <c r="B662">
        <v>111074</v>
      </c>
      <c r="C662" s="80" t="s">
        <v>2803</v>
      </c>
      <c r="D662" s="80"/>
      <c r="E662" s="80" t="s">
        <v>2555</v>
      </c>
      <c r="F662" s="80" t="s">
        <v>2014</v>
      </c>
      <c r="G662" s="80" t="s">
        <v>2010</v>
      </c>
      <c r="H662" s="80" t="s">
        <v>1794</v>
      </c>
      <c r="I662" s="80" t="s">
        <v>1786</v>
      </c>
      <c r="J662" s="146"/>
      <c r="K662" s="146" t="s">
        <v>1701</v>
      </c>
      <c r="M662" s="79">
        <v>7</v>
      </c>
      <c r="N662" s="78">
        <v>80.021728598299973</v>
      </c>
      <c r="O662" s="78">
        <f>_xlfn.XLOOKUP($B662,[1]Sheet1!$A:$A,[1]Sheet1!$D:$D)</f>
        <v>80.021786336826509</v>
      </c>
      <c r="P662" s="78">
        <f t="shared" si="118"/>
        <v>-5.7738526535899837E-5</v>
      </c>
      <c r="Q662" s="78">
        <v>21.875</v>
      </c>
      <c r="R662" s="78">
        <v>56.338494575045203</v>
      </c>
      <c r="S662" s="78">
        <v>73.476739706174499</v>
      </c>
      <c r="T662" s="142">
        <v>1</v>
      </c>
      <c r="U662" s="68">
        <v>47.61904761904762</v>
      </c>
      <c r="V662" s="68">
        <v>0.95238095238095244</v>
      </c>
      <c r="W662" s="78">
        <v>84.666666666666671</v>
      </c>
      <c r="X662" s="78">
        <v>53.333333333333329</v>
      </c>
      <c r="Y662" s="78">
        <v>82</v>
      </c>
    </row>
    <row r="663" spans="2:25" ht="20" x14ac:dyDescent="0.35">
      <c r="B663">
        <v>111075</v>
      </c>
      <c r="C663" s="80" t="s">
        <v>2804</v>
      </c>
      <c r="D663" s="80" t="s">
        <v>1114</v>
      </c>
      <c r="E663" s="80" t="s">
        <v>2805</v>
      </c>
      <c r="F663" s="80" t="s">
        <v>2422</v>
      </c>
      <c r="G663" s="80" t="s">
        <v>1881</v>
      </c>
      <c r="H663" s="80" t="s">
        <v>1822</v>
      </c>
      <c r="I663" s="80" t="s">
        <v>1757</v>
      </c>
      <c r="J663" s="146">
        <v>45872</v>
      </c>
      <c r="K663" s="146" t="s">
        <v>1719</v>
      </c>
      <c r="M663" s="79">
        <v>8</v>
      </c>
      <c r="N663" s="78">
        <v>59.138141329058371</v>
      </c>
      <c r="O663" s="78">
        <f>_xlfn.XLOOKUP($B663,[1]Sheet1!$A:$A,[1]Sheet1!$D:$D)</f>
        <v>59.138158720315239</v>
      </c>
      <c r="P663" s="78">
        <f t="shared" si="118"/>
        <v>-1.7391256868393157E-5</v>
      </c>
      <c r="Q663" s="78">
        <v>6.25</v>
      </c>
      <c r="R663" s="78">
        <v>57.151321995987011</v>
      </c>
      <c r="S663" s="78">
        <v>55.612632058617486</v>
      </c>
      <c r="T663" s="142">
        <v>0</v>
      </c>
      <c r="U663" s="68">
        <v>34.32629710001973</v>
      </c>
      <c r="V663" s="68">
        <v>0.68652594200039463</v>
      </c>
      <c r="W663" s="78">
        <v>71.065989847715741</v>
      </c>
      <c r="X663" s="78">
        <v>53.333333333333329</v>
      </c>
      <c r="Y663" s="78">
        <v>83</v>
      </c>
    </row>
    <row r="664" spans="2:25" ht="30" x14ac:dyDescent="0.35">
      <c r="B664">
        <v>111076</v>
      </c>
      <c r="C664" s="80" t="s">
        <v>2806</v>
      </c>
      <c r="D664" s="80"/>
      <c r="E664" s="80" t="s">
        <v>274</v>
      </c>
      <c r="F664" s="80" t="s">
        <v>110</v>
      </c>
      <c r="G664" s="80" t="s">
        <v>1842</v>
      </c>
      <c r="H664" s="80" t="s">
        <v>2463</v>
      </c>
      <c r="I664" s="80" t="s">
        <v>1786</v>
      </c>
      <c r="J664" s="146"/>
      <c r="K664" s="146" t="s">
        <v>1701</v>
      </c>
      <c r="M664" s="79">
        <v>6</v>
      </c>
      <c r="N664" s="78">
        <v>69.089051492896559</v>
      </c>
      <c r="O664" s="78">
        <f>_xlfn.XLOOKUP($B664,[1]Sheet1!$A:$A,[1]Sheet1!$D:$D)</f>
        <v>69.088994852972803</v>
      </c>
      <c r="P664" s="78">
        <f t="shared" si="118"/>
        <v>5.663992375559701E-5</v>
      </c>
      <c r="Q664" s="78">
        <v>16.27296587926509</v>
      </c>
      <c r="R664" s="78">
        <v>55.43427981307795</v>
      </c>
      <c r="S664" s="78">
        <v>74.242392736537255</v>
      </c>
      <c r="T664" s="142">
        <v>0</v>
      </c>
      <c r="U664" s="68">
        <v>138.88888888888886</v>
      </c>
      <c r="V664" s="68">
        <v>4.1666666666666661</v>
      </c>
      <c r="W664" s="78">
        <v>53.317972350230413</v>
      </c>
      <c r="X664" s="78">
        <v>57.5</v>
      </c>
      <c r="Y664" s="78">
        <v>80.5</v>
      </c>
    </row>
    <row r="665" spans="2:25" ht="20" x14ac:dyDescent="0.35">
      <c r="B665">
        <v>111077</v>
      </c>
      <c r="C665" s="80" t="s">
        <v>2807</v>
      </c>
      <c r="D665" s="80"/>
      <c r="E665" s="80" t="s">
        <v>2808</v>
      </c>
      <c r="F665" s="80" t="s">
        <v>2088</v>
      </c>
      <c r="G665" s="80" t="s">
        <v>1973</v>
      </c>
      <c r="H665" s="80" t="s">
        <v>1794</v>
      </c>
      <c r="I665" s="80" t="s">
        <v>1786</v>
      </c>
      <c r="J665" s="146"/>
      <c r="K665" s="146" t="s">
        <v>1701</v>
      </c>
      <c r="M665" s="79">
        <v>6</v>
      </c>
      <c r="N665" s="78">
        <v>76.169232106577141</v>
      </c>
      <c r="O665" s="78">
        <f>_xlfn.XLOOKUP($B665,[1]Sheet1!$A:$A,[1]Sheet1!$D:$D)</f>
        <v>76.169179296250988</v>
      </c>
      <c r="P665" s="78">
        <f t="shared" si="118"/>
        <v>5.2810326153007736E-5</v>
      </c>
      <c r="Q665" s="78">
        <v>18.75</v>
      </c>
      <c r="R665" s="78">
        <v>89.695071301037018</v>
      </c>
      <c r="S665" s="78">
        <v>77.598707256749904</v>
      </c>
      <c r="T665" s="142">
        <v>0</v>
      </c>
      <c r="U665" s="68">
        <v>94.043887147335425</v>
      </c>
      <c r="V665" s="68">
        <v>1.8808777429467085</v>
      </c>
      <c r="W665" s="78">
        <v>26.839826839826841</v>
      </c>
      <c r="X665" s="78">
        <v>50</v>
      </c>
      <c r="Y665" s="78">
        <v>80</v>
      </c>
    </row>
    <row r="666" spans="2:25" ht="20" x14ac:dyDescent="0.35">
      <c r="B666">
        <v>111078</v>
      </c>
      <c r="C666" s="80" t="s">
        <v>604</v>
      </c>
      <c r="D666" s="80"/>
      <c r="E666" s="80" t="s">
        <v>2809</v>
      </c>
      <c r="F666" s="80" t="s">
        <v>1880</v>
      </c>
      <c r="G666" s="80" t="s">
        <v>1973</v>
      </c>
      <c r="H666" s="80" t="s">
        <v>1794</v>
      </c>
      <c r="I666" s="80" t="s">
        <v>1786</v>
      </c>
      <c r="J666" s="146"/>
      <c r="K666" s="146" t="s">
        <v>1701</v>
      </c>
      <c r="M666" s="79">
        <v>1</v>
      </c>
      <c r="N666" s="78">
        <v>71.853433484576968</v>
      </c>
      <c r="O666" s="78">
        <f>_xlfn.XLOOKUP($B666,[1]Sheet1!$A:$A,[1]Sheet1!$D:$D)</f>
        <v>71.853433484576968</v>
      </c>
      <c r="P666" s="78">
        <f t="shared" si="118"/>
        <v>0</v>
      </c>
      <c r="Q666" s="78">
        <v>14.814814814814813</v>
      </c>
      <c r="R666" s="78">
        <v>79.403281479029744</v>
      </c>
      <c r="S666" s="78">
        <v>72.289467489905661</v>
      </c>
      <c r="T666" s="142">
        <v>0</v>
      </c>
      <c r="U666" s="68" t="s">
        <v>1093</v>
      </c>
      <c r="V666" s="68" t="s">
        <v>1093</v>
      </c>
      <c r="W666" s="78">
        <v>0</v>
      </c>
      <c r="X666" s="78" t="s">
        <v>1093</v>
      </c>
      <c r="Y666" s="78" t="s">
        <v>1093</v>
      </c>
    </row>
    <row r="667" spans="2:25" ht="20" x14ac:dyDescent="0.35">
      <c r="B667">
        <v>111079</v>
      </c>
      <c r="C667" s="80" t="s">
        <v>2810</v>
      </c>
      <c r="D667" s="80" t="s">
        <v>1114</v>
      </c>
      <c r="E667" s="80" t="s">
        <v>2811</v>
      </c>
      <c r="F667" s="80" t="s">
        <v>1806</v>
      </c>
      <c r="G667" s="80" t="s">
        <v>1807</v>
      </c>
      <c r="H667" s="80" t="s">
        <v>1808</v>
      </c>
      <c r="I667" s="80" t="s">
        <v>1757</v>
      </c>
      <c r="J667" s="146">
        <v>45872</v>
      </c>
      <c r="K667" s="146" t="s">
        <v>1719</v>
      </c>
      <c r="M667" s="79">
        <v>8</v>
      </c>
      <c r="N667" s="78">
        <v>68.696786277724613</v>
      </c>
      <c r="O667" s="78">
        <f>_xlfn.XLOOKUP($B667,[1]Sheet1!$A:$A,[1]Sheet1!$D:$D)</f>
        <v>68.696742938524878</v>
      </c>
      <c r="P667" s="78">
        <f t="shared" si="118"/>
        <v>4.3339199734759859E-5</v>
      </c>
      <c r="Q667" s="78">
        <v>9.0909090909090917</v>
      </c>
      <c r="R667" s="78">
        <v>24.991484515636035</v>
      </c>
      <c r="S667" s="78">
        <v>70.012448013462432</v>
      </c>
      <c r="T667" s="142">
        <v>0</v>
      </c>
      <c r="U667" s="68">
        <v>2.9400780312601809</v>
      </c>
      <c r="V667" s="68">
        <v>0.52921404562683261</v>
      </c>
      <c r="W667" s="78">
        <v>106.53846153846153</v>
      </c>
      <c r="X667" s="78">
        <v>85</v>
      </c>
      <c r="Y667" s="78">
        <v>82.5</v>
      </c>
    </row>
    <row r="668" spans="2:25" ht="30" x14ac:dyDescent="0.35">
      <c r="B668">
        <v>111080</v>
      </c>
      <c r="C668" s="80" t="s">
        <v>2812</v>
      </c>
      <c r="D668" s="80" t="s">
        <v>1114</v>
      </c>
      <c r="E668" s="80" t="s">
        <v>434</v>
      </c>
      <c r="F668" s="80" t="s">
        <v>37</v>
      </c>
      <c r="G668" s="80" t="s">
        <v>1776</v>
      </c>
      <c r="H668" s="80" t="s">
        <v>1777</v>
      </c>
      <c r="I668" s="80" t="s">
        <v>1757</v>
      </c>
      <c r="J668" s="146">
        <v>45872</v>
      </c>
      <c r="K668" s="146" t="s">
        <v>1719</v>
      </c>
      <c r="M668" s="79">
        <v>8</v>
      </c>
      <c r="N668" s="78">
        <v>85.287903608261232</v>
      </c>
      <c r="O668" s="78">
        <f>_xlfn.XLOOKUP($B668,[1]Sheet1!$A:$A,[1]Sheet1!$D:$D)</f>
        <v>85.287884294239319</v>
      </c>
      <c r="P668" s="78">
        <f t="shared" si="118"/>
        <v>1.9314021912464341E-5</v>
      </c>
      <c r="Q668" s="78">
        <v>21.243523316062177</v>
      </c>
      <c r="R668" s="78">
        <v>64.975284626733909</v>
      </c>
      <c r="S668" s="78">
        <v>84.122785733227062</v>
      </c>
      <c r="T668" s="142">
        <v>1</v>
      </c>
      <c r="U668" s="68">
        <v>11.839215811081761</v>
      </c>
      <c r="V668" s="68">
        <v>0.59196079055408801</v>
      </c>
      <c r="W668" s="78">
        <v>36.306532663316581</v>
      </c>
      <c r="X668" s="78">
        <v>58.333333333333329</v>
      </c>
      <c r="Y668" s="78">
        <v>85</v>
      </c>
    </row>
    <row r="669" spans="2:25" ht="20" x14ac:dyDescent="0.35">
      <c r="B669">
        <v>111081</v>
      </c>
      <c r="C669" s="80" t="s">
        <v>2813</v>
      </c>
      <c r="D669" s="80" t="s">
        <v>1114</v>
      </c>
      <c r="E669" s="80" t="s">
        <v>2230</v>
      </c>
      <c r="F669" s="80" t="s">
        <v>2020</v>
      </c>
      <c r="G669" s="80" t="s">
        <v>21</v>
      </c>
      <c r="H669" s="80" t="s">
        <v>1760</v>
      </c>
      <c r="I669" s="80" t="s">
        <v>1757</v>
      </c>
      <c r="J669" s="146">
        <v>45872</v>
      </c>
      <c r="K669" s="146" t="s">
        <v>1719</v>
      </c>
      <c r="M669" s="79">
        <v>8</v>
      </c>
      <c r="N669" s="78">
        <v>70.071565525673137</v>
      </c>
      <c r="O669" s="78">
        <f>_xlfn.XLOOKUP($B669,[1]Sheet1!$A:$A,[1]Sheet1!$D:$D)</f>
        <v>70.071436386130486</v>
      </c>
      <c r="P669" s="78">
        <f t="shared" si="118"/>
        <v>1.2913954265059147E-4</v>
      </c>
      <c r="Q669" s="78">
        <v>16.93548387096774</v>
      </c>
      <c r="R669" s="78">
        <v>29.412479539745306</v>
      </c>
      <c r="S669" s="78">
        <v>59.376870397246051</v>
      </c>
      <c r="T669" s="142">
        <v>0</v>
      </c>
      <c r="U669" s="68">
        <v>8.5722209616014915</v>
      </c>
      <c r="V669" s="68">
        <v>0.25716662884804475</v>
      </c>
      <c r="W669" s="78">
        <v>1.5873015873015872</v>
      </c>
      <c r="X669" s="78">
        <v>73.333333333333343</v>
      </c>
      <c r="Y669" s="78">
        <v>90</v>
      </c>
    </row>
    <row r="670" spans="2:25" ht="20" x14ac:dyDescent="0.35">
      <c r="B670">
        <v>111082</v>
      </c>
      <c r="C670" s="80" t="s">
        <v>2814</v>
      </c>
      <c r="D670" s="80" t="s">
        <v>1114</v>
      </c>
      <c r="E670" s="80" t="s">
        <v>2815</v>
      </c>
      <c r="F670" s="80" t="s">
        <v>2005</v>
      </c>
      <c r="G670" s="80" t="s">
        <v>17</v>
      </c>
      <c r="H670" s="80" t="s">
        <v>1756</v>
      </c>
      <c r="I670" s="80" t="s">
        <v>1757</v>
      </c>
      <c r="J670" s="146">
        <v>45872</v>
      </c>
      <c r="K670" s="146" t="s">
        <v>1719</v>
      </c>
      <c r="M670" s="79">
        <v>8</v>
      </c>
      <c r="N670" s="78">
        <v>75.901170592696062</v>
      </c>
      <c r="O670" s="78">
        <f>_xlfn.XLOOKUP($B670,[1]Sheet1!$A:$A,[1]Sheet1!$D:$D)</f>
        <v>75.901161966563222</v>
      </c>
      <c r="P670" s="78">
        <f t="shared" si="118"/>
        <v>8.6261328391401548E-6</v>
      </c>
      <c r="Q670" s="78">
        <v>19.841269841269842</v>
      </c>
      <c r="R670" s="78">
        <v>54.089005240163537</v>
      </c>
      <c r="S670" s="78">
        <v>86.444293382521735</v>
      </c>
      <c r="T670" s="142">
        <v>0</v>
      </c>
      <c r="U670" s="68">
        <v>21.286763108736263</v>
      </c>
      <c r="V670" s="68">
        <v>0.63860289326208786</v>
      </c>
      <c r="W670" s="78">
        <v>33.811916726489585</v>
      </c>
      <c r="X670" s="78">
        <v>68.333333333333329</v>
      </c>
      <c r="Y670" s="78">
        <v>80.5</v>
      </c>
    </row>
    <row r="671" spans="2:25" ht="20" x14ac:dyDescent="0.35">
      <c r="B671">
        <v>111083</v>
      </c>
      <c r="C671" s="80" t="s">
        <v>2816</v>
      </c>
      <c r="D671" s="80" t="s">
        <v>1114</v>
      </c>
      <c r="E671" s="80" t="s">
        <v>2817</v>
      </c>
      <c r="F671" s="80" t="s">
        <v>2255</v>
      </c>
      <c r="G671" s="80" t="s">
        <v>1830</v>
      </c>
      <c r="H671" s="80" t="s">
        <v>1822</v>
      </c>
      <c r="I671" s="80" t="s">
        <v>1757</v>
      </c>
      <c r="J671" s="146">
        <v>45872</v>
      </c>
      <c r="K671" s="146" t="s">
        <v>1719</v>
      </c>
      <c r="M671" s="79">
        <v>8</v>
      </c>
      <c r="N671" s="78">
        <v>89.892307555528291</v>
      </c>
      <c r="O671" s="78">
        <f>_xlfn.XLOOKUP($B671,[1]Sheet1!$A:$A,[1]Sheet1!$D:$D)</f>
        <v>89.89230969513649</v>
      </c>
      <c r="P671" s="78">
        <f t="shared" si="118"/>
        <v>-2.1396081990587845E-6</v>
      </c>
      <c r="Q671" s="78">
        <v>15.625</v>
      </c>
      <c r="R671" s="78">
        <v>90.314836653539615</v>
      </c>
      <c r="S671" s="78">
        <v>100.07635710003046</v>
      </c>
      <c r="T671" s="142">
        <v>1</v>
      </c>
      <c r="U671" s="68">
        <v>23.253374361843484</v>
      </c>
      <c r="V671" s="68">
        <v>0.46506748723686969</v>
      </c>
      <c r="W671" s="78">
        <v>52.051926298157461</v>
      </c>
      <c r="X671" s="78">
        <v>63.333333333333329</v>
      </c>
      <c r="Y671" s="78">
        <v>83</v>
      </c>
    </row>
    <row r="672" spans="2:25" ht="20" x14ac:dyDescent="0.35">
      <c r="B672">
        <v>111084</v>
      </c>
      <c r="C672" s="80" t="s">
        <v>2818</v>
      </c>
      <c r="D672" s="80" t="s">
        <v>1114</v>
      </c>
      <c r="E672" s="80" t="s">
        <v>2819</v>
      </c>
      <c r="F672" s="80" t="s">
        <v>1983</v>
      </c>
      <c r="G672" s="80" t="s">
        <v>1830</v>
      </c>
      <c r="H672" s="80" t="s">
        <v>1822</v>
      </c>
      <c r="I672" s="80" t="s">
        <v>1757</v>
      </c>
      <c r="J672" s="146">
        <v>45872</v>
      </c>
      <c r="K672" s="146" t="s">
        <v>1719</v>
      </c>
      <c r="M672" s="79">
        <v>8</v>
      </c>
      <c r="N672" s="78">
        <v>89.811375307988001</v>
      </c>
      <c r="O672" s="78">
        <f>_xlfn.XLOOKUP($B672,[1]Sheet1!$A:$A,[1]Sheet1!$D:$D)</f>
        <v>89.811402302188384</v>
      </c>
      <c r="P672" s="78">
        <f t="shared" si="118"/>
        <v>-2.6994200382546296E-5</v>
      </c>
      <c r="Q672" s="78">
        <v>18.067226890756302</v>
      </c>
      <c r="R672" s="78">
        <v>29.77187854615903</v>
      </c>
      <c r="S672" s="78">
        <v>101.84014354282942</v>
      </c>
      <c r="T672" s="142">
        <v>0</v>
      </c>
      <c r="U672" s="68">
        <v>34.114981033548446</v>
      </c>
      <c r="V672" s="68">
        <v>0.68229962067096894</v>
      </c>
      <c r="W672" s="78">
        <v>93.059125964010278</v>
      </c>
      <c r="X672" s="78">
        <v>74.166666666666657</v>
      </c>
      <c r="Y672" s="78">
        <v>85</v>
      </c>
    </row>
    <row r="673" spans="2:25" ht="20" x14ac:dyDescent="0.35">
      <c r="B673">
        <v>111085</v>
      </c>
      <c r="C673" s="80" t="s">
        <v>2820</v>
      </c>
      <c r="D673" s="80" t="s">
        <v>1114</v>
      </c>
      <c r="E673" s="80" t="s">
        <v>2821</v>
      </c>
      <c r="F673" s="80" t="s">
        <v>2272</v>
      </c>
      <c r="G673" s="80" t="s">
        <v>1807</v>
      </c>
      <c r="H673" s="80" t="s">
        <v>1808</v>
      </c>
      <c r="I673" s="80" t="s">
        <v>1757</v>
      </c>
      <c r="J673" s="146">
        <v>45872</v>
      </c>
      <c r="K673" s="146" t="s">
        <v>1719</v>
      </c>
      <c r="M673" s="79">
        <v>8</v>
      </c>
      <c r="N673" s="78">
        <v>71.598368613030416</v>
      </c>
      <c r="O673" s="78">
        <f>_xlfn.XLOOKUP($B673,[1]Sheet1!$A:$A,[1]Sheet1!$D:$D)</f>
        <v>71.598334728807018</v>
      </c>
      <c r="P673" s="78">
        <f t="shared" si="118"/>
        <v>3.3884223398672475E-5</v>
      </c>
      <c r="Q673" s="78">
        <v>13.636363636363635</v>
      </c>
      <c r="R673" s="78">
        <v>29.146589015221515</v>
      </c>
      <c r="S673" s="78">
        <v>73.242599582896574</v>
      </c>
      <c r="T673" s="142">
        <v>0</v>
      </c>
      <c r="U673" s="68">
        <v>1.8526698076168042</v>
      </c>
      <c r="V673" s="68">
        <v>0.33348056537102477</v>
      </c>
      <c r="W673" s="78">
        <v>50.251256281407031</v>
      </c>
      <c r="X673" s="78">
        <v>90</v>
      </c>
      <c r="Y673" s="78">
        <v>90</v>
      </c>
    </row>
    <row r="674" spans="2:25" ht="20" x14ac:dyDescent="0.35">
      <c r="B674">
        <v>111086</v>
      </c>
      <c r="C674" s="80" t="s">
        <v>2822</v>
      </c>
      <c r="D674" s="80" t="s">
        <v>1114</v>
      </c>
      <c r="E674" s="80" t="s">
        <v>2823</v>
      </c>
      <c r="F674" s="80" t="s">
        <v>2255</v>
      </c>
      <c r="G674" s="80" t="s">
        <v>1830</v>
      </c>
      <c r="H674" s="80" t="s">
        <v>1822</v>
      </c>
      <c r="I674" s="80" t="s">
        <v>1757</v>
      </c>
      <c r="J674" s="146">
        <v>45872</v>
      </c>
      <c r="K674" s="146" t="s">
        <v>1719</v>
      </c>
      <c r="M674" s="79">
        <v>8</v>
      </c>
      <c r="N674" s="78">
        <v>98.407718322929398</v>
      </c>
      <c r="O674" s="78">
        <f>_xlfn.XLOOKUP($B674,[1]Sheet1!$A:$A,[1]Sheet1!$D:$D)</f>
        <v>98.40767942611464</v>
      </c>
      <c r="P674" s="78">
        <f t="shared" si="118"/>
        <v>3.8896814757549691E-5</v>
      </c>
      <c r="Q674" s="78">
        <v>31.25</v>
      </c>
      <c r="R674" s="78">
        <v>29.938365717542009</v>
      </c>
      <c r="S674" s="78">
        <v>109.21805516806751</v>
      </c>
      <c r="T674" s="142">
        <v>3</v>
      </c>
      <c r="U674" s="68">
        <v>38.15947109198207</v>
      </c>
      <c r="V674" s="68">
        <v>0.76318942183964145</v>
      </c>
      <c r="W674" s="78">
        <v>44.685374149659864</v>
      </c>
      <c r="X674" s="78">
        <v>60</v>
      </c>
      <c r="Y674" s="78">
        <v>79.5</v>
      </c>
    </row>
    <row r="675" spans="2:25" ht="20" x14ac:dyDescent="0.35">
      <c r="B675">
        <v>111087</v>
      </c>
      <c r="C675" s="80" t="s">
        <v>2668</v>
      </c>
      <c r="D675" s="80" t="s">
        <v>1114</v>
      </c>
      <c r="E675" s="80" t="s">
        <v>2824</v>
      </c>
      <c r="F675" s="80" t="s">
        <v>2057</v>
      </c>
      <c r="G675" s="80" t="s">
        <v>1813</v>
      </c>
      <c r="H675" s="80" t="s">
        <v>1808</v>
      </c>
      <c r="I675" s="80" t="s">
        <v>1757</v>
      </c>
      <c r="J675" s="146">
        <v>45872</v>
      </c>
      <c r="K675" s="146" t="s">
        <v>1719</v>
      </c>
      <c r="M675" s="79">
        <v>8</v>
      </c>
      <c r="N675" s="78">
        <v>88.154547847448583</v>
      </c>
      <c r="O675" s="78">
        <f>_xlfn.XLOOKUP($B675,[1]Sheet1!$A:$A,[1]Sheet1!$D:$D)</f>
        <v>88.154548131468076</v>
      </c>
      <c r="P675" s="78">
        <f t="shared" si="118"/>
        <v>-2.8401949236922519E-7</v>
      </c>
      <c r="Q675" s="78">
        <v>33.333333333333329</v>
      </c>
      <c r="R675" s="78">
        <v>75.961421577472748</v>
      </c>
      <c r="S675" s="78">
        <v>88.214801634146369</v>
      </c>
      <c r="T675" s="142">
        <v>2</v>
      </c>
      <c r="U675" s="68">
        <v>3.5590217332435836</v>
      </c>
      <c r="V675" s="68">
        <v>0.64062391198384505</v>
      </c>
      <c r="W675" s="78">
        <v>81.658291457286438</v>
      </c>
      <c r="X675" s="78">
        <v>80</v>
      </c>
      <c r="Y675" s="78">
        <v>84</v>
      </c>
    </row>
    <row r="676" spans="2:25" ht="20" x14ac:dyDescent="0.35">
      <c r="B676">
        <v>111088</v>
      </c>
      <c r="C676" s="80" t="s">
        <v>2825</v>
      </c>
      <c r="D676" s="80" t="s">
        <v>1114</v>
      </c>
      <c r="E676" s="80" t="s">
        <v>756</v>
      </c>
      <c r="F676" s="80" t="s">
        <v>131</v>
      </c>
      <c r="G676" s="80" t="s">
        <v>20</v>
      </c>
      <c r="H676" s="80" t="s">
        <v>1756</v>
      </c>
      <c r="I676" s="80" t="s">
        <v>1757</v>
      </c>
      <c r="J676" s="146">
        <v>45872</v>
      </c>
      <c r="K676" s="146" t="s">
        <v>1719</v>
      </c>
      <c r="M676" s="79">
        <v>8</v>
      </c>
      <c r="N676" s="78">
        <v>73.111791904483198</v>
      </c>
      <c r="O676" s="78">
        <f>_xlfn.XLOOKUP($B676,[1]Sheet1!$A:$A,[1]Sheet1!$D:$D)</f>
        <v>73.111863811621134</v>
      </c>
      <c r="P676" s="78">
        <f t="shared" si="118"/>
        <v>-7.1907137936477739E-5</v>
      </c>
      <c r="Q676" s="78">
        <v>20.357142857142858</v>
      </c>
      <c r="R676" s="78">
        <v>57.252014170948449</v>
      </c>
      <c r="S676" s="78">
        <v>74.288042177031713</v>
      </c>
      <c r="T676" s="142">
        <v>0</v>
      </c>
      <c r="U676" s="68">
        <v>25.33816707597552</v>
      </c>
      <c r="V676" s="68">
        <v>0.76014501227926556</v>
      </c>
      <c r="W676" s="78">
        <v>77.135493372606774</v>
      </c>
      <c r="X676" s="78">
        <v>85</v>
      </c>
      <c r="Y676" s="78">
        <v>79</v>
      </c>
    </row>
    <row r="677" spans="2:25" ht="20" x14ac:dyDescent="0.35">
      <c r="B677">
        <v>111089</v>
      </c>
      <c r="C677" s="80" t="s">
        <v>2826</v>
      </c>
      <c r="D677" s="80" t="s">
        <v>1114</v>
      </c>
      <c r="E677" s="80" t="s">
        <v>2827</v>
      </c>
      <c r="F677" s="80" t="s">
        <v>2367</v>
      </c>
      <c r="G677" s="80" t="s">
        <v>1813</v>
      </c>
      <c r="H677" s="80" t="s">
        <v>1808</v>
      </c>
      <c r="I677" s="80" t="s">
        <v>1757</v>
      </c>
      <c r="J677" s="146">
        <v>45872</v>
      </c>
      <c r="K677" s="146" t="s">
        <v>1719</v>
      </c>
      <c r="M677" s="79">
        <v>8</v>
      </c>
      <c r="N677" s="78">
        <v>74.655603832595645</v>
      </c>
      <c r="O677" s="78">
        <f>_xlfn.XLOOKUP($B677,[1]Sheet1!$A:$A,[1]Sheet1!$D:$D)</f>
        <v>74.65559196634527</v>
      </c>
      <c r="P677" s="78">
        <f t="shared" si="118"/>
        <v>1.1866250375192067E-5</v>
      </c>
      <c r="Q677" s="78">
        <v>25.757575757575758</v>
      </c>
      <c r="R677" s="78">
        <v>20.486723512957905</v>
      </c>
      <c r="S677" s="78">
        <v>74.485866178749177</v>
      </c>
      <c r="T677" s="142">
        <v>0</v>
      </c>
      <c r="U677" s="68">
        <v>2.9242955932532109</v>
      </c>
      <c r="V677" s="68">
        <v>0.52637320678557797</v>
      </c>
      <c r="W677" s="78">
        <v>79.313232830820766</v>
      </c>
      <c r="X677" s="78">
        <v>67.5</v>
      </c>
      <c r="Y677" s="78">
        <v>85</v>
      </c>
    </row>
    <row r="678" spans="2:25" ht="20" x14ac:dyDescent="0.35">
      <c r="B678">
        <v>111090</v>
      </c>
      <c r="C678" s="80" t="s">
        <v>2828</v>
      </c>
      <c r="D678" s="80"/>
      <c r="E678" s="80" t="s">
        <v>2086</v>
      </c>
      <c r="F678" s="80" t="s">
        <v>2020</v>
      </c>
      <c r="G678" s="80" t="s">
        <v>1784</v>
      </c>
      <c r="H678" s="80" t="s">
        <v>2745</v>
      </c>
      <c r="I678" s="80" t="s">
        <v>1786</v>
      </c>
      <c r="J678" s="146"/>
      <c r="K678" s="146" t="s">
        <v>1701</v>
      </c>
      <c r="M678" s="79">
        <v>6</v>
      </c>
      <c r="N678" s="78">
        <v>74.875787275708987</v>
      </c>
      <c r="O678" s="78">
        <f>_xlfn.XLOOKUP($B678,[1]Sheet1!$A:$A,[1]Sheet1!$D:$D)</f>
        <v>74.875841592042718</v>
      </c>
      <c r="P678" s="78">
        <f t="shared" si="118"/>
        <v>-5.4316333731208033E-5</v>
      </c>
      <c r="Q678" s="78">
        <v>35.61643835616438</v>
      </c>
      <c r="R678" s="78">
        <v>89.355628417370568</v>
      </c>
      <c r="S678" s="78">
        <v>76.071654488567702</v>
      </c>
      <c r="T678" s="142">
        <v>0</v>
      </c>
      <c r="U678" s="68">
        <v>0</v>
      </c>
      <c r="V678" s="68">
        <v>0</v>
      </c>
      <c r="W678" s="78">
        <v>24.217687074829932</v>
      </c>
      <c r="X678" s="78">
        <v>81.666666666666671</v>
      </c>
      <c r="Y678" s="78">
        <v>90</v>
      </c>
    </row>
    <row r="679" spans="2:25" ht="20" x14ac:dyDescent="0.35">
      <c r="B679">
        <v>111091</v>
      </c>
      <c r="C679" s="80" t="s">
        <v>2829</v>
      </c>
      <c r="D679" s="80" t="s">
        <v>1114</v>
      </c>
      <c r="E679" s="80" t="s">
        <v>2830</v>
      </c>
      <c r="F679" s="80" t="s">
        <v>1759</v>
      </c>
      <c r="G679" s="80" t="s">
        <v>34</v>
      </c>
      <c r="H679" s="80" t="s">
        <v>1760</v>
      </c>
      <c r="I679" s="80" t="s">
        <v>1757</v>
      </c>
      <c r="J679" s="146">
        <v>45872</v>
      </c>
      <c r="K679" s="146" t="s">
        <v>1719</v>
      </c>
      <c r="M679" s="79">
        <v>8</v>
      </c>
      <c r="N679" s="78">
        <v>79.160320864401385</v>
      </c>
      <c r="O679" s="78">
        <f>_xlfn.XLOOKUP($B679,[1]Sheet1!$A:$A,[1]Sheet1!$D:$D)</f>
        <v>79.16030583590873</v>
      </c>
      <c r="P679" s="78">
        <f t="shared" si="118"/>
        <v>1.5028492654778347E-5</v>
      </c>
      <c r="Q679" s="78">
        <v>19.900497512437813</v>
      </c>
      <c r="R679" s="78">
        <v>70.853866923668406</v>
      </c>
      <c r="S679" s="78">
        <v>80.150070919162232</v>
      </c>
      <c r="T679" s="142">
        <v>0</v>
      </c>
      <c r="U679" s="68">
        <v>14.103939904951709</v>
      </c>
      <c r="V679" s="68">
        <v>0.7051969952475855</v>
      </c>
      <c r="W679" s="78">
        <v>93.78531073446328</v>
      </c>
      <c r="X679" s="78">
        <v>55</v>
      </c>
      <c r="Y679" s="78">
        <v>82.5</v>
      </c>
    </row>
    <row r="680" spans="2:25" ht="20" x14ac:dyDescent="0.35">
      <c r="B680">
        <v>111092</v>
      </c>
      <c r="C680" s="80" t="s">
        <v>2831</v>
      </c>
      <c r="D680" s="80" t="s">
        <v>1114</v>
      </c>
      <c r="E680" s="80" t="s">
        <v>2832</v>
      </c>
      <c r="F680" s="80" t="s">
        <v>1858</v>
      </c>
      <c r="G680" s="80" t="s">
        <v>17</v>
      </c>
      <c r="H680" s="80" t="s">
        <v>1756</v>
      </c>
      <c r="I680" s="80" t="s">
        <v>1757</v>
      </c>
      <c r="J680" s="146">
        <v>45872</v>
      </c>
      <c r="K680" s="146" t="s">
        <v>1719</v>
      </c>
      <c r="M680" s="79">
        <v>8</v>
      </c>
      <c r="N680" s="78">
        <v>88.903552207994778</v>
      </c>
      <c r="O680" s="78">
        <f>_xlfn.XLOOKUP($B680,[1]Sheet1!$A:$A,[1]Sheet1!$D:$D)</f>
        <v>88.903577575370676</v>
      </c>
      <c r="P680" s="78">
        <f t="shared" si="118"/>
        <v>-2.5367375897644706E-5</v>
      </c>
      <c r="Q680" s="78">
        <v>30.666666666666664</v>
      </c>
      <c r="R680" s="78">
        <v>82.541919589565538</v>
      </c>
      <c r="S680" s="78">
        <v>97.51815976183093</v>
      </c>
      <c r="T680" s="142">
        <v>3</v>
      </c>
      <c r="U680" s="68">
        <v>101.01010101010101</v>
      </c>
      <c r="V680" s="68">
        <v>3.0303030303030303</v>
      </c>
      <c r="W680" s="78">
        <v>72.361809045226138</v>
      </c>
      <c r="X680" s="78">
        <v>82.5</v>
      </c>
      <c r="Y680" s="78">
        <v>82.5</v>
      </c>
    </row>
    <row r="681" spans="2:25" ht="20" x14ac:dyDescent="0.35">
      <c r="B681">
        <v>111093</v>
      </c>
      <c r="C681" s="80" t="s">
        <v>2833</v>
      </c>
      <c r="D681" s="80" t="s">
        <v>1114</v>
      </c>
      <c r="E681" s="80" t="s">
        <v>2834</v>
      </c>
      <c r="F681" s="80" t="s">
        <v>2047</v>
      </c>
      <c r="G681" s="80" t="s">
        <v>1821</v>
      </c>
      <c r="H681" s="80" t="s">
        <v>1822</v>
      </c>
      <c r="I681" s="80" t="s">
        <v>1757</v>
      </c>
      <c r="J681" s="146">
        <v>45872</v>
      </c>
      <c r="K681" s="146" t="s">
        <v>1719</v>
      </c>
      <c r="M681" s="79">
        <v>8</v>
      </c>
      <c r="N681" s="78">
        <v>80.184430932482314</v>
      </c>
      <c r="O681" s="78">
        <f>_xlfn.XLOOKUP($B681,[1]Sheet1!$A:$A,[1]Sheet1!$D:$D)</f>
        <v>80.184449386807671</v>
      </c>
      <c r="P681" s="78">
        <f t="shared" si="118"/>
        <v>-1.8454325356742629E-5</v>
      </c>
      <c r="Q681" s="78">
        <v>10.084033613445378</v>
      </c>
      <c r="R681" s="78">
        <v>42.343251754365404</v>
      </c>
      <c r="S681" s="78">
        <v>89.111345235732557</v>
      </c>
      <c r="T681" s="142">
        <v>0</v>
      </c>
      <c r="U681" s="68">
        <v>22.292601931000551</v>
      </c>
      <c r="V681" s="68">
        <v>0.44585203862001105</v>
      </c>
      <c r="W681" s="78">
        <v>44.035532994923862</v>
      </c>
      <c r="X681" s="78">
        <v>61.666666666666671</v>
      </c>
      <c r="Y681" s="78">
        <v>83.5</v>
      </c>
    </row>
    <row r="682" spans="2:25" ht="20" x14ac:dyDescent="0.35">
      <c r="B682">
        <v>111094</v>
      </c>
      <c r="C682" s="80" t="s">
        <v>2835</v>
      </c>
      <c r="D682" s="80" t="s">
        <v>1114</v>
      </c>
      <c r="E682" s="80" t="s">
        <v>2836</v>
      </c>
      <c r="F682" s="80" t="s">
        <v>2039</v>
      </c>
      <c r="G682" s="80" t="s">
        <v>1813</v>
      </c>
      <c r="H682" s="80" t="s">
        <v>1808</v>
      </c>
      <c r="I682" s="80" t="s">
        <v>1757</v>
      </c>
      <c r="J682" s="146">
        <v>45872</v>
      </c>
      <c r="K682" s="146" t="s">
        <v>1719</v>
      </c>
      <c r="M682" s="79">
        <v>8</v>
      </c>
      <c r="N682" s="78">
        <v>100.60196190044384</v>
      </c>
      <c r="O682" s="78">
        <f>_xlfn.XLOOKUP($B682,[1]Sheet1!$A:$A,[1]Sheet1!$D:$D)</f>
        <v>100.60194600254707</v>
      </c>
      <c r="P682" s="78">
        <f t="shared" si="118"/>
        <v>1.5897896773253706E-5</v>
      </c>
      <c r="Q682" s="78">
        <v>28.787878787878789</v>
      </c>
      <c r="R682" s="78">
        <v>18.022534444309603</v>
      </c>
      <c r="S682" s="78">
        <v>105.97447785780084</v>
      </c>
      <c r="T682" s="142">
        <v>3</v>
      </c>
      <c r="U682" s="68">
        <v>3.6636889450134853</v>
      </c>
      <c r="V682" s="68">
        <v>0.65946401010242739</v>
      </c>
      <c r="W682" s="78">
        <v>69.765494137353429</v>
      </c>
      <c r="X682" s="78">
        <v>86.666666666666657</v>
      </c>
      <c r="Y682" s="78">
        <v>83</v>
      </c>
    </row>
    <row r="683" spans="2:25" ht="20" x14ac:dyDescent="0.35">
      <c r="B683">
        <v>111096</v>
      </c>
      <c r="C683" s="80" t="s">
        <v>2837</v>
      </c>
      <c r="D683" s="80"/>
      <c r="E683" s="80" t="s">
        <v>2838</v>
      </c>
      <c r="F683" s="80" t="s">
        <v>1889</v>
      </c>
      <c r="G683" s="80" t="s">
        <v>1941</v>
      </c>
      <c r="H683" s="80" t="s">
        <v>1912</v>
      </c>
      <c r="I683" s="80" t="s">
        <v>1786</v>
      </c>
      <c r="J683" s="146"/>
      <c r="K683" s="146" t="s">
        <v>1701</v>
      </c>
      <c r="M683" s="79">
        <v>4</v>
      </c>
      <c r="N683" s="78">
        <v>75.118029009480594</v>
      </c>
      <c r="O683" s="78">
        <f>_xlfn.XLOOKUP($B683,[1]Sheet1!$A:$A,[1]Sheet1!$D:$D)</f>
        <v>75.118029009480594</v>
      </c>
      <c r="P683" s="78">
        <f t="shared" si="118"/>
        <v>0</v>
      </c>
      <c r="Q683" s="78">
        <v>22.222222222222221</v>
      </c>
      <c r="R683" s="78">
        <v>13.855177855872036</v>
      </c>
      <c r="S683" s="78">
        <v>76.611372247408966</v>
      </c>
      <c r="T683" s="142">
        <v>0</v>
      </c>
      <c r="U683" s="68">
        <v>0</v>
      </c>
      <c r="V683" s="68">
        <v>0</v>
      </c>
      <c r="W683" s="78">
        <v>49.264705882352942</v>
      </c>
      <c r="X683" s="78">
        <v>73.333333333333329</v>
      </c>
      <c r="Y683" s="78">
        <v>80</v>
      </c>
    </row>
    <row r="684" spans="2:25" ht="20" x14ac:dyDescent="0.35">
      <c r="B684">
        <v>111358</v>
      </c>
      <c r="C684" s="80" t="s">
        <v>2839</v>
      </c>
      <c r="D684" s="80" t="s">
        <v>1114</v>
      </c>
      <c r="E684" s="80" t="s">
        <v>2840</v>
      </c>
      <c r="F684" s="80" t="s">
        <v>140</v>
      </c>
      <c r="G684" s="80" t="s">
        <v>29</v>
      </c>
      <c r="H684" s="80" t="s">
        <v>1756</v>
      </c>
      <c r="I684" s="80" t="s">
        <v>1757</v>
      </c>
      <c r="J684" s="146">
        <v>45935</v>
      </c>
      <c r="K684" s="146" t="s">
        <v>1719</v>
      </c>
      <c r="M684" s="79">
        <v>6</v>
      </c>
      <c r="N684" s="78">
        <v>102.87692775022208</v>
      </c>
      <c r="O684" s="78">
        <f>_xlfn.XLOOKUP($B684,[1]Sheet1!$A:$A,[1]Sheet1!$D:$D)</f>
        <v>102.8773726247373</v>
      </c>
      <c r="P684" s="78">
        <f t="shared" si="118"/>
        <v>-4.4487451522456922E-4</v>
      </c>
      <c r="Q684" s="78">
        <v>45.454545454545453</v>
      </c>
      <c r="R684" s="78">
        <v>55.73033571456255</v>
      </c>
      <c r="S684" s="78">
        <v>102.43211120248874</v>
      </c>
      <c r="T684" s="142">
        <v>4</v>
      </c>
      <c r="U684" s="68">
        <v>20.449897750511248</v>
      </c>
      <c r="V684" s="68">
        <v>0.61349693251533743</v>
      </c>
      <c r="W684" s="78">
        <v>0</v>
      </c>
      <c r="X684" s="78">
        <v>70</v>
      </c>
      <c r="Y684" s="78">
        <v>83</v>
      </c>
    </row>
    <row r="685" spans="2:25" ht="20" x14ac:dyDescent="0.35">
      <c r="B685">
        <v>111360</v>
      </c>
      <c r="C685" s="80" t="s">
        <v>2841</v>
      </c>
      <c r="D685" s="80" t="s">
        <v>1114</v>
      </c>
      <c r="E685" s="80" t="s">
        <v>2592</v>
      </c>
      <c r="F685" s="80" t="s">
        <v>2430</v>
      </c>
      <c r="G685" s="80" t="s">
        <v>20</v>
      </c>
      <c r="H685" s="80" t="s">
        <v>1756</v>
      </c>
      <c r="I685" s="80" t="s">
        <v>1757</v>
      </c>
      <c r="J685" s="146">
        <v>45935</v>
      </c>
      <c r="K685" s="146" t="s">
        <v>1719</v>
      </c>
      <c r="M685" s="79">
        <v>6</v>
      </c>
      <c r="N685" s="78">
        <v>101.63236231975445</v>
      </c>
      <c r="O685" s="78">
        <f>_xlfn.XLOOKUP($B685,[1]Sheet1!$A:$A,[1]Sheet1!$D:$D)</f>
        <v>101.63246584716752</v>
      </c>
      <c r="P685" s="78">
        <f t="shared" si="118"/>
        <v>-1.0352741307428914E-4</v>
      </c>
      <c r="Q685" s="78">
        <v>32.425068119891009</v>
      </c>
      <c r="R685" s="78">
        <v>45.158979417359362</v>
      </c>
      <c r="S685" s="78">
        <v>116.12420665240045</v>
      </c>
      <c r="T685" s="142">
        <v>4</v>
      </c>
      <c r="U685" s="68">
        <v>13.075100106235189</v>
      </c>
      <c r="V685" s="68">
        <v>0.39225300318705564</v>
      </c>
      <c r="W685" s="78">
        <v>95.67541302235179</v>
      </c>
      <c r="X685" s="78">
        <v>83.333333333333343</v>
      </c>
      <c r="Y685" s="78">
        <v>93</v>
      </c>
    </row>
    <row r="686" spans="2:25" ht="20" x14ac:dyDescent="0.35">
      <c r="B686">
        <v>111364</v>
      </c>
      <c r="C686" s="80" t="s">
        <v>2842</v>
      </c>
      <c r="D686" s="80" t="s">
        <v>1114</v>
      </c>
      <c r="E686" s="80" t="s">
        <v>2774</v>
      </c>
      <c r="F686" s="80" t="s">
        <v>2610</v>
      </c>
      <c r="G686" s="80" t="s">
        <v>1821</v>
      </c>
      <c r="H686" s="80" t="s">
        <v>1822</v>
      </c>
      <c r="I686" s="80" t="s">
        <v>1757</v>
      </c>
      <c r="J686" s="146">
        <v>45935</v>
      </c>
      <c r="K686" s="146" t="s">
        <v>1719</v>
      </c>
      <c r="M686" s="79">
        <v>6</v>
      </c>
      <c r="N686" s="78">
        <v>90.892078931406346</v>
      </c>
      <c r="O686" s="78">
        <f>_xlfn.XLOOKUP($B686,[1]Sheet1!$A:$A,[1]Sheet1!$D:$D)</f>
        <v>90.89206892675594</v>
      </c>
      <c r="P686" s="78">
        <f t="shared" si="118"/>
        <v>1.0004650405903703E-5</v>
      </c>
      <c r="Q686" s="78">
        <v>26.111111111111114</v>
      </c>
      <c r="R686" s="78">
        <v>86.274631201834538</v>
      </c>
      <c r="S686" s="78">
        <v>86.904978465139777</v>
      </c>
      <c r="T686" s="142">
        <v>1</v>
      </c>
      <c r="U686" s="68">
        <v>26.881720430107531</v>
      </c>
      <c r="V686" s="68">
        <v>0.53763440860215062</v>
      </c>
      <c r="W686" s="78">
        <v>0</v>
      </c>
      <c r="X686" s="78">
        <v>48.333333333333336</v>
      </c>
      <c r="Y686" s="78">
        <v>56</v>
      </c>
    </row>
    <row r="687" spans="2:25" ht="20" x14ac:dyDescent="0.35">
      <c r="B687">
        <v>111366</v>
      </c>
      <c r="C687" s="80" t="s">
        <v>2843</v>
      </c>
      <c r="D687" s="80" t="s">
        <v>1114</v>
      </c>
      <c r="E687" s="80" t="s">
        <v>2059</v>
      </c>
      <c r="F687" s="80" t="s">
        <v>2060</v>
      </c>
      <c r="G687" s="80" t="s">
        <v>1835</v>
      </c>
      <c r="H687" s="80" t="s">
        <v>1822</v>
      </c>
      <c r="I687" s="80" t="s">
        <v>1757</v>
      </c>
      <c r="J687" s="146">
        <v>45935</v>
      </c>
      <c r="K687" s="146" t="s">
        <v>1719</v>
      </c>
      <c r="M687" s="79">
        <v>6</v>
      </c>
      <c r="N687" s="78">
        <v>68.773845483175919</v>
      </c>
      <c r="O687" s="78">
        <f>_xlfn.XLOOKUP($B687,[1]Sheet1!$A:$A,[1]Sheet1!$D:$D)</f>
        <v>68.773833106284727</v>
      </c>
      <c r="P687" s="78">
        <f t="shared" si="118"/>
        <v>1.2376891191934192E-5</v>
      </c>
      <c r="Q687" s="78">
        <v>21.212121212121211</v>
      </c>
      <c r="R687" s="78">
        <v>32.226928814008915</v>
      </c>
      <c r="S687" s="78">
        <v>77.907453107133065</v>
      </c>
      <c r="T687" s="142">
        <v>0</v>
      </c>
      <c r="U687" s="68">
        <v>22.593981347947313</v>
      </c>
      <c r="V687" s="68">
        <v>0.45187962695894623</v>
      </c>
      <c r="W687" s="78">
        <v>79.988662131519277</v>
      </c>
      <c r="X687" s="78">
        <v>26.666666666666668</v>
      </c>
      <c r="Y687" s="78">
        <v>88</v>
      </c>
    </row>
    <row r="688" spans="2:25" ht="20" x14ac:dyDescent="0.35">
      <c r="B688">
        <v>111368</v>
      </c>
      <c r="C688" s="80" t="s">
        <v>2844</v>
      </c>
      <c r="D688" s="80" t="s">
        <v>1114</v>
      </c>
      <c r="E688" s="80" t="s">
        <v>572</v>
      </c>
      <c r="F688" s="80" t="s">
        <v>200</v>
      </c>
      <c r="G688" s="80" t="s">
        <v>29</v>
      </c>
      <c r="H688" s="80" t="s">
        <v>1756</v>
      </c>
      <c r="I688" s="80" t="s">
        <v>1757</v>
      </c>
      <c r="J688" s="146">
        <v>45935</v>
      </c>
      <c r="K688" s="146" t="s">
        <v>1719</v>
      </c>
      <c r="M688" s="79">
        <v>6</v>
      </c>
      <c r="N688" s="78">
        <v>106.92049817512242</v>
      </c>
      <c r="O688" s="78">
        <f>_xlfn.XLOOKUP($B688,[1]Sheet1!$A:$A,[1]Sheet1!$D:$D)</f>
        <v>106.92042915143647</v>
      </c>
      <c r="P688" s="78">
        <f t="shared" si="118"/>
        <v>6.9023685952629421E-5</v>
      </c>
      <c r="Q688" s="78">
        <v>37.288135593220339</v>
      </c>
      <c r="R688" s="78">
        <v>42.084575071032916</v>
      </c>
      <c r="S688" s="78">
        <v>74.879555384284558</v>
      </c>
      <c r="T688" s="142">
        <v>4</v>
      </c>
      <c r="U688" s="68">
        <v>30.211480362537767</v>
      </c>
      <c r="V688" s="68">
        <v>0.90634441087613304</v>
      </c>
      <c r="W688" s="78">
        <v>48.104956268221578</v>
      </c>
      <c r="X688" s="78">
        <v>93.333333333333329</v>
      </c>
      <c r="Y688" s="78">
        <v>80</v>
      </c>
    </row>
    <row r="689" spans="2:25" ht="20" x14ac:dyDescent="0.35">
      <c r="B689">
        <v>111369</v>
      </c>
      <c r="C689" s="80" t="s">
        <v>2845</v>
      </c>
      <c r="D689" s="80" t="s">
        <v>1114</v>
      </c>
      <c r="E689" s="80" t="s">
        <v>1579</v>
      </c>
      <c r="F689" s="80" t="s">
        <v>106</v>
      </c>
      <c r="G689" s="80" t="s">
        <v>17</v>
      </c>
      <c r="H689" s="80" t="s">
        <v>1756</v>
      </c>
      <c r="I689" s="80" t="s">
        <v>1757</v>
      </c>
      <c r="J689" s="146">
        <v>45935</v>
      </c>
      <c r="K689" s="146" t="s">
        <v>1719</v>
      </c>
      <c r="M689" s="79">
        <v>6</v>
      </c>
      <c r="N689" s="78">
        <v>83.803224588446355</v>
      </c>
      <c r="O689" s="78">
        <f>_xlfn.XLOOKUP($B689,[1]Sheet1!$A:$A,[1]Sheet1!$D:$D)</f>
        <v>83.803264113552501</v>
      </c>
      <c r="P689" s="78">
        <f t="shared" si="118"/>
        <v>-3.9525106146243161E-5</v>
      </c>
      <c r="Q689" s="78">
        <v>26.649076517150394</v>
      </c>
      <c r="R689" s="78">
        <v>34.459617336324797</v>
      </c>
      <c r="S689" s="78">
        <v>100.92370587837651</v>
      </c>
      <c r="T689" s="142">
        <v>1</v>
      </c>
      <c r="U689" s="68">
        <v>25.74002574002574</v>
      </c>
      <c r="V689" s="68">
        <v>0.77220077220077221</v>
      </c>
      <c r="W689" s="78">
        <v>30.555555555555557</v>
      </c>
      <c r="X689" s="78">
        <v>83.333333333333343</v>
      </c>
      <c r="Y689" s="78">
        <v>81</v>
      </c>
    </row>
    <row r="690" spans="2:25" ht="20" x14ac:dyDescent="0.35">
      <c r="B690">
        <v>111370</v>
      </c>
      <c r="C690" s="80" t="s">
        <v>2846</v>
      </c>
      <c r="D690" s="80" t="s">
        <v>1114</v>
      </c>
      <c r="E690" s="80" t="s">
        <v>599</v>
      </c>
      <c r="F690" s="80" t="s">
        <v>146</v>
      </c>
      <c r="G690" s="80" t="s">
        <v>17</v>
      </c>
      <c r="H690" s="80" t="s">
        <v>1756</v>
      </c>
      <c r="I690" s="80" t="s">
        <v>1757</v>
      </c>
      <c r="J690" s="146">
        <v>45935</v>
      </c>
      <c r="K690" s="146" t="s">
        <v>1719</v>
      </c>
      <c r="M690" s="79">
        <v>6</v>
      </c>
      <c r="N690" s="78">
        <v>68.187505228392368</v>
      </c>
      <c r="O690" s="78">
        <f>_xlfn.XLOOKUP($B690,[1]Sheet1!$A:$A,[1]Sheet1!$D:$D)</f>
        <v>68.187465939728526</v>
      </c>
      <c r="P690" s="78">
        <f t="shared" si="118"/>
        <v>3.9288663842285132E-5</v>
      </c>
      <c r="Q690" s="78">
        <v>25.319693094629159</v>
      </c>
      <c r="R690" s="78">
        <v>72.531116390297697</v>
      </c>
      <c r="S690" s="78">
        <v>88.95337183288575</v>
      </c>
      <c r="T690" s="142">
        <v>0</v>
      </c>
      <c r="U690" s="68">
        <v>32.001651698152159</v>
      </c>
      <c r="V690" s="68">
        <v>0.9600495509445649</v>
      </c>
      <c r="W690" s="78">
        <v>50.437317784256564</v>
      </c>
      <c r="X690" s="78">
        <v>83.333333333333343</v>
      </c>
      <c r="Y690" s="78">
        <v>86</v>
      </c>
    </row>
    <row r="691" spans="2:25" ht="20" x14ac:dyDescent="0.35">
      <c r="B691">
        <v>111371</v>
      </c>
      <c r="C691" s="80" t="s">
        <v>2847</v>
      </c>
      <c r="D691" s="80" t="s">
        <v>1114</v>
      </c>
      <c r="E691" s="80" t="s">
        <v>2809</v>
      </c>
      <c r="F691" s="80" t="s">
        <v>1880</v>
      </c>
      <c r="G691" s="80" t="s">
        <v>1881</v>
      </c>
      <c r="H691" s="80" t="s">
        <v>1822</v>
      </c>
      <c r="I691" s="80" t="s">
        <v>1757</v>
      </c>
      <c r="J691" s="146">
        <v>45935</v>
      </c>
      <c r="K691" s="146" t="s">
        <v>1719</v>
      </c>
      <c r="M691" s="79">
        <v>6</v>
      </c>
      <c r="N691" s="78">
        <v>71.319928927440714</v>
      </c>
      <c r="O691" s="78">
        <f>_xlfn.XLOOKUP($B691,[1]Sheet1!$A:$A,[1]Sheet1!$D:$D)</f>
        <v>71.319933736268865</v>
      </c>
      <c r="P691" s="78">
        <f t="shared" si="118"/>
        <v>-4.8088281516811548E-6</v>
      </c>
      <c r="Q691" s="78">
        <v>16.129032258064516</v>
      </c>
      <c r="R691" s="78">
        <v>108.55373347070338</v>
      </c>
      <c r="S691" s="78">
        <v>64.817548412814091</v>
      </c>
      <c r="T691" s="142">
        <v>0</v>
      </c>
      <c r="U691" s="68">
        <v>22.670325736785589</v>
      </c>
      <c r="V691" s="68">
        <v>0.45340651473571175</v>
      </c>
      <c r="W691" s="78">
        <v>84.580498866213148</v>
      </c>
      <c r="X691" s="78">
        <v>73.333333333333329</v>
      </c>
      <c r="Y691" s="78">
        <v>84</v>
      </c>
    </row>
    <row r="692" spans="2:25" ht="20" x14ac:dyDescent="0.35">
      <c r="B692">
        <v>111373</v>
      </c>
      <c r="C692" s="80" t="s">
        <v>2848</v>
      </c>
      <c r="D692" s="80" t="s">
        <v>1114</v>
      </c>
      <c r="E692" s="80" t="s">
        <v>620</v>
      </c>
      <c r="F692" s="80" t="s">
        <v>123</v>
      </c>
      <c r="G692" s="80" t="s">
        <v>21</v>
      </c>
      <c r="H692" s="80" t="s">
        <v>1760</v>
      </c>
      <c r="I692" s="80" t="s">
        <v>1757</v>
      </c>
      <c r="J692" s="146">
        <v>45935</v>
      </c>
      <c r="K692" s="146" t="s">
        <v>1719</v>
      </c>
      <c r="M692" s="79">
        <v>6</v>
      </c>
      <c r="N692" s="78">
        <v>83.122193008307661</v>
      </c>
      <c r="O692" s="78">
        <f>_xlfn.XLOOKUP($B692,[1]Sheet1!$A:$A,[1]Sheet1!$D:$D)</f>
        <v>83.122014286290764</v>
      </c>
      <c r="P692" s="78">
        <f t="shared" si="118"/>
        <v>1.7872201689783651E-4</v>
      </c>
      <c r="Q692" s="78">
        <v>26.865671641791046</v>
      </c>
      <c r="R692" s="78">
        <v>27.371419344824922</v>
      </c>
      <c r="S692" s="78">
        <v>98.542532833598116</v>
      </c>
      <c r="T692" s="142">
        <v>0</v>
      </c>
      <c r="U692" s="68">
        <v>25.999641384256773</v>
      </c>
      <c r="V692" s="68">
        <v>0.7799892415277031</v>
      </c>
      <c r="W692" s="78">
        <v>7.5315840621963073</v>
      </c>
      <c r="X692" s="78">
        <v>73.333333333333329</v>
      </c>
      <c r="Y692" s="78">
        <v>90</v>
      </c>
    </row>
    <row r="693" spans="2:25" ht="20" x14ac:dyDescent="0.35">
      <c r="B693">
        <v>111374</v>
      </c>
      <c r="C693" s="80" t="s">
        <v>2849</v>
      </c>
      <c r="D693" s="80"/>
      <c r="E693" s="80" t="s">
        <v>2083</v>
      </c>
      <c r="F693" s="80" t="s">
        <v>2084</v>
      </c>
      <c r="G693" s="80" t="s">
        <v>1973</v>
      </c>
      <c r="H693" s="80" t="s">
        <v>1794</v>
      </c>
      <c r="I693" s="80" t="s">
        <v>1786</v>
      </c>
      <c r="J693" s="146"/>
      <c r="K693" s="146" t="s">
        <v>1701</v>
      </c>
      <c r="M693" s="79">
        <v>2</v>
      </c>
      <c r="N693" s="78">
        <v>72.797246348259307</v>
      </c>
      <c r="O693" s="78">
        <f>_xlfn.XLOOKUP($B693,[1]Sheet1!$A:$A,[1]Sheet1!$D:$D)</f>
        <v>72.797246348259307</v>
      </c>
      <c r="P693" s="78">
        <f t="shared" si="118"/>
        <v>0</v>
      </c>
      <c r="Q693" s="78">
        <v>13.333333333333334</v>
      </c>
      <c r="R693" s="78">
        <v>40.342196311520176</v>
      </c>
      <c r="S693" s="78">
        <v>79.986692395016476</v>
      </c>
      <c r="T693" s="142">
        <v>0</v>
      </c>
      <c r="U693" s="68">
        <v>90.497737556561091</v>
      </c>
      <c r="V693" s="68">
        <v>1.809954751131222</v>
      </c>
      <c r="W693" s="78">
        <v>0</v>
      </c>
      <c r="X693" s="78" t="s">
        <v>1093</v>
      </c>
      <c r="Y693" s="78" t="s">
        <v>1093</v>
      </c>
    </row>
    <row r="694" spans="2:25" ht="30" x14ac:dyDescent="0.35">
      <c r="B694">
        <v>111375</v>
      </c>
      <c r="C694" s="80" t="s">
        <v>2850</v>
      </c>
      <c r="D694" s="80" t="s">
        <v>1114</v>
      </c>
      <c r="E694" s="80" t="s">
        <v>528</v>
      </c>
      <c r="F694" s="80" t="s">
        <v>37</v>
      </c>
      <c r="G694" s="80" t="s">
        <v>1776</v>
      </c>
      <c r="H694" s="80" t="s">
        <v>1777</v>
      </c>
      <c r="I694" s="80" t="s">
        <v>1757</v>
      </c>
      <c r="J694" s="146">
        <v>45935</v>
      </c>
      <c r="K694" s="146" t="s">
        <v>1719</v>
      </c>
      <c r="M694" s="79">
        <v>6</v>
      </c>
      <c r="N694" s="78">
        <v>94.965354425973942</v>
      </c>
      <c r="O694" s="78">
        <f>_xlfn.XLOOKUP($B694,[1]Sheet1!$A:$A,[1]Sheet1!$D:$D)</f>
        <v>94.96533861786618</v>
      </c>
      <c r="P694" s="78">
        <f t="shared" si="118"/>
        <v>1.5808107761472456E-5</v>
      </c>
      <c r="Q694" s="78">
        <v>30.073349633251834</v>
      </c>
      <c r="R694" s="78">
        <v>41.01091709683709</v>
      </c>
      <c r="S694" s="78">
        <v>113.85677574164148</v>
      </c>
      <c r="T694" s="142">
        <v>2</v>
      </c>
      <c r="U694" s="68">
        <v>16.153875051654833</v>
      </c>
      <c r="V694" s="68">
        <v>0.48461625154964494</v>
      </c>
      <c r="W694" s="78">
        <v>52.332361516034986</v>
      </c>
      <c r="X694" s="78">
        <v>50</v>
      </c>
      <c r="Y694" s="78">
        <v>80</v>
      </c>
    </row>
    <row r="695" spans="2:25" ht="20" x14ac:dyDescent="0.35">
      <c r="B695">
        <v>111376</v>
      </c>
      <c r="C695" s="80" t="s">
        <v>2851</v>
      </c>
      <c r="D695" s="80"/>
      <c r="E695" s="80" t="s">
        <v>1999</v>
      </c>
      <c r="F695" s="80" t="s">
        <v>1887</v>
      </c>
      <c r="G695" s="80" t="s">
        <v>2000</v>
      </c>
      <c r="H695" s="80" t="s">
        <v>1912</v>
      </c>
      <c r="I695" s="80" t="s">
        <v>1786</v>
      </c>
      <c r="J695" s="146"/>
      <c r="K695" s="146" t="s">
        <v>1701</v>
      </c>
      <c r="M695" s="79">
        <v>1</v>
      </c>
      <c r="N695" s="78">
        <v>78.583961042867983</v>
      </c>
      <c r="O695" s="78">
        <f>_xlfn.XLOOKUP($B695,[1]Sheet1!$A:$A,[1]Sheet1!$D:$D)</f>
        <v>78.583961042867983</v>
      </c>
      <c r="P695" s="78">
        <f t="shared" si="118"/>
        <v>0</v>
      </c>
      <c r="Q695" s="78">
        <v>28.571428571428569</v>
      </c>
      <c r="R695" s="78" t="s">
        <v>1093</v>
      </c>
      <c r="S695" s="78">
        <v>77.647340419744765</v>
      </c>
      <c r="T695" s="142">
        <v>0</v>
      </c>
      <c r="U695" s="68" t="s">
        <v>1093</v>
      </c>
      <c r="V695" s="68" t="s">
        <v>1093</v>
      </c>
      <c r="W695" s="78">
        <v>0</v>
      </c>
      <c r="X695" s="78" t="s">
        <v>1093</v>
      </c>
      <c r="Y695" s="78" t="s">
        <v>1093</v>
      </c>
    </row>
    <row r="696" spans="2:25" ht="30" x14ac:dyDescent="0.35">
      <c r="B696">
        <v>111377</v>
      </c>
      <c r="C696" s="80" t="s">
        <v>2852</v>
      </c>
      <c r="D696" s="80" t="s">
        <v>1114</v>
      </c>
      <c r="E696" s="80" t="s">
        <v>771</v>
      </c>
      <c r="F696" s="80" t="s">
        <v>58</v>
      </c>
      <c r="G696" s="80" t="s">
        <v>1776</v>
      </c>
      <c r="H696" s="80" t="s">
        <v>1777</v>
      </c>
      <c r="I696" s="80" t="s">
        <v>1757</v>
      </c>
      <c r="J696" s="146">
        <v>45935</v>
      </c>
      <c r="K696" s="146" t="s">
        <v>1719</v>
      </c>
      <c r="M696" s="79">
        <v>6</v>
      </c>
      <c r="N696" s="78">
        <v>79.695764366894437</v>
      </c>
      <c r="O696" s="78">
        <f>_xlfn.XLOOKUP($B696,[1]Sheet1!$A:$A,[1]Sheet1!$D:$D)</f>
        <v>79.695757771788223</v>
      </c>
      <c r="P696" s="78">
        <f t="shared" si="118"/>
        <v>6.5951062140356953E-6</v>
      </c>
      <c r="Q696" s="78">
        <v>34.285714285714285</v>
      </c>
      <c r="R696" s="78">
        <v>33.056040821656978</v>
      </c>
      <c r="S696" s="78">
        <v>106.91740635843938</v>
      </c>
      <c r="T696" s="142">
        <v>1</v>
      </c>
      <c r="U696" s="68">
        <v>27.645480921880988</v>
      </c>
      <c r="V696" s="68">
        <v>0.8293644276564297</v>
      </c>
      <c r="W696" s="78">
        <v>57.434402332361515</v>
      </c>
      <c r="X696" s="78">
        <v>86.666666666666671</v>
      </c>
      <c r="Y696" s="78">
        <v>81</v>
      </c>
    </row>
    <row r="697" spans="2:25" ht="20" x14ac:dyDescent="0.35">
      <c r="B697">
        <v>111378</v>
      </c>
      <c r="C697" s="80" t="s">
        <v>2853</v>
      </c>
      <c r="D697" s="80" t="s">
        <v>1114</v>
      </c>
      <c r="E697" s="80" t="s">
        <v>2704</v>
      </c>
      <c r="F697" s="80" t="s">
        <v>2005</v>
      </c>
      <c r="G697" s="80" t="s">
        <v>17</v>
      </c>
      <c r="H697" s="80" t="s">
        <v>1756</v>
      </c>
      <c r="I697" s="80" t="s">
        <v>1757</v>
      </c>
      <c r="J697" s="146">
        <v>45935</v>
      </c>
      <c r="K697" s="146" t="s">
        <v>1719</v>
      </c>
      <c r="M697" s="79">
        <v>6</v>
      </c>
      <c r="N697" s="78">
        <v>66.598860668070188</v>
      </c>
      <c r="O697" s="78">
        <f>_xlfn.XLOOKUP($B697,[1]Sheet1!$A:$A,[1]Sheet1!$D:$D)</f>
        <v>66.598751648914586</v>
      </c>
      <c r="P697" s="78">
        <f t="shared" si="118"/>
        <v>1.0901915560168618E-4</v>
      </c>
      <c r="Q697" s="78">
        <v>20.64343163538874</v>
      </c>
      <c r="R697" s="78">
        <v>45.89318442659134</v>
      </c>
      <c r="S697" s="78">
        <v>73.666069969389184</v>
      </c>
      <c r="T697" s="142">
        <v>0</v>
      </c>
      <c r="U697" s="68">
        <v>13.424204874018999</v>
      </c>
      <c r="V697" s="68">
        <v>0.40272614622056996</v>
      </c>
      <c r="W697" s="78">
        <v>43.002915451895049</v>
      </c>
      <c r="X697" s="78">
        <v>83.333333333333343</v>
      </c>
      <c r="Y697" s="78">
        <v>80</v>
      </c>
    </row>
    <row r="698" spans="2:25" ht="20" x14ac:dyDescent="0.35">
      <c r="B698">
        <v>111379</v>
      </c>
      <c r="C698" s="80" t="s">
        <v>2026</v>
      </c>
      <c r="D698" s="80" t="s">
        <v>1114</v>
      </c>
      <c r="E698" s="80" t="s">
        <v>1982</v>
      </c>
      <c r="F698" s="80" t="s">
        <v>1983</v>
      </c>
      <c r="G698" s="80" t="s">
        <v>1830</v>
      </c>
      <c r="H698" s="80" t="s">
        <v>1822</v>
      </c>
      <c r="I698" s="80" t="s">
        <v>1757</v>
      </c>
      <c r="J698" s="146">
        <v>45935</v>
      </c>
      <c r="K698" s="146" t="s">
        <v>1719</v>
      </c>
      <c r="M698" s="79">
        <v>6</v>
      </c>
      <c r="N698" s="78">
        <v>80.188106180860743</v>
      </c>
      <c r="O698" s="78">
        <f>_xlfn.XLOOKUP($B698,[1]Sheet1!$A:$A,[1]Sheet1!$D:$D)</f>
        <v>80.188020571262953</v>
      </c>
      <c r="P698" s="78">
        <f t="shared" si="118"/>
        <v>8.5609597789471081E-5</v>
      </c>
      <c r="Q698" s="78">
        <v>12.903225806451612</v>
      </c>
      <c r="R698" s="78">
        <v>46.579175908918636</v>
      </c>
      <c r="S698" s="78">
        <v>92.952642122549193</v>
      </c>
      <c r="T698" s="142">
        <v>0</v>
      </c>
      <c r="U698" s="68">
        <v>25.820730357801548</v>
      </c>
      <c r="V698" s="68">
        <v>0.51641460715603094</v>
      </c>
      <c r="W698" s="78">
        <v>52.664399092970527</v>
      </c>
      <c r="X698" s="78">
        <v>78.333333333333329</v>
      </c>
      <c r="Y698" s="78">
        <v>80</v>
      </c>
    </row>
    <row r="699" spans="2:25" ht="20" x14ac:dyDescent="0.35">
      <c r="B699">
        <v>111380</v>
      </c>
      <c r="C699" s="80" t="s">
        <v>2854</v>
      </c>
      <c r="D699" s="80" t="s">
        <v>1114</v>
      </c>
      <c r="E699" s="80" t="s">
        <v>2049</v>
      </c>
      <c r="F699" s="80" t="s">
        <v>143</v>
      </c>
      <c r="G699" s="80" t="s">
        <v>12</v>
      </c>
      <c r="H699" s="80" t="s">
        <v>1770</v>
      </c>
      <c r="I699" s="80" t="s">
        <v>1757</v>
      </c>
      <c r="J699" s="146">
        <v>45935</v>
      </c>
      <c r="K699" s="146" t="s">
        <v>1719</v>
      </c>
      <c r="M699" s="79">
        <v>6</v>
      </c>
      <c r="N699" s="78">
        <v>74.884354098027302</v>
      </c>
      <c r="O699" s="78">
        <f>_xlfn.XLOOKUP($B699,[1]Sheet1!$A:$A,[1]Sheet1!$D:$D)</f>
        <v>74.884440594065893</v>
      </c>
      <c r="P699" s="78">
        <f t="shared" si="118"/>
        <v>-8.649603859112176E-5</v>
      </c>
      <c r="Q699" s="78">
        <v>21.621621621621621</v>
      </c>
      <c r="R699" s="78">
        <v>53.226301291236055</v>
      </c>
      <c r="S699" s="78">
        <v>87.986798895973791</v>
      </c>
      <c r="T699" s="142">
        <v>0</v>
      </c>
      <c r="U699" s="68">
        <v>17.306150014773543</v>
      </c>
      <c r="V699" s="68">
        <v>0.5191845004432063</v>
      </c>
      <c r="W699" s="78">
        <v>20.55393586005831</v>
      </c>
      <c r="X699" s="78">
        <v>80</v>
      </c>
      <c r="Y699" s="78">
        <v>82</v>
      </c>
    </row>
    <row r="700" spans="2:25" ht="20" x14ac:dyDescent="0.35">
      <c r="B700">
        <v>111381</v>
      </c>
      <c r="C700" s="80" t="s">
        <v>399</v>
      </c>
      <c r="D700" s="80" t="s">
        <v>1114</v>
      </c>
      <c r="E700" s="80" t="s">
        <v>239</v>
      </c>
      <c r="F700" s="80" t="s">
        <v>112</v>
      </c>
      <c r="G700" s="80" t="s">
        <v>26</v>
      </c>
      <c r="H700" s="80" t="s">
        <v>1756</v>
      </c>
      <c r="I700" s="80" t="s">
        <v>1757</v>
      </c>
      <c r="J700" s="146">
        <v>45935</v>
      </c>
      <c r="K700" s="146" t="s">
        <v>1719</v>
      </c>
      <c r="M700" s="79">
        <v>6</v>
      </c>
      <c r="N700" s="78">
        <v>88.759874505458313</v>
      </c>
      <c r="O700" s="78">
        <f>_xlfn.XLOOKUP($B700,[1]Sheet1!$A:$A,[1]Sheet1!$D:$D)</f>
        <v>88.759864922557895</v>
      </c>
      <c r="P700" s="78">
        <f t="shared" si="118"/>
        <v>9.5829004180814081E-6</v>
      </c>
      <c r="Q700" s="78">
        <v>27.012987012987011</v>
      </c>
      <c r="R700" s="78">
        <v>39.284919059432269</v>
      </c>
      <c r="S700" s="78">
        <v>106.43992759410081</v>
      </c>
      <c r="T700" s="142">
        <v>3</v>
      </c>
      <c r="U700" s="68">
        <v>28.388517134497842</v>
      </c>
      <c r="V700" s="68">
        <v>0.85165551403493522</v>
      </c>
      <c r="W700" s="78">
        <v>78.318135764944273</v>
      </c>
      <c r="X700" s="78">
        <v>70</v>
      </c>
      <c r="Y700" s="78">
        <v>83</v>
      </c>
    </row>
    <row r="701" spans="2:25" ht="30" x14ac:dyDescent="0.35">
      <c r="B701">
        <v>111382</v>
      </c>
      <c r="C701" s="80" t="s">
        <v>2855</v>
      </c>
      <c r="D701" s="80"/>
      <c r="E701" s="80" t="s">
        <v>2049</v>
      </c>
      <c r="F701" s="80" t="s">
        <v>143</v>
      </c>
      <c r="G701" s="80" t="s">
        <v>1842</v>
      </c>
      <c r="H701" s="80" t="s">
        <v>2463</v>
      </c>
      <c r="I701" s="80" t="s">
        <v>1786</v>
      </c>
      <c r="J701" s="146"/>
      <c r="K701" s="146" t="s">
        <v>1701</v>
      </c>
      <c r="M701" s="79">
        <v>5</v>
      </c>
      <c r="N701" s="78">
        <v>76.272468533522343</v>
      </c>
      <c r="O701" s="78">
        <f>_xlfn.XLOOKUP($B701,[1]Sheet1!$A:$A,[1]Sheet1!$D:$D)</f>
        <v>77.842284741590291</v>
      </c>
      <c r="P701" s="78">
        <f t="shared" si="118"/>
        <v>-1.5698162080679481</v>
      </c>
      <c r="Q701" s="78">
        <v>21.754385964912281</v>
      </c>
      <c r="R701" s="78">
        <v>36.414666955373519</v>
      </c>
      <c r="S701" s="78">
        <v>90.611618520340542</v>
      </c>
      <c r="T701" s="142">
        <v>0</v>
      </c>
      <c r="U701" s="68">
        <v>136.61202185792348</v>
      </c>
      <c r="V701" s="68">
        <v>4.0983606557377046</v>
      </c>
      <c r="W701" s="78">
        <v>14.62857142857143</v>
      </c>
      <c r="X701" s="78">
        <v>70</v>
      </c>
      <c r="Y701" s="78">
        <v>83</v>
      </c>
    </row>
    <row r="702" spans="2:25" ht="30" x14ac:dyDescent="0.35">
      <c r="B702">
        <v>111384</v>
      </c>
      <c r="C702" s="80" t="s">
        <v>2856</v>
      </c>
      <c r="D702" s="80"/>
      <c r="E702" s="80" t="s">
        <v>2529</v>
      </c>
      <c r="F702" s="80" t="s">
        <v>1847</v>
      </c>
      <c r="G702" s="80" t="s">
        <v>1793</v>
      </c>
      <c r="H702" s="80" t="s">
        <v>1794</v>
      </c>
      <c r="I702" s="80" t="s">
        <v>1786</v>
      </c>
      <c r="J702" s="146"/>
      <c r="K702" s="146" t="s">
        <v>1701</v>
      </c>
      <c r="M702" s="79">
        <v>6</v>
      </c>
      <c r="N702" s="78">
        <v>68.646252725121144</v>
      </c>
      <c r="O702" s="78">
        <f>_xlfn.XLOOKUP($B702,[1]Sheet1!$A:$A,[1]Sheet1!$D:$D)</f>
        <v>68.64627604241835</v>
      </c>
      <c r="P702" s="78">
        <f t="shared" si="118"/>
        <v>-2.3317297205949217E-5</v>
      </c>
      <c r="Q702" s="78">
        <v>15</v>
      </c>
      <c r="R702" s="78">
        <v>50.686750049580354</v>
      </c>
      <c r="S702" s="78">
        <v>65.533429273972786</v>
      </c>
      <c r="T702" s="142">
        <v>0</v>
      </c>
      <c r="U702" s="68">
        <v>27.869015626555189</v>
      </c>
      <c r="V702" s="68">
        <v>0.55738031253110376</v>
      </c>
      <c r="W702" s="78">
        <v>69.897959183673478</v>
      </c>
      <c r="X702" s="78">
        <v>68.333333333333329</v>
      </c>
      <c r="Y702" s="78">
        <v>88.75</v>
      </c>
    </row>
    <row r="703" spans="2:25" ht="20" x14ac:dyDescent="0.35">
      <c r="B703">
        <v>111394</v>
      </c>
      <c r="C703" s="80" t="s">
        <v>629</v>
      </c>
      <c r="D703" s="80" t="s">
        <v>1114</v>
      </c>
      <c r="E703" s="80" t="s">
        <v>2857</v>
      </c>
      <c r="F703" s="80" t="s">
        <v>190</v>
      </c>
      <c r="G703" s="80" t="s">
        <v>10</v>
      </c>
      <c r="H703" s="80" t="s">
        <v>1770</v>
      </c>
      <c r="I703" s="80" t="s">
        <v>1757</v>
      </c>
      <c r="J703" s="146">
        <v>45935</v>
      </c>
      <c r="K703" s="146" t="s">
        <v>1719</v>
      </c>
      <c r="M703" s="79">
        <v>6</v>
      </c>
      <c r="N703" s="78">
        <v>90.441445205828771</v>
      </c>
      <c r="O703" s="78">
        <f>_xlfn.XLOOKUP($B703,[1]Sheet1!$A:$A,[1]Sheet1!$D:$D)</f>
        <v>90.441512271309975</v>
      </c>
      <c r="P703" s="78">
        <f t="shared" si="118"/>
        <v>-6.7065481204053867E-5</v>
      </c>
      <c r="Q703" s="78">
        <v>33.243967828418228</v>
      </c>
      <c r="R703" s="78">
        <v>58.464057055305894</v>
      </c>
      <c r="S703" s="78">
        <v>95.33160974022104</v>
      </c>
      <c r="T703" s="142">
        <v>1</v>
      </c>
      <c r="U703" s="68">
        <v>12.87001287001287</v>
      </c>
      <c r="V703" s="68">
        <v>0.38610038610038611</v>
      </c>
      <c r="W703" s="78">
        <v>40.524781341107875</v>
      </c>
      <c r="X703" s="78">
        <v>98.333333333333329</v>
      </c>
      <c r="Y703" s="78">
        <v>87</v>
      </c>
    </row>
    <row r="704" spans="2:25" ht="30" x14ac:dyDescent="0.35">
      <c r="B704">
        <v>111395</v>
      </c>
      <c r="C704" s="80" t="s">
        <v>2858</v>
      </c>
      <c r="D704" s="80" t="s">
        <v>1114</v>
      </c>
      <c r="E704" s="80" t="s">
        <v>2034</v>
      </c>
      <c r="F704" s="80" t="s">
        <v>1851</v>
      </c>
      <c r="G704" s="80" t="s">
        <v>18</v>
      </c>
      <c r="H704" s="80" t="s">
        <v>1777</v>
      </c>
      <c r="I704" s="80" t="s">
        <v>1757</v>
      </c>
      <c r="J704" s="146">
        <v>45935</v>
      </c>
      <c r="K704" s="146" t="s">
        <v>1719</v>
      </c>
      <c r="M704" s="79">
        <v>6</v>
      </c>
      <c r="N704" s="78">
        <v>60.294476630062057</v>
      </c>
      <c r="O704" s="78">
        <f>_xlfn.XLOOKUP($B704,[1]Sheet1!$A:$A,[1]Sheet1!$D:$D)</f>
        <v>60.294468135433746</v>
      </c>
      <c r="P704" s="78">
        <f t="shared" si="118"/>
        <v>8.4946283109843534E-6</v>
      </c>
      <c r="Q704" s="78">
        <v>14.516129032258066</v>
      </c>
      <c r="R704" s="78">
        <v>21.010723568851585</v>
      </c>
      <c r="S704" s="78">
        <v>63.730330769665109</v>
      </c>
      <c r="T704" s="142">
        <v>0</v>
      </c>
      <c r="U704" s="68">
        <v>27.855153203342621</v>
      </c>
      <c r="V704" s="68">
        <v>0.83565459610027859</v>
      </c>
      <c r="W704" s="78">
        <v>0</v>
      </c>
      <c r="X704" s="78">
        <v>63.333333333333329</v>
      </c>
      <c r="Y704" s="78">
        <v>80</v>
      </c>
    </row>
    <row r="705" spans="2:25" ht="20" x14ac:dyDescent="0.35">
      <c r="B705">
        <v>111396</v>
      </c>
      <c r="C705" s="80" t="s">
        <v>2859</v>
      </c>
      <c r="D705" s="80" t="s">
        <v>1114</v>
      </c>
      <c r="E705" s="80" t="s">
        <v>493</v>
      </c>
      <c r="F705" s="80" t="s">
        <v>99</v>
      </c>
      <c r="G705" s="80" t="s">
        <v>16</v>
      </c>
      <c r="H705" s="80" t="s">
        <v>1770</v>
      </c>
      <c r="I705" s="80" t="s">
        <v>1757</v>
      </c>
      <c r="J705" s="146">
        <v>45935</v>
      </c>
      <c r="K705" s="146" t="s">
        <v>1719</v>
      </c>
      <c r="M705" s="79">
        <v>5</v>
      </c>
      <c r="N705" s="78">
        <v>62.335050070371288</v>
      </c>
      <c r="O705" s="78">
        <f>_xlfn.XLOOKUP($B705,[1]Sheet1!$A:$A,[1]Sheet1!$D:$D)</f>
        <v>62.335040813947039</v>
      </c>
      <c r="P705" s="78">
        <f t="shared" si="118"/>
        <v>9.256424249315387E-6</v>
      </c>
      <c r="Q705" s="78">
        <v>16.417910447761194</v>
      </c>
      <c r="R705" s="78">
        <v>38.538499035564186</v>
      </c>
      <c r="S705" s="78">
        <v>65.689069867899491</v>
      </c>
      <c r="T705" s="142">
        <v>0</v>
      </c>
      <c r="U705" s="68">
        <v>6.5359477124183014</v>
      </c>
      <c r="V705" s="68">
        <v>0.19607843137254902</v>
      </c>
      <c r="W705" s="78">
        <v>42.508710801393725</v>
      </c>
      <c r="X705" s="78">
        <v>60</v>
      </c>
      <c r="Y705" s="78">
        <v>83</v>
      </c>
    </row>
    <row r="706" spans="2:25" ht="20" x14ac:dyDescent="0.35">
      <c r="B706">
        <v>111397</v>
      </c>
      <c r="C706" s="80" t="s">
        <v>2860</v>
      </c>
      <c r="D706" s="80" t="s">
        <v>1114</v>
      </c>
      <c r="E706" s="80" t="s">
        <v>1605</v>
      </c>
      <c r="F706" s="80" t="s">
        <v>83</v>
      </c>
      <c r="G706" s="80" t="s">
        <v>21</v>
      </c>
      <c r="H706" s="80" t="s">
        <v>1760</v>
      </c>
      <c r="I706" s="80" t="s">
        <v>1757</v>
      </c>
      <c r="J706" s="146">
        <v>45935</v>
      </c>
      <c r="K706" s="146" t="s">
        <v>1719</v>
      </c>
      <c r="M706" s="79">
        <v>6</v>
      </c>
      <c r="N706" s="78">
        <v>57.033098688923609</v>
      </c>
      <c r="O706" s="78">
        <f>_xlfn.XLOOKUP($B706,[1]Sheet1!$A:$A,[1]Sheet1!$D:$D)</f>
        <v>57.033045277307217</v>
      </c>
      <c r="P706" s="78">
        <f t="shared" si="118"/>
        <v>5.3411616391940697E-5</v>
      </c>
      <c r="Q706" s="78">
        <v>5.6737588652482271</v>
      </c>
      <c r="R706" s="78">
        <v>42.302130747877314</v>
      </c>
      <c r="S706" s="78">
        <v>60.641556372897355</v>
      </c>
      <c r="T706" s="142">
        <v>0</v>
      </c>
      <c r="U706" s="68">
        <v>10.180429941371631</v>
      </c>
      <c r="V706" s="68">
        <v>0.50902149706858157</v>
      </c>
      <c r="W706" s="78">
        <v>75.226757369614518</v>
      </c>
      <c r="X706" s="78">
        <v>70</v>
      </c>
      <c r="Y706" s="78">
        <v>90</v>
      </c>
    </row>
    <row r="707" spans="2:25" ht="20" x14ac:dyDescent="0.35">
      <c r="B707">
        <v>111415</v>
      </c>
      <c r="C707" s="80" t="s">
        <v>2861</v>
      </c>
      <c r="D707" s="80"/>
      <c r="E707" s="80" t="s">
        <v>2141</v>
      </c>
      <c r="F707" s="80" t="s">
        <v>1783</v>
      </c>
      <c r="G707" s="80" t="s">
        <v>1784</v>
      </c>
      <c r="H707" s="80" t="s">
        <v>2745</v>
      </c>
      <c r="I707" s="80" t="s">
        <v>1786</v>
      </c>
      <c r="J707" s="146"/>
      <c r="K707" s="146" t="s">
        <v>1701</v>
      </c>
      <c r="M707" s="79">
        <v>6</v>
      </c>
      <c r="N707" s="78">
        <v>73.936252703792547</v>
      </c>
      <c r="O707" s="78">
        <f>_xlfn.XLOOKUP($B707,[1]Sheet1!$A:$A,[1]Sheet1!$D:$D)</f>
        <v>73.936113623105484</v>
      </c>
      <c r="P707" s="78">
        <f t="shared" si="118"/>
        <v>1.3908068706314225E-4</v>
      </c>
      <c r="Q707" s="78">
        <v>21.026894865525673</v>
      </c>
      <c r="R707" s="78">
        <v>76.478111138623589</v>
      </c>
      <c r="S707" s="78">
        <v>72.916014724813067</v>
      </c>
      <c r="T707" s="142">
        <v>0</v>
      </c>
      <c r="U707" s="68">
        <v>14.066301703163017</v>
      </c>
      <c r="V707" s="68">
        <v>0.42198905109489049</v>
      </c>
      <c r="W707" s="78">
        <v>1.9922254616132167</v>
      </c>
      <c r="X707" s="78">
        <v>70</v>
      </c>
      <c r="Y707" s="78">
        <v>89</v>
      </c>
    </row>
    <row r="708" spans="2:25" ht="20" x14ac:dyDescent="0.35">
      <c r="B708">
        <v>111416</v>
      </c>
      <c r="C708" s="80" t="s">
        <v>2862</v>
      </c>
      <c r="D708" s="80"/>
      <c r="E708" s="80" t="s">
        <v>2607</v>
      </c>
      <c r="F708" s="80" t="s">
        <v>1783</v>
      </c>
      <c r="G708" s="80" t="s">
        <v>1784</v>
      </c>
      <c r="H708" s="80" t="s">
        <v>2745</v>
      </c>
      <c r="I708" s="80" t="s">
        <v>1786</v>
      </c>
      <c r="J708" s="146"/>
      <c r="K708" s="146" t="s">
        <v>1701</v>
      </c>
      <c r="M708" s="79">
        <v>5</v>
      </c>
      <c r="N708" s="78">
        <v>68.534208063303865</v>
      </c>
      <c r="O708" s="78">
        <f>_xlfn.XLOOKUP($B708,[1]Sheet1!$A:$A,[1]Sheet1!$D:$D)</f>
        <v>68.17735083198076</v>
      </c>
      <c r="P708" s="78">
        <f t="shared" si="118"/>
        <v>0.35685723132310443</v>
      </c>
      <c r="Q708" s="78">
        <v>8.615384615384615</v>
      </c>
      <c r="R708" s="78">
        <v>37.709769372606146</v>
      </c>
      <c r="S708" s="78">
        <v>73.128485972809131</v>
      </c>
      <c r="T708" s="142">
        <v>0</v>
      </c>
      <c r="U708" s="68">
        <v>64.724919093851128</v>
      </c>
      <c r="V708" s="68">
        <v>1.9417475728155338</v>
      </c>
      <c r="W708" s="78">
        <v>17.485714285714284</v>
      </c>
      <c r="X708" s="78">
        <v>70</v>
      </c>
      <c r="Y708" s="78">
        <v>90</v>
      </c>
    </row>
    <row r="709" spans="2:25" ht="20" x14ac:dyDescent="0.35">
      <c r="B709">
        <v>111421</v>
      </c>
      <c r="C709" s="80" t="s">
        <v>2863</v>
      </c>
      <c r="D709" s="80"/>
      <c r="E709" s="80" t="s">
        <v>2864</v>
      </c>
      <c r="F709" s="80" t="s">
        <v>2012</v>
      </c>
      <c r="G709" s="80" t="s">
        <v>1973</v>
      </c>
      <c r="H709" s="80" t="s">
        <v>1794</v>
      </c>
      <c r="I709" s="80" t="s">
        <v>1786</v>
      </c>
      <c r="J709" s="146"/>
      <c r="K709" s="146" t="s">
        <v>1701</v>
      </c>
      <c r="M709" s="79">
        <v>3</v>
      </c>
      <c r="N709" s="78">
        <v>87.296544651760129</v>
      </c>
      <c r="O709" s="78">
        <f>_xlfn.XLOOKUP($B709,[1]Sheet1!$A:$A,[1]Sheet1!$D:$D)</f>
        <v>87.296492405321587</v>
      </c>
      <c r="P709" s="78">
        <f t="shared" ref="P709:P772" si="119">N709-O709</f>
        <v>5.2246438542624674E-5</v>
      </c>
      <c r="Q709" s="78">
        <v>28.125</v>
      </c>
      <c r="R709" s="78">
        <v>75.725138708736125</v>
      </c>
      <c r="S709" s="78">
        <v>92.487315871374449</v>
      </c>
      <c r="T709" s="142">
        <v>0</v>
      </c>
      <c r="U709" s="68">
        <v>83.333333333333343</v>
      </c>
      <c r="V709" s="68">
        <v>1.6666666666666667</v>
      </c>
      <c r="W709" s="78">
        <v>32.467532467532465</v>
      </c>
      <c r="X709" s="78">
        <v>70</v>
      </c>
      <c r="Y709" s="78">
        <v>88</v>
      </c>
    </row>
    <row r="710" spans="2:25" ht="20" x14ac:dyDescent="0.35">
      <c r="B710">
        <v>111422</v>
      </c>
      <c r="C710" s="80" t="s">
        <v>485</v>
      </c>
      <c r="D710" s="80" t="s">
        <v>1114</v>
      </c>
      <c r="E710" s="80" t="s">
        <v>2238</v>
      </c>
      <c r="F710" s="80" t="s">
        <v>104</v>
      </c>
      <c r="G710" s="80" t="s">
        <v>22</v>
      </c>
      <c r="H710" s="80" t="s">
        <v>1756</v>
      </c>
      <c r="I710" s="80" t="s">
        <v>1757</v>
      </c>
      <c r="J710" s="146">
        <v>45935</v>
      </c>
      <c r="K710" s="146" t="s">
        <v>1719</v>
      </c>
      <c r="M710" s="79">
        <v>6</v>
      </c>
      <c r="N710" s="78">
        <v>68.800974714465724</v>
      </c>
      <c r="O710" s="78">
        <f>_xlfn.XLOOKUP($B710,[1]Sheet1!$A:$A,[1]Sheet1!$D:$D)</f>
        <v>68.800931434781916</v>
      </c>
      <c r="P710" s="78">
        <f t="shared" si="119"/>
        <v>4.3279683808350455E-5</v>
      </c>
      <c r="Q710" s="78">
        <v>17.391304347826086</v>
      </c>
      <c r="R710" s="78">
        <v>33.465022032532374</v>
      </c>
      <c r="S710" s="78">
        <v>67.181617463760659</v>
      </c>
      <c r="T710" s="142">
        <v>0</v>
      </c>
      <c r="U710" s="68">
        <v>14.828937612541045</v>
      </c>
      <c r="V710" s="68">
        <v>0.44486812837623135</v>
      </c>
      <c r="W710" s="78">
        <v>21.865889212827987</v>
      </c>
      <c r="X710" s="78">
        <v>66.666666666666657</v>
      </c>
      <c r="Y710" s="78">
        <v>73</v>
      </c>
    </row>
    <row r="711" spans="2:25" ht="20" x14ac:dyDescent="0.35">
      <c r="B711">
        <v>111423</v>
      </c>
      <c r="C711" s="80" t="s">
        <v>2865</v>
      </c>
      <c r="D711" s="80" t="s">
        <v>1114</v>
      </c>
      <c r="E711" s="80" t="s">
        <v>2056</v>
      </c>
      <c r="F711" s="80" t="s">
        <v>2057</v>
      </c>
      <c r="G711" s="80" t="s">
        <v>1813</v>
      </c>
      <c r="H711" s="80" t="s">
        <v>1808</v>
      </c>
      <c r="I711" s="80" t="s">
        <v>1757</v>
      </c>
      <c r="J711" s="146">
        <v>45935</v>
      </c>
      <c r="K711" s="146" t="s">
        <v>1719</v>
      </c>
      <c r="M711" s="79">
        <v>6</v>
      </c>
      <c r="N711" s="78">
        <v>85.789430361249529</v>
      </c>
      <c r="O711" s="78">
        <f>_xlfn.XLOOKUP($B711,[1]Sheet1!$A:$A,[1]Sheet1!$D:$D)</f>
        <v>85.789463244680462</v>
      </c>
      <c r="P711" s="78">
        <f t="shared" si="119"/>
        <v>-3.2883430932884039E-5</v>
      </c>
      <c r="Q711" s="78">
        <v>33.333333333333329</v>
      </c>
      <c r="R711" s="78">
        <v>21.458251279509557</v>
      </c>
      <c r="S711" s="78">
        <v>87.963905384073186</v>
      </c>
      <c r="T711" s="142">
        <v>2</v>
      </c>
      <c r="U711" s="68">
        <v>2.7317536670823683</v>
      </c>
      <c r="V711" s="68">
        <v>0.49171566007482626</v>
      </c>
      <c r="W711" s="78">
        <v>67.708333333333343</v>
      </c>
      <c r="X711" s="78">
        <v>73.333333333333329</v>
      </c>
      <c r="Y711" s="78">
        <v>88</v>
      </c>
    </row>
    <row r="712" spans="2:25" ht="20" x14ac:dyDescent="0.35">
      <c r="B712">
        <v>111424</v>
      </c>
      <c r="C712" s="80" t="s">
        <v>2866</v>
      </c>
      <c r="D712" s="80" t="s">
        <v>1114</v>
      </c>
      <c r="E712" s="80" t="s">
        <v>2867</v>
      </c>
      <c r="F712" s="80" t="s">
        <v>2185</v>
      </c>
      <c r="G712" s="80" t="s">
        <v>1807</v>
      </c>
      <c r="H712" s="80" t="s">
        <v>1808</v>
      </c>
      <c r="I712" s="80" t="s">
        <v>1757</v>
      </c>
      <c r="J712" s="146">
        <v>45935</v>
      </c>
      <c r="K712" s="146" t="s">
        <v>1719</v>
      </c>
      <c r="M712" s="79">
        <v>6</v>
      </c>
      <c r="N712" s="78">
        <v>86.561816205501785</v>
      </c>
      <c r="O712" s="78">
        <f>_xlfn.XLOOKUP($B712,[1]Sheet1!$A:$A,[1]Sheet1!$D:$D)</f>
        <v>86.561819308924996</v>
      </c>
      <c r="P712" s="78">
        <f t="shared" si="119"/>
        <v>-3.1034232108595461E-6</v>
      </c>
      <c r="Q712" s="78">
        <v>34.615384615384613</v>
      </c>
      <c r="R712" s="78">
        <v>72.749735038105001</v>
      </c>
      <c r="S712" s="78">
        <v>88.102615010751435</v>
      </c>
      <c r="T712" s="142">
        <v>1</v>
      </c>
      <c r="U712" s="68">
        <v>2.4688392452024446</v>
      </c>
      <c r="V712" s="68">
        <v>0.44439106413644003</v>
      </c>
      <c r="W712" s="78">
        <v>55.069930069930074</v>
      </c>
      <c r="X712" s="78">
        <v>100</v>
      </c>
      <c r="Y712" s="78">
        <v>90</v>
      </c>
    </row>
    <row r="713" spans="2:25" ht="20" x14ac:dyDescent="0.35">
      <c r="B713">
        <v>111425</v>
      </c>
      <c r="C713" s="80" t="s">
        <v>2868</v>
      </c>
      <c r="D713" s="80"/>
      <c r="E713" s="80" t="s">
        <v>1909</v>
      </c>
      <c r="F713" s="80" t="s">
        <v>1910</v>
      </c>
      <c r="G713" s="80" t="s">
        <v>1911</v>
      </c>
      <c r="H713" s="80" t="s">
        <v>1912</v>
      </c>
      <c r="I713" s="80" t="s">
        <v>1786</v>
      </c>
      <c r="J713" s="146"/>
      <c r="K713" s="146" t="s">
        <v>1701</v>
      </c>
      <c r="M713" s="79">
        <v>4</v>
      </c>
      <c r="N713" s="78">
        <v>97.179406006422866</v>
      </c>
      <c r="O713" s="78">
        <f>_xlfn.XLOOKUP($B713,[1]Sheet1!$A:$A,[1]Sheet1!$D:$D)</f>
        <v>97.179415004428833</v>
      </c>
      <c r="P713" s="78">
        <f t="shared" si="119"/>
        <v>-8.9980059669869661E-6</v>
      </c>
      <c r="Q713" s="78">
        <v>44.444444444444443</v>
      </c>
      <c r="R713" s="78">
        <v>30.190651843009125</v>
      </c>
      <c r="S713" s="78">
        <v>100.79818476041879</v>
      </c>
      <c r="T713" s="142">
        <v>2</v>
      </c>
      <c r="U713" s="68">
        <v>158.73015873015873</v>
      </c>
      <c r="V713" s="68">
        <v>28.571428571428569</v>
      </c>
      <c r="W713" s="78">
        <v>44.174757281553397</v>
      </c>
      <c r="X713" s="78">
        <v>100</v>
      </c>
      <c r="Y713" s="78">
        <v>82</v>
      </c>
    </row>
    <row r="714" spans="2:25" ht="20" x14ac:dyDescent="0.35">
      <c r="B714">
        <v>111426</v>
      </c>
      <c r="C714" s="80" t="s">
        <v>2869</v>
      </c>
      <c r="D714" s="80"/>
      <c r="E714" s="80" t="s">
        <v>2870</v>
      </c>
      <c r="F714" s="80" t="s">
        <v>1872</v>
      </c>
      <c r="G714" s="80" t="s">
        <v>1941</v>
      </c>
      <c r="H714" s="80" t="s">
        <v>1912</v>
      </c>
      <c r="I714" s="80" t="s">
        <v>1786</v>
      </c>
      <c r="J714" s="146"/>
      <c r="K714" s="146" t="s">
        <v>1701</v>
      </c>
      <c r="M714" s="79">
        <v>3</v>
      </c>
      <c r="N714" s="78">
        <v>69.012551217043523</v>
      </c>
      <c r="O714" s="78">
        <f>_xlfn.XLOOKUP($B714,[1]Sheet1!$A:$A,[1]Sheet1!$D:$D)</f>
        <v>69.012576485777245</v>
      </c>
      <c r="P714" s="78">
        <f t="shared" si="119"/>
        <v>-2.5268733722327852E-5</v>
      </c>
      <c r="Q714" s="78">
        <v>16</v>
      </c>
      <c r="R714" s="78">
        <v>3.3187650441642313</v>
      </c>
      <c r="S714" s="78">
        <v>71.149840320354997</v>
      </c>
      <c r="T714" s="142">
        <v>0</v>
      </c>
      <c r="U714" s="68">
        <v>277.77777777777777</v>
      </c>
      <c r="V714" s="68">
        <v>50</v>
      </c>
      <c r="W714" s="78">
        <v>0</v>
      </c>
      <c r="X714" s="78">
        <v>85</v>
      </c>
      <c r="Y714" s="78">
        <v>80</v>
      </c>
    </row>
    <row r="715" spans="2:25" ht="20" x14ac:dyDescent="0.35">
      <c r="B715">
        <v>111427</v>
      </c>
      <c r="C715" s="80" t="s">
        <v>629</v>
      </c>
      <c r="D715" s="80" t="s">
        <v>1114</v>
      </c>
      <c r="E715" s="80" t="s">
        <v>2871</v>
      </c>
      <c r="F715" s="80" t="s">
        <v>2549</v>
      </c>
      <c r="G715" s="80" t="s">
        <v>1813</v>
      </c>
      <c r="H715" s="80" t="s">
        <v>1808</v>
      </c>
      <c r="I715" s="80" t="s">
        <v>1757</v>
      </c>
      <c r="J715" s="146">
        <v>45935</v>
      </c>
      <c r="K715" s="146" t="s">
        <v>1719</v>
      </c>
      <c r="M715" s="79">
        <v>6</v>
      </c>
      <c r="N715" s="78">
        <v>94.346681861235965</v>
      </c>
      <c r="O715" s="78">
        <f>_xlfn.XLOOKUP($B715,[1]Sheet1!$A:$A,[1]Sheet1!$D:$D)</f>
        <v>94.346729043598557</v>
      </c>
      <c r="P715" s="78">
        <f t="shared" si="119"/>
        <v>-4.7182362592934624E-5</v>
      </c>
      <c r="Q715" s="78">
        <v>44.444444444444443</v>
      </c>
      <c r="R715" s="78">
        <v>4.9435130764198556</v>
      </c>
      <c r="S715" s="78">
        <v>98.201374624617813</v>
      </c>
      <c r="T715" s="142">
        <v>2</v>
      </c>
      <c r="U715" s="68">
        <v>1.6771385561882322</v>
      </c>
      <c r="V715" s="68">
        <v>0.30188494011388178</v>
      </c>
      <c r="W715" s="78">
        <v>68.310657596371883</v>
      </c>
      <c r="X715" s="78">
        <v>86.666666666666671</v>
      </c>
      <c r="Y715" s="78">
        <v>90</v>
      </c>
    </row>
    <row r="716" spans="2:25" ht="20" x14ac:dyDescent="0.35">
      <c r="B716">
        <v>111428</v>
      </c>
      <c r="C716" s="80" t="s">
        <v>2872</v>
      </c>
      <c r="D716" s="80" t="s">
        <v>1114</v>
      </c>
      <c r="E716" s="80" t="s">
        <v>308</v>
      </c>
      <c r="F716" s="80" t="s">
        <v>68</v>
      </c>
      <c r="G716" s="80" t="s">
        <v>34</v>
      </c>
      <c r="H716" s="80" t="s">
        <v>1760</v>
      </c>
      <c r="I716" s="80" t="s">
        <v>1757</v>
      </c>
      <c r="J716" s="146">
        <v>45935</v>
      </c>
      <c r="K716" s="146" t="s">
        <v>1719</v>
      </c>
      <c r="M716" s="79">
        <v>6</v>
      </c>
      <c r="N716" s="78">
        <v>54.081427429342646</v>
      </c>
      <c r="O716" s="78">
        <f>_xlfn.XLOOKUP($B716,[1]Sheet1!$A:$A,[1]Sheet1!$D:$D)</f>
        <v>54.081466208790829</v>
      </c>
      <c r="P716" s="78">
        <f t="shared" si="119"/>
        <v>-3.8779448182424403E-5</v>
      </c>
      <c r="Q716" s="78">
        <v>8.4432717678100264</v>
      </c>
      <c r="R716" s="78">
        <v>43.081279850816919</v>
      </c>
      <c r="S716" s="78">
        <v>45.816780172102177</v>
      </c>
      <c r="T716" s="142">
        <v>0</v>
      </c>
      <c r="U716" s="68">
        <v>38.439361906592353</v>
      </c>
      <c r="V716" s="68">
        <v>1.1531808571977706</v>
      </c>
      <c r="W716" s="78">
        <v>105.54285714285714</v>
      </c>
      <c r="X716" s="78">
        <v>73.333333333333329</v>
      </c>
      <c r="Y716" s="78">
        <v>89</v>
      </c>
    </row>
    <row r="717" spans="2:25" ht="20" x14ac:dyDescent="0.35">
      <c r="B717">
        <v>111429</v>
      </c>
      <c r="C717" s="80" t="s">
        <v>2873</v>
      </c>
      <c r="D717" s="80"/>
      <c r="E717" s="80" t="s">
        <v>2874</v>
      </c>
      <c r="F717" s="80" t="s">
        <v>2321</v>
      </c>
      <c r="G717" s="80" t="s">
        <v>2010</v>
      </c>
      <c r="H717" s="80" t="s">
        <v>1794</v>
      </c>
      <c r="I717" s="80" t="s">
        <v>1786</v>
      </c>
      <c r="J717" s="146"/>
      <c r="K717" s="146" t="s">
        <v>1701</v>
      </c>
      <c r="M717" s="79">
        <v>5</v>
      </c>
      <c r="N717" s="78">
        <v>56.227444322509093</v>
      </c>
      <c r="O717" s="78">
        <f>_xlfn.XLOOKUP($B717,[1]Sheet1!$A:$A,[1]Sheet1!$D:$D)</f>
        <v>56.227228883261546</v>
      </c>
      <c r="P717" s="78">
        <f t="shared" si="119"/>
        <v>2.1543924754752197E-4</v>
      </c>
      <c r="Q717" s="78">
        <v>8</v>
      </c>
      <c r="R717" s="78">
        <v>33.204543981851984</v>
      </c>
      <c r="S717" s="78">
        <v>40.273584940475153</v>
      </c>
      <c r="T717" s="142">
        <v>0</v>
      </c>
      <c r="U717" s="68">
        <v>47.318611987381701</v>
      </c>
      <c r="V717" s="68">
        <v>0.94637223974763407</v>
      </c>
      <c r="W717" s="78">
        <v>12.533333333333333</v>
      </c>
      <c r="X717" s="78">
        <v>63.333333333333329</v>
      </c>
      <c r="Y717" s="78">
        <v>83</v>
      </c>
    </row>
    <row r="718" spans="2:25" ht="30" x14ac:dyDescent="0.35">
      <c r="B718">
        <v>111430</v>
      </c>
      <c r="C718" s="80" t="s">
        <v>2875</v>
      </c>
      <c r="D718" s="80" t="s">
        <v>1114</v>
      </c>
      <c r="E718" s="80" t="s">
        <v>2876</v>
      </c>
      <c r="F718" s="80" t="s">
        <v>37</v>
      </c>
      <c r="G718" s="80" t="s">
        <v>1776</v>
      </c>
      <c r="H718" s="80" t="s">
        <v>1777</v>
      </c>
      <c r="I718" s="80" t="s">
        <v>1757</v>
      </c>
      <c r="J718" s="146">
        <v>45935</v>
      </c>
      <c r="K718" s="146" t="s">
        <v>1719</v>
      </c>
      <c r="M718" s="79">
        <v>6</v>
      </c>
      <c r="N718" s="78">
        <v>70.229816990200504</v>
      </c>
      <c r="O718" s="78">
        <f>_xlfn.XLOOKUP($B718,[1]Sheet1!$A:$A,[1]Sheet1!$D:$D)</f>
        <v>70.229770478902552</v>
      </c>
      <c r="P718" s="78">
        <f t="shared" si="119"/>
        <v>4.6511297952633868E-5</v>
      </c>
      <c r="Q718" s="78">
        <v>15.601023017902813</v>
      </c>
      <c r="R718" s="78">
        <v>44.538731894077792</v>
      </c>
      <c r="S718" s="78">
        <v>77.035085578308809</v>
      </c>
      <c r="T718" s="142">
        <v>0</v>
      </c>
      <c r="U718" s="68">
        <v>32.467532467532465</v>
      </c>
      <c r="V718" s="68">
        <v>0.97402597402597402</v>
      </c>
      <c r="W718" s="78">
        <v>9.718172983479105E-2</v>
      </c>
      <c r="X718" s="78">
        <v>80</v>
      </c>
      <c r="Y718" s="78">
        <v>85</v>
      </c>
    </row>
    <row r="719" spans="2:25" ht="20" x14ac:dyDescent="0.35">
      <c r="B719">
        <v>111431</v>
      </c>
      <c r="C719" s="80" t="s">
        <v>2877</v>
      </c>
      <c r="D719" s="80"/>
      <c r="E719" s="80" t="s">
        <v>2878</v>
      </c>
      <c r="F719" s="80" t="s">
        <v>1826</v>
      </c>
      <c r="G719" s="80" t="s">
        <v>1941</v>
      </c>
      <c r="H719" s="80" t="s">
        <v>1912</v>
      </c>
      <c r="I719" s="80" t="s">
        <v>1786</v>
      </c>
      <c r="J719" s="146"/>
      <c r="K719" s="146" t="s">
        <v>1701</v>
      </c>
      <c r="M719" s="79">
        <v>1</v>
      </c>
      <c r="N719" s="78">
        <v>72.87168800238166</v>
      </c>
      <c r="O719" s="78">
        <f>_xlfn.XLOOKUP($B719,[1]Sheet1!$A:$A,[1]Sheet1!$D:$D)</f>
        <v>72.87168800238166</v>
      </c>
      <c r="P719" s="78">
        <f t="shared" si="119"/>
        <v>0</v>
      </c>
      <c r="Q719" s="78">
        <v>14.285714285714285</v>
      </c>
      <c r="R719" s="78" t="s">
        <v>1093</v>
      </c>
      <c r="S719" s="78">
        <v>70.539740484393946</v>
      </c>
      <c r="T719" s="142">
        <v>0</v>
      </c>
      <c r="U719" s="68">
        <v>185.18518518518516</v>
      </c>
      <c r="V719" s="68">
        <v>33.333333333333329</v>
      </c>
      <c r="W719" s="78">
        <v>10.763888888888889</v>
      </c>
      <c r="X719" s="78" t="s">
        <v>1093</v>
      </c>
      <c r="Y719" s="78" t="s">
        <v>1093</v>
      </c>
    </row>
    <row r="720" spans="2:25" ht="20" x14ac:dyDescent="0.35">
      <c r="B720">
        <v>111432</v>
      </c>
      <c r="C720" s="80" t="s">
        <v>2879</v>
      </c>
      <c r="D720" s="80" t="s">
        <v>1114</v>
      </c>
      <c r="E720" s="80" t="s">
        <v>2880</v>
      </c>
      <c r="F720" s="80" t="s">
        <v>2388</v>
      </c>
      <c r="G720" s="80" t="s">
        <v>24</v>
      </c>
      <c r="H720" s="80" t="s">
        <v>1760</v>
      </c>
      <c r="I720" s="80" t="s">
        <v>1757</v>
      </c>
      <c r="J720" s="146">
        <v>45935</v>
      </c>
      <c r="K720" s="146" t="s">
        <v>1719</v>
      </c>
      <c r="M720" s="79">
        <v>6</v>
      </c>
      <c r="N720" s="78">
        <v>70.009489877225519</v>
      </c>
      <c r="O720" s="78">
        <f>_xlfn.XLOOKUP($B720,[1]Sheet1!$A:$A,[1]Sheet1!$D:$D)</f>
        <v>70.009393099573686</v>
      </c>
      <c r="P720" s="78">
        <f t="shared" si="119"/>
        <v>9.677765183369047E-5</v>
      </c>
      <c r="Q720" s="78">
        <v>30.303030303030305</v>
      </c>
      <c r="R720" s="78">
        <v>57.838971900144088</v>
      </c>
      <c r="S720" s="78">
        <v>90.29255613429072</v>
      </c>
      <c r="T720" s="142">
        <v>0</v>
      </c>
      <c r="U720" s="68">
        <v>8.806693086745927</v>
      </c>
      <c r="V720" s="68">
        <v>0.26420079260237783</v>
      </c>
      <c r="W720" s="78">
        <v>0</v>
      </c>
      <c r="X720" s="78">
        <v>66.666666666666657</v>
      </c>
      <c r="Y720" s="78">
        <v>80</v>
      </c>
    </row>
    <row r="721" spans="2:25" ht="20" x14ac:dyDescent="0.35">
      <c r="B721">
        <v>111433</v>
      </c>
      <c r="C721" s="80" t="s">
        <v>2881</v>
      </c>
      <c r="D721" s="80" t="s">
        <v>1114</v>
      </c>
      <c r="E721" s="80" t="s">
        <v>2882</v>
      </c>
      <c r="F721" s="80" t="s">
        <v>157</v>
      </c>
      <c r="G721" s="80" t="s">
        <v>14</v>
      </c>
      <c r="H721" s="80" t="s">
        <v>1770</v>
      </c>
      <c r="I721" s="80" t="s">
        <v>1757</v>
      </c>
      <c r="J721" s="146">
        <v>45935</v>
      </c>
      <c r="K721" s="146" t="s">
        <v>1719</v>
      </c>
      <c r="M721" s="79">
        <v>6</v>
      </c>
      <c r="N721" s="78">
        <v>92.264216185043807</v>
      </c>
      <c r="O721" s="78">
        <f>_xlfn.XLOOKUP($B721,[1]Sheet1!$A:$A,[1]Sheet1!$D:$D)</f>
        <v>92.264140854507403</v>
      </c>
      <c r="P721" s="78">
        <f t="shared" si="119"/>
        <v>7.5330536404294435E-5</v>
      </c>
      <c r="Q721" s="78">
        <v>23.380281690140844</v>
      </c>
      <c r="R721" s="78">
        <v>23.680600893297036</v>
      </c>
      <c r="S721" s="78">
        <v>84.58073920701851</v>
      </c>
      <c r="T721" s="142">
        <v>3</v>
      </c>
      <c r="U721" s="68">
        <v>14.155863507673969</v>
      </c>
      <c r="V721" s="68">
        <v>0.42467590523021903</v>
      </c>
      <c r="W721" s="78">
        <v>0</v>
      </c>
      <c r="X721" s="78">
        <v>63.333333333333329</v>
      </c>
      <c r="Y721" s="78">
        <v>95</v>
      </c>
    </row>
    <row r="722" spans="2:25" ht="20" x14ac:dyDescent="0.35">
      <c r="B722">
        <v>111434</v>
      </c>
      <c r="C722" s="80" t="s">
        <v>2883</v>
      </c>
      <c r="D722" s="80" t="s">
        <v>1114</v>
      </c>
      <c r="E722" s="80" t="s">
        <v>2884</v>
      </c>
      <c r="F722" s="80" t="s">
        <v>1829</v>
      </c>
      <c r="G722" s="80" t="s">
        <v>1830</v>
      </c>
      <c r="H722" s="80" t="s">
        <v>1822</v>
      </c>
      <c r="I722" s="80" t="s">
        <v>1757</v>
      </c>
      <c r="J722" s="146">
        <v>45935</v>
      </c>
      <c r="K722" s="146" t="s">
        <v>1719</v>
      </c>
      <c r="M722" s="79">
        <v>6</v>
      </c>
      <c r="N722" s="78">
        <v>83.357119979952316</v>
      </c>
      <c r="O722" s="78">
        <f>_xlfn.XLOOKUP($B722,[1]Sheet1!$A:$A,[1]Sheet1!$D:$D)</f>
        <v>83.357048957303959</v>
      </c>
      <c r="P722" s="78">
        <f t="shared" si="119"/>
        <v>7.1022648356233731E-5</v>
      </c>
      <c r="Q722" s="78">
        <v>34.523809523809526</v>
      </c>
      <c r="R722" s="78">
        <v>117.55348126978564</v>
      </c>
      <c r="S722" s="78">
        <v>79.733656294134931</v>
      </c>
      <c r="T722" s="142">
        <v>0</v>
      </c>
      <c r="U722" s="68">
        <v>34.673858281717692</v>
      </c>
      <c r="V722" s="68">
        <v>0.6934771656343538</v>
      </c>
      <c r="W722" s="78">
        <v>108.33333333333333</v>
      </c>
      <c r="X722" s="78">
        <v>66.666666666666657</v>
      </c>
      <c r="Y722" s="78">
        <v>90</v>
      </c>
    </row>
    <row r="723" spans="2:25" ht="30" x14ac:dyDescent="0.35">
      <c r="B723">
        <v>111435</v>
      </c>
      <c r="C723" s="80" t="s">
        <v>2885</v>
      </c>
      <c r="D723" s="80" t="s">
        <v>1114</v>
      </c>
      <c r="E723" s="80" t="s">
        <v>556</v>
      </c>
      <c r="F723" s="80" t="s">
        <v>2067</v>
      </c>
      <c r="G723" s="80" t="s">
        <v>1798</v>
      </c>
      <c r="H723" s="80" t="s">
        <v>1777</v>
      </c>
      <c r="I723" s="80" t="s">
        <v>1757</v>
      </c>
      <c r="J723" s="146">
        <v>45935</v>
      </c>
      <c r="K723" s="146" t="s">
        <v>1719</v>
      </c>
      <c r="M723" s="79">
        <v>6</v>
      </c>
      <c r="N723" s="78">
        <v>67.857148531335653</v>
      </c>
      <c r="O723" s="78">
        <f>_xlfn.XLOOKUP($B723,[1]Sheet1!$A:$A,[1]Sheet1!$D:$D)</f>
        <v>67.857151759051504</v>
      </c>
      <c r="P723" s="78">
        <f t="shared" si="119"/>
        <v>-3.2277158510396475E-6</v>
      </c>
      <c r="Q723" s="78">
        <v>20.101781170483459</v>
      </c>
      <c r="R723" s="78">
        <v>29.761643204454518</v>
      </c>
      <c r="S723" s="78">
        <v>87.056717687274656</v>
      </c>
      <c r="T723" s="142">
        <v>0</v>
      </c>
      <c r="U723" s="68">
        <v>15.127246841074923</v>
      </c>
      <c r="V723" s="68">
        <v>0.45381740523224767</v>
      </c>
      <c r="W723" s="78">
        <v>5.5393586005830908</v>
      </c>
      <c r="X723" s="78">
        <v>66.666666666666657</v>
      </c>
      <c r="Y723" s="78">
        <v>64</v>
      </c>
    </row>
    <row r="724" spans="2:25" ht="20" x14ac:dyDescent="0.35">
      <c r="B724">
        <v>111436</v>
      </c>
      <c r="C724" s="80" t="s">
        <v>2886</v>
      </c>
      <c r="D724" s="80" t="s">
        <v>1114</v>
      </c>
      <c r="E724" s="80" t="s">
        <v>2887</v>
      </c>
      <c r="F724" s="80" t="s">
        <v>1872</v>
      </c>
      <c r="G724" s="80" t="s">
        <v>1807</v>
      </c>
      <c r="H724" s="80" t="s">
        <v>1808</v>
      </c>
      <c r="I724" s="80" t="s">
        <v>1757</v>
      </c>
      <c r="J724" s="146">
        <v>45935</v>
      </c>
      <c r="K724" s="146" t="s">
        <v>1719</v>
      </c>
      <c r="M724" s="79">
        <v>6</v>
      </c>
      <c r="N724" s="78">
        <v>65.458243731547356</v>
      </c>
      <c r="O724" s="78">
        <f>_xlfn.XLOOKUP($B724,[1]Sheet1!$A:$A,[1]Sheet1!$D:$D)</f>
        <v>65.458238871326117</v>
      </c>
      <c r="P724" s="78">
        <f t="shared" si="119"/>
        <v>4.8602212388004773E-6</v>
      </c>
      <c r="Q724" s="78">
        <v>11.111111111111111</v>
      </c>
      <c r="R724" s="78">
        <v>0.80145488719091451</v>
      </c>
      <c r="S724" s="78">
        <v>70.198692636631975</v>
      </c>
      <c r="T724" s="142">
        <v>0</v>
      </c>
      <c r="U724" s="68">
        <v>1.9330979996638089</v>
      </c>
      <c r="V724" s="68">
        <v>0.34795763993948564</v>
      </c>
      <c r="W724" s="78">
        <v>21.882086167800455</v>
      </c>
      <c r="X724" s="78">
        <v>88.333333333333329</v>
      </c>
      <c r="Y724" s="78">
        <v>80</v>
      </c>
    </row>
    <row r="725" spans="2:25" ht="30" x14ac:dyDescent="0.35">
      <c r="B725">
        <v>111437</v>
      </c>
      <c r="C725" s="80" t="s">
        <v>2888</v>
      </c>
      <c r="D725" s="80"/>
      <c r="E725" s="80" t="s">
        <v>1828</v>
      </c>
      <c r="F725" s="80" t="s">
        <v>1829</v>
      </c>
      <c r="G725" s="80" t="s">
        <v>1793</v>
      </c>
      <c r="H725" s="80" t="s">
        <v>1794</v>
      </c>
      <c r="I725" s="80" t="s">
        <v>1786</v>
      </c>
      <c r="J725" s="146"/>
      <c r="K725" s="146" t="s">
        <v>1701</v>
      </c>
      <c r="M725" s="79">
        <v>2</v>
      </c>
      <c r="N725" s="78">
        <v>81.150398928989091</v>
      </c>
      <c r="O725" s="78">
        <f>_xlfn.XLOOKUP($B725,[1]Sheet1!$A:$A,[1]Sheet1!$D:$D)</f>
        <v>81.150398928989091</v>
      </c>
      <c r="P725" s="78">
        <f t="shared" si="119"/>
        <v>0</v>
      </c>
      <c r="Q725" s="78">
        <v>16.666666666666664</v>
      </c>
      <c r="R725" s="78">
        <v>95.101422599428048</v>
      </c>
      <c r="S725" s="78">
        <v>89.069391315366673</v>
      </c>
      <c r="T725" s="142">
        <v>0</v>
      </c>
      <c r="U725" s="68">
        <v>350.87719298245611</v>
      </c>
      <c r="V725" s="68">
        <v>7.0175438596491224</v>
      </c>
      <c r="W725" s="78">
        <v>48.74551971326165</v>
      </c>
      <c r="X725" s="78" t="s">
        <v>1093</v>
      </c>
      <c r="Y725" s="78" t="s">
        <v>1093</v>
      </c>
    </row>
    <row r="726" spans="2:25" ht="30" x14ac:dyDescent="0.35">
      <c r="B726">
        <v>111438</v>
      </c>
      <c r="C726" s="80" t="s">
        <v>2889</v>
      </c>
      <c r="D726" s="80" t="s">
        <v>1114</v>
      </c>
      <c r="E726" s="80" t="s">
        <v>2890</v>
      </c>
      <c r="F726" s="80" t="s">
        <v>119</v>
      </c>
      <c r="G726" s="80" t="s">
        <v>18</v>
      </c>
      <c r="H726" s="80" t="s">
        <v>1777</v>
      </c>
      <c r="I726" s="80" t="s">
        <v>1757</v>
      </c>
      <c r="J726" s="146">
        <v>45935</v>
      </c>
      <c r="K726" s="146" t="s">
        <v>1719</v>
      </c>
      <c r="M726" s="79">
        <v>6</v>
      </c>
      <c r="N726" s="78">
        <v>57.037701964674824</v>
      </c>
      <c r="O726" s="78">
        <f>_xlfn.XLOOKUP($B726,[1]Sheet1!$A:$A,[1]Sheet1!$D:$D)</f>
        <v>57.037666576311565</v>
      </c>
      <c r="P726" s="78">
        <f t="shared" si="119"/>
        <v>3.5388363258448408E-5</v>
      </c>
      <c r="Q726" s="78">
        <v>21.836228287841191</v>
      </c>
      <c r="R726" s="78">
        <v>45.529016023134716</v>
      </c>
      <c r="S726" s="78">
        <v>71.738038717992751</v>
      </c>
      <c r="T726" s="142">
        <v>0</v>
      </c>
      <c r="U726" s="68">
        <v>16.227779007154979</v>
      </c>
      <c r="V726" s="68">
        <v>0.48683337021464929</v>
      </c>
      <c r="W726" s="78">
        <v>5.0048590864917397</v>
      </c>
      <c r="X726" s="78">
        <v>86.666666666666671</v>
      </c>
      <c r="Y726" s="78">
        <v>75</v>
      </c>
    </row>
    <row r="727" spans="2:25" ht="20" x14ac:dyDescent="0.35">
      <c r="B727">
        <v>111440</v>
      </c>
      <c r="C727" s="80" t="s">
        <v>298</v>
      </c>
      <c r="D727" s="80" t="s">
        <v>1114</v>
      </c>
      <c r="E727" s="80" t="s">
        <v>2356</v>
      </c>
      <c r="F727" s="80" t="s">
        <v>198</v>
      </c>
      <c r="G727" s="80" t="s">
        <v>31</v>
      </c>
      <c r="H727" s="80" t="s">
        <v>1760</v>
      </c>
      <c r="I727" s="80" t="s">
        <v>1757</v>
      </c>
      <c r="J727" s="146">
        <v>45935</v>
      </c>
      <c r="K727" s="146" t="s">
        <v>1719</v>
      </c>
      <c r="M727" s="79">
        <v>6</v>
      </c>
      <c r="N727" s="78">
        <v>89.885822776332745</v>
      </c>
      <c r="O727" s="78">
        <f>_xlfn.XLOOKUP($B727,[1]Sheet1!$A:$A,[1]Sheet1!$D:$D)</f>
        <v>89.885805224424914</v>
      </c>
      <c r="P727" s="78">
        <f t="shared" si="119"/>
        <v>1.7551907831148128E-5</v>
      </c>
      <c r="Q727" s="78">
        <v>30.76923076923077</v>
      </c>
      <c r="R727" s="78">
        <v>62.541919075392642</v>
      </c>
      <c r="S727" s="78">
        <v>103.92695725449347</v>
      </c>
      <c r="T727" s="142">
        <v>0</v>
      </c>
      <c r="U727" s="68">
        <v>9.9660818223692473</v>
      </c>
      <c r="V727" s="68">
        <v>0.49830409111846236</v>
      </c>
      <c r="W727" s="78">
        <v>67.233560090702952</v>
      </c>
      <c r="X727" s="78">
        <v>50</v>
      </c>
      <c r="Y727" s="78">
        <v>87</v>
      </c>
    </row>
    <row r="728" spans="2:25" ht="20" x14ac:dyDescent="0.35">
      <c r="B728">
        <v>111441</v>
      </c>
      <c r="C728" s="80" t="s">
        <v>2891</v>
      </c>
      <c r="D728" s="80" t="s">
        <v>1114</v>
      </c>
      <c r="E728" s="80" t="s">
        <v>282</v>
      </c>
      <c r="F728" s="80" t="s">
        <v>204</v>
      </c>
      <c r="G728" s="80" t="s">
        <v>20</v>
      </c>
      <c r="H728" s="80" t="s">
        <v>1756</v>
      </c>
      <c r="I728" s="80" t="s">
        <v>1757</v>
      </c>
      <c r="J728" s="146">
        <v>45935</v>
      </c>
      <c r="K728" s="146" t="s">
        <v>1719</v>
      </c>
      <c r="M728" s="79">
        <v>6</v>
      </c>
      <c r="N728" s="78">
        <v>84.758798127878052</v>
      </c>
      <c r="O728" s="78">
        <f>_xlfn.XLOOKUP($B728,[1]Sheet1!$A:$A,[1]Sheet1!$D:$D)</f>
        <v>84.758734841683719</v>
      </c>
      <c r="P728" s="78">
        <f t="shared" si="119"/>
        <v>6.3286194333045387E-5</v>
      </c>
      <c r="Q728" s="78">
        <v>23.076923076923077</v>
      </c>
      <c r="R728" s="78">
        <v>40.947345237951041</v>
      </c>
      <c r="S728" s="78">
        <v>87.161719322254953</v>
      </c>
      <c r="T728" s="142">
        <v>0</v>
      </c>
      <c r="U728" s="68">
        <v>12.894332774986042</v>
      </c>
      <c r="V728" s="68">
        <v>0.64471663874930207</v>
      </c>
      <c r="W728" s="78">
        <v>74.827586206896555</v>
      </c>
      <c r="X728" s="78">
        <v>88.333333333333329</v>
      </c>
      <c r="Y728" s="78">
        <v>82</v>
      </c>
    </row>
    <row r="729" spans="2:25" ht="30" x14ac:dyDescent="0.35">
      <c r="B729">
        <v>111443</v>
      </c>
      <c r="C729" s="80" t="s">
        <v>2892</v>
      </c>
      <c r="D729" s="80"/>
      <c r="E729" s="80" t="s">
        <v>487</v>
      </c>
      <c r="F729" s="80" t="s">
        <v>39</v>
      </c>
      <c r="G729" s="80" t="s">
        <v>1991</v>
      </c>
      <c r="H729" s="80" t="s">
        <v>2721</v>
      </c>
      <c r="I729" s="80" t="s">
        <v>1786</v>
      </c>
      <c r="J729" s="146"/>
      <c r="K729" s="146" t="s">
        <v>1701</v>
      </c>
      <c r="M729" s="79">
        <v>3</v>
      </c>
      <c r="N729" s="78">
        <v>52.114350357424286</v>
      </c>
      <c r="O729" s="78">
        <f>_xlfn.XLOOKUP($B729,[1]Sheet1!$A:$A,[1]Sheet1!$D:$D)</f>
        <v>52.114339075049962</v>
      </c>
      <c r="P729" s="78">
        <f t="shared" si="119"/>
        <v>1.1282374323684508E-5</v>
      </c>
      <c r="Q729" s="78">
        <v>12.698412698412698</v>
      </c>
      <c r="R729" s="78">
        <v>50.505773234198834</v>
      </c>
      <c r="S729" s="78">
        <v>43.890226556958055</v>
      </c>
      <c r="T729" s="142">
        <v>0</v>
      </c>
      <c r="U729" s="68">
        <v>1666.6666666666667</v>
      </c>
      <c r="V729" s="68">
        <v>50</v>
      </c>
      <c r="W729" s="78">
        <v>0</v>
      </c>
      <c r="X729" s="78">
        <v>0</v>
      </c>
      <c r="Y729" s="78">
        <v>0</v>
      </c>
    </row>
    <row r="730" spans="2:25" ht="20" x14ac:dyDescent="0.35">
      <c r="B730">
        <v>111696</v>
      </c>
      <c r="C730" s="80" t="s">
        <v>2893</v>
      </c>
      <c r="D730" s="80" t="s">
        <v>1541</v>
      </c>
      <c r="E730" s="80" t="s">
        <v>2761</v>
      </c>
      <c r="F730" s="80" t="s">
        <v>2133</v>
      </c>
      <c r="G730" s="80" t="s">
        <v>1766</v>
      </c>
      <c r="H730" s="80" t="s">
        <v>1545</v>
      </c>
      <c r="I730" s="80" t="s">
        <v>1545</v>
      </c>
      <c r="J730" s="146">
        <v>45992</v>
      </c>
      <c r="K730" s="146" t="s">
        <v>1719</v>
      </c>
      <c r="M730" s="79">
        <v>4</v>
      </c>
      <c r="N730" s="78">
        <v>113.87863959922659</v>
      </c>
      <c r="O730" s="78">
        <f>_xlfn.XLOOKUP($B730,[1]Sheet1!$A:$A,[1]Sheet1!$D:$D)</f>
        <v>113.87873307764802</v>
      </c>
      <c r="P730" s="78">
        <f t="shared" si="119"/>
        <v>-9.3478421433701442E-5</v>
      </c>
      <c r="Q730" s="78">
        <v>50</v>
      </c>
      <c r="R730" s="78">
        <v>112.50023017714432</v>
      </c>
      <c r="S730" s="78">
        <v>124.43609922709791</v>
      </c>
      <c r="T730" s="142">
        <v>2</v>
      </c>
      <c r="U730" s="68" t="s">
        <v>1093</v>
      </c>
      <c r="V730" s="68" t="s">
        <v>1093</v>
      </c>
      <c r="W730" s="78">
        <v>88.94736842105263</v>
      </c>
      <c r="X730" s="78">
        <v>0</v>
      </c>
      <c r="Y730" s="78">
        <v>0</v>
      </c>
    </row>
    <row r="731" spans="2:25" ht="20" x14ac:dyDescent="0.35">
      <c r="B731">
        <v>111728</v>
      </c>
      <c r="C731" s="80" t="s">
        <v>2894</v>
      </c>
      <c r="D731" s="80" t="s">
        <v>1114</v>
      </c>
      <c r="E731" s="80" t="s">
        <v>843</v>
      </c>
      <c r="F731" s="80" t="s">
        <v>190</v>
      </c>
      <c r="G731" s="80" t="s">
        <v>10</v>
      </c>
      <c r="H731" s="80" t="s">
        <v>1770</v>
      </c>
      <c r="I731" s="80" t="s">
        <v>1757</v>
      </c>
      <c r="J731" s="146">
        <v>45995</v>
      </c>
      <c r="K731" s="146" t="s">
        <v>1719</v>
      </c>
      <c r="M731" s="79">
        <v>4</v>
      </c>
      <c r="N731" s="78">
        <v>61.173696120028808</v>
      </c>
      <c r="O731" s="78">
        <f>_xlfn.XLOOKUP($B731,[1]Sheet1!$A:$A,[1]Sheet1!$D:$D)</f>
        <v>61.173801763084811</v>
      </c>
      <c r="P731" s="78">
        <f t="shared" si="119"/>
        <v>-1.0564305600269108E-4</v>
      </c>
      <c r="Q731" s="78">
        <v>15.175097276264591</v>
      </c>
      <c r="R731" s="78">
        <v>39.102686151339448</v>
      </c>
      <c r="S731" s="78">
        <v>71.498546668229849</v>
      </c>
      <c r="T731" s="142">
        <v>0</v>
      </c>
      <c r="U731" s="68">
        <v>17.285839780101451</v>
      </c>
      <c r="V731" s="68">
        <v>0.51857519340304348</v>
      </c>
      <c r="W731" s="78">
        <v>25.920471281296027</v>
      </c>
      <c r="X731" s="78">
        <v>0</v>
      </c>
      <c r="Y731" s="78">
        <v>0</v>
      </c>
    </row>
    <row r="732" spans="2:25" ht="20" x14ac:dyDescent="0.35">
      <c r="B732">
        <v>111729</v>
      </c>
      <c r="C732" s="80" t="s">
        <v>2895</v>
      </c>
      <c r="D732" s="80" t="s">
        <v>1114</v>
      </c>
      <c r="E732" s="80" t="s">
        <v>2792</v>
      </c>
      <c r="F732" s="80" t="s">
        <v>2610</v>
      </c>
      <c r="G732" s="80" t="s">
        <v>1821</v>
      </c>
      <c r="H732" s="80" t="s">
        <v>1822</v>
      </c>
      <c r="I732" s="80" t="s">
        <v>1757</v>
      </c>
      <c r="J732" s="146">
        <v>45995</v>
      </c>
      <c r="K732" s="146" t="s">
        <v>1719</v>
      </c>
      <c r="M732" s="79">
        <v>4</v>
      </c>
      <c r="N732" s="78">
        <v>55.716405257719948</v>
      </c>
      <c r="O732" s="78">
        <f>_xlfn.XLOOKUP($B732,[1]Sheet1!$A:$A,[1]Sheet1!$D:$D)</f>
        <v>55.716352607540806</v>
      </c>
      <c r="P732" s="78">
        <f t="shared" si="119"/>
        <v>5.2650179142688103E-5</v>
      </c>
      <c r="Q732" s="78">
        <v>9.375</v>
      </c>
      <c r="R732" s="78">
        <v>43.628893347440126</v>
      </c>
      <c r="S732" s="78">
        <v>47.91135816598397</v>
      </c>
      <c r="T732" s="142">
        <v>0</v>
      </c>
      <c r="U732" s="68">
        <v>15.411550032056024</v>
      </c>
      <c r="V732" s="68">
        <v>0.30823100064112047</v>
      </c>
      <c r="W732" s="78">
        <v>0</v>
      </c>
      <c r="X732" s="78">
        <v>0</v>
      </c>
      <c r="Y732" s="78">
        <v>0</v>
      </c>
    </row>
    <row r="733" spans="2:25" ht="20" x14ac:dyDescent="0.35">
      <c r="B733">
        <v>111730</v>
      </c>
      <c r="C733" s="80" t="s">
        <v>2896</v>
      </c>
      <c r="D733" s="80" t="s">
        <v>1114</v>
      </c>
      <c r="E733" s="80" t="s">
        <v>2364</v>
      </c>
      <c r="F733" s="80" t="s">
        <v>2102</v>
      </c>
      <c r="G733" s="80" t="s">
        <v>1854</v>
      </c>
      <c r="H733" s="80" t="s">
        <v>1808</v>
      </c>
      <c r="I733" s="80" t="s">
        <v>1757</v>
      </c>
      <c r="J733" s="146">
        <v>45995</v>
      </c>
      <c r="K733" s="146" t="s">
        <v>1719</v>
      </c>
      <c r="M733" s="79">
        <v>4</v>
      </c>
      <c r="N733" s="78">
        <v>72.498564831265071</v>
      </c>
      <c r="O733" s="78">
        <f>_xlfn.XLOOKUP($B733,[1]Sheet1!$A:$A,[1]Sheet1!$D:$D)</f>
        <v>72.498472527034153</v>
      </c>
      <c r="P733" s="78">
        <f t="shared" si="119"/>
        <v>9.230423091821649E-5</v>
      </c>
      <c r="Q733" s="78">
        <v>13.888888888888889</v>
      </c>
      <c r="R733" s="78">
        <v>68.139259393665313</v>
      </c>
      <c r="S733" s="78">
        <v>72.760295877832561</v>
      </c>
      <c r="T733" s="142">
        <v>0</v>
      </c>
      <c r="U733" s="68">
        <v>3.3102230722548134</v>
      </c>
      <c r="V733" s="68">
        <v>0.59584015300586646</v>
      </c>
      <c r="W733" s="78">
        <v>0</v>
      </c>
      <c r="X733" s="78">
        <v>0</v>
      </c>
      <c r="Y733" s="78">
        <v>0</v>
      </c>
    </row>
    <row r="734" spans="2:25" ht="20" x14ac:dyDescent="0.35">
      <c r="B734">
        <v>111731</v>
      </c>
      <c r="C734" s="80" t="s">
        <v>2897</v>
      </c>
      <c r="D734" s="80" t="s">
        <v>1114</v>
      </c>
      <c r="E734" s="80" t="s">
        <v>1782</v>
      </c>
      <c r="F734" s="80" t="s">
        <v>1783</v>
      </c>
      <c r="G734" s="80" t="s">
        <v>21</v>
      </c>
      <c r="H734" s="80" t="s">
        <v>1760</v>
      </c>
      <c r="I734" s="80" t="s">
        <v>1757</v>
      </c>
      <c r="J734" s="146">
        <v>45995</v>
      </c>
      <c r="K734" s="146" t="s">
        <v>1719</v>
      </c>
      <c r="M734" s="79">
        <v>4</v>
      </c>
      <c r="N734" s="78">
        <v>61.260580246574634</v>
      </c>
      <c r="O734" s="78">
        <f>_xlfn.XLOOKUP($B734,[1]Sheet1!$A:$A,[1]Sheet1!$D:$D)</f>
        <v>61.260474770605768</v>
      </c>
      <c r="P734" s="78">
        <f t="shared" si="119"/>
        <v>1.054759688656759E-4</v>
      </c>
      <c r="Q734" s="78">
        <v>10.891089108910892</v>
      </c>
      <c r="R734" s="78">
        <v>56.698206390331841</v>
      </c>
      <c r="S734" s="78">
        <v>60.194316105189962</v>
      </c>
      <c r="T734" s="142">
        <v>0</v>
      </c>
      <c r="U734" s="68">
        <v>10.57248903385446</v>
      </c>
      <c r="V734" s="68">
        <v>0.52862445169272299</v>
      </c>
      <c r="W734" s="78">
        <v>0</v>
      </c>
      <c r="X734" s="78">
        <v>0</v>
      </c>
      <c r="Y734" s="78">
        <v>0</v>
      </c>
    </row>
    <row r="735" spans="2:25" ht="20" x14ac:dyDescent="0.35">
      <c r="B735">
        <v>111732</v>
      </c>
      <c r="C735" s="80" t="s">
        <v>2898</v>
      </c>
      <c r="D735" s="80" t="s">
        <v>1114</v>
      </c>
      <c r="E735" s="80" t="s">
        <v>2899</v>
      </c>
      <c r="F735" s="80" t="s">
        <v>2223</v>
      </c>
      <c r="G735" s="80" t="s">
        <v>1835</v>
      </c>
      <c r="H735" s="80" t="s">
        <v>1822</v>
      </c>
      <c r="I735" s="80" t="s">
        <v>1757</v>
      </c>
      <c r="J735" s="146">
        <v>45995</v>
      </c>
      <c r="K735" s="146" t="s">
        <v>1719</v>
      </c>
      <c r="M735" s="79">
        <v>4</v>
      </c>
      <c r="N735" s="78">
        <v>93.328509317836321</v>
      </c>
      <c r="O735" s="78">
        <f>_xlfn.XLOOKUP($B735,[1]Sheet1!$A:$A,[1]Sheet1!$D:$D)</f>
        <v>93.328679170190227</v>
      </c>
      <c r="P735" s="78">
        <f t="shared" si="119"/>
        <v>-1.6985235390620801E-4</v>
      </c>
      <c r="Q735" s="78">
        <v>15.151515151515152</v>
      </c>
      <c r="R735" s="78">
        <v>59.407723527440346</v>
      </c>
      <c r="S735" s="78">
        <v>67.281378693743292</v>
      </c>
      <c r="T735" s="142">
        <v>1</v>
      </c>
      <c r="U735" s="68">
        <v>25.137111517367462</v>
      </c>
      <c r="V735" s="68">
        <v>0.50274223034734922</v>
      </c>
      <c r="W735" s="78">
        <v>12.261904761904761</v>
      </c>
      <c r="X735" s="78">
        <v>0</v>
      </c>
      <c r="Y735" s="78">
        <v>0</v>
      </c>
    </row>
    <row r="736" spans="2:25" ht="30" x14ac:dyDescent="0.35">
      <c r="B736">
        <v>111733</v>
      </c>
      <c r="C736" s="80" t="s">
        <v>2900</v>
      </c>
      <c r="D736" s="80" t="s">
        <v>1114</v>
      </c>
      <c r="E736" s="80" t="s">
        <v>269</v>
      </c>
      <c r="F736" s="80" t="s">
        <v>1797</v>
      </c>
      <c r="G736" s="80" t="s">
        <v>1798</v>
      </c>
      <c r="H736" s="80" t="s">
        <v>1777</v>
      </c>
      <c r="I736" s="80" t="s">
        <v>1757</v>
      </c>
      <c r="J736" s="146">
        <v>45995</v>
      </c>
      <c r="K736" s="146" t="s">
        <v>1719</v>
      </c>
      <c r="M736" s="79">
        <v>4</v>
      </c>
      <c r="N736" s="78">
        <v>76.007737876658993</v>
      </c>
      <c r="O736" s="78">
        <f>_xlfn.XLOOKUP($B736,[1]Sheet1!$A:$A,[1]Sheet1!$D:$D)</f>
        <v>76.007591213221829</v>
      </c>
      <c r="P736" s="78">
        <f t="shared" si="119"/>
        <v>1.46663437163852E-4</v>
      </c>
      <c r="Q736" s="78">
        <v>17.216117216117215</v>
      </c>
      <c r="R736" s="78">
        <v>59.312715335945477</v>
      </c>
      <c r="S736" s="78">
        <v>80.562470190521225</v>
      </c>
      <c r="T736" s="142">
        <v>0</v>
      </c>
      <c r="U736" s="68">
        <v>16.587499057528461</v>
      </c>
      <c r="V736" s="68">
        <v>0.49762497172585385</v>
      </c>
      <c r="W736" s="78">
        <v>0</v>
      </c>
      <c r="X736" s="78">
        <v>0</v>
      </c>
      <c r="Y736" s="78">
        <v>0</v>
      </c>
    </row>
    <row r="737" spans="2:25" ht="30" x14ac:dyDescent="0.35">
      <c r="B737">
        <v>111734</v>
      </c>
      <c r="C737" s="80" t="s">
        <v>2901</v>
      </c>
      <c r="D737" s="80"/>
      <c r="E737" s="80" t="s">
        <v>450</v>
      </c>
      <c r="F737" s="80" t="s">
        <v>58</v>
      </c>
      <c r="G737" s="80" t="s">
        <v>2135</v>
      </c>
      <c r="H737" s="80" t="s">
        <v>2721</v>
      </c>
      <c r="I737" s="80" t="s">
        <v>1786</v>
      </c>
      <c r="J737" s="146"/>
      <c r="K737" s="146" t="s">
        <v>1701</v>
      </c>
      <c r="M737" s="79">
        <v>2</v>
      </c>
      <c r="N737" s="78">
        <v>74.122443052985716</v>
      </c>
      <c r="O737" s="78">
        <f>_xlfn.XLOOKUP($B737,[1]Sheet1!$A:$A,[1]Sheet1!$D:$D)</f>
        <v>74.122347268238954</v>
      </c>
      <c r="P737" s="78">
        <f t="shared" si="119"/>
        <v>9.5784746761751194E-5</v>
      </c>
      <c r="Q737" s="78">
        <v>22.388059701492537</v>
      </c>
      <c r="R737" s="78">
        <v>45.45354997648856</v>
      </c>
      <c r="S737" s="78">
        <v>75.36923463638243</v>
      </c>
      <c r="T737" s="142">
        <v>0</v>
      </c>
      <c r="U737" s="68">
        <v>106.66666666666667</v>
      </c>
      <c r="V737" s="68">
        <v>3.2</v>
      </c>
      <c r="W737" s="78">
        <v>0</v>
      </c>
      <c r="X737" s="78">
        <v>0</v>
      </c>
      <c r="Y737" s="78">
        <v>0</v>
      </c>
    </row>
    <row r="738" spans="2:25" ht="20" x14ac:dyDescent="0.35">
      <c r="B738">
        <v>111735</v>
      </c>
      <c r="C738" s="80" t="s">
        <v>2902</v>
      </c>
      <c r="D738" s="80"/>
      <c r="E738" s="80" t="s">
        <v>2560</v>
      </c>
      <c r="F738" s="80" t="s">
        <v>2104</v>
      </c>
      <c r="G738" s="80" t="s">
        <v>1941</v>
      </c>
      <c r="H738" s="80" t="s">
        <v>1912</v>
      </c>
      <c r="I738" s="80" t="s">
        <v>1786</v>
      </c>
      <c r="J738" s="146"/>
      <c r="K738" s="146" t="s">
        <v>1701</v>
      </c>
      <c r="M738" s="79">
        <v>1</v>
      </c>
      <c r="N738" s="78">
        <v>55.730482491560942</v>
      </c>
      <c r="O738" s="78">
        <f>_xlfn.XLOOKUP($B738,[1]Sheet1!$A:$A,[1]Sheet1!$D:$D)</f>
        <v>55.730501438703747</v>
      </c>
      <c r="P738" s="78">
        <f t="shared" si="119"/>
        <v>-1.894714280581411E-5</v>
      </c>
      <c r="Q738" s="78">
        <v>0</v>
      </c>
      <c r="R738" s="78">
        <v>0</v>
      </c>
      <c r="S738" s="78">
        <v>58.917616574177799</v>
      </c>
      <c r="T738" s="142">
        <v>0</v>
      </c>
      <c r="U738" s="68">
        <v>0</v>
      </c>
      <c r="V738" s="68">
        <v>0</v>
      </c>
      <c r="W738" s="78">
        <v>0</v>
      </c>
      <c r="X738" s="78">
        <v>0</v>
      </c>
      <c r="Y738" s="78">
        <v>0</v>
      </c>
    </row>
    <row r="739" spans="2:25" ht="20" x14ac:dyDescent="0.35">
      <c r="B739">
        <v>111736</v>
      </c>
      <c r="C739" s="80" t="s">
        <v>2903</v>
      </c>
      <c r="D739" s="80" t="s">
        <v>1114</v>
      </c>
      <c r="E739" s="80" t="s">
        <v>1925</v>
      </c>
      <c r="F739" s="80" t="s">
        <v>1792</v>
      </c>
      <c r="G739" s="80" t="s">
        <v>1830</v>
      </c>
      <c r="H739" s="80" t="s">
        <v>1822</v>
      </c>
      <c r="I739" s="80" t="s">
        <v>1757</v>
      </c>
      <c r="J739" s="146">
        <v>45995</v>
      </c>
      <c r="K739" s="146" t="s">
        <v>1719</v>
      </c>
      <c r="M739" s="79">
        <v>4</v>
      </c>
      <c r="N739" s="78">
        <v>69.156538303496035</v>
      </c>
      <c r="O739" s="78">
        <f>_xlfn.XLOOKUP($B739,[1]Sheet1!$A:$A,[1]Sheet1!$D:$D)</f>
        <v>69.156564234071737</v>
      </c>
      <c r="P739" s="78">
        <f t="shared" si="119"/>
        <v>-2.5930575702659553E-5</v>
      </c>
      <c r="Q739" s="78">
        <v>12.903225806451612</v>
      </c>
      <c r="R739" s="78">
        <v>49.035583327665584</v>
      </c>
      <c r="S739" s="78">
        <v>66.455018959016201</v>
      </c>
      <c r="T739" s="142">
        <v>0</v>
      </c>
      <c r="U739" s="68">
        <v>26.324395029431003</v>
      </c>
      <c r="V739" s="68">
        <v>0.52648790058862005</v>
      </c>
      <c r="W739" s="78">
        <v>29.725085910652922</v>
      </c>
      <c r="X739" s="78">
        <v>0</v>
      </c>
      <c r="Y739" s="78">
        <v>0</v>
      </c>
    </row>
    <row r="740" spans="2:25" ht="20" x14ac:dyDescent="0.35">
      <c r="B740">
        <v>111738</v>
      </c>
      <c r="C740" s="80" t="s">
        <v>298</v>
      </c>
      <c r="D740" s="80" t="s">
        <v>1114</v>
      </c>
      <c r="E740" s="80" t="s">
        <v>1262</v>
      </c>
      <c r="F740" s="80" t="s">
        <v>100</v>
      </c>
      <c r="G740" s="80" t="s">
        <v>29</v>
      </c>
      <c r="H740" s="80" t="s">
        <v>1756</v>
      </c>
      <c r="I740" s="80" t="s">
        <v>1757</v>
      </c>
      <c r="J740" s="146">
        <v>45995</v>
      </c>
      <c r="K740" s="146" t="s">
        <v>1719</v>
      </c>
      <c r="M740" s="79">
        <v>4</v>
      </c>
      <c r="N740" s="78">
        <v>85.670408552267162</v>
      </c>
      <c r="O740" s="78">
        <f>_xlfn.XLOOKUP($B740,[1]Sheet1!$A:$A,[1]Sheet1!$D:$D)</f>
        <v>85.670298203414418</v>
      </c>
      <c r="P740" s="78">
        <f t="shared" si="119"/>
        <v>1.1034885274341377E-4</v>
      </c>
      <c r="Q740" s="78">
        <v>24.535315985130111</v>
      </c>
      <c r="R740" s="78">
        <v>22.303212392035558</v>
      </c>
      <c r="S740" s="78">
        <v>93.617974231778049</v>
      </c>
      <c r="T740" s="142">
        <v>0</v>
      </c>
      <c r="U740" s="68">
        <v>15.827793605571383</v>
      </c>
      <c r="V740" s="68">
        <v>0.47483380816714149</v>
      </c>
      <c r="W740" s="78">
        <v>0</v>
      </c>
      <c r="X740" s="78">
        <v>0</v>
      </c>
      <c r="Y740" s="78">
        <v>0</v>
      </c>
    </row>
    <row r="741" spans="2:25" ht="20" x14ac:dyDescent="0.35">
      <c r="B741">
        <v>111743</v>
      </c>
      <c r="C741" s="80" t="s">
        <v>2904</v>
      </c>
      <c r="D741" s="80" t="s">
        <v>1114</v>
      </c>
      <c r="E741" s="80" t="s">
        <v>2259</v>
      </c>
      <c r="F741" s="80" t="s">
        <v>204</v>
      </c>
      <c r="G741" s="80" t="s">
        <v>20</v>
      </c>
      <c r="H741" s="80" t="s">
        <v>1756</v>
      </c>
      <c r="I741" s="80" t="s">
        <v>1757</v>
      </c>
      <c r="J741" s="146">
        <v>45995</v>
      </c>
      <c r="K741" s="146" t="s">
        <v>1719</v>
      </c>
      <c r="M741" s="79">
        <v>4</v>
      </c>
      <c r="N741" s="78">
        <v>88.172550834654118</v>
      </c>
      <c r="O741" s="78">
        <f>_xlfn.XLOOKUP($B741,[1]Sheet1!$A:$A,[1]Sheet1!$D:$D)</f>
        <v>88.172517777844973</v>
      </c>
      <c r="P741" s="78">
        <f t="shared" si="119"/>
        <v>3.3056809144227373E-5</v>
      </c>
      <c r="Q741" s="78">
        <v>23.773584905660378</v>
      </c>
      <c r="R741" s="78">
        <v>32.958636804239688</v>
      </c>
      <c r="S741" s="78">
        <v>99.639979663221581</v>
      </c>
      <c r="T741" s="142">
        <v>0</v>
      </c>
      <c r="U741" s="68">
        <v>20.579085905719072</v>
      </c>
      <c r="V741" s="68">
        <v>0.61737257717157212</v>
      </c>
      <c r="W741" s="78">
        <v>17.857142857142858</v>
      </c>
      <c r="X741" s="78">
        <v>0</v>
      </c>
      <c r="Y741" s="78">
        <v>0</v>
      </c>
    </row>
    <row r="742" spans="2:25" ht="30" x14ac:dyDescent="0.35">
      <c r="B742">
        <v>111744</v>
      </c>
      <c r="C742" s="80" t="s">
        <v>2905</v>
      </c>
      <c r="D742" s="80"/>
      <c r="E742" s="80" t="s">
        <v>2658</v>
      </c>
      <c r="F742" s="80" t="s">
        <v>1894</v>
      </c>
      <c r="G742" s="80" t="s">
        <v>1991</v>
      </c>
      <c r="H742" s="80" t="s">
        <v>2721</v>
      </c>
      <c r="I742" s="80" t="s">
        <v>1786</v>
      </c>
      <c r="J742" s="146"/>
      <c r="K742" s="146" t="s">
        <v>1701</v>
      </c>
      <c r="M742" s="79">
        <v>1</v>
      </c>
      <c r="N742" s="78">
        <v>71.690111360739266</v>
      </c>
      <c r="O742" s="78">
        <f>_xlfn.XLOOKUP($B742,[1]Sheet1!$A:$A,[1]Sheet1!$D:$D)</f>
        <v>71.690414569147507</v>
      </c>
      <c r="P742" s="78">
        <f t="shared" si="119"/>
        <v>-3.0320840824060724E-4</v>
      </c>
      <c r="Q742" s="78">
        <v>20.8955223880597</v>
      </c>
      <c r="R742" s="78">
        <v>50.177330806976627</v>
      </c>
      <c r="S742" s="78">
        <v>77.617103984450921</v>
      </c>
      <c r="T742" s="142">
        <v>0</v>
      </c>
      <c r="U742" s="68">
        <v>341.88034188034186</v>
      </c>
      <c r="V742" s="68">
        <v>10.256410256410255</v>
      </c>
      <c r="W742" s="78">
        <v>0</v>
      </c>
      <c r="X742" s="78">
        <v>0</v>
      </c>
      <c r="Y742" s="78">
        <v>0</v>
      </c>
    </row>
    <row r="743" spans="2:25" ht="20" x14ac:dyDescent="0.35">
      <c r="B743">
        <v>111745</v>
      </c>
      <c r="C743" s="80" t="s">
        <v>2906</v>
      </c>
      <c r="D743" s="80" t="s">
        <v>1114</v>
      </c>
      <c r="E743" s="80" t="s">
        <v>614</v>
      </c>
      <c r="F743" s="80" t="s">
        <v>85</v>
      </c>
      <c r="G743" s="80" t="s">
        <v>22</v>
      </c>
      <c r="H743" s="80" t="s">
        <v>1756</v>
      </c>
      <c r="I743" s="80" t="s">
        <v>1757</v>
      </c>
      <c r="J743" s="146">
        <v>45995</v>
      </c>
      <c r="K743" s="146" t="s">
        <v>1719</v>
      </c>
      <c r="M743" s="79">
        <v>4</v>
      </c>
      <c r="N743" s="78">
        <v>82.705211912739685</v>
      </c>
      <c r="O743" s="78">
        <f>_xlfn.XLOOKUP($B743,[1]Sheet1!$A:$A,[1]Sheet1!$D:$D)</f>
        <v>82.705254661744505</v>
      </c>
      <c r="P743" s="78">
        <f t="shared" si="119"/>
        <v>-4.2749004819597758E-5</v>
      </c>
      <c r="Q743" s="78">
        <v>27.941176470588236</v>
      </c>
      <c r="R743" s="78">
        <v>95.813479394051853</v>
      </c>
      <c r="S743" s="78">
        <v>81.519500838239239</v>
      </c>
      <c r="T743" s="142">
        <v>0</v>
      </c>
      <c r="U743" s="68">
        <v>13.794722784772972</v>
      </c>
      <c r="V743" s="68">
        <v>0.41384168354318918</v>
      </c>
      <c r="W743" s="78">
        <v>0</v>
      </c>
      <c r="X743" s="78">
        <v>0</v>
      </c>
      <c r="Y743" s="78">
        <v>0</v>
      </c>
    </row>
    <row r="744" spans="2:25" ht="20" x14ac:dyDescent="0.35">
      <c r="B744">
        <v>111746</v>
      </c>
      <c r="C744" s="80" t="s">
        <v>2907</v>
      </c>
      <c r="D744" s="80" t="s">
        <v>1114</v>
      </c>
      <c r="E744" s="80" t="s">
        <v>1999</v>
      </c>
      <c r="F744" s="80" t="s">
        <v>1887</v>
      </c>
      <c r="G744" s="80" t="s">
        <v>1813</v>
      </c>
      <c r="H744" s="80" t="s">
        <v>1808</v>
      </c>
      <c r="I744" s="80" t="s">
        <v>1757</v>
      </c>
      <c r="J744" s="146">
        <v>45995</v>
      </c>
      <c r="K744" s="146" t="s">
        <v>1719</v>
      </c>
      <c r="M744" s="79">
        <v>4</v>
      </c>
      <c r="N744" s="78">
        <v>78.070342631177724</v>
      </c>
      <c r="O744" s="78">
        <f>_xlfn.XLOOKUP($B744,[1]Sheet1!$A:$A,[1]Sheet1!$D:$D)</f>
        <v>78.070309360755033</v>
      </c>
      <c r="P744" s="78">
        <f t="shared" si="119"/>
        <v>3.3270422690634405E-5</v>
      </c>
      <c r="Q744" s="78">
        <v>22.222222222222221</v>
      </c>
      <c r="R744" s="78">
        <v>32.297244247543595</v>
      </c>
      <c r="S744" s="78">
        <v>80.709678275217527</v>
      </c>
      <c r="T744" s="142">
        <v>0</v>
      </c>
      <c r="U744" s="68">
        <v>2.2255989931083171</v>
      </c>
      <c r="V744" s="68">
        <v>0.40060781875949714</v>
      </c>
      <c r="W744" s="78">
        <v>39.003436426116842</v>
      </c>
      <c r="X744" s="78">
        <v>0</v>
      </c>
      <c r="Y744" s="78">
        <v>0</v>
      </c>
    </row>
    <row r="745" spans="2:25" ht="20" x14ac:dyDescent="0.35">
      <c r="B745">
        <v>111747</v>
      </c>
      <c r="C745" s="80" t="s">
        <v>2908</v>
      </c>
      <c r="D745" s="80" t="s">
        <v>1114</v>
      </c>
      <c r="E745" s="80" t="s">
        <v>2672</v>
      </c>
      <c r="F745" s="80" t="s">
        <v>1768</v>
      </c>
      <c r="G745" s="80" t="s">
        <v>26</v>
      </c>
      <c r="H745" s="80" t="s">
        <v>1756</v>
      </c>
      <c r="I745" s="80" t="s">
        <v>1757</v>
      </c>
      <c r="J745" s="146">
        <v>45995</v>
      </c>
      <c r="K745" s="146" t="s">
        <v>1719</v>
      </c>
      <c r="M745" s="79">
        <v>4</v>
      </c>
      <c r="N745" s="78">
        <v>77.083790753878006</v>
      </c>
      <c r="O745" s="78">
        <f>_xlfn.XLOOKUP($B745,[1]Sheet1!$A:$A,[1]Sheet1!$D:$D)</f>
        <v>77.08384551202262</v>
      </c>
      <c r="P745" s="78">
        <f t="shared" si="119"/>
        <v>-5.475814461419759E-5</v>
      </c>
      <c r="Q745" s="78">
        <v>23.076923076923077</v>
      </c>
      <c r="R745" s="78">
        <v>38.446390578770497</v>
      </c>
      <c r="S745" s="78">
        <v>84.32603093307992</v>
      </c>
      <c r="T745" s="142">
        <v>0</v>
      </c>
      <c r="U745" s="68">
        <v>19.706691109074242</v>
      </c>
      <c r="V745" s="68">
        <v>0.98533455545371218</v>
      </c>
      <c r="W745" s="78">
        <v>23.566308243727597</v>
      </c>
      <c r="X745" s="78">
        <v>0</v>
      </c>
      <c r="Y745" s="78">
        <v>0</v>
      </c>
    </row>
    <row r="746" spans="2:25" ht="20" x14ac:dyDescent="0.35">
      <c r="B746">
        <v>111748</v>
      </c>
      <c r="C746" s="80" t="s">
        <v>2909</v>
      </c>
      <c r="D746" s="80" t="s">
        <v>1114</v>
      </c>
      <c r="E746" s="80" t="s">
        <v>2534</v>
      </c>
      <c r="F746" s="80" t="s">
        <v>1847</v>
      </c>
      <c r="G746" s="80" t="s">
        <v>1830</v>
      </c>
      <c r="H746" s="80" t="s">
        <v>1822</v>
      </c>
      <c r="I746" s="80" t="s">
        <v>1757</v>
      </c>
      <c r="J746" s="146">
        <v>45995</v>
      </c>
      <c r="K746" s="146" t="s">
        <v>1719</v>
      </c>
      <c r="M746" s="79">
        <v>4</v>
      </c>
      <c r="N746" s="78">
        <v>82.945811277081987</v>
      </c>
      <c r="O746" s="78">
        <f>_xlfn.XLOOKUP($B746,[1]Sheet1!$A:$A,[1]Sheet1!$D:$D)</f>
        <v>82.945908602425618</v>
      </c>
      <c r="P746" s="78">
        <f t="shared" si="119"/>
        <v>-9.7325343631382566E-5</v>
      </c>
      <c r="Q746" s="78">
        <v>21.875</v>
      </c>
      <c r="R746" s="78">
        <v>64.011544683445791</v>
      </c>
      <c r="S746" s="78">
        <v>42.227476110394676</v>
      </c>
      <c r="T746" s="142">
        <v>1</v>
      </c>
      <c r="U746" s="68">
        <v>24.323798404358826</v>
      </c>
      <c r="V746" s="68">
        <v>0.48647596808717652</v>
      </c>
      <c r="W746" s="78">
        <v>47.250859106529205</v>
      </c>
      <c r="X746" s="78">
        <v>0</v>
      </c>
      <c r="Y746" s="78">
        <v>0</v>
      </c>
    </row>
    <row r="747" spans="2:25" ht="20" x14ac:dyDescent="0.35">
      <c r="B747">
        <v>111749</v>
      </c>
      <c r="C747" s="80" t="s">
        <v>2910</v>
      </c>
      <c r="D747" s="80"/>
      <c r="E747" s="80" t="s">
        <v>1896</v>
      </c>
      <c r="F747" s="80" t="s">
        <v>173</v>
      </c>
      <c r="G747" s="80" t="s">
        <v>1958</v>
      </c>
      <c r="H747" s="80" t="s">
        <v>2745</v>
      </c>
      <c r="I747" s="80" t="s">
        <v>1786</v>
      </c>
      <c r="J747" s="146"/>
      <c r="K747" s="146" t="s">
        <v>1701</v>
      </c>
      <c r="M747" s="79">
        <v>2</v>
      </c>
      <c r="N747" s="78">
        <v>54.171817099802475</v>
      </c>
      <c r="O747" s="78">
        <f>_xlfn.XLOOKUP($B747,[1]Sheet1!$A:$A,[1]Sheet1!$D:$D)</f>
        <v>54.171799774741856</v>
      </c>
      <c r="P747" s="78">
        <f t="shared" si="119"/>
        <v>1.7325060618134103E-5</v>
      </c>
      <c r="Q747" s="78">
        <v>5.6603773584905666</v>
      </c>
      <c r="R747" s="78">
        <v>19.2516027981764</v>
      </c>
      <c r="S747" s="78">
        <v>60.703755626721609</v>
      </c>
      <c r="T747" s="142">
        <v>0</v>
      </c>
      <c r="U747" s="68">
        <v>0</v>
      </c>
      <c r="V747" s="68">
        <v>0</v>
      </c>
      <c r="W747" s="78">
        <v>0</v>
      </c>
      <c r="X747" s="78">
        <v>0</v>
      </c>
      <c r="Y747" s="78">
        <v>0</v>
      </c>
    </row>
    <row r="748" spans="2:25" ht="20" x14ac:dyDescent="0.35">
      <c r="B748">
        <v>111750</v>
      </c>
      <c r="C748" s="80" t="s">
        <v>2911</v>
      </c>
      <c r="D748" s="80" t="s">
        <v>1114</v>
      </c>
      <c r="E748" s="80" t="s">
        <v>539</v>
      </c>
      <c r="F748" s="80" t="s">
        <v>99</v>
      </c>
      <c r="G748" s="80" t="s">
        <v>16</v>
      </c>
      <c r="H748" s="80" t="s">
        <v>1770</v>
      </c>
      <c r="I748" s="80" t="s">
        <v>1757</v>
      </c>
      <c r="J748" s="146">
        <v>45995</v>
      </c>
      <c r="K748" s="146" t="s">
        <v>1719</v>
      </c>
      <c r="M748" s="79">
        <v>4</v>
      </c>
      <c r="N748" s="78">
        <v>81.470543292731122</v>
      </c>
      <c r="O748" s="78">
        <f>_xlfn.XLOOKUP($B748,[1]Sheet1!$A:$A,[1]Sheet1!$D:$D)</f>
        <v>81.470350091850136</v>
      </c>
      <c r="P748" s="78">
        <f t="shared" si="119"/>
        <v>1.9320088098595534E-4</v>
      </c>
      <c r="Q748" s="78">
        <v>27.722772277227726</v>
      </c>
      <c r="R748" s="78">
        <v>63.990090546924449</v>
      </c>
      <c r="S748" s="78">
        <v>80.265586896500807</v>
      </c>
      <c r="T748" s="142">
        <v>0</v>
      </c>
      <c r="U748" s="68">
        <v>4.7244094488188972</v>
      </c>
      <c r="V748" s="68">
        <v>0.23622047244094488</v>
      </c>
      <c r="W748" s="78">
        <v>74.88095238095238</v>
      </c>
      <c r="X748" s="78">
        <v>0</v>
      </c>
      <c r="Y748" s="78">
        <v>0</v>
      </c>
    </row>
    <row r="749" spans="2:25" ht="30" x14ac:dyDescent="0.35">
      <c r="B749">
        <v>111751</v>
      </c>
      <c r="C749" s="80" t="s">
        <v>2912</v>
      </c>
      <c r="D749" s="80"/>
      <c r="E749" s="80" t="s">
        <v>538</v>
      </c>
      <c r="F749" s="80" t="s">
        <v>143</v>
      </c>
      <c r="G749" s="80" t="s">
        <v>1842</v>
      </c>
      <c r="H749" s="80" t="s">
        <v>2463</v>
      </c>
      <c r="I749" s="80" t="s">
        <v>1786</v>
      </c>
      <c r="J749" s="146"/>
      <c r="K749" s="146" t="s">
        <v>1701</v>
      </c>
      <c r="M749" s="79">
        <v>2</v>
      </c>
      <c r="N749" s="78">
        <v>57.850232752585896</v>
      </c>
      <c r="O749" s="78">
        <f>_xlfn.XLOOKUP($B749,[1]Sheet1!$A:$A,[1]Sheet1!$D:$D)</f>
        <v>57.850426299545688</v>
      </c>
      <c r="P749" s="78">
        <f t="shared" si="119"/>
        <v>-1.9354695979245662E-4</v>
      </c>
      <c r="Q749" s="78">
        <v>8.2191780821917799</v>
      </c>
      <c r="R749" s="78">
        <v>15.682923944251264</v>
      </c>
      <c r="S749" s="78">
        <v>66.298720843812291</v>
      </c>
      <c r="T749" s="142">
        <v>0</v>
      </c>
      <c r="U749" s="68">
        <v>79.365079365079367</v>
      </c>
      <c r="V749" s="68">
        <v>2.3809523809523809</v>
      </c>
      <c r="W749" s="78">
        <v>0</v>
      </c>
      <c r="X749" s="78">
        <v>0</v>
      </c>
      <c r="Y749" s="78">
        <v>0</v>
      </c>
    </row>
    <row r="750" spans="2:25" ht="30" x14ac:dyDescent="0.35">
      <c r="B750">
        <v>111842</v>
      </c>
      <c r="C750" s="80" t="s">
        <v>2913</v>
      </c>
      <c r="D750" s="80" t="s">
        <v>1114</v>
      </c>
      <c r="E750" s="80" t="s">
        <v>467</v>
      </c>
      <c r="F750" s="80" t="s">
        <v>39</v>
      </c>
      <c r="G750" s="80" t="s">
        <v>18</v>
      </c>
      <c r="H750" s="80" t="s">
        <v>1777</v>
      </c>
      <c r="I750" s="80" t="s">
        <v>1757</v>
      </c>
      <c r="J750" s="146">
        <v>46014</v>
      </c>
      <c r="K750" s="146" t="s">
        <v>1719</v>
      </c>
      <c r="M750" s="79">
        <v>1</v>
      </c>
      <c r="N750" s="78">
        <v>71.487441026773482</v>
      </c>
      <c r="O750" s="78">
        <f>_xlfn.XLOOKUP($B750,[1]Sheet1!$A:$A,[1]Sheet1!$D:$D)</f>
        <v>71.487441026773453</v>
      </c>
      <c r="P750" s="78">
        <f t="shared" si="119"/>
        <v>0</v>
      </c>
      <c r="Q750" s="78">
        <v>23.4375</v>
      </c>
      <c r="R750" s="78">
        <v>27.680522275816465</v>
      </c>
      <c r="S750" s="78">
        <v>89.52735839912711</v>
      </c>
      <c r="T750" s="142">
        <v>0</v>
      </c>
      <c r="U750" s="68">
        <v>10.38826126477081</v>
      </c>
      <c r="V750" s="68">
        <v>0.31164783794312428</v>
      </c>
      <c r="W750" s="78">
        <v>0</v>
      </c>
      <c r="X750" s="78" t="s">
        <v>1093</v>
      </c>
      <c r="Y750" s="78" t="s">
        <v>1093</v>
      </c>
    </row>
    <row r="751" spans="2:25" ht="20" x14ac:dyDescent="0.35">
      <c r="B751">
        <v>111843</v>
      </c>
      <c r="C751" s="80" t="s">
        <v>2914</v>
      </c>
      <c r="D751" s="80"/>
      <c r="E751" s="80" t="s">
        <v>2249</v>
      </c>
      <c r="F751" s="80" t="s">
        <v>2133</v>
      </c>
      <c r="G751" s="80" t="s">
        <v>2915</v>
      </c>
      <c r="H751" s="80" t="s">
        <v>2247</v>
      </c>
      <c r="I751" s="80" t="s">
        <v>2247</v>
      </c>
      <c r="J751" s="146"/>
      <c r="K751" s="146" t="s">
        <v>1701</v>
      </c>
      <c r="M751" s="79">
        <v>2</v>
      </c>
      <c r="N751" s="78">
        <v>78.261866581253699</v>
      </c>
      <c r="O751" s="78">
        <f>_xlfn.XLOOKUP($B751,[1]Sheet1!$A:$A,[1]Sheet1!$D:$D)</f>
        <v>78.261909333700444</v>
      </c>
      <c r="P751" s="78">
        <f t="shared" si="119"/>
        <v>-4.2752446745453199E-5</v>
      </c>
      <c r="Q751" s="78">
        <v>22.222222222222221</v>
      </c>
      <c r="R751" s="78">
        <v>78.494623655913969</v>
      </c>
      <c r="S751" s="78">
        <v>75.821917995870493</v>
      </c>
      <c r="T751" s="142">
        <v>0</v>
      </c>
      <c r="U751" s="68" t="s">
        <v>1093</v>
      </c>
      <c r="V751" s="68" t="s">
        <v>1093</v>
      </c>
      <c r="W751" s="78">
        <v>0</v>
      </c>
      <c r="X751" s="78" t="s">
        <v>1093</v>
      </c>
      <c r="Y751" s="78" t="s">
        <v>1093</v>
      </c>
    </row>
    <row r="752" spans="2:25" ht="20" x14ac:dyDescent="0.35">
      <c r="B752">
        <v>112028</v>
      </c>
      <c r="C752" s="80" t="s">
        <v>2389</v>
      </c>
      <c r="D752" s="80" t="s">
        <v>1114</v>
      </c>
      <c r="E752" s="80" t="s">
        <v>2114</v>
      </c>
      <c r="F752" s="80" t="s">
        <v>1839</v>
      </c>
      <c r="G752" s="80" t="s">
        <v>1807</v>
      </c>
      <c r="H752" s="80" t="s">
        <v>1808</v>
      </c>
      <c r="I752" s="80" t="s">
        <v>1757</v>
      </c>
      <c r="J752" s="146">
        <v>46060</v>
      </c>
      <c r="K752" s="146" t="s">
        <v>1719</v>
      </c>
      <c r="M752" s="79">
        <v>2</v>
      </c>
      <c r="N752" s="78">
        <v>61.029939379060885</v>
      </c>
      <c r="O752" s="78">
        <f>_xlfn.XLOOKUP($B752,[1]Sheet1!$A:$A,[1]Sheet1!$D:$D)</f>
        <v>61.029932533377185</v>
      </c>
      <c r="P752" s="78">
        <f t="shared" si="119"/>
        <v>6.8456836999075676E-6</v>
      </c>
      <c r="Q752" s="78">
        <v>11.111111111111111</v>
      </c>
      <c r="R752" s="78">
        <v>0</v>
      </c>
      <c r="S752" s="78">
        <v>64.580003727716615</v>
      </c>
      <c r="T752" s="142">
        <v>0</v>
      </c>
      <c r="U752" s="68">
        <v>3.2478499233507416</v>
      </c>
      <c r="V752" s="68">
        <v>0.58461298620313351</v>
      </c>
      <c r="W752" s="78">
        <v>0</v>
      </c>
      <c r="X752" s="78" t="s">
        <v>1093</v>
      </c>
      <c r="Y752" s="78" t="s">
        <v>1093</v>
      </c>
    </row>
    <row r="753" spans="2:25" ht="20" x14ac:dyDescent="0.35">
      <c r="B753">
        <v>112029</v>
      </c>
      <c r="C753" s="80" t="s">
        <v>2916</v>
      </c>
      <c r="D753" s="80" t="s">
        <v>1114</v>
      </c>
      <c r="E753" s="80" t="s">
        <v>2917</v>
      </c>
      <c r="F753" s="80" t="s">
        <v>2471</v>
      </c>
      <c r="G753" s="80" t="s">
        <v>1881</v>
      </c>
      <c r="H753" s="80" t="s">
        <v>1822</v>
      </c>
      <c r="I753" s="80" t="s">
        <v>1757</v>
      </c>
      <c r="J753" s="146">
        <v>46060</v>
      </c>
      <c r="K753" s="146" t="s">
        <v>1719</v>
      </c>
      <c r="M753" s="79">
        <v>2</v>
      </c>
      <c r="N753" s="78">
        <v>56.251070415716612</v>
      </c>
      <c r="O753" s="78">
        <f>_xlfn.XLOOKUP($B753,[1]Sheet1!$A:$A,[1]Sheet1!$D:$D)</f>
        <v>56.251160807934639</v>
      </c>
      <c r="P753" s="78">
        <f t="shared" si="119"/>
        <v>-9.0392218027091076E-5</v>
      </c>
      <c r="Q753" s="78">
        <v>10</v>
      </c>
      <c r="R753" s="78">
        <v>48.20530394829315</v>
      </c>
      <c r="S753" s="78">
        <v>53.587610811623541</v>
      </c>
      <c r="T753" s="142">
        <v>0</v>
      </c>
      <c r="U753" s="68">
        <v>31.140861466821885</v>
      </c>
      <c r="V753" s="68">
        <v>0.62281722933643768</v>
      </c>
      <c r="W753" s="78">
        <v>7.1969696969696972</v>
      </c>
      <c r="X753" s="78" t="s">
        <v>1093</v>
      </c>
      <c r="Y753" s="78" t="s">
        <v>1093</v>
      </c>
    </row>
    <row r="754" spans="2:25" ht="20" x14ac:dyDescent="0.35">
      <c r="B754">
        <v>112030</v>
      </c>
      <c r="C754" s="80" t="s">
        <v>2918</v>
      </c>
      <c r="D754" s="80" t="s">
        <v>1114</v>
      </c>
      <c r="E754" s="80" t="s">
        <v>2919</v>
      </c>
      <c r="F754" s="80" t="s">
        <v>2471</v>
      </c>
      <c r="G754" s="80" t="s">
        <v>1881</v>
      </c>
      <c r="H754" s="80" t="s">
        <v>1822</v>
      </c>
      <c r="I754" s="80" t="s">
        <v>1757</v>
      </c>
      <c r="J754" s="146">
        <v>46060</v>
      </c>
      <c r="K754" s="146" t="s">
        <v>1719</v>
      </c>
      <c r="M754" s="79">
        <v>2</v>
      </c>
      <c r="N754" s="78">
        <v>67.14103685234646</v>
      </c>
      <c r="O754" s="78">
        <f>_xlfn.XLOOKUP($B754,[1]Sheet1!$A:$A,[1]Sheet1!$D:$D)</f>
        <v>67.141007859337591</v>
      </c>
      <c r="P754" s="78">
        <f t="shared" si="119"/>
        <v>2.8993008868383185E-5</v>
      </c>
      <c r="Q754" s="78">
        <v>15</v>
      </c>
      <c r="R754" s="78">
        <v>92.339646884543342</v>
      </c>
      <c r="S754" s="78">
        <v>62.329794823806182</v>
      </c>
      <c r="T754" s="142">
        <v>0</v>
      </c>
      <c r="U754" s="68">
        <v>26.054231400173695</v>
      </c>
      <c r="V754" s="68">
        <v>0.52108462800347388</v>
      </c>
      <c r="W754" s="78">
        <v>9.6590909090909083</v>
      </c>
      <c r="X754" s="78" t="s">
        <v>1093</v>
      </c>
      <c r="Y754" s="78" t="s">
        <v>1093</v>
      </c>
    </row>
    <row r="755" spans="2:25" ht="20" x14ac:dyDescent="0.35">
      <c r="B755">
        <v>112031</v>
      </c>
      <c r="C755" s="80" t="s">
        <v>2920</v>
      </c>
      <c r="D755" s="80" t="s">
        <v>1114</v>
      </c>
      <c r="E755" s="80" t="s">
        <v>2921</v>
      </c>
      <c r="F755" s="80" t="s">
        <v>1910</v>
      </c>
      <c r="G755" s="80" t="s">
        <v>1854</v>
      </c>
      <c r="H755" s="80" t="s">
        <v>1808</v>
      </c>
      <c r="I755" s="80" t="s">
        <v>1757</v>
      </c>
      <c r="J755" s="146">
        <v>46060</v>
      </c>
      <c r="K755" s="146" t="s">
        <v>1719</v>
      </c>
      <c r="M755" s="79">
        <v>2</v>
      </c>
      <c r="N755" s="78">
        <v>91.906364497997657</v>
      </c>
      <c r="O755" s="78">
        <f>_xlfn.XLOOKUP($B755,[1]Sheet1!$A:$A,[1]Sheet1!$D:$D)</f>
        <v>91.906416269092716</v>
      </c>
      <c r="P755" s="78">
        <f t="shared" si="119"/>
        <v>-5.1771095058938954E-5</v>
      </c>
      <c r="Q755" s="78">
        <v>22.222222222222221</v>
      </c>
      <c r="R755" s="78">
        <v>22.122832814539315</v>
      </c>
      <c r="S755" s="78">
        <v>95.717031160013661</v>
      </c>
      <c r="T755" s="142">
        <v>0</v>
      </c>
      <c r="U755" s="68">
        <v>3.0933764602010321</v>
      </c>
      <c r="V755" s="68">
        <v>0.55680776283618583</v>
      </c>
      <c r="W755" s="78">
        <v>0</v>
      </c>
      <c r="X755" s="78" t="s">
        <v>1093</v>
      </c>
      <c r="Y755" s="78" t="s">
        <v>1093</v>
      </c>
    </row>
    <row r="756" spans="2:25" ht="20" x14ac:dyDescent="0.35">
      <c r="B756">
        <v>112032</v>
      </c>
      <c r="C756" s="80" t="s">
        <v>2922</v>
      </c>
      <c r="D756" s="80" t="s">
        <v>1114</v>
      </c>
      <c r="E756" s="80" t="s">
        <v>836</v>
      </c>
      <c r="F756" s="80" t="s">
        <v>131</v>
      </c>
      <c r="G756" s="80" t="s">
        <v>20</v>
      </c>
      <c r="H756" s="80" t="s">
        <v>1756</v>
      </c>
      <c r="I756" s="80" t="s">
        <v>1757</v>
      </c>
      <c r="J756" s="146">
        <v>46060</v>
      </c>
      <c r="K756" s="146" t="s">
        <v>1719</v>
      </c>
      <c r="M756" s="79">
        <v>2</v>
      </c>
      <c r="N756" s="78">
        <v>57.96174727909419</v>
      </c>
      <c r="O756" s="78">
        <f>_xlfn.XLOOKUP($B756,[1]Sheet1!$A:$A,[1]Sheet1!$D:$D)</f>
        <v>57.961776755396485</v>
      </c>
      <c r="P756" s="78">
        <f t="shared" si="119"/>
        <v>-2.9476302294995094E-5</v>
      </c>
      <c r="Q756" s="78">
        <v>5.2631578947368416</v>
      </c>
      <c r="R756" s="78">
        <v>10.876326280206069</v>
      </c>
      <c r="S756" s="78">
        <v>64.986778748985557</v>
      </c>
      <c r="T756" s="142">
        <v>0</v>
      </c>
      <c r="U756" s="68">
        <v>11.482374555057985</v>
      </c>
      <c r="V756" s="68">
        <v>0.34447123665173957</v>
      </c>
      <c r="W756" s="78">
        <v>8.7662337662337659</v>
      </c>
      <c r="X756" s="78" t="s">
        <v>1093</v>
      </c>
      <c r="Y756" s="78" t="s">
        <v>1093</v>
      </c>
    </row>
    <row r="757" spans="2:25" ht="20" x14ac:dyDescent="0.35">
      <c r="B757">
        <v>112033</v>
      </c>
      <c r="C757" s="80" t="s">
        <v>2923</v>
      </c>
      <c r="D757" s="80" t="s">
        <v>1114</v>
      </c>
      <c r="E757" s="80" t="s">
        <v>2924</v>
      </c>
      <c r="F757" s="80" t="s">
        <v>2324</v>
      </c>
      <c r="G757" s="80" t="s">
        <v>1835</v>
      </c>
      <c r="H757" s="80" t="s">
        <v>1822</v>
      </c>
      <c r="I757" s="80" t="s">
        <v>1757</v>
      </c>
      <c r="J757" s="146">
        <v>46060</v>
      </c>
      <c r="K757" s="146" t="s">
        <v>1719</v>
      </c>
      <c r="M757" s="79">
        <v>2</v>
      </c>
      <c r="N757" s="78">
        <v>50.704427155293295</v>
      </c>
      <c r="O757" s="78">
        <f>_xlfn.XLOOKUP($B757,[1]Sheet1!$A:$A,[1]Sheet1!$D:$D)</f>
        <v>50.7045188096616</v>
      </c>
      <c r="P757" s="78">
        <f t="shared" si="119"/>
        <v>-9.1654368304716627E-5</v>
      </c>
      <c r="Q757" s="78">
        <v>6.4516129032258061</v>
      </c>
      <c r="R757" s="78">
        <v>50.389785732025274</v>
      </c>
      <c r="S757" s="78">
        <v>58.122080800465426</v>
      </c>
      <c r="T757" s="142">
        <v>0</v>
      </c>
      <c r="U757" s="68">
        <v>27.927110242267677</v>
      </c>
      <c r="V757" s="68">
        <v>0.55854220484535355</v>
      </c>
      <c r="W757" s="78">
        <v>0</v>
      </c>
      <c r="X757" s="78" t="s">
        <v>1093</v>
      </c>
      <c r="Y757" s="78" t="s">
        <v>1093</v>
      </c>
    </row>
    <row r="758" spans="2:25" ht="20" x14ac:dyDescent="0.35">
      <c r="B758">
        <v>112034</v>
      </c>
      <c r="C758" s="80" t="s">
        <v>2925</v>
      </c>
      <c r="D758" s="80" t="s">
        <v>1114</v>
      </c>
      <c r="E758" s="80" t="s">
        <v>671</v>
      </c>
      <c r="F758" s="80" t="s">
        <v>77</v>
      </c>
      <c r="G758" s="80" t="s">
        <v>16</v>
      </c>
      <c r="H758" s="80" t="s">
        <v>1770</v>
      </c>
      <c r="I758" s="80" t="s">
        <v>1757</v>
      </c>
      <c r="J758" s="146">
        <v>46060</v>
      </c>
      <c r="K758" s="146" t="s">
        <v>1719</v>
      </c>
      <c r="M758" s="79">
        <v>2</v>
      </c>
      <c r="N758" s="78">
        <v>84.767328471149156</v>
      </c>
      <c r="O758" s="78">
        <f>_xlfn.XLOOKUP($B758,[1]Sheet1!$A:$A,[1]Sheet1!$D:$D)</f>
        <v>84.76739977028997</v>
      </c>
      <c r="P758" s="78">
        <f t="shared" si="119"/>
        <v>-7.1299140813607664E-5</v>
      </c>
      <c r="Q758" s="78">
        <v>22.556390977443609</v>
      </c>
      <c r="R758" s="78">
        <v>24.378645727707653</v>
      </c>
      <c r="S758" s="78">
        <v>94.866472772918513</v>
      </c>
      <c r="T758" s="142">
        <v>0</v>
      </c>
      <c r="U758" s="68">
        <v>19.289543564306829</v>
      </c>
      <c r="V758" s="68">
        <v>0.57868630692920486</v>
      </c>
      <c r="W758" s="78">
        <v>33.928571428571431</v>
      </c>
      <c r="X758" s="78" t="s">
        <v>1093</v>
      </c>
      <c r="Y758" s="78" t="s">
        <v>1093</v>
      </c>
    </row>
    <row r="759" spans="2:25" ht="20" x14ac:dyDescent="0.35">
      <c r="B759">
        <v>112035</v>
      </c>
      <c r="C759" s="80" t="s">
        <v>2926</v>
      </c>
      <c r="D759" s="80" t="s">
        <v>1114</v>
      </c>
      <c r="E759" s="80" t="s">
        <v>2307</v>
      </c>
      <c r="F759" s="80" t="s">
        <v>1816</v>
      </c>
      <c r="G759" s="80" t="s">
        <v>1813</v>
      </c>
      <c r="H759" s="80" t="s">
        <v>1808</v>
      </c>
      <c r="I759" s="80" t="s">
        <v>1757</v>
      </c>
      <c r="J759" s="146">
        <v>46060</v>
      </c>
      <c r="K759" s="146" t="s">
        <v>1719</v>
      </c>
      <c r="M759" s="79">
        <v>2</v>
      </c>
      <c r="N759" s="78">
        <v>118.09518825502501</v>
      </c>
      <c r="O759" s="78">
        <f>_xlfn.XLOOKUP($B759,[1]Sheet1!$A:$A,[1]Sheet1!$D:$D)</f>
        <v>118.09520524392612</v>
      </c>
      <c r="P759" s="78">
        <f t="shared" si="119"/>
        <v>-1.6988901109016297E-5</v>
      </c>
      <c r="Q759" s="78">
        <v>33.333333333333329</v>
      </c>
      <c r="R759" s="78">
        <v>0</v>
      </c>
      <c r="S759" s="78">
        <v>124.61666453986584</v>
      </c>
      <c r="T759" s="142">
        <v>2</v>
      </c>
      <c r="U759" s="68">
        <v>2.4043284831627814</v>
      </c>
      <c r="V759" s="68">
        <v>0.43277912696930065</v>
      </c>
      <c r="W759" s="78">
        <v>0</v>
      </c>
      <c r="X759" s="78" t="s">
        <v>1093</v>
      </c>
      <c r="Y759" s="78" t="s">
        <v>1093</v>
      </c>
    </row>
    <row r="760" spans="2:25" ht="20" x14ac:dyDescent="0.35">
      <c r="B760">
        <v>112036</v>
      </c>
      <c r="C760" s="80" t="s">
        <v>2927</v>
      </c>
      <c r="D760" s="80" t="s">
        <v>1114</v>
      </c>
      <c r="E760" s="80" t="s">
        <v>1939</v>
      </c>
      <c r="F760" s="80" t="s">
        <v>1940</v>
      </c>
      <c r="G760" s="80" t="s">
        <v>1807</v>
      </c>
      <c r="H760" s="80" t="s">
        <v>1808</v>
      </c>
      <c r="I760" s="80" t="s">
        <v>1757</v>
      </c>
      <c r="J760" s="146">
        <v>46060</v>
      </c>
      <c r="K760" s="146" t="s">
        <v>1719</v>
      </c>
      <c r="M760" s="79">
        <v>2</v>
      </c>
      <c r="N760" s="78">
        <v>59.535821840842296</v>
      </c>
      <c r="O760" s="78">
        <f>_xlfn.XLOOKUP($B760,[1]Sheet1!$A:$A,[1]Sheet1!$D:$D)</f>
        <v>59.535759281463783</v>
      </c>
      <c r="P760" s="78">
        <f t="shared" si="119"/>
        <v>6.2559378513071806E-5</v>
      </c>
      <c r="Q760" s="78">
        <v>16.666666666666664</v>
      </c>
      <c r="R760" s="78">
        <v>2.0185991693417993</v>
      </c>
      <c r="S760" s="78">
        <v>65.933864567883674</v>
      </c>
      <c r="T760" s="142">
        <v>0</v>
      </c>
      <c r="U760" s="68">
        <v>2.3802001053185884</v>
      </c>
      <c r="V760" s="68">
        <v>0.42843601895734595</v>
      </c>
      <c r="W760" s="78">
        <v>0</v>
      </c>
      <c r="X760" s="78" t="s">
        <v>1093</v>
      </c>
      <c r="Y760" s="78" t="s">
        <v>1093</v>
      </c>
    </row>
    <row r="761" spans="2:25" ht="20" x14ac:dyDescent="0.35">
      <c r="B761">
        <v>112037</v>
      </c>
      <c r="C761" s="80" t="s">
        <v>2928</v>
      </c>
      <c r="D761" s="80" t="s">
        <v>1114</v>
      </c>
      <c r="E761" s="80" t="s">
        <v>2513</v>
      </c>
      <c r="F761" s="80" t="s">
        <v>104</v>
      </c>
      <c r="G761" s="80" t="s">
        <v>22</v>
      </c>
      <c r="H761" s="80" t="s">
        <v>1756</v>
      </c>
      <c r="I761" s="80" t="s">
        <v>1757</v>
      </c>
      <c r="J761" s="146">
        <v>46060</v>
      </c>
      <c r="K761" s="146" t="s">
        <v>1719</v>
      </c>
      <c r="M761" s="79">
        <v>2</v>
      </c>
      <c r="N761" s="78">
        <v>79.201815277221783</v>
      </c>
      <c r="O761" s="78">
        <f>_xlfn.XLOOKUP($B761,[1]Sheet1!$A:$A,[1]Sheet1!$D:$D)</f>
        <v>79.2020283506195</v>
      </c>
      <c r="P761" s="78">
        <f t="shared" si="119"/>
        <v>-2.13073397716812E-4</v>
      </c>
      <c r="Q761" s="78">
        <v>21.666666666666668</v>
      </c>
      <c r="R761" s="78">
        <v>52.559849771771525</v>
      </c>
      <c r="S761" s="78">
        <v>100.45529897433856</v>
      </c>
      <c r="T761" s="142">
        <v>0</v>
      </c>
      <c r="U761" s="68">
        <v>8.5711836804662731</v>
      </c>
      <c r="V761" s="68">
        <v>0.25713551041398819</v>
      </c>
      <c r="W761" s="78">
        <v>0</v>
      </c>
      <c r="X761" s="78" t="s">
        <v>1093</v>
      </c>
      <c r="Y761" s="78" t="s">
        <v>1093</v>
      </c>
    </row>
    <row r="762" spans="2:25" ht="20" x14ac:dyDescent="0.35">
      <c r="B762">
        <v>112038</v>
      </c>
      <c r="C762" s="80" t="s">
        <v>2929</v>
      </c>
      <c r="D762" s="80" t="s">
        <v>1114</v>
      </c>
      <c r="E762" s="80" t="s">
        <v>2572</v>
      </c>
      <c r="F762" s="80" t="s">
        <v>1887</v>
      </c>
      <c r="G762" s="80" t="s">
        <v>1813</v>
      </c>
      <c r="H762" s="80" t="s">
        <v>1808</v>
      </c>
      <c r="I762" s="80" t="s">
        <v>1757</v>
      </c>
      <c r="J762" s="146">
        <v>46060</v>
      </c>
      <c r="K762" s="146" t="s">
        <v>1719</v>
      </c>
      <c r="M762" s="79">
        <v>2</v>
      </c>
      <c r="N762" s="78">
        <v>77.580241299682712</v>
      </c>
      <c r="O762" s="78">
        <f>_xlfn.XLOOKUP($B762,[1]Sheet1!$A:$A,[1]Sheet1!$D:$D)</f>
        <v>77.580199839087754</v>
      </c>
      <c r="P762" s="78">
        <f t="shared" si="119"/>
        <v>4.1460594957243302E-5</v>
      </c>
      <c r="Q762" s="78">
        <v>11.111111111111111</v>
      </c>
      <c r="R762" s="78">
        <v>6.0401830809002801</v>
      </c>
      <c r="S762" s="78">
        <v>84.495840288659323</v>
      </c>
      <c r="T762" s="142">
        <v>0</v>
      </c>
      <c r="U762" s="68">
        <v>2.4232243365095916</v>
      </c>
      <c r="V762" s="68">
        <v>0.43618038057172648</v>
      </c>
      <c r="W762" s="78">
        <v>0</v>
      </c>
      <c r="X762" s="78" t="s">
        <v>1093</v>
      </c>
      <c r="Y762" s="78" t="s">
        <v>1093</v>
      </c>
    </row>
    <row r="763" spans="2:25" ht="20" x14ac:dyDescent="0.35">
      <c r="B763">
        <v>112039</v>
      </c>
      <c r="C763" s="80" t="s">
        <v>2930</v>
      </c>
      <c r="D763" s="80" t="s">
        <v>1114</v>
      </c>
      <c r="E763" s="80" t="s">
        <v>2744</v>
      </c>
      <c r="F763" s="80" t="s">
        <v>170</v>
      </c>
      <c r="G763" s="80" t="s">
        <v>24</v>
      </c>
      <c r="H763" s="80" t="s">
        <v>1760</v>
      </c>
      <c r="I763" s="80" t="s">
        <v>1757</v>
      </c>
      <c r="J763" s="146">
        <v>46060</v>
      </c>
      <c r="K763" s="146" t="s">
        <v>1719</v>
      </c>
      <c r="M763" s="79">
        <v>2</v>
      </c>
      <c r="N763" s="78">
        <v>90.889771603948361</v>
      </c>
      <c r="O763" s="78">
        <f>_xlfn.XLOOKUP($B763,[1]Sheet1!$A:$A,[1]Sheet1!$D:$D)</f>
        <v>90.889731944330592</v>
      </c>
      <c r="P763" s="78">
        <f t="shared" si="119"/>
        <v>3.96596177694164E-5</v>
      </c>
      <c r="Q763" s="78">
        <v>28.000000000000004</v>
      </c>
      <c r="R763" s="78">
        <v>55.427940209404156</v>
      </c>
      <c r="S763" s="78">
        <v>92.162963125276534</v>
      </c>
      <c r="T763" s="142">
        <v>0</v>
      </c>
      <c r="U763" s="68">
        <v>7.7483403619927751</v>
      </c>
      <c r="V763" s="68">
        <v>0.3874170180996388</v>
      </c>
      <c r="W763" s="78">
        <v>0</v>
      </c>
      <c r="X763" s="78" t="s">
        <v>1093</v>
      </c>
      <c r="Y763" s="78" t="s">
        <v>1093</v>
      </c>
    </row>
    <row r="764" spans="2:25" ht="20" x14ac:dyDescent="0.35">
      <c r="B764">
        <v>112040</v>
      </c>
      <c r="C764" s="80" t="s">
        <v>2931</v>
      </c>
      <c r="D764" s="80" t="s">
        <v>1114</v>
      </c>
      <c r="E764" s="80" t="s">
        <v>2870</v>
      </c>
      <c r="F764" s="80" t="s">
        <v>1872</v>
      </c>
      <c r="G764" s="80" t="s">
        <v>1807</v>
      </c>
      <c r="H764" s="80" t="s">
        <v>1808</v>
      </c>
      <c r="I764" s="80" t="s">
        <v>1757</v>
      </c>
      <c r="J764" s="146">
        <v>46060</v>
      </c>
      <c r="K764" s="146" t="s">
        <v>1719</v>
      </c>
      <c r="M764" s="79">
        <v>2</v>
      </c>
      <c r="N764" s="78">
        <v>82.725848618996594</v>
      </c>
      <c r="O764" s="78">
        <f>_xlfn.XLOOKUP($B764,[1]Sheet1!$A:$A,[1]Sheet1!$D:$D)</f>
        <v>82.725751542007714</v>
      </c>
      <c r="P764" s="78">
        <f t="shared" si="119"/>
        <v>9.7076988879507553E-5</v>
      </c>
      <c r="Q764" s="78">
        <v>16.666666666666664</v>
      </c>
      <c r="R764" s="78">
        <v>6.0145319735741447</v>
      </c>
      <c r="S764" s="78">
        <v>86.748616946606887</v>
      </c>
      <c r="T764" s="142">
        <v>0</v>
      </c>
      <c r="U764" s="68">
        <v>1.6730179384701183</v>
      </c>
      <c r="V764" s="68">
        <v>0.30114322892462125</v>
      </c>
      <c r="W764" s="78">
        <v>0</v>
      </c>
      <c r="X764" s="78" t="s">
        <v>1093</v>
      </c>
      <c r="Y764" s="78" t="s">
        <v>1093</v>
      </c>
    </row>
    <row r="765" spans="2:25" ht="30" x14ac:dyDescent="0.35">
      <c r="B765">
        <v>112042</v>
      </c>
      <c r="C765" s="80" t="s">
        <v>2932</v>
      </c>
      <c r="D765" s="80" t="s">
        <v>1114</v>
      </c>
      <c r="E765" s="80" t="s">
        <v>426</v>
      </c>
      <c r="F765" s="80" t="s">
        <v>37</v>
      </c>
      <c r="G765" s="80" t="s">
        <v>1776</v>
      </c>
      <c r="H765" s="80" t="s">
        <v>1777</v>
      </c>
      <c r="I765" s="80" t="s">
        <v>1757</v>
      </c>
      <c r="J765" s="146">
        <v>46060</v>
      </c>
      <c r="K765" s="146" t="s">
        <v>1719</v>
      </c>
      <c r="M765" s="79">
        <v>2</v>
      </c>
      <c r="N765" s="78">
        <v>73.952598912776153</v>
      </c>
      <c r="O765" s="78">
        <f>_xlfn.XLOOKUP($B765,[1]Sheet1!$A:$A,[1]Sheet1!$D:$D)</f>
        <v>73.952695927813622</v>
      </c>
      <c r="P765" s="78">
        <f t="shared" si="119"/>
        <v>-9.7015037468395349E-5</v>
      </c>
      <c r="Q765" s="78">
        <v>24.060150375939848</v>
      </c>
      <c r="R765" s="78">
        <v>13.002477561070739</v>
      </c>
      <c r="S765" s="78">
        <v>85.550361606108382</v>
      </c>
      <c r="T765" s="142">
        <v>0</v>
      </c>
      <c r="U765" s="68">
        <v>35.747883349012227</v>
      </c>
      <c r="V765" s="68">
        <v>1.0724365004703669</v>
      </c>
      <c r="W765" s="78">
        <v>2.7597402597402598</v>
      </c>
      <c r="X765" s="78" t="s">
        <v>1093</v>
      </c>
      <c r="Y765" s="78" t="s">
        <v>1093</v>
      </c>
    </row>
    <row r="766" spans="2:25" ht="20" x14ac:dyDescent="0.35">
      <c r="B766">
        <v>112043</v>
      </c>
      <c r="C766" s="80" t="s">
        <v>2933</v>
      </c>
      <c r="D766" s="80" t="s">
        <v>1114</v>
      </c>
      <c r="E766" s="80" t="s">
        <v>2878</v>
      </c>
      <c r="F766" s="80" t="s">
        <v>1826</v>
      </c>
      <c r="G766" s="80" t="s">
        <v>1807</v>
      </c>
      <c r="H766" s="80" t="s">
        <v>1808</v>
      </c>
      <c r="I766" s="80" t="s">
        <v>1757</v>
      </c>
      <c r="J766" s="146">
        <v>46060</v>
      </c>
      <c r="K766" s="146" t="s">
        <v>1719</v>
      </c>
      <c r="M766" s="79">
        <v>2</v>
      </c>
      <c r="N766" s="78">
        <v>84.9805396787132</v>
      </c>
      <c r="O766" s="78">
        <f>_xlfn.XLOOKUP($B766,[1]Sheet1!$A:$A,[1]Sheet1!$D:$D)</f>
        <v>84.980527783685361</v>
      </c>
      <c r="P766" s="78">
        <f t="shared" si="119"/>
        <v>1.1895027839159411E-5</v>
      </c>
      <c r="Q766" s="78">
        <v>27.777777777777779</v>
      </c>
      <c r="R766" s="78">
        <v>15.308748840352997</v>
      </c>
      <c r="S766" s="78">
        <v>87.940950511001617</v>
      </c>
      <c r="T766" s="142">
        <v>0</v>
      </c>
      <c r="U766" s="68">
        <v>3.759511564257572</v>
      </c>
      <c r="V766" s="68">
        <v>0.67671208156636298</v>
      </c>
      <c r="W766" s="78">
        <v>0</v>
      </c>
      <c r="X766" s="78" t="s">
        <v>1093</v>
      </c>
      <c r="Y766" s="78" t="s">
        <v>1093</v>
      </c>
    </row>
    <row r="767" spans="2:25" ht="30" x14ac:dyDescent="0.35">
      <c r="B767">
        <v>112044</v>
      </c>
      <c r="C767" s="80" t="s">
        <v>2934</v>
      </c>
      <c r="D767" s="80" t="s">
        <v>1114</v>
      </c>
      <c r="E767" s="80" t="s">
        <v>2189</v>
      </c>
      <c r="F767" s="80" t="s">
        <v>1894</v>
      </c>
      <c r="G767" s="80" t="s">
        <v>18</v>
      </c>
      <c r="H767" s="80" t="s">
        <v>1777</v>
      </c>
      <c r="I767" s="80" t="s">
        <v>1757</v>
      </c>
      <c r="J767" s="146">
        <v>46060</v>
      </c>
      <c r="K767" s="146" t="s">
        <v>1719</v>
      </c>
      <c r="M767" s="79">
        <v>2</v>
      </c>
      <c r="N767" s="78">
        <v>75.772129252610227</v>
      </c>
      <c r="O767" s="78">
        <f>_xlfn.XLOOKUP($B767,[1]Sheet1!$A:$A,[1]Sheet1!$D:$D)</f>
        <v>75.772098892116702</v>
      </c>
      <c r="P767" s="78">
        <f t="shared" si="119"/>
        <v>3.0360493525449783E-5</v>
      </c>
      <c r="Q767" s="78">
        <v>19.117647058823529</v>
      </c>
      <c r="R767" s="78">
        <v>41.170485964965231</v>
      </c>
      <c r="S767" s="78">
        <v>76.853737043988161</v>
      </c>
      <c r="T767" s="142">
        <v>0</v>
      </c>
      <c r="U767" s="68">
        <v>22.872276393403158</v>
      </c>
      <c r="V767" s="68">
        <v>0.68616829180209471</v>
      </c>
      <c r="W767" s="78">
        <v>2.2727272727272729</v>
      </c>
      <c r="X767" s="78" t="s">
        <v>1093</v>
      </c>
      <c r="Y767" s="78" t="s">
        <v>1093</v>
      </c>
    </row>
    <row r="768" spans="2:25" ht="20" x14ac:dyDescent="0.35">
      <c r="B768">
        <v>112045</v>
      </c>
      <c r="C768" s="80" t="s">
        <v>2935</v>
      </c>
      <c r="D768" s="80" t="s">
        <v>1114</v>
      </c>
      <c r="E768" s="80" t="s">
        <v>2838</v>
      </c>
      <c r="F768" s="80" t="s">
        <v>1889</v>
      </c>
      <c r="G768" s="80" t="s">
        <v>1807</v>
      </c>
      <c r="H768" s="80" t="s">
        <v>1808</v>
      </c>
      <c r="I768" s="80" t="s">
        <v>1757</v>
      </c>
      <c r="J768" s="146">
        <v>46060</v>
      </c>
      <c r="K768" s="146" t="s">
        <v>1719</v>
      </c>
      <c r="M768" s="79">
        <v>2</v>
      </c>
      <c r="N768" s="78">
        <v>100.10703656049751</v>
      </c>
      <c r="O768" s="78">
        <f>_xlfn.XLOOKUP($B768,[1]Sheet1!$A:$A,[1]Sheet1!$D:$D)</f>
        <v>100.10705585154331</v>
      </c>
      <c r="P768" s="78">
        <f t="shared" si="119"/>
        <v>-1.9291045802560802E-5</v>
      </c>
      <c r="Q768" s="78">
        <v>27.777777777777779</v>
      </c>
      <c r="R768" s="78">
        <v>9.542579924079444</v>
      </c>
      <c r="S768" s="78">
        <v>106.78764074184448</v>
      </c>
      <c r="T768" s="142">
        <v>1</v>
      </c>
      <c r="U768" s="68">
        <v>2.0304611925432914</v>
      </c>
      <c r="V768" s="68">
        <v>0.36548301465779248</v>
      </c>
      <c r="W768" s="78">
        <v>0</v>
      </c>
      <c r="X768" s="78" t="s">
        <v>1093</v>
      </c>
      <c r="Y768" s="78" t="s">
        <v>1093</v>
      </c>
    </row>
    <row r="769" spans="2:25" ht="20" x14ac:dyDescent="0.35">
      <c r="B769">
        <v>112046</v>
      </c>
      <c r="C769" s="80" t="s">
        <v>2936</v>
      </c>
      <c r="D769" s="80" t="s">
        <v>1114</v>
      </c>
      <c r="E769" s="80" t="s">
        <v>2771</v>
      </c>
      <c r="F769" s="80" t="s">
        <v>1924</v>
      </c>
      <c r="G769" s="80" t="s">
        <v>1830</v>
      </c>
      <c r="H769" s="80" t="s">
        <v>1822</v>
      </c>
      <c r="I769" s="80" t="s">
        <v>1757</v>
      </c>
      <c r="J769" s="146">
        <v>46060</v>
      </c>
      <c r="K769" s="146" t="s">
        <v>1719</v>
      </c>
      <c r="M769" s="79">
        <v>2</v>
      </c>
      <c r="N769" s="78">
        <v>82.044459783425921</v>
      </c>
      <c r="O769" s="78">
        <f>_xlfn.XLOOKUP($B769,[1]Sheet1!$A:$A,[1]Sheet1!$D:$D)</f>
        <v>82.044337594296948</v>
      </c>
      <c r="P769" s="78">
        <f t="shared" si="119"/>
        <v>1.2218912897310474E-4</v>
      </c>
      <c r="Q769" s="78">
        <v>23.333333333333332</v>
      </c>
      <c r="R769" s="78">
        <v>46.601616013307904</v>
      </c>
      <c r="S769" s="78">
        <v>82.331694690000916</v>
      </c>
      <c r="T769" s="142">
        <v>0</v>
      </c>
      <c r="U769" s="68">
        <v>22.449433207379418</v>
      </c>
      <c r="V769" s="68">
        <v>0.44898866414758837</v>
      </c>
      <c r="W769" s="78">
        <v>0.18939393939393939</v>
      </c>
      <c r="X769" s="78" t="s">
        <v>1093</v>
      </c>
      <c r="Y769" s="78" t="s">
        <v>1093</v>
      </c>
    </row>
    <row r="770" spans="2:25" ht="30" x14ac:dyDescent="0.35">
      <c r="B770">
        <v>112047</v>
      </c>
      <c r="C770" s="80" t="s">
        <v>2937</v>
      </c>
      <c r="D770" s="80" t="s">
        <v>1114</v>
      </c>
      <c r="E770" s="80" t="s">
        <v>487</v>
      </c>
      <c r="F770" s="80" t="s">
        <v>39</v>
      </c>
      <c r="G770" s="80" t="s">
        <v>18</v>
      </c>
      <c r="H770" s="80" t="s">
        <v>1777</v>
      </c>
      <c r="I770" s="80" t="s">
        <v>1757</v>
      </c>
      <c r="J770" s="146">
        <v>46060</v>
      </c>
      <c r="K770" s="146" t="s">
        <v>1719</v>
      </c>
      <c r="M770" s="79">
        <v>2</v>
      </c>
      <c r="N770" s="78">
        <v>57.559122984539435</v>
      </c>
      <c r="O770" s="78">
        <f>_xlfn.XLOOKUP($B770,[1]Sheet1!$A:$A,[1]Sheet1!$D:$D)</f>
        <v>57.559254036480091</v>
      </c>
      <c r="P770" s="78">
        <f t="shared" si="119"/>
        <v>-1.3105194065587966E-4</v>
      </c>
      <c r="Q770" s="78">
        <v>20.472440944881889</v>
      </c>
      <c r="R770" s="78">
        <v>15.796422920917788</v>
      </c>
      <c r="S770" s="78">
        <v>46.717769733213018</v>
      </c>
      <c r="T770" s="142">
        <v>0</v>
      </c>
      <c r="U770" s="68">
        <v>10.335917312661499</v>
      </c>
      <c r="V770" s="68">
        <v>0.31007751937984496</v>
      </c>
      <c r="W770" s="78">
        <v>0</v>
      </c>
      <c r="X770" s="78" t="s">
        <v>1093</v>
      </c>
      <c r="Y770" s="78" t="s">
        <v>1093</v>
      </c>
    </row>
    <row r="771" spans="2:25" ht="20" x14ac:dyDescent="0.35">
      <c r="B771">
        <v>112048</v>
      </c>
      <c r="C771" s="80" t="s">
        <v>15</v>
      </c>
      <c r="D771" s="80" t="s">
        <v>1114</v>
      </c>
      <c r="E771" s="80" t="s">
        <v>2609</v>
      </c>
      <c r="F771" s="80" t="s">
        <v>2610</v>
      </c>
      <c r="G771" s="80" t="s">
        <v>1821</v>
      </c>
      <c r="H771" s="80" t="s">
        <v>1822</v>
      </c>
      <c r="I771" s="80" t="s">
        <v>1757</v>
      </c>
      <c r="J771" s="146">
        <v>46060</v>
      </c>
      <c r="K771" s="146" t="s">
        <v>1719</v>
      </c>
      <c r="M771" s="79">
        <v>2</v>
      </c>
      <c r="N771" s="78">
        <v>73.254835963713006</v>
      </c>
      <c r="O771" s="78">
        <f>_xlfn.XLOOKUP($B771,[1]Sheet1!$A:$A,[1]Sheet1!$D:$D)</f>
        <v>73.254734536615459</v>
      </c>
      <c r="P771" s="78">
        <f t="shared" si="119"/>
        <v>1.0142709754745738E-4</v>
      </c>
      <c r="Q771" s="78">
        <v>20</v>
      </c>
      <c r="R771" s="78">
        <v>71.339711665771645</v>
      </c>
      <c r="S771" s="78">
        <v>61.29898428882705</v>
      </c>
      <c r="T771" s="142">
        <v>0</v>
      </c>
      <c r="U771" s="68">
        <v>24.393181955068364</v>
      </c>
      <c r="V771" s="68">
        <v>0.48786363910136726</v>
      </c>
      <c r="W771" s="78">
        <v>0</v>
      </c>
      <c r="X771" s="78" t="s">
        <v>1093</v>
      </c>
      <c r="Y771" s="78" t="s">
        <v>1093</v>
      </c>
    </row>
    <row r="772" spans="2:25" ht="30" x14ac:dyDescent="0.35">
      <c r="B772">
        <v>112049</v>
      </c>
      <c r="C772" s="80" t="s">
        <v>2938</v>
      </c>
      <c r="D772" s="80" t="s">
        <v>1114</v>
      </c>
      <c r="E772" s="80" t="s">
        <v>2939</v>
      </c>
      <c r="F772" s="80" t="s">
        <v>1851</v>
      </c>
      <c r="G772" s="80" t="s">
        <v>18</v>
      </c>
      <c r="H772" s="80" t="s">
        <v>1777</v>
      </c>
      <c r="I772" s="80" t="s">
        <v>1757</v>
      </c>
      <c r="J772" s="146">
        <v>46060</v>
      </c>
      <c r="K772" s="146" t="s">
        <v>1719</v>
      </c>
      <c r="M772" s="79">
        <v>2</v>
      </c>
      <c r="N772" s="78">
        <v>62.856040915864952</v>
      </c>
      <c r="O772" s="78">
        <f>_xlfn.XLOOKUP($B772,[1]Sheet1!$A:$A,[1]Sheet1!$D:$D)</f>
        <v>62.85590726251241</v>
      </c>
      <c r="P772" s="78">
        <f t="shared" si="119"/>
        <v>1.336533525417849E-4</v>
      </c>
      <c r="Q772" s="78">
        <v>25.757575757575758</v>
      </c>
      <c r="R772" s="78">
        <v>24.101649494954362</v>
      </c>
      <c r="S772" s="78">
        <v>68.359461158367779</v>
      </c>
      <c r="T772" s="142">
        <v>0</v>
      </c>
      <c r="U772" s="68">
        <v>14.430014430014429</v>
      </c>
      <c r="V772" s="68">
        <v>0.4329004329004329</v>
      </c>
      <c r="W772" s="78">
        <v>16.071428571428573</v>
      </c>
      <c r="X772" s="78" t="s">
        <v>1093</v>
      </c>
      <c r="Y772" s="78" t="s">
        <v>1093</v>
      </c>
    </row>
    <row r="773" spans="2:25" ht="20" x14ac:dyDescent="0.35">
      <c r="B773">
        <v>112050</v>
      </c>
      <c r="C773" s="80" t="s">
        <v>393</v>
      </c>
      <c r="D773" s="80" t="s">
        <v>1114</v>
      </c>
      <c r="E773" s="80" t="s">
        <v>616</v>
      </c>
      <c r="F773" s="80" t="s">
        <v>76</v>
      </c>
      <c r="G773" s="80" t="s">
        <v>21</v>
      </c>
      <c r="H773" s="80" t="s">
        <v>1760</v>
      </c>
      <c r="I773" s="80" t="s">
        <v>1757</v>
      </c>
      <c r="J773" s="146">
        <v>46060</v>
      </c>
      <c r="K773" s="146" t="s">
        <v>1719</v>
      </c>
      <c r="M773" s="79">
        <v>2</v>
      </c>
      <c r="N773" s="78">
        <v>80.200229925501361</v>
      </c>
      <c r="O773" s="78">
        <f>_xlfn.XLOOKUP($B773,[1]Sheet1!$A:$A,[1]Sheet1!$D:$D)</f>
        <v>80.200461286530185</v>
      </c>
      <c r="P773" s="78">
        <f t="shared" ref="P773:P788" si="120">N773-O773</f>
        <v>-2.3136102882403975E-4</v>
      </c>
      <c r="Q773" s="78">
        <v>33.093525179856115</v>
      </c>
      <c r="R773" s="78">
        <v>49.335454136875576</v>
      </c>
      <c r="S773" s="78">
        <v>106.33816140972054</v>
      </c>
      <c r="T773" s="142">
        <v>0</v>
      </c>
      <c r="U773" s="68">
        <v>12.448870709585631</v>
      </c>
      <c r="V773" s="68">
        <v>0.3734661212875689</v>
      </c>
      <c r="W773" s="78">
        <v>0</v>
      </c>
      <c r="X773" s="78" t="s">
        <v>1093</v>
      </c>
      <c r="Y773" s="78" t="s">
        <v>1093</v>
      </c>
    </row>
    <row r="774" spans="2:25" ht="20" x14ac:dyDescent="0.35">
      <c r="B774">
        <v>112051</v>
      </c>
      <c r="C774" s="80" t="s">
        <v>2940</v>
      </c>
      <c r="D774" s="80" t="s">
        <v>1114</v>
      </c>
      <c r="E774" s="80" t="s">
        <v>2941</v>
      </c>
      <c r="F774" s="80" t="s">
        <v>2084</v>
      </c>
      <c r="G774" s="80" t="s">
        <v>1881</v>
      </c>
      <c r="H774" s="80" t="s">
        <v>1822</v>
      </c>
      <c r="I774" s="80" t="s">
        <v>1757</v>
      </c>
      <c r="J774" s="146">
        <v>46060</v>
      </c>
      <c r="K774" s="146" t="s">
        <v>1719</v>
      </c>
      <c r="M774" s="79">
        <v>2</v>
      </c>
      <c r="N774" s="78">
        <v>65.7827329227826</v>
      </c>
      <c r="O774" s="78">
        <f>_xlfn.XLOOKUP($B774,[1]Sheet1!$A:$A,[1]Sheet1!$D:$D)</f>
        <v>65.782677508937923</v>
      </c>
      <c r="P774" s="78">
        <f t="shared" si="120"/>
        <v>5.5413844677332236E-5</v>
      </c>
      <c r="Q774" s="78">
        <v>16.666666666666664</v>
      </c>
      <c r="R774" s="78">
        <v>41.154987489283812</v>
      </c>
      <c r="S774" s="78">
        <v>61.910033686224693</v>
      </c>
      <c r="T774" s="142">
        <v>0</v>
      </c>
      <c r="U774" s="68">
        <v>14.481665664790425</v>
      </c>
      <c r="V774" s="68">
        <v>0.28963331329580849</v>
      </c>
      <c r="W774" s="78">
        <v>44.696969696969695</v>
      </c>
      <c r="X774" s="78" t="s">
        <v>1093</v>
      </c>
      <c r="Y774" s="78" t="s">
        <v>1093</v>
      </c>
    </row>
    <row r="775" spans="2:25" ht="30" x14ac:dyDescent="0.35">
      <c r="B775">
        <v>112052</v>
      </c>
      <c r="C775" s="80" t="s">
        <v>2942</v>
      </c>
      <c r="D775" s="80" t="s">
        <v>1114</v>
      </c>
      <c r="E775" s="80" t="s">
        <v>2658</v>
      </c>
      <c r="F775" s="80" t="s">
        <v>1894</v>
      </c>
      <c r="G775" s="80" t="s">
        <v>18</v>
      </c>
      <c r="H775" s="80" t="s">
        <v>1777</v>
      </c>
      <c r="I775" s="80" t="s">
        <v>1757</v>
      </c>
      <c r="J775" s="146">
        <v>46060</v>
      </c>
      <c r="K775" s="146" t="s">
        <v>1719</v>
      </c>
      <c r="M775" s="79">
        <v>2</v>
      </c>
      <c r="N775" s="78">
        <v>59.280845084274333</v>
      </c>
      <c r="O775" s="78">
        <f>_xlfn.XLOOKUP($B775,[1]Sheet1!$A:$A,[1]Sheet1!$D:$D)</f>
        <v>59.280814072904029</v>
      </c>
      <c r="P775" s="78">
        <f t="shared" si="120"/>
        <v>3.1011370303701824E-5</v>
      </c>
      <c r="Q775" s="78">
        <v>29.411764705882355</v>
      </c>
      <c r="R775" s="78">
        <v>26.684431215054733</v>
      </c>
      <c r="S775" s="78">
        <v>53.17562123094978</v>
      </c>
      <c r="T775" s="142">
        <v>0</v>
      </c>
      <c r="U775" s="68">
        <v>33.828967036425148</v>
      </c>
      <c r="V775" s="68">
        <v>1.0148690110927543</v>
      </c>
      <c r="W775" s="78">
        <v>0.81168831168831157</v>
      </c>
      <c r="X775" s="78" t="s">
        <v>1093</v>
      </c>
      <c r="Y775" s="78" t="s">
        <v>1093</v>
      </c>
    </row>
    <row r="776" spans="2:25" ht="20" x14ac:dyDescent="0.35">
      <c r="B776">
        <v>112053</v>
      </c>
      <c r="C776" s="80" t="s">
        <v>2943</v>
      </c>
      <c r="D776" s="80" t="s">
        <v>1114</v>
      </c>
      <c r="E776" s="80" t="s">
        <v>1258</v>
      </c>
      <c r="F776" s="80" t="s">
        <v>144</v>
      </c>
      <c r="G776" s="80" t="s">
        <v>29</v>
      </c>
      <c r="H776" s="80" t="s">
        <v>1756</v>
      </c>
      <c r="I776" s="80" t="s">
        <v>1757</v>
      </c>
      <c r="J776" s="146">
        <v>46060</v>
      </c>
      <c r="K776" s="146" t="s">
        <v>1719</v>
      </c>
      <c r="M776" s="79">
        <v>2</v>
      </c>
      <c r="N776" s="78">
        <v>74.180858072228375</v>
      </c>
      <c r="O776" s="78">
        <f>_xlfn.XLOOKUP($B776,[1]Sheet1!$A:$A,[1]Sheet1!$D:$D)</f>
        <v>74.180975214789342</v>
      </c>
      <c r="P776" s="78">
        <f t="shared" si="120"/>
        <v>-1.1714256096695408E-4</v>
      </c>
      <c r="Q776" s="78">
        <v>16.923076923076923</v>
      </c>
      <c r="R776" s="78">
        <v>14.530341298167604</v>
      </c>
      <c r="S776" s="78">
        <v>103.32828149629778</v>
      </c>
      <c r="T776" s="142">
        <v>0</v>
      </c>
      <c r="U776" s="68">
        <v>14.840182648401825</v>
      </c>
      <c r="V776" s="68">
        <v>0.4452054794520548</v>
      </c>
      <c r="W776" s="78">
        <v>0</v>
      </c>
      <c r="X776" s="78" t="s">
        <v>1093</v>
      </c>
      <c r="Y776" s="78" t="s">
        <v>1093</v>
      </c>
    </row>
    <row r="777" spans="2:25" ht="20" x14ac:dyDescent="0.35">
      <c r="B777">
        <v>112054</v>
      </c>
      <c r="C777" s="80" t="s">
        <v>2944</v>
      </c>
      <c r="D777" s="80" t="s">
        <v>1114</v>
      </c>
      <c r="E777" s="80" t="s">
        <v>2945</v>
      </c>
      <c r="F777" s="80" t="s">
        <v>1884</v>
      </c>
      <c r="G777" s="80" t="s">
        <v>22</v>
      </c>
      <c r="H777" s="80" t="s">
        <v>1756</v>
      </c>
      <c r="I777" s="80" t="s">
        <v>1757</v>
      </c>
      <c r="J777" s="146">
        <v>46060</v>
      </c>
      <c r="K777" s="146" t="s">
        <v>1719</v>
      </c>
      <c r="M777" s="79">
        <v>2</v>
      </c>
      <c r="N777" s="78">
        <v>51.10104445983157</v>
      </c>
      <c r="O777" s="78">
        <f>_xlfn.XLOOKUP($B777,[1]Sheet1!$A:$A,[1]Sheet1!$D:$D)</f>
        <v>51.100980995851074</v>
      </c>
      <c r="P777" s="78">
        <f t="shared" si="120"/>
        <v>6.3463980495725991E-5</v>
      </c>
      <c r="Q777" s="78">
        <v>18.604651162790699</v>
      </c>
      <c r="R777" s="78">
        <v>22.625656456138437</v>
      </c>
      <c r="S777" s="78">
        <v>47.993158550612812</v>
      </c>
      <c r="T777" s="142">
        <v>0</v>
      </c>
      <c r="U777" s="68">
        <v>22.796893923202962</v>
      </c>
      <c r="V777" s="68">
        <v>0.68390681769608885</v>
      </c>
      <c r="W777" s="78">
        <v>0</v>
      </c>
      <c r="X777" s="78" t="s">
        <v>1093</v>
      </c>
      <c r="Y777" s="78" t="s">
        <v>1093</v>
      </c>
    </row>
    <row r="778" spans="2:25" ht="20" x14ac:dyDescent="0.35">
      <c r="B778">
        <v>112055</v>
      </c>
      <c r="C778" s="80" t="s">
        <v>2946</v>
      </c>
      <c r="D778" s="80" t="s">
        <v>1114</v>
      </c>
      <c r="E778" s="80" t="s">
        <v>2864</v>
      </c>
      <c r="F778" s="80" t="s">
        <v>2012</v>
      </c>
      <c r="G778" s="80" t="s">
        <v>1881</v>
      </c>
      <c r="H778" s="80" t="s">
        <v>1822</v>
      </c>
      <c r="I778" s="80" t="s">
        <v>1757</v>
      </c>
      <c r="J778" s="146">
        <v>46060</v>
      </c>
      <c r="K778" s="146" t="s">
        <v>1719</v>
      </c>
      <c r="M778" s="79">
        <v>2</v>
      </c>
      <c r="N778" s="78">
        <v>73.957575907377745</v>
      </c>
      <c r="O778" s="78">
        <f>_xlfn.XLOOKUP($B778,[1]Sheet1!$A:$A,[1]Sheet1!$D:$D)</f>
        <v>73.957482745476284</v>
      </c>
      <c r="P778" s="78">
        <f t="shared" si="120"/>
        <v>9.3161901460803165E-5</v>
      </c>
      <c r="Q778" s="78">
        <v>13.333333333333334</v>
      </c>
      <c r="R778" s="78">
        <v>56.555806274013264</v>
      </c>
      <c r="S778" s="78">
        <v>73.040975071610632</v>
      </c>
      <c r="T778" s="142">
        <v>0</v>
      </c>
      <c r="U778" s="68">
        <v>19.401330376940134</v>
      </c>
      <c r="V778" s="68">
        <v>0.38802660753880269</v>
      </c>
      <c r="W778" s="78">
        <v>0</v>
      </c>
      <c r="X778" s="78" t="s">
        <v>1093</v>
      </c>
      <c r="Y778" s="78" t="s">
        <v>1093</v>
      </c>
    </row>
    <row r="779" spans="2:25" ht="20" x14ac:dyDescent="0.35">
      <c r="B779">
        <v>112056</v>
      </c>
      <c r="C779" s="80" t="s">
        <v>2947</v>
      </c>
      <c r="D779" s="80" t="s">
        <v>1114</v>
      </c>
      <c r="E779" s="80" t="s">
        <v>2948</v>
      </c>
      <c r="F779" s="80" t="s">
        <v>2234</v>
      </c>
      <c r="G779" s="80" t="s">
        <v>26</v>
      </c>
      <c r="H779" s="80" t="s">
        <v>1756</v>
      </c>
      <c r="I779" s="80" t="s">
        <v>1757</v>
      </c>
      <c r="J779" s="146">
        <v>46060</v>
      </c>
      <c r="K779" s="146" t="s">
        <v>1719</v>
      </c>
      <c r="M779" s="79">
        <v>2</v>
      </c>
      <c r="N779" s="78">
        <v>78.941941829395489</v>
      </c>
      <c r="O779" s="78">
        <f>_xlfn.XLOOKUP($B779,[1]Sheet1!$A:$A,[1]Sheet1!$D:$D)</f>
        <v>78.94204144625165</v>
      </c>
      <c r="P779" s="78">
        <f t="shared" si="120"/>
        <v>-9.9616856161333089E-5</v>
      </c>
      <c r="Q779" s="78">
        <v>26.666666666666668</v>
      </c>
      <c r="R779" s="78">
        <v>21.091313529439422</v>
      </c>
      <c r="S779" s="78">
        <v>72.020200186950916</v>
      </c>
      <c r="T779" s="142">
        <v>0</v>
      </c>
      <c r="U779" s="68">
        <v>0</v>
      </c>
      <c r="V779" s="68">
        <v>0</v>
      </c>
      <c r="W779" s="78">
        <v>0</v>
      </c>
      <c r="X779" s="78" t="s">
        <v>1093</v>
      </c>
      <c r="Y779" s="78" t="s">
        <v>1093</v>
      </c>
    </row>
    <row r="780" spans="2:25" ht="20" x14ac:dyDescent="0.35">
      <c r="B780">
        <v>112057</v>
      </c>
      <c r="C780" s="80" t="s">
        <v>2949</v>
      </c>
      <c r="D780" s="80" t="s">
        <v>1114</v>
      </c>
      <c r="E780" s="80" t="s">
        <v>2271</v>
      </c>
      <c r="F780" s="80" t="s">
        <v>2272</v>
      </c>
      <c r="G780" s="80" t="s">
        <v>1807</v>
      </c>
      <c r="H780" s="80" t="s">
        <v>1808</v>
      </c>
      <c r="I780" s="80" t="s">
        <v>1757</v>
      </c>
      <c r="J780" s="146">
        <v>46060</v>
      </c>
      <c r="K780" s="146" t="s">
        <v>1719</v>
      </c>
      <c r="M780" s="79">
        <v>2</v>
      </c>
      <c r="N780" s="78">
        <v>71.358269882689314</v>
      </c>
      <c r="O780" s="78">
        <f>_xlfn.XLOOKUP($B780,[1]Sheet1!$A:$A,[1]Sheet1!$D:$D)</f>
        <v>71.358236052499251</v>
      </c>
      <c r="P780" s="78">
        <f t="shared" si="120"/>
        <v>3.383019006264476E-5</v>
      </c>
      <c r="Q780" s="78">
        <v>22.222222222222221</v>
      </c>
      <c r="R780" s="78">
        <v>35.179235029437109</v>
      </c>
      <c r="S780" s="78">
        <v>72.848543904968437</v>
      </c>
      <c r="T780" s="142">
        <v>0</v>
      </c>
      <c r="U780" s="68">
        <v>2.2834178197926653</v>
      </c>
      <c r="V780" s="68">
        <v>0.41101520756267979</v>
      </c>
      <c r="W780" s="78">
        <v>0</v>
      </c>
      <c r="X780" s="78" t="s">
        <v>1093</v>
      </c>
      <c r="Y780" s="78" t="s">
        <v>1093</v>
      </c>
    </row>
    <row r="781" spans="2:25" ht="20" x14ac:dyDescent="0.35">
      <c r="B781">
        <v>112058</v>
      </c>
      <c r="C781" s="80" t="s">
        <v>2950</v>
      </c>
      <c r="D781" s="80" t="s">
        <v>1114</v>
      </c>
      <c r="E781" s="80" t="s">
        <v>2951</v>
      </c>
      <c r="F781" s="80" t="s">
        <v>108</v>
      </c>
      <c r="G781" s="80" t="s">
        <v>17</v>
      </c>
      <c r="H781" s="80" t="s">
        <v>1756</v>
      </c>
      <c r="I781" s="80" t="s">
        <v>1757</v>
      </c>
      <c r="J781" s="146">
        <v>46060</v>
      </c>
      <c r="K781" s="146" t="s">
        <v>1719</v>
      </c>
      <c r="M781" s="79">
        <v>2</v>
      </c>
      <c r="N781" s="78">
        <v>100.56871127507651</v>
      </c>
      <c r="O781" s="78">
        <f>_xlfn.XLOOKUP($B781,[1]Sheet1!$A:$A,[1]Sheet1!$D:$D)</f>
        <v>100.56894032948603</v>
      </c>
      <c r="P781" s="78">
        <f t="shared" si="120"/>
        <v>-2.290544095160385E-4</v>
      </c>
      <c r="Q781" s="78">
        <v>34.920634920634917</v>
      </c>
      <c r="R781" s="78">
        <v>33.572099207107357</v>
      </c>
      <c r="S781" s="78">
        <v>68.474173874747308</v>
      </c>
      <c r="T781" s="142">
        <v>2</v>
      </c>
      <c r="U781" s="68">
        <v>0</v>
      </c>
      <c r="V781" s="68">
        <v>0</v>
      </c>
      <c r="W781" s="78">
        <v>67.857142857142861</v>
      </c>
      <c r="X781" s="78" t="s">
        <v>1093</v>
      </c>
      <c r="Y781" s="78" t="s">
        <v>1093</v>
      </c>
    </row>
    <row r="782" spans="2:25" ht="20" x14ac:dyDescent="0.35">
      <c r="B782">
        <v>112059</v>
      </c>
      <c r="C782" s="80" t="s">
        <v>2952</v>
      </c>
      <c r="D782" s="80" t="s">
        <v>1114</v>
      </c>
      <c r="E782" s="80" t="s">
        <v>538</v>
      </c>
      <c r="F782" s="80" t="s">
        <v>143</v>
      </c>
      <c r="G782" s="80" t="s">
        <v>12</v>
      </c>
      <c r="H782" s="80" t="s">
        <v>1770</v>
      </c>
      <c r="I782" s="80" t="s">
        <v>1757</v>
      </c>
      <c r="J782" s="146">
        <v>46060</v>
      </c>
      <c r="K782" s="146" t="s">
        <v>1719</v>
      </c>
      <c r="M782" s="79">
        <v>2</v>
      </c>
      <c r="N782" s="78">
        <v>71.290411872144716</v>
      </c>
      <c r="O782" s="78">
        <f>_xlfn.XLOOKUP($B782,[1]Sheet1!$A:$A,[1]Sheet1!$D:$D)</f>
        <v>71.290481288282336</v>
      </c>
      <c r="P782" s="78">
        <f t="shared" si="120"/>
        <v>-6.941613762023735E-5</v>
      </c>
      <c r="Q782" s="78">
        <v>13.605442176870749</v>
      </c>
      <c r="R782" s="78">
        <v>20.598331178463173</v>
      </c>
      <c r="S782" s="78">
        <v>89.698729066707699</v>
      </c>
      <c r="T782" s="142">
        <v>0</v>
      </c>
      <c r="U782" s="68">
        <v>19.100861868157466</v>
      </c>
      <c r="V782" s="68">
        <v>0.573025856044724</v>
      </c>
      <c r="W782" s="78">
        <v>0</v>
      </c>
      <c r="X782" s="78" t="s">
        <v>1093</v>
      </c>
      <c r="Y782" s="78" t="s">
        <v>1093</v>
      </c>
    </row>
    <row r="783" spans="2:25" ht="20" x14ac:dyDescent="0.35">
      <c r="B783">
        <v>112060</v>
      </c>
      <c r="C783" s="80" t="s">
        <v>2953</v>
      </c>
      <c r="D783" s="80" t="s">
        <v>1114</v>
      </c>
      <c r="E783" s="80" t="s">
        <v>2954</v>
      </c>
      <c r="F783" s="80" t="s">
        <v>2618</v>
      </c>
      <c r="G783" s="80" t="s">
        <v>1821</v>
      </c>
      <c r="H783" s="80" t="s">
        <v>1822</v>
      </c>
      <c r="I783" s="80" t="s">
        <v>1757</v>
      </c>
      <c r="J783" s="146">
        <v>46060</v>
      </c>
      <c r="K783" s="146" t="s">
        <v>1719</v>
      </c>
      <c r="M783" s="79">
        <v>2</v>
      </c>
      <c r="N783" s="78">
        <v>23.147526871994621</v>
      </c>
      <c r="O783" s="78">
        <f>_xlfn.XLOOKUP($B783,[1]Sheet1!$A:$A,[1]Sheet1!$D:$D)</f>
        <v>23.147393798957964</v>
      </c>
      <c r="P783" s="78">
        <f t="shared" si="120"/>
        <v>1.3307303665754944E-4</v>
      </c>
      <c r="Q783" s="78">
        <v>3.4482758620689653</v>
      </c>
      <c r="R783" s="78">
        <v>21.526034030263421</v>
      </c>
      <c r="S783" s="78">
        <v>31.651488013536209</v>
      </c>
      <c r="T783" s="142">
        <v>0</v>
      </c>
      <c r="U783" s="68">
        <v>36.298280236819849</v>
      </c>
      <c r="V783" s="68">
        <v>0.72596560473639693</v>
      </c>
      <c r="W783" s="78">
        <v>0</v>
      </c>
      <c r="X783" s="78" t="s">
        <v>1093</v>
      </c>
      <c r="Y783" s="78" t="s">
        <v>1093</v>
      </c>
    </row>
    <row r="784" spans="2:25" ht="20" x14ac:dyDescent="0.35">
      <c r="B784">
        <v>112061</v>
      </c>
      <c r="C784" s="80" t="s">
        <v>2955</v>
      </c>
      <c r="D784" s="80" t="s">
        <v>1114</v>
      </c>
      <c r="E784" s="80" t="s">
        <v>213</v>
      </c>
      <c r="F784" s="80" t="s">
        <v>143</v>
      </c>
      <c r="G784" s="80" t="s">
        <v>12</v>
      </c>
      <c r="H784" s="80" t="s">
        <v>1770</v>
      </c>
      <c r="I784" s="80" t="s">
        <v>1757</v>
      </c>
      <c r="J784" s="146">
        <v>46060</v>
      </c>
      <c r="K784" s="146" t="s">
        <v>1719</v>
      </c>
      <c r="M784" s="79">
        <v>2</v>
      </c>
      <c r="N784" s="78">
        <v>66.640012248523348</v>
      </c>
      <c r="O784" s="78">
        <f>_xlfn.XLOOKUP($B784,[1]Sheet1!$A:$A,[1]Sheet1!$D:$D)</f>
        <v>66.639992672821691</v>
      </c>
      <c r="P784" s="78">
        <f t="shared" si="120"/>
        <v>1.9575701657004174E-5</v>
      </c>
      <c r="Q784" s="78">
        <v>13.385826771653544</v>
      </c>
      <c r="R784" s="78">
        <v>17.294606297530656</v>
      </c>
      <c r="S784" s="78">
        <v>81.00182844847626</v>
      </c>
      <c r="T784" s="142">
        <v>0</v>
      </c>
      <c r="U784" s="68">
        <v>9.7408922657315422</v>
      </c>
      <c r="V784" s="68">
        <v>0.29222676797194624</v>
      </c>
      <c r="W784" s="78">
        <v>0</v>
      </c>
      <c r="X784" s="78" t="s">
        <v>1093</v>
      </c>
      <c r="Y784" s="78" t="s">
        <v>1093</v>
      </c>
    </row>
    <row r="785" spans="2:25" ht="20" x14ac:dyDescent="0.35">
      <c r="B785">
        <v>112062</v>
      </c>
      <c r="C785" s="80" t="s">
        <v>2956</v>
      </c>
      <c r="D785" s="80" t="s">
        <v>1114</v>
      </c>
      <c r="E785" s="80" t="s">
        <v>2560</v>
      </c>
      <c r="F785" s="80" t="s">
        <v>2104</v>
      </c>
      <c r="G785" s="80" t="s">
        <v>1807</v>
      </c>
      <c r="H785" s="80" t="s">
        <v>1808</v>
      </c>
      <c r="I785" s="80" t="s">
        <v>1757</v>
      </c>
      <c r="J785" s="146">
        <v>46060</v>
      </c>
      <c r="K785" s="146" t="s">
        <v>1719</v>
      </c>
      <c r="M785" s="79">
        <v>2</v>
      </c>
      <c r="N785" s="78">
        <v>67.523927523681479</v>
      </c>
      <c r="O785" s="78">
        <f>_xlfn.XLOOKUP($B785,[1]Sheet1!$A:$A,[1]Sheet1!$D:$D)</f>
        <v>67.5239222321445</v>
      </c>
      <c r="P785" s="78">
        <f t="shared" si="120"/>
        <v>5.2915369792572164E-6</v>
      </c>
      <c r="Q785" s="78">
        <v>11.111111111111111</v>
      </c>
      <c r="R785" s="78">
        <v>0</v>
      </c>
      <c r="S785" s="78">
        <v>70.845453182640256</v>
      </c>
      <c r="T785" s="142">
        <v>0</v>
      </c>
      <c r="U785" s="68">
        <v>3.8600867034859556</v>
      </c>
      <c r="V785" s="68">
        <v>0.69481560662747199</v>
      </c>
      <c r="W785" s="78">
        <v>0</v>
      </c>
      <c r="X785" s="78" t="s">
        <v>1093</v>
      </c>
      <c r="Y785" s="78" t="s">
        <v>1093</v>
      </c>
    </row>
    <row r="786" spans="2:25" ht="20" x14ac:dyDescent="0.35">
      <c r="B786">
        <v>112063</v>
      </c>
      <c r="C786" s="80" t="s">
        <v>2957</v>
      </c>
      <c r="D786" s="80" t="s">
        <v>1114</v>
      </c>
      <c r="E786" s="80" t="s">
        <v>255</v>
      </c>
      <c r="F786" s="80" t="s">
        <v>136</v>
      </c>
      <c r="G786" s="80" t="s">
        <v>34</v>
      </c>
      <c r="H786" s="80" t="s">
        <v>1760</v>
      </c>
      <c r="I786" s="80" t="s">
        <v>1757</v>
      </c>
      <c r="J786" s="146">
        <v>46060</v>
      </c>
      <c r="K786" s="146" t="s">
        <v>1719</v>
      </c>
      <c r="M786" s="79">
        <v>2</v>
      </c>
      <c r="N786" s="78">
        <v>51.630973072321332</v>
      </c>
      <c r="O786" s="78">
        <f>_xlfn.XLOOKUP($B786,[1]Sheet1!$A:$A,[1]Sheet1!$D:$D)</f>
        <v>51.631185912278546</v>
      </c>
      <c r="P786" s="78">
        <f t="shared" si="120"/>
        <v>-2.1283995721432802E-4</v>
      </c>
      <c r="Q786" s="78">
        <v>18.699186991869919</v>
      </c>
      <c r="R786" s="78">
        <v>11.602438293584258</v>
      </c>
      <c r="S786" s="78">
        <v>53.838918695720707</v>
      </c>
      <c r="T786" s="142">
        <v>0</v>
      </c>
      <c r="U786" s="68">
        <v>21.141649048625791</v>
      </c>
      <c r="V786" s="68">
        <v>0.63424947145877375</v>
      </c>
      <c r="W786" s="78">
        <v>1.1363636363636365</v>
      </c>
      <c r="X786" s="78" t="s">
        <v>1093</v>
      </c>
      <c r="Y786" s="78" t="s">
        <v>1093</v>
      </c>
    </row>
    <row r="787" spans="2:25" ht="20" x14ac:dyDescent="0.35">
      <c r="B787">
        <v>112066</v>
      </c>
      <c r="C787" s="80" t="s">
        <v>2958</v>
      </c>
      <c r="D787" s="80" t="s">
        <v>1114</v>
      </c>
      <c r="E787" s="80" t="s">
        <v>274</v>
      </c>
      <c r="F787" s="80" t="s">
        <v>110</v>
      </c>
      <c r="G787" s="80" t="s">
        <v>12</v>
      </c>
      <c r="H787" s="80" t="s">
        <v>1770</v>
      </c>
      <c r="I787" s="80" t="s">
        <v>1757</v>
      </c>
      <c r="J787" s="146">
        <v>46060</v>
      </c>
      <c r="K787" s="146" t="s">
        <v>1719</v>
      </c>
      <c r="M787" s="79">
        <v>2</v>
      </c>
      <c r="N787" s="78">
        <v>68.072004615334677</v>
      </c>
      <c r="O787" s="78">
        <f>_xlfn.XLOOKUP($B787,[1]Sheet1!$A:$A,[1]Sheet1!$D:$D)</f>
        <v>68.071871392877256</v>
      </c>
      <c r="P787" s="78">
        <f t="shared" si="120"/>
        <v>1.3322245742131145E-4</v>
      </c>
      <c r="Q787" s="78">
        <v>11.627906976744185</v>
      </c>
      <c r="R787" s="78">
        <v>48.709604540230721</v>
      </c>
      <c r="S787" s="78">
        <v>82.0344054744603</v>
      </c>
      <c r="T787" s="142">
        <v>0</v>
      </c>
      <c r="U787" s="68">
        <v>20.46980703462393</v>
      </c>
      <c r="V787" s="68">
        <v>0.61409421103871786</v>
      </c>
      <c r="W787" s="78">
        <v>28.896103896103899</v>
      </c>
      <c r="X787" s="78" t="s">
        <v>1093</v>
      </c>
      <c r="Y787" s="78" t="s">
        <v>1093</v>
      </c>
    </row>
    <row r="788" spans="2:25" ht="20" x14ac:dyDescent="0.35">
      <c r="B788">
        <v>112200</v>
      </c>
      <c r="C788" s="80" t="s">
        <v>2959</v>
      </c>
      <c r="D788" s="80" t="s">
        <v>1541</v>
      </c>
      <c r="E788" s="80" t="s">
        <v>2246</v>
      </c>
      <c r="F788" s="80" t="s">
        <v>2064</v>
      </c>
      <c r="G788" s="80" t="s">
        <v>1906</v>
      </c>
      <c r="H788" s="80" t="s">
        <v>1545</v>
      </c>
      <c r="I788" s="80" t="s">
        <v>1545</v>
      </c>
      <c r="J788" s="146">
        <v>46082</v>
      </c>
      <c r="K788" s="146" t="s">
        <v>1719</v>
      </c>
      <c r="M788" s="79">
        <v>1</v>
      </c>
      <c r="N788" s="78">
        <v>108.97843767309728</v>
      </c>
      <c r="O788" s="78">
        <f>_xlfn.XLOOKUP($B788,[1]Sheet1!$A:$A,[1]Sheet1!$D:$D)</f>
        <v>108.97843767309723</v>
      </c>
      <c r="P788" s="78">
        <f t="shared" si="120"/>
        <v>0</v>
      </c>
      <c r="Q788" s="78">
        <v>54.54545454545454</v>
      </c>
      <c r="R788" s="78">
        <v>39.716312056737593</v>
      </c>
      <c r="S788" s="78">
        <v>114.39524797336773</v>
      </c>
      <c r="T788" s="142">
        <v>1</v>
      </c>
      <c r="U788" s="68" t="s">
        <v>1093</v>
      </c>
      <c r="V788" s="68" t="s">
        <v>1093</v>
      </c>
      <c r="W788" s="78">
        <v>0</v>
      </c>
      <c r="X788" s="78" t="s">
        <v>1093</v>
      </c>
      <c r="Y788" s="78" t="s">
        <v>1093</v>
      </c>
    </row>
  </sheetData>
  <autoFilter ref="A3:AV788" xr:uid="{4F17A8DC-86AC-4044-831E-83393DE7F6AB}"/>
  <conditionalFormatting sqref="B3:B581">
    <cfRule type="duplicateValues" dxfId="71" priority="54"/>
  </conditionalFormatting>
  <pageMargins left="0.25" right="0.25" top="0.75" bottom="0.75" header="0.3" footer="0.3"/>
  <pageSetup scale="3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A040-2700-452E-B304-98E6991741B4}">
  <sheetPr filterMode="1"/>
  <dimension ref="A1:R693"/>
  <sheetViews>
    <sheetView workbookViewId="0">
      <pane xSplit="1" ySplit="6" topLeftCell="B16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G83" sqref="G83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8" x14ac:dyDescent="0.35">
      <c r="A1" t="s">
        <v>1057</v>
      </c>
      <c r="F1" t="s">
        <v>1058</v>
      </c>
      <c r="K1" t="s">
        <v>1705</v>
      </c>
    </row>
    <row r="2" spans="1:18" x14ac:dyDescent="0.35">
      <c r="A2" t="s">
        <v>1042</v>
      </c>
      <c r="B2">
        <v>10</v>
      </c>
      <c r="C2" t="s">
        <v>1061</v>
      </c>
      <c r="D2" t="s">
        <v>1062</v>
      </c>
      <c r="F2" t="s">
        <v>1042</v>
      </c>
      <c r="G2">
        <v>10</v>
      </c>
      <c r="H2" t="s">
        <v>1061</v>
      </c>
      <c r="I2" t="s">
        <v>1062</v>
      </c>
      <c r="K2" t="s">
        <v>1042</v>
      </c>
      <c r="L2">
        <v>10</v>
      </c>
      <c r="M2" t="s">
        <v>1061</v>
      </c>
      <c r="N2" t="s">
        <v>1062</v>
      </c>
    </row>
    <row r="3" spans="1:18" x14ac:dyDescent="0.35">
      <c r="A3" t="s">
        <v>1063</v>
      </c>
      <c r="B3">
        <v>120</v>
      </c>
      <c r="C3">
        <v>10</v>
      </c>
      <c r="D3">
        <v>0</v>
      </c>
      <c r="F3" t="s">
        <v>1063</v>
      </c>
      <c r="G3">
        <v>115</v>
      </c>
      <c r="H3">
        <v>10</v>
      </c>
      <c r="I3">
        <v>0</v>
      </c>
      <c r="K3" t="s">
        <v>1063</v>
      </c>
      <c r="L3">
        <v>110</v>
      </c>
      <c r="M3">
        <v>10</v>
      </c>
      <c r="N3">
        <v>0</v>
      </c>
    </row>
    <row r="4" spans="1:18" x14ac:dyDescent="0.35">
      <c r="A4" t="s">
        <v>1064</v>
      </c>
      <c r="B4">
        <v>100</v>
      </c>
      <c r="C4">
        <v>8</v>
      </c>
      <c r="D4">
        <v>2</v>
      </c>
      <c r="F4" t="s">
        <v>1064</v>
      </c>
      <c r="G4">
        <v>100</v>
      </c>
      <c r="H4">
        <v>8</v>
      </c>
      <c r="I4">
        <v>2</v>
      </c>
      <c r="K4" t="s">
        <v>1064</v>
      </c>
      <c r="L4">
        <v>100</v>
      </c>
      <c r="M4">
        <v>8</v>
      </c>
      <c r="N4">
        <v>2</v>
      </c>
    </row>
    <row r="5" spans="1:18" x14ac:dyDescent="0.35">
      <c r="A5" t="s">
        <v>1065</v>
      </c>
      <c r="B5">
        <v>95</v>
      </c>
      <c r="C5">
        <v>5</v>
      </c>
      <c r="D5">
        <v>2</v>
      </c>
      <c r="F5" t="s">
        <v>1065</v>
      </c>
      <c r="G5">
        <v>95</v>
      </c>
      <c r="H5">
        <v>5</v>
      </c>
      <c r="I5">
        <v>2</v>
      </c>
      <c r="K5" t="s">
        <v>1065</v>
      </c>
      <c r="L5">
        <v>95</v>
      </c>
      <c r="M5">
        <v>5</v>
      </c>
      <c r="N5">
        <v>2</v>
      </c>
    </row>
    <row r="6" spans="1:18" x14ac:dyDescent="0.35">
      <c r="A6" t="s">
        <v>1066</v>
      </c>
      <c r="B6">
        <v>50</v>
      </c>
      <c r="C6">
        <v>0.5</v>
      </c>
      <c r="D6">
        <v>4.5</v>
      </c>
      <c r="F6" t="s">
        <v>1066</v>
      </c>
      <c r="G6">
        <v>50</v>
      </c>
      <c r="H6">
        <v>0.5</v>
      </c>
      <c r="I6">
        <v>4.5</v>
      </c>
      <c r="K6" t="s">
        <v>1066</v>
      </c>
      <c r="L6">
        <v>50</v>
      </c>
      <c r="M6">
        <v>0.5</v>
      </c>
      <c r="N6">
        <v>4.5</v>
      </c>
    </row>
    <row r="7" spans="1:18" x14ac:dyDescent="0.35">
      <c r="R7" s="75" t="str">
        <f>IF(D7="","",(IF(D7&gt;='Sales Ach'!#REF!,'Sales Ach'!#REF!,IF(D7&gt;='Sales Ach'!#REF!,('Sales Ach'!#REF!+((D7-'Sales Ach'!#REF!)/('Sales Ach'!#REF!-'Sales Ach'!#REF!))*'Sales Ach'!#REF!),IF(D7&gt;'Sales Ach'!#REF!,('Sales Ach'!#REF!+((D7-'Sales Ach'!#REF!)/('Sales Ach'!#REF!-'Sales Ach'!#REF!))*'Sales Ach'!#REF!),IF(D7&gt;='Sales Ach'!#REF!,('Sales Ach'!#REF!+((D7-'Sales Ach'!#REF!)/('Sales Ach'!#REF!-'Sales Ach'!#REF!)*'Sales Ach'!#REF!)),0))))*$AB$2/10))</f>
        <v/>
      </c>
    </row>
    <row r="8" spans="1:18" x14ac:dyDescent="0.35">
      <c r="A8" t="s">
        <v>3038</v>
      </c>
      <c r="C8">
        <v>10</v>
      </c>
    </row>
    <row r="9" spans="1:18" x14ac:dyDescent="0.35">
      <c r="A9" s="4"/>
      <c r="B9" s="3">
        <v>12</v>
      </c>
      <c r="F9" s="3"/>
      <c r="G9" s="3"/>
      <c r="L9" s="3"/>
      <c r="Q9" s="3">
        <f>IF(P9&gt;=Q$3,R$3,IF(P9&gt;=Q$4,(R$4+((P9-Q$4)/(Q$3-Q$4))*S$4),IF(P9&gt;Q$5,(R$5+((P9-Q$5)/(Q$4-Q$5))*S$5),IF(P9&gt;=Q$6,(R$6+((P9-Q$6)/(Q$5-Q$6)*S$6)),0))))</f>
        <v>0</v>
      </c>
    </row>
    <row r="10" spans="1:18" x14ac:dyDescent="0.35">
      <c r="A10" s="4"/>
      <c r="B10" s="3"/>
      <c r="F10" s="3"/>
      <c r="G10" s="3"/>
      <c r="L10" s="3"/>
      <c r="Q10" s="3"/>
    </row>
    <row r="11" spans="1:18" x14ac:dyDescent="0.35">
      <c r="A11" s="4"/>
      <c r="B11" s="3"/>
      <c r="F11" s="3"/>
      <c r="G11" s="3"/>
      <c r="L11" s="3"/>
      <c r="Q11" s="3"/>
    </row>
    <row r="12" spans="1:18" x14ac:dyDescent="0.35">
      <c r="A12" s="4"/>
      <c r="B12" s="3"/>
      <c r="F12" s="3"/>
      <c r="G12" s="3"/>
      <c r="L12" s="3"/>
      <c r="Q12" s="3"/>
    </row>
    <row r="13" spans="1:18" x14ac:dyDescent="0.35">
      <c r="A13" s="4"/>
      <c r="B13" s="3"/>
      <c r="F13" s="3"/>
      <c r="G13" s="3"/>
      <c r="L13" s="3"/>
      <c r="Q13" s="3"/>
    </row>
    <row r="14" spans="1:18" x14ac:dyDescent="0.35">
      <c r="A14" s="4"/>
      <c r="B14" s="3"/>
      <c r="F14" s="3"/>
      <c r="G14" s="3"/>
      <c r="L14" s="3"/>
      <c r="Q14" s="3"/>
    </row>
    <row r="15" spans="1:18" x14ac:dyDescent="0.35">
      <c r="A15" s="4"/>
      <c r="B15" s="3"/>
      <c r="F15" s="3"/>
      <c r="G15" s="3"/>
      <c r="L15" s="3"/>
      <c r="Q15" s="3"/>
    </row>
    <row r="16" spans="1:18" x14ac:dyDescent="0.35">
      <c r="A16" s="4"/>
      <c r="B16" s="3"/>
      <c r="F16" s="3"/>
      <c r="G16" s="3"/>
      <c r="L16" s="3"/>
      <c r="O16" t="s">
        <v>3040</v>
      </c>
      <c r="Q16" s="3"/>
    </row>
    <row r="17" spans="1:17" x14ac:dyDescent="0.35">
      <c r="A17" s="4"/>
      <c r="B17" s="3"/>
      <c r="F17" s="3"/>
      <c r="G17" s="3"/>
      <c r="L17" s="3"/>
      <c r="Q17" s="3"/>
    </row>
    <row r="18" spans="1:17" x14ac:dyDescent="0.35">
      <c r="A18" s="4"/>
      <c r="B18" s="3"/>
      <c r="F18" s="3"/>
      <c r="G18" s="3"/>
      <c r="L18" s="3"/>
      <c r="Q18" s="3"/>
    </row>
    <row r="19" spans="1:17" x14ac:dyDescent="0.35">
      <c r="A19" s="78">
        <v>85.662362960589149</v>
      </c>
      <c r="B19" s="3">
        <f t="shared" ref="B19:B82" si="0">IF($A19&gt;=$B$3,$C$3,
IF(A19&gt;=$B$4,$C$4+(($A19-$B$4)/($B$3-$B$4)*$D$4),
IF(A19&gt;=$B$5,$C$5+(($A19-$B$5)/($B$4-$B$5)*$D$5),                                                                                                                                                                                                                                 IF(A19&gt;=$B$6,$C$6+(($A19-$B$6)/($B$5-$B$6)*$D$6))))*$B$9/10)</f>
        <v>4.8794835552706983</v>
      </c>
      <c r="C19" s="3">
        <f>_xlfn.XLOOKUP(A19,FF!S:S,FF!AE:AE)</f>
        <v>4.8794835552706983</v>
      </c>
      <c r="D19" t="b">
        <f t="shared" ref="D19:D82" si="1">C19=B19</f>
        <v>1</v>
      </c>
      <c r="G19" s="3"/>
      <c r="L19" s="3"/>
    </row>
    <row r="20" spans="1:17" hidden="1" x14ac:dyDescent="0.35">
      <c r="A20" s="150">
        <v>102.70916024501717</v>
      </c>
      <c r="B20" s="3">
        <f t="shared" si="0"/>
        <v>9.9250992294020612</v>
      </c>
      <c r="C20" s="3">
        <f>_xlfn.XLOOKUP(A20,FF!S:S,FF!AE:AE)</f>
        <v>9.9250992294020612</v>
      </c>
      <c r="D20" t="b">
        <f t="shared" si="1"/>
        <v>1</v>
      </c>
      <c r="G20" s="3"/>
      <c r="L20" s="3"/>
    </row>
    <row r="21" spans="1:17" hidden="1" x14ac:dyDescent="0.35">
      <c r="A21" s="150">
        <v>97.641273183034343</v>
      </c>
      <c r="B21" s="3">
        <f t="shared" si="0"/>
        <v>7.2678111278564845</v>
      </c>
      <c r="C21" s="3">
        <f>_xlfn.XLOOKUP(A21,FF!S:S,FF!AE:AE)</f>
        <v>7.2678111278564845</v>
      </c>
      <c r="D21" t="b">
        <f t="shared" si="1"/>
        <v>1</v>
      </c>
      <c r="G21" s="3"/>
      <c r="L21" s="3"/>
    </row>
    <row r="22" spans="1:17" hidden="1" x14ac:dyDescent="0.35">
      <c r="A22" s="150">
        <v>87.030193959150822</v>
      </c>
      <c r="B22" s="3">
        <f t="shared" si="0"/>
        <v>5.0436232750980974</v>
      </c>
      <c r="C22" s="3">
        <f>_xlfn.XLOOKUP(A22,FF!S:S,FF!AE:AE)</f>
        <v>5.0436232750980974</v>
      </c>
      <c r="D22" t="b">
        <f t="shared" si="1"/>
        <v>1</v>
      </c>
      <c r="G22" s="3"/>
      <c r="L22" s="3"/>
    </row>
    <row r="23" spans="1:17" x14ac:dyDescent="0.35">
      <c r="A23" s="150">
        <v>142.15304178495484</v>
      </c>
      <c r="B23" s="3">
        <f t="shared" si="0"/>
        <v>10</v>
      </c>
      <c r="C23" s="3">
        <f>_xlfn.XLOOKUP(A23,FF!S:S,FF!AE:AE)</f>
        <v>12</v>
      </c>
      <c r="D23" t="b">
        <f t="shared" si="1"/>
        <v>0</v>
      </c>
      <c r="E23" s="79">
        <v>104761</v>
      </c>
      <c r="G23" s="3"/>
      <c r="L23" s="3"/>
    </row>
    <row r="24" spans="1:17" hidden="1" x14ac:dyDescent="0.35">
      <c r="A24" s="150">
        <v>104.71917826230859</v>
      </c>
      <c r="B24" s="3">
        <f t="shared" si="0"/>
        <v>10.166301391477031</v>
      </c>
      <c r="C24" s="3">
        <f>_xlfn.XLOOKUP(A24,FF!S:S,FF!AE:AE)</f>
        <v>10.166301391477031</v>
      </c>
      <c r="D24" t="b">
        <f t="shared" si="1"/>
        <v>1</v>
      </c>
      <c r="G24" s="3"/>
      <c r="L24" s="3"/>
    </row>
    <row r="25" spans="1:17" hidden="1" x14ac:dyDescent="0.35">
      <c r="A25" s="148">
        <v>111.82163047761782</v>
      </c>
      <c r="B25" s="3">
        <f t="shared" si="0"/>
        <v>11.018595657314137</v>
      </c>
      <c r="C25" s="3">
        <f>_xlfn.XLOOKUP(A25,FF!S:S,FF!AE:AE)</f>
        <v>11.018595657314137</v>
      </c>
      <c r="D25" t="b">
        <f t="shared" si="1"/>
        <v>1</v>
      </c>
      <c r="G25" s="3"/>
      <c r="L25" s="3"/>
    </row>
    <row r="26" spans="1:17" x14ac:dyDescent="0.35">
      <c r="A26" s="149">
        <v>120.05278292949014</v>
      </c>
      <c r="B26" s="3">
        <f t="shared" si="0"/>
        <v>10</v>
      </c>
      <c r="C26" s="3">
        <f>_xlfn.XLOOKUP(A26,FF!S:S,FF!AE:AE)</f>
        <v>12</v>
      </c>
      <c r="D26" t="b">
        <f t="shared" si="1"/>
        <v>0</v>
      </c>
      <c r="E26" s="79">
        <v>104829</v>
      </c>
      <c r="G26" s="3"/>
      <c r="L26" s="3"/>
    </row>
    <row r="27" spans="1:17" hidden="1" x14ac:dyDescent="0.35">
      <c r="A27" s="78">
        <v>101.567222757515</v>
      </c>
      <c r="B27" s="3">
        <f t="shared" si="0"/>
        <v>9.7880667309018001</v>
      </c>
      <c r="C27" s="3">
        <f>_xlfn.XLOOKUP(A27,FF!S:S,FF!AE:AE)</f>
        <v>9.7880667309018001</v>
      </c>
      <c r="D27" t="b">
        <f t="shared" si="1"/>
        <v>1</v>
      </c>
      <c r="G27" s="3"/>
      <c r="L27" s="3"/>
    </row>
    <row r="28" spans="1:17" x14ac:dyDescent="0.35">
      <c r="A28" s="78">
        <v>120.21667089291581</v>
      </c>
      <c r="B28" s="3">
        <f t="shared" si="0"/>
        <v>10</v>
      </c>
      <c r="C28" s="3">
        <f>_xlfn.XLOOKUP(A28,FF!S:S,FF!AE:AE)</f>
        <v>12</v>
      </c>
      <c r="D28" t="b">
        <f t="shared" si="1"/>
        <v>0</v>
      </c>
      <c r="E28" s="79">
        <v>104844</v>
      </c>
      <c r="G28" s="3"/>
      <c r="L28" s="3"/>
    </row>
    <row r="29" spans="1:17" hidden="1" x14ac:dyDescent="0.35">
      <c r="A29" s="78">
        <v>98.143454670727962</v>
      </c>
      <c r="B29" s="3">
        <f t="shared" si="0"/>
        <v>7.5088582419494232</v>
      </c>
      <c r="C29" s="3">
        <f>_xlfn.XLOOKUP(A29,FF!S:S,FF!AE:AE)</f>
        <v>7.5088582419494232</v>
      </c>
      <c r="D29" t="b">
        <f t="shared" si="1"/>
        <v>1</v>
      </c>
      <c r="G29" s="3"/>
      <c r="L29" s="3"/>
    </row>
    <row r="30" spans="1:17" hidden="1" x14ac:dyDescent="0.35">
      <c r="A30" s="78">
        <v>97.120697115130596</v>
      </c>
      <c r="B30" s="3">
        <f t="shared" si="0"/>
        <v>7.0179346152626865</v>
      </c>
      <c r="C30" s="3">
        <f>_xlfn.XLOOKUP(A30,FF!S:S,FF!AE:AE)</f>
        <v>7.0179346152626865</v>
      </c>
      <c r="D30" t="b">
        <f t="shared" si="1"/>
        <v>1</v>
      </c>
      <c r="G30" s="3"/>
      <c r="L30" s="3"/>
    </row>
    <row r="31" spans="1:17" hidden="1" x14ac:dyDescent="0.35">
      <c r="A31" s="78">
        <v>102.96023996238684</v>
      </c>
      <c r="B31" s="3">
        <f t="shared" si="0"/>
        <v>9.9552287954864216</v>
      </c>
      <c r="C31" s="3">
        <f>_xlfn.XLOOKUP(A31,FF!S:S,FF!AE:AE)</f>
        <v>9.9552287954864216</v>
      </c>
      <c r="D31" t="b">
        <f t="shared" si="1"/>
        <v>1</v>
      </c>
      <c r="G31" s="3"/>
      <c r="L31" s="3"/>
    </row>
    <row r="32" spans="1:17" hidden="1" x14ac:dyDescent="0.35">
      <c r="A32" s="78">
        <v>118.24205959892031</v>
      </c>
      <c r="B32" s="3">
        <f t="shared" si="0"/>
        <v>11.789047151870436</v>
      </c>
      <c r="C32" s="3">
        <f>_xlfn.XLOOKUP(A32,FF!S:S,FF!AE:AE)</f>
        <v>11.789047151870436</v>
      </c>
      <c r="D32" t="b">
        <f t="shared" si="1"/>
        <v>1</v>
      </c>
      <c r="G32" s="3"/>
      <c r="L32" s="3"/>
    </row>
    <row r="33" spans="1:12" hidden="1" x14ac:dyDescent="0.35">
      <c r="A33" s="78">
        <v>103.10512012524602</v>
      </c>
      <c r="B33" s="3">
        <f t="shared" si="0"/>
        <v>9.972614415029522</v>
      </c>
      <c r="C33" s="3">
        <f>_xlfn.XLOOKUP(A33,FF!S:S,FF!AE:AE)</f>
        <v>9.972614415029522</v>
      </c>
      <c r="D33" t="b">
        <f t="shared" si="1"/>
        <v>1</v>
      </c>
      <c r="G33" s="3"/>
      <c r="L33" s="3"/>
    </row>
    <row r="34" spans="1:12" hidden="1" x14ac:dyDescent="0.35">
      <c r="A34" s="78">
        <v>70.848801868871192</v>
      </c>
      <c r="B34" s="3">
        <f t="shared" si="0"/>
        <v>3.1018562242645431</v>
      </c>
      <c r="C34" s="3">
        <f>_xlfn.XLOOKUP(A34,FF!S:S,FF!AE:AE)</f>
        <v>3.1018562242645431</v>
      </c>
      <c r="D34" t="b">
        <f t="shared" si="1"/>
        <v>1</v>
      </c>
      <c r="G34" s="3"/>
      <c r="L34" s="3"/>
    </row>
    <row r="35" spans="1:12" hidden="1" x14ac:dyDescent="0.35">
      <c r="A35" s="78">
        <v>82.206993710472332</v>
      </c>
      <c r="B35" s="3">
        <f t="shared" si="0"/>
        <v>4.4648392452566803</v>
      </c>
      <c r="C35" s="3">
        <f>_xlfn.XLOOKUP(A35,FF!S:S,FF!AE:AE)</f>
        <v>4.4648392452566803</v>
      </c>
      <c r="D35" t="b">
        <f t="shared" si="1"/>
        <v>1</v>
      </c>
      <c r="G35" s="3"/>
      <c r="L35" s="3"/>
    </row>
    <row r="36" spans="1:12" hidden="1" x14ac:dyDescent="0.35">
      <c r="A36" s="78">
        <v>74.973840280793553</v>
      </c>
      <c r="B36" s="3">
        <f t="shared" si="0"/>
        <v>3.5968608336952266</v>
      </c>
      <c r="C36" s="3">
        <f>_xlfn.XLOOKUP(A36,FF!S:S,FF!AE:AE)</f>
        <v>3.5968608336952266</v>
      </c>
      <c r="D36" t="b">
        <f t="shared" si="1"/>
        <v>1</v>
      </c>
      <c r="G36" s="3"/>
      <c r="L36" s="3"/>
    </row>
    <row r="37" spans="1:12" hidden="1" x14ac:dyDescent="0.35">
      <c r="A37" s="78">
        <v>108.18878830255103</v>
      </c>
      <c r="B37" s="3">
        <f t="shared" si="0"/>
        <v>10.582654596306124</v>
      </c>
      <c r="C37" s="3">
        <f>_xlfn.XLOOKUP(A37,FF!S:S,FF!AE:AE)</f>
        <v>10.582654596306124</v>
      </c>
      <c r="D37" t="b">
        <f t="shared" si="1"/>
        <v>1</v>
      </c>
      <c r="G37" s="3"/>
      <c r="L37" s="3"/>
    </row>
    <row r="38" spans="1:12" hidden="1" x14ac:dyDescent="0.35">
      <c r="A38" s="78">
        <v>87.278414934049835</v>
      </c>
      <c r="B38" s="3">
        <f t="shared" si="0"/>
        <v>5.0734097920859806</v>
      </c>
      <c r="C38" s="3">
        <f>_xlfn.XLOOKUP(A38,FF!S:S,FF!AE:AE)</f>
        <v>5.0734097920859806</v>
      </c>
      <c r="D38" t="b">
        <f t="shared" si="1"/>
        <v>1</v>
      </c>
      <c r="G38" s="3"/>
      <c r="L38" s="3"/>
    </row>
    <row r="39" spans="1:12" hidden="1" x14ac:dyDescent="0.35">
      <c r="A39" s="78">
        <v>104.86263191142781</v>
      </c>
      <c r="B39" s="3">
        <f t="shared" si="0"/>
        <v>10.183515829371336</v>
      </c>
      <c r="C39" s="3">
        <f>_xlfn.XLOOKUP(A39,FF!S:S,FF!AE:AE)</f>
        <v>10.183515829371336</v>
      </c>
      <c r="D39" t="b">
        <f t="shared" si="1"/>
        <v>1</v>
      </c>
      <c r="G39" s="3"/>
      <c r="L39" s="3"/>
    </row>
    <row r="40" spans="1:12" x14ac:dyDescent="0.35">
      <c r="A40" s="149">
        <v>142.39829173897502</v>
      </c>
      <c r="B40" s="3">
        <f t="shared" si="0"/>
        <v>10</v>
      </c>
      <c r="C40" s="3">
        <f>_xlfn.XLOOKUP(A40,FF!S:S,FF!AE:AE)</f>
        <v>12</v>
      </c>
      <c r="D40" t="b">
        <f t="shared" si="1"/>
        <v>0</v>
      </c>
      <c r="E40" s="79">
        <v>104980</v>
      </c>
      <c r="G40" s="3"/>
      <c r="L40" s="3"/>
    </row>
    <row r="41" spans="1:12" hidden="1" x14ac:dyDescent="0.35">
      <c r="A41" s="78">
        <v>93.845185661769108</v>
      </c>
      <c r="B41" s="3">
        <f t="shared" si="0"/>
        <v>5.8614222794122925</v>
      </c>
      <c r="C41" s="3">
        <f>_xlfn.XLOOKUP(A41,FF!S:S,FF!AE:AE)</f>
        <v>5.8614222794122925</v>
      </c>
      <c r="D41" t="b">
        <f t="shared" si="1"/>
        <v>1</v>
      </c>
      <c r="G41" s="3"/>
      <c r="L41" s="3"/>
    </row>
    <row r="42" spans="1:12" hidden="1" x14ac:dyDescent="0.35">
      <c r="A42" s="78">
        <v>97.351830776060737</v>
      </c>
      <c r="B42" s="3">
        <f t="shared" si="0"/>
        <v>7.1288787725091538</v>
      </c>
      <c r="C42" s="3">
        <f>_xlfn.XLOOKUP(A42,FF!S:S,FF!AE:AE)</f>
        <v>7.1288787725091538</v>
      </c>
      <c r="D42" t="b">
        <f t="shared" si="1"/>
        <v>1</v>
      </c>
      <c r="G42" s="3"/>
      <c r="L42" s="3"/>
    </row>
    <row r="43" spans="1:12" hidden="1" x14ac:dyDescent="0.35">
      <c r="A43" s="78">
        <v>71.617211299522367</v>
      </c>
      <c r="B43" s="3">
        <f t="shared" si="0"/>
        <v>3.1940653559426839</v>
      </c>
      <c r="C43" s="3">
        <f>_xlfn.XLOOKUP(A43,FF!S:S,FF!AE:AE)</f>
        <v>3.1940653559426839</v>
      </c>
      <c r="D43" t="b">
        <f t="shared" si="1"/>
        <v>1</v>
      </c>
      <c r="G43" s="3"/>
      <c r="L43" s="3"/>
    </row>
    <row r="44" spans="1:12" hidden="1" x14ac:dyDescent="0.35">
      <c r="A44" s="78">
        <v>89.186602024301806</v>
      </c>
      <c r="B44" s="3">
        <f t="shared" si="0"/>
        <v>5.3023922429162162</v>
      </c>
      <c r="C44" s="3">
        <f>_xlfn.XLOOKUP(A44,FF!S:S,FF!AE:AE)</f>
        <v>5.3023922429162162</v>
      </c>
      <c r="D44" t="b">
        <f t="shared" si="1"/>
        <v>1</v>
      </c>
      <c r="G44" s="3"/>
      <c r="L44" s="3"/>
    </row>
    <row r="45" spans="1:12" hidden="1" x14ac:dyDescent="0.35">
      <c r="A45" s="78">
        <v>99.050701655035482</v>
      </c>
      <c r="B45" s="3">
        <f t="shared" si="0"/>
        <v>7.9443367944170316</v>
      </c>
      <c r="C45" s="3">
        <f>_xlfn.XLOOKUP(A45,FF!S:S,FF!AE:AE)</f>
        <v>7.9443367944170316</v>
      </c>
      <c r="D45" t="b">
        <f t="shared" si="1"/>
        <v>1</v>
      </c>
      <c r="G45" s="3"/>
      <c r="L45" s="3"/>
    </row>
    <row r="46" spans="1:12" hidden="1" x14ac:dyDescent="0.35">
      <c r="A46" s="78">
        <v>91.279960575523376</v>
      </c>
      <c r="B46" s="3">
        <f t="shared" si="0"/>
        <v>5.5535952690628054</v>
      </c>
      <c r="C46" s="3">
        <f>_xlfn.XLOOKUP(A46,FF!S:S,FF!AE:AE)</f>
        <v>5.5535952690628054</v>
      </c>
      <c r="D46" t="b">
        <f t="shared" si="1"/>
        <v>1</v>
      </c>
      <c r="G46" s="3"/>
      <c r="L46" s="3"/>
    </row>
    <row r="47" spans="1:12" hidden="1" x14ac:dyDescent="0.35">
      <c r="A47" s="78">
        <v>107.29922204688187</v>
      </c>
      <c r="B47" s="3">
        <f t="shared" si="0"/>
        <v>10.475906645625823</v>
      </c>
      <c r="C47" s="3">
        <f>_xlfn.XLOOKUP(A47,FF!S:S,FF!AE:AE)</f>
        <v>10.475906645625823</v>
      </c>
      <c r="D47" t="b">
        <f t="shared" si="1"/>
        <v>1</v>
      </c>
      <c r="G47" s="3"/>
      <c r="L47" s="3"/>
    </row>
    <row r="48" spans="1:12" hidden="1" x14ac:dyDescent="0.35">
      <c r="A48" s="78">
        <v>79.90802542209191</v>
      </c>
      <c r="B48" s="3">
        <f t="shared" si="0"/>
        <v>4.1889630506510294</v>
      </c>
      <c r="C48" s="3">
        <f>_xlfn.XLOOKUP(A48,FF!S:S,FF!AE:AE)</f>
        <v>4.1889630506510294</v>
      </c>
      <c r="D48" t="b">
        <f t="shared" si="1"/>
        <v>1</v>
      </c>
      <c r="G48" s="3"/>
      <c r="L48" s="3"/>
    </row>
    <row r="49" spans="1:12" hidden="1" x14ac:dyDescent="0.35">
      <c r="A49" s="78">
        <v>107.76973021964696</v>
      </c>
      <c r="B49" s="3">
        <f t="shared" si="0"/>
        <v>10.532367626357637</v>
      </c>
      <c r="C49" s="3">
        <f>_xlfn.XLOOKUP(A49,FF!S:S,FF!AE:AE)</f>
        <v>10.532367626357637</v>
      </c>
      <c r="D49" t="b">
        <f t="shared" si="1"/>
        <v>1</v>
      </c>
      <c r="G49" s="3"/>
      <c r="L49" s="3"/>
    </row>
    <row r="50" spans="1:12" hidden="1" x14ac:dyDescent="0.35">
      <c r="A50" s="78">
        <v>96.73220062895399</v>
      </c>
      <c r="B50" s="3">
        <f t="shared" si="0"/>
        <v>6.8314563018979158</v>
      </c>
      <c r="C50" s="3">
        <f>_xlfn.XLOOKUP(A50,FF!S:S,FF!AE:AE)</f>
        <v>6.8314563018979158</v>
      </c>
      <c r="D50" t="b">
        <f t="shared" si="1"/>
        <v>1</v>
      </c>
      <c r="G50" s="3"/>
      <c r="L50" s="3"/>
    </row>
    <row r="51" spans="1:12" hidden="1" x14ac:dyDescent="0.35">
      <c r="A51" s="78">
        <v>82.169372894376863</v>
      </c>
      <c r="B51" s="3">
        <f t="shared" si="0"/>
        <v>4.460324747325223</v>
      </c>
      <c r="C51" s="3">
        <f>_xlfn.XLOOKUP(A51,FF!S:S,FF!AE:AE)</f>
        <v>4.460324747325223</v>
      </c>
      <c r="D51" t="b">
        <f t="shared" si="1"/>
        <v>1</v>
      </c>
      <c r="G51" s="3"/>
      <c r="L51" s="3"/>
    </row>
    <row r="52" spans="1:12" s="153" customFormat="1" hidden="1" x14ac:dyDescent="0.35">
      <c r="A52" s="78">
        <v>80.911339637870057</v>
      </c>
      <c r="B52" s="3">
        <f t="shared" si="0"/>
        <v>4.3093607565444074</v>
      </c>
      <c r="C52" s="3">
        <f>_xlfn.XLOOKUP(A52,FF!S:S,FF!AE:AE)</f>
        <v>4.3093607565444074</v>
      </c>
      <c r="D52" t="b">
        <f t="shared" si="1"/>
        <v>1</v>
      </c>
      <c r="G52" s="152"/>
      <c r="L52" s="152"/>
    </row>
    <row r="53" spans="1:12" hidden="1" x14ac:dyDescent="0.35">
      <c r="A53" s="78">
        <v>115.31615757410142</v>
      </c>
      <c r="B53" s="3">
        <f t="shared" si="0"/>
        <v>11.437938908892169</v>
      </c>
      <c r="C53" s="3">
        <f>_xlfn.XLOOKUP(A53,FF!S:S,FF!AE:AE)</f>
        <v>11.437938908892169</v>
      </c>
      <c r="D53" t="b">
        <f t="shared" si="1"/>
        <v>1</v>
      </c>
      <c r="G53" s="3"/>
      <c r="L53" s="3"/>
    </row>
    <row r="54" spans="1:12" hidden="1" x14ac:dyDescent="0.35">
      <c r="A54" s="78">
        <v>91.27164000570869</v>
      </c>
      <c r="B54" s="3">
        <f t="shared" si="0"/>
        <v>5.552596800685043</v>
      </c>
      <c r="C54" s="3">
        <f>_xlfn.XLOOKUP(A54,FF!S:S,FF!AE:AE)</f>
        <v>5.552596800685043</v>
      </c>
      <c r="D54" t="b">
        <f t="shared" si="1"/>
        <v>1</v>
      </c>
      <c r="G54" s="3"/>
      <c r="L54" s="3"/>
    </row>
    <row r="55" spans="1:12" hidden="1" x14ac:dyDescent="0.35">
      <c r="A55" s="78">
        <v>76.091292754559149</v>
      </c>
      <c r="B55" s="3">
        <f t="shared" si="0"/>
        <v>3.7309551305470974</v>
      </c>
      <c r="C55" s="3">
        <f>_xlfn.XLOOKUP(A55,FF!S:S,FF!AE:AE)</f>
        <v>3.7309551305470974</v>
      </c>
      <c r="D55" t="b">
        <f t="shared" si="1"/>
        <v>1</v>
      </c>
      <c r="G55" s="3"/>
      <c r="L55" s="3"/>
    </row>
    <row r="56" spans="1:12" hidden="1" x14ac:dyDescent="0.35">
      <c r="A56" s="78">
        <v>99.219325804409067</v>
      </c>
      <c r="B56" s="3">
        <f t="shared" si="0"/>
        <v>8.0252763861163512</v>
      </c>
      <c r="C56" s="3">
        <f>_xlfn.XLOOKUP(A56,FF!S:S,FF!AE:AE)</f>
        <v>8.0252763861163512</v>
      </c>
      <c r="D56" t="b">
        <f t="shared" si="1"/>
        <v>1</v>
      </c>
      <c r="G56" s="3"/>
      <c r="L56" s="3"/>
    </row>
    <row r="57" spans="1:12" hidden="1" x14ac:dyDescent="0.35">
      <c r="A57" s="78">
        <v>86.07832986275919</v>
      </c>
      <c r="B57" s="3">
        <f t="shared" si="0"/>
        <v>4.9293995835311026</v>
      </c>
      <c r="C57" s="3">
        <f>_xlfn.XLOOKUP(A57,FF!S:S,FF!AE:AE)</f>
        <v>4.9293995835311026</v>
      </c>
      <c r="D57" t="b">
        <f t="shared" si="1"/>
        <v>1</v>
      </c>
      <c r="G57" s="3"/>
      <c r="L57" s="3"/>
    </row>
    <row r="58" spans="1:12" hidden="1" x14ac:dyDescent="0.35">
      <c r="A58" s="78">
        <v>89.022073088985465</v>
      </c>
      <c r="B58" s="3">
        <f t="shared" si="0"/>
        <v>5.2826487706782554</v>
      </c>
      <c r="C58" s="3">
        <f>_xlfn.XLOOKUP(A58,FF!S:S,FF!AE:AE)</f>
        <v>5.2826487706782554</v>
      </c>
      <c r="D58" t="b">
        <f t="shared" si="1"/>
        <v>1</v>
      </c>
      <c r="G58" s="3"/>
      <c r="L58" s="3"/>
    </row>
    <row r="59" spans="1:12" hidden="1" x14ac:dyDescent="0.35">
      <c r="A59" s="78">
        <v>107.39376866742806</v>
      </c>
      <c r="B59" s="3">
        <f t="shared" si="0"/>
        <v>10.487252240091367</v>
      </c>
      <c r="C59" s="3">
        <f>_xlfn.XLOOKUP(A59,FF!S:S,FF!AE:AE)</f>
        <v>10.487252240091367</v>
      </c>
      <c r="D59" t="b">
        <f t="shared" si="1"/>
        <v>1</v>
      </c>
      <c r="G59" s="3"/>
      <c r="L59" s="3"/>
    </row>
    <row r="60" spans="1:12" hidden="1" x14ac:dyDescent="0.35">
      <c r="A60" s="78">
        <v>100.89186771518979</v>
      </c>
      <c r="B60" s="3">
        <f t="shared" si="0"/>
        <v>9.7070241258227732</v>
      </c>
      <c r="C60" s="3">
        <f>_xlfn.XLOOKUP(A60,FF!S:S,FF!AE:AE)</f>
        <v>9.7070241258227732</v>
      </c>
      <c r="D60" t="b">
        <f t="shared" si="1"/>
        <v>1</v>
      </c>
      <c r="G60" s="3"/>
      <c r="L60" s="3"/>
    </row>
    <row r="61" spans="1:12" hidden="1" x14ac:dyDescent="0.35">
      <c r="A61" s="78">
        <v>107.43378761901543</v>
      </c>
      <c r="B61" s="3">
        <f t="shared" si="0"/>
        <v>10.49205451428185</v>
      </c>
      <c r="C61" s="3">
        <f>_xlfn.XLOOKUP(A61,FF!S:S,FF!AE:AE)</f>
        <v>10.49205451428185</v>
      </c>
      <c r="D61" t="b">
        <f t="shared" si="1"/>
        <v>1</v>
      </c>
      <c r="G61" s="3"/>
      <c r="L61" s="3"/>
    </row>
    <row r="62" spans="1:12" hidden="1" x14ac:dyDescent="0.35">
      <c r="A62" s="78">
        <v>98.407037830282945</v>
      </c>
      <c r="B62" s="3">
        <f t="shared" si="0"/>
        <v>7.6353781585358149</v>
      </c>
      <c r="C62" s="3">
        <f>_xlfn.XLOOKUP(A62,FF!S:S,FF!AE:AE)</f>
        <v>7.6353781585358149</v>
      </c>
      <c r="D62" t="b">
        <f t="shared" si="1"/>
        <v>1</v>
      </c>
      <c r="G62" s="3"/>
      <c r="L62" s="3"/>
    </row>
    <row r="63" spans="1:12" hidden="1" x14ac:dyDescent="0.35">
      <c r="A63" s="78">
        <v>107.13108764892851</v>
      </c>
      <c r="B63" s="3">
        <f t="shared" si="0"/>
        <v>10.455730517871421</v>
      </c>
      <c r="C63" s="3">
        <f>_xlfn.XLOOKUP(A63,FF!S:S,FF!AE:AE)</f>
        <v>10.455730517871421</v>
      </c>
      <c r="D63" t="b">
        <f t="shared" si="1"/>
        <v>1</v>
      </c>
      <c r="G63" s="3"/>
      <c r="L63" s="3"/>
    </row>
    <row r="64" spans="1:12" hidden="1" x14ac:dyDescent="0.35">
      <c r="A64" s="78">
        <v>60.773904153111104</v>
      </c>
      <c r="B64" s="3">
        <f t="shared" si="0"/>
        <v>1.8928684983733326</v>
      </c>
      <c r="C64" s="3">
        <f>_xlfn.XLOOKUP(A64,FF!S:S,FF!AE:AE)</f>
        <v>1.8928684983733326</v>
      </c>
      <c r="D64" t="b">
        <f t="shared" si="1"/>
        <v>1</v>
      </c>
      <c r="G64" s="3"/>
      <c r="L64" s="3"/>
    </row>
    <row r="65" spans="1:16" hidden="1" x14ac:dyDescent="0.35">
      <c r="A65" s="78">
        <v>99.886777487346862</v>
      </c>
      <c r="B65" s="3">
        <f t="shared" si="0"/>
        <v>8.3456531939264949</v>
      </c>
      <c r="C65" s="3">
        <f>_xlfn.XLOOKUP(A65,FF!S:S,FF!AE:AE)</f>
        <v>8.3456531939264949</v>
      </c>
      <c r="D65" t="b">
        <f t="shared" si="1"/>
        <v>1</v>
      </c>
      <c r="G65" s="3"/>
      <c r="L65" s="3"/>
    </row>
    <row r="66" spans="1:16" hidden="1" x14ac:dyDescent="0.35">
      <c r="A66" s="78">
        <v>73.124072771374372</v>
      </c>
      <c r="B66" s="3">
        <f t="shared" si="0"/>
        <v>3.3748887325649251</v>
      </c>
      <c r="C66" s="3">
        <f>_xlfn.XLOOKUP(A66,FF!S:S,FF!AE:AE)</f>
        <v>3.3748887325649251</v>
      </c>
      <c r="D66" t="b">
        <f t="shared" si="1"/>
        <v>1</v>
      </c>
      <c r="G66" s="3"/>
      <c r="L66" s="3"/>
    </row>
    <row r="67" spans="1:16" hidden="1" x14ac:dyDescent="0.35">
      <c r="A67" s="78">
        <v>114.95400708368734</v>
      </c>
      <c r="B67" s="3">
        <f t="shared" si="0"/>
        <v>11.394480850042481</v>
      </c>
      <c r="C67" s="3">
        <f>_xlfn.XLOOKUP(A67,FF!S:S,FF!AE:AE)</f>
        <v>11.394480850042481</v>
      </c>
      <c r="D67" t="b">
        <f t="shared" si="1"/>
        <v>1</v>
      </c>
      <c r="G67" s="3"/>
      <c r="L67" s="3"/>
    </row>
    <row r="68" spans="1:16" hidden="1" x14ac:dyDescent="0.35">
      <c r="A68" s="78">
        <v>92.724946784036604</v>
      </c>
      <c r="B68" s="3">
        <f t="shared" si="0"/>
        <v>5.7269936140843924</v>
      </c>
      <c r="C68" s="3">
        <f>_xlfn.XLOOKUP(A68,FF!S:S,FF!AE:AE)</f>
        <v>5.7269936140843924</v>
      </c>
      <c r="D68" t="b">
        <f t="shared" si="1"/>
        <v>1</v>
      </c>
      <c r="G68" s="3"/>
      <c r="L68" s="3"/>
      <c r="P68" s="75" t="e">
        <f>IF(Sheet1!B2="","",(IF(Sheet1!B2&gt;='Sales Ach'!#REF!,'Sales Ach'!#REF!,IF(Sheet1!B2&gt;='Sales Ach'!#REF!,('Sales Ach'!#REF!+((Sheet1!B2-'Sales Ach'!#REF!)/('Sales Ach'!#REF!-'Sales Ach'!#REF!))*'Sales Ach'!#REF!),IF(Sheet1!B2&gt;'Sales Ach'!#REF!,('Sales Ach'!#REF!+((Sheet1!B2-'Sales Ach'!#REF!)/('Sales Ach'!#REF!-'Sales Ach'!#REF!))*'Sales Ach'!#REF!),IF(Sheet1!B2&gt;='Sales Ach'!#REF!,('Sales Ach'!#REF!+((Sheet1!B2-'Sales Ach'!#REF!)/('Sales Ach'!#REF!-'Sales Ach'!#REF!)*'Sales Ach'!#REF!)),0))))*$AB$2/10))</f>
        <v>#REF!</v>
      </c>
    </row>
    <row r="69" spans="1:16" x14ac:dyDescent="0.35">
      <c r="A69" s="149">
        <v>130.63303030555647</v>
      </c>
      <c r="B69" s="3">
        <f t="shared" si="0"/>
        <v>10</v>
      </c>
      <c r="C69" s="3">
        <f>_xlfn.XLOOKUP(A69,FF!S:S,FF!AE:AE)</f>
        <v>12</v>
      </c>
      <c r="D69" t="b">
        <f t="shared" si="1"/>
        <v>0</v>
      </c>
      <c r="E69" s="79">
        <v>105158</v>
      </c>
      <c r="G69" s="3"/>
      <c r="L69" s="3"/>
    </row>
    <row r="70" spans="1:16" hidden="1" x14ac:dyDescent="0.35">
      <c r="A70" s="78">
        <v>84.260194379533132</v>
      </c>
      <c r="B70" s="3">
        <f t="shared" si="0"/>
        <v>4.7112233255439762</v>
      </c>
      <c r="C70" s="3">
        <f>_xlfn.XLOOKUP(A70,FF!S:S,FF!AE:AE)</f>
        <v>4.7112233255439762</v>
      </c>
      <c r="D70" t="b">
        <f t="shared" si="1"/>
        <v>1</v>
      </c>
      <c r="G70" s="3"/>
      <c r="L70" s="3"/>
    </row>
    <row r="71" spans="1:16" hidden="1" x14ac:dyDescent="0.35">
      <c r="A71" s="78">
        <v>115.51131355009619</v>
      </c>
      <c r="B71" s="3">
        <f t="shared" si="0"/>
        <v>11.461357626011544</v>
      </c>
      <c r="C71" s="3">
        <f>_xlfn.XLOOKUP(A71,FF!S:S,FF!AE:AE)</f>
        <v>11.461357626011544</v>
      </c>
      <c r="D71" t="b">
        <f t="shared" si="1"/>
        <v>1</v>
      </c>
      <c r="G71" s="3"/>
      <c r="L71" s="3"/>
    </row>
    <row r="72" spans="1:16" hidden="1" x14ac:dyDescent="0.35">
      <c r="A72" s="78">
        <v>79.721933954405486</v>
      </c>
      <c r="B72" s="3">
        <f t="shared" si="0"/>
        <v>4.1666320745286587</v>
      </c>
      <c r="C72" s="3">
        <f>_xlfn.XLOOKUP(A72,FF!S:S,FF!AE:AE)</f>
        <v>4.1666320745286587</v>
      </c>
      <c r="D72" t="b">
        <f t="shared" si="1"/>
        <v>1</v>
      </c>
      <c r="G72" s="3"/>
      <c r="L72" s="3"/>
    </row>
    <row r="73" spans="1:16" hidden="1" x14ac:dyDescent="0.35">
      <c r="A73" s="78">
        <v>83.111986365580265</v>
      </c>
      <c r="B73" s="3">
        <f t="shared" si="0"/>
        <v>4.5734383638696317</v>
      </c>
      <c r="C73" s="3">
        <f>_xlfn.XLOOKUP(A73,FF!S:S,FF!AE:AE)</f>
        <v>4.5734383638696317</v>
      </c>
      <c r="D73" t="b">
        <f t="shared" si="1"/>
        <v>1</v>
      </c>
      <c r="G73" s="3"/>
      <c r="L73" s="3"/>
    </row>
    <row r="74" spans="1:16" hidden="1" x14ac:dyDescent="0.35">
      <c r="A74" s="78">
        <v>68.533157909198792</v>
      </c>
      <c r="B74" s="3">
        <f t="shared" si="0"/>
        <v>2.8239789491038549</v>
      </c>
      <c r="C74" s="3">
        <f>_xlfn.XLOOKUP(A74,FF!S:S,FF!AE:AE)</f>
        <v>2.8239789491038549</v>
      </c>
      <c r="D74" t="b">
        <f t="shared" si="1"/>
        <v>1</v>
      </c>
      <c r="G74" s="3"/>
      <c r="L74" s="3"/>
    </row>
    <row r="75" spans="1:16" hidden="1" x14ac:dyDescent="0.35">
      <c r="A75" s="78">
        <v>117.90669429427855</v>
      </c>
      <c r="B75" s="3">
        <f t="shared" si="0"/>
        <v>11.748803315313426</v>
      </c>
      <c r="C75" s="3">
        <f>_xlfn.XLOOKUP(A75,FF!S:S,FF!AE:AE)</f>
        <v>11.748803315313426</v>
      </c>
      <c r="D75" t="b">
        <f t="shared" si="1"/>
        <v>1</v>
      </c>
      <c r="G75" s="3"/>
      <c r="L75" s="3"/>
    </row>
    <row r="76" spans="1:16" hidden="1" x14ac:dyDescent="0.35">
      <c r="A76" s="78">
        <v>75.141961642635223</v>
      </c>
      <c r="B76" s="3">
        <f t="shared" si="0"/>
        <v>3.617035397116227</v>
      </c>
      <c r="C76" s="3">
        <f>_xlfn.XLOOKUP(A76,FF!S:S,FF!AE:AE)</f>
        <v>3.617035397116227</v>
      </c>
      <c r="D76" t="b">
        <f t="shared" si="1"/>
        <v>1</v>
      </c>
      <c r="G76" s="3"/>
      <c r="L76" s="3"/>
    </row>
    <row r="77" spans="1:16" hidden="1" x14ac:dyDescent="0.35">
      <c r="A77" s="78">
        <v>66.063945639185079</v>
      </c>
      <c r="B77" s="3">
        <f t="shared" si="0"/>
        <v>2.5276734767022093</v>
      </c>
      <c r="C77" s="3">
        <f>_xlfn.XLOOKUP(A77,FF!S:S,FF!AE:AE)</f>
        <v>2.5276734767022093</v>
      </c>
      <c r="D77" t="b">
        <f t="shared" si="1"/>
        <v>1</v>
      </c>
      <c r="G77" s="3"/>
      <c r="L77" s="3"/>
    </row>
    <row r="78" spans="1:16" hidden="1" x14ac:dyDescent="0.35">
      <c r="A78" s="78">
        <v>107.65161905928889</v>
      </c>
      <c r="B78" s="3">
        <f t="shared" si="0"/>
        <v>10.518194287114666</v>
      </c>
      <c r="C78" s="3">
        <f>_xlfn.XLOOKUP(A78,FF!S:S,FF!AE:AE)</f>
        <v>10.518194287114666</v>
      </c>
      <c r="D78" t="b">
        <f t="shared" si="1"/>
        <v>1</v>
      </c>
      <c r="G78" s="3"/>
      <c r="L78" s="3"/>
    </row>
    <row r="79" spans="1:16" hidden="1" x14ac:dyDescent="0.35">
      <c r="A79" s="78">
        <v>96.355039035372826</v>
      </c>
      <c r="B79" s="3">
        <f t="shared" si="0"/>
        <v>6.650418736978958</v>
      </c>
      <c r="C79" s="3">
        <f>_xlfn.XLOOKUP(A79,FF!S:S,FF!AE:AE)</f>
        <v>6.650418736978958</v>
      </c>
      <c r="D79" t="b">
        <f t="shared" si="1"/>
        <v>1</v>
      </c>
      <c r="G79" s="3"/>
      <c r="L79" s="3"/>
    </row>
    <row r="80" spans="1:16" hidden="1" x14ac:dyDescent="0.35">
      <c r="A80" s="78">
        <v>103.60396556752185</v>
      </c>
      <c r="B80" s="3">
        <f t="shared" si="0"/>
        <v>10.032475868102622</v>
      </c>
      <c r="C80" s="3">
        <f>_xlfn.XLOOKUP(A80,FF!S:S,FF!AE:AE)</f>
        <v>10.032475868102622</v>
      </c>
      <c r="D80" t="b">
        <f t="shared" si="1"/>
        <v>1</v>
      </c>
      <c r="G80" s="3"/>
      <c r="L80" s="3"/>
    </row>
    <row r="81" spans="1:12" s="153" customFormat="1" hidden="1" x14ac:dyDescent="0.35">
      <c r="A81" s="78">
        <v>105.69399875532875</v>
      </c>
      <c r="B81" s="3">
        <f t="shared" si="0"/>
        <v>10.283279850639451</v>
      </c>
      <c r="C81" s="3">
        <f>_xlfn.XLOOKUP(A81,FF!S:S,FF!AE:AE)</f>
        <v>10.283279850639451</v>
      </c>
      <c r="D81" t="b">
        <f t="shared" si="1"/>
        <v>1</v>
      </c>
      <c r="G81" s="152"/>
      <c r="L81" s="152"/>
    </row>
    <row r="82" spans="1:12" hidden="1" x14ac:dyDescent="0.35">
      <c r="A82" s="78">
        <v>88.249106784417677</v>
      </c>
      <c r="B82" s="3">
        <f t="shared" si="0"/>
        <v>5.189892814130121</v>
      </c>
      <c r="C82" s="3">
        <f>_xlfn.XLOOKUP(A82,FF!S:S,FF!AE:AE)</f>
        <v>5.189892814130121</v>
      </c>
      <c r="D82" t="b">
        <f t="shared" si="1"/>
        <v>1</v>
      </c>
      <c r="G82" s="3"/>
      <c r="L82" s="3"/>
    </row>
    <row r="83" spans="1:12" x14ac:dyDescent="0.35">
      <c r="A83" s="78">
        <v>180.92574841273193</v>
      </c>
      <c r="B83" s="3">
        <f t="shared" ref="B83:B146" si="2">IF($A83&gt;=$B$3,$C$3,
IF(A83&gt;=$B$4,$C$4+(($A83-$B$4)/($B$3-$B$4)*$D$4),
IF(A83&gt;=$B$5,$C$5+(($A83-$B$5)/($B$4-$B$5)*$D$5),                                                                                                                                                                                                                                 IF(A83&gt;=$B$6,$C$6+(($A83-$B$6)/($B$5-$B$6)*$D$6))))*$B$9/10)</f>
        <v>10</v>
      </c>
      <c r="C83" s="3">
        <f>_xlfn.XLOOKUP(A83,FF!S:S,FF!AE:AE)</f>
        <v>12</v>
      </c>
      <c r="D83" t="b">
        <f t="shared" ref="D83:D146" si="3">C83=B83</f>
        <v>0</v>
      </c>
      <c r="E83" s="79">
        <v>105186</v>
      </c>
      <c r="G83" s="3"/>
      <c r="L83" s="3"/>
    </row>
    <row r="84" spans="1:12" hidden="1" x14ac:dyDescent="0.35">
      <c r="A84" s="78">
        <v>100.29161035293683</v>
      </c>
      <c r="B84" s="3">
        <f t="shared" si="2"/>
        <v>9.6349932423524187</v>
      </c>
      <c r="C84" s="3">
        <f>_xlfn.XLOOKUP(A84,FF!S:S,FF!AE:AE)</f>
        <v>9.6349932423524187</v>
      </c>
      <c r="D84" t="b">
        <f t="shared" si="3"/>
        <v>1</v>
      </c>
      <c r="G84" s="3"/>
      <c r="L84" s="3"/>
    </row>
    <row r="85" spans="1:12" hidden="1" x14ac:dyDescent="0.35">
      <c r="A85" s="78">
        <v>96.983805329492213</v>
      </c>
      <c r="B85" s="3">
        <f t="shared" si="2"/>
        <v>6.9522265581562639</v>
      </c>
      <c r="C85" s="3">
        <f>_xlfn.XLOOKUP(A85,FF!S:S,FF!AE:AE)</f>
        <v>6.9522265581562639</v>
      </c>
      <c r="D85" t="b">
        <f t="shared" si="3"/>
        <v>1</v>
      </c>
      <c r="G85" s="3"/>
      <c r="L85" s="3"/>
    </row>
    <row r="86" spans="1:12" hidden="1" x14ac:dyDescent="0.35">
      <c r="A86" s="78">
        <v>73.111655994729233</v>
      </c>
      <c r="B86" s="3">
        <f t="shared" si="2"/>
        <v>3.3733987193675077</v>
      </c>
      <c r="C86" s="3">
        <f>_xlfn.XLOOKUP(A86,FF!S:S,FF!AE:AE)</f>
        <v>3.3733987193675077</v>
      </c>
      <c r="D86" t="b">
        <f t="shared" si="3"/>
        <v>1</v>
      </c>
      <c r="G86" s="3"/>
    </row>
    <row r="87" spans="1:12" hidden="1" x14ac:dyDescent="0.35">
      <c r="A87" s="78">
        <v>73.99011705302965</v>
      </c>
      <c r="B87" s="3">
        <f t="shared" si="2"/>
        <v>3.4788140463635577</v>
      </c>
      <c r="C87" s="3">
        <f>_xlfn.XLOOKUP(A87,FF!S:S,FF!AE:AE)</f>
        <v>3.4788140463635577</v>
      </c>
      <c r="D87" t="b">
        <f t="shared" si="3"/>
        <v>1</v>
      </c>
      <c r="G87" s="3"/>
    </row>
    <row r="88" spans="1:12" hidden="1" x14ac:dyDescent="0.35">
      <c r="A88" s="78">
        <v>111.8202413448234</v>
      </c>
      <c r="B88" s="3">
        <f t="shared" si="2"/>
        <v>11.018428961378808</v>
      </c>
      <c r="C88" s="3">
        <f>_xlfn.XLOOKUP(A88,FF!S:S,FF!AE:AE)</f>
        <v>11.018428961378808</v>
      </c>
      <c r="D88" t="b">
        <f t="shared" si="3"/>
        <v>1</v>
      </c>
      <c r="G88" s="3"/>
    </row>
    <row r="89" spans="1:12" hidden="1" x14ac:dyDescent="0.35">
      <c r="A89" s="78">
        <v>103.23192262157966</v>
      </c>
      <c r="B89" s="3">
        <f t="shared" si="2"/>
        <v>9.987830714589558</v>
      </c>
      <c r="C89" s="3">
        <f>_xlfn.XLOOKUP(A89,FF!S:S,FF!AE:AE)</f>
        <v>9.987830714589558</v>
      </c>
      <c r="D89" t="b">
        <f t="shared" si="3"/>
        <v>1</v>
      </c>
      <c r="G89" s="3"/>
    </row>
    <row r="90" spans="1:12" hidden="1" x14ac:dyDescent="0.35">
      <c r="A90" s="78">
        <v>100.35747890000357</v>
      </c>
      <c r="B90" s="3">
        <f t="shared" si="2"/>
        <v>9.6428974680004274</v>
      </c>
      <c r="C90" s="3">
        <f>_xlfn.XLOOKUP(A90,FF!S:S,FF!AE:AE)</f>
        <v>9.6428974680004274</v>
      </c>
      <c r="D90" t="b">
        <f t="shared" si="3"/>
        <v>1</v>
      </c>
      <c r="G90" s="3"/>
    </row>
    <row r="91" spans="1:12" x14ac:dyDescent="0.35">
      <c r="A91" s="78">
        <v>128.07314583313203</v>
      </c>
      <c r="B91" s="3">
        <f t="shared" si="2"/>
        <v>10</v>
      </c>
      <c r="C91" s="3">
        <f>_xlfn.XLOOKUP(A91,FF!S:S,FF!AE:AE)</f>
        <v>12</v>
      </c>
      <c r="D91" t="b">
        <f t="shared" si="3"/>
        <v>0</v>
      </c>
      <c r="E91" s="79">
        <v>105206</v>
      </c>
      <c r="G91" s="3"/>
    </row>
    <row r="92" spans="1:12" hidden="1" x14ac:dyDescent="0.35">
      <c r="A92" s="78">
        <v>92.482395646006836</v>
      </c>
      <c r="B92" s="3">
        <f t="shared" si="2"/>
        <v>5.6978874775208199</v>
      </c>
      <c r="C92" s="3">
        <f>_xlfn.XLOOKUP(A92,FF!S:S,FF!AE:AE)</f>
        <v>5.6978874775208199</v>
      </c>
      <c r="D92" t="b">
        <f t="shared" si="3"/>
        <v>1</v>
      </c>
      <c r="G92" s="3"/>
    </row>
    <row r="93" spans="1:12" hidden="1" x14ac:dyDescent="0.35">
      <c r="A93" s="78">
        <v>82.832776475905973</v>
      </c>
      <c r="B93" s="3">
        <f t="shared" si="2"/>
        <v>4.5399331771087166</v>
      </c>
      <c r="C93" s="3">
        <f>_xlfn.XLOOKUP(A93,FF!S:S,FF!AE:AE)</f>
        <v>4.5399331771087166</v>
      </c>
      <c r="D93" t="b">
        <f t="shared" si="3"/>
        <v>1</v>
      </c>
      <c r="G93" s="3"/>
    </row>
    <row r="94" spans="1:12" hidden="1" x14ac:dyDescent="0.35">
      <c r="A94" s="78">
        <v>71.876048615835941</v>
      </c>
      <c r="B94" s="3">
        <f t="shared" si="2"/>
        <v>3.225125833900313</v>
      </c>
      <c r="C94" s="3">
        <f>_xlfn.XLOOKUP(A94,FF!S:S,FF!AE:AE)</f>
        <v>3.225125833900313</v>
      </c>
      <c r="D94" t="b">
        <f t="shared" si="3"/>
        <v>1</v>
      </c>
      <c r="G94" s="3"/>
    </row>
    <row r="95" spans="1:12" s="153" customFormat="1" hidden="1" x14ac:dyDescent="0.35">
      <c r="A95" s="78">
        <v>44.09052625280119</v>
      </c>
      <c r="B95" s="3">
        <f t="shared" si="2"/>
        <v>0</v>
      </c>
      <c r="C95" s="3">
        <f>_xlfn.XLOOKUP(A95,FF!S:S,FF!AE:AE)</f>
        <v>0</v>
      </c>
      <c r="D95" t="b">
        <f t="shared" si="3"/>
        <v>1</v>
      </c>
      <c r="G95" s="152"/>
    </row>
    <row r="96" spans="1:12" hidden="1" x14ac:dyDescent="0.35">
      <c r="A96" s="78">
        <v>93.705295797762417</v>
      </c>
      <c r="B96" s="3">
        <f t="shared" si="2"/>
        <v>5.8446354957314899</v>
      </c>
      <c r="C96" s="3">
        <f>_xlfn.XLOOKUP(A96,FF!S:S,FF!AE:AE)</f>
        <v>5.8446354957314899</v>
      </c>
      <c r="D96" t="b">
        <f t="shared" si="3"/>
        <v>1</v>
      </c>
      <c r="G96" s="3"/>
    </row>
    <row r="97" spans="1:7" hidden="1" x14ac:dyDescent="0.35">
      <c r="A97" s="78">
        <v>96.764871753728343</v>
      </c>
      <c r="B97" s="3">
        <f t="shared" si="2"/>
        <v>6.8471384417896051</v>
      </c>
      <c r="C97" s="3">
        <f>_xlfn.XLOOKUP(A97,FF!S:S,FF!AE:AE)</f>
        <v>6.8471384417896051</v>
      </c>
      <c r="D97" t="b">
        <f t="shared" si="3"/>
        <v>1</v>
      </c>
      <c r="G97" s="3"/>
    </row>
    <row r="98" spans="1:7" hidden="1" x14ac:dyDescent="0.35">
      <c r="A98" s="78">
        <v>65.693528076084121</v>
      </c>
      <c r="B98" s="3">
        <f t="shared" si="2"/>
        <v>2.4832233691300942</v>
      </c>
      <c r="C98" s="3">
        <f>_xlfn.XLOOKUP(A98,FF!S:S,FF!AE:AE)</f>
        <v>2.4832233691300942</v>
      </c>
      <c r="D98" t="b">
        <f t="shared" si="3"/>
        <v>1</v>
      </c>
      <c r="G98" s="3"/>
    </row>
    <row r="99" spans="1:7" x14ac:dyDescent="0.35">
      <c r="A99" s="78">
        <v>140.03092047777358</v>
      </c>
      <c r="B99" s="3">
        <f t="shared" si="2"/>
        <v>10</v>
      </c>
      <c r="C99" s="3">
        <f>_xlfn.XLOOKUP(A99,FF!S:S,FF!AE:AE)</f>
        <v>12</v>
      </c>
      <c r="D99" t="b">
        <f t="shared" si="3"/>
        <v>0</v>
      </c>
      <c r="E99">
        <f>_xlfn.XLOOKUP(A99,FF!S:S,FF!B:B)</f>
        <v>105225</v>
      </c>
      <c r="G99" s="3"/>
    </row>
    <row r="100" spans="1:7" hidden="1" x14ac:dyDescent="0.35">
      <c r="A100" s="78">
        <v>61.438282680982226</v>
      </c>
      <c r="B100" s="3">
        <f t="shared" si="2"/>
        <v>1.9725939217178674</v>
      </c>
      <c r="C100" s="3">
        <f>_xlfn.XLOOKUP(A100,FF!S:S,FF!AE:AE)</f>
        <v>1.9725939217178674</v>
      </c>
      <c r="D100" t="b">
        <f t="shared" si="3"/>
        <v>1</v>
      </c>
      <c r="G100" s="3"/>
    </row>
    <row r="101" spans="1:7" hidden="1" x14ac:dyDescent="0.35">
      <c r="A101" s="78">
        <v>100.21047242251677</v>
      </c>
      <c r="B101" s="3">
        <f t="shared" si="2"/>
        <v>9.6252566907020132</v>
      </c>
      <c r="C101" s="3">
        <f>_xlfn.XLOOKUP(A101,FF!S:S,FF!AE:AE)</f>
        <v>9.6252566907020132</v>
      </c>
      <c r="D101" t="b">
        <f t="shared" si="3"/>
        <v>1</v>
      </c>
      <c r="G101" s="3"/>
    </row>
    <row r="102" spans="1:7" hidden="1" x14ac:dyDescent="0.35">
      <c r="A102" s="78">
        <v>100.9227621791772</v>
      </c>
      <c r="B102" s="3">
        <f t="shared" si="2"/>
        <v>9.710731461501263</v>
      </c>
      <c r="C102" s="3">
        <f>_xlfn.XLOOKUP(A102,FF!S:S,FF!AE:AE)</f>
        <v>9.710731461501263</v>
      </c>
      <c r="D102" t="b">
        <f t="shared" si="3"/>
        <v>1</v>
      </c>
      <c r="G102" s="3"/>
    </row>
    <row r="103" spans="1:7" s="153" customFormat="1" hidden="1" x14ac:dyDescent="0.35">
      <c r="A103" s="78">
        <v>102.75508636620221</v>
      </c>
      <c r="B103" s="3">
        <f t="shared" si="2"/>
        <v>9.9306103639442647</v>
      </c>
      <c r="C103" s="3">
        <f>_xlfn.XLOOKUP(A103,FF!S:S,FF!AE:AE)</f>
        <v>9.9306103639442647</v>
      </c>
      <c r="D103" t="b">
        <f t="shared" si="3"/>
        <v>1</v>
      </c>
      <c r="G103" s="152"/>
    </row>
    <row r="104" spans="1:7" hidden="1" x14ac:dyDescent="0.35">
      <c r="A104" s="78">
        <v>97.492583949613987</v>
      </c>
      <c r="B104" s="3">
        <f t="shared" si="2"/>
        <v>7.1964402958147131</v>
      </c>
      <c r="C104" s="3">
        <f>_xlfn.XLOOKUP(A104,FF!S:S,FF!AE:AE)</f>
        <v>7.1964402958147131</v>
      </c>
      <c r="D104" t="b">
        <f t="shared" si="3"/>
        <v>1</v>
      </c>
      <c r="G104" s="3"/>
    </row>
    <row r="105" spans="1:7" hidden="1" x14ac:dyDescent="0.35">
      <c r="A105" s="78">
        <v>98.13659455025558</v>
      </c>
      <c r="B105" s="3">
        <f t="shared" si="2"/>
        <v>7.5055653841226784</v>
      </c>
      <c r="C105" s="3">
        <f>_xlfn.XLOOKUP(A105,FF!S:S,FF!AE:AE)</f>
        <v>7.5055653841226784</v>
      </c>
      <c r="D105" t="b">
        <f t="shared" si="3"/>
        <v>1</v>
      </c>
      <c r="G105" s="3"/>
    </row>
    <row r="106" spans="1:7" hidden="1" x14ac:dyDescent="0.35">
      <c r="A106" s="78">
        <v>85.011580668130591</v>
      </c>
      <c r="B106" s="3">
        <f t="shared" si="2"/>
        <v>4.8013896801756717</v>
      </c>
      <c r="C106" s="3">
        <f>_xlfn.XLOOKUP(A106,FF!S:S,FF!AE:AE)</f>
        <v>4.8013896801756717</v>
      </c>
      <c r="D106" t="b">
        <f t="shared" si="3"/>
        <v>1</v>
      </c>
      <c r="G106" s="3"/>
    </row>
    <row r="107" spans="1:7" hidden="1" x14ac:dyDescent="0.35">
      <c r="A107" s="78">
        <v>45.799982162857482</v>
      </c>
      <c r="B107" s="3">
        <f t="shared" si="2"/>
        <v>0</v>
      </c>
      <c r="C107" s="3">
        <f>_xlfn.XLOOKUP(A107,FF!S:S,FF!AE:AE)</f>
        <v>0</v>
      </c>
      <c r="D107" t="b">
        <f t="shared" si="3"/>
        <v>1</v>
      </c>
      <c r="G107" s="3"/>
    </row>
    <row r="108" spans="1:7" hidden="1" x14ac:dyDescent="0.35">
      <c r="A108" s="78">
        <v>115.03267479501464</v>
      </c>
      <c r="B108" s="3">
        <f t="shared" si="2"/>
        <v>11.403920975401757</v>
      </c>
      <c r="C108" s="3">
        <f>_xlfn.XLOOKUP(A108,FF!S:S,FF!AE:AE)</f>
        <v>11.403920975401757</v>
      </c>
      <c r="D108" t="b">
        <f t="shared" si="3"/>
        <v>1</v>
      </c>
      <c r="G108" s="3"/>
    </row>
    <row r="109" spans="1:7" hidden="1" x14ac:dyDescent="0.35">
      <c r="A109" s="78">
        <v>74.940807247188914</v>
      </c>
      <c r="B109" s="3">
        <f t="shared" si="2"/>
        <v>3.5928968696626695</v>
      </c>
      <c r="C109" s="3">
        <f>_xlfn.XLOOKUP(A109,FF!S:S,FF!AE:AE)</f>
        <v>3.5928968696626695</v>
      </c>
      <c r="D109" t="b">
        <f t="shared" si="3"/>
        <v>1</v>
      </c>
      <c r="G109" s="3"/>
    </row>
    <row r="110" spans="1:7" hidden="1" x14ac:dyDescent="0.35">
      <c r="A110" s="78">
        <v>97.563422325552267</v>
      </c>
      <c r="B110" s="3">
        <f t="shared" si="2"/>
        <v>7.2304427162650882</v>
      </c>
      <c r="C110" s="3">
        <f>_xlfn.XLOOKUP(A110,FF!S:S,FF!AE:AE)</f>
        <v>7.2304427162650882</v>
      </c>
      <c r="D110" t="b">
        <f t="shared" si="3"/>
        <v>1</v>
      </c>
      <c r="G110" s="3"/>
    </row>
    <row r="111" spans="1:7" s="153" customFormat="1" hidden="1" x14ac:dyDescent="0.35">
      <c r="A111" s="78">
        <v>116.98537243345228</v>
      </c>
      <c r="B111" s="3">
        <f t="shared" si="2"/>
        <v>11.638244692014274</v>
      </c>
      <c r="C111" s="3">
        <f>_xlfn.XLOOKUP(A111,FF!S:S,FF!AE:AE)</f>
        <v>11.638244692014274</v>
      </c>
      <c r="D111" t="b">
        <f t="shared" si="3"/>
        <v>1</v>
      </c>
      <c r="G111" s="152"/>
    </row>
    <row r="112" spans="1:7" hidden="1" x14ac:dyDescent="0.35">
      <c r="A112" s="78">
        <v>80.490978370853199</v>
      </c>
      <c r="B112" s="3">
        <f t="shared" si="2"/>
        <v>4.2589174045023839</v>
      </c>
      <c r="C112" s="3">
        <f>_xlfn.XLOOKUP(A112,FF!S:S,FF!AE:AE)</f>
        <v>4.2589174045023839</v>
      </c>
      <c r="D112" t="b">
        <f t="shared" si="3"/>
        <v>1</v>
      </c>
      <c r="G112" s="3"/>
    </row>
    <row r="113" spans="1:7" x14ac:dyDescent="0.35">
      <c r="A113" s="78">
        <v>121.64892257221894</v>
      </c>
      <c r="B113" s="3">
        <f t="shared" si="2"/>
        <v>10</v>
      </c>
      <c r="C113" s="3">
        <f>_xlfn.XLOOKUP(A113,FF!S:S,FF!AE:AE)</f>
        <v>12</v>
      </c>
      <c r="D113" t="b">
        <f t="shared" si="3"/>
        <v>0</v>
      </c>
      <c r="E113">
        <f>_xlfn.XLOOKUP(A113,FF!S:S,FF!B:B)</f>
        <v>105266</v>
      </c>
      <c r="G113" s="3"/>
    </row>
    <row r="114" spans="1:7" hidden="1" x14ac:dyDescent="0.35">
      <c r="A114" s="78">
        <v>98.525028798231915</v>
      </c>
      <c r="B114" s="3">
        <f t="shared" si="2"/>
        <v>7.6920138231513189</v>
      </c>
      <c r="C114" s="3">
        <f>_xlfn.XLOOKUP(A114,FF!S:S,FF!AE:AE)</f>
        <v>7.6920138231513189</v>
      </c>
      <c r="D114" t="b">
        <f t="shared" si="3"/>
        <v>1</v>
      </c>
      <c r="G114" s="3"/>
    </row>
    <row r="115" spans="1:7" hidden="1" x14ac:dyDescent="0.35">
      <c r="A115" s="78">
        <v>105.36244798732291</v>
      </c>
      <c r="B115" s="3">
        <f t="shared" si="2"/>
        <v>10.243493758478749</v>
      </c>
      <c r="C115" s="3">
        <f>_xlfn.XLOOKUP(A115,FF!S:S,FF!AE:AE)</f>
        <v>10.243493758478749</v>
      </c>
      <c r="D115" t="b">
        <f t="shared" si="3"/>
        <v>1</v>
      </c>
      <c r="G115" s="3"/>
    </row>
    <row r="116" spans="1:7" hidden="1" x14ac:dyDescent="0.35">
      <c r="A116" s="78">
        <v>78.424835026853899</v>
      </c>
      <c r="B116" s="3">
        <f t="shared" si="2"/>
        <v>4.0109802032224682</v>
      </c>
      <c r="C116" s="3">
        <f>_xlfn.XLOOKUP(A116,FF!S:S,FF!AE:AE)</f>
        <v>4.0109802032224682</v>
      </c>
      <c r="D116" t="b">
        <f t="shared" si="3"/>
        <v>1</v>
      </c>
      <c r="G116" s="3"/>
    </row>
    <row r="117" spans="1:7" hidden="1" x14ac:dyDescent="0.35">
      <c r="A117" s="78">
        <v>57.003226391041238</v>
      </c>
      <c r="B117" s="3">
        <f t="shared" si="2"/>
        <v>1.4403871669249484</v>
      </c>
      <c r="C117" s="3">
        <f>_xlfn.XLOOKUP(A117,FF!S:S,FF!AE:AE)</f>
        <v>1.4403871669249484</v>
      </c>
      <c r="D117" t="b">
        <f t="shared" si="3"/>
        <v>1</v>
      </c>
      <c r="G117" s="3"/>
    </row>
    <row r="118" spans="1:7" hidden="1" x14ac:dyDescent="0.35">
      <c r="A118" s="78">
        <v>91.399605222477547</v>
      </c>
      <c r="B118" s="3">
        <f t="shared" si="2"/>
        <v>5.5679526266973056</v>
      </c>
      <c r="C118" s="3">
        <f>_xlfn.XLOOKUP(A118,FF!S:S,FF!AE:AE)</f>
        <v>5.5679526266973056</v>
      </c>
      <c r="D118" t="b">
        <f t="shared" si="3"/>
        <v>1</v>
      </c>
      <c r="G118" s="3"/>
    </row>
    <row r="119" spans="1:7" x14ac:dyDescent="0.35">
      <c r="A119" s="78">
        <v>136.77623589872189</v>
      </c>
      <c r="B119" s="3">
        <f t="shared" si="2"/>
        <v>10</v>
      </c>
      <c r="C119" s="3">
        <f>_xlfn.XLOOKUP(A119,FF!S:S,FF!AE:AE)</f>
        <v>12</v>
      </c>
      <c r="D119" t="b">
        <f t="shared" si="3"/>
        <v>0</v>
      </c>
      <c r="E119">
        <f>_xlfn.XLOOKUP(A119,FF!S:S,FF!B:B)</f>
        <v>105280</v>
      </c>
      <c r="G119" s="3"/>
    </row>
    <row r="120" spans="1:7" hidden="1" x14ac:dyDescent="0.35">
      <c r="A120" s="78">
        <v>85.287594976933761</v>
      </c>
      <c r="B120" s="3">
        <f t="shared" si="2"/>
        <v>4.8345113972320517</v>
      </c>
      <c r="C120" s="3">
        <f>_xlfn.XLOOKUP(A120,FF!S:S,FF!AE:AE)</f>
        <v>4.8345113972320517</v>
      </c>
      <c r="D120" t="b">
        <f t="shared" si="3"/>
        <v>1</v>
      </c>
      <c r="G120" s="3"/>
    </row>
    <row r="121" spans="1:7" hidden="1" x14ac:dyDescent="0.35">
      <c r="A121" s="78">
        <v>101.97622886002695</v>
      </c>
      <c r="B121" s="3">
        <f t="shared" si="2"/>
        <v>9.8371474632032339</v>
      </c>
      <c r="C121" s="3">
        <f>_xlfn.XLOOKUP(A121,FF!S:S,FF!AE:AE)</f>
        <v>9.8371474632032339</v>
      </c>
      <c r="D121" t="b">
        <f t="shared" si="3"/>
        <v>1</v>
      </c>
      <c r="G121" s="3"/>
    </row>
    <row r="122" spans="1:7" hidden="1" x14ac:dyDescent="0.35">
      <c r="A122" s="78">
        <v>119.12005238061943</v>
      </c>
      <c r="B122" s="3">
        <f t="shared" si="2"/>
        <v>11.89440628567433</v>
      </c>
      <c r="C122" s="3">
        <f>_xlfn.XLOOKUP(A122,FF!S:S,FF!AE:AE)</f>
        <v>11.89440628567433</v>
      </c>
      <c r="D122" t="b">
        <f t="shared" si="3"/>
        <v>1</v>
      </c>
      <c r="G122" s="3"/>
    </row>
    <row r="123" spans="1:7" hidden="1" x14ac:dyDescent="0.35">
      <c r="A123" s="78">
        <v>119.17896681348799</v>
      </c>
      <c r="B123" s="3">
        <f t="shared" si="2"/>
        <v>11.901476017618558</v>
      </c>
      <c r="C123" s="3">
        <f>_xlfn.XLOOKUP(A123,FF!S:S,FF!AE:AE)</f>
        <v>11.901476017618558</v>
      </c>
      <c r="D123" t="b">
        <f t="shared" si="3"/>
        <v>1</v>
      </c>
      <c r="G123" s="3"/>
    </row>
    <row r="124" spans="1:7" hidden="1" x14ac:dyDescent="0.35">
      <c r="A124" s="78">
        <v>102.34305289094219</v>
      </c>
      <c r="B124" s="3">
        <f t="shared" si="2"/>
        <v>9.8811663469130639</v>
      </c>
      <c r="C124" s="3">
        <f>_xlfn.XLOOKUP(A124,FF!S:S,FF!AE:AE)</f>
        <v>9.8811663469130639</v>
      </c>
      <c r="D124" t="b">
        <f t="shared" si="3"/>
        <v>1</v>
      </c>
      <c r="G124" s="3"/>
    </row>
    <row r="125" spans="1:7" hidden="1" x14ac:dyDescent="0.35">
      <c r="A125" s="78">
        <v>100.18464268079876</v>
      </c>
      <c r="B125" s="3">
        <f t="shared" si="2"/>
        <v>9.622157121695853</v>
      </c>
      <c r="C125" s="3">
        <f>_xlfn.XLOOKUP(A125,FF!S:S,FF!AE:AE)</f>
        <v>9.622157121695853</v>
      </c>
      <c r="D125" t="b">
        <f t="shared" si="3"/>
        <v>1</v>
      </c>
      <c r="G125" s="3"/>
    </row>
    <row r="126" spans="1:7" hidden="1" x14ac:dyDescent="0.35">
      <c r="A126" s="78">
        <v>76.14260838161502</v>
      </c>
      <c r="B126" s="3">
        <f t="shared" si="2"/>
        <v>3.7371130057938018</v>
      </c>
      <c r="C126" s="3">
        <f>_xlfn.XLOOKUP(A126,FF!S:S,FF!AE:AE)</f>
        <v>3.7371130057938018</v>
      </c>
      <c r="D126" t="b">
        <f t="shared" si="3"/>
        <v>1</v>
      </c>
      <c r="G126" s="3"/>
    </row>
    <row r="127" spans="1:7" hidden="1" x14ac:dyDescent="0.35">
      <c r="A127" s="78">
        <v>91.357572273736892</v>
      </c>
      <c r="B127" s="3">
        <f t="shared" si="2"/>
        <v>5.5629086728484278</v>
      </c>
      <c r="C127" s="3">
        <f>_xlfn.XLOOKUP(A127,FF!S:S,FF!AE:AE)</f>
        <v>5.5629086728484278</v>
      </c>
      <c r="D127" t="b">
        <f t="shared" si="3"/>
        <v>1</v>
      </c>
      <c r="G127" s="3"/>
    </row>
    <row r="128" spans="1:7" hidden="1" x14ac:dyDescent="0.35">
      <c r="A128" s="78">
        <v>99.952398493382034</v>
      </c>
      <c r="B128" s="3">
        <f t="shared" si="2"/>
        <v>8.377151276823378</v>
      </c>
      <c r="C128" s="3">
        <f>_xlfn.XLOOKUP(A128,FF!S:S,FF!AE:AE)</f>
        <v>8.377151276823378</v>
      </c>
      <c r="D128" t="b">
        <f t="shared" si="3"/>
        <v>1</v>
      </c>
      <c r="G128" s="3"/>
    </row>
    <row r="129" spans="1:7" hidden="1" x14ac:dyDescent="0.35">
      <c r="A129" s="78">
        <v>75.919273770661661</v>
      </c>
      <c r="B129" s="3">
        <f t="shared" si="2"/>
        <v>3.7103128524793996</v>
      </c>
      <c r="C129" s="3">
        <f>_xlfn.XLOOKUP(A129,FF!S:S,FF!AE:AE)</f>
        <v>3.7103128524793996</v>
      </c>
      <c r="D129" t="b">
        <f t="shared" si="3"/>
        <v>1</v>
      </c>
      <c r="G129" s="3"/>
    </row>
    <row r="130" spans="1:7" hidden="1" x14ac:dyDescent="0.35">
      <c r="A130" s="78">
        <v>82.36912628784647</v>
      </c>
      <c r="B130" s="3">
        <f t="shared" si="2"/>
        <v>4.4842951545415763</v>
      </c>
      <c r="C130" s="3">
        <f>_xlfn.XLOOKUP(A130,FF!S:S,FF!AE:AE)</f>
        <v>4.4842951545415763</v>
      </c>
      <c r="D130" t="b">
        <f t="shared" si="3"/>
        <v>1</v>
      </c>
      <c r="G130" s="3"/>
    </row>
    <row r="131" spans="1:7" hidden="1" x14ac:dyDescent="0.35">
      <c r="A131" s="78">
        <v>85.472969165086823</v>
      </c>
      <c r="B131" s="3">
        <f t="shared" si="2"/>
        <v>4.856756299810419</v>
      </c>
      <c r="C131" s="3">
        <f>_xlfn.XLOOKUP(A131,FF!S:S,FF!AE:AE)</f>
        <v>4.856756299810419</v>
      </c>
      <c r="D131" t="b">
        <f t="shared" si="3"/>
        <v>1</v>
      </c>
      <c r="G131" s="3"/>
    </row>
    <row r="132" spans="1:7" hidden="1" x14ac:dyDescent="0.35">
      <c r="A132" s="78">
        <v>92.018306076773243</v>
      </c>
      <c r="B132" s="3">
        <f t="shared" si="2"/>
        <v>5.6421967292127899</v>
      </c>
      <c r="C132" s="3">
        <f>_xlfn.XLOOKUP(A132,FF!S:S,FF!AE:AE)</f>
        <v>5.6421967292127899</v>
      </c>
      <c r="D132" t="b">
        <f t="shared" si="3"/>
        <v>1</v>
      </c>
      <c r="G132" s="3"/>
    </row>
    <row r="133" spans="1:7" hidden="1" x14ac:dyDescent="0.35">
      <c r="A133" s="78">
        <v>74.081791693343874</v>
      </c>
      <c r="B133" s="3">
        <f t="shared" si="2"/>
        <v>3.4898150032012651</v>
      </c>
      <c r="C133" s="3">
        <f>_xlfn.XLOOKUP(A133,FF!S:S,FF!AE:AE)</f>
        <v>3.4898150032012651</v>
      </c>
      <c r="D133" t="b">
        <f t="shared" si="3"/>
        <v>1</v>
      </c>
      <c r="G133" s="3"/>
    </row>
    <row r="134" spans="1:7" hidden="1" x14ac:dyDescent="0.35">
      <c r="A134" s="78">
        <v>58.736291741772916</v>
      </c>
      <c r="B134" s="3">
        <f t="shared" si="2"/>
        <v>1.6483550090127501</v>
      </c>
      <c r="C134" s="3">
        <f>_xlfn.XLOOKUP(A134,FF!S:S,FF!AE:AE)</f>
        <v>1.6483550090127501</v>
      </c>
      <c r="D134" t="b">
        <f t="shared" si="3"/>
        <v>1</v>
      </c>
      <c r="G134" s="3"/>
    </row>
    <row r="135" spans="1:7" hidden="1" x14ac:dyDescent="0.35">
      <c r="A135" s="78">
        <v>81.921124244644034</v>
      </c>
      <c r="B135" s="3">
        <f t="shared" si="2"/>
        <v>4.4305349093572834</v>
      </c>
      <c r="C135" s="3">
        <f>_xlfn.XLOOKUP(A135,FF!S:S,FF!AE:AE)</f>
        <v>4.4305349093572834</v>
      </c>
      <c r="D135" t="b">
        <f t="shared" si="3"/>
        <v>1</v>
      </c>
      <c r="G135" s="3"/>
    </row>
    <row r="136" spans="1:7" hidden="1" x14ac:dyDescent="0.35">
      <c r="A136" s="78">
        <v>97.03317323283585</v>
      </c>
      <c r="B136" s="3">
        <f t="shared" si="2"/>
        <v>6.9759231517612079</v>
      </c>
      <c r="C136" s="3">
        <f>_xlfn.XLOOKUP(A136,FF!S:S,FF!AE:AE)</f>
        <v>6.9759231517612079</v>
      </c>
      <c r="D136" t="b">
        <f t="shared" si="3"/>
        <v>1</v>
      </c>
      <c r="G136" s="3"/>
    </row>
    <row r="137" spans="1:7" hidden="1" x14ac:dyDescent="0.35">
      <c r="A137" s="78">
        <v>106.42872494701625</v>
      </c>
      <c r="B137" s="3">
        <f t="shared" si="2"/>
        <v>10.37144699364195</v>
      </c>
      <c r="C137" s="3">
        <f>_xlfn.XLOOKUP(A137,FF!S:S,FF!AE:AE)</f>
        <v>10.37144699364195</v>
      </c>
      <c r="D137" t="b">
        <f t="shared" si="3"/>
        <v>1</v>
      </c>
      <c r="G137" s="3"/>
    </row>
    <row r="138" spans="1:7" hidden="1" x14ac:dyDescent="0.35">
      <c r="A138" s="78">
        <v>87.88257755431431</v>
      </c>
      <c r="B138" s="3">
        <f t="shared" si="2"/>
        <v>5.1459093065177175</v>
      </c>
      <c r="C138" s="3">
        <f>_xlfn.XLOOKUP(A138,FF!S:S,FF!AE:AE)</f>
        <v>5.1459093065177175</v>
      </c>
      <c r="D138" t="b">
        <f t="shared" si="3"/>
        <v>1</v>
      </c>
      <c r="G138" s="3"/>
    </row>
    <row r="139" spans="1:7" hidden="1" x14ac:dyDescent="0.35">
      <c r="A139" s="78">
        <v>94.370324915137076</v>
      </c>
      <c r="B139" s="3">
        <f t="shared" si="2"/>
        <v>5.9244389898164487</v>
      </c>
      <c r="C139" s="3">
        <f>_xlfn.XLOOKUP(A139,FF!S:S,FF!AE:AE)</f>
        <v>5.9244389898164487</v>
      </c>
      <c r="D139" t="b">
        <f t="shared" si="3"/>
        <v>1</v>
      </c>
      <c r="G139" s="3"/>
    </row>
    <row r="140" spans="1:7" hidden="1" x14ac:dyDescent="0.35">
      <c r="A140" s="78">
        <v>83.161419307048646</v>
      </c>
      <c r="B140" s="3">
        <f t="shared" si="2"/>
        <v>4.5793703168458375</v>
      </c>
      <c r="C140" s="3">
        <f>_xlfn.XLOOKUP(A140,FF!S:S,FF!AE:AE)</f>
        <v>4.5793703168458375</v>
      </c>
      <c r="D140" t="b">
        <f t="shared" si="3"/>
        <v>1</v>
      </c>
      <c r="G140" s="3"/>
    </row>
    <row r="141" spans="1:7" hidden="1" x14ac:dyDescent="0.35">
      <c r="A141" s="78">
        <v>98.029564188995238</v>
      </c>
      <c r="B141" s="3">
        <f t="shared" si="2"/>
        <v>7.4541908107177139</v>
      </c>
      <c r="C141" s="3">
        <f>_xlfn.XLOOKUP(A141,FF!S:S,FF!AE:AE)</f>
        <v>7.4541908107177139</v>
      </c>
      <c r="D141" t="b">
        <f t="shared" si="3"/>
        <v>1</v>
      </c>
      <c r="G141" s="3"/>
    </row>
    <row r="142" spans="1:7" hidden="1" x14ac:dyDescent="0.35">
      <c r="A142" s="78">
        <v>86.328097320313404</v>
      </c>
      <c r="B142" s="3">
        <f t="shared" si="2"/>
        <v>4.9593716784376083</v>
      </c>
      <c r="C142" s="3">
        <f>_xlfn.XLOOKUP(A142,FF!S:S,FF!AE:AE)</f>
        <v>4.9593716784376083</v>
      </c>
      <c r="D142" t="b">
        <f t="shared" si="3"/>
        <v>1</v>
      </c>
      <c r="G142" s="3"/>
    </row>
    <row r="143" spans="1:7" hidden="1" x14ac:dyDescent="0.35">
      <c r="A143" s="78">
        <v>61.967104719507418</v>
      </c>
      <c r="B143" s="3">
        <f t="shared" si="2"/>
        <v>2.0360525663408904</v>
      </c>
      <c r="C143" s="3">
        <f>_xlfn.XLOOKUP(A143,FF!S:S,FF!AE:AE)</f>
        <v>2.0360525663408904</v>
      </c>
      <c r="D143" t="b">
        <f t="shared" si="3"/>
        <v>1</v>
      </c>
      <c r="G143" s="3"/>
    </row>
    <row r="144" spans="1:7" hidden="1" x14ac:dyDescent="0.35">
      <c r="A144" s="78">
        <v>78.924156161503049</v>
      </c>
      <c r="B144" s="3">
        <f t="shared" si="2"/>
        <v>4.0708987393803655</v>
      </c>
      <c r="C144" s="3">
        <f>_xlfn.XLOOKUP(A144,FF!S:S,FF!AE:AE)</f>
        <v>4.0708987393803655</v>
      </c>
      <c r="D144" t="b">
        <f t="shared" si="3"/>
        <v>1</v>
      </c>
      <c r="G144" s="3"/>
    </row>
    <row r="145" spans="1:7" hidden="1" x14ac:dyDescent="0.35">
      <c r="A145" s="78">
        <v>98.921780199871137</v>
      </c>
      <c r="B145" s="3">
        <f t="shared" si="2"/>
        <v>7.8824544959381457</v>
      </c>
      <c r="C145" s="3">
        <f>_xlfn.XLOOKUP(A145,FF!S:S,FF!AE:AE)</f>
        <v>7.8824544959381457</v>
      </c>
      <c r="D145" t="b">
        <f t="shared" si="3"/>
        <v>1</v>
      </c>
      <c r="G145" s="3"/>
    </row>
    <row r="146" spans="1:7" hidden="1" x14ac:dyDescent="0.35">
      <c r="A146" s="78">
        <v>107.76505133041961</v>
      </c>
      <c r="B146" s="3">
        <f t="shared" si="2"/>
        <v>10.531806159650355</v>
      </c>
      <c r="C146" s="3">
        <f>_xlfn.XLOOKUP(A146,FF!S:S,FF!AE:AE)</f>
        <v>10.531806159650355</v>
      </c>
      <c r="D146" t="b">
        <f t="shared" si="3"/>
        <v>1</v>
      </c>
      <c r="G146" s="3"/>
    </row>
    <row r="147" spans="1:7" x14ac:dyDescent="0.35">
      <c r="A147" s="78">
        <v>124.60851351106584</v>
      </c>
      <c r="B147" s="3">
        <f t="shared" ref="B147:B210" si="4">IF($A147&gt;=$B$3,$C$3,
IF(A147&gt;=$B$4,$C$4+(($A147-$B$4)/($B$3-$B$4)*$D$4),
IF(A147&gt;=$B$5,$C$5+(($A147-$B$5)/($B$4-$B$5)*$D$5),                                                                                                                                                                                                                                 IF(A147&gt;=$B$6,$C$6+(($A147-$B$6)/($B$5-$B$6)*$D$6))))*$B$9/10)</f>
        <v>10</v>
      </c>
      <c r="C147" s="3">
        <f>_xlfn.XLOOKUP(A147,FF!S:S,FF!AE:AE)</f>
        <v>12</v>
      </c>
      <c r="D147" t="b">
        <f t="shared" ref="D147:D210" si="5">C147=B147</f>
        <v>0</v>
      </c>
      <c r="E147">
        <f>_xlfn.XLOOKUP(A147,FF!S:S,FF!B:B)</f>
        <v>105339</v>
      </c>
      <c r="G147" s="3"/>
    </row>
    <row r="148" spans="1:7" hidden="1" x14ac:dyDescent="0.35">
      <c r="A148" s="78">
        <v>100.63287934540426</v>
      </c>
      <c r="B148" s="3">
        <f t="shared" si="4"/>
        <v>9.6759455214485115</v>
      </c>
      <c r="C148" s="3">
        <f>_xlfn.XLOOKUP(A148,FF!S:S,FF!AE:AE)</f>
        <v>9.6759455214485115</v>
      </c>
      <c r="D148" t="b">
        <f t="shared" si="5"/>
        <v>1</v>
      </c>
      <c r="G148" s="3"/>
    </row>
    <row r="149" spans="1:7" hidden="1" x14ac:dyDescent="0.35">
      <c r="A149" s="78">
        <v>96.86523700756095</v>
      </c>
      <c r="B149" s="3">
        <f t="shared" si="4"/>
        <v>6.8953137636292556</v>
      </c>
      <c r="C149" s="3">
        <f>_xlfn.XLOOKUP(A149,FF!S:S,FF!AE:AE)</f>
        <v>6.8953137636292556</v>
      </c>
      <c r="D149" t="b">
        <f t="shared" si="5"/>
        <v>1</v>
      </c>
      <c r="G149" s="3"/>
    </row>
    <row r="150" spans="1:7" hidden="1" x14ac:dyDescent="0.35">
      <c r="A150" s="78">
        <v>60.047952039193561</v>
      </c>
      <c r="B150" s="3">
        <f t="shared" si="4"/>
        <v>1.8057542447032273</v>
      </c>
      <c r="C150" s="3">
        <f>_xlfn.XLOOKUP(A150,FF!S:S,FF!AE:AE)</f>
        <v>1.8057542447032273</v>
      </c>
      <c r="D150" t="b">
        <f t="shared" si="5"/>
        <v>1</v>
      </c>
      <c r="G150" s="3"/>
    </row>
    <row r="151" spans="1:7" hidden="1" x14ac:dyDescent="0.35">
      <c r="A151" s="78">
        <v>115.97097293360032</v>
      </c>
      <c r="B151" s="3">
        <f t="shared" si="4"/>
        <v>11.51651675203204</v>
      </c>
      <c r="C151" s="3">
        <f>_xlfn.XLOOKUP(A151,FF!S:S,FF!AE:AE)</f>
        <v>11.51651675203204</v>
      </c>
      <c r="D151" t="b">
        <f t="shared" si="5"/>
        <v>1</v>
      </c>
      <c r="G151" s="3"/>
    </row>
    <row r="152" spans="1:7" hidden="1" x14ac:dyDescent="0.35">
      <c r="A152" s="78">
        <v>84.417735300103942</v>
      </c>
      <c r="B152" s="3">
        <f t="shared" si="4"/>
        <v>4.7301282360124732</v>
      </c>
      <c r="C152" s="3">
        <f>_xlfn.XLOOKUP(A152,FF!S:S,FF!AE:AE)</f>
        <v>4.7301282360124732</v>
      </c>
      <c r="D152" t="b">
        <f t="shared" si="5"/>
        <v>1</v>
      </c>
      <c r="G152" s="3"/>
    </row>
    <row r="153" spans="1:7" x14ac:dyDescent="0.35">
      <c r="A153" s="78">
        <v>131.89960277098197</v>
      </c>
      <c r="B153" s="3">
        <f t="shared" si="4"/>
        <v>10</v>
      </c>
      <c r="C153" s="3">
        <f>_xlfn.XLOOKUP(A153,FF!S:S,FF!AE:AE)</f>
        <v>12</v>
      </c>
      <c r="D153" t="b">
        <f t="shared" si="5"/>
        <v>0</v>
      </c>
      <c r="E153">
        <f>_xlfn.XLOOKUP(A153,FF!S:S,FF!B:B)</f>
        <v>105352</v>
      </c>
      <c r="G153" s="3"/>
    </row>
    <row r="154" spans="1:7" hidden="1" x14ac:dyDescent="0.35">
      <c r="A154" s="78">
        <v>107.58407515798815</v>
      </c>
      <c r="B154" s="3">
        <f t="shared" si="4"/>
        <v>10.510089018958578</v>
      </c>
      <c r="C154" s="3">
        <f>_xlfn.XLOOKUP(A154,FF!S:S,FF!AE:AE)</f>
        <v>10.510089018958578</v>
      </c>
      <c r="D154" t="b">
        <f t="shared" si="5"/>
        <v>1</v>
      </c>
      <c r="G154" s="3"/>
    </row>
    <row r="155" spans="1:7" hidden="1" x14ac:dyDescent="0.35">
      <c r="A155" s="78">
        <v>64.367371803257129</v>
      </c>
      <c r="B155" s="3">
        <f t="shared" si="4"/>
        <v>2.3240846163908557</v>
      </c>
      <c r="C155" s="3">
        <f>_xlfn.XLOOKUP(A155,FF!S:S,FF!AE:AE)</f>
        <v>2.3240846163908557</v>
      </c>
      <c r="D155" t="b">
        <f t="shared" si="5"/>
        <v>1</v>
      </c>
      <c r="G155" s="3"/>
    </row>
    <row r="156" spans="1:7" hidden="1" x14ac:dyDescent="0.35">
      <c r="A156" s="78">
        <v>97.695222480927413</v>
      </c>
      <c r="B156" s="3">
        <f t="shared" si="4"/>
        <v>7.2937067908451585</v>
      </c>
      <c r="C156" s="3">
        <f>_xlfn.XLOOKUP(A156,FF!S:S,FF!AE:AE)</f>
        <v>7.2937067908451585</v>
      </c>
      <c r="D156" t="b">
        <f t="shared" si="5"/>
        <v>1</v>
      </c>
      <c r="G156" s="3"/>
    </row>
    <row r="157" spans="1:7" hidden="1" x14ac:dyDescent="0.35">
      <c r="A157" s="78">
        <v>60.456062823230141</v>
      </c>
      <c r="B157" s="3">
        <f t="shared" si="4"/>
        <v>1.854727538787617</v>
      </c>
      <c r="C157" s="3">
        <f>_xlfn.XLOOKUP(A157,FF!S:S,FF!AE:AE)</f>
        <v>1.854727538787617</v>
      </c>
      <c r="D157" t="b">
        <f t="shared" si="5"/>
        <v>1</v>
      </c>
      <c r="G157" s="3"/>
    </row>
    <row r="158" spans="1:7" hidden="1" x14ac:dyDescent="0.35">
      <c r="A158" s="78">
        <v>67.267869268105258</v>
      </c>
      <c r="B158" s="3">
        <f t="shared" si="4"/>
        <v>2.6721443121726312</v>
      </c>
      <c r="C158" s="3">
        <f>_xlfn.XLOOKUP(A158,FF!S:S,FF!AE:AE)</f>
        <v>2.6721443121726312</v>
      </c>
      <c r="D158" t="b">
        <f t="shared" si="5"/>
        <v>1</v>
      </c>
      <c r="G158" s="3"/>
    </row>
    <row r="159" spans="1:7" hidden="1" x14ac:dyDescent="0.35">
      <c r="A159" s="78">
        <v>102.34482058845498</v>
      </c>
      <c r="B159" s="3">
        <f t="shared" si="4"/>
        <v>9.881378470614596</v>
      </c>
      <c r="C159" s="3">
        <f>_xlfn.XLOOKUP(A159,FF!S:S,FF!AE:AE)</f>
        <v>9.881378470614596</v>
      </c>
      <c r="D159" t="b">
        <f t="shared" si="5"/>
        <v>1</v>
      </c>
      <c r="G159" s="3"/>
    </row>
    <row r="160" spans="1:7" hidden="1" x14ac:dyDescent="0.35">
      <c r="A160" s="78">
        <v>85.8017584513222</v>
      </c>
      <c r="B160" s="3">
        <f t="shared" si="4"/>
        <v>4.8962110141586637</v>
      </c>
      <c r="C160" s="3">
        <f>_xlfn.XLOOKUP(A160,FF!S:S,FF!AE:AE)</f>
        <v>4.8962110141586637</v>
      </c>
      <c r="D160" t="b">
        <f t="shared" si="5"/>
        <v>1</v>
      </c>
      <c r="G160" s="3"/>
    </row>
    <row r="161" spans="1:5" hidden="1" x14ac:dyDescent="0.35">
      <c r="A161" s="78">
        <v>103.29022553308597</v>
      </c>
      <c r="B161" s="3">
        <f t="shared" si="4"/>
        <v>9.9948270639703161</v>
      </c>
      <c r="C161" s="3">
        <f>_xlfn.XLOOKUP(A161,FF!S:S,FF!AE:AE)</f>
        <v>9.9948270639703161</v>
      </c>
      <c r="D161" t="b">
        <f t="shared" si="5"/>
        <v>1</v>
      </c>
    </row>
    <row r="162" spans="1:5" hidden="1" x14ac:dyDescent="0.35">
      <c r="A162" s="78">
        <v>83.421829983667777</v>
      </c>
      <c r="B162" s="3">
        <f t="shared" si="4"/>
        <v>4.6106195980401337</v>
      </c>
      <c r="C162" s="3">
        <f>_xlfn.XLOOKUP(A162,FF!S:S,FF!AE:AE)</f>
        <v>4.6106195980401337</v>
      </c>
      <c r="D162" t="b">
        <f t="shared" si="5"/>
        <v>1</v>
      </c>
    </row>
    <row r="163" spans="1:5" hidden="1" x14ac:dyDescent="0.35">
      <c r="A163" s="78">
        <v>62.22082571979314</v>
      </c>
      <c r="B163" s="3">
        <f t="shared" si="4"/>
        <v>2.0664990863751767</v>
      </c>
      <c r="C163" s="3">
        <f>_xlfn.XLOOKUP(A163,FF!S:S,FF!AE:AE)</f>
        <v>2.0664990863751767</v>
      </c>
      <c r="D163" t="b">
        <f t="shared" si="5"/>
        <v>1</v>
      </c>
    </row>
    <row r="164" spans="1:5" hidden="1" x14ac:dyDescent="0.35">
      <c r="A164" s="78">
        <v>82.438734677496385</v>
      </c>
      <c r="B164" s="3">
        <f t="shared" si="4"/>
        <v>4.4926481612995666</v>
      </c>
      <c r="C164" s="3">
        <f>_xlfn.XLOOKUP(A164,FF!S:S,FF!AE:AE)</f>
        <v>4.4926481612995666</v>
      </c>
      <c r="D164" t="b">
        <f t="shared" si="5"/>
        <v>1</v>
      </c>
    </row>
    <row r="165" spans="1:5" hidden="1" x14ac:dyDescent="0.35">
      <c r="A165" s="78">
        <v>66.416046253047284</v>
      </c>
      <c r="B165" s="3">
        <f t="shared" si="4"/>
        <v>2.5699255503656744</v>
      </c>
      <c r="C165" s="3">
        <f>_xlfn.XLOOKUP(A165,FF!S:S,FF!AE:AE)</f>
        <v>2.5699255503656744</v>
      </c>
      <c r="D165" t="b">
        <f t="shared" si="5"/>
        <v>1</v>
      </c>
    </row>
    <row r="166" spans="1:5" hidden="1" x14ac:dyDescent="0.35">
      <c r="A166" s="78">
        <v>102.50147969292142</v>
      </c>
      <c r="B166" s="3">
        <f t="shared" si="4"/>
        <v>9.9001775631505691</v>
      </c>
      <c r="C166" s="3">
        <f>_xlfn.XLOOKUP(A166,FF!S:S,FF!AE:AE)</f>
        <v>9.9001775631505691</v>
      </c>
      <c r="D166" t="b">
        <f t="shared" si="5"/>
        <v>1</v>
      </c>
    </row>
    <row r="167" spans="1:5" hidden="1" x14ac:dyDescent="0.35">
      <c r="A167" s="78">
        <v>93.164579988921588</v>
      </c>
      <c r="B167" s="3">
        <f t="shared" si="4"/>
        <v>5.7797495986705911</v>
      </c>
      <c r="C167" s="3">
        <f>_xlfn.XLOOKUP(A167,FF!S:S,FF!AE:AE)</f>
        <v>5.7797495986705911</v>
      </c>
      <c r="D167" t="b">
        <f t="shared" si="5"/>
        <v>1</v>
      </c>
    </row>
    <row r="168" spans="1:5" hidden="1" x14ac:dyDescent="0.35">
      <c r="A168" s="78">
        <v>76.441126809140997</v>
      </c>
      <c r="B168" s="3">
        <f t="shared" si="4"/>
        <v>3.7729352170969195</v>
      </c>
      <c r="C168" s="3">
        <f>_xlfn.XLOOKUP(A168,FF!S:S,FF!AE:AE)</f>
        <v>3.7729352170969195</v>
      </c>
      <c r="D168" t="b">
        <f t="shared" si="5"/>
        <v>1</v>
      </c>
    </row>
    <row r="169" spans="1:5" hidden="1" x14ac:dyDescent="0.35">
      <c r="A169" s="78">
        <v>89.99467787617472</v>
      </c>
      <c r="B169" s="3">
        <f t="shared" si="4"/>
        <v>5.3993613451409672</v>
      </c>
      <c r="C169" s="3">
        <f>_xlfn.XLOOKUP(A169,FF!S:S,FF!AE:AE)</f>
        <v>5.3993613451409672</v>
      </c>
      <c r="D169" t="b">
        <f t="shared" si="5"/>
        <v>1</v>
      </c>
    </row>
    <row r="170" spans="1:5" hidden="1" x14ac:dyDescent="0.35">
      <c r="A170" s="78">
        <v>73.916878334725595</v>
      </c>
      <c r="B170" s="3">
        <f t="shared" si="4"/>
        <v>3.4700254001670716</v>
      </c>
      <c r="C170" s="3">
        <f>_xlfn.XLOOKUP(A170,FF!S:S,FF!AE:AE)</f>
        <v>3.4700254001670716</v>
      </c>
      <c r="D170" t="b">
        <f t="shared" si="5"/>
        <v>1</v>
      </c>
    </row>
    <row r="171" spans="1:5" hidden="1" x14ac:dyDescent="0.35">
      <c r="A171" s="78">
        <v>75.723000296459148</v>
      </c>
      <c r="B171" s="3">
        <f t="shared" si="4"/>
        <v>3.686760035575098</v>
      </c>
      <c r="C171" s="3">
        <f>_xlfn.XLOOKUP(A171,FF!S:S,FF!AE:AE)</f>
        <v>3.686760035575098</v>
      </c>
      <c r="D171" t="b">
        <f t="shared" si="5"/>
        <v>1</v>
      </c>
    </row>
    <row r="172" spans="1:5" x14ac:dyDescent="0.35">
      <c r="A172" s="78">
        <v>142.77314852591419</v>
      </c>
      <c r="B172" s="3">
        <f t="shared" si="4"/>
        <v>10</v>
      </c>
      <c r="C172" s="3">
        <f>_xlfn.XLOOKUP(A172,FF!S:S,FF!AE:AE)</f>
        <v>12</v>
      </c>
      <c r="D172" t="b">
        <f t="shared" si="5"/>
        <v>0</v>
      </c>
      <c r="E172">
        <f>_xlfn.XLOOKUP(A172,FF!S:S,FF!B:B)</f>
        <v>105411</v>
      </c>
    </row>
    <row r="173" spans="1:5" hidden="1" x14ac:dyDescent="0.35">
      <c r="A173" s="78">
        <v>86.276744842715019</v>
      </c>
      <c r="B173" s="3">
        <f t="shared" si="4"/>
        <v>4.9532093811258022</v>
      </c>
      <c r="C173" s="3">
        <f>_xlfn.XLOOKUP(A173,FF!S:S,FF!AE:AE)</f>
        <v>4.9532093811258022</v>
      </c>
      <c r="D173" t="b">
        <f t="shared" si="5"/>
        <v>1</v>
      </c>
    </row>
    <row r="174" spans="1:5" hidden="1" x14ac:dyDescent="0.35">
      <c r="A174" s="78">
        <v>98.028927995109356</v>
      </c>
      <c r="B174" s="3">
        <f t="shared" si="4"/>
        <v>7.4538854376524908</v>
      </c>
      <c r="C174" s="3">
        <f>_xlfn.XLOOKUP(A174,FF!S:S,FF!AE:AE)</f>
        <v>7.4538854376524908</v>
      </c>
      <c r="D174" t="b">
        <f t="shared" si="5"/>
        <v>1</v>
      </c>
    </row>
    <row r="175" spans="1:5" hidden="1" x14ac:dyDescent="0.35">
      <c r="A175" s="78">
        <v>96.317111293255323</v>
      </c>
      <c r="B175" s="3">
        <f t="shared" si="4"/>
        <v>6.6322134207625538</v>
      </c>
      <c r="C175" s="3">
        <f>_xlfn.XLOOKUP(A175,FF!S:S,FF!AE:AE)</f>
        <v>6.6322134207625538</v>
      </c>
      <c r="D175" t="b">
        <f t="shared" si="5"/>
        <v>1</v>
      </c>
    </row>
    <row r="176" spans="1:5" hidden="1" x14ac:dyDescent="0.35">
      <c r="A176" s="78">
        <v>74.156921079741906</v>
      </c>
      <c r="B176" s="3">
        <f t="shared" si="4"/>
        <v>3.4988305295690281</v>
      </c>
      <c r="C176" s="3">
        <f>_xlfn.XLOOKUP(A176,FF!S:S,FF!AE:AE)</f>
        <v>3.4988305295690281</v>
      </c>
      <c r="D176" t="b">
        <f t="shared" si="5"/>
        <v>1</v>
      </c>
    </row>
    <row r="177" spans="1:5" hidden="1" x14ac:dyDescent="0.35">
      <c r="A177" s="78">
        <v>118.81299160740674</v>
      </c>
      <c r="B177" s="3">
        <f t="shared" si="4"/>
        <v>11.857558992888809</v>
      </c>
      <c r="C177" s="3">
        <f>_xlfn.XLOOKUP(A177,FF!S:S,FF!AE:AE)</f>
        <v>11.857558992888809</v>
      </c>
      <c r="D177" t="b">
        <f t="shared" si="5"/>
        <v>1</v>
      </c>
    </row>
    <row r="178" spans="1:5" hidden="1" x14ac:dyDescent="0.35">
      <c r="A178" s="78">
        <v>88.562500227908458</v>
      </c>
      <c r="B178" s="3">
        <f t="shared" si="4"/>
        <v>5.2275000273490146</v>
      </c>
      <c r="C178" s="3">
        <f>_xlfn.XLOOKUP(A178,FF!S:S,FF!AE:AE)</f>
        <v>5.2275000273490146</v>
      </c>
      <c r="D178" t="b">
        <f t="shared" si="5"/>
        <v>1</v>
      </c>
    </row>
    <row r="179" spans="1:5" hidden="1" x14ac:dyDescent="0.35">
      <c r="A179" s="78">
        <v>86.335562565956153</v>
      </c>
      <c r="B179" s="3">
        <f t="shared" si="4"/>
        <v>4.9602675079147387</v>
      </c>
      <c r="C179" s="3">
        <f>_xlfn.XLOOKUP(A179,FF!S:S,FF!AE:AE)</f>
        <v>4.9602675079147387</v>
      </c>
      <c r="D179" t="b">
        <f t="shared" si="5"/>
        <v>1</v>
      </c>
    </row>
    <row r="180" spans="1:5" hidden="1" x14ac:dyDescent="0.35">
      <c r="A180" s="78">
        <v>58.825428449807973</v>
      </c>
      <c r="B180" s="3">
        <f t="shared" si="4"/>
        <v>1.6590514139769568</v>
      </c>
      <c r="C180" s="3">
        <f>_xlfn.XLOOKUP(A180,FF!S:S,FF!AE:AE)</f>
        <v>1.6590514139769568</v>
      </c>
      <c r="D180" t="b">
        <f t="shared" si="5"/>
        <v>1</v>
      </c>
    </row>
    <row r="181" spans="1:5" x14ac:dyDescent="0.35">
      <c r="A181" s="78" t="s">
        <v>1093</v>
      </c>
      <c r="B181" s="3">
        <f t="shared" si="4"/>
        <v>10</v>
      </c>
      <c r="C181" s="3" t="str">
        <f>_xlfn.XLOOKUP(A181,FF!S:S,FF!AE:AE)</f>
        <v/>
      </c>
      <c r="D181" t="b">
        <f t="shared" si="5"/>
        <v>0</v>
      </c>
      <c r="E181">
        <f>_xlfn.XLOOKUP(A181,FF!S:S,FF!B:B)</f>
        <v>105436</v>
      </c>
    </row>
    <row r="182" spans="1:5" hidden="1" x14ac:dyDescent="0.35">
      <c r="A182" s="78">
        <v>82.824538458239545</v>
      </c>
      <c r="B182" s="3">
        <f t="shared" si="4"/>
        <v>4.5389446149887451</v>
      </c>
      <c r="C182" s="3">
        <f>_xlfn.XLOOKUP(A182,FF!S:S,FF!AE:AE)</f>
        <v>4.5389446149887451</v>
      </c>
      <c r="D182" t="b">
        <f t="shared" si="5"/>
        <v>1</v>
      </c>
    </row>
    <row r="183" spans="1:5" hidden="1" x14ac:dyDescent="0.35">
      <c r="A183" s="78">
        <v>64.21210105073537</v>
      </c>
      <c r="B183" s="3">
        <f t="shared" si="4"/>
        <v>2.3054521260882441</v>
      </c>
      <c r="C183" s="3">
        <f>_xlfn.XLOOKUP(A183,FF!S:S,FF!AE:AE)</f>
        <v>2.3054521260882441</v>
      </c>
      <c r="D183" t="b">
        <f t="shared" si="5"/>
        <v>1</v>
      </c>
    </row>
    <row r="184" spans="1:5" hidden="1" x14ac:dyDescent="0.35">
      <c r="A184" s="78">
        <v>92.758607113540776</v>
      </c>
      <c r="B184" s="3">
        <f t="shared" si="4"/>
        <v>5.7310328536248933</v>
      </c>
      <c r="C184" s="3">
        <f>_xlfn.XLOOKUP(A184,FF!S:S,FF!AE:AE)</f>
        <v>5.7310328536248933</v>
      </c>
      <c r="D184" t="b">
        <f t="shared" si="5"/>
        <v>1</v>
      </c>
    </row>
    <row r="185" spans="1:5" hidden="1" x14ac:dyDescent="0.35">
      <c r="A185" s="78">
        <v>97.139044528859813</v>
      </c>
      <c r="B185" s="3">
        <f t="shared" si="4"/>
        <v>7.02674137385271</v>
      </c>
      <c r="C185" s="3">
        <f>_xlfn.XLOOKUP(A185,FF!S:S,FF!AE:AE)</f>
        <v>7.02674137385271</v>
      </c>
      <c r="D185" t="b">
        <f t="shared" si="5"/>
        <v>1</v>
      </c>
    </row>
    <row r="186" spans="1:5" hidden="1" x14ac:dyDescent="0.35">
      <c r="A186" s="78">
        <v>107.66500233665958</v>
      </c>
      <c r="B186" s="3">
        <f t="shared" si="4"/>
        <v>10.519800280399149</v>
      </c>
      <c r="C186" s="3">
        <f>_xlfn.XLOOKUP(A186,FF!S:S,FF!AE:AE)</f>
        <v>10.519800280399149</v>
      </c>
      <c r="D186" t="b">
        <f t="shared" si="5"/>
        <v>1</v>
      </c>
    </row>
    <row r="187" spans="1:5" hidden="1" x14ac:dyDescent="0.35">
      <c r="A187" s="78">
        <v>82.540238663276952</v>
      </c>
      <c r="B187" s="3">
        <f t="shared" si="4"/>
        <v>4.5048286395932342</v>
      </c>
      <c r="C187" s="3">
        <f>_xlfn.XLOOKUP(A187,FF!S:S,FF!AE:AE)</f>
        <v>4.5048286395932342</v>
      </c>
      <c r="D187" t="b">
        <f t="shared" si="5"/>
        <v>1</v>
      </c>
    </row>
    <row r="188" spans="1:5" hidden="1" x14ac:dyDescent="0.35">
      <c r="A188" s="78">
        <v>95.945633002589915</v>
      </c>
      <c r="B188" s="3">
        <f t="shared" si="4"/>
        <v>6.4539038412431582</v>
      </c>
      <c r="C188" s="3">
        <f>_xlfn.XLOOKUP(A188,FF!S:S,FF!AE:AE)</f>
        <v>6.4539038412431582</v>
      </c>
      <c r="D188" t="b">
        <f t="shared" si="5"/>
        <v>1</v>
      </c>
    </row>
    <row r="189" spans="1:5" hidden="1" x14ac:dyDescent="0.35">
      <c r="A189" s="78">
        <v>100.85526110016252</v>
      </c>
      <c r="B189" s="3">
        <f t="shared" si="4"/>
        <v>9.7026313320195019</v>
      </c>
      <c r="C189" s="3">
        <f>_xlfn.XLOOKUP(A189,FF!S:S,FF!AE:AE)</f>
        <v>9.7026313320195019</v>
      </c>
      <c r="D189" t="b">
        <f t="shared" si="5"/>
        <v>1</v>
      </c>
    </row>
    <row r="190" spans="1:5" hidden="1" x14ac:dyDescent="0.35">
      <c r="A190" s="78">
        <v>80.411533763722147</v>
      </c>
      <c r="B190" s="3">
        <f t="shared" si="4"/>
        <v>4.2493840516466577</v>
      </c>
      <c r="C190" s="3">
        <f>_xlfn.XLOOKUP(A190,FF!S:S,FF!AE:AE)</f>
        <v>4.2493840516466577</v>
      </c>
      <c r="D190" t="b">
        <f t="shared" si="5"/>
        <v>1</v>
      </c>
    </row>
    <row r="191" spans="1:5" hidden="1" x14ac:dyDescent="0.35">
      <c r="A191" s="78">
        <v>72.157370601240117</v>
      </c>
      <c r="B191" s="3">
        <f t="shared" si="4"/>
        <v>3.2588844721488144</v>
      </c>
      <c r="C191" s="3">
        <f>_xlfn.XLOOKUP(A191,FF!S:S,FF!AE:AE)</f>
        <v>3.2588844721488144</v>
      </c>
      <c r="D191" t="b">
        <f t="shared" si="5"/>
        <v>1</v>
      </c>
    </row>
    <row r="192" spans="1:5" hidden="1" x14ac:dyDescent="0.35">
      <c r="A192" s="78">
        <v>90.068202834862177</v>
      </c>
      <c r="B192" s="3">
        <f t="shared" si="4"/>
        <v>5.4081843401834622</v>
      </c>
      <c r="C192" s="3">
        <f>_xlfn.XLOOKUP(A192,FF!S:S,FF!AE:AE)</f>
        <v>5.4081843401834622</v>
      </c>
      <c r="D192" t="b">
        <f t="shared" si="5"/>
        <v>1</v>
      </c>
    </row>
    <row r="193" spans="1:4" hidden="1" x14ac:dyDescent="0.35">
      <c r="A193" s="78">
        <v>71.841948517950968</v>
      </c>
      <c r="B193" s="3">
        <f t="shared" si="4"/>
        <v>3.2210338221541166</v>
      </c>
      <c r="C193" s="3">
        <f>_xlfn.XLOOKUP(A193,FF!S:S,FF!AE:AE)</f>
        <v>3.2210338221541166</v>
      </c>
      <c r="D193" t="b">
        <f t="shared" si="5"/>
        <v>1</v>
      </c>
    </row>
    <row r="194" spans="1:4" hidden="1" x14ac:dyDescent="0.35">
      <c r="A194" s="78">
        <v>54.750777791429762</v>
      </c>
      <c r="B194" s="3">
        <f t="shared" si="4"/>
        <v>1.1700933349715714</v>
      </c>
      <c r="C194" s="3">
        <f>_xlfn.XLOOKUP(A194,FF!S:S,FF!AE:AE)</f>
        <v>1.1700933349715714</v>
      </c>
      <c r="D194" t="b">
        <f t="shared" si="5"/>
        <v>1</v>
      </c>
    </row>
    <row r="195" spans="1:4" hidden="1" x14ac:dyDescent="0.35">
      <c r="A195" s="78">
        <v>100.86241299305476</v>
      </c>
      <c r="B195" s="3">
        <f t="shared" si="4"/>
        <v>9.7034895591665702</v>
      </c>
      <c r="C195" s="3">
        <f>_xlfn.XLOOKUP(A195,FF!S:S,FF!AE:AE)</f>
        <v>9.7034895591665702</v>
      </c>
      <c r="D195" t="b">
        <f t="shared" si="5"/>
        <v>1</v>
      </c>
    </row>
    <row r="196" spans="1:4" hidden="1" x14ac:dyDescent="0.35">
      <c r="A196" s="78">
        <v>113.50798429950788</v>
      </c>
      <c r="B196" s="3">
        <f t="shared" si="4"/>
        <v>11.220958115940947</v>
      </c>
      <c r="C196" s="3">
        <f>_xlfn.XLOOKUP(A196,FF!S:S,FF!AE:AE)</f>
        <v>11.220958115940947</v>
      </c>
      <c r="D196" t="b">
        <f t="shared" si="5"/>
        <v>1</v>
      </c>
    </row>
    <row r="197" spans="1:4" hidden="1" x14ac:dyDescent="0.35">
      <c r="A197" s="78">
        <v>100.72466314037658</v>
      </c>
      <c r="B197" s="3">
        <f t="shared" si="4"/>
        <v>9.6869595768451902</v>
      </c>
      <c r="C197" s="3">
        <f>_xlfn.XLOOKUP(A197,FF!S:S,FF!AE:AE)</f>
        <v>9.6869595768451902</v>
      </c>
      <c r="D197" t="b">
        <f t="shared" si="5"/>
        <v>1</v>
      </c>
    </row>
    <row r="198" spans="1:4" hidden="1" x14ac:dyDescent="0.35">
      <c r="A198" s="78">
        <v>109.78308438101962</v>
      </c>
      <c r="B198" s="3">
        <f t="shared" si="4"/>
        <v>10.773970125722354</v>
      </c>
      <c r="C198" s="3">
        <f>_xlfn.XLOOKUP(A198,FF!S:S,FF!AE:AE)</f>
        <v>10.773970125722354</v>
      </c>
      <c r="D198" t="b">
        <f t="shared" si="5"/>
        <v>1</v>
      </c>
    </row>
    <row r="199" spans="1:4" hidden="1" x14ac:dyDescent="0.35">
      <c r="A199" s="78">
        <v>76.406671606092871</v>
      </c>
      <c r="B199" s="3">
        <f t="shared" si="4"/>
        <v>3.7688005927311452</v>
      </c>
      <c r="C199" s="3">
        <f>_xlfn.XLOOKUP(A199,FF!S:S,FF!AE:AE)</f>
        <v>3.7688005927311452</v>
      </c>
      <c r="D199" t="b">
        <f t="shared" si="5"/>
        <v>1</v>
      </c>
    </row>
    <row r="200" spans="1:4" hidden="1" x14ac:dyDescent="0.35">
      <c r="A200" s="78">
        <v>65.153594016457276</v>
      </c>
      <c r="B200" s="3">
        <f t="shared" si="4"/>
        <v>2.4184312819748728</v>
      </c>
      <c r="C200" s="3">
        <f>_xlfn.XLOOKUP(A200,FF!S:S,FF!AE:AE)</f>
        <v>2.4184312819748728</v>
      </c>
      <c r="D200" t="b">
        <f t="shared" si="5"/>
        <v>1</v>
      </c>
    </row>
    <row r="201" spans="1:4" hidden="1" x14ac:dyDescent="0.35">
      <c r="A201" s="78">
        <v>93.402170459018109</v>
      </c>
      <c r="B201" s="3">
        <f t="shared" si="4"/>
        <v>5.8082604550821735</v>
      </c>
      <c r="C201" s="3">
        <f>_xlfn.XLOOKUP(A201,FF!S:S,FF!AE:AE)</f>
        <v>5.8082604550821735</v>
      </c>
      <c r="D201" t="b">
        <f t="shared" si="5"/>
        <v>1</v>
      </c>
    </row>
    <row r="202" spans="1:4" hidden="1" x14ac:dyDescent="0.35">
      <c r="A202" s="78">
        <v>102.88270707146717</v>
      </c>
      <c r="B202" s="3">
        <f t="shared" si="4"/>
        <v>9.9459248485760607</v>
      </c>
      <c r="C202" s="3">
        <f>_xlfn.XLOOKUP(A202,FF!S:S,FF!AE:AE)</f>
        <v>9.9459248485760607</v>
      </c>
      <c r="D202" t="b">
        <f t="shared" si="5"/>
        <v>1</v>
      </c>
    </row>
    <row r="203" spans="1:4" hidden="1" x14ac:dyDescent="0.35">
      <c r="A203" s="78">
        <v>82.238297316495135</v>
      </c>
      <c r="B203" s="3">
        <f t="shared" si="4"/>
        <v>4.4685956779794171</v>
      </c>
      <c r="C203" s="3">
        <f>_xlfn.XLOOKUP(A203,FF!S:S,FF!AE:AE)</f>
        <v>4.4685956779794171</v>
      </c>
      <c r="D203" t="b">
        <f t="shared" si="5"/>
        <v>1</v>
      </c>
    </row>
    <row r="204" spans="1:4" hidden="1" x14ac:dyDescent="0.35">
      <c r="A204" s="78">
        <v>80.751080889005223</v>
      </c>
      <c r="B204" s="3">
        <f t="shared" si="4"/>
        <v>4.2901297066806263</v>
      </c>
      <c r="C204" s="3">
        <f>_xlfn.XLOOKUP(A204,FF!S:S,FF!AE:AE)</f>
        <v>4.2901297066806263</v>
      </c>
      <c r="D204" t="b">
        <f t="shared" si="5"/>
        <v>1</v>
      </c>
    </row>
    <row r="205" spans="1:4" hidden="1" x14ac:dyDescent="0.35">
      <c r="A205" s="78">
        <v>96.540466982447697</v>
      </c>
      <c r="B205" s="3">
        <f t="shared" si="4"/>
        <v>6.7394241515748945</v>
      </c>
      <c r="C205" s="3">
        <f>_xlfn.XLOOKUP(A205,FF!S:S,FF!AE:AE)</f>
        <v>6.7394241515748945</v>
      </c>
      <c r="D205" t="b">
        <f t="shared" si="5"/>
        <v>1</v>
      </c>
    </row>
    <row r="206" spans="1:4" hidden="1" x14ac:dyDescent="0.35">
      <c r="A206" s="78">
        <v>110.13057997760846</v>
      </c>
      <c r="B206" s="3">
        <f t="shared" si="4"/>
        <v>10.815669597313015</v>
      </c>
      <c r="C206" s="3">
        <f>_xlfn.XLOOKUP(A206,FF!S:S,FF!AE:AE)</f>
        <v>10.815669597313015</v>
      </c>
      <c r="D206" t="b">
        <f t="shared" si="5"/>
        <v>1</v>
      </c>
    </row>
    <row r="207" spans="1:4" hidden="1" x14ac:dyDescent="0.35">
      <c r="A207" s="78">
        <v>116.44960142244949</v>
      </c>
      <c r="B207" s="3">
        <f t="shared" si="4"/>
        <v>11.573952170693939</v>
      </c>
      <c r="C207" s="3">
        <f>_xlfn.XLOOKUP(A207,FF!S:S,FF!AE:AE)</f>
        <v>11.573952170693939</v>
      </c>
      <c r="D207" t="b">
        <f t="shared" si="5"/>
        <v>1</v>
      </c>
    </row>
    <row r="208" spans="1:4" hidden="1" x14ac:dyDescent="0.35">
      <c r="A208" s="78">
        <v>77.738576780415769</v>
      </c>
      <c r="B208" s="3">
        <f t="shared" si="4"/>
        <v>3.9286292136498928</v>
      </c>
      <c r="C208" s="3">
        <f>_xlfn.XLOOKUP(A208,FF!S:S,FF!AE:AE)</f>
        <v>3.9286292136498928</v>
      </c>
      <c r="D208" t="b">
        <f t="shared" si="5"/>
        <v>1</v>
      </c>
    </row>
    <row r="209" spans="1:5" hidden="1" x14ac:dyDescent="0.35">
      <c r="A209" s="78">
        <v>101.45646581023431</v>
      </c>
      <c r="B209" s="3">
        <f t="shared" si="4"/>
        <v>9.7747758972281176</v>
      </c>
      <c r="C209" s="3">
        <f>_xlfn.XLOOKUP(A209,FF!S:S,FF!AE:AE)</f>
        <v>9.7747758972281176</v>
      </c>
      <c r="D209" t="b">
        <f t="shared" si="5"/>
        <v>1</v>
      </c>
    </row>
    <row r="210" spans="1:5" hidden="1" x14ac:dyDescent="0.35">
      <c r="A210" s="78">
        <v>85.464101440184251</v>
      </c>
      <c r="B210" s="3">
        <f t="shared" si="4"/>
        <v>4.8556921728221107</v>
      </c>
      <c r="C210" s="3">
        <f>_xlfn.XLOOKUP(A210,FF!S:S,FF!AE:AE)</f>
        <v>4.8556921728221107</v>
      </c>
      <c r="D210" t="b">
        <f t="shared" si="5"/>
        <v>1</v>
      </c>
    </row>
    <row r="211" spans="1:5" hidden="1" x14ac:dyDescent="0.35">
      <c r="A211" s="78">
        <v>83.814033442209606</v>
      </c>
      <c r="B211" s="3">
        <f t="shared" ref="B211:B274" si="6">IF($A211&gt;=$B$3,$C$3,
IF(A211&gt;=$B$4,$C$4+(($A211-$B$4)/($B$3-$B$4)*$D$4),
IF(A211&gt;=$B$5,$C$5+(($A211-$B$5)/($B$4-$B$5)*$D$5),                                                                                                                                                                                                                                 IF(A211&gt;=$B$6,$C$6+(($A211-$B$6)/($B$5-$B$6)*$D$6))))*$B$9/10)</f>
        <v>4.6576840130651531</v>
      </c>
      <c r="C211" s="3">
        <f>_xlfn.XLOOKUP(A211,FF!S:S,FF!AE:AE)</f>
        <v>4.6576840130651531</v>
      </c>
      <c r="D211" t="b">
        <f t="shared" ref="D211:D274" si="7">C211=B211</f>
        <v>1</v>
      </c>
    </row>
    <row r="212" spans="1:5" hidden="1" x14ac:dyDescent="0.35">
      <c r="A212" s="78">
        <v>51.737237138773907</v>
      </c>
      <c r="B212" s="3">
        <f t="shared" si="6"/>
        <v>0.80846845665286859</v>
      </c>
      <c r="C212" s="3">
        <f>_xlfn.XLOOKUP(A212,FF!S:S,FF!AE:AE)</f>
        <v>0.80846845665286859</v>
      </c>
      <c r="D212" t="b">
        <f t="shared" si="7"/>
        <v>1</v>
      </c>
    </row>
    <row r="213" spans="1:5" x14ac:dyDescent="0.35">
      <c r="A213" s="78">
        <v>130.27197382966406</v>
      </c>
      <c r="B213" s="3">
        <f t="shared" si="6"/>
        <v>10</v>
      </c>
      <c r="C213" s="3">
        <f>_xlfn.XLOOKUP(A213,FF!S:S,FF!AE:AE)</f>
        <v>12</v>
      </c>
      <c r="D213" t="b">
        <f t="shared" si="7"/>
        <v>0</v>
      </c>
      <c r="E213">
        <f>_xlfn.XLOOKUP(A213,FF!S:S,FF!B:B)</f>
        <v>105552</v>
      </c>
    </row>
    <row r="214" spans="1:5" hidden="1" x14ac:dyDescent="0.35">
      <c r="A214" s="78">
        <v>104.58865059931777</v>
      </c>
      <c r="B214" s="3">
        <f t="shared" si="6"/>
        <v>10.150638071918134</v>
      </c>
      <c r="C214" s="3">
        <f>_xlfn.XLOOKUP(A214,FF!S:S,FF!AE:AE)</f>
        <v>10.150638071918134</v>
      </c>
      <c r="D214" t="b">
        <f t="shared" si="7"/>
        <v>1</v>
      </c>
    </row>
    <row r="215" spans="1:5" hidden="1" x14ac:dyDescent="0.35">
      <c r="A215" s="78">
        <v>88.359330214246938</v>
      </c>
      <c r="B215" s="3">
        <f t="shared" si="6"/>
        <v>5.2031196257096326</v>
      </c>
      <c r="C215" s="3">
        <f>_xlfn.XLOOKUP(A215,FF!S:S,FF!AE:AE)</f>
        <v>5.2031196257096326</v>
      </c>
      <c r="D215" t="b">
        <f t="shared" si="7"/>
        <v>1</v>
      </c>
    </row>
    <row r="216" spans="1:5" x14ac:dyDescent="0.35">
      <c r="A216" s="78">
        <v>125.49049805113104</v>
      </c>
      <c r="B216" s="3">
        <f t="shared" si="6"/>
        <v>10</v>
      </c>
      <c r="C216" s="3">
        <f>_xlfn.XLOOKUP(A216,FF!S:S,FF!AE:AE)</f>
        <v>12</v>
      </c>
      <c r="D216" t="b">
        <f t="shared" si="7"/>
        <v>0</v>
      </c>
      <c r="E216">
        <f>_xlfn.XLOOKUP(A216,FF!S:S,FF!B:B)</f>
        <v>105557</v>
      </c>
    </row>
    <row r="217" spans="1:5" hidden="1" x14ac:dyDescent="0.35">
      <c r="A217" s="78">
        <v>63.043029563240438</v>
      </c>
      <c r="B217" s="3">
        <f t="shared" si="6"/>
        <v>2.1651635475888527</v>
      </c>
      <c r="C217" s="3">
        <f>_xlfn.XLOOKUP(A217,FF!S:S,FF!AE:AE)</f>
        <v>2.1651635475888527</v>
      </c>
      <c r="D217" t="b">
        <f t="shared" si="7"/>
        <v>1</v>
      </c>
    </row>
    <row r="218" spans="1:5" hidden="1" x14ac:dyDescent="0.35">
      <c r="A218" s="78">
        <v>110.4830880340111</v>
      </c>
      <c r="B218" s="3">
        <f t="shared" si="6"/>
        <v>10.857970564081331</v>
      </c>
      <c r="C218" s="3">
        <f>_xlfn.XLOOKUP(A218,FF!S:S,FF!AE:AE)</f>
        <v>10.857970564081331</v>
      </c>
      <c r="D218" t="b">
        <f t="shared" si="7"/>
        <v>1</v>
      </c>
    </row>
    <row r="219" spans="1:5" hidden="1" x14ac:dyDescent="0.35">
      <c r="A219" s="78">
        <v>79.22865644819403</v>
      </c>
      <c r="B219" s="3">
        <f t="shared" si="6"/>
        <v>4.1074387737832838</v>
      </c>
      <c r="C219" s="3">
        <f>_xlfn.XLOOKUP(A219,FF!S:S,FF!AE:AE)</f>
        <v>4.1074387737832838</v>
      </c>
      <c r="D219" t="b">
        <f t="shared" si="7"/>
        <v>1</v>
      </c>
    </row>
    <row r="220" spans="1:5" hidden="1" x14ac:dyDescent="0.35">
      <c r="A220" s="78">
        <v>102.37360041750929</v>
      </c>
      <c r="B220" s="3">
        <f t="shared" si="6"/>
        <v>9.8848320501011138</v>
      </c>
      <c r="C220" s="3">
        <f>_xlfn.XLOOKUP(A220,FF!S:S,FF!AE:AE)</f>
        <v>9.8848320501011138</v>
      </c>
      <c r="D220" t="b">
        <f t="shared" si="7"/>
        <v>1</v>
      </c>
    </row>
    <row r="221" spans="1:5" hidden="1" x14ac:dyDescent="0.35">
      <c r="A221" s="78">
        <v>69.557708415237968</v>
      </c>
      <c r="B221" s="3">
        <f t="shared" si="6"/>
        <v>2.946925009828556</v>
      </c>
      <c r="C221" s="3">
        <f>_xlfn.XLOOKUP(A221,FF!S:S,FF!AE:AE)</f>
        <v>2.946925009828556</v>
      </c>
      <c r="D221" t="b">
        <f t="shared" si="7"/>
        <v>1</v>
      </c>
    </row>
    <row r="222" spans="1:5" hidden="1" x14ac:dyDescent="0.35">
      <c r="A222" s="78">
        <v>91.762183749817723</v>
      </c>
      <c r="B222" s="3">
        <f t="shared" si="6"/>
        <v>5.6114620499781269</v>
      </c>
      <c r="C222" s="3">
        <f>_xlfn.XLOOKUP(A222,FF!S:S,FF!AE:AE)</f>
        <v>5.6114620499781269</v>
      </c>
      <c r="D222" t="b">
        <f t="shared" si="7"/>
        <v>1</v>
      </c>
    </row>
    <row r="223" spans="1:5" hidden="1" x14ac:dyDescent="0.35">
      <c r="A223" s="78">
        <v>88.570946841124297</v>
      </c>
      <c r="B223" s="3">
        <f t="shared" si="6"/>
        <v>5.2285136209349163</v>
      </c>
      <c r="C223" s="3">
        <f>_xlfn.XLOOKUP(A223,FF!S:S,FF!AE:AE)</f>
        <v>5.2285136209349163</v>
      </c>
      <c r="D223" t="b">
        <f t="shared" si="7"/>
        <v>1</v>
      </c>
    </row>
    <row r="224" spans="1:5" hidden="1" x14ac:dyDescent="0.35">
      <c r="A224" s="78">
        <v>97.908278625142486</v>
      </c>
      <c r="B224" s="3">
        <f t="shared" si="6"/>
        <v>7.3959737400683938</v>
      </c>
      <c r="C224" s="3">
        <f>_xlfn.XLOOKUP(A224,FF!S:S,FF!AE:AE)</f>
        <v>7.3959737400683938</v>
      </c>
      <c r="D224" t="b">
        <f t="shared" si="7"/>
        <v>1</v>
      </c>
    </row>
    <row r="225" spans="1:5" x14ac:dyDescent="0.35">
      <c r="A225" s="78">
        <v>144.23240766581151</v>
      </c>
      <c r="B225" s="3">
        <f t="shared" si="6"/>
        <v>10</v>
      </c>
      <c r="C225" s="3">
        <f>_xlfn.XLOOKUP(A225,FF!S:S,FF!AE:AE)</f>
        <v>12</v>
      </c>
      <c r="D225" t="b">
        <f t="shared" si="7"/>
        <v>0</v>
      </c>
      <c r="E225">
        <f>_xlfn.XLOOKUP(A225,FF!S:S,FF!B:B)</f>
        <v>105730</v>
      </c>
    </row>
    <row r="226" spans="1:5" x14ac:dyDescent="0.35">
      <c r="A226" s="78">
        <v>135.34575804021969</v>
      </c>
      <c r="B226" s="3">
        <f t="shared" si="6"/>
        <v>10</v>
      </c>
      <c r="C226" s="3">
        <f>_xlfn.XLOOKUP(A226,FF!S:S,FF!AE:AE)</f>
        <v>12</v>
      </c>
      <c r="D226" t="b">
        <f t="shared" si="7"/>
        <v>0</v>
      </c>
      <c r="E226">
        <f>_xlfn.XLOOKUP(A226,FF!S:S,FF!B:B)</f>
        <v>105732</v>
      </c>
    </row>
    <row r="227" spans="1:5" hidden="1" x14ac:dyDescent="0.35">
      <c r="A227" s="78">
        <v>77.207022367954465</v>
      </c>
      <c r="B227" s="3">
        <f t="shared" si="6"/>
        <v>3.864842684154536</v>
      </c>
      <c r="C227" s="3">
        <f>_xlfn.XLOOKUP(A227,FF!S:S,FF!AE:AE)</f>
        <v>3.864842684154536</v>
      </c>
      <c r="D227" t="b">
        <f t="shared" si="7"/>
        <v>1</v>
      </c>
    </row>
    <row r="228" spans="1:5" hidden="1" x14ac:dyDescent="0.35">
      <c r="A228" s="78">
        <v>105.74365005136109</v>
      </c>
      <c r="B228" s="3">
        <f t="shared" si="6"/>
        <v>10.28923800616333</v>
      </c>
      <c r="C228" s="3">
        <f>_xlfn.XLOOKUP(A228,FF!S:S,FF!AE:AE)</f>
        <v>10.28923800616333</v>
      </c>
      <c r="D228" t="b">
        <f t="shared" si="7"/>
        <v>1</v>
      </c>
    </row>
    <row r="229" spans="1:5" hidden="1" x14ac:dyDescent="0.35">
      <c r="A229" s="78">
        <v>115.7034127256487</v>
      </c>
      <c r="B229" s="3">
        <f t="shared" si="6"/>
        <v>11.484409527077846</v>
      </c>
      <c r="C229" s="3">
        <f>_xlfn.XLOOKUP(A229,FF!S:S,FF!AE:AE)</f>
        <v>11.484409527077846</v>
      </c>
      <c r="D229" t="b">
        <f t="shared" si="7"/>
        <v>1</v>
      </c>
    </row>
    <row r="230" spans="1:5" hidden="1" x14ac:dyDescent="0.35">
      <c r="A230" s="78">
        <v>92.357511964167742</v>
      </c>
      <c r="B230" s="3">
        <f t="shared" si="6"/>
        <v>5.6829014357001286</v>
      </c>
      <c r="C230" s="3">
        <f>_xlfn.XLOOKUP(A230,FF!S:S,FF!AE:AE)</f>
        <v>5.6829014357001286</v>
      </c>
      <c r="D230" t="b">
        <f t="shared" si="7"/>
        <v>1</v>
      </c>
    </row>
    <row r="231" spans="1:5" hidden="1" x14ac:dyDescent="0.35">
      <c r="A231" s="78">
        <v>76.519206573520492</v>
      </c>
      <c r="B231" s="3">
        <f t="shared" si="6"/>
        <v>3.7823047888224588</v>
      </c>
      <c r="C231" s="3">
        <f>_xlfn.XLOOKUP(A231,FF!S:S,FF!AE:AE)</f>
        <v>3.7823047888224588</v>
      </c>
      <c r="D231" t="b">
        <f t="shared" si="7"/>
        <v>1</v>
      </c>
    </row>
    <row r="232" spans="1:5" hidden="1" x14ac:dyDescent="0.35">
      <c r="A232" s="78">
        <v>111.20985210830409</v>
      </c>
      <c r="B232" s="3">
        <f t="shared" si="6"/>
        <v>10.94518225299649</v>
      </c>
      <c r="C232" s="3">
        <f>_xlfn.XLOOKUP(A232,FF!S:S,FF!AE:AE)</f>
        <v>10.94518225299649</v>
      </c>
      <c r="D232" t="b">
        <f t="shared" si="7"/>
        <v>1</v>
      </c>
    </row>
    <row r="233" spans="1:5" hidden="1" x14ac:dyDescent="0.35">
      <c r="A233" s="78">
        <v>115.92267051725752</v>
      </c>
      <c r="B233" s="3">
        <f t="shared" si="6"/>
        <v>11.510720462070903</v>
      </c>
      <c r="C233" s="3">
        <f>_xlfn.XLOOKUP(A233,FF!S:S,FF!AE:AE)</f>
        <v>11.510720462070903</v>
      </c>
      <c r="D233" t="b">
        <f t="shared" si="7"/>
        <v>1</v>
      </c>
    </row>
    <row r="234" spans="1:5" hidden="1" x14ac:dyDescent="0.35">
      <c r="A234" s="78">
        <v>99.98099366870251</v>
      </c>
      <c r="B234" s="3">
        <f t="shared" si="6"/>
        <v>8.390876960977204</v>
      </c>
      <c r="C234" s="3">
        <f>_xlfn.XLOOKUP(A234,FF!S:S,FF!AE:AE)</f>
        <v>8.390876960977204</v>
      </c>
      <c r="D234" t="b">
        <f t="shared" si="7"/>
        <v>1</v>
      </c>
    </row>
    <row r="235" spans="1:5" hidden="1" x14ac:dyDescent="0.35">
      <c r="A235" s="78">
        <v>94.768684395173437</v>
      </c>
      <c r="B235" s="3">
        <f t="shared" si="6"/>
        <v>5.9722421274208131</v>
      </c>
      <c r="C235" s="3">
        <f>_xlfn.XLOOKUP(A235,FF!S:S,FF!AE:AE)</f>
        <v>5.9722421274208131</v>
      </c>
      <c r="D235" t="b">
        <f t="shared" si="7"/>
        <v>1</v>
      </c>
    </row>
    <row r="236" spans="1:5" x14ac:dyDescent="0.35">
      <c r="A236" s="78">
        <v>152.53995089685739</v>
      </c>
      <c r="B236" s="3">
        <f t="shared" si="6"/>
        <v>10</v>
      </c>
      <c r="C236" s="3">
        <f>_xlfn.XLOOKUP(A236,FF!S:S,FF!AE:AE)</f>
        <v>12</v>
      </c>
      <c r="D236" t="b">
        <f t="shared" si="7"/>
        <v>0</v>
      </c>
      <c r="E236">
        <f>_xlfn.XLOOKUP(A236,FF!S:S,FF!B:B)</f>
        <v>105831</v>
      </c>
    </row>
    <row r="237" spans="1:5" hidden="1" x14ac:dyDescent="0.35">
      <c r="A237" s="78">
        <v>85.552171253471386</v>
      </c>
      <c r="B237" s="3">
        <f t="shared" si="6"/>
        <v>4.8662605504165652</v>
      </c>
      <c r="C237" s="3">
        <f>_xlfn.XLOOKUP(A237,FF!S:S,FF!AE:AE)</f>
        <v>4.8662605504165652</v>
      </c>
      <c r="D237" t="b">
        <f t="shared" si="7"/>
        <v>1</v>
      </c>
    </row>
    <row r="238" spans="1:5" x14ac:dyDescent="0.35">
      <c r="A238" s="78">
        <v>123.4174319298791</v>
      </c>
      <c r="B238" s="3">
        <f t="shared" si="6"/>
        <v>10</v>
      </c>
      <c r="C238" s="3">
        <f>_xlfn.XLOOKUP(A238,FF!S:S,FF!AE:AE)</f>
        <v>12</v>
      </c>
      <c r="D238" t="b">
        <f t="shared" si="7"/>
        <v>0</v>
      </c>
      <c r="E238">
        <f>_xlfn.XLOOKUP(A238,FF!S:S,FF!B:B)</f>
        <v>105838</v>
      </c>
    </row>
    <row r="239" spans="1:5" hidden="1" x14ac:dyDescent="0.35">
      <c r="A239" s="78">
        <v>94.920854088634059</v>
      </c>
      <c r="B239" s="3">
        <f t="shared" si="6"/>
        <v>5.9905024906360866</v>
      </c>
      <c r="C239" s="3">
        <f>_xlfn.XLOOKUP(A239,FF!S:S,FF!AE:AE)</f>
        <v>5.9905024906360866</v>
      </c>
      <c r="D239" t="b">
        <f t="shared" si="7"/>
        <v>1</v>
      </c>
    </row>
    <row r="240" spans="1:5" hidden="1" x14ac:dyDescent="0.35">
      <c r="A240" s="78">
        <v>109.15352462698928</v>
      </c>
      <c r="B240" s="3">
        <f t="shared" si="6"/>
        <v>10.698422955238716</v>
      </c>
      <c r="C240" s="3">
        <f>_xlfn.XLOOKUP(A240,FF!S:S,FF!AE:AE)</f>
        <v>10.698422955238716</v>
      </c>
      <c r="D240" t="b">
        <f t="shared" si="7"/>
        <v>1</v>
      </c>
    </row>
    <row r="241" spans="1:4" hidden="1" x14ac:dyDescent="0.35">
      <c r="A241" s="78">
        <v>83.399573359179129</v>
      </c>
      <c r="B241" s="3">
        <f t="shared" si="6"/>
        <v>4.607948803101495</v>
      </c>
      <c r="C241" s="3">
        <f>_xlfn.XLOOKUP(A241,FF!S:S,FF!AE:AE)</f>
        <v>4.607948803101495</v>
      </c>
      <c r="D241" t="b">
        <f t="shared" si="7"/>
        <v>1</v>
      </c>
    </row>
    <row r="242" spans="1:4" hidden="1" x14ac:dyDescent="0.35">
      <c r="A242" s="78">
        <v>93.437236480282621</v>
      </c>
      <c r="B242" s="3">
        <f t="shared" si="6"/>
        <v>5.8124683776339143</v>
      </c>
      <c r="C242" s="3">
        <f>_xlfn.XLOOKUP(A242,FF!S:S,FF!AE:AE)</f>
        <v>5.8124683776339143</v>
      </c>
      <c r="D242" t="b">
        <f t="shared" si="7"/>
        <v>1</v>
      </c>
    </row>
    <row r="243" spans="1:4" hidden="1" x14ac:dyDescent="0.35">
      <c r="A243" s="78">
        <v>63.30944235808704</v>
      </c>
      <c r="B243" s="3">
        <f t="shared" si="6"/>
        <v>2.1971330829704447</v>
      </c>
      <c r="C243" s="3">
        <f>_xlfn.XLOOKUP(A243,FF!S:S,FF!AE:AE)</f>
        <v>2.1971330829704447</v>
      </c>
      <c r="D243" t="b">
        <f t="shared" si="7"/>
        <v>1</v>
      </c>
    </row>
    <row r="244" spans="1:4" hidden="1" x14ac:dyDescent="0.35">
      <c r="A244" s="78">
        <v>107.9813733393263</v>
      </c>
      <c r="B244" s="3">
        <f t="shared" si="6"/>
        <v>10.557764800719156</v>
      </c>
      <c r="C244" s="3">
        <f>_xlfn.XLOOKUP(A244,FF!S:S,FF!AE:AE)</f>
        <v>10.557764800719156</v>
      </c>
      <c r="D244" t="b">
        <f t="shared" si="7"/>
        <v>1</v>
      </c>
    </row>
    <row r="245" spans="1:4" hidden="1" x14ac:dyDescent="0.35">
      <c r="A245" s="78">
        <v>91.020492724405855</v>
      </c>
      <c r="B245" s="3">
        <f t="shared" si="6"/>
        <v>5.5224591269287036</v>
      </c>
      <c r="C245" s="3">
        <f>_xlfn.XLOOKUP(A245,FF!S:S,FF!AE:AE)</f>
        <v>5.5224591269287036</v>
      </c>
      <c r="D245" t="b">
        <f t="shared" si="7"/>
        <v>1</v>
      </c>
    </row>
    <row r="246" spans="1:4" hidden="1" x14ac:dyDescent="0.35">
      <c r="A246" s="78">
        <v>77.29161734798663</v>
      </c>
      <c r="B246" s="3">
        <f t="shared" si="6"/>
        <v>3.8749940817583957</v>
      </c>
      <c r="C246" s="3">
        <f>_xlfn.XLOOKUP(A246,FF!S:S,FF!AE:AE)</f>
        <v>3.8749940817583957</v>
      </c>
      <c r="D246" t="b">
        <f t="shared" si="7"/>
        <v>1</v>
      </c>
    </row>
    <row r="247" spans="1:4" hidden="1" x14ac:dyDescent="0.35">
      <c r="A247" s="78">
        <v>100.53920615141114</v>
      </c>
      <c r="B247" s="3">
        <f t="shared" si="6"/>
        <v>9.6647047381693358</v>
      </c>
      <c r="C247" s="3">
        <f>_xlfn.XLOOKUP(A247,FF!S:S,FF!AE:AE)</f>
        <v>9.6647047381693358</v>
      </c>
      <c r="D247" t="b">
        <f t="shared" si="7"/>
        <v>1</v>
      </c>
    </row>
    <row r="248" spans="1:4" hidden="1" x14ac:dyDescent="0.35">
      <c r="A248" s="78">
        <v>78.030892733357192</v>
      </c>
      <c r="B248" s="3">
        <f t="shared" si="6"/>
        <v>3.9637071280028628</v>
      </c>
      <c r="C248" s="3">
        <f>_xlfn.XLOOKUP(A248,FF!S:S,FF!AE:AE)</f>
        <v>3.9637071280028628</v>
      </c>
      <c r="D248" t="b">
        <f t="shared" si="7"/>
        <v>1</v>
      </c>
    </row>
    <row r="249" spans="1:4" hidden="1" x14ac:dyDescent="0.35">
      <c r="A249" s="78">
        <v>107.52873277988625</v>
      </c>
      <c r="B249" s="3">
        <f t="shared" si="6"/>
        <v>10.503447933586349</v>
      </c>
      <c r="C249" s="3">
        <f>_xlfn.XLOOKUP(A249,FF!S:S,FF!AE:AE)</f>
        <v>10.503447933586349</v>
      </c>
      <c r="D249" t="b">
        <f t="shared" si="7"/>
        <v>1</v>
      </c>
    </row>
    <row r="250" spans="1:4" hidden="1" x14ac:dyDescent="0.35">
      <c r="A250" s="78">
        <v>89.827384124528734</v>
      </c>
      <c r="B250" s="3">
        <f t="shared" si="6"/>
        <v>5.3792860949434473</v>
      </c>
      <c r="C250" s="3">
        <f>_xlfn.XLOOKUP(A250,FF!S:S,FF!AE:AE)</f>
        <v>5.3792860949434473</v>
      </c>
      <c r="D250" t="b">
        <f t="shared" si="7"/>
        <v>1</v>
      </c>
    </row>
    <row r="251" spans="1:4" hidden="1" x14ac:dyDescent="0.35">
      <c r="A251" s="78">
        <v>84.529215409545074</v>
      </c>
      <c r="B251" s="3">
        <f t="shared" si="6"/>
        <v>4.743505849145409</v>
      </c>
      <c r="C251" s="3">
        <f>_xlfn.XLOOKUP(A251,FF!S:S,FF!AE:AE)</f>
        <v>4.743505849145409</v>
      </c>
      <c r="D251" t="b">
        <f t="shared" si="7"/>
        <v>1</v>
      </c>
    </row>
    <row r="252" spans="1:4" hidden="1" x14ac:dyDescent="0.35">
      <c r="A252" s="78">
        <v>93.449773699779882</v>
      </c>
      <c r="B252" s="3">
        <f t="shared" si="6"/>
        <v>5.8139728439735858</v>
      </c>
      <c r="C252" s="3">
        <f>_xlfn.XLOOKUP(A252,FF!S:S,FF!AE:AE)</f>
        <v>5.8139728439735858</v>
      </c>
      <c r="D252" t="b">
        <f t="shared" si="7"/>
        <v>1</v>
      </c>
    </row>
    <row r="253" spans="1:4" hidden="1" x14ac:dyDescent="0.35">
      <c r="A253" s="78">
        <v>88.227517503479092</v>
      </c>
      <c r="B253" s="3">
        <f t="shared" si="6"/>
        <v>5.187302100417492</v>
      </c>
      <c r="C253" s="3">
        <f>_xlfn.XLOOKUP(A253,FF!S:S,FF!AE:AE)</f>
        <v>5.187302100417492</v>
      </c>
      <c r="D253" t="b">
        <f t="shared" si="7"/>
        <v>1</v>
      </c>
    </row>
    <row r="254" spans="1:4" hidden="1" x14ac:dyDescent="0.35">
      <c r="A254" s="78">
        <v>88.58335176851368</v>
      </c>
      <c r="B254" s="3">
        <f t="shared" si="6"/>
        <v>5.230002212221641</v>
      </c>
      <c r="C254" s="3">
        <f>_xlfn.XLOOKUP(A254,FF!S:S,FF!AE:AE)</f>
        <v>5.230002212221641</v>
      </c>
      <c r="D254" t="b">
        <f t="shared" si="7"/>
        <v>1</v>
      </c>
    </row>
    <row r="255" spans="1:4" hidden="1" x14ac:dyDescent="0.35">
      <c r="A255" s="78">
        <v>104.25810036566412</v>
      </c>
      <c r="B255" s="3">
        <f t="shared" si="6"/>
        <v>10.110972043879695</v>
      </c>
      <c r="C255" s="3">
        <f>_xlfn.XLOOKUP(A255,FF!S:S,FF!AE:AE)</f>
        <v>10.110972043879695</v>
      </c>
      <c r="D255" t="b">
        <f t="shared" si="7"/>
        <v>1</v>
      </c>
    </row>
    <row r="256" spans="1:4" hidden="1" x14ac:dyDescent="0.35">
      <c r="A256" s="78">
        <v>74.40007719172182</v>
      </c>
      <c r="B256" s="3">
        <f t="shared" si="6"/>
        <v>3.5280092630066187</v>
      </c>
      <c r="C256" s="3">
        <f>_xlfn.XLOOKUP(A256,FF!S:S,FF!AE:AE)</f>
        <v>3.5280092630066187</v>
      </c>
      <c r="D256" t="b">
        <f t="shared" si="7"/>
        <v>1</v>
      </c>
    </row>
    <row r="257" spans="1:5" hidden="1" x14ac:dyDescent="0.35">
      <c r="A257" s="78">
        <v>92.131137113640193</v>
      </c>
      <c r="B257" s="3">
        <f t="shared" si="6"/>
        <v>5.6557364536368224</v>
      </c>
      <c r="C257" s="3">
        <f>_xlfn.XLOOKUP(A257,FF!S:S,FF!AE:AE)</f>
        <v>5.6557364536368224</v>
      </c>
      <c r="D257" t="b">
        <f t="shared" si="7"/>
        <v>1</v>
      </c>
    </row>
    <row r="258" spans="1:5" hidden="1" x14ac:dyDescent="0.35">
      <c r="A258" s="78">
        <v>77.135493080191921</v>
      </c>
      <c r="B258" s="3">
        <f t="shared" si="6"/>
        <v>3.8562591696230299</v>
      </c>
      <c r="C258" s="3">
        <f>_xlfn.XLOOKUP(A258,FF!S:S,FF!AE:AE)</f>
        <v>3.8562591696230299</v>
      </c>
      <c r="D258" t="b">
        <f t="shared" si="7"/>
        <v>1</v>
      </c>
    </row>
    <row r="259" spans="1:5" hidden="1" x14ac:dyDescent="0.35">
      <c r="A259" s="78">
        <v>96.13046544990101</v>
      </c>
      <c r="B259" s="3">
        <f t="shared" si="6"/>
        <v>6.5426234159524856</v>
      </c>
      <c r="C259" s="3">
        <f>_xlfn.XLOOKUP(A259,FF!S:S,FF!AE:AE)</f>
        <v>6.5426234159524856</v>
      </c>
      <c r="D259" t="b">
        <f t="shared" si="7"/>
        <v>1</v>
      </c>
    </row>
    <row r="260" spans="1:5" hidden="1" x14ac:dyDescent="0.35">
      <c r="A260" s="78">
        <v>82.185862846121466</v>
      </c>
      <c r="B260" s="3">
        <f t="shared" si="6"/>
        <v>4.4623035415345758</v>
      </c>
      <c r="C260" s="3">
        <f>_xlfn.XLOOKUP(A260,FF!S:S,FF!AE:AE)</f>
        <v>4.4623035415345758</v>
      </c>
      <c r="D260" t="b">
        <f t="shared" si="7"/>
        <v>1</v>
      </c>
    </row>
    <row r="261" spans="1:5" hidden="1" x14ac:dyDescent="0.35">
      <c r="A261" s="78">
        <v>77.784703892324117</v>
      </c>
      <c r="B261" s="3">
        <f t="shared" si="6"/>
        <v>3.9341644670788938</v>
      </c>
      <c r="C261" s="3">
        <f>_xlfn.XLOOKUP(A261,FF!S:S,FF!AE:AE)</f>
        <v>3.9341644670788938</v>
      </c>
      <c r="D261" t="b">
        <f t="shared" si="7"/>
        <v>1</v>
      </c>
    </row>
    <row r="262" spans="1:5" hidden="1" x14ac:dyDescent="0.35">
      <c r="A262" s="78">
        <v>104.17350128132139</v>
      </c>
      <c r="B262" s="3">
        <f t="shared" si="6"/>
        <v>10.100820153758566</v>
      </c>
      <c r="C262" s="3">
        <f>_xlfn.XLOOKUP(A262,FF!S:S,FF!AE:AE)</f>
        <v>10.100820153758566</v>
      </c>
      <c r="D262" t="b">
        <f t="shared" si="7"/>
        <v>1</v>
      </c>
    </row>
    <row r="263" spans="1:5" hidden="1" x14ac:dyDescent="0.35">
      <c r="A263" s="78">
        <v>84.322203468850191</v>
      </c>
      <c r="B263" s="3">
        <f t="shared" si="6"/>
        <v>4.7186644162620226</v>
      </c>
      <c r="C263" s="3">
        <f>_xlfn.XLOOKUP(A263,FF!S:S,FF!AE:AE)</f>
        <v>4.7186644162620226</v>
      </c>
      <c r="D263" t="b">
        <f t="shared" si="7"/>
        <v>1</v>
      </c>
    </row>
    <row r="264" spans="1:5" hidden="1" x14ac:dyDescent="0.35">
      <c r="A264" s="78">
        <v>84.901949085163437</v>
      </c>
      <c r="B264" s="3">
        <f t="shared" si="6"/>
        <v>4.7882338902196127</v>
      </c>
      <c r="C264" s="3">
        <f>_xlfn.XLOOKUP(A264,FF!S:S,FF!AE:AE)</f>
        <v>4.7882338902196127</v>
      </c>
      <c r="D264" t="b">
        <f t="shared" si="7"/>
        <v>1</v>
      </c>
    </row>
    <row r="265" spans="1:5" hidden="1" x14ac:dyDescent="0.35">
      <c r="A265" s="78">
        <v>100.24748547877782</v>
      </c>
      <c r="B265" s="3">
        <f t="shared" si="6"/>
        <v>9.6296982574533381</v>
      </c>
      <c r="C265" s="3">
        <f>_xlfn.XLOOKUP(A265,FF!S:S,FF!AE:AE)</f>
        <v>9.6296982574533381</v>
      </c>
      <c r="D265" t="b">
        <f t="shared" si="7"/>
        <v>1</v>
      </c>
    </row>
    <row r="266" spans="1:5" hidden="1" x14ac:dyDescent="0.35">
      <c r="A266" s="78">
        <v>89.397107871535809</v>
      </c>
      <c r="B266" s="3">
        <f t="shared" si="6"/>
        <v>5.3276529445842975</v>
      </c>
      <c r="C266" s="3">
        <f>_xlfn.XLOOKUP(A266,FF!S:S,FF!AE:AE)</f>
        <v>5.3276529445842975</v>
      </c>
      <c r="D266" t="b">
        <f t="shared" si="7"/>
        <v>1</v>
      </c>
    </row>
    <row r="267" spans="1:5" hidden="1" x14ac:dyDescent="0.35">
      <c r="A267" s="78">
        <v>90.076193560328534</v>
      </c>
      <c r="B267" s="3">
        <f t="shared" si="6"/>
        <v>5.409143227239424</v>
      </c>
      <c r="C267" s="3">
        <f>_xlfn.XLOOKUP(A267,FF!S:S,FF!AE:AE)</f>
        <v>5.409143227239424</v>
      </c>
      <c r="D267" t="b">
        <f t="shared" si="7"/>
        <v>1</v>
      </c>
    </row>
    <row r="268" spans="1:5" hidden="1" x14ac:dyDescent="0.35">
      <c r="A268" s="78">
        <v>58.772703168224439</v>
      </c>
      <c r="B268" s="3">
        <f t="shared" si="6"/>
        <v>1.6527243801869329</v>
      </c>
      <c r="C268" s="3">
        <f>_xlfn.XLOOKUP(A268,FF!S:S,FF!AE:AE)</f>
        <v>1.6527243801869329</v>
      </c>
      <c r="D268" t="b">
        <f t="shared" si="7"/>
        <v>1</v>
      </c>
    </row>
    <row r="269" spans="1:5" hidden="1" x14ac:dyDescent="0.35">
      <c r="A269" s="78">
        <v>66.122827925144563</v>
      </c>
      <c r="B269" s="3">
        <f t="shared" si="6"/>
        <v>2.5347393510173477</v>
      </c>
      <c r="C269" s="3">
        <f>_xlfn.XLOOKUP(A269,FF!S:S,FF!AE:AE)</f>
        <v>2.5347393510173477</v>
      </c>
      <c r="D269" t="b">
        <f t="shared" si="7"/>
        <v>1</v>
      </c>
    </row>
    <row r="270" spans="1:5" hidden="1" x14ac:dyDescent="0.35">
      <c r="A270" s="78">
        <v>109.56400822225569</v>
      </c>
      <c r="B270" s="3">
        <f t="shared" si="6"/>
        <v>10.747680986670684</v>
      </c>
      <c r="C270" s="3">
        <f>_xlfn.XLOOKUP(A270,FF!S:S,FF!AE:AE)</f>
        <v>10.747680986670684</v>
      </c>
      <c r="D270" t="b">
        <f t="shared" si="7"/>
        <v>1</v>
      </c>
    </row>
    <row r="271" spans="1:5" hidden="1" x14ac:dyDescent="0.35">
      <c r="A271" s="78">
        <v>62.289104496482182</v>
      </c>
      <c r="B271" s="3">
        <f t="shared" si="6"/>
        <v>2.0746925395778617</v>
      </c>
      <c r="C271" s="3">
        <f>_xlfn.XLOOKUP(A271,FF!S:S,FF!AE:AE)</f>
        <v>2.0746925395778617</v>
      </c>
      <c r="D271" t="b">
        <f t="shared" si="7"/>
        <v>1</v>
      </c>
    </row>
    <row r="272" spans="1:5" x14ac:dyDescent="0.35">
      <c r="A272" s="78">
        <v>123.80630120198246</v>
      </c>
      <c r="B272" s="3">
        <f t="shared" si="6"/>
        <v>10</v>
      </c>
      <c r="C272" s="3">
        <f>_xlfn.XLOOKUP(A272,FF!S:S,FF!AE:AE)</f>
        <v>12</v>
      </c>
      <c r="D272" t="b">
        <f t="shared" si="7"/>
        <v>0</v>
      </c>
      <c r="E272">
        <f>_xlfn.XLOOKUP(A272,FF!S:S,FF!B:B)</f>
        <v>106617</v>
      </c>
    </row>
    <row r="273" spans="1:5" hidden="1" x14ac:dyDescent="0.35">
      <c r="A273" s="78">
        <v>88.366212037133536</v>
      </c>
      <c r="B273" s="3">
        <f t="shared" si="6"/>
        <v>5.2039454444560249</v>
      </c>
      <c r="C273" s="3">
        <f>_xlfn.XLOOKUP(A273,FF!S:S,FF!AE:AE)</f>
        <v>5.2039454444560249</v>
      </c>
      <c r="D273" t="b">
        <f t="shared" si="7"/>
        <v>1</v>
      </c>
    </row>
    <row r="274" spans="1:5" hidden="1" x14ac:dyDescent="0.35">
      <c r="A274" s="78">
        <v>96.384836570195802</v>
      </c>
      <c r="B274" s="3">
        <f t="shared" si="6"/>
        <v>6.664721553693985</v>
      </c>
      <c r="C274" s="3">
        <f>_xlfn.XLOOKUP(A274,FF!S:S,FF!AE:AE)</f>
        <v>6.664721553693985</v>
      </c>
      <c r="D274" t="b">
        <f t="shared" si="7"/>
        <v>1</v>
      </c>
    </row>
    <row r="275" spans="1:5" hidden="1" x14ac:dyDescent="0.35">
      <c r="A275" s="78">
        <v>97.383916227361539</v>
      </c>
      <c r="B275" s="3">
        <f t="shared" ref="B275:B338" si="8">IF($A275&gt;=$B$3,$C$3,
IF(A275&gt;=$B$4,$C$4+(($A275-$B$4)/($B$3-$B$4)*$D$4),
IF(A275&gt;=$B$5,$C$5+(($A275-$B$5)/($B$4-$B$5)*$D$5),                                                                                                                                                                                                                                 IF(A275&gt;=$B$6,$C$6+(($A275-$B$6)/($B$5-$B$6)*$D$6))))*$B$9/10)</f>
        <v>7.1442797891335372</v>
      </c>
      <c r="C275" s="3">
        <f>_xlfn.XLOOKUP(A275,FF!S:S,FF!AE:AE)</f>
        <v>7.1442797891335372</v>
      </c>
      <c r="D275" t="b">
        <f t="shared" ref="D275:D338" si="9">C275=B275</f>
        <v>1</v>
      </c>
    </row>
    <row r="276" spans="1:5" hidden="1" x14ac:dyDescent="0.35">
      <c r="A276" s="78">
        <v>91.921753385936256</v>
      </c>
      <c r="B276" s="3">
        <f t="shared" si="8"/>
        <v>5.6306104063123517</v>
      </c>
      <c r="C276" s="3">
        <f>_xlfn.XLOOKUP(A276,FF!S:S,FF!AE:AE)</f>
        <v>5.6306104063123517</v>
      </c>
      <c r="D276" t="b">
        <f t="shared" si="9"/>
        <v>1</v>
      </c>
    </row>
    <row r="277" spans="1:5" hidden="1" x14ac:dyDescent="0.35">
      <c r="A277" s="78">
        <v>113.17257788173502</v>
      </c>
      <c r="B277" s="3">
        <f t="shared" si="8"/>
        <v>11.180709345808204</v>
      </c>
      <c r="C277" s="3">
        <f>_xlfn.XLOOKUP(A277,FF!S:S,FF!AE:AE)</f>
        <v>11.180709345808204</v>
      </c>
      <c r="D277" t="b">
        <f t="shared" si="9"/>
        <v>1</v>
      </c>
    </row>
    <row r="278" spans="1:5" hidden="1" x14ac:dyDescent="0.35">
      <c r="A278" s="78">
        <v>81.039497302025751</v>
      </c>
      <c r="B278" s="3">
        <f t="shared" si="8"/>
        <v>4.3247396762430892</v>
      </c>
      <c r="C278" s="3">
        <f>_xlfn.XLOOKUP(A278,FF!S:S,FF!AE:AE)</f>
        <v>4.3247396762430892</v>
      </c>
      <c r="D278" t="b">
        <f t="shared" si="9"/>
        <v>1</v>
      </c>
    </row>
    <row r="279" spans="1:5" hidden="1" x14ac:dyDescent="0.35">
      <c r="A279" s="78">
        <v>91.281746990522194</v>
      </c>
      <c r="B279" s="3">
        <f t="shared" si="8"/>
        <v>5.5538096388626625</v>
      </c>
      <c r="C279" s="3">
        <f>_xlfn.XLOOKUP(A279,FF!S:S,FF!AE:AE)</f>
        <v>5.5538096388626625</v>
      </c>
      <c r="D279" t="b">
        <f t="shared" si="9"/>
        <v>1</v>
      </c>
    </row>
    <row r="280" spans="1:5" hidden="1" x14ac:dyDescent="0.35">
      <c r="A280" s="78">
        <v>85.826823753071963</v>
      </c>
      <c r="B280" s="3">
        <f t="shared" si="8"/>
        <v>4.8992188503686354</v>
      </c>
      <c r="C280" s="3">
        <f>_xlfn.XLOOKUP(A280,FF!S:S,FF!AE:AE)</f>
        <v>4.8992188503686354</v>
      </c>
      <c r="D280" t="b">
        <f t="shared" si="9"/>
        <v>1</v>
      </c>
    </row>
    <row r="281" spans="1:5" hidden="1" x14ac:dyDescent="0.35">
      <c r="A281" s="78">
        <v>94.181521988233598</v>
      </c>
      <c r="B281" s="3">
        <f t="shared" si="8"/>
        <v>5.9017826385880312</v>
      </c>
      <c r="C281" s="3">
        <f>_xlfn.XLOOKUP(A281,FF!S:S,FF!AE:AE)</f>
        <v>5.9017826385880312</v>
      </c>
      <c r="D281" t="b">
        <f t="shared" si="9"/>
        <v>1</v>
      </c>
    </row>
    <row r="282" spans="1:5" hidden="1" x14ac:dyDescent="0.35">
      <c r="A282" s="78">
        <v>100.74867462514869</v>
      </c>
      <c r="B282" s="3">
        <f t="shared" si="8"/>
        <v>9.6898409550178446</v>
      </c>
      <c r="C282" s="3">
        <f>_xlfn.XLOOKUP(A282,FF!S:S,FF!AE:AE)</f>
        <v>9.6898409550178446</v>
      </c>
      <c r="D282" t="b">
        <f t="shared" si="9"/>
        <v>1</v>
      </c>
    </row>
    <row r="283" spans="1:5" hidden="1" x14ac:dyDescent="0.35">
      <c r="A283" s="78">
        <v>98.877878025450045</v>
      </c>
      <c r="B283" s="3">
        <f t="shared" si="8"/>
        <v>7.8613814522160226</v>
      </c>
      <c r="C283" s="3">
        <f>_xlfn.XLOOKUP(A283,FF!S:S,FF!AE:AE)</f>
        <v>7.8613814522160226</v>
      </c>
      <c r="D283" t="b">
        <f t="shared" si="9"/>
        <v>1</v>
      </c>
    </row>
    <row r="284" spans="1:5" hidden="1" x14ac:dyDescent="0.35">
      <c r="A284" s="78">
        <v>110.45819272193329</v>
      </c>
      <c r="B284" s="3">
        <f t="shared" si="8"/>
        <v>10.854983126631996</v>
      </c>
      <c r="C284" s="3">
        <f>_xlfn.XLOOKUP(A284,FF!S:S,FF!AE:AE)</f>
        <v>10.854983126631996</v>
      </c>
      <c r="D284" t="b">
        <f t="shared" si="9"/>
        <v>1</v>
      </c>
    </row>
    <row r="285" spans="1:5" x14ac:dyDescent="0.35">
      <c r="A285" s="78">
        <v>131.79921085861264</v>
      </c>
      <c r="B285" s="3">
        <f t="shared" si="8"/>
        <v>10</v>
      </c>
      <c r="C285" s="3">
        <f>_xlfn.XLOOKUP(A285,FF!S:S,FF!AE:AE)</f>
        <v>12</v>
      </c>
      <c r="D285" t="b">
        <f t="shared" si="9"/>
        <v>0</v>
      </c>
      <c r="E285">
        <f>_xlfn.XLOOKUP(A285,FF!S:S,FF!B:B)</f>
        <v>107801</v>
      </c>
    </row>
    <row r="286" spans="1:5" hidden="1" x14ac:dyDescent="0.35">
      <c r="A286" s="78">
        <v>59.296025154454938</v>
      </c>
      <c r="B286" s="3">
        <f t="shared" si="8"/>
        <v>1.7155230185345929</v>
      </c>
      <c r="C286" s="3">
        <f>_xlfn.XLOOKUP(A286,FF!S:S,FF!AE:AE)</f>
        <v>1.7155230185345929</v>
      </c>
      <c r="D286" t="b">
        <f t="shared" si="9"/>
        <v>1</v>
      </c>
    </row>
    <row r="287" spans="1:5" hidden="1" x14ac:dyDescent="0.35">
      <c r="A287" s="78">
        <v>98.446425203982386</v>
      </c>
      <c r="B287" s="3">
        <f t="shared" si="8"/>
        <v>7.6542840979115452</v>
      </c>
      <c r="C287" s="3">
        <f>_xlfn.XLOOKUP(A287,FF!S:S,FF!AE:AE)</f>
        <v>7.6542840979115452</v>
      </c>
      <c r="D287" t="b">
        <f t="shared" si="9"/>
        <v>1</v>
      </c>
    </row>
    <row r="288" spans="1:5" hidden="1" x14ac:dyDescent="0.35">
      <c r="A288" s="78">
        <v>84.194747109734877</v>
      </c>
      <c r="B288" s="3">
        <f t="shared" si="8"/>
        <v>4.7033696531681857</v>
      </c>
      <c r="C288" s="3">
        <f>_xlfn.XLOOKUP(A288,FF!S:S,FF!AE:AE)</f>
        <v>4.7033696531681857</v>
      </c>
      <c r="D288" t="b">
        <f t="shared" si="9"/>
        <v>1</v>
      </c>
    </row>
    <row r="289" spans="1:5" hidden="1" x14ac:dyDescent="0.35">
      <c r="A289" s="78">
        <v>93.007774839626308</v>
      </c>
      <c r="B289" s="3">
        <f t="shared" si="8"/>
        <v>5.7609329807551575</v>
      </c>
      <c r="C289" s="3">
        <f>_xlfn.XLOOKUP(A289,FF!S:S,FF!AE:AE)</f>
        <v>5.7609329807551575</v>
      </c>
      <c r="D289" t="b">
        <f t="shared" si="9"/>
        <v>1</v>
      </c>
    </row>
    <row r="290" spans="1:5" hidden="1" x14ac:dyDescent="0.35">
      <c r="A290" s="78">
        <v>87.377932819663968</v>
      </c>
      <c r="B290" s="3">
        <f t="shared" si="8"/>
        <v>5.0853519383596764</v>
      </c>
      <c r="C290" s="3">
        <f>_xlfn.XLOOKUP(A290,FF!S:S,FF!AE:AE)</f>
        <v>5.0853519383596764</v>
      </c>
      <c r="D290" t="b">
        <f t="shared" si="9"/>
        <v>1</v>
      </c>
    </row>
    <row r="291" spans="1:5" hidden="1" x14ac:dyDescent="0.35">
      <c r="A291" s="78">
        <v>93.327433727615812</v>
      </c>
      <c r="B291" s="3">
        <f t="shared" si="8"/>
        <v>5.799292047313898</v>
      </c>
      <c r="C291" s="3">
        <f>_xlfn.XLOOKUP(A291,FF!S:S,FF!AE:AE)</f>
        <v>5.799292047313898</v>
      </c>
      <c r="D291" t="b">
        <f t="shared" si="9"/>
        <v>1</v>
      </c>
    </row>
    <row r="292" spans="1:5" x14ac:dyDescent="0.35">
      <c r="A292" s="78">
        <v>151.33132306494053</v>
      </c>
      <c r="B292" s="3">
        <f t="shared" si="8"/>
        <v>10</v>
      </c>
      <c r="C292" s="3">
        <f>_xlfn.XLOOKUP(A292,FF!S:S,FF!AE:AE)</f>
        <v>12</v>
      </c>
      <c r="D292" t="b">
        <f t="shared" si="9"/>
        <v>0</v>
      </c>
      <c r="E292">
        <f>_xlfn.XLOOKUP(A292,FF!S:S,FF!B:B)</f>
        <v>107816</v>
      </c>
    </row>
    <row r="293" spans="1:5" x14ac:dyDescent="0.35">
      <c r="A293" s="78">
        <v>128.63475280566243</v>
      </c>
      <c r="B293" s="3">
        <f t="shared" si="8"/>
        <v>10</v>
      </c>
      <c r="C293" s="3">
        <f>_xlfn.XLOOKUP(A293,FF!S:S,FF!AE:AE)</f>
        <v>12</v>
      </c>
      <c r="D293" t="b">
        <f t="shared" si="9"/>
        <v>0</v>
      </c>
      <c r="E293">
        <f>_xlfn.XLOOKUP(A293,FF!S:S,FF!B:B)</f>
        <v>107820</v>
      </c>
    </row>
    <row r="294" spans="1:5" hidden="1" x14ac:dyDescent="0.35">
      <c r="A294" s="78">
        <v>100.26466951787208</v>
      </c>
      <c r="B294" s="3">
        <f t="shared" si="8"/>
        <v>9.6317603421446503</v>
      </c>
      <c r="C294" s="3">
        <f>_xlfn.XLOOKUP(A294,FF!S:S,FF!AE:AE)</f>
        <v>9.6317603421446503</v>
      </c>
      <c r="D294" t="b">
        <f t="shared" si="9"/>
        <v>1</v>
      </c>
    </row>
    <row r="295" spans="1:5" hidden="1" x14ac:dyDescent="0.35">
      <c r="A295" s="78">
        <v>100.1135451951511</v>
      </c>
      <c r="B295" s="3">
        <f t="shared" si="8"/>
        <v>9.6136254234181333</v>
      </c>
      <c r="C295" s="3">
        <f>_xlfn.XLOOKUP(A295,FF!S:S,FF!AE:AE)</f>
        <v>9.6136254234181333</v>
      </c>
      <c r="D295" t="b">
        <f t="shared" si="9"/>
        <v>1</v>
      </c>
    </row>
    <row r="296" spans="1:5" x14ac:dyDescent="0.35">
      <c r="A296" s="78">
        <v>139.96935654218527</v>
      </c>
      <c r="B296" s="3">
        <f t="shared" si="8"/>
        <v>10</v>
      </c>
      <c r="C296" s="3">
        <f>_xlfn.XLOOKUP(A296,FF!S:S,FF!AE:AE)</f>
        <v>12</v>
      </c>
      <c r="D296" t="b">
        <f t="shared" si="9"/>
        <v>0</v>
      </c>
      <c r="E296">
        <f>_xlfn.XLOOKUP(A296,FF!S:S,FF!B:B)</f>
        <v>107824</v>
      </c>
    </row>
    <row r="297" spans="1:5" hidden="1" x14ac:dyDescent="0.35">
      <c r="A297" s="78">
        <v>109.56151319133885</v>
      </c>
      <c r="B297" s="3">
        <f t="shared" si="8"/>
        <v>10.74738158296066</v>
      </c>
      <c r="C297" s="3">
        <f>_xlfn.XLOOKUP(A297,FF!S:S,FF!AE:AE)</f>
        <v>10.74738158296066</v>
      </c>
      <c r="D297" t="b">
        <f t="shared" si="9"/>
        <v>1</v>
      </c>
    </row>
    <row r="298" spans="1:5" hidden="1" x14ac:dyDescent="0.35">
      <c r="A298" s="78">
        <v>101.03522714925681</v>
      </c>
      <c r="B298" s="3">
        <f t="shared" si="8"/>
        <v>9.7242272579108171</v>
      </c>
      <c r="C298" s="3">
        <f>_xlfn.XLOOKUP(A298,FF!S:S,FF!AE:AE)</f>
        <v>9.7242272579108171</v>
      </c>
      <c r="D298" t="b">
        <f t="shared" si="9"/>
        <v>1</v>
      </c>
    </row>
    <row r="299" spans="1:5" hidden="1" x14ac:dyDescent="0.35">
      <c r="A299" s="78">
        <v>80.841942999087763</v>
      </c>
      <c r="B299" s="3">
        <f t="shared" si="8"/>
        <v>4.3010331598905314</v>
      </c>
      <c r="C299" s="3">
        <f>_xlfn.XLOOKUP(A299,FF!S:S,FF!AE:AE)</f>
        <v>4.3010331598905314</v>
      </c>
      <c r="D299" t="b">
        <f t="shared" si="9"/>
        <v>1</v>
      </c>
    </row>
    <row r="300" spans="1:5" hidden="1" x14ac:dyDescent="0.35">
      <c r="A300" s="78">
        <v>104.99388569562127</v>
      </c>
      <c r="B300" s="3">
        <f t="shared" si="8"/>
        <v>10.199266283474552</v>
      </c>
      <c r="C300" s="3">
        <f>_xlfn.XLOOKUP(A300,FF!S:S,FF!AE:AE)</f>
        <v>10.199266283474552</v>
      </c>
      <c r="D300" t="b">
        <f t="shared" si="9"/>
        <v>1</v>
      </c>
    </row>
    <row r="301" spans="1:5" hidden="1" x14ac:dyDescent="0.35">
      <c r="A301" s="78">
        <v>99.927788359864778</v>
      </c>
      <c r="B301" s="3">
        <f t="shared" si="8"/>
        <v>8.3653384127350936</v>
      </c>
      <c r="C301" s="3">
        <f>_xlfn.XLOOKUP(A301,FF!S:S,FF!AE:AE)</f>
        <v>8.3653384127350936</v>
      </c>
      <c r="D301" t="b">
        <f t="shared" si="9"/>
        <v>1</v>
      </c>
    </row>
    <row r="302" spans="1:5" hidden="1" x14ac:dyDescent="0.35">
      <c r="A302" s="78">
        <v>87.612214347552538</v>
      </c>
      <c r="B302" s="3">
        <f t="shared" si="8"/>
        <v>5.1134657217063051</v>
      </c>
      <c r="C302" s="3">
        <f>_xlfn.XLOOKUP(A302,FF!S:S,FF!AE:AE)</f>
        <v>5.1134657217063051</v>
      </c>
      <c r="D302" t="b">
        <f t="shared" si="9"/>
        <v>1</v>
      </c>
    </row>
    <row r="303" spans="1:5" hidden="1" x14ac:dyDescent="0.35">
      <c r="A303" s="78">
        <v>91.542159005988509</v>
      </c>
      <c r="B303" s="3">
        <f t="shared" si="8"/>
        <v>5.5850590807186213</v>
      </c>
      <c r="C303" s="3">
        <f>_xlfn.XLOOKUP(A303,FF!S:S,FF!AE:AE)</f>
        <v>5.5850590807186213</v>
      </c>
      <c r="D303" t="b">
        <f t="shared" si="9"/>
        <v>1</v>
      </c>
    </row>
    <row r="304" spans="1:5" hidden="1" x14ac:dyDescent="0.35">
      <c r="A304" s="78">
        <v>81.05056397159899</v>
      </c>
      <c r="B304" s="3">
        <f t="shared" si="8"/>
        <v>4.3260676765918786</v>
      </c>
      <c r="C304" s="3">
        <f>_xlfn.XLOOKUP(A304,FF!S:S,FF!AE:AE)</f>
        <v>4.3260676765918786</v>
      </c>
      <c r="D304" t="b">
        <f t="shared" si="9"/>
        <v>1</v>
      </c>
    </row>
    <row r="305" spans="1:5" hidden="1" x14ac:dyDescent="0.35">
      <c r="A305" s="78">
        <v>80.466959836809735</v>
      </c>
      <c r="B305" s="3">
        <f t="shared" si="8"/>
        <v>4.256035180417169</v>
      </c>
      <c r="C305" s="3">
        <f>_xlfn.XLOOKUP(A305,FF!S:S,FF!AE:AE)</f>
        <v>4.256035180417169</v>
      </c>
      <c r="D305" t="b">
        <f t="shared" si="9"/>
        <v>1</v>
      </c>
    </row>
    <row r="306" spans="1:5" hidden="1" x14ac:dyDescent="0.35">
      <c r="A306" s="78">
        <v>75.645644119162725</v>
      </c>
      <c r="B306" s="3">
        <f t="shared" si="8"/>
        <v>3.6774772942995271</v>
      </c>
      <c r="C306" s="3">
        <f>_xlfn.XLOOKUP(A306,FF!S:S,FF!AE:AE)</f>
        <v>3.6774772942995271</v>
      </c>
      <c r="D306" t="b">
        <f t="shared" si="9"/>
        <v>1</v>
      </c>
    </row>
    <row r="307" spans="1:5" hidden="1" x14ac:dyDescent="0.35">
      <c r="A307" s="78">
        <v>75.112926141576239</v>
      </c>
      <c r="B307" s="3">
        <f t="shared" si="8"/>
        <v>3.6135511369891491</v>
      </c>
      <c r="C307" s="3">
        <f>_xlfn.XLOOKUP(A307,FF!S:S,FF!AE:AE)</f>
        <v>3.6135511369891491</v>
      </c>
      <c r="D307" t="b">
        <f t="shared" si="9"/>
        <v>1</v>
      </c>
    </row>
    <row r="308" spans="1:5" hidden="1" x14ac:dyDescent="0.35">
      <c r="A308" s="78">
        <v>83.934200785855936</v>
      </c>
      <c r="B308" s="3">
        <f t="shared" si="8"/>
        <v>4.6721040943027123</v>
      </c>
      <c r="C308" s="3">
        <f>_xlfn.XLOOKUP(A308,FF!S:S,FF!AE:AE)</f>
        <v>4.6721040943027123</v>
      </c>
      <c r="D308" t="b">
        <f t="shared" si="9"/>
        <v>1</v>
      </c>
    </row>
    <row r="309" spans="1:5" hidden="1" x14ac:dyDescent="0.35">
      <c r="A309" s="78">
        <v>83.112016240308961</v>
      </c>
      <c r="B309" s="3">
        <f t="shared" si="8"/>
        <v>4.5734419488370746</v>
      </c>
      <c r="C309" s="3">
        <f>_xlfn.XLOOKUP(A309,FF!S:S,FF!AE:AE)</f>
        <v>4.5734419488370746</v>
      </c>
      <c r="D309" t="b">
        <f t="shared" si="9"/>
        <v>1</v>
      </c>
    </row>
    <row r="310" spans="1:5" hidden="1" x14ac:dyDescent="0.35">
      <c r="A310" s="78">
        <v>72.036454238776997</v>
      </c>
      <c r="B310" s="3">
        <f t="shared" si="8"/>
        <v>3.2443745086532401</v>
      </c>
      <c r="C310" s="3">
        <f>_xlfn.XLOOKUP(A310,FF!S:S,FF!AE:AE)</f>
        <v>3.2443745086532401</v>
      </c>
      <c r="D310" t="b">
        <f t="shared" si="9"/>
        <v>1</v>
      </c>
    </row>
    <row r="311" spans="1:5" x14ac:dyDescent="0.35">
      <c r="A311" s="78">
        <v>123.39520414880258</v>
      </c>
      <c r="B311" s="3">
        <f t="shared" si="8"/>
        <v>10</v>
      </c>
      <c r="C311" s="3">
        <f>_xlfn.XLOOKUP(A311,FF!S:S,FF!AE:AE)</f>
        <v>12</v>
      </c>
      <c r="D311" t="b">
        <f t="shared" si="9"/>
        <v>0</v>
      </c>
      <c r="E311">
        <f>_xlfn.XLOOKUP(A311,FF!S:S,FF!B:B)</f>
        <v>108092</v>
      </c>
    </row>
    <row r="312" spans="1:5" hidden="1" x14ac:dyDescent="0.35">
      <c r="A312" s="78">
        <v>101.5923228729479</v>
      </c>
      <c r="B312" s="3">
        <f t="shared" si="8"/>
        <v>9.7910787447537473</v>
      </c>
      <c r="C312" s="3">
        <f>_xlfn.XLOOKUP(A312,FF!S:S,FF!AE:AE)</f>
        <v>9.7910787447537473</v>
      </c>
      <c r="D312" t="b">
        <f t="shared" si="9"/>
        <v>1</v>
      </c>
    </row>
    <row r="313" spans="1:5" hidden="1" x14ac:dyDescent="0.35">
      <c r="A313" s="78">
        <v>109.80931139795705</v>
      </c>
      <c r="B313" s="3">
        <f t="shared" si="8"/>
        <v>10.777117367754844</v>
      </c>
      <c r="C313" s="3">
        <f>_xlfn.XLOOKUP(A313,FF!S:S,FF!AE:AE)</f>
        <v>10.777117367754844</v>
      </c>
      <c r="D313" t="b">
        <f t="shared" si="9"/>
        <v>1</v>
      </c>
    </row>
    <row r="314" spans="1:5" hidden="1" x14ac:dyDescent="0.35">
      <c r="A314" s="78">
        <v>83.813747069642758</v>
      </c>
      <c r="B314" s="3">
        <f t="shared" si="8"/>
        <v>4.6576496483571308</v>
      </c>
      <c r="C314" s="3">
        <f>_xlfn.XLOOKUP(A314,FF!S:S,FF!AE:AE)</f>
        <v>4.6576496483571308</v>
      </c>
      <c r="D314" t="b">
        <f t="shared" si="9"/>
        <v>1</v>
      </c>
    </row>
    <row r="315" spans="1:5" hidden="1" x14ac:dyDescent="0.35">
      <c r="A315" s="78">
        <v>88.76240120845479</v>
      </c>
      <c r="B315" s="3">
        <f t="shared" si="8"/>
        <v>5.2514881450145747</v>
      </c>
      <c r="C315" s="3">
        <f>_xlfn.XLOOKUP(A315,FF!S:S,FF!AE:AE)</f>
        <v>5.2514881450145747</v>
      </c>
      <c r="D315" t="b">
        <f t="shared" si="9"/>
        <v>1</v>
      </c>
    </row>
    <row r="316" spans="1:5" hidden="1" x14ac:dyDescent="0.35">
      <c r="A316" s="78">
        <v>76.231523231947264</v>
      </c>
      <c r="B316" s="3">
        <f t="shared" si="8"/>
        <v>3.747782787833672</v>
      </c>
      <c r="C316" s="3">
        <f>_xlfn.XLOOKUP(A316,FF!S:S,FF!AE:AE)</f>
        <v>3.747782787833672</v>
      </c>
      <c r="D316" t="b">
        <f t="shared" si="9"/>
        <v>1</v>
      </c>
    </row>
    <row r="317" spans="1:5" x14ac:dyDescent="0.35">
      <c r="A317" s="78">
        <v>121.45960665730439</v>
      </c>
      <c r="B317" s="3">
        <f t="shared" si="8"/>
        <v>10</v>
      </c>
      <c r="C317" s="3">
        <f>_xlfn.XLOOKUP(A317,FF!S:S,FF!AE:AE)</f>
        <v>12</v>
      </c>
      <c r="D317" t="b">
        <f t="shared" si="9"/>
        <v>0</v>
      </c>
      <c r="E317">
        <f>_xlfn.XLOOKUP(A317,FF!S:S,FF!B:B)</f>
        <v>108156</v>
      </c>
    </row>
    <row r="318" spans="1:5" x14ac:dyDescent="0.35">
      <c r="A318" s="78">
        <v>131.92405156392542</v>
      </c>
      <c r="B318" s="3">
        <f t="shared" si="8"/>
        <v>10</v>
      </c>
      <c r="C318" s="3">
        <f>_xlfn.XLOOKUP(A318,FF!S:S,FF!AE:AE)</f>
        <v>12</v>
      </c>
      <c r="D318" t="b">
        <f t="shared" si="9"/>
        <v>0</v>
      </c>
      <c r="E318">
        <f>_xlfn.XLOOKUP(A318,FF!S:S,FF!B:B)</f>
        <v>108157</v>
      </c>
    </row>
    <row r="319" spans="1:5" hidden="1" x14ac:dyDescent="0.35">
      <c r="A319" s="78">
        <v>97.319485452477181</v>
      </c>
      <c r="B319" s="3">
        <f t="shared" si="8"/>
        <v>7.1133530171890467</v>
      </c>
      <c r="C319" s="3">
        <f>_xlfn.XLOOKUP(A319,FF!S:S,FF!AE:AE)</f>
        <v>7.1133530171890467</v>
      </c>
      <c r="D319" t="b">
        <f t="shared" si="9"/>
        <v>1</v>
      </c>
    </row>
    <row r="320" spans="1:5" hidden="1" x14ac:dyDescent="0.35">
      <c r="A320" s="78">
        <v>77.191105516791652</v>
      </c>
      <c r="B320" s="3">
        <f t="shared" si="8"/>
        <v>3.8629326620149982</v>
      </c>
      <c r="C320" s="3">
        <f>_xlfn.XLOOKUP(A320,FF!S:S,FF!AE:AE)</f>
        <v>3.8629326620149982</v>
      </c>
      <c r="D320" t="b">
        <f t="shared" si="9"/>
        <v>1</v>
      </c>
    </row>
    <row r="321" spans="1:5" hidden="1" x14ac:dyDescent="0.35">
      <c r="A321" s="78">
        <v>79.092165757416893</v>
      </c>
      <c r="B321" s="3">
        <f t="shared" si="8"/>
        <v>4.0910598908900271</v>
      </c>
      <c r="C321" s="3">
        <f>_xlfn.XLOOKUP(A321,FF!S:S,FF!AE:AE)</f>
        <v>4.0910598908900271</v>
      </c>
      <c r="D321" t="b">
        <f t="shared" si="9"/>
        <v>1</v>
      </c>
    </row>
    <row r="322" spans="1:5" hidden="1" x14ac:dyDescent="0.35">
      <c r="A322" s="78">
        <v>111.76779123739485</v>
      </c>
      <c r="B322" s="3">
        <f t="shared" si="8"/>
        <v>11.012134948487381</v>
      </c>
      <c r="C322" s="3">
        <f>_xlfn.XLOOKUP(A322,FF!S:S,FF!AE:AE)</f>
        <v>11.012134948487381</v>
      </c>
      <c r="D322" t="b">
        <f t="shared" si="9"/>
        <v>1</v>
      </c>
    </row>
    <row r="323" spans="1:5" hidden="1" x14ac:dyDescent="0.35">
      <c r="A323" s="78">
        <v>105.84970784785772</v>
      </c>
      <c r="B323" s="3">
        <f t="shared" si="8"/>
        <v>10.301964941742925</v>
      </c>
      <c r="C323" s="3">
        <f>_xlfn.XLOOKUP(A323,FF!S:S,FF!AE:AE)</f>
        <v>10.301964941742925</v>
      </c>
      <c r="D323" t="b">
        <f t="shared" si="9"/>
        <v>1</v>
      </c>
    </row>
    <row r="324" spans="1:5" hidden="1" x14ac:dyDescent="0.35">
      <c r="A324" s="78">
        <v>101.91986073538723</v>
      </c>
      <c r="B324" s="3">
        <f t="shared" si="8"/>
        <v>9.8303832882464697</v>
      </c>
      <c r="C324" s="3">
        <f>_xlfn.XLOOKUP(A324,FF!S:S,FF!AE:AE)</f>
        <v>9.8303832882464697</v>
      </c>
      <c r="D324" t="b">
        <f t="shared" si="9"/>
        <v>1</v>
      </c>
    </row>
    <row r="325" spans="1:5" hidden="1" x14ac:dyDescent="0.35">
      <c r="A325" s="78">
        <v>91.019626248528255</v>
      </c>
      <c r="B325" s="3">
        <f t="shared" si="8"/>
        <v>5.5223551498233912</v>
      </c>
      <c r="C325" s="3">
        <f>_xlfn.XLOOKUP(A325,FF!S:S,FF!AE:AE)</f>
        <v>5.5223551498233912</v>
      </c>
      <c r="D325" t="b">
        <f t="shared" si="9"/>
        <v>1</v>
      </c>
    </row>
    <row r="326" spans="1:5" x14ac:dyDescent="0.35">
      <c r="A326" s="78">
        <v>143.96935800976007</v>
      </c>
      <c r="B326" s="3">
        <f t="shared" si="8"/>
        <v>10</v>
      </c>
      <c r="C326" s="3">
        <f>_xlfn.XLOOKUP(A326,FF!S:S,FF!AE:AE)</f>
        <v>12</v>
      </c>
      <c r="D326" t="b">
        <f t="shared" si="9"/>
        <v>0</v>
      </c>
      <c r="E326">
        <f>_xlfn.XLOOKUP(A326,FF!S:S,FF!B:B)</f>
        <v>108288</v>
      </c>
    </row>
    <row r="327" spans="1:5" x14ac:dyDescent="0.35">
      <c r="A327" s="78">
        <v>128.03783351165018</v>
      </c>
      <c r="B327" s="3">
        <f t="shared" si="8"/>
        <v>10</v>
      </c>
      <c r="C327" s="3">
        <f>_xlfn.XLOOKUP(A327,FF!S:S,FF!AE:AE)</f>
        <v>12</v>
      </c>
      <c r="D327" t="b">
        <f t="shared" si="9"/>
        <v>0</v>
      </c>
      <c r="E327">
        <f>_xlfn.XLOOKUP(A327,FF!S:S,FF!B:B)</f>
        <v>108289</v>
      </c>
    </row>
    <row r="328" spans="1:5" hidden="1" x14ac:dyDescent="0.35">
      <c r="A328" s="78">
        <v>95.671846171939194</v>
      </c>
      <c r="B328" s="3">
        <f t="shared" si="8"/>
        <v>6.3224861625308133</v>
      </c>
      <c r="C328" s="3">
        <f>_xlfn.XLOOKUP(A328,FF!S:S,FF!AE:AE)</f>
        <v>6.3224861625308133</v>
      </c>
      <c r="D328" t="b">
        <f t="shared" si="9"/>
        <v>1</v>
      </c>
    </row>
    <row r="329" spans="1:5" hidden="1" x14ac:dyDescent="0.35">
      <c r="A329" s="78">
        <v>87.293119110784417</v>
      </c>
      <c r="B329" s="3">
        <f t="shared" si="8"/>
        <v>5.0751742932941308</v>
      </c>
      <c r="C329" s="3">
        <f>_xlfn.XLOOKUP(A329,FF!S:S,FF!AE:AE)</f>
        <v>5.0751742932941308</v>
      </c>
      <c r="D329" t="b">
        <f t="shared" si="9"/>
        <v>1</v>
      </c>
    </row>
    <row r="330" spans="1:5" hidden="1" x14ac:dyDescent="0.35">
      <c r="A330" s="78">
        <v>101.97759873382492</v>
      </c>
      <c r="B330" s="3">
        <f t="shared" si="8"/>
        <v>9.8373118480589898</v>
      </c>
      <c r="C330" s="3">
        <f>_xlfn.XLOOKUP(A330,FF!S:S,FF!AE:AE)</f>
        <v>9.8373118480589898</v>
      </c>
      <c r="D330" t="b">
        <f t="shared" si="9"/>
        <v>1</v>
      </c>
    </row>
    <row r="331" spans="1:5" hidden="1" x14ac:dyDescent="0.35">
      <c r="A331" s="78">
        <v>98.41675247933378</v>
      </c>
      <c r="B331" s="3">
        <f t="shared" si="8"/>
        <v>7.6400411900802139</v>
      </c>
      <c r="C331" s="3">
        <f>_xlfn.XLOOKUP(A331,FF!S:S,FF!AE:AE)</f>
        <v>7.6400411900802139</v>
      </c>
      <c r="D331" t="b">
        <f t="shared" si="9"/>
        <v>1</v>
      </c>
    </row>
    <row r="332" spans="1:5" hidden="1" x14ac:dyDescent="0.35">
      <c r="A332" s="78">
        <v>81.697136560487905</v>
      </c>
      <c r="B332" s="3">
        <f t="shared" si="8"/>
        <v>4.4036563872585486</v>
      </c>
      <c r="C332" s="3">
        <f>_xlfn.XLOOKUP(A332,FF!S:S,FF!AE:AE)</f>
        <v>4.4036563872585486</v>
      </c>
      <c r="D332" t="b">
        <f t="shared" si="9"/>
        <v>1</v>
      </c>
    </row>
    <row r="333" spans="1:5" hidden="1" x14ac:dyDescent="0.35">
      <c r="A333" s="78">
        <v>103.77815968782716</v>
      </c>
      <c r="B333" s="3">
        <f t="shared" si="8"/>
        <v>10.05337916253926</v>
      </c>
      <c r="C333" s="3">
        <f>_xlfn.XLOOKUP(A333,FF!S:S,FF!AE:AE)</f>
        <v>10.05337916253926</v>
      </c>
      <c r="D333" t="b">
        <f t="shared" si="9"/>
        <v>1</v>
      </c>
    </row>
    <row r="334" spans="1:5" hidden="1" x14ac:dyDescent="0.35">
      <c r="A334" s="78">
        <v>80.665315978585852</v>
      </c>
      <c r="B334" s="3">
        <f t="shared" si="8"/>
        <v>4.2798379174303021</v>
      </c>
      <c r="C334" s="3">
        <f>_xlfn.XLOOKUP(A334,FF!S:S,FF!AE:AE)</f>
        <v>4.2798379174303021</v>
      </c>
      <c r="D334" t="b">
        <f t="shared" si="9"/>
        <v>1</v>
      </c>
    </row>
    <row r="335" spans="1:5" hidden="1" x14ac:dyDescent="0.35">
      <c r="A335" s="78">
        <v>88.052560213759364</v>
      </c>
      <c r="B335" s="3">
        <f t="shared" si="8"/>
        <v>5.1663072256511224</v>
      </c>
      <c r="C335" s="3">
        <f>_xlfn.XLOOKUP(A335,FF!S:S,FF!AE:AE)</f>
        <v>5.1663072256511224</v>
      </c>
      <c r="D335" t="b">
        <f t="shared" si="9"/>
        <v>1</v>
      </c>
    </row>
    <row r="336" spans="1:5" hidden="1" x14ac:dyDescent="0.35">
      <c r="A336" s="78">
        <v>102.63473247694958</v>
      </c>
      <c r="B336" s="3">
        <f t="shared" si="8"/>
        <v>9.9161678972339491</v>
      </c>
      <c r="C336" s="3">
        <f>_xlfn.XLOOKUP(A336,FF!S:S,FF!AE:AE)</f>
        <v>9.9161678972339491</v>
      </c>
      <c r="D336" t="b">
        <f t="shared" si="9"/>
        <v>1</v>
      </c>
    </row>
    <row r="337" spans="1:5" hidden="1" x14ac:dyDescent="0.35">
      <c r="A337" s="78">
        <v>86.100585840496379</v>
      </c>
      <c r="B337" s="3">
        <f t="shared" si="8"/>
        <v>4.9320703008595652</v>
      </c>
      <c r="C337" s="3">
        <f>_xlfn.XLOOKUP(A337,FF!S:S,FF!AE:AE)</f>
        <v>4.9320703008595652</v>
      </c>
      <c r="D337" t="b">
        <f t="shared" si="9"/>
        <v>1</v>
      </c>
    </row>
    <row r="338" spans="1:5" hidden="1" x14ac:dyDescent="0.35">
      <c r="A338" s="78">
        <v>110.6271810794224</v>
      </c>
      <c r="B338" s="3">
        <f t="shared" si="8"/>
        <v>10.875261729530688</v>
      </c>
      <c r="C338" s="3">
        <f>_xlfn.XLOOKUP(A338,FF!S:S,FF!AE:AE)</f>
        <v>10.875261729530688</v>
      </c>
      <c r="D338" t="b">
        <f t="shared" si="9"/>
        <v>1</v>
      </c>
    </row>
    <row r="339" spans="1:5" hidden="1" x14ac:dyDescent="0.35">
      <c r="A339" s="78">
        <v>110.86791826856219</v>
      </c>
      <c r="B339" s="3">
        <f t="shared" ref="B339:B402" si="10">IF($A339&gt;=$B$3,$C$3,
IF(A339&gt;=$B$4,$C$4+(($A339-$B$4)/($B$3-$B$4)*$D$4),
IF(A339&gt;=$B$5,$C$5+(($A339-$B$5)/($B$4-$B$5)*$D$5),                                                                                                                                                                                                                                 IF(A339&gt;=$B$6,$C$6+(($A339-$B$6)/($B$5-$B$6)*$D$6))))*$B$9/10)</f>
        <v>10.904150192227462</v>
      </c>
      <c r="C339" s="3">
        <f>_xlfn.XLOOKUP(A339,FF!S:S,FF!AE:AE)</f>
        <v>10.904150192227462</v>
      </c>
      <c r="D339" t="b">
        <f t="shared" ref="D339:D402" si="11">C339=B339</f>
        <v>1</v>
      </c>
    </row>
    <row r="340" spans="1:5" x14ac:dyDescent="0.35">
      <c r="A340" s="78">
        <v>139.41458538818705</v>
      </c>
      <c r="B340" s="3">
        <f t="shared" si="10"/>
        <v>10</v>
      </c>
      <c r="C340" s="3">
        <f>_xlfn.XLOOKUP(A340,FF!S:S,FF!AE:AE)</f>
        <v>12</v>
      </c>
      <c r="D340" t="b">
        <f t="shared" si="11"/>
        <v>0</v>
      </c>
      <c r="E340">
        <f>_xlfn.XLOOKUP(A340,FF!S:S,FF!B:B)</f>
        <v>108316</v>
      </c>
    </row>
    <row r="341" spans="1:5" hidden="1" x14ac:dyDescent="0.35">
      <c r="A341" s="78">
        <v>86.889979537997093</v>
      </c>
      <c r="B341" s="3">
        <f t="shared" si="10"/>
        <v>5.0267975445596509</v>
      </c>
      <c r="C341" s="3">
        <f>_xlfn.XLOOKUP(A341,FF!S:S,FF!AE:AE)</f>
        <v>5.0267975445596509</v>
      </c>
      <c r="D341" t="b">
        <f t="shared" si="11"/>
        <v>1</v>
      </c>
    </row>
    <row r="342" spans="1:5" hidden="1" x14ac:dyDescent="0.35">
      <c r="A342" s="78">
        <v>74.625381920973922</v>
      </c>
      <c r="B342" s="3">
        <f t="shared" si="10"/>
        <v>3.5550458305168711</v>
      </c>
      <c r="C342" s="3">
        <f>_xlfn.XLOOKUP(A342,FF!S:S,FF!AE:AE)</f>
        <v>3.5550458305168711</v>
      </c>
      <c r="D342" t="b">
        <f t="shared" si="11"/>
        <v>1</v>
      </c>
    </row>
    <row r="343" spans="1:5" x14ac:dyDescent="0.35">
      <c r="A343" s="78">
        <v>121.38293421486976</v>
      </c>
      <c r="B343" s="3">
        <f t="shared" si="10"/>
        <v>10</v>
      </c>
      <c r="C343" s="3">
        <f>_xlfn.XLOOKUP(A343,FF!S:S,FF!AE:AE)</f>
        <v>12</v>
      </c>
      <c r="D343" t="b">
        <f t="shared" si="11"/>
        <v>0</v>
      </c>
      <c r="E343">
        <f>_xlfn.XLOOKUP(A343,FF!S:S,FF!B:B)</f>
        <v>108322</v>
      </c>
    </row>
    <row r="344" spans="1:5" hidden="1" x14ac:dyDescent="0.35">
      <c r="A344" s="78">
        <v>94.399520769971872</v>
      </c>
      <c r="B344" s="3">
        <f t="shared" si="10"/>
        <v>5.9279424923966246</v>
      </c>
      <c r="C344" s="3">
        <f>_xlfn.XLOOKUP(A344,FF!S:S,FF!AE:AE)</f>
        <v>5.9279424923966246</v>
      </c>
      <c r="D344" t="b">
        <f t="shared" si="11"/>
        <v>1</v>
      </c>
    </row>
    <row r="345" spans="1:5" hidden="1" x14ac:dyDescent="0.35">
      <c r="A345" s="78">
        <v>47.743988508291494</v>
      </c>
      <c r="B345" s="3">
        <f t="shared" si="10"/>
        <v>0</v>
      </c>
      <c r="C345" s="3">
        <f>_xlfn.XLOOKUP(A345,FF!S:S,FF!AE:AE)</f>
        <v>0</v>
      </c>
      <c r="D345" t="b">
        <f t="shared" si="11"/>
        <v>1</v>
      </c>
    </row>
    <row r="346" spans="1:5" hidden="1" x14ac:dyDescent="0.35">
      <c r="A346" s="78">
        <v>111.28090968544258</v>
      </c>
      <c r="B346" s="3">
        <f t="shared" si="10"/>
        <v>10.95370916225311</v>
      </c>
      <c r="C346" s="3">
        <f>_xlfn.XLOOKUP(A346,FF!S:S,FF!AE:AE)</f>
        <v>10.95370916225311</v>
      </c>
      <c r="D346" t="b">
        <f t="shared" si="11"/>
        <v>1</v>
      </c>
    </row>
    <row r="347" spans="1:5" hidden="1" x14ac:dyDescent="0.35">
      <c r="A347" s="78">
        <v>114.17172330387658</v>
      </c>
      <c r="B347" s="3">
        <f t="shared" si="10"/>
        <v>11.300606796465189</v>
      </c>
      <c r="C347" s="3">
        <f>_xlfn.XLOOKUP(A347,FF!S:S,FF!AE:AE)</f>
        <v>11.300606796465189</v>
      </c>
      <c r="D347" t="b">
        <f t="shared" si="11"/>
        <v>1</v>
      </c>
    </row>
    <row r="348" spans="1:5" hidden="1" x14ac:dyDescent="0.35">
      <c r="A348" s="78">
        <v>116.79240681505301</v>
      </c>
      <c r="B348" s="3">
        <f t="shared" si="10"/>
        <v>11.615088817806363</v>
      </c>
      <c r="C348" s="3">
        <f>_xlfn.XLOOKUP(A348,FF!S:S,FF!AE:AE)</f>
        <v>11.615088817806363</v>
      </c>
      <c r="D348" t="b">
        <f t="shared" si="11"/>
        <v>1</v>
      </c>
    </row>
    <row r="349" spans="1:5" hidden="1" x14ac:dyDescent="0.35">
      <c r="A349" s="78">
        <v>104.7948759279241</v>
      </c>
      <c r="B349" s="3">
        <f t="shared" si="10"/>
        <v>10.175385111350892</v>
      </c>
      <c r="C349" s="3">
        <f>_xlfn.XLOOKUP(A349,FF!S:S,FF!AE:AE)</f>
        <v>10.175385111350892</v>
      </c>
      <c r="D349" t="b">
        <f t="shared" si="11"/>
        <v>1</v>
      </c>
    </row>
    <row r="350" spans="1:5" hidden="1" x14ac:dyDescent="0.35">
      <c r="A350" s="78">
        <v>51.003612330892082</v>
      </c>
      <c r="B350" s="3">
        <f t="shared" si="10"/>
        <v>0.72043347970704974</v>
      </c>
      <c r="C350" s="3">
        <f>_xlfn.XLOOKUP(A350,FF!S:S,FF!AE:AE)</f>
        <v>0.72043347970704974</v>
      </c>
      <c r="D350" t="b">
        <f t="shared" si="11"/>
        <v>1</v>
      </c>
    </row>
    <row r="351" spans="1:5" hidden="1" x14ac:dyDescent="0.35">
      <c r="A351" s="78">
        <v>99.858827984548512</v>
      </c>
      <c r="B351" s="3">
        <f t="shared" si="10"/>
        <v>8.3322374325832875</v>
      </c>
      <c r="C351" s="3">
        <f>_xlfn.XLOOKUP(A351,FF!S:S,FF!AE:AE)</f>
        <v>8.3322374325832875</v>
      </c>
      <c r="D351" t="b">
        <f t="shared" si="11"/>
        <v>1</v>
      </c>
    </row>
    <row r="352" spans="1:5" x14ac:dyDescent="0.35">
      <c r="A352" s="78">
        <v>120.33139509125962</v>
      </c>
      <c r="B352" s="3">
        <f t="shared" si="10"/>
        <v>10</v>
      </c>
      <c r="C352" s="3">
        <f>_xlfn.XLOOKUP(A352,FF!S:S,FF!AE:AE)</f>
        <v>12</v>
      </c>
      <c r="D352" t="b">
        <f t="shared" si="11"/>
        <v>0</v>
      </c>
      <c r="E352">
        <f>_xlfn.XLOOKUP(A352,FF!S:S,FF!B:B)</f>
        <v>108545</v>
      </c>
    </row>
    <row r="353" spans="1:4" hidden="1" x14ac:dyDescent="0.35">
      <c r="A353" s="78">
        <v>71.482103145923645</v>
      </c>
      <c r="B353" s="3">
        <f t="shared" si="10"/>
        <v>3.1778523775108374</v>
      </c>
      <c r="C353" s="3">
        <f>_xlfn.XLOOKUP(A353,FF!S:S,FF!AE:AE)</f>
        <v>3.1778523775108374</v>
      </c>
      <c r="D353" t="b">
        <f t="shared" si="11"/>
        <v>1</v>
      </c>
    </row>
    <row r="354" spans="1:4" hidden="1" x14ac:dyDescent="0.35">
      <c r="A354" s="78">
        <v>65.791542992314263</v>
      </c>
      <c r="B354" s="3">
        <f t="shared" si="10"/>
        <v>2.4949851590777117</v>
      </c>
      <c r="C354" s="3">
        <f>_xlfn.XLOOKUP(A354,FF!S:S,FF!AE:AE)</f>
        <v>2.4949851590777117</v>
      </c>
      <c r="D354" t="b">
        <f t="shared" si="11"/>
        <v>1</v>
      </c>
    </row>
    <row r="355" spans="1:4" hidden="1" x14ac:dyDescent="0.35">
      <c r="A355" s="78">
        <v>53.690056088505258</v>
      </c>
      <c r="B355" s="3">
        <f t="shared" si="10"/>
        <v>1.0428067306206308</v>
      </c>
      <c r="C355" s="3">
        <f>_xlfn.XLOOKUP(A355,FF!S:S,FF!AE:AE)</f>
        <v>1.0428067306206308</v>
      </c>
      <c r="D355" t="b">
        <f t="shared" si="11"/>
        <v>1</v>
      </c>
    </row>
    <row r="356" spans="1:4" hidden="1" x14ac:dyDescent="0.35">
      <c r="A356" s="78">
        <v>104.98093512924362</v>
      </c>
      <c r="B356" s="3">
        <f t="shared" si="10"/>
        <v>10.197712215509233</v>
      </c>
      <c r="C356" s="3">
        <f>_xlfn.XLOOKUP(A356,FF!S:S,FF!AE:AE)</f>
        <v>10.197712215509233</v>
      </c>
      <c r="D356" t="b">
        <f t="shared" si="11"/>
        <v>1</v>
      </c>
    </row>
    <row r="357" spans="1:4" hidden="1" x14ac:dyDescent="0.35">
      <c r="A357" s="78">
        <v>89.084005801361883</v>
      </c>
      <c r="B357" s="3">
        <f t="shared" si="10"/>
        <v>5.2900806961634261</v>
      </c>
      <c r="C357" s="3">
        <f>_xlfn.XLOOKUP(A357,FF!S:S,FF!AE:AE)</f>
        <v>5.2900806961634261</v>
      </c>
      <c r="D357" t="b">
        <f t="shared" si="11"/>
        <v>1</v>
      </c>
    </row>
    <row r="358" spans="1:4" hidden="1" x14ac:dyDescent="0.35">
      <c r="A358" s="78">
        <v>107.89200676871538</v>
      </c>
      <c r="B358" s="3">
        <f t="shared" si="10"/>
        <v>10.547040812245845</v>
      </c>
      <c r="C358" s="3">
        <f>_xlfn.XLOOKUP(A358,FF!S:S,FF!AE:AE)</f>
        <v>10.547040812245845</v>
      </c>
      <c r="D358" t="b">
        <f t="shared" si="11"/>
        <v>1</v>
      </c>
    </row>
    <row r="359" spans="1:4" hidden="1" x14ac:dyDescent="0.35">
      <c r="A359" s="78">
        <v>88.086419536869883</v>
      </c>
      <c r="B359" s="3">
        <f t="shared" si="10"/>
        <v>5.170370344424386</v>
      </c>
      <c r="C359" s="3">
        <f>_xlfn.XLOOKUP(A359,FF!S:S,FF!AE:AE)</f>
        <v>5.170370344424386</v>
      </c>
      <c r="D359" t="b">
        <f t="shared" si="11"/>
        <v>1</v>
      </c>
    </row>
    <row r="360" spans="1:4" hidden="1" x14ac:dyDescent="0.35">
      <c r="A360" s="78">
        <v>72.834340586191104</v>
      </c>
      <c r="B360" s="3">
        <f t="shared" si="10"/>
        <v>3.3401208703429326</v>
      </c>
      <c r="C360" s="3">
        <f>_xlfn.XLOOKUP(A360,FF!S:S,FF!AE:AE)</f>
        <v>3.3401208703429326</v>
      </c>
      <c r="D360" t="b">
        <f t="shared" si="11"/>
        <v>1</v>
      </c>
    </row>
    <row r="361" spans="1:4" hidden="1" x14ac:dyDescent="0.35">
      <c r="A361" s="78">
        <v>97.140418050003021</v>
      </c>
      <c r="B361" s="3">
        <f t="shared" si="10"/>
        <v>7.0274006640014504</v>
      </c>
      <c r="C361" s="3">
        <f>_xlfn.XLOOKUP(A361,FF!S:S,FF!AE:AE)</f>
        <v>7.0274006640014504</v>
      </c>
      <c r="D361" t="b">
        <f t="shared" si="11"/>
        <v>1</v>
      </c>
    </row>
    <row r="362" spans="1:4" hidden="1" x14ac:dyDescent="0.35">
      <c r="A362" s="78">
        <v>95.257930820326123</v>
      </c>
      <c r="B362" s="3">
        <f t="shared" si="10"/>
        <v>6.1238067937565397</v>
      </c>
      <c r="C362" s="3">
        <f>_xlfn.XLOOKUP(A362,FF!S:S,FF!AE:AE)</f>
        <v>6.1238067937565397</v>
      </c>
      <c r="D362" t="b">
        <f t="shared" si="11"/>
        <v>1</v>
      </c>
    </row>
    <row r="363" spans="1:4" hidden="1" x14ac:dyDescent="0.35">
      <c r="A363" s="78">
        <v>90.077923516135456</v>
      </c>
      <c r="B363" s="3">
        <f t="shared" si="10"/>
        <v>5.4093508219362549</v>
      </c>
      <c r="C363" s="3">
        <f>_xlfn.XLOOKUP(A363,FF!S:S,FF!AE:AE)</f>
        <v>5.4093508219362549</v>
      </c>
      <c r="D363" t="b">
        <f t="shared" si="11"/>
        <v>1</v>
      </c>
    </row>
    <row r="364" spans="1:4" hidden="1" x14ac:dyDescent="0.35">
      <c r="A364" s="78">
        <v>93.973493637988099</v>
      </c>
      <c r="B364" s="3">
        <f t="shared" si="10"/>
        <v>5.8768192365585721</v>
      </c>
      <c r="C364" s="3">
        <f>_xlfn.XLOOKUP(A364,FF!S:S,FF!AE:AE)</f>
        <v>5.8768192365585721</v>
      </c>
      <c r="D364" t="b">
        <f t="shared" si="11"/>
        <v>1</v>
      </c>
    </row>
    <row r="365" spans="1:4" hidden="1" x14ac:dyDescent="0.35">
      <c r="A365" s="78">
        <v>81.769525150989892</v>
      </c>
      <c r="B365" s="3">
        <f t="shared" si="10"/>
        <v>4.4123430181187873</v>
      </c>
      <c r="C365" s="3">
        <f>_xlfn.XLOOKUP(A365,FF!S:S,FF!AE:AE)</f>
        <v>4.4123430181187873</v>
      </c>
      <c r="D365" t="b">
        <f t="shared" si="11"/>
        <v>1</v>
      </c>
    </row>
    <row r="366" spans="1:4" hidden="1" x14ac:dyDescent="0.35">
      <c r="A366" s="78">
        <v>94.946318949886276</v>
      </c>
      <c r="B366" s="3">
        <f t="shared" si="10"/>
        <v>5.9935582739863538</v>
      </c>
      <c r="C366" s="3">
        <f>_xlfn.XLOOKUP(A366,FF!S:S,FF!AE:AE)</f>
        <v>5.9935582739863538</v>
      </c>
      <c r="D366" t="b">
        <f t="shared" si="11"/>
        <v>1</v>
      </c>
    </row>
    <row r="367" spans="1:4" hidden="1" x14ac:dyDescent="0.35">
      <c r="A367" s="78">
        <v>118.88236311430722</v>
      </c>
      <c r="B367" s="3">
        <f t="shared" si="10"/>
        <v>11.865883573716866</v>
      </c>
      <c r="C367" s="3">
        <f>_xlfn.XLOOKUP(A367,FF!S:S,FF!AE:AE)</f>
        <v>11.865883573716866</v>
      </c>
      <c r="D367" t="b">
        <f t="shared" si="11"/>
        <v>1</v>
      </c>
    </row>
    <row r="368" spans="1:4" hidden="1" x14ac:dyDescent="0.35">
      <c r="A368" s="78">
        <v>89.481014797190866</v>
      </c>
      <c r="B368" s="3">
        <f t="shared" si="10"/>
        <v>5.3377217756629047</v>
      </c>
      <c r="C368" s="3">
        <f>_xlfn.XLOOKUP(A368,FF!S:S,FF!AE:AE)</f>
        <v>5.3377217756629047</v>
      </c>
      <c r="D368" t="b">
        <f t="shared" si="11"/>
        <v>1</v>
      </c>
    </row>
    <row r="369" spans="1:5" x14ac:dyDescent="0.35">
      <c r="A369" s="78">
        <v>122.70496866824416</v>
      </c>
      <c r="B369" s="3">
        <f t="shared" si="10"/>
        <v>10</v>
      </c>
      <c r="C369" s="3">
        <f>_xlfn.XLOOKUP(A369,FF!S:S,FF!AE:AE)</f>
        <v>12</v>
      </c>
      <c r="D369" t="b">
        <f t="shared" si="11"/>
        <v>0</v>
      </c>
      <c r="E369">
        <f>_xlfn.XLOOKUP(A369,FF!S:S,FF!B:B)</f>
        <v>108783</v>
      </c>
    </row>
    <row r="370" spans="1:5" hidden="1" x14ac:dyDescent="0.35">
      <c r="A370" s="78">
        <v>94.013722508637116</v>
      </c>
      <c r="B370" s="3">
        <f t="shared" si="10"/>
        <v>5.8816467010364537</v>
      </c>
      <c r="C370" s="3">
        <f>_xlfn.XLOOKUP(A370,FF!S:S,FF!AE:AE)</f>
        <v>5.8816467010364537</v>
      </c>
      <c r="D370" t="b">
        <f t="shared" si="11"/>
        <v>1</v>
      </c>
    </row>
    <row r="371" spans="1:5" hidden="1" x14ac:dyDescent="0.35">
      <c r="A371" s="78">
        <v>83.854857285305783</v>
      </c>
      <c r="B371" s="3">
        <f t="shared" si="10"/>
        <v>4.6625828742366933</v>
      </c>
      <c r="C371" s="3">
        <f>_xlfn.XLOOKUP(A371,FF!S:S,FF!AE:AE)</f>
        <v>4.6625828742366933</v>
      </c>
      <c r="D371" t="b">
        <f t="shared" si="11"/>
        <v>1</v>
      </c>
    </row>
    <row r="372" spans="1:5" hidden="1" x14ac:dyDescent="0.35">
      <c r="A372" s="78">
        <v>106.02190841654185</v>
      </c>
      <c r="B372" s="3">
        <f t="shared" si="10"/>
        <v>10.322629009985022</v>
      </c>
      <c r="C372" s="3">
        <f>_xlfn.XLOOKUP(A372,FF!S:S,FF!AE:AE)</f>
        <v>10.322629009985022</v>
      </c>
      <c r="D372" t="b">
        <f t="shared" si="11"/>
        <v>1</v>
      </c>
    </row>
    <row r="373" spans="1:5" x14ac:dyDescent="0.35">
      <c r="A373" s="78">
        <v>123.79984768308813</v>
      </c>
      <c r="B373" s="3">
        <f t="shared" si="10"/>
        <v>10</v>
      </c>
      <c r="C373" s="3">
        <f>_xlfn.XLOOKUP(A373,FF!S:S,FF!AE:AE)</f>
        <v>12</v>
      </c>
      <c r="D373" t="b">
        <f t="shared" si="11"/>
        <v>0</v>
      </c>
      <c r="E373">
        <f>_xlfn.XLOOKUP(A373,FF!S:S,FF!B:B)</f>
        <v>108791</v>
      </c>
    </row>
    <row r="374" spans="1:5" hidden="1" x14ac:dyDescent="0.35">
      <c r="A374" s="78">
        <v>97.306766572859161</v>
      </c>
      <c r="B374" s="3">
        <f t="shared" si="10"/>
        <v>7.1072479549723964</v>
      </c>
      <c r="C374" s="3">
        <f>_xlfn.XLOOKUP(A374,FF!S:S,FF!AE:AE)</f>
        <v>7.1072479549723964</v>
      </c>
      <c r="D374" t="b">
        <f t="shared" si="11"/>
        <v>1</v>
      </c>
    </row>
    <row r="375" spans="1:5" hidden="1" x14ac:dyDescent="0.35">
      <c r="A375" s="78">
        <v>115.62611276206245</v>
      </c>
      <c r="B375" s="3">
        <f t="shared" si="10"/>
        <v>11.475133531447494</v>
      </c>
      <c r="C375" s="3">
        <f>_xlfn.XLOOKUP(A375,FF!S:S,FF!AE:AE)</f>
        <v>11.475133531447494</v>
      </c>
      <c r="D375" t="b">
        <f t="shared" si="11"/>
        <v>1</v>
      </c>
    </row>
    <row r="376" spans="1:5" x14ac:dyDescent="0.35">
      <c r="A376" s="78">
        <v>123.81307382183302</v>
      </c>
      <c r="B376" s="3">
        <f t="shared" si="10"/>
        <v>10</v>
      </c>
      <c r="C376" s="3">
        <f>_xlfn.XLOOKUP(A376,FF!S:S,FF!AE:AE)</f>
        <v>12</v>
      </c>
      <c r="D376" t="b">
        <f t="shared" si="11"/>
        <v>0</v>
      </c>
      <c r="E376">
        <f>_xlfn.XLOOKUP(A376,FF!S:S,FF!B:B)</f>
        <v>108804</v>
      </c>
    </row>
    <row r="377" spans="1:5" hidden="1" x14ac:dyDescent="0.35">
      <c r="A377" s="78">
        <v>88.821898044685852</v>
      </c>
      <c r="B377" s="3">
        <f t="shared" si="10"/>
        <v>5.258627765362303</v>
      </c>
      <c r="C377" s="3">
        <f>_xlfn.XLOOKUP(A377,FF!S:S,FF!AE:AE)</f>
        <v>5.258627765362303</v>
      </c>
      <c r="D377" t="b">
        <f t="shared" si="11"/>
        <v>1</v>
      </c>
    </row>
    <row r="378" spans="1:5" hidden="1" x14ac:dyDescent="0.35">
      <c r="A378" s="78">
        <v>89.986395679131093</v>
      </c>
      <c r="B378" s="3">
        <f t="shared" si="10"/>
        <v>5.3983674814957308</v>
      </c>
      <c r="C378" s="3">
        <f>_xlfn.XLOOKUP(A378,FF!S:S,FF!AE:AE)</f>
        <v>5.3983674814957308</v>
      </c>
      <c r="D378" t="b">
        <f t="shared" si="11"/>
        <v>1</v>
      </c>
    </row>
    <row r="379" spans="1:5" hidden="1" x14ac:dyDescent="0.35">
      <c r="A379" s="78">
        <v>87.32815901138099</v>
      </c>
      <c r="B379" s="3">
        <f t="shared" si="10"/>
        <v>5.0793790813657198</v>
      </c>
      <c r="C379" s="3">
        <f>_xlfn.XLOOKUP(A379,FF!S:S,FF!AE:AE)</f>
        <v>5.0793790813657198</v>
      </c>
      <c r="D379" t="b">
        <f t="shared" si="11"/>
        <v>1</v>
      </c>
    </row>
    <row r="380" spans="1:5" hidden="1" x14ac:dyDescent="0.35">
      <c r="A380" s="78">
        <v>77.938149976117472</v>
      </c>
      <c r="B380" s="3">
        <f t="shared" si="10"/>
        <v>3.9525779971340969</v>
      </c>
      <c r="C380" s="3">
        <f>_xlfn.XLOOKUP(A380,FF!S:S,FF!AE:AE)</f>
        <v>3.9525779971340969</v>
      </c>
      <c r="D380" t="b">
        <f t="shared" si="11"/>
        <v>1</v>
      </c>
    </row>
    <row r="381" spans="1:5" hidden="1" x14ac:dyDescent="0.35">
      <c r="A381" s="78">
        <v>97.334759076839035</v>
      </c>
      <c r="B381" s="3">
        <f t="shared" si="10"/>
        <v>7.1206843568827365</v>
      </c>
      <c r="C381" s="3">
        <f>_xlfn.XLOOKUP(A381,FF!S:S,FF!AE:AE)</f>
        <v>7.1206843568827365</v>
      </c>
      <c r="D381" t="b">
        <f t="shared" si="11"/>
        <v>1</v>
      </c>
    </row>
    <row r="382" spans="1:5" hidden="1" x14ac:dyDescent="0.35">
      <c r="A382" s="78">
        <v>97.266488853733819</v>
      </c>
      <c r="B382" s="3">
        <f t="shared" si="10"/>
        <v>7.0879146497922338</v>
      </c>
      <c r="C382" s="3">
        <f>_xlfn.XLOOKUP(A382,FF!S:S,FF!AE:AE)</f>
        <v>7.0879146497922338</v>
      </c>
      <c r="D382" t="b">
        <f t="shared" si="11"/>
        <v>1</v>
      </c>
    </row>
    <row r="383" spans="1:5" hidden="1" x14ac:dyDescent="0.35">
      <c r="A383" s="78">
        <v>73.412150690383385</v>
      </c>
      <c r="B383" s="3">
        <f t="shared" si="10"/>
        <v>3.4094580828460068</v>
      </c>
      <c r="C383" s="3">
        <f>_xlfn.XLOOKUP(A383,FF!S:S,FF!AE:AE)</f>
        <v>3.4094580828460068</v>
      </c>
      <c r="D383" t="b">
        <f t="shared" si="11"/>
        <v>1</v>
      </c>
    </row>
    <row r="384" spans="1:5" hidden="1" x14ac:dyDescent="0.35">
      <c r="A384" s="78">
        <v>74.893516034194036</v>
      </c>
      <c r="B384" s="3">
        <f t="shared" si="10"/>
        <v>3.5872219241032837</v>
      </c>
      <c r="C384" s="3">
        <f>_xlfn.XLOOKUP(A384,FF!S:S,FF!AE:AE)</f>
        <v>3.5872219241032837</v>
      </c>
      <c r="D384" t="b">
        <f t="shared" si="11"/>
        <v>1</v>
      </c>
    </row>
    <row r="385" spans="1:5" hidden="1" x14ac:dyDescent="0.35">
      <c r="A385" s="78">
        <v>81.307778774874237</v>
      </c>
      <c r="B385" s="3">
        <f t="shared" si="10"/>
        <v>4.3569334529849089</v>
      </c>
      <c r="C385" s="3">
        <f>_xlfn.XLOOKUP(A385,FF!S:S,FF!AE:AE)</f>
        <v>4.3569334529849089</v>
      </c>
      <c r="D385" t="b">
        <f t="shared" si="11"/>
        <v>1</v>
      </c>
    </row>
    <row r="386" spans="1:5" hidden="1" x14ac:dyDescent="0.35">
      <c r="A386" s="78">
        <v>106.25977947076477</v>
      </c>
      <c r="B386" s="3">
        <f t="shared" si="10"/>
        <v>10.351173536491771</v>
      </c>
      <c r="C386" s="3">
        <f>_xlfn.XLOOKUP(A386,FF!S:S,FF!AE:AE)</f>
        <v>10.351173536491771</v>
      </c>
      <c r="D386" t="b">
        <f t="shared" si="11"/>
        <v>1</v>
      </c>
    </row>
    <row r="387" spans="1:5" hidden="1" x14ac:dyDescent="0.35">
      <c r="A387" s="78">
        <v>81.434818947310589</v>
      </c>
      <c r="B387" s="3">
        <f t="shared" si="10"/>
        <v>4.372178273677271</v>
      </c>
      <c r="C387" s="3">
        <f>_xlfn.XLOOKUP(A387,FF!S:S,FF!AE:AE)</f>
        <v>4.372178273677271</v>
      </c>
      <c r="D387" t="b">
        <f t="shared" si="11"/>
        <v>1</v>
      </c>
    </row>
    <row r="388" spans="1:5" hidden="1" x14ac:dyDescent="0.35">
      <c r="A388" s="78">
        <v>92.903956392439753</v>
      </c>
      <c r="B388" s="3">
        <f t="shared" si="10"/>
        <v>5.7484747670927705</v>
      </c>
      <c r="C388" s="3">
        <f>_xlfn.XLOOKUP(A388,FF!S:S,FF!AE:AE)</f>
        <v>5.7484747670927705</v>
      </c>
      <c r="D388" t="b">
        <f t="shared" si="11"/>
        <v>1</v>
      </c>
    </row>
    <row r="389" spans="1:5" hidden="1" x14ac:dyDescent="0.35">
      <c r="A389" s="78">
        <v>63.418706952208694</v>
      </c>
      <c r="B389" s="3">
        <f t="shared" si="10"/>
        <v>2.2102448342650431</v>
      </c>
      <c r="C389" s="3">
        <f>_xlfn.XLOOKUP(A389,FF!S:S,FF!AE:AE)</f>
        <v>2.2102448342650431</v>
      </c>
      <c r="D389" t="b">
        <f t="shared" si="11"/>
        <v>1</v>
      </c>
    </row>
    <row r="390" spans="1:5" hidden="1" x14ac:dyDescent="0.35">
      <c r="A390" s="78">
        <v>105.03115433263288</v>
      </c>
      <c r="B390" s="3">
        <f t="shared" si="10"/>
        <v>10.203738519915944</v>
      </c>
      <c r="C390" s="3">
        <f>_xlfn.XLOOKUP(A390,FF!S:S,FF!AE:AE)</f>
        <v>10.203738519915944</v>
      </c>
      <c r="D390" t="b">
        <f t="shared" si="11"/>
        <v>1</v>
      </c>
    </row>
    <row r="391" spans="1:5" hidden="1" x14ac:dyDescent="0.35">
      <c r="A391" s="78">
        <v>100.21587048765397</v>
      </c>
      <c r="B391" s="3">
        <f t="shared" si="10"/>
        <v>9.6259044585184768</v>
      </c>
      <c r="C391" s="3">
        <f>_xlfn.XLOOKUP(A391,FF!S:S,FF!AE:AE)</f>
        <v>9.6259044585184768</v>
      </c>
      <c r="D391" t="b">
        <f t="shared" si="11"/>
        <v>1</v>
      </c>
    </row>
    <row r="392" spans="1:5" hidden="1" x14ac:dyDescent="0.35">
      <c r="A392" s="78">
        <v>117.20766621567857</v>
      </c>
      <c r="B392" s="3">
        <f t="shared" si="10"/>
        <v>11.664919945881429</v>
      </c>
      <c r="C392" s="3">
        <f>_xlfn.XLOOKUP(A392,FF!S:S,FF!AE:AE)</f>
        <v>11.664919945881429</v>
      </c>
      <c r="D392" t="b">
        <f t="shared" si="11"/>
        <v>1</v>
      </c>
    </row>
    <row r="393" spans="1:5" hidden="1" x14ac:dyDescent="0.35">
      <c r="A393" s="78">
        <v>83.040176383084557</v>
      </c>
      <c r="B393" s="3">
        <f t="shared" si="10"/>
        <v>4.5648211659701472</v>
      </c>
      <c r="C393" s="3">
        <f>_xlfn.XLOOKUP(A393,FF!S:S,FF!AE:AE)</f>
        <v>4.5648211659701472</v>
      </c>
      <c r="D393" t="b">
        <f t="shared" si="11"/>
        <v>1</v>
      </c>
    </row>
    <row r="394" spans="1:5" hidden="1" x14ac:dyDescent="0.35">
      <c r="A394" s="78">
        <v>101.52368527674378</v>
      </c>
      <c r="B394" s="3">
        <f t="shared" si="10"/>
        <v>9.7828422332092551</v>
      </c>
      <c r="C394" s="3">
        <f>_xlfn.XLOOKUP(A394,FF!S:S,FF!AE:AE)</f>
        <v>9.7828422332092551</v>
      </c>
      <c r="D394" t="b">
        <f t="shared" si="11"/>
        <v>1</v>
      </c>
    </row>
    <row r="395" spans="1:5" hidden="1" x14ac:dyDescent="0.35">
      <c r="A395" s="78">
        <v>91.794998510552077</v>
      </c>
      <c r="B395" s="3">
        <f t="shared" si="10"/>
        <v>5.6153998212662488</v>
      </c>
      <c r="C395" s="3">
        <f>_xlfn.XLOOKUP(A395,FF!S:S,FF!AE:AE)</f>
        <v>5.6153998212662488</v>
      </c>
      <c r="D395" t="b">
        <f t="shared" si="11"/>
        <v>1</v>
      </c>
    </row>
    <row r="396" spans="1:5" x14ac:dyDescent="0.35">
      <c r="A396" s="78">
        <v>130.53107944126722</v>
      </c>
      <c r="B396" s="3">
        <f t="shared" si="10"/>
        <v>10</v>
      </c>
      <c r="C396" s="3">
        <f>_xlfn.XLOOKUP(A396,FF!S:S,FF!AE:AE)</f>
        <v>12</v>
      </c>
      <c r="D396" t="b">
        <f t="shared" si="11"/>
        <v>0</v>
      </c>
      <c r="E396">
        <f>_xlfn.XLOOKUP(A396,FF!S:S,FF!B:B)</f>
        <v>109169</v>
      </c>
    </row>
    <row r="397" spans="1:5" hidden="1" x14ac:dyDescent="0.35">
      <c r="A397" s="78">
        <v>91.4432849442764</v>
      </c>
      <c r="B397" s="3">
        <f t="shared" si="10"/>
        <v>5.5731941933131681</v>
      </c>
      <c r="C397" s="3">
        <f>_xlfn.XLOOKUP(A397,FF!S:S,FF!AE:AE)</f>
        <v>5.5731941933131681</v>
      </c>
      <c r="D397" t="b">
        <f t="shared" si="11"/>
        <v>1</v>
      </c>
    </row>
    <row r="398" spans="1:5" hidden="1" x14ac:dyDescent="0.35">
      <c r="A398" s="78">
        <v>62.668256327601767</v>
      </c>
      <c r="B398" s="3">
        <f t="shared" si="10"/>
        <v>2.1201907593122118</v>
      </c>
      <c r="C398" s="3">
        <f>_xlfn.XLOOKUP(A398,FF!S:S,FF!AE:AE)</f>
        <v>2.1201907593122118</v>
      </c>
      <c r="D398" t="b">
        <f t="shared" si="11"/>
        <v>1</v>
      </c>
    </row>
    <row r="399" spans="1:5" hidden="1" x14ac:dyDescent="0.35">
      <c r="A399" s="78">
        <v>110.39857757697489</v>
      </c>
      <c r="B399" s="3">
        <f t="shared" si="10"/>
        <v>10.847829309236985</v>
      </c>
      <c r="C399" s="3">
        <f>_xlfn.XLOOKUP(A399,FF!S:S,FF!AE:AE)</f>
        <v>10.847829309236985</v>
      </c>
      <c r="D399" t="b">
        <f t="shared" si="11"/>
        <v>1</v>
      </c>
    </row>
    <row r="400" spans="1:5" hidden="1" x14ac:dyDescent="0.35">
      <c r="A400" s="78">
        <v>94.897865910236007</v>
      </c>
      <c r="B400" s="3">
        <f t="shared" si="10"/>
        <v>5.9877439092283211</v>
      </c>
      <c r="C400" s="3">
        <f>_xlfn.XLOOKUP(A400,FF!S:S,FF!AE:AE)</f>
        <v>5.9877439092283211</v>
      </c>
      <c r="D400" t="b">
        <f t="shared" si="11"/>
        <v>1</v>
      </c>
    </row>
    <row r="401" spans="1:5" hidden="1" x14ac:dyDescent="0.35">
      <c r="A401" s="78">
        <v>117.62173968364604</v>
      </c>
      <c r="B401" s="3">
        <f t="shared" si="10"/>
        <v>11.714608762037525</v>
      </c>
      <c r="C401" s="3">
        <f>_xlfn.XLOOKUP(A401,FF!S:S,FF!AE:AE)</f>
        <v>11.714608762037525</v>
      </c>
      <c r="D401" t="b">
        <f t="shared" si="11"/>
        <v>1</v>
      </c>
    </row>
    <row r="402" spans="1:5" hidden="1" x14ac:dyDescent="0.35">
      <c r="A402" s="78">
        <v>91.865992733680855</v>
      </c>
      <c r="B402" s="3">
        <f t="shared" si="10"/>
        <v>5.6239191280417034</v>
      </c>
      <c r="C402" s="3">
        <f>_xlfn.XLOOKUP(A402,FF!S:S,FF!AE:AE)</f>
        <v>5.6239191280417034</v>
      </c>
      <c r="D402" t="b">
        <f t="shared" si="11"/>
        <v>1</v>
      </c>
    </row>
    <row r="403" spans="1:5" hidden="1" x14ac:dyDescent="0.35">
      <c r="A403" s="78">
        <v>81.570625014173956</v>
      </c>
      <c r="B403" s="3">
        <f t="shared" ref="B403:B466" si="12">IF($A403&gt;=$B$3,$C$3,
IF(A403&gt;=$B$4,$C$4+(($A403-$B$4)/($B$3-$B$4)*$D$4),
IF(A403&gt;=$B$5,$C$5+(($A403-$B$5)/($B$4-$B$5)*$D$5),                                                                                                                                                                                                                                 IF(A403&gt;=$B$6,$C$6+(($A403-$B$6)/($B$5-$B$6)*$D$6))))*$B$9/10)</f>
        <v>4.3884750017008747</v>
      </c>
      <c r="C403" s="3">
        <f>_xlfn.XLOOKUP(A403,FF!S:S,FF!AE:AE)</f>
        <v>4.3884750017008747</v>
      </c>
      <c r="D403" t="b">
        <f t="shared" ref="D403:D466" si="13">C403=B403</f>
        <v>1</v>
      </c>
    </row>
    <row r="404" spans="1:5" hidden="1" x14ac:dyDescent="0.35">
      <c r="A404" s="78">
        <v>91.085019834500486</v>
      </c>
      <c r="B404" s="3">
        <f t="shared" si="12"/>
        <v>5.5302023801400582</v>
      </c>
      <c r="C404" s="3">
        <f>_xlfn.XLOOKUP(A404,FF!S:S,FF!AE:AE)</f>
        <v>5.5302023801400582</v>
      </c>
      <c r="D404" t="b">
        <f t="shared" si="13"/>
        <v>1</v>
      </c>
    </row>
    <row r="405" spans="1:5" hidden="1" x14ac:dyDescent="0.35">
      <c r="A405" s="78">
        <v>103.58208177786778</v>
      </c>
      <c r="B405" s="3">
        <f t="shared" si="12"/>
        <v>10.029849813344134</v>
      </c>
      <c r="C405" s="3">
        <f>_xlfn.XLOOKUP(A405,FF!S:S,FF!AE:AE)</f>
        <v>10.029849813344134</v>
      </c>
      <c r="D405" t="b">
        <f t="shared" si="13"/>
        <v>1</v>
      </c>
    </row>
    <row r="406" spans="1:5" hidden="1" x14ac:dyDescent="0.35">
      <c r="A406" s="78">
        <v>71.140907988868975</v>
      </c>
      <c r="B406" s="3">
        <f t="shared" si="12"/>
        <v>3.1369089586642773</v>
      </c>
      <c r="C406" s="3">
        <f>_xlfn.XLOOKUP(A406,FF!S:S,FF!AE:AE)</f>
        <v>3.1369089586642773</v>
      </c>
      <c r="D406" t="b">
        <f t="shared" si="13"/>
        <v>1</v>
      </c>
    </row>
    <row r="407" spans="1:5" x14ac:dyDescent="0.35">
      <c r="A407" s="78">
        <v>140.7568678060108</v>
      </c>
      <c r="B407" s="3">
        <f t="shared" si="12"/>
        <v>10</v>
      </c>
      <c r="C407" s="3">
        <f>_xlfn.XLOOKUP(A407,FF!S:S,FF!AE:AE)</f>
        <v>12</v>
      </c>
      <c r="D407" t="b">
        <f t="shared" si="13"/>
        <v>0</v>
      </c>
      <c r="E407">
        <f>_xlfn.XLOOKUP(A407,FF!S:S,FF!B:B)</f>
        <v>109213</v>
      </c>
    </row>
    <row r="408" spans="1:5" x14ac:dyDescent="0.35">
      <c r="A408" s="78">
        <v>121.30538207292128</v>
      </c>
      <c r="B408" s="3">
        <f t="shared" si="12"/>
        <v>10</v>
      </c>
      <c r="C408" s="3">
        <f>_xlfn.XLOOKUP(A408,FF!S:S,FF!AE:AE)</f>
        <v>12</v>
      </c>
      <c r="D408" t="b">
        <f t="shared" si="13"/>
        <v>0</v>
      </c>
      <c r="E408">
        <f>_xlfn.XLOOKUP(A408,FF!S:S,FF!B:B)</f>
        <v>109214</v>
      </c>
    </row>
    <row r="409" spans="1:5" hidden="1" x14ac:dyDescent="0.35">
      <c r="A409" s="78">
        <v>94.301851623843831</v>
      </c>
      <c r="B409" s="3">
        <f t="shared" si="12"/>
        <v>5.9162221948612599</v>
      </c>
      <c r="C409" s="3">
        <f>_xlfn.XLOOKUP(A409,FF!S:S,FF!AE:AE)</f>
        <v>5.9162221948612599</v>
      </c>
      <c r="D409" t="b">
        <f t="shared" si="13"/>
        <v>1</v>
      </c>
    </row>
    <row r="410" spans="1:5" hidden="1" x14ac:dyDescent="0.35">
      <c r="A410" s="78">
        <v>102.27777845090735</v>
      </c>
      <c r="B410" s="3">
        <f t="shared" si="12"/>
        <v>9.8733334141088811</v>
      </c>
      <c r="C410" s="3">
        <f>_xlfn.XLOOKUP(A410,FF!S:S,FF!AE:AE)</f>
        <v>9.8733334141088811</v>
      </c>
      <c r="D410" t="b">
        <f t="shared" si="13"/>
        <v>1</v>
      </c>
    </row>
    <row r="411" spans="1:5" hidden="1" x14ac:dyDescent="0.35">
      <c r="A411" s="78">
        <v>99.377580445092278</v>
      </c>
      <c r="B411" s="3">
        <f t="shared" si="12"/>
        <v>8.1012386136442931</v>
      </c>
      <c r="C411" s="3">
        <f>_xlfn.XLOOKUP(A411,FF!S:S,FF!AE:AE)</f>
        <v>8.1012386136442931</v>
      </c>
      <c r="D411" t="b">
        <f t="shared" si="13"/>
        <v>1</v>
      </c>
    </row>
    <row r="412" spans="1:5" hidden="1" x14ac:dyDescent="0.35">
      <c r="A412" s="78">
        <v>74.413021755041314</v>
      </c>
      <c r="B412" s="3">
        <f t="shared" si="12"/>
        <v>3.529562610604958</v>
      </c>
      <c r="C412" s="3">
        <f>_xlfn.XLOOKUP(A412,FF!S:S,FF!AE:AE)</f>
        <v>3.529562610604958</v>
      </c>
      <c r="D412" t="b">
        <f t="shared" si="13"/>
        <v>1</v>
      </c>
    </row>
    <row r="413" spans="1:5" hidden="1" x14ac:dyDescent="0.35">
      <c r="A413" s="78">
        <v>107.10517496632093</v>
      </c>
      <c r="B413" s="3">
        <f t="shared" si="12"/>
        <v>10.452620995958512</v>
      </c>
      <c r="C413" s="3">
        <f>_xlfn.XLOOKUP(A413,FF!S:S,FF!AE:AE)</f>
        <v>10.452620995958512</v>
      </c>
      <c r="D413" t="b">
        <f t="shared" si="13"/>
        <v>1</v>
      </c>
    </row>
    <row r="414" spans="1:5" hidden="1" x14ac:dyDescent="0.35">
      <c r="A414" s="78">
        <v>92.248422714601844</v>
      </c>
      <c r="B414" s="3">
        <f t="shared" si="12"/>
        <v>5.6698107257522219</v>
      </c>
      <c r="C414" s="3">
        <f>_xlfn.XLOOKUP(A414,FF!S:S,FF!AE:AE)</f>
        <v>5.6698107257522219</v>
      </c>
      <c r="D414" t="b">
        <f t="shared" si="13"/>
        <v>1</v>
      </c>
    </row>
    <row r="415" spans="1:5" x14ac:dyDescent="0.35">
      <c r="A415" s="78">
        <v>122.14583180965511</v>
      </c>
      <c r="B415" s="3">
        <f t="shared" si="12"/>
        <v>10</v>
      </c>
      <c r="C415" s="3">
        <f>_xlfn.XLOOKUP(A415,FF!S:S,FF!AE:AE)</f>
        <v>12</v>
      </c>
      <c r="D415" t="b">
        <f t="shared" si="13"/>
        <v>0</v>
      </c>
      <c r="E415">
        <f>_xlfn.XLOOKUP(A415,FF!S:S,FF!B:B)</f>
        <v>109225</v>
      </c>
    </row>
    <row r="416" spans="1:5" hidden="1" x14ac:dyDescent="0.35">
      <c r="A416" s="78">
        <v>100.74841208471281</v>
      </c>
      <c r="B416" s="3">
        <f t="shared" si="12"/>
        <v>9.6898094501655372</v>
      </c>
      <c r="C416" s="3">
        <f>_xlfn.XLOOKUP(A416,FF!S:S,FF!AE:AE)</f>
        <v>9.6898094501655372</v>
      </c>
      <c r="D416" t="b">
        <f t="shared" si="13"/>
        <v>1</v>
      </c>
    </row>
    <row r="417" spans="1:5" hidden="1" x14ac:dyDescent="0.35">
      <c r="A417" s="78">
        <v>108.15740159361684</v>
      </c>
      <c r="B417" s="3">
        <f t="shared" si="12"/>
        <v>10.578888191234022</v>
      </c>
      <c r="C417" s="3">
        <f>_xlfn.XLOOKUP(A417,FF!S:S,FF!AE:AE)</f>
        <v>10.578888191234022</v>
      </c>
      <c r="D417" t="b">
        <f t="shared" si="13"/>
        <v>1</v>
      </c>
    </row>
    <row r="418" spans="1:5" hidden="1" x14ac:dyDescent="0.35">
      <c r="A418" s="78">
        <v>92.433164434500725</v>
      </c>
      <c r="B418" s="3">
        <f t="shared" si="12"/>
        <v>5.6919797321400862</v>
      </c>
      <c r="C418" s="3">
        <f>_xlfn.XLOOKUP(A418,FF!S:S,FF!AE:AE)</f>
        <v>5.6919797321400862</v>
      </c>
      <c r="D418" t="b">
        <f t="shared" si="13"/>
        <v>1</v>
      </c>
    </row>
    <row r="419" spans="1:5" hidden="1" x14ac:dyDescent="0.35">
      <c r="A419" s="78">
        <v>76.549559470010195</v>
      </c>
      <c r="B419" s="3">
        <f t="shared" si="12"/>
        <v>3.7859471364012238</v>
      </c>
      <c r="C419" s="3">
        <f>_xlfn.XLOOKUP(A419,FF!S:S,FF!AE:AE)</f>
        <v>3.7859471364012238</v>
      </c>
      <c r="D419" t="b">
        <f t="shared" si="13"/>
        <v>1</v>
      </c>
    </row>
    <row r="420" spans="1:5" hidden="1" x14ac:dyDescent="0.35">
      <c r="A420" s="78">
        <v>110.53907602852067</v>
      </c>
      <c r="B420" s="3">
        <f t="shared" si="12"/>
        <v>10.864689123422481</v>
      </c>
      <c r="C420" s="3">
        <f>_xlfn.XLOOKUP(A420,FF!S:S,FF!AE:AE)</f>
        <v>10.864689123422481</v>
      </c>
      <c r="D420" t="b">
        <f t="shared" si="13"/>
        <v>1</v>
      </c>
    </row>
    <row r="421" spans="1:5" hidden="1" x14ac:dyDescent="0.35">
      <c r="A421" s="78">
        <v>73.816586479289214</v>
      </c>
      <c r="B421" s="3">
        <f t="shared" si="12"/>
        <v>3.4579903775147054</v>
      </c>
      <c r="C421" s="3">
        <f>_xlfn.XLOOKUP(A421,FF!S:S,FF!AE:AE)</f>
        <v>3.4579903775147054</v>
      </c>
      <c r="D421" t="b">
        <f t="shared" si="13"/>
        <v>1</v>
      </c>
    </row>
    <row r="422" spans="1:5" hidden="1" x14ac:dyDescent="0.35">
      <c r="A422" s="78">
        <v>100.02498072373194</v>
      </c>
      <c r="B422" s="3">
        <f t="shared" si="12"/>
        <v>9.6029976868478339</v>
      </c>
      <c r="C422" s="3">
        <f>_xlfn.XLOOKUP(A422,FF!S:S,FF!AE:AE)</f>
        <v>9.6029976868478339</v>
      </c>
      <c r="D422" t="b">
        <f t="shared" si="13"/>
        <v>1</v>
      </c>
    </row>
    <row r="423" spans="1:5" hidden="1" x14ac:dyDescent="0.35">
      <c r="A423" s="78">
        <v>70.90029594162074</v>
      </c>
      <c r="B423" s="3">
        <f t="shared" si="12"/>
        <v>3.1080355129944892</v>
      </c>
      <c r="C423" s="3">
        <f>_xlfn.XLOOKUP(A423,FF!S:S,FF!AE:AE)</f>
        <v>3.1080355129944892</v>
      </c>
      <c r="D423" t="b">
        <f t="shared" si="13"/>
        <v>1</v>
      </c>
    </row>
    <row r="424" spans="1:5" hidden="1" x14ac:dyDescent="0.35">
      <c r="A424" s="78">
        <v>57.912241806928989</v>
      </c>
      <c r="B424" s="3">
        <f t="shared" si="12"/>
        <v>1.5494690168314789</v>
      </c>
      <c r="C424" s="3">
        <f>_xlfn.XLOOKUP(A424,FF!S:S,FF!AE:AE)</f>
        <v>1.5494690168314789</v>
      </c>
      <c r="D424" t="b">
        <f t="shared" si="13"/>
        <v>1</v>
      </c>
    </row>
    <row r="425" spans="1:5" hidden="1" x14ac:dyDescent="0.35">
      <c r="A425" s="78">
        <v>81.04258945943873</v>
      </c>
      <c r="B425" s="3">
        <f t="shared" si="12"/>
        <v>4.3251107351326485</v>
      </c>
      <c r="C425" s="3">
        <f>_xlfn.XLOOKUP(A425,FF!S:S,FF!AE:AE)</f>
        <v>4.3251107351326485</v>
      </c>
      <c r="D425" t="b">
        <f t="shared" si="13"/>
        <v>1</v>
      </c>
    </row>
    <row r="426" spans="1:5" hidden="1" x14ac:dyDescent="0.35">
      <c r="A426" s="78">
        <v>103.13797125879903</v>
      </c>
      <c r="B426" s="3">
        <f t="shared" si="12"/>
        <v>9.976556551055884</v>
      </c>
      <c r="C426" s="3">
        <f>_xlfn.XLOOKUP(A426,FF!S:S,FF!AE:AE)</f>
        <v>9.976556551055884</v>
      </c>
      <c r="D426" t="b">
        <f t="shared" si="13"/>
        <v>1</v>
      </c>
    </row>
    <row r="427" spans="1:5" x14ac:dyDescent="0.35">
      <c r="A427" s="78">
        <v>134.32382893971376</v>
      </c>
      <c r="B427" s="3">
        <f t="shared" si="12"/>
        <v>10</v>
      </c>
      <c r="C427" s="3">
        <f>_xlfn.XLOOKUP(A427,FF!S:S,FF!AE:AE)</f>
        <v>12</v>
      </c>
      <c r="D427" t="b">
        <f t="shared" si="13"/>
        <v>0</v>
      </c>
      <c r="E427">
        <f>_xlfn.XLOOKUP(A427,FF!S:S,FF!B:B)</f>
        <v>109290</v>
      </c>
    </row>
    <row r="428" spans="1:5" hidden="1" x14ac:dyDescent="0.35">
      <c r="A428" s="78">
        <v>100.14716025065465</v>
      </c>
      <c r="B428" s="3">
        <f t="shared" si="12"/>
        <v>9.6176592300785568</v>
      </c>
      <c r="C428" s="3">
        <f>_xlfn.XLOOKUP(A428,FF!S:S,FF!AE:AE)</f>
        <v>9.6176592300785568</v>
      </c>
      <c r="D428" t="b">
        <f t="shared" si="13"/>
        <v>1</v>
      </c>
    </row>
    <row r="429" spans="1:5" hidden="1" x14ac:dyDescent="0.35">
      <c r="A429" s="78">
        <v>104.36475301071802</v>
      </c>
      <c r="B429" s="3">
        <f t="shared" si="12"/>
        <v>10.123770361286162</v>
      </c>
      <c r="C429" s="3">
        <f>_xlfn.XLOOKUP(A429,FF!S:S,FF!AE:AE)</f>
        <v>10.123770361286162</v>
      </c>
      <c r="D429" t="b">
        <f t="shared" si="13"/>
        <v>1</v>
      </c>
    </row>
    <row r="430" spans="1:5" hidden="1" x14ac:dyDescent="0.35">
      <c r="A430" s="78">
        <v>105.86195595391889</v>
      </c>
      <c r="B430" s="3">
        <f t="shared" si="12"/>
        <v>10.303434714470267</v>
      </c>
      <c r="C430" s="3">
        <f>_xlfn.XLOOKUP(A430,FF!S:S,FF!AE:AE)</f>
        <v>10.303434714470267</v>
      </c>
      <c r="D430" t="b">
        <f t="shared" si="13"/>
        <v>1</v>
      </c>
    </row>
    <row r="431" spans="1:5" hidden="1" x14ac:dyDescent="0.35">
      <c r="A431" s="78">
        <v>96.550391011926919</v>
      </c>
      <c r="B431" s="3">
        <f t="shared" si="12"/>
        <v>6.7441876857249214</v>
      </c>
      <c r="C431" s="3">
        <f>_xlfn.XLOOKUP(A431,FF!S:S,FF!AE:AE)</f>
        <v>6.7441876857249214</v>
      </c>
      <c r="D431" t="b">
        <f t="shared" si="13"/>
        <v>1</v>
      </c>
    </row>
    <row r="432" spans="1:5" hidden="1" x14ac:dyDescent="0.35">
      <c r="A432" s="78">
        <v>104.11296242508929</v>
      </c>
      <c r="B432" s="3">
        <f t="shared" si="12"/>
        <v>10.093555491010715</v>
      </c>
      <c r="C432" s="3">
        <f>_xlfn.XLOOKUP(A432,FF!S:S,FF!AE:AE)</f>
        <v>10.093555491010715</v>
      </c>
      <c r="D432" t="b">
        <f t="shared" si="13"/>
        <v>1</v>
      </c>
    </row>
    <row r="433" spans="1:4" hidden="1" x14ac:dyDescent="0.35">
      <c r="A433" s="78">
        <v>101.72289242086396</v>
      </c>
      <c r="B433" s="3">
        <f t="shared" si="12"/>
        <v>9.8067470905036753</v>
      </c>
      <c r="C433" s="3">
        <f>_xlfn.XLOOKUP(A433,FF!S:S,FF!AE:AE)</f>
        <v>9.8067470905036753</v>
      </c>
      <c r="D433" t="b">
        <f t="shared" si="13"/>
        <v>1</v>
      </c>
    </row>
    <row r="434" spans="1:4" hidden="1" x14ac:dyDescent="0.35">
      <c r="A434" s="78">
        <v>60.555446807917491</v>
      </c>
      <c r="B434" s="3">
        <f t="shared" si="12"/>
        <v>1.8666536169500987</v>
      </c>
      <c r="C434" s="3">
        <f>_xlfn.XLOOKUP(A434,FF!S:S,FF!AE:AE)</f>
        <v>1.8666536169500987</v>
      </c>
      <c r="D434" t="b">
        <f t="shared" si="13"/>
        <v>1</v>
      </c>
    </row>
    <row r="435" spans="1:4" hidden="1" x14ac:dyDescent="0.35">
      <c r="A435" s="78">
        <v>88.318090575690562</v>
      </c>
      <c r="B435" s="3">
        <f t="shared" si="12"/>
        <v>5.1981708690828681</v>
      </c>
      <c r="C435" s="3">
        <f>_xlfn.XLOOKUP(A435,FF!S:S,FF!AE:AE)</f>
        <v>5.1981708690828681</v>
      </c>
      <c r="D435" t="b">
        <f t="shared" si="13"/>
        <v>1</v>
      </c>
    </row>
    <row r="436" spans="1:4" hidden="1" x14ac:dyDescent="0.35">
      <c r="A436" s="78">
        <v>110.45604627120473</v>
      </c>
      <c r="B436" s="3">
        <f t="shared" si="12"/>
        <v>10.854725552544567</v>
      </c>
      <c r="C436" s="3">
        <f>_xlfn.XLOOKUP(A436,FF!S:S,FF!AE:AE)</f>
        <v>10.854725552544567</v>
      </c>
      <c r="D436" t="b">
        <f t="shared" si="13"/>
        <v>1</v>
      </c>
    </row>
    <row r="437" spans="1:4" hidden="1" x14ac:dyDescent="0.35">
      <c r="A437" s="78">
        <v>108.83055481442415</v>
      </c>
      <c r="B437" s="3">
        <f t="shared" si="12"/>
        <v>10.659666577730899</v>
      </c>
      <c r="C437" s="3">
        <f>_xlfn.XLOOKUP(A437,FF!S:S,FF!AE:AE)</f>
        <v>10.659666577730899</v>
      </c>
      <c r="D437" t="b">
        <f t="shared" si="13"/>
        <v>1</v>
      </c>
    </row>
    <row r="438" spans="1:4" hidden="1" x14ac:dyDescent="0.35">
      <c r="A438" s="78">
        <v>97.664373621952421</v>
      </c>
      <c r="B438" s="3">
        <f t="shared" si="12"/>
        <v>7.278899338537161</v>
      </c>
      <c r="C438" s="3">
        <f>_xlfn.XLOOKUP(A438,FF!S:S,FF!AE:AE)</f>
        <v>7.278899338537161</v>
      </c>
      <c r="D438" t="b">
        <f t="shared" si="13"/>
        <v>1</v>
      </c>
    </row>
    <row r="439" spans="1:4" hidden="1" x14ac:dyDescent="0.35">
      <c r="A439" s="78">
        <v>105.34141620180795</v>
      </c>
      <c r="B439" s="3">
        <f t="shared" si="12"/>
        <v>10.240969944216953</v>
      </c>
      <c r="C439" s="3">
        <f>_xlfn.XLOOKUP(A439,FF!S:S,FF!AE:AE)</f>
        <v>10.240969944216953</v>
      </c>
      <c r="D439" t="b">
        <f t="shared" si="13"/>
        <v>1</v>
      </c>
    </row>
    <row r="440" spans="1:4" hidden="1" x14ac:dyDescent="0.35">
      <c r="A440" s="78">
        <v>92.894601378553546</v>
      </c>
      <c r="B440" s="3">
        <f t="shared" si="12"/>
        <v>5.7473521654264257</v>
      </c>
      <c r="C440" s="3">
        <f>_xlfn.XLOOKUP(A440,FF!S:S,FF!AE:AE)</f>
        <v>5.7473521654264257</v>
      </c>
      <c r="D440" t="b">
        <f t="shared" si="13"/>
        <v>1</v>
      </c>
    </row>
    <row r="441" spans="1:4" hidden="1" x14ac:dyDescent="0.35">
      <c r="A441" s="78">
        <v>106.17275142216003</v>
      </c>
      <c r="B441" s="3">
        <f t="shared" si="12"/>
        <v>10.340730170659205</v>
      </c>
      <c r="C441" s="3">
        <f>_xlfn.XLOOKUP(A441,FF!S:S,FF!AE:AE)</f>
        <v>10.340730170659205</v>
      </c>
      <c r="D441" t="b">
        <f t="shared" si="13"/>
        <v>1</v>
      </c>
    </row>
    <row r="442" spans="1:4" hidden="1" x14ac:dyDescent="0.35">
      <c r="A442" s="78">
        <v>87.531479762488104</v>
      </c>
      <c r="B442" s="3">
        <f t="shared" si="12"/>
        <v>5.103777571498572</v>
      </c>
      <c r="C442" s="3">
        <f>_xlfn.XLOOKUP(A442,FF!S:S,FF!AE:AE)</f>
        <v>5.103777571498572</v>
      </c>
      <c r="D442" t="b">
        <f t="shared" si="13"/>
        <v>1</v>
      </c>
    </row>
    <row r="443" spans="1:4" hidden="1" x14ac:dyDescent="0.35">
      <c r="A443" s="78">
        <v>88.757532379237929</v>
      </c>
      <c r="B443" s="3">
        <f t="shared" si="12"/>
        <v>5.250903885508551</v>
      </c>
      <c r="C443" s="3">
        <f>_xlfn.XLOOKUP(A443,FF!S:S,FF!AE:AE)</f>
        <v>5.250903885508551</v>
      </c>
      <c r="D443" t="b">
        <f t="shared" si="13"/>
        <v>1</v>
      </c>
    </row>
    <row r="444" spans="1:4" hidden="1" x14ac:dyDescent="0.35">
      <c r="A444" s="78">
        <v>86.781303944842804</v>
      </c>
      <c r="B444" s="3">
        <f t="shared" si="12"/>
        <v>5.0137564733811359</v>
      </c>
      <c r="C444" s="3">
        <f>_xlfn.XLOOKUP(A444,FF!S:S,FF!AE:AE)</f>
        <v>5.0137564733811359</v>
      </c>
      <c r="D444" t="b">
        <f t="shared" si="13"/>
        <v>1</v>
      </c>
    </row>
    <row r="445" spans="1:4" hidden="1" x14ac:dyDescent="0.35">
      <c r="A445" s="78">
        <v>109.25520811349368</v>
      </c>
      <c r="B445" s="3">
        <f t="shared" si="12"/>
        <v>10.710624973619243</v>
      </c>
      <c r="C445" s="3">
        <f>_xlfn.XLOOKUP(A445,FF!S:S,FF!AE:AE)</f>
        <v>10.710624973619243</v>
      </c>
      <c r="D445" t="b">
        <f t="shared" si="13"/>
        <v>1</v>
      </c>
    </row>
    <row r="446" spans="1:4" hidden="1" x14ac:dyDescent="0.35">
      <c r="A446" s="78">
        <v>87.626543123458703</v>
      </c>
      <c r="B446" s="3">
        <f t="shared" si="12"/>
        <v>5.1151851748150445</v>
      </c>
      <c r="C446" s="3">
        <f>_xlfn.XLOOKUP(A446,FF!S:S,FF!AE:AE)</f>
        <v>5.1151851748150445</v>
      </c>
      <c r="D446" t="b">
        <f t="shared" si="13"/>
        <v>1</v>
      </c>
    </row>
    <row r="447" spans="1:4" hidden="1" x14ac:dyDescent="0.35">
      <c r="A447" s="78">
        <v>59.359727518471125</v>
      </c>
      <c r="B447" s="3">
        <f t="shared" si="12"/>
        <v>1.7231673022165352</v>
      </c>
      <c r="C447" s="3">
        <f>_xlfn.XLOOKUP(A447,FF!S:S,FF!AE:AE)</f>
        <v>1.7231673022165352</v>
      </c>
      <c r="D447" t="b">
        <f t="shared" si="13"/>
        <v>1</v>
      </c>
    </row>
    <row r="448" spans="1:4" hidden="1" x14ac:dyDescent="0.35">
      <c r="A448" s="78">
        <v>79.501096239673885</v>
      </c>
      <c r="B448" s="3">
        <f t="shared" si="12"/>
        <v>4.1401315487608663</v>
      </c>
      <c r="C448" s="3">
        <f>_xlfn.XLOOKUP(A448,FF!S:S,FF!AE:AE)</f>
        <v>4.1401315487608663</v>
      </c>
      <c r="D448" t="b">
        <f t="shared" si="13"/>
        <v>1</v>
      </c>
    </row>
    <row r="449" spans="1:4" hidden="1" x14ac:dyDescent="0.35">
      <c r="A449" s="78">
        <v>118.83571576809655</v>
      </c>
      <c r="B449" s="3">
        <f t="shared" si="12"/>
        <v>11.860285892171586</v>
      </c>
      <c r="C449" s="3">
        <f>_xlfn.XLOOKUP(A449,FF!S:S,FF!AE:AE)</f>
        <v>11.860285892171586</v>
      </c>
      <c r="D449" t="b">
        <f t="shared" si="13"/>
        <v>1</v>
      </c>
    </row>
    <row r="450" spans="1:4" hidden="1" x14ac:dyDescent="0.35">
      <c r="A450" s="78">
        <v>88.763598141536974</v>
      </c>
      <c r="B450" s="3">
        <f t="shared" si="12"/>
        <v>5.2516317769844365</v>
      </c>
      <c r="C450" s="3">
        <f>_xlfn.XLOOKUP(A450,FF!S:S,FF!AE:AE)</f>
        <v>5.2516317769844365</v>
      </c>
      <c r="D450" t="b">
        <f t="shared" si="13"/>
        <v>1</v>
      </c>
    </row>
    <row r="451" spans="1:4" hidden="1" x14ac:dyDescent="0.35">
      <c r="A451" s="78">
        <v>80.038963722601792</v>
      </c>
      <c r="B451" s="3">
        <f t="shared" si="12"/>
        <v>4.2046756467122153</v>
      </c>
      <c r="C451" s="3">
        <f>_xlfn.XLOOKUP(A451,FF!S:S,FF!AE:AE)</f>
        <v>4.2046756467122153</v>
      </c>
      <c r="D451" t="b">
        <f t="shared" si="13"/>
        <v>1</v>
      </c>
    </row>
    <row r="452" spans="1:4" hidden="1" x14ac:dyDescent="0.35">
      <c r="A452" s="78">
        <v>118.4148896773918</v>
      </c>
      <c r="B452" s="3">
        <f t="shared" si="12"/>
        <v>11.809786761287015</v>
      </c>
      <c r="C452" s="3">
        <f>_xlfn.XLOOKUP(A452,FF!S:S,FF!AE:AE)</f>
        <v>11.809786761287015</v>
      </c>
      <c r="D452" t="b">
        <f t="shared" si="13"/>
        <v>1</v>
      </c>
    </row>
    <row r="453" spans="1:4" hidden="1" x14ac:dyDescent="0.35">
      <c r="A453" s="78">
        <v>94.495787509657063</v>
      </c>
      <c r="B453" s="3">
        <f t="shared" si="12"/>
        <v>5.9394945011588476</v>
      </c>
      <c r="C453" s="3">
        <f>_xlfn.XLOOKUP(A453,FF!S:S,FF!AE:AE)</f>
        <v>5.9394945011588476</v>
      </c>
      <c r="D453" t="b">
        <f t="shared" si="13"/>
        <v>1</v>
      </c>
    </row>
    <row r="454" spans="1:4" hidden="1" x14ac:dyDescent="0.35">
      <c r="A454" s="78">
        <v>105.06768484999398</v>
      </c>
      <c r="B454" s="3">
        <f t="shared" si="12"/>
        <v>10.208122181999277</v>
      </c>
      <c r="C454" s="3">
        <f>_xlfn.XLOOKUP(A454,FF!S:S,FF!AE:AE)</f>
        <v>10.208122181999277</v>
      </c>
      <c r="D454" t="b">
        <f t="shared" si="13"/>
        <v>1</v>
      </c>
    </row>
    <row r="455" spans="1:4" hidden="1" x14ac:dyDescent="0.35">
      <c r="A455" s="78">
        <v>93.219610114341137</v>
      </c>
      <c r="B455" s="3">
        <f t="shared" si="12"/>
        <v>5.786353213720937</v>
      </c>
      <c r="C455" s="3">
        <f>_xlfn.XLOOKUP(A455,FF!S:S,FF!AE:AE)</f>
        <v>5.786353213720937</v>
      </c>
      <c r="D455" t="b">
        <f t="shared" si="13"/>
        <v>1</v>
      </c>
    </row>
    <row r="456" spans="1:4" hidden="1" x14ac:dyDescent="0.35">
      <c r="A456" s="78">
        <v>92.516239634834221</v>
      </c>
      <c r="B456" s="3">
        <f t="shared" si="12"/>
        <v>5.7019487561801068</v>
      </c>
      <c r="C456" s="3">
        <f>_xlfn.XLOOKUP(A456,FF!S:S,FF!AE:AE)</f>
        <v>5.7019487561801068</v>
      </c>
      <c r="D456" t="b">
        <f t="shared" si="13"/>
        <v>1</v>
      </c>
    </row>
    <row r="457" spans="1:4" hidden="1" x14ac:dyDescent="0.35">
      <c r="A457" s="78">
        <v>97.5300986259561</v>
      </c>
      <c r="B457" s="3">
        <f t="shared" si="12"/>
        <v>7.2144473404589293</v>
      </c>
      <c r="C457" s="3">
        <f>_xlfn.XLOOKUP(A457,FF!S:S,FF!AE:AE)</f>
        <v>7.2144473404589293</v>
      </c>
      <c r="D457" t="b">
        <f t="shared" si="13"/>
        <v>1</v>
      </c>
    </row>
    <row r="458" spans="1:4" hidden="1" x14ac:dyDescent="0.35">
      <c r="A458" s="78">
        <v>63.619125006204222</v>
      </c>
      <c r="B458" s="3">
        <f t="shared" si="12"/>
        <v>2.234295000744507</v>
      </c>
      <c r="C458" s="3">
        <f>_xlfn.XLOOKUP(A458,FF!S:S,FF!AE:AE)</f>
        <v>2.234295000744507</v>
      </c>
      <c r="D458" t="b">
        <f t="shared" si="13"/>
        <v>1</v>
      </c>
    </row>
    <row r="459" spans="1:4" hidden="1" x14ac:dyDescent="0.35">
      <c r="A459" s="78">
        <v>91.836685995989583</v>
      </c>
      <c r="B459" s="3">
        <f t="shared" si="12"/>
        <v>5.6204023195187496</v>
      </c>
      <c r="C459" s="3">
        <f>_xlfn.XLOOKUP(A459,FF!S:S,FF!AE:AE)</f>
        <v>5.6204023195187496</v>
      </c>
      <c r="D459" t="b">
        <f t="shared" si="13"/>
        <v>1</v>
      </c>
    </row>
    <row r="460" spans="1:4" hidden="1" x14ac:dyDescent="0.35">
      <c r="A460" s="78">
        <v>46.179796826831293</v>
      </c>
      <c r="B460" s="3">
        <f t="shared" si="12"/>
        <v>0</v>
      </c>
      <c r="C460" s="3">
        <f>_xlfn.XLOOKUP(A460,FF!S:S,FF!AE:AE)</f>
        <v>0</v>
      </c>
      <c r="D460" t="b">
        <f t="shared" si="13"/>
        <v>1</v>
      </c>
    </row>
    <row r="461" spans="1:4" hidden="1" x14ac:dyDescent="0.35">
      <c r="A461" s="78">
        <v>114.36885602022365</v>
      </c>
      <c r="B461" s="3">
        <f t="shared" si="12"/>
        <v>11.324262722426838</v>
      </c>
      <c r="C461" s="3">
        <f>_xlfn.XLOOKUP(A461,FF!S:S,FF!AE:AE)</f>
        <v>11.324262722426838</v>
      </c>
      <c r="D461" t="b">
        <f t="shared" si="13"/>
        <v>1</v>
      </c>
    </row>
    <row r="462" spans="1:4" hidden="1" x14ac:dyDescent="0.35">
      <c r="A462" s="78">
        <v>74.678922688640341</v>
      </c>
      <c r="B462" s="3">
        <f t="shared" si="12"/>
        <v>3.5614707226368409</v>
      </c>
      <c r="C462" s="3">
        <f>_xlfn.XLOOKUP(A462,FF!S:S,FF!AE:AE)</f>
        <v>3.5614707226368409</v>
      </c>
      <c r="D462" t="b">
        <f t="shared" si="13"/>
        <v>1</v>
      </c>
    </row>
    <row r="463" spans="1:4" hidden="1" x14ac:dyDescent="0.35">
      <c r="A463" s="78">
        <v>110.66351975995931</v>
      </c>
      <c r="B463" s="3">
        <f t="shared" si="12"/>
        <v>10.879622371195119</v>
      </c>
      <c r="C463" s="3">
        <f>_xlfn.XLOOKUP(A463,FF!S:S,FF!AE:AE)</f>
        <v>10.879622371195119</v>
      </c>
      <c r="D463" t="b">
        <f t="shared" si="13"/>
        <v>1</v>
      </c>
    </row>
    <row r="464" spans="1:4" hidden="1" x14ac:dyDescent="0.35">
      <c r="A464" s="78">
        <v>68.705998740554136</v>
      </c>
      <c r="B464" s="3">
        <f t="shared" si="12"/>
        <v>2.8447198488664966</v>
      </c>
      <c r="C464" s="3">
        <f>_xlfn.XLOOKUP(A464,FF!S:S,FF!AE:AE)</f>
        <v>2.8447198488664966</v>
      </c>
      <c r="D464" t="b">
        <f t="shared" si="13"/>
        <v>1</v>
      </c>
    </row>
    <row r="465" spans="1:4" hidden="1" x14ac:dyDescent="0.35">
      <c r="A465" s="78">
        <v>81.76890051160936</v>
      </c>
      <c r="B465" s="3">
        <f t="shared" si="12"/>
        <v>4.4122680613931236</v>
      </c>
      <c r="C465" s="3">
        <f>_xlfn.XLOOKUP(A465,FF!S:S,FF!AE:AE)</f>
        <v>4.4122680613931236</v>
      </c>
      <c r="D465" t="b">
        <f t="shared" si="13"/>
        <v>1</v>
      </c>
    </row>
    <row r="466" spans="1:4" hidden="1" x14ac:dyDescent="0.35">
      <c r="A466" s="78">
        <v>89.265037800269241</v>
      </c>
      <c r="B466" s="3">
        <f t="shared" si="12"/>
        <v>5.3118045360323078</v>
      </c>
      <c r="C466" s="3">
        <f>_xlfn.XLOOKUP(A466,FF!S:S,FF!AE:AE)</f>
        <v>5.3118045360323078</v>
      </c>
      <c r="D466" t="b">
        <f t="shared" si="13"/>
        <v>1</v>
      </c>
    </row>
    <row r="467" spans="1:4" hidden="1" x14ac:dyDescent="0.35">
      <c r="A467" s="78">
        <v>99.799088864002641</v>
      </c>
      <c r="B467" s="3">
        <f t="shared" ref="B467:B530" si="14">IF($A467&gt;=$B$3,$C$3,
IF(A467&gt;=$B$4,$C$4+(($A467-$B$4)/($B$3-$B$4)*$D$4),
IF(A467&gt;=$B$5,$C$5+(($A467-$B$5)/($B$4-$B$5)*$D$5),                                                                                                                                                                                                                                 IF(A467&gt;=$B$6,$C$6+(($A467-$B$6)/($B$5-$B$6)*$D$6))))*$B$9/10)</f>
        <v>8.3035626547212669</v>
      </c>
      <c r="C467" s="3">
        <f>_xlfn.XLOOKUP(A467,FF!S:S,FF!AE:AE)</f>
        <v>8.3035626547212669</v>
      </c>
      <c r="D467" t="b">
        <f t="shared" ref="D467:D530" si="15">C467=B467</f>
        <v>1</v>
      </c>
    </row>
    <row r="468" spans="1:4" hidden="1" x14ac:dyDescent="0.35">
      <c r="A468" s="78">
        <v>87.420383053405644</v>
      </c>
      <c r="B468" s="3">
        <f t="shared" si="14"/>
        <v>5.0904459664086774</v>
      </c>
      <c r="C468" s="3">
        <f>_xlfn.XLOOKUP(A468,FF!S:S,FF!AE:AE)</f>
        <v>5.0904459664086774</v>
      </c>
      <c r="D468" t="b">
        <f t="shared" si="15"/>
        <v>1</v>
      </c>
    </row>
    <row r="469" spans="1:4" hidden="1" x14ac:dyDescent="0.35">
      <c r="A469" s="78">
        <v>61.42413716594136</v>
      </c>
      <c r="B469" s="3">
        <f t="shared" si="14"/>
        <v>1.9708964599129633</v>
      </c>
      <c r="C469" s="3">
        <f>_xlfn.XLOOKUP(A469,FF!S:S,FF!AE:AE)</f>
        <v>1.9708964599129633</v>
      </c>
      <c r="D469" t="b">
        <f t="shared" si="15"/>
        <v>1</v>
      </c>
    </row>
    <row r="470" spans="1:4" hidden="1" x14ac:dyDescent="0.35">
      <c r="A470" s="78">
        <v>60.185355274163179</v>
      </c>
      <c r="B470" s="3">
        <f t="shared" si="14"/>
        <v>1.8222426328995815</v>
      </c>
      <c r="C470" s="3">
        <f>_xlfn.XLOOKUP(A470,FF!S:S,FF!AE:AE)</f>
        <v>1.8222426328995815</v>
      </c>
      <c r="D470" t="b">
        <f t="shared" si="15"/>
        <v>1</v>
      </c>
    </row>
    <row r="471" spans="1:4" hidden="1" x14ac:dyDescent="0.35">
      <c r="A471" s="78">
        <v>52.467069498983662</v>
      </c>
      <c r="B471" s="3">
        <f t="shared" si="14"/>
        <v>0.89604833987803933</v>
      </c>
      <c r="C471" s="3">
        <f>_xlfn.XLOOKUP(A471,FF!S:S,FF!AE:AE)</f>
        <v>0.89604833987803933</v>
      </c>
      <c r="D471" t="b">
        <f t="shared" si="15"/>
        <v>1</v>
      </c>
    </row>
    <row r="472" spans="1:4" hidden="1" x14ac:dyDescent="0.35">
      <c r="A472" s="78">
        <v>90.5546137335851</v>
      </c>
      <c r="B472" s="3">
        <f t="shared" si="14"/>
        <v>5.4665536480302119</v>
      </c>
      <c r="C472" s="3">
        <f>_xlfn.XLOOKUP(A472,FF!S:S,FF!AE:AE)</f>
        <v>5.4665536480302119</v>
      </c>
      <c r="D472" t="b">
        <f t="shared" si="15"/>
        <v>1</v>
      </c>
    </row>
    <row r="473" spans="1:4" hidden="1" x14ac:dyDescent="0.35">
      <c r="A473" s="78">
        <v>90.480630994945656</v>
      </c>
      <c r="B473" s="3">
        <f t="shared" si="14"/>
        <v>5.4576757193934782</v>
      </c>
      <c r="C473" s="3">
        <f>_xlfn.XLOOKUP(A473,FF!S:S,FF!AE:AE)</f>
        <v>5.4576757193934782</v>
      </c>
      <c r="D473" t="b">
        <f t="shared" si="15"/>
        <v>1</v>
      </c>
    </row>
    <row r="474" spans="1:4" hidden="1" x14ac:dyDescent="0.35">
      <c r="A474" s="78">
        <v>91.145672271672197</v>
      </c>
      <c r="B474" s="3">
        <f t="shared" si="14"/>
        <v>5.5374806726006636</v>
      </c>
      <c r="C474" s="3">
        <f>_xlfn.XLOOKUP(A474,FF!S:S,FF!AE:AE)</f>
        <v>5.5374806726006636</v>
      </c>
      <c r="D474" t="b">
        <f t="shared" si="15"/>
        <v>1</v>
      </c>
    </row>
    <row r="475" spans="1:4" hidden="1" x14ac:dyDescent="0.35">
      <c r="A475" s="78">
        <v>58.494718788950209</v>
      </c>
      <c r="B475" s="3">
        <f t="shared" si="14"/>
        <v>1.6193662546740253</v>
      </c>
      <c r="C475" s="3">
        <f>_xlfn.XLOOKUP(A475,FF!S:S,FF!AE:AE)</f>
        <v>1.6193662546740253</v>
      </c>
      <c r="D475" t="b">
        <f t="shared" si="15"/>
        <v>1</v>
      </c>
    </row>
    <row r="476" spans="1:4" hidden="1" x14ac:dyDescent="0.35">
      <c r="A476" s="78">
        <v>58.7290740626201</v>
      </c>
      <c r="B476" s="3">
        <f t="shared" si="14"/>
        <v>1.6474888875144118</v>
      </c>
      <c r="C476" s="3">
        <f>_xlfn.XLOOKUP(A476,FF!S:S,FF!AE:AE)</f>
        <v>1.6474888875144118</v>
      </c>
      <c r="D476" t="b">
        <f t="shared" si="15"/>
        <v>1</v>
      </c>
    </row>
    <row r="477" spans="1:4" hidden="1" x14ac:dyDescent="0.35">
      <c r="A477" s="78">
        <v>103.94061499326952</v>
      </c>
      <c r="B477" s="3">
        <f t="shared" si="14"/>
        <v>10.072873799192342</v>
      </c>
      <c r="C477" s="3">
        <f>_xlfn.XLOOKUP(A477,FF!S:S,FF!AE:AE)</f>
        <v>10.072873799192342</v>
      </c>
      <c r="D477" t="b">
        <f t="shared" si="15"/>
        <v>1</v>
      </c>
    </row>
    <row r="478" spans="1:4" hidden="1" x14ac:dyDescent="0.35">
      <c r="A478" s="78">
        <v>93.732381111008834</v>
      </c>
      <c r="B478" s="3">
        <f t="shared" si="14"/>
        <v>5.8478857333210597</v>
      </c>
      <c r="C478" s="3">
        <f>_xlfn.XLOOKUP(A478,FF!S:S,FF!AE:AE)</f>
        <v>5.8478857333210597</v>
      </c>
      <c r="D478" t="b">
        <f t="shared" si="15"/>
        <v>1</v>
      </c>
    </row>
    <row r="479" spans="1:4" hidden="1" x14ac:dyDescent="0.35">
      <c r="A479" s="78">
        <v>98.987699605172551</v>
      </c>
      <c r="B479" s="3">
        <f t="shared" si="14"/>
        <v>7.9140958104828254</v>
      </c>
      <c r="C479" s="3">
        <f>_xlfn.XLOOKUP(A479,FF!S:S,FF!AE:AE)</f>
        <v>7.9140958104828254</v>
      </c>
      <c r="D479" t="b">
        <f t="shared" si="15"/>
        <v>1</v>
      </c>
    </row>
    <row r="480" spans="1:4" hidden="1" x14ac:dyDescent="0.35">
      <c r="A480" s="78">
        <v>101.09196069666912</v>
      </c>
      <c r="B480" s="3">
        <f t="shared" si="14"/>
        <v>9.7310352836002938</v>
      </c>
      <c r="C480" s="3">
        <f>_xlfn.XLOOKUP(A480,FF!S:S,FF!AE:AE)</f>
        <v>9.7310352836002938</v>
      </c>
      <c r="D480" t="b">
        <f t="shared" si="15"/>
        <v>1</v>
      </c>
    </row>
    <row r="481" spans="1:5" hidden="1" x14ac:dyDescent="0.35">
      <c r="A481" s="78">
        <v>89.080274066888364</v>
      </c>
      <c r="B481" s="3">
        <f t="shared" si="14"/>
        <v>5.2896328880266035</v>
      </c>
      <c r="C481" s="3">
        <f>_xlfn.XLOOKUP(A481,FF!S:S,FF!AE:AE)</f>
        <v>5.2896328880266035</v>
      </c>
      <c r="D481" t="b">
        <f t="shared" si="15"/>
        <v>1</v>
      </c>
    </row>
    <row r="482" spans="1:5" x14ac:dyDescent="0.35">
      <c r="A482" s="78">
        <v>136.66570130111668</v>
      </c>
      <c r="B482" s="3">
        <f t="shared" si="14"/>
        <v>10</v>
      </c>
      <c r="C482" s="3">
        <f>_xlfn.XLOOKUP(A482,FF!S:S,FF!AE:AE)</f>
        <v>12</v>
      </c>
      <c r="D482" t="b">
        <f t="shared" si="15"/>
        <v>0</v>
      </c>
      <c r="E482">
        <f>_xlfn.XLOOKUP(A482,FF!S:S,FF!B:B)</f>
        <v>110009</v>
      </c>
    </row>
    <row r="483" spans="1:5" hidden="1" x14ac:dyDescent="0.35">
      <c r="A483" s="78">
        <v>108.08435198873822</v>
      </c>
      <c r="B483" s="3">
        <f t="shared" si="14"/>
        <v>10.570122238648585</v>
      </c>
      <c r="C483" s="3">
        <f>_xlfn.XLOOKUP(A483,FF!S:S,FF!AE:AE)</f>
        <v>10.570122238648585</v>
      </c>
      <c r="D483" t="b">
        <f t="shared" si="15"/>
        <v>1</v>
      </c>
    </row>
    <row r="484" spans="1:5" hidden="1" x14ac:dyDescent="0.35">
      <c r="A484" s="78">
        <v>113.32187298045309</v>
      </c>
      <c r="B484" s="3">
        <f t="shared" si="14"/>
        <v>11.19862475765437</v>
      </c>
      <c r="C484" s="3">
        <f>_xlfn.XLOOKUP(A484,FF!S:S,FF!AE:AE)</f>
        <v>11.19862475765437</v>
      </c>
      <c r="D484" t="b">
        <f t="shared" si="15"/>
        <v>1</v>
      </c>
    </row>
    <row r="485" spans="1:5" hidden="1" x14ac:dyDescent="0.35">
      <c r="A485" s="78">
        <v>87.800296373147646</v>
      </c>
      <c r="B485" s="3">
        <f t="shared" si="14"/>
        <v>5.1360355647777185</v>
      </c>
      <c r="C485" s="3">
        <f>_xlfn.XLOOKUP(A485,FF!S:S,FF!AE:AE)</f>
        <v>5.1360355647777185</v>
      </c>
      <c r="D485" t="b">
        <f t="shared" si="15"/>
        <v>1</v>
      </c>
    </row>
    <row r="486" spans="1:5" hidden="1" x14ac:dyDescent="0.35">
      <c r="A486" s="78">
        <v>77.836619318380045</v>
      </c>
      <c r="B486" s="3">
        <f t="shared" si="14"/>
        <v>3.9403943182056054</v>
      </c>
      <c r="C486" s="3">
        <f>_xlfn.XLOOKUP(A486,FF!S:S,FF!AE:AE)</f>
        <v>3.9403943182056054</v>
      </c>
      <c r="D486" t="b">
        <f t="shared" si="15"/>
        <v>1</v>
      </c>
    </row>
    <row r="487" spans="1:5" hidden="1" x14ac:dyDescent="0.35">
      <c r="A487" s="78">
        <v>108.72492890363559</v>
      </c>
      <c r="B487" s="3">
        <f t="shared" si="14"/>
        <v>10.646991468436269</v>
      </c>
      <c r="C487" s="3">
        <f>_xlfn.XLOOKUP(A487,FF!S:S,FF!AE:AE)</f>
        <v>10.646991468436269</v>
      </c>
      <c r="D487" t="b">
        <f t="shared" si="15"/>
        <v>1</v>
      </c>
    </row>
    <row r="488" spans="1:5" hidden="1" x14ac:dyDescent="0.35">
      <c r="A488" s="78">
        <v>98.007405166432449</v>
      </c>
      <c r="B488" s="3">
        <f t="shared" si="14"/>
        <v>7.4435544798875757</v>
      </c>
      <c r="C488" s="3">
        <f>_xlfn.XLOOKUP(A488,FF!S:S,FF!AE:AE)</f>
        <v>7.4435544798875757</v>
      </c>
      <c r="D488" t="b">
        <f t="shared" si="15"/>
        <v>1</v>
      </c>
    </row>
    <row r="489" spans="1:5" hidden="1" x14ac:dyDescent="0.35">
      <c r="A489" s="78">
        <v>110.20667655760201</v>
      </c>
      <c r="B489" s="3">
        <f t="shared" si="14"/>
        <v>10.824801186912243</v>
      </c>
      <c r="C489" s="3">
        <f>_xlfn.XLOOKUP(A489,FF!S:S,FF!AE:AE)</f>
        <v>10.824801186912243</v>
      </c>
      <c r="D489" t="b">
        <f t="shared" si="15"/>
        <v>1</v>
      </c>
    </row>
    <row r="490" spans="1:5" hidden="1" x14ac:dyDescent="0.35">
      <c r="A490" s="78">
        <v>87.347739010376273</v>
      </c>
      <c r="B490" s="3">
        <f t="shared" si="14"/>
        <v>5.0817286812451528</v>
      </c>
      <c r="C490" s="3">
        <f>_xlfn.XLOOKUP(A490,FF!S:S,FF!AE:AE)</f>
        <v>5.0817286812451528</v>
      </c>
      <c r="D490" t="b">
        <f t="shared" si="15"/>
        <v>1</v>
      </c>
    </row>
    <row r="491" spans="1:5" hidden="1" x14ac:dyDescent="0.35">
      <c r="A491" s="78">
        <v>90.81815827829378</v>
      </c>
      <c r="B491" s="3">
        <f t="shared" si="14"/>
        <v>5.4981789933952543</v>
      </c>
      <c r="C491" s="3">
        <f>_xlfn.XLOOKUP(A491,FF!S:S,FF!AE:AE)</f>
        <v>5.4981789933952543</v>
      </c>
      <c r="D491" t="b">
        <f t="shared" si="15"/>
        <v>1</v>
      </c>
    </row>
    <row r="492" spans="1:5" hidden="1" x14ac:dyDescent="0.35">
      <c r="A492" s="78">
        <v>114.99256413835681</v>
      </c>
      <c r="B492" s="3">
        <f t="shared" si="14"/>
        <v>11.399107696602817</v>
      </c>
      <c r="C492" s="3">
        <f>_xlfn.XLOOKUP(A492,FF!S:S,FF!AE:AE)</f>
        <v>11.399107696602817</v>
      </c>
      <c r="D492" t="b">
        <f t="shared" si="15"/>
        <v>1</v>
      </c>
    </row>
    <row r="493" spans="1:5" hidden="1" x14ac:dyDescent="0.35">
      <c r="A493" s="78">
        <v>119.24864791538977</v>
      </c>
      <c r="B493" s="3">
        <f t="shared" si="14"/>
        <v>11.909837749846771</v>
      </c>
      <c r="C493" s="3">
        <f>_xlfn.XLOOKUP(A493,FF!S:S,FF!AE:AE)</f>
        <v>11.909837749846771</v>
      </c>
      <c r="D493" t="b">
        <f t="shared" si="15"/>
        <v>1</v>
      </c>
    </row>
    <row r="494" spans="1:5" hidden="1" x14ac:dyDescent="0.35">
      <c r="A494" s="78">
        <v>66.195959328742461</v>
      </c>
      <c r="B494" s="3">
        <f t="shared" si="14"/>
        <v>2.5435151194490957</v>
      </c>
      <c r="C494" s="3">
        <f>_xlfn.XLOOKUP(A494,FF!S:S,FF!AE:AE)</f>
        <v>2.5435151194490957</v>
      </c>
      <c r="D494" t="b">
        <f t="shared" si="15"/>
        <v>1</v>
      </c>
    </row>
    <row r="495" spans="1:5" hidden="1" x14ac:dyDescent="0.35">
      <c r="A495" s="78">
        <v>78.374150379013457</v>
      </c>
      <c r="B495" s="3">
        <f t="shared" si="14"/>
        <v>4.0048980454816157</v>
      </c>
      <c r="C495" s="3">
        <f>_xlfn.XLOOKUP(A495,FF!S:S,FF!AE:AE)</f>
        <v>4.0048980454816157</v>
      </c>
      <c r="D495" t="b">
        <f t="shared" si="15"/>
        <v>1</v>
      </c>
    </row>
    <row r="496" spans="1:5" hidden="1" x14ac:dyDescent="0.35">
      <c r="A496" s="78">
        <v>72.942517682602499</v>
      </c>
      <c r="B496" s="3">
        <f t="shared" si="14"/>
        <v>3.3531021219122996</v>
      </c>
      <c r="C496" s="3">
        <f>_xlfn.XLOOKUP(A496,FF!S:S,FF!AE:AE)</f>
        <v>3.3531021219122996</v>
      </c>
      <c r="D496" t="b">
        <f t="shared" si="15"/>
        <v>1</v>
      </c>
    </row>
    <row r="497" spans="1:5" hidden="1" x14ac:dyDescent="0.35">
      <c r="A497" s="78">
        <v>82.772427308089974</v>
      </c>
      <c r="B497" s="3">
        <f t="shared" si="14"/>
        <v>4.5326912769707972</v>
      </c>
      <c r="C497" s="3">
        <f>_xlfn.XLOOKUP(A497,FF!S:S,FF!AE:AE)</f>
        <v>4.5326912769707972</v>
      </c>
      <c r="D497" t="b">
        <f t="shared" si="15"/>
        <v>1</v>
      </c>
    </row>
    <row r="498" spans="1:5" hidden="1" x14ac:dyDescent="0.35">
      <c r="A498" s="78">
        <v>116.01621849613701</v>
      </c>
      <c r="B498" s="3">
        <f t="shared" si="14"/>
        <v>11.521946219536442</v>
      </c>
      <c r="C498" s="3">
        <f>_xlfn.XLOOKUP(A498,FF!S:S,FF!AE:AE)</f>
        <v>11.521946219536442</v>
      </c>
      <c r="D498" t="b">
        <f t="shared" si="15"/>
        <v>1</v>
      </c>
    </row>
    <row r="499" spans="1:5" hidden="1" x14ac:dyDescent="0.35">
      <c r="A499" s="78">
        <v>103.69509507508164</v>
      </c>
      <c r="B499" s="3">
        <f t="shared" si="14"/>
        <v>10.043411409009797</v>
      </c>
      <c r="C499" s="3">
        <f>_xlfn.XLOOKUP(A499,FF!S:S,FF!AE:AE)</f>
        <v>10.043411409009797</v>
      </c>
      <c r="D499" t="b">
        <f t="shared" si="15"/>
        <v>1</v>
      </c>
    </row>
    <row r="500" spans="1:5" hidden="1" x14ac:dyDescent="0.35">
      <c r="A500" s="78">
        <v>105.92651014103392</v>
      </c>
      <c r="B500" s="3">
        <f t="shared" si="14"/>
        <v>10.311181216924071</v>
      </c>
      <c r="C500" s="3">
        <f>_xlfn.XLOOKUP(A500,FF!S:S,FF!AE:AE)</f>
        <v>10.311181216924071</v>
      </c>
      <c r="D500" t="b">
        <f t="shared" si="15"/>
        <v>1</v>
      </c>
    </row>
    <row r="501" spans="1:5" hidden="1" x14ac:dyDescent="0.35">
      <c r="A501" s="78">
        <v>83.393571456749598</v>
      </c>
      <c r="B501" s="3">
        <f t="shared" si="14"/>
        <v>4.6072285748099517</v>
      </c>
      <c r="C501" s="3">
        <f>_xlfn.XLOOKUP(A501,FF!S:S,FF!AE:AE)</f>
        <v>4.6072285748099517</v>
      </c>
      <c r="D501" t="b">
        <f t="shared" si="15"/>
        <v>1</v>
      </c>
    </row>
    <row r="502" spans="1:5" hidden="1" x14ac:dyDescent="0.35">
      <c r="A502" s="78">
        <v>98.862172806878007</v>
      </c>
      <c r="B502" s="3">
        <f t="shared" si="14"/>
        <v>7.8538429473014446</v>
      </c>
      <c r="C502" s="3">
        <f>_xlfn.XLOOKUP(A502,FF!S:S,FF!AE:AE)</f>
        <v>7.8538429473014446</v>
      </c>
      <c r="D502" t="b">
        <f t="shared" si="15"/>
        <v>1</v>
      </c>
    </row>
    <row r="503" spans="1:5" hidden="1" x14ac:dyDescent="0.35">
      <c r="A503" s="78">
        <v>108.90043182189639</v>
      </c>
      <c r="B503" s="3">
        <f t="shared" si="14"/>
        <v>10.668051818627568</v>
      </c>
      <c r="C503" s="3">
        <f>_xlfn.XLOOKUP(A503,FF!S:S,FF!AE:AE)</f>
        <v>10.668051818627568</v>
      </c>
      <c r="D503" t="b">
        <f t="shared" si="15"/>
        <v>1</v>
      </c>
    </row>
    <row r="504" spans="1:5" hidden="1" x14ac:dyDescent="0.35">
      <c r="A504" s="78">
        <v>72.284349069832132</v>
      </c>
      <c r="B504" s="3">
        <f t="shared" si="14"/>
        <v>3.2741218883798551</v>
      </c>
      <c r="C504" s="3">
        <f>_xlfn.XLOOKUP(A504,FF!S:S,FF!AE:AE)</f>
        <v>3.2741218883798551</v>
      </c>
      <c r="D504" t="b">
        <f t="shared" si="15"/>
        <v>1</v>
      </c>
    </row>
    <row r="505" spans="1:5" x14ac:dyDescent="0.35">
      <c r="A505" s="78">
        <v>122.11792675626086</v>
      </c>
      <c r="B505" s="3">
        <f t="shared" si="14"/>
        <v>10</v>
      </c>
      <c r="C505" s="3">
        <f>_xlfn.XLOOKUP(A505,FF!S:S,FF!AE:AE)</f>
        <v>12</v>
      </c>
      <c r="D505" t="b">
        <f t="shared" si="15"/>
        <v>0</v>
      </c>
      <c r="E505">
        <f>_xlfn.XLOOKUP(A505,FF!S:S,FF!B:B)</f>
        <v>110062</v>
      </c>
    </row>
    <row r="506" spans="1:5" hidden="1" x14ac:dyDescent="0.35">
      <c r="A506" s="78">
        <v>78.566068122329014</v>
      </c>
      <c r="B506" s="3">
        <f t="shared" si="14"/>
        <v>4.0279281746794826</v>
      </c>
      <c r="C506" s="3">
        <f>_xlfn.XLOOKUP(A506,FF!S:S,FF!AE:AE)</f>
        <v>4.0279281746794826</v>
      </c>
      <c r="D506" t="b">
        <f t="shared" si="15"/>
        <v>1</v>
      </c>
    </row>
    <row r="507" spans="1:5" hidden="1" x14ac:dyDescent="0.35">
      <c r="A507" s="78">
        <v>87.209121953067964</v>
      </c>
      <c r="B507" s="3">
        <f t="shared" si="14"/>
        <v>5.0650946343681564</v>
      </c>
      <c r="C507" s="3">
        <f>_xlfn.XLOOKUP(A507,FF!S:S,FF!AE:AE)</f>
        <v>5.0650946343681564</v>
      </c>
      <c r="D507" t="b">
        <f t="shared" si="15"/>
        <v>1</v>
      </c>
    </row>
    <row r="508" spans="1:5" hidden="1" x14ac:dyDescent="0.35">
      <c r="A508" s="78">
        <v>50.634288670088843</v>
      </c>
      <c r="B508" s="3">
        <f t="shared" si="14"/>
        <v>0.67611464041066116</v>
      </c>
      <c r="C508" s="3">
        <f>_xlfn.XLOOKUP(A508,FF!S:S,FF!AE:AE)</f>
        <v>0.67611464041066116</v>
      </c>
      <c r="D508" t="b">
        <f t="shared" si="15"/>
        <v>1</v>
      </c>
    </row>
    <row r="509" spans="1:5" x14ac:dyDescent="0.35">
      <c r="A509" s="78">
        <v>124.00960407417286</v>
      </c>
      <c r="B509" s="3">
        <f t="shared" si="14"/>
        <v>10</v>
      </c>
      <c r="C509" s="3">
        <f>_xlfn.XLOOKUP(A509,FF!S:S,FF!AE:AE)</f>
        <v>12</v>
      </c>
      <c r="D509" t="b">
        <f t="shared" si="15"/>
        <v>0</v>
      </c>
      <c r="E509">
        <f>_xlfn.XLOOKUP(A509,FF!S:S,FF!B:B)</f>
        <v>110074</v>
      </c>
    </row>
    <row r="510" spans="1:5" hidden="1" x14ac:dyDescent="0.35">
      <c r="A510" s="78">
        <v>83.565040217743359</v>
      </c>
      <c r="B510" s="3">
        <f t="shared" si="14"/>
        <v>4.6278048261292026</v>
      </c>
      <c r="C510" s="3">
        <f>_xlfn.XLOOKUP(A510,FF!S:S,FF!AE:AE)</f>
        <v>4.6278048261292026</v>
      </c>
      <c r="D510" t="b">
        <f t="shared" si="15"/>
        <v>1</v>
      </c>
    </row>
    <row r="511" spans="1:5" hidden="1" x14ac:dyDescent="0.35">
      <c r="A511" s="78">
        <v>114.22989346918868</v>
      </c>
      <c r="B511" s="3">
        <f t="shared" si="14"/>
        <v>11.307587216302641</v>
      </c>
      <c r="C511" s="3">
        <f>_xlfn.XLOOKUP(A511,FF!S:S,FF!AE:AE)</f>
        <v>11.307587216302641</v>
      </c>
      <c r="D511" t="b">
        <f t="shared" si="15"/>
        <v>1</v>
      </c>
    </row>
    <row r="512" spans="1:5" hidden="1" x14ac:dyDescent="0.35">
      <c r="A512" s="78">
        <v>101.28801642853456</v>
      </c>
      <c r="B512" s="3">
        <f t="shared" si="14"/>
        <v>9.7545619714241489</v>
      </c>
      <c r="C512" s="3">
        <f>_xlfn.XLOOKUP(A512,FF!S:S,FF!AE:AE)</f>
        <v>9.7545619714241489</v>
      </c>
      <c r="D512" t="b">
        <f t="shared" si="15"/>
        <v>1</v>
      </c>
    </row>
    <row r="513" spans="1:5" hidden="1" x14ac:dyDescent="0.35">
      <c r="A513" s="78">
        <v>117.45672053426972</v>
      </c>
      <c r="B513" s="3">
        <f t="shared" si="14"/>
        <v>11.694806464112366</v>
      </c>
      <c r="C513" s="3">
        <f>_xlfn.XLOOKUP(A513,FF!S:S,FF!AE:AE)</f>
        <v>11.694806464112366</v>
      </c>
      <c r="D513" t="b">
        <f t="shared" si="15"/>
        <v>1</v>
      </c>
    </row>
    <row r="514" spans="1:5" hidden="1" x14ac:dyDescent="0.35">
      <c r="A514" s="78">
        <v>55.297829581686145</v>
      </c>
      <c r="B514" s="3">
        <f t="shared" si="14"/>
        <v>1.2357395498023371</v>
      </c>
      <c r="C514" s="3">
        <f>_xlfn.XLOOKUP(A514,FF!S:S,FF!AE:AE)</f>
        <v>1.2357395498023371</v>
      </c>
      <c r="D514" t="b">
        <f t="shared" si="15"/>
        <v>1</v>
      </c>
    </row>
    <row r="515" spans="1:5" hidden="1" x14ac:dyDescent="0.35">
      <c r="A515" s="78">
        <v>94.285695901289529</v>
      </c>
      <c r="B515" s="3">
        <f t="shared" si="14"/>
        <v>5.9142835081547442</v>
      </c>
      <c r="C515" s="3">
        <f>_xlfn.XLOOKUP(A515,FF!S:S,FF!AE:AE)</f>
        <v>5.9142835081547442</v>
      </c>
      <c r="D515" t="b">
        <f t="shared" si="15"/>
        <v>1</v>
      </c>
    </row>
    <row r="516" spans="1:5" hidden="1" x14ac:dyDescent="0.35">
      <c r="A516" s="78">
        <v>111.78752735361364</v>
      </c>
      <c r="B516" s="3">
        <f t="shared" si="14"/>
        <v>11.014503282433637</v>
      </c>
      <c r="C516" s="3">
        <f>_xlfn.XLOOKUP(A516,FF!S:S,FF!AE:AE)</f>
        <v>11.014503282433637</v>
      </c>
      <c r="D516" t="b">
        <f t="shared" si="15"/>
        <v>1</v>
      </c>
    </row>
    <row r="517" spans="1:5" hidden="1" x14ac:dyDescent="0.35">
      <c r="A517" s="78">
        <v>109.32190731301452</v>
      </c>
      <c r="B517" s="3">
        <f t="shared" si="14"/>
        <v>10.718628877561741</v>
      </c>
      <c r="C517" s="3">
        <f>_xlfn.XLOOKUP(A517,FF!S:S,FF!AE:AE)</f>
        <v>10.718628877561741</v>
      </c>
      <c r="D517" t="b">
        <f t="shared" si="15"/>
        <v>1</v>
      </c>
    </row>
    <row r="518" spans="1:5" hidden="1" x14ac:dyDescent="0.35">
      <c r="A518" s="78">
        <v>96.184616219986935</v>
      </c>
      <c r="B518" s="3">
        <f t="shared" si="14"/>
        <v>6.5686157855937299</v>
      </c>
      <c r="C518" s="3">
        <f>_xlfn.XLOOKUP(A518,FF!S:S,FF!AE:AE)</f>
        <v>6.5686157855937299</v>
      </c>
      <c r="D518" t="b">
        <f t="shared" si="15"/>
        <v>1</v>
      </c>
    </row>
    <row r="519" spans="1:5" hidden="1" x14ac:dyDescent="0.35">
      <c r="A519" s="78">
        <v>98.292639028503785</v>
      </c>
      <c r="B519" s="3">
        <f t="shared" si="14"/>
        <v>7.580466733681817</v>
      </c>
      <c r="C519" s="3">
        <f>_xlfn.XLOOKUP(A519,FF!S:S,FF!AE:AE)</f>
        <v>7.580466733681817</v>
      </c>
      <c r="D519" t="b">
        <f t="shared" si="15"/>
        <v>1</v>
      </c>
    </row>
    <row r="520" spans="1:5" hidden="1" x14ac:dyDescent="0.35">
      <c r="A520" s="78">
        <v>56.939382136878422</v>
      </c>
      <c r="B520" s="3">
        <f t="shared" si="14"/>
        <v>1.4327258564254106</v>
      </c>
      <c r="C520" s="3">
        <f>_xlfn.XLOOKUP(A520,FF!S:S,FF!AE:AE)</f>
        <v>1.4327258564254106</v>
      </c>
      <c r="D520" t="b">
        <f t="shared" si="15"/>
        <v>1</v>
      </c>
    </row>
    <row r="521" spans="1:5" hidden="1" x14ac:dyDescent="0.35">
      <c r="A521" s="78">
        <v>84.143378044183464</v>
      </c>
      <c r="B521" s="3">
        <f t="shared" si="14"/>
        <v>4.6972053653020156</v>
      </c>
      <c r="C521" s="3">
        <f>_xlfn.XLOOKUP(A521,FF!S:S,FF!AE:AE)</f>
        <v>4.6972053653020156</v>
      </c>
      <c r="D521" t="b">
        <f t="shared" si="15"/>
        <v>1</v>
      </c>
    </row>
    <row r="522" spans="1:5" hidden="1" x14ac:dyDescent="0.35">
      <c r="A522" s="78">
        <v>88.243965990642295</v>
      </c>
      <c r="B522" s="3">
        <f t="shared" si="14"/>
        <v>5.1892759188770752</v>
      </c>
      <c r="C522" s="3">
        <f>_xlfn.XLOOKUP(A522,FF!S:S,FF!AE:AE)</f>
        <v>5.1892759188770752</v>
      </c>
      <c r="D522" t="b">
        <f t="shared" si="15"/>
        <v>1</v>
      </c>
    </row>
    <row r="523" spans="1:5" x14ac:dyDescent="0.35">
      <c r="A523" s="78">
        <v>84.739794716661365</v>
      </c>
      <c r="B523" s="3">
        <f t="shared" si="14"/>
        <v>4.768775365999363</v>
      </c>
      <c r="C523" s="3">
        <f>_xlfn.XLOOKUP(A523,FF!S:S,FF!AE:AE)</f>
        <v>0</v>
      </c>
      <c r="D523" t="b">
        <f t="shared" si="15"/>
        <v>0</v>
      </c>
      <c r="E523">
        <f>_xlfn.XLOOKUP(A523,FF!S:S,FF!B:B)</f>
        <v>110101</v>
      </c>
    </row>
    <row r="524" spans="1:5" x14ac:dyDescent="0.35">
      <c r="A524" s="78">
        <v>224.73059269977793</v>
      </c>
      <c r="B524" s="3">
        <f t="shared" si="14"/>
        <v>10</v>
      </c>
      <c r="C524" s="3">
        <f>_xlfn.XLOOKUP(A524,FF!S:S,FF!AE:AE)</f>
        <v>0</v>
      </c>
      <c r="D524" t="b">
        <f t="shared" si="15"/>
        <v>0</v>
      </c>
      <c r="E524">
        <f>_xlfn.XLOOKUP(A524,FF!S:S,FF!B:B)</f>
        <v>110230</v>
      </c>
    </row>
    <row r="525" spans="1:5" x14ac:dyDescent="0.35">
      <c r="A525" s="78">
        <v>113.48265031336653</v>
      </c>
      <c r="B525" s="3">
        <f t="shared" si="14"/>
        <v>11.217918037603985</v>
      </c>
      <c r="C525" s="3">
        <f>_xlfn.XLOOKUP(A525,FF!S:S,FF!AE:AE)</f>
        <v>0</v>
      </c>
      <c r="D525" t="b">
        <f t="shared" si="15"/>
        <v>0</v>
      </c>
      <c r="E525">
        <f>_xlfn.XLOOKUP(A525,FF!S:S,FF!B:B)</f>
        <v>110452</v>
      </c>
    </row>
    <row r="526" spans="1:5" x14ac:dyDescent="0.35">
      <c r="A526" s="78">
        <v>111.99068062474542</v>
      </c>
      <c r="B526" s="3">
        <f t="shared" si="14"/>
        <v>11.038881674969449</v>
      </c>
      <c r="C526" s="3">
        <f>_xlfn.XLOOKUP(A526,FF!S:S,FF!AE:AE)</f>
        <v>0</v>
      </c>
      <c r="D526" t="b">
        <f t="shared" si="15"/>
        <v>0</v>
      </c>
      <c r="E526">
        <f>_xlfn.XLOOKUP(A526,FF!S:S,FF!B:B)</f>
        <v>110454</v>
      </c>
    </row>
    <row r="527" spans="1:5" x14ac:dyDescent="0.35">
      <c r="A527" s="78">
        <v>68.724452976735208</v>
      </c>
      <c r="B527" s="3">
        <f t="shared" si="14"/>
        <v>2.8469343572082244</v>
      </c>
      <c r="C527" s="3">
        <f>_xlfn.XLOOKUP(A527,FF!S:S,FF!AE:AE)</f>
        <v>0</v>
      </c>
      <c r="D527" t="b">
        <f t="shared" si="15"/>
        <v>0</v>
      </c>
      <c r="E527">
        <f>_xlfn.XLOOKUP(A527,FF!S:S,FF!B:B)</f>
        <v>110466</v>
      </c>
    </row>
    <row r="528" spans="1:5" x14ac:dyDescent="0.35">
      <c r="A528" s="78">
        <v>78.398170884835665</v>
      </c>
      <c r="B528" s="3">
        <f t="shared" si="14"/>
        <v>4.0077805061802803</v>
      </c>
      <c r="C528" s="3">
        <f>_xlfn.XLOOKUP(A528,FF!S:S,FF!AE:AE)</f>
        <v>0</v>
      </c>
      <c r="D528" t="b">
        <f t="shared" si="15"/>
        <v>0</v>
      </c>
      <c r="E528">
        <f>_xlfn.XLOOKUP(A528,FF!S:S,FF!B:B)</f>
        <v>110469</v>
      </c>
    </row>
    <row r="529" spans="1:5" x14ac:dyDescent="0.35">
      <c r="A529" s="78">
        <v>87.640717168077657</v>
      </c>
      <c r="B529" s="3">
        <f t="shared" si="14"/>
        <v>5.1168860601693194</v>
      </c>
      <c r="C529" s="3">
        <f>_xlfn.XLOOKUP(A529,FF!S:S,FF!AE:AE)</f>
        <v>0</v>
      </c>
      <c r="D529" t="b">
        <f t="shared" si="15"/>
        <v>0</v>
      </c>
      <c r="E529">
        <f>_xlfn.XLOOKUP(A529,FF!S:S,FF!B:B)</f>
        <v>110470</v>
      </c>
    </row>
    <row r="530" spans="1:5" x14ac:dyDescent="0.35">
      <c r="A530" s="78">
        <v>108.51613924911948</v>
      </c>
      <c r="B530" s="3">
        <f t="shared" si="14"/>
        <v>10.621936709894339</v>
      </c>
      <c r="C530" s="3">
        <f>_xlfn.XLOOKUP(A530,FF!S:S,FF!AE:AE)</f>
        <v>0</v>
      </c>
      <c r="D530" t="b">
        <f t="shared" si="15"/>
        <v>0</v>
      </c>
      <c r="E530">
        <f>_xlfn.XLOOKUP(A530,FF!S:S,FF!B:B)</f>
        <v>110474</v>
      </c>
    </row>
    <row r="531" spans="1:5" x14ac:dyDescent="0.35">
      <c r="A531" s="78">
        <v>94.011507265006813</v>
      </c>
      <c r="B531" s="3">
        <f t="shared" ref="B531:B594" si="16">IF($A531&gt;=$B$3,$C$3,
IF(A531&gt;=$B$4,$C$4+(($A531-$B$4)/($B$3-$B$4)*$D$4),
IF(A531&gt;=$B$5,$C$5+(($A531-$B$5)/($B$4-$B$5)*$D$5),                                                                                                                                                                                                                                 IF(A531&gt;=$B$6,$C$6+(($A531-$B$6)/($B$5-$B$6)*$D$6))))*$B$9/10)</f>
        <v>5.8813808718008174</v>
      </c>
      <c r="C531" s="3">
        <f>_xlfn.XLOOKUP(A531,FF!S:S,FF!AE:AE)</f>
        <v>0</v>
      </c>
      <c r="D531" t="b">
        <f t="shared" ref="D531:D594" si="17">C531=B531</f>
        <v>0</v>
      </c>
      <c r="E531">
        <f>_xlfn.XLOOKUP(A531,FF!S:S,FF!B:B)</f>
        <v>110480</v>
      </c>
    </row>
    <row r="532" spans="1:5" x14ac:dyDescent="0.35">
      <c r="A532" s="78">
        <v>83.562210209005812</v>
      </c>
      <c r="B532" s="3">
        <f t="shared" si="16"/>
        <v>4.627465225080698</v>
      </c>
      <c r="C532" s="3">
        <f>_xlfn.XLOOKUP(A532,FF!S:S,FF!AE:AE)</f>
        <v>0</v>
      </c>
      <c r="D532" t="b">
        <f t="shared" si="17"/>
        <v>0</v>
      </c>
      <c r="E532">
        <f>_xlfn.XLOOKUP(A532,FF!S:S,FF!B:B)</f>
        <v>110482</v>
      </c>
    </row>
    <row r="533" spans="1:5" x14ac:dyDescent="0.35">
      <c r="A533" s="78">
        <v>80.072156411401693</v>
      </c>
      <c r="B533" s="3">
        <f t="shared" si="16"/>
        <v>4.2086587693682027</v>
      </c>
      <c r="C533" s="3">
        <f>_xlfn.XLOOKUP(A533,FF!S:S,FF!AE:AE)</f>
        <v>0</v>
      </c>
      <c r="D533" t="b">
        <f t="shared" si="17"/>
        <v>0</v>
      </c>
      <c r="E533">
        <f>_xlfn.XLOOKUP(A533,FF!S:S,FF!B:B)</f>
        <v>110483</v>
      </c>
    </row>
    <row r="534" spans="1:5" x14ac:dyDescent="0.35">
      <c r="A534" s="78">
        <v>122.96780002820336</v>
      </c>
      <c r="B534" s="3">
        <f t="shared" si="16"/>
        <v>10</v>
      </c>
      <c r="C534" s="3">
        <f>_xlfn.XLOOKUP(A534,FF!S:S,FF!AE:AE)</f>
        <v>0</v>
      </c>
      <c r="D534" t="b">
        <f t="shared" si="17"/>
        <v>0</v>
      </c>
      <c r="E534">
        <f>_xlfn.XLOOKUP(A534,FF!S:S,FF!B:B)</f>
        <v>110485</v>
      </c>
    </row>
    <row r="535" spans="1:5" x14ac:dyDescent="0.35">
      <c r="A535" s="78">
        <v>105.96604535937593</v>
      </c>
      <c r="B535" s="3">
        <f t="shared" si="16"/>
        <v>10.31592544312511</v>
      </c>
      <c r="C535" s="3">
        <f>_xlfn.XLOOKUP(A535,FF!S:S,FF!AE:AE)</f>
        <v>0</v>
      </c>
      <c r="D535" t="b">
        <f t="shared" si="17"/>
        <v>0</v>
      </c>
      <c r="E535">
        <f>_xlfn.XLOOKUP(A535,FF!S:S,FF!B:B)</f>
        <v>110486</v>
      </c>
    </row>
    <row r="536" spans="1:5" x14ac:dyDescent="0.35">
      <c r="A536" s="78">
        <v>66.542667253555834</v>
      </c>
      <c r="B536" s="3">
        <f t="shared" si="16"/>
        <v>2.5851200704266999</v>
      </c>
      <c r="C536" s="3">
        <f>_xlfn.XLOOKUP(A536,FF!S:S,FF!AE:AE)</f>
        <v>0</v>
      </c>
      <c r="D536" t="b">
        <f t="shared" si="17"/>
        <v>0</v>
      </c>
      <c r="E536">
        <f>_xlfn.XLOOKUP(A536,FF!S:S,FF!B:B)</f>
        <v>110487</v>
      </c>
    </row>
    <row r="537" spans="1:5" x14ac:dyDescent="0.35">
      <c r="A537" s="78">
        <v>93.389919214218367</v>
      </c>
      <c r="B537" s="3">
        <f t="shared" si="16"/>
        <v>5.8067903057062038</v>
      </c>
      <c r="C537" s="3">
        <f>_xlfn.XLOOKUP(A537,FF!S:S,FF!AE:AE)</f>
        <v>0</v>
      </c>
      <c r="D537" t="b">
        <f t="shared" si="17"/>
        <v>0</v>
      </c>
      <c r="E537">
        <f>_xlfn.XLOOKUP(A537,FF!S:S,FF!B:B)</f>
        <v>110490</v>
      </c>
    </row>
    <row r="538" spans="1:5" x14ac:dyDescent="0.35">
      <c r="A538" s="78">
        <v>115.67355012477832</v>
      </c>
      <c r="B538" s="3">
        <f t="shared" si="16"/>
        <v>11.480826014973397</v>
      </c>
      <c r="C538" s="3">
        <f>_xlfn.XLOOKUP(A538,FF!S:S,FF!AE:AE)</f>
        <v>0</v>
      </c>
      <c r="D538" t="b">
        <f t="shared" si="17"/>
        <v>0</v>
      </c>
      <c r="E538">
        <f>_xlfn.XLOOKUP(A538,FF!S:S,FF!B:B)</f>
        <v>110491</v>
      </c>
    </row>
    <row r="539" spans="1:5" hidden="1" x14ac:dyDescent="0.35">
      <c r="A539" s="78">
        <v>49.337551549407159</v>
      </c>
      <c r="B539" s="3">
        <f t="shared" si="16"/>
        <v>0</v>
      </c>
      <c r="C539" s="3">
        <f>_xlfn.XLOOKUP(A539,FF!S:S,FF!AE:AE)</f>
        <v>0</v>
      </c>
      <c r="D539" t="b">
        <f t="shared" si="17"/>
        <v>1</v>
      </c>
    </row>
    <row r="540" spans="1:5" x14ac:dyDescent="0.35">
      <c r="A540" s="78">
        <v>115.63049406308427</v>
      </c>
      <c r="B540" s="3">
        <f t="shared" si="16"/>
        <v>11.475659287570112</v>
      </c>
      <c r="C540" s="3">
        <f>_xlfn.XLOOKUP(A540,FF!S:S,FF!AE:AE)</f>
        <v>0</v>
      </c>
      <c r="D540" t="b">
        <f t="shared" si="17"/>
        <v>0</v>
      </c>
      <c r="E540">
        <f>_xlfn.XLOOKUP(A540,FF!S:S,FF!B:B)</f>
        <v>110496</v>
      </c>
    </row>
    <row r="541" spans="1:5" x14ac:dyDescent="0.35">
      <c r="A541" s="78">
        <v>55.29955383999706</v>
      </c>
      <c r="B541" s="3">
        <f t="shared" si="16"/>
        <v>1.2359464607996471</v>
      </c>
      <c r="C541" s="3">
        <f>_xlfn.XLOOKUP(A541,FF!S:S,FF!AE:AE)</f>
        <v>0</v>
      </c>
      <c r="D541" t="b">
        <f t="shared" si="17"/>
        <v>0</v>
      </c>
      <c r="E541">
        <f>_xlfn.XLOOKUP(A541,FF!S:S,FF!B:B)</f>
        <v>110498</v>
      </c>
    </row>
    <row r="542" spans="1:5" x14ac:dyDescent="0.35">
      <c r="A542" s="78">
        <v>50.972795036294208</v>
      </c>
      <c r="B542" s="3">
        <f t="shared" si="16"/>
        <v>0.71673540435530503</v>
      </c>
      <c r="C542" s="3">
        <f>_xlfn.XLOOKUP(A542,FF!S:S,FF!AE:AE)</f>
        <v>0</v>
      </c>
      <c r="D542" t="b">
        <f t="shared" si="17"/>
        <v>0</v>
      </c>
      <c r="E542">
        <f>_xlfn.XLOOKUP(A542,FF!S:S,FF!B:B)</f>
        <v>110499</v>
      </c>
    </row>
    <row r="543" spans="1:5" x14ac:dyDescent="0.35">
      <c r="A543" s="78">
        <v>105.60439008543507</v>
      </c>
      <c r="B543" s="3">
        <f t="shared" si="16"/>
        <v>10.272526810252209</v>
      </c>
      <c r="C543" s="3">
        <f>_xlfn.XLOOKUP(A543,FF!S:S,FF!AE:AE)</f>
        <v>0</v>
      </c>
      <c r="D543" t="b">
        <f t="shared" si="17"/>
        <v>0</v>
      </c>
      <c r="E543">
        <f>_xlfn.XLOOKUP(A543,FF!S:S,FF!B:B)</f>
        <v>110500</v>
      </c>
    </row>
    <row r="544" spans="1:5" x14ac:dyDescent="0.35">
      <c r="A544" s="78">
        <v>102.21743751987576</v>
      </c>
      <c r="B544" s="3">
        <f t="shared" si="16"/>
        <v>9.8660925023850918</v>
      </c>
      <c r="C544" s="3">
        <f>_xlfn.XLOOKUP(A544,FF!S:S,FF!AE:AE)</f>
        <v>0</v>
      </c>
      <c r="D544" t="b">
        <f t="shared" si="17"/>
        <v>0</v>
      </c>
      <c r="E544">
        <f>_xlfn.XLOOKUP(A544,FF!S:S,FF!B:B)</f>
        <v>110503</v>
      </c>
    </row>
    <row r="545" spans="1:5" x14ac:dyDescent="0.35">
      <c r="A545" s="78">
        <v>89.643594843778715</v>
      </c>
      <c r="B545" s="3">
        <f t="shared" si="16"/>
        <v>5.3572313812534453</v>
      </c>
      <c r="C545" s="3">
        <f>_xlfn.XLOOKUP(A545,FF!S:S,FF!AE:AE)</f>
        <v>0</v>
      </c>
      <c r="D545" t="b">
        <f t="shared" si="17"/>
        <v>0</v>
      </c>
      <c r="E545">
        <f>_xlfn.XLOOKUP(A545,FF!S:S,FF!B:B)</f>
        <v>110505</v>
      </c>
    </row>
    <row r="546" spans="1:5" x14ac:dyDescent="0.35">
      <c r="A546" s="78">
        <v>118.9330933016125</v>
      </c>
      <c r="B546" s="3">
        <f t="shared" si="16"/>
        <v>11.871971196193499</v>
      </c>
      <c r="C546" s="3">
        <f>_xlfn.XLOOKUP(A546,FF!S:S,FF!AE:AE)</f>
        <v>0</v>
      </c>
      <c r="D546" t="b">
        <f t="shared" si="17"/>
        <v>0</v>
      </c>
      <c r="E546">
        <f>_xlfn.XLOOKUP(A546,FF!S:S,FF!B:B)</f>
        <v>110506</v>
      </c>
    </row>
    <row r="547" spans="1:5" x14ac:dyDescent="0.35">
      <c r="A547" s="78">
        <v>97.036959598239406</v>
      </c>
      <c r="B547" s="3">
        <f t="shared" si="16"/>
        <v>6.9777406071549137</v>
      </c>
      <c r="C547" s="3">
        <f>_xlfn.XLOOKUP(A547,FF!S:S,FF!AE:AE)</f>
        <v>0</v>
      </c>
      <c r="D547" t="b">
        <f t="shared" si="17"/>
        <v>0</v>
      </c>
      <c r="E547">
        <f>_xlfn.XLOOKUP(A547,FF!S:S,FF!B:B)</f>
        <v>110507</v>
      </c>
    </row>
    <row r="548" spans="1:5" x14ac:dyDescent="0.35">
      <c r="A548" s="78">
        <v>116.99219756010622</v>
      </c>
      <c r="B548" s="3">
        <f t="shared" si="16"/>
        <v>11.639063707212747</v>
      </c>
      <c r="C548" s="3">
        <f>_xlfn.XLOOKUP(A548,FF!S:S,FF!AE:AE)</f>
        <v>0</v>
      </c>
      <c r="D548" t="b">
        <f t="shared" si="17"/>
        <v>0</v>
      </c>
      <c r="E548">
        <f>_xlfn.XLOOKUP(A548,FF!S:S,FF!B:B)</f>
        <v>110508</v>
      </c>
    </row>
    <row r="549" spans="1:5" x14ac:dyDescent="0.35">
      <c r="A549" s="78">
        <v>73.846651217710658</v>
      </c>
      <c r="B549" s="3">
        <f t="shared" si="16"/>
        <v>3.4615981461252785</v>
      </c>
      <c r="C549" s="3">
        <f>_xlfn.XLOOKUP(A549,FF!S:S,FF!AE:AE)</f>
        <v>0</v>
      </c>
      <c r="D549" t="b">
        <f t="shared" si="17"/>
        <v>0</v>
      </c>
      <c r="E549">
        <f>_xlfn.XLOOKUP(A549,FF!S:S,FF!B:B)</f>
        <v>110510</v>
      </c>
    </row>
    <row r="550" spans="1:5" x14ac:dyDescent="0.35">
      <c r="A550" s="78">
        <v>78.872854030261621</v>
      </c>
      <c r="B550" s="3">
        <f t="shared" si="16"/>
        <v>4.0647424836313943</v>
      </c>
      <c r="C550" s="3">
        <f>_xlfn.XLOOKUP(A550,FF!S:S,FF!AE:AE)</f>
        <v>0</v>
      </c>
      <c r="D550" t="b">
        <f t="shared" si="17"/>
        <v>0</v>
      </c>
      <c r="E550">
        <f>_xlfn.XLOOKUP(A550,FF!S:S,FF!B:B)</f>
        <v>110512</v>
      </c>
    </row>
    <row r="551" spans="1:5" x14ac:dyDescent="0.35">
      <c r="A551" s="78">
        <v>104.24723923011199</v>
      </c>
      <c r="B551" s="3">
        <f t="shared" si="16"/>
        <v>10.109668707613437</v>
      </c>
      <c r="C551" s="3">
        <f>_xlfn.XLOOKUP(A551,FF!S:S,FF!AE:AE)</f>
        <v>0</v>
      </c>
      <c r="D551" t="b">
        <f t="shared" si="17"/>
        <v>0</v>
      </c>
      <c r="E551">
        <f>_xlfn.XLOOKUP(A551,FF!S:S,FF!B:B)</f>
        <v>110513</v>
      </c>
    </row>
    <row r="552" spans="1:5" x14ac:dyDescent="0.35">
      <c r="A552" s="78">
        <v>86.140250167153226</v>
      </c>
      <c r="B552" s="3">
        <f t="shared" si="16"/>
        <v>4.9368300200583866</v>
      </c>
      <c r="C552" s="3">
        <f>_xlfn.XLOOKUP(A552,FF!S:S,FF!AE:AE)</f>
        <v>0</v>
      </c>
      <c r="D552" t="b">
        <f t="shared" si="17"/>
        <v>0</v>
      </c>
      <c r="E552">
        <f>_xlfn.XLOOKUP(A552,FF!S:S,FF!B:B)</f>
        <v>110515</v>
      </c>
    </row>
    <row r="553" spans="1:5" x14ac:dyDescent="0.35">
      <c r="A553" s="78">
        <v>90.899640354404326</v>
      </c>
      <c r="B553" s="3">
        <f t="shared" si="16"/>
        <v>5.507956842528519</v>
      </c>
      <c r="C553" s="3">
        <f>_xlfn.XLOOKUP(A553,FF!S:S,FF!AE:AE)</f>
        <v>0</v>
      </c>
      <c r="D553" t="b">
        <f t="shared" si="17"/>
        <v>0</v>
      </c>
      <c r="E553">
        <f>_xlfn.XLOOKUP(A553,FF!S:S,FF!B:B)</f>
        <v>110517</v>
      </c>
    </row>
    <row r="554" spans="1:5" x14ac:dyDescent="0.35">
      <c r="A554" s="78">
        <v>68.415209132082268</v>
      </c>
      <c r="B554" s="3">
        <f t="shared" si="16"/>
        <v>2.8098250958498725</v>
      </c>
      <c r="C554" s="3">
        <f>_xlfn.XLOOKUP(A554,FF!S:S,FF!AE:AE)</f>
        <v>0</v>
      </c>
      <c r="D554" t="b">
        <f t="shared" si="17"/>
        <v>0</v>
      </c>
      <c r="E554">
        <f>_xlfn.XLOOKUP(A554,FF!S:S,FF!B:B)</f>
        <v>110518</v>
      </c>
    </row>
    <row r="555" spans="1:5" x14ac:dyDescent="0.35">
      <c r="A555" s="78">
        <v>102.04918815883615</v>
      </c>
      <c r="B555" s="3">
        <f t="shared" si="16"/>
        <v>9.8459025790603363</v>
      </c>
      <c r="C555" s="3">
        <f>_xlfn.XLOOKUP(A555,FF!S:S,FF!AE:AE)</f>
        <v>0</v>
      </c>
      <c r="D555" t="b">
        <f t="shared" si="17"/>
        <v>0</v>
      </c>
      <c r="E555">
        <f>_xlfn.XLOOKUP(A555,FF!S:S,FF!B:B)</f>
        <v>110524</v>
      </c>
    </row>
    <row r="556" spans="1:5" x14ac:dyDescent="0.35">
      <c r="A556" s="78">
        <v>112.29269955449584</v>
      </c>
      <c r="B556" s="3">
        <f t="shared" si="16"/>
        <v>11.075123946539502</v>
      </c>
      <c r="C556" s="3">
        <f>_xlfn.XLOOKUP(A556,FF!S:S,FF!AE:AE)</f>
        <v>0</v>
      </c>
      <c r="D556" t="b">
        <f t="shared" si="17"/>
        <v>0</v>
      </c>
      <c r="E556">
        <f>_xlfn.XLOOKUP(A556,FF!S:S,FF!B:B)</f>
        <v>110543</v>
      </c>
    </row>
    <row r="557" spans="1:5" x14ac:dyDescent="0.35">
      <c r="A557" s="78">
        <v>117.03992282999627</v>
      </c>
      <c r="B557" s="3">
        <f t="shared" si="16"/>
        <v>11.644790739599552</v>
      </c>
      <c r="C557" s="3">
        <f>_xlfn.XLOOKUP(A557,FF!S:S,FF!AE:AE)</f>
        <v>0</v>
      </c>
      <c r="D557" t="b">
        <f t="shared" si="17"/>
        <v>0</v>
      </c>
      <c r="E557">
        <f>_xlfn.XLOOKUP(A557,FF!S:S,FF!B:B)</f>
        <v>110544</v>
      </c>
    </row>
    <row r="558" spans="1:5" x14ac:dyDescent="0.35">
      <c r="A558" s="78">
        <v>97.845678457888113</v>
      </c>
      <c r="B558" s="3">
        <f t="shared" si="16"/>
        <v>7.3659256597862939</v>
      </c>
      <c r="C558" s="3">
        <f>_xlfn.XLOOKUP(A558,FF!S:S,FF!AE:AE)</f>
        <v>0</v>
      </c>
      <c r="D558" t="b">
        <f t="shared" si="17"/>
        <v>0</v>
      </c>
      <c r="E558">
        <f>_xlfn.XLOOKUP(A558,FF!S:S,FF!B:B)</f>
        <v>110624</v>
      </c>
    </row>
    <row r="559" spans="1:5" x14ac:dyDescent="0.35">
      <c r="A559" s="78">
        <v>75.23129537715252</v>
      </c>
      <c r="B559" s="3">
        <f t="shared" si="16"/>
        <v>3.6277554452583018</v>
      </c>
      <c r="C559" s="3">
        <f>_xlfn.XLOOKUP(A559,FF!S:S,FF!AE:AE)</f>
        <v>0</v>
      </c>
      <c r="D559" t="b">
        <f t="shared" si="17"/>
        <v>0</v>
      </c>
      <c r="E559">
        <f>_xlfn.XLOOKUP(A559,FF!S:S,FF!B:B)</f>
        <v>110625</v>
      </c>
    </row>
    <row r="560" spans="1:5" x14ac:dyDescent="0.35">
      <c r="A560" s="78">
        <v>109.32249877473299</v>
      </c>
      <c r="B560" s="3">
        <f t="shared" si="16"/>
        <v>10.71869985296796</v>
      </c>
      <c r="C560" s="3">
        <f>_xlfn.XLOOKUP(A560,FF!S:S,FF!AE:AE)</f>
        <v>0</v>
      </c>
      <c r="D560" t="b">
        <f t="shared" si="17"/>
        <v>0</v>
      </c>
      <c r="E560">
        <f>_xlfn.XLOOKUP(A560,FF!S:S,FF!B:B)</f>
        <v>111040</v>
      </c>
    </row>
    <row r="561" spans="1:5" x14ac:dyDescent="0.35">
      <c r="A561" s="78">
        <v>98.402126178848121</v>
      </c>
      <c r="B561" s="3">
        <f t="shared" si="16"/>
        <v>7.6330205658470991</v>
      </c>
      <c r="C561" s="3">
        <f>_xlfn.XLOOKUP(A561,FF!S:S,FF!AE:AE)</f>
        <v>0</v>
      </c>
      <c r="D561" t="b">
        <f t="shared" si="17"/>
        <v>0</v>
      </c>
      <c r="E561">
        <f>_xlfn.XLOOKUP(A561,FF!S:S,FF!B:B)</f>
        <v>111041</v>
      </c>
    </row>
    <row r="562" spans="1:5" x14ac:dyDescent="0.35">
      <c r="A562" s="78">
        <v>101.19068865443958</v>
      </c>
      <c r="B562" s="3">
        <f t="shared" si="16"/>
        <v>9.7428826385327518</v>
      </c>
      <c r="C562" s="3">
        <f>_xlfn.XLOOKUP(A562,FF!S:S,FF!AE:AE)</f>
        <v>0</v>
      </c>
      <c r="D562" t="b">
        <f t="shared" si="17"/>
        <v>0</v>
      </c>
      <c r="E562">
        <f>_xlfn.XLOOKUP(A562,FF!S:S,FF!B:B)</f>
        <v>111042</v>
      </c>
    </row>
    <row r="563" spans="1:5" x14ac:dyDescent="0.35">
      <c r="A563" s="78">
        <v>61.640899650269375</v>
      </c>
      <c r="B563" s="3">
        <f t="shared" si="16"/>
        <v>1.9969079580323252</v>
      </c>
      <c r="C563" s="3">
        <f>_xlfn.XLOOKUP(A563,FF!S:S,FF!AE:AE)</f>
        <v>0</v>
      </c>
      <c r="D563" t="b">
        <f t="shared" si="17"/>
        <v>0</v>
      </c>
      <c r="E563">
        <f>_xlfn.XLOOKUP(A563,FF!S:S,FF!B:B)</f>
        <v>111044</v>
      </c>
    </row>
    <row r="564" spans="1:5" x14ac:dyDescent="0.35">
      <c r="A564" s="78">
        <v>106.24293233311857</v>
      </c>
      <c r="B564" s="3">
        <f t="shared" si="16"/>
        <v>10.349151879974228</v>
      </c>
      <c r="C564" s="3">
        <f>_xlfn.XLOOKUP(A564,FF!S:S,FF!AE:AE)</f>
        <v>0</v>
      </c>
      <c r="D564" t="b">
        <f t="shared" si="17"/>
        <v>0</v>
      </c>
      <c r="E564">
        <f>_xlfn.XLOOKUP(A564,FF!S:S,FF!B:B)</f>
        <v>111048</v>
      </c>
    </row>
    <row r="565" spans="1:5" x14ac:dyDescent="0.35">
      <c r="A565" s="78">
        <v>76.87235379112461</v>
      </c>
      <c r="B565" s="3">
        <f t="shared" si="16"/>
        <v>3.8246824549349534</v>
      </c>
      <c r="C565" s="3">
        <f>_xlfn.XLOOKUP(A565,FF!S:S,FF!AE:AE)</f>
        <v>0</v>
      </c>
      <c r="D565" t="b">
        <f t="shared" si="17"/>
        <v>0</v>
      </c>
      <c r="E565">
        <f>_xlfn.XLOOKUP(A565,FF!S:S,FF!B:B)</f>
        <v>111050</v>
      </c>
    </row>
    <row r="566" spans="1:5" x14ac:dyDescent="0.35">
      <c r="A566" s="78">
        <v>79.327202463365438</v>
      </c>
      <c r="B566" s="3">
        <f t="shared" si="16"/>
        <v>4.1192642956038528</v>
      </c>
      <c r="C566" s="3">
        <f>_xlfn.XLOOKUP(A566,FF!S:S,FF!AE:AE)</f>
        <v>0</v>
      </c>
      <c r="D566" t="b">
        <f t="shared" si="17"/>
        <v>0</v>
      </c>
      <c r="E566">
        <f>_xlfn.XLOOKUP(A566,FF!S:S,FF!B:B)</f>
        <v>111051</v>
      </c>
    </row>
    <row r="567" spans="1:5" x14ac:dyDescent="0.35">
      <c r="A567" s="78">
        <v>61.676961926383569</v>
      </c>
      <c r="B567" s="3">
        <f t="shared" si="16"/>
        <v>2.0012354311660285</v>
      </c>
      <c r="C567" s="3">
        <f>_xlfn.XLOOKUP(A567,FF!S:S,FF!AE:AE)</f>
        <v>0</v>
      </c>
      <c r="D567" t="b">
        <f t="shared" si="17"/>
        <v>0</v>
      </c>
      <c r="E567">
        <f>_xlfn.XLOOKUP(A567,FF!S:S,FF!B:B)</f>
        <v>111052</v>
      </c>
    </row>
    <row r="568" spans="1:5" x14ac:dyDescent="0.35">
      <c r="A568" s="78">
        <v>66.392442459160861</v>
      </c>
      <c r="B568" s="3">
        <f t="shared" si="16"/>
        <v>2.5670930950993034</v>
      </c>
      <c r="C568" s="3">
        <f>_xlfn.XLOOKUP(A568,FF!S:S,FF!AE:AE)</f>
        <v>0</v>
      </c>
      <c r="D568" t="b">
        <f t="shared" si="17"/>
        <v>0</v>
      </c>
      <c r="E568">
        <f>_xlfn.XLOOKUP(A568,FF!S:S,FF!B:B)</f>
        <v>111054</v>
      </c>
    </row>
    <row r="569" spans="1:5" x14ac:dyDescent="0.35">
      <c r="A569" s="78">
        <v>115.41500766536738</v>
      </c>
      <c r="B569" s="3">
        <f t="shared" si="16"/>
        <v>11.449800919844087</v>
      </c>
      <c r="C569" s="3">
        <f>_xlfn.XLOOKUP(A569,FF!S:S,FF!AE:AE)</f>
        <v>0</v>
      </c>
      <c r="D569" t="b">
        <f t="shared" si="17"/>
        <v>0</v>
      </c>
      <c r="E569">
        <f>_xlfn.XLOOKUP(A569,FF!S:S,FF!B:B)</f>
        <v>111055</v>
      </c>
    </row>
    <row r="570" spans="1:5" x14ac:dyDescent="0.35">
      <c r="A570" s="78">
        <v>96.946478646904168</v>
      </c>
      <c r="B570" s="3">
        <f t="shared" si="16"/>
        <v>6.934309750514001</v>
      </c>
      <c r="C570" s="3">
        <f>_xlfn.XLOOKUP(A570,FF!S:S,FF!AE:AE)</f>
        <v>0</v>
      </c>
      <c r="D570" t="b">
        <f t="shared" si="17"/>
        <v>0</v>
      </c>
      <c r="E570">
        <f>_xlfn.XLOOKUP(A570,FF!S:S,FF!B:B)</f>
        <v>111056</v>
      </c>
    </row>
    <row r="571" spans="1:5" x14ac:dyDescent="0.35">
      <c r="A571" s="78">
        <v>82.62529384821741</v>
      </c>
      <c r="B571" s="3">
        <f t="shared" si="16"/>
        <v>4.5150352617860898</v>
      </c>
      <c r="C571" s="3">
        <f>_xlfn.XLOOKUP(A571,FF!S:S,FF!AE:AE)</f>
        <v>0</v>
      </c>
      <c r="D571" t="b">
        <f t="shared" si="17"/>
        <v>0</v>
      </c>
      <c r="E571">
        <f>_xlfn.XLOOKUP(A571,FF!S:S,FF!B:B)</f>
        <v>111057</v>
      </c>
    </row>
    <row r="572" spans="1:5" x14ac:dyDescent="0.35">
      <c r="A572" s="78">
        <v>102.58269548353883</v>
      </c>
      <c r="B572" s="3">
        <f t="shared" si="16"/>
        <v>9.9099234580246609</v>
      </c>
      <c r="C572" s="3">
        <f>_xlfn.XLOOKUP(A572,FF!S:S,FF!AE:AE)</f>
        <v>0</v>
      </c>
      <c r="D572" t="b">
        <f t="shared" si="17"/>
        <v>0</v>
      </c>
      <c r="E572">
        <f>_xlfn.XLOOKUP(A572,FF!S:S,FF!B:B)</f>
        <v>111059</v>
      </c>
    </row>
    <row r="573" spans="1:5" x14ac:dyDescent="0.35">
      <c r="A573" s="78">
        <v>90.033427148132972</v>
      </c>
      <c r="B573" s="3">
        <f t="shared" si="16"/>
        <v>5.4040112577759576</v>
      </c>
      <c r="C573" s="3">
        <f>_xlfn.XLOOKUP(A573,FF!S:S,FF!AE:AE)</f>
        <v>0</v>
      </c>
      <c r="D573" t="b">
        <f t="shared" si="17"/>
        <v>0</v>
      </c>
      <c r="E573">
        <f>_xlfn.XLOOKUP(A573,FF!S:S,FF!B:B)</f>
        <v>111061</v>
      </c>
    </row>
    <row r="574" spans="1:5" x14ac:dyDescent="0.35">
      <c r="A574" s="78">
        <v>72.21026076243416</v>
      </c>
      <c r="B574" s="3">
        <f t="shared" si="16"/>
        <v>3.2652312914920989</v>
      </c>
      <c r="C574" s="3">
        <f>_xlfn.XLOOKUP(A574,FF!S:S,FF!AE:AE)</f>
        <v>0</v>
      </c>
      <c r="D574" t="b">
        <f t="shared" si="17"/>
        <v>0</v>
      </c>
      <c r="E574">
        <f>_xlfn.XLOOKUP(A574,FF!S:S,FF!B:B)</f>
        <v>111064</v>
      </c>
    </row>
    <row r="575" spans="1:5" x14ac:dyDescent="0.35">
      <c r="A575" s="78">
        <v>81.27020815650188</v>
      </c>
      <c r="B575" s="3">
        <f t="shared" si="16"/>
        <v>4.3524249787802258</v>
      </c>
      <c r="C575" s="3">
        <f>_xlfn.XLOOKUP(A575,FF!S:S,FF!AE:AE)</f>
        <v>0</v>
      </c>
      <c r="D575" t="b">
        <f t="shared" si="17"/>
        <v>0</v>
      </c>
      <c r="E575">
        <f>_xlfn.XLOOKUP(A575,FF!S:S,FF!B:B)</f>
        <v>111065</v>
      </c>
    </row>
    <row r="576" spans="1:5" x14ac:dyDescent="0.35">
      <c r="A576" s="78">
        <v>91.564652309448533</v>
      </c>
      <c r="B576" s="3">
        <f t="shared" si="16"/>
        <v>5.5877582771338243</v>
      </c>
      <c r="C576" s="3">
        <f>_xlfn.XLOOKUP(A576,FF!S:S,FF!AE:AE)</f>
        <v>0</v>
      </c>
      <c r="D576" t="b">
        <f t="shared" si="17"/>
        <v>0</v>
      </c>
      <c r="E576">
        <f>_xlfn.XLOOKUP(A576,FF!S:S,FF!B:B)</f>
        <v>111066</v>
      </c>
    </row>
    <row r="577" spans="1:5" x14ac:dyDescent="0.35">
      <c r="A577" s="78">
        <v>80.389192556189286</v>
      </c>
      <c r="B577" s="3">
        <f t="shared" si="16"/>
        <v>4.2467031067427143</v>
      </c>
      <c r="C577" s="3">
        <f>_xlfn.XLOOKUP(A577,FF!S:S,FF!AE:AE)</f>
        <v>0</v>
      </c>
      <c r="D577" t="b">
        <f t="shared" si="17"/>
        <v>0</v>
      </c>
      <c r="E577">
        <f>_xlfn.XLOOKUP(A577,FF!S:S,FF!B:B)</f>
        <v>111070</v>
      </c>
    </row>
    <row r="578" spans="1:5" x14ac:dyDescent="0.35">
      <c r="A578" s="78">
        <v>59.870296593710272</v>
      </c>
      <c r="B578" s="3">
        <f t="shared" si="16"/>
        <v>1.784435591245233</v>
      </c>
      <c r="C578" s="3">
        <f>_xlfn.XLOOKUP(A578,FF!S:S,FF!AE:AE)</f>
        <v>0</v>
      </c>
      <c r="D578" t="b">
        <f t="shared" si="17"/>
        <v>0</v>
      </c>
      <c r="E578">
        <f>_xlfn.XLOOKUP(A578,FF!S:S,FF!B:B)</f>
        <v>111072</v>
      </c>
    </row>
    <row r="579" spans="1:5" x14ac:dyDescent="0.35">
      <c r="A579" s="78">
        <v>81.901192793675477</v>
      </c>
      <c r="B579" s="3">
        <f t="shared" si="16"/>
        <v>4.428143135241057</v>
      </c>
      <c r="C579" s="3">
        <f>_xlfn.XLOOKUP(A579,FF!S:S,FF!AE:AE)</f>
        <v>0</v>
      </c>
      <c r="D579" t="b">
        <f t="shared" si="17"/>
        <v>0</v>
      </c>
      <c r="E579">
        <f>_xlfn.XLOOKUP(A579,FF!S:S,FF!B:B)</f>
        <v>111073</v>
      </c>
    </row>
    <row r="580" spans="1:5" x14ac:dyDescent="0.35">
      <c r="A580" s="78">
        <v>55.612632058617486</v>
      </c>
      <c r="B580" s="3">
        <f t="shared" si="16"/>
        <v>1.2735158470340984</v>
      </c>
      <c r="C580" s="3">
        <f>_xlfn.XLOOKUP(A580,FF!S:S,FF!AE:AE)</f>
        <v>0</v>
      </c>
      <c r="D580" t="b">
        <f t="shared" si="17"/>
        <v>0</v>
      </c>
      <c r="E580">
        <f>_xlfn.XLOOKUP(A580,FF!S:S,FF!B:B)</f>
        <v>111075</v>
      </c>
    </row>
    <row r="581" spans="1:5" x14ac:dyDescent="0.35">
      <c r="A581" s="78">
        <v>70.012448013462432</v>
      </c>
      <c r="B581" s="3">
        <f t="shared" si="16"/>
        <v>3.0014937616154915</v>
      </c>
      <c r="C581" s="3">
        <f>_xlfn.XLOOKUP(A581,FF!S:S,FF!AE:AE)</f>
        <v>0</v>
      </c>
      <c r="D581" t="b">
        <f t="shared" si="17"/>
        <v>0</v>
      </c>
      <c r="E581">
        <f>_xlfn.XLOOKUP(A581,FF!S:S,FF!B:B)</f>
        <v>111079</v>
      </c>
    </row>
    <row r="582" spans="1:5" x14ac:dyDescent="0.35">
      <c r="A582" s="78">
        <v>84.122785733227062</v>
      </c>
      <c r="B582" s="3">
        <f t="shared" si="16"/>
        <v>4.6947342879872478</v>
      </c>
      <c r="C582" s="3">
        <f>_xlfn.XLOOKUP(A582,FF!S:S,FF!AE:AE)</f>
        <v>0</v>
      </c>
      <c r="D582" t="b">
        <f t="shared" si="17"/>
        <v>0</v>
      </c>
      <c r="E582">
        <f>_xlfn.XLOOKUP(A582,FF!S:S,FF!B:B)</f>
        <v>111080</v>
      </c>
    </row>
    <row r="583" spans="1:5" x14ac:dyDescent="0.35">
      <c r="A583" s="78">
        <v>59.376870397246051</v>
      </c>
      <c r="B583" s="3">
        <f t="shared" si="16"/>
        <v>1.725224447669526</v>
      </c>
      <c r="C583" s="3">
        <f>_xlfn.XLOOKUP(A583,FF!S:S,FF!AE:AE)</f>
        <v>0</v>
      </c>
      <c r="D583" t="b">
        <f t="shared" si="17"/>
        <v>0</v>
      </c>
      <c r="E583">
        <f>_xlfn.XLOOKUP(A583,FF!S:S,FF!B:B)</f>
        <v>111081</v>
      </c>
    </row>
    <row r="584" spans="1:5" x14ac:dyDescent="0.35">
      <c r="A584" s="78">
        <v>86.444293382521735</v>
      </c>
      <c r="B584" s="3">
        <f t="shared" si="16"/>
        <v>4.9733152059026082</v>
      </c>
      <c r="C584" s="3">
        <f>_xlfn.XLOOKUP(A584,FF!S:S,FF!AE:AE)</f>
        <v>0</v>
      </c>
      <c r="D584" t="b">
        <f t="shared" si="17"/>
        <v>0</v>
      </c>
      <c r="E584">
        <f>_xlfn.XLOOKUP(A584,FF!S:S,FF!B:B)</f>
        <v>111082</v>
      </c>
    </row>
    <row r="585" spans="1:5" x14ac:dyDescent="0.35">
      <c r="A585" s="78">
        <v>100.07635710003046</v>
      </c>
      <c r="B585" s="3">
        <f t="shared" si="16"/>
        <v>9.6091628520036565</v>
      </c>
      <c r="C585" s="3">
        <f>_xlfn.XLOOKUP(A585,FF!S:S,FF!AE:AE)</f>
        <v>0</v>
      </c>
      <c r="D585" t="b">
        <f t="shared" si="17"/>
        <v>0</v>
      </c>
      <c r="E585">
        <f>_xlfn.XLOOKUP(A585,FF!S:S,FF!B:B)</f>
        <v>111083</v>
      </c>
    </row>
    <row r="586" spans="1:5" x14ac:dyDescent="0.35">
      <c r="A586" s="78">
        <v>101.84014354282942</v>
      </c>
      <c r="B586" s="3">
        <f t="shared" si="16"/>
        <v>9.82081722513953</v>
      </c>
      <c r="C586" s="3">
        <f>_xlfn.XLOOKUP(A586,FF!S:S,FF!AE:AE)</f>
        <v>0</v>
      </c>
      <c r="D586" t="b">
        <f t="shared" si="17"/>
        <v>0</v>
      </c>
      <c r="E586">
        <f>_xlfn.XLOOKUP(A586,FF!S:S,FF!B:B)</f>
        <v>111084</v>
      </c>
    </row>
    <row r="587" spans="1:5" x14ac:dyDescent="0.35">
      <c r="A587" s="78">
        <v>73.242599582896574</v>
      </c>
      <c r="B587" s="3">
        <f t="shared" si="16"/>
        <v>3.3891119499475884</v>
      </c>
      <c r="C587" s="3">
        <f>_xlfn.XLOOKUP(A587,FF!S:S,FF!AE:AE)</f>
        <v>0</v>
      </c>
      <c r="D587" t="b">
        <f t="shared" si="17"/>
        <v>0</v>
      </c>
      <c r="E587">
        <f>_xlfn.XLOOKUP(A587,FF!S:S,FF!B:B)</f>
        <v>111085</v>
      </c>
    </row>
    <row r="588" spans="1:5" x14ac:dyDescent="0.35">
      <c r="A588" s="78">
        <v>109.21805516806751</v>
      </c>
      <c r="B588" s="3">
        <f t="shared" si="16"/>
        <v>10.706166620168101</v>
      </c>
      <c r="C588" s="3">
        <f>_xlfn.XLOOKUP(A588,FF!S:S,FF!AE:AE)</f>
        <v>0</v>
      </c>
      <c r="D588" t="b">
        <f t="shared" si="17"/>
        <v>0</v>
      </c>
      <c r="E588">
        <f>_xlfn.XLOOKUP(A588,FF!S:S,FF!B:B)</f>
        <v>111086</v>
      </c>
    </row>
    <row r="589" spans="1:5" x14ac:dyDescent="0.35">
      <c r="A589" s="78">
        <v>88.214801634146369</v>
      </c>
      <c r="B589" s="3">
        <f t="shared" si="16"/>
        <v>5.1857761960975637</v>
      </c>
      <c r="C589" s="3">
        <f>_xlfn.XLOOKUP(A589,FF!S:S,FF!AE:AE)</f>
        <v>0</v>
      </c>
      <c r="D589" t="b">
        <f t="shared" si="17"/>
        <v>0</v>
      </c>
      <c r="E589">
        <f>_xlfn.XLOOKUP(A589,FF!S:S,FF!B:B)</f>
        <v>111087</v>
      </c>
    </row>
    <row r="590" spans="1:5" x14ac:dyDescent="0.35">
      <c r="A590" s="78">
        <v>74.288042177031713</v>
      </c>
      <c r="B590" s="3">
        <f t="shared" si="16"/>
        <v>3.5145650612438062</v>
      </c>
      <c r="C590" s="3">
        <f>_xlfn.XLOOKUP(A590,FF!S:S,FF!AE:AE)</f>
        <v>0</v>
      </c>
      <c r="D590" t="b">
        <f t="shared" si="17"/>
        <v>0</v>
      </c>
      <c r="E590">
        <f>_xlfn.XLOOKUP(A590,FF!S:S,FF!B:B)</f>
        <v>111088</v>
      </c>
    </row>
    <row r="591" spans="1:5" x14ac:dyDescent="0.35">
      <c r="A591" s="78">
        <v>74.485866178749177</v>
      </c>
      <c r="B591" s="3">
        <f t="shared" si="16"/>
        <v>3.5383039414499011</v>
      </c>
      <c r="C591" s="3">
        <f>_xlfn.XLOOKUP(A591,FF!S:S,FF!AE:AE)</f>
        <v>0</v>
      </c>
      <c r="D591" t="b">
        <f t="shared" si="17"/>
        <v>0</v>
      </c>
      <c r="E591">
        <f>_xlfn.XLOOKUP(A591,FF!S:S,FF!B:B)</f>
        <v>111089</v>
      </c>
    </row>
    <row r="592" spans="1:5" x14ac:dyDescent="0.35">
      <c r="A592" s="78">
        <v>80.150070919162232</v>
      </c>
      <c r="B592" s="3">
        <f t="shared" si="16"/>
        <v>4.2180085102994678</v>
      </c>
      <c r="C592" s="3">
        <f>_xlfn.XLOOKUP(A592,FF!S:S,FF!AE:AE)</f>
        <v>0</v>
      </c>
      <c r="D592" t="b">
        <f t="shared" si="17"/>
        <v>0</v>
      </c>
      <c r="E592">
        <f>_xlfn.XLOOKUP(A592,FF!S:S,FF!B:B)</f>
        <v>111091</v>
      </c>
    </row>
    <row r="593" spans="1:5" x14ac:dyDescent="0.35">
      <c r="A593" s="78">
        <v>97.51815976183093</v>
      </c>
      <c r="B593" s="3">
        <f t="shared" si="16"/>
        <v>7.208716685678846</v>
      </c>
      <c r="C593" s="3">
        <f>_xlfn.XLOOKUP(A593,FF!S:S,FF!AE:AE)</f>
        <v>0</v>
      </c>
      <c r="D593" t="b">
        <f t="shared" si="17"/>
        <v>0</v>
      </c>
      <c r="E593">
        <f>_xlfn.XLOOKUP(A593,FF!S:S,FF!B:B)</f>
        <v>111092</v>
      </c>
    </row>
    <row r="594" spans="1:5" x14ac:dyDescent="0.35">
      <c r="A594" s="78">
        <v>89.111345235732557</v>
      </c>
      <c r="B594" s="3">
        <f t="shared" si="16"/>
        <v>5.2933614282879065</v>
      </c>
      <c r="C594" s="3">
        <f>_xlfn.XLOOKUP(A594,FF!S:S,FF!AE:AE)</f>
        <v>0</v>
      </c>
      <c r="D594" t="b">
        <f t="shared" si="17"/>
        <v>0</v>
      </c>
      <c r="E594">
        <f>_xlfn.XLOOKUP(A594,FF!S:S,FF!B:B)</f>
        <v>111093</v>
      </c>
    </row>
    <row r="595" spans="1:5" x14ac:dyDescent="0.35">
      <c r="A595" s="78">
        <v>105.97447785780084</v>
      </c>
      <c r="B595" s="3">
        <f t="shared" ref="B595:B658" si="18">IF($A595&gt;=$B$3,$C$3,
IF(A595&gt;=$B$4,$C$4+(($A595-$B$4)/($B$3-$B$4)*$D$4),
IF(A595&gt;=$B$5,$C$5+(($A595-$B$5)/($B$4-$B$5)*$D$5),                                                                                                                                                                                                                                 IF(A595&gt;=$B$6,$C$6+(($A595-$B$6)/($B$5-$B$6)*$D$6))))*$B$9/10)</f>
        <v>10.3169373429361</v>
      </c>
      <c r="C595" s="3">
        <f>_xlfn.XLOOKUP(A595,FF!S:S,FF!AE:AE)</f>
        <v>0</v>
      </c>
      <c r="D595" t="b">
        <f t="shared" ref="D595:D658" si="19">C595=B595</f>
        <v>0</v>
      </c>
      <c r="E595">
        <f>_xlfn.XLOOKUP(A595,FF!S:S,FF!B:B)</f>
        <v>111094</v>
      </c>
    </row>
    <row r="596" spans="1:5" x14ac:dyDescent="0.35">
      <c r="A596" s="78">
        <v>102.43211120248874</v>
      </c>
      <c r="B596" s="3">
        <f t="shared" si="18"/>
        <v>9.8918533442986494</v>
      </c>
      <c r="C596" s="3">
        <f>_xlfn.XLOOKUP(A596,FF!S:S,FF!AE:AE)</f>
        <v>0</v>
      </c>
      <c r="D596" t="b">
        <f t="shared" si="19"/>
        <v>0</v>
      </c>
      <c r="E596">
        <f>_xlfn.XLOOKUP(A596,FF!S:S,FF!B:B)</f>
        <v>111358</v>
      </c>
    </row>
    <row r="597" spans="1:5" x14ac:dyDescent="0.35">
      <c r="A597" s="78">
        <v>116.12420665240045</v>
      </c>
      <c r="B597" s="3">
        <f t="shared" si="18"/>
        <v>11.534904798288053</v>
      </c>
      <c r="C597" s="3">
        <f>_xlfn.XLOOKUP(A597,FF!S:S,FF!AE:AE)</f>
        <v>0</v>
      </c>
      <c r="D597" t="b">
        <f t="shared" si="19"/>
        <v>0</v>
      </c>
      <c r="E597">
        <f>_xlfn.XLOOKUP(A597,FF!S:S,FF!B:B)</f>
        <v>111360</v>
      </c>
    </row>
    <row r="598" spans="1:5" x14ac:dyDescent="0.35">
      <c r="A598" s="78">
        <v>86.904978465139777</v>
      </c>
      <c r="B598" s="3">
        <f t="shared" si="18"/>
        <v>5.0285974158167734</v>
      </c>
      <c r="C598" s="3">
        <f>_xlfn.XLOOKUP(A598,FF!S:S,FF!AE:AE)</f>
        <v>0</v>
      </c>
      <c r="D598" t="b">
        <f t="shared" si="19"/>
        <v>0</v>
      </c>
      <c r="E598">
        <f>_xlfn.XLOOKUP(A598,FF!S:S,FF!B:B)</f>
        <v>111364</v>
      </c>
    </row>
    <row r="599" spans="1:5" x14ac:dyDescent="0.35">
      <c r="A599" s="78">
        <v>77.907453107133065</v>
      </c>
      <c r="B599" s="3">
        <f t="shared" si="18"/>
        <v>3.9488943728559676</v>
      </c>
      <c r="C599" s="3">
        <f>_xlfn.XLOOKUP(A599,FF!S:S,FF!AE:AE)</f>
        <v>0</v>
      </c>
      <c r="D599" t="b">
        <f t="shared" si="19"/>
        <v>0</v>
      </c>
      <c r="E599">
        <f>_xlfn.XLOOKUP(A599,FF!S:S,FF!B:B)</f>
        <v>111366</v>
      </c>
    </row>
    <row r="600" spans="1:5" x14ac:dyDescent="0.35">
      <c r="A600" s="78">
        <v>74.879555384284558</v>
      </c>
      <c r="B600" s="3">
        <f t="shared" si="18"/>
        <v>3.5855466461141474</v>
      </c>
      <c r="C600" s="3">
        <f>_xlfn.XLOOKUP(A600,FF!S:S,FF!AE:AE)</f>
        <v>0</v>
      </c>
      <c r="D600" t="b">
        <f t="shared" si="19"/>
        <v>0</v>
      </c>
      <c r="E600">
        <f>_xlfn.XLOOKUP(A600,FF!S:S,FF!B:B)</f>
        <v>111368</v>
      </c>
    </row>
    <row r="601" spans="1:5" x14ac:dyDescent="0.35">
      <c r="A601" s="78">
        <v>100.92370587837651</v>
      </c>
      <c r="B601" s="3">
        <f t="shared" si="18"/>
        <v>9.710844705405183</v>
      </c>
      <c r="C601" s="3">
        <f>_xlfn.XLOOKUP(A601,FF!S:S,FF!AE:AE)</f>
        <v>0</v>
      </c>
      <c r="D601" t="b">
        <f t="shared" si="19"/>
        <v>0</v>
      </c>
      <c r="E601">
        <f>_xlfn.XLOOKUP(A601,FF!S:S,FF!B:B)</f>
        <v>111369</v>
      </c>
    </row>
    <row r="602" spans="1:5" x14ac:dyDescent="0.35">
      <c r="A602" s="78">
        <v>88.95337183288575</v>
      </c>
      <c r="B602" s="3">
        <f t="shared" si="18"/>
        <v>5.2744046199462904</v>
      </c>
      <c r="C602" s="3">
        <f>_xlfn.XLOOKUP(A602,FF!S:S,FF!AE:AE)</f>
        <v>0</v>
      </c>
      <c r="D602" t="b">
        <f t="shared" si="19"/>
        <v>0</v>
      </c>
      <c r="E602">
        <f>_xlfn.XLOOKUP(A602,FF!S:S,FF!B:B)</f>
        <v>111370</v>
      </c>
    </row>
    <row r="603" spans="1:5" x14ac:dyDescent="0.35">
      <c r="A603" s="78">
        <v>64.817548412814091</v>
      </c>
      <c r="B603" s="3">
        <f t="shared" si="18"/>
        <v>2.3781058095376908</v>
      </c>
      <c r="C603" s="3">
        <f>_xlfn.XLOOKUP(A603,FF!S:S,FF!AE:AE)</f>
        <v>0</v>
      </c>
      <c r="D603" t="b">
        <f t="shared" si="19"/>
        <v>0</v>
      </c>
      <c r="E603">
        <f>_xlfn.XLOOKUP(A603,FF!S:S,FF!B:B)</f>
        <v>111371</v>
      </c>
    </row>
    <row r="604" spans="1:5" x14ac:dyDescent="0.35">
      <c r="A604" s="78">
        <v>98.542532833598116</v>
      </c>
      <c r="B604" s="3">
        <f t="shared" si="18"/>
        <v>7.7004157601270951</v>
      </c>
      <c r="C604" s="3">
        <f>_xlfn.XLOOKUP(A604,FF!S:S,FF!AE:AE)</f>
        <v>0</v>
      </c>
      <c r="D604" t="b">
        <f t="shared" si="19"/>
        <v>0</v>
      </c>
      <c r="E604">
        <f>_xlfn.XLOOKUP(A604,FF!S:S,FF!B:B)</f>
        <v>111373</v>
      </c>
    </row>
    <row r="605" spans="1:5" x14ac:dyDescent="0.35">
      <c r="A605" s="78">
        <v>113.85677574164148</v>
      </c>
      <c r="B605" s="3">
        <f t="shared" si="18"/>
        <v>11.262813088996978</v>
      </c>
      <c r="C605" s="3">
        <f>_xlfn.XLOOKUP(A605,FF!S:S,FF!AE:AE)</f>
        <v>0</v>
      </c>
      <c r="D605" t="b">
        <f t="shared" si="19"/>
        <v>0</v>
      </c>
      <c r="E605">
        <f>_xlfn.XLOOKUP(A605,FF!S:S,FF!B:B)</f>
        <v>111375</v>
      </c>
    </row>
    <row r="606" spans="1:5" x14ac:dyDescent="0.35">
      <c r="A606" s="78">
        <v>106.91740635843938</v>
      </c>
      <c r="B606" s="3">
        <f t="shared" si="18"/>
        <v>10.430088763012726</v>
      </c>
      <c r="C606" s="3">
        <f>_xlfn.XLOOKUP(A606,FF!S:S,FF!AE:AE)</f>
        <v>0</v>
      </c>
      <c r="D606" t="b">
        <f t="shared" si="19"/>
        <v>0</v>
      </c>
      <c r="E606">
        <f>_xlfn.XLOOKUP(A606,FF!S:S,FF!B:B)</f>
        <v>111377</v>
      </c>
    </row>
    <row r="607" spans="1:5" x14ac:dyDescent="0.35">
      <c r="A607" s="78">
        <v>73.666069969389184</v>
      </c>
      <c r="B607" s="3">
        <f t="shared" si="18"/>
        <v>3.4399283963267018</v>
      </c>
      <c r="C607" s="3">
        <f>_xlfn.XLOOKUP(A607,FF!S:S,FF!AE:AE)</f>
        <v>0</v>
      </c>
      <c r="D607" t="b">
        <f t="shared" si="19"/>
        <v>0</v>
      </c>
      <c r="E607">
        <f>_xlfn.XLOOKUP(A607,FF!S:S,FF!B:B)</f>
        <v>111378</v>
      </c>
    </row>
    <row r="608" spans="1:5" x14ac:dyDescent="0.35">
      <c r="A608" s="78">
        <v>92.952642122549193</v>
      </c>
      <c r="B608" s="3">
        <f t="shared" si="18"/>
        <v>5.7543170547059033</v>
      </c>
      <c r="C608" s="3">
        <f>_xlfn.XLOOKUP(A608,FF!S:S,FF!AE:AE)</f>
        <v>0</v>
      </c>
      <c r="D608" t="b">
        <f t="shared" si="19"/>
        <v>0</v>
      </c>
      <c r="E608">
        <f>_xlfn.XLOOKUP(A608,FF!S:S,FF!B:B)</f>
        <v>111379</v>
      </c>
    </row>
    <row r="609" spans="1:5" x14ac:dyDescent="0.35">
      <c r="A609" s="78">
        <v>87.986798895973791</v>
      </c>
      <c r="B609" s="3">
        <f t="shared" si="18"/>
        <v>5.1584158675168545</v>
      </c>
      <c r="C609" s="3">
        <f>_xlfn.XLOOKUP(A609,FF!S:S,FF!AE:AE)</f>
        <v>0</v>
      </c>
      <c r="D609" t="b">
        <f t="shared" si="19"/>
        <v>0</v>
      </c>
      <c r="E609">
        <f>_xlfn.XLOOKUP(A609,FF!S:S,FF!B:B)</f>
        <v>111380</v>
      </c>
    </row>
    <row r="610" spans="1:5" x14ac:dyDescent="0.35">
      <c r="A610" s="78">
        <v>106.43992759410081</v>
      </c>
      <c r="B610" s="3">
        <f t="shared" si="18"/>
        <v>10.372791311292096</v>
      </c>
      <c r="C610" s="3">
        <f>_xlfn.XLOOKUP(A610,FF!S:S,FF!AE:AE)</f>
        <v>0</v>
      </c>
      <c r="D610" t="b">
        <f t="shared" si="19"/>
        <v>0</v>
      </c>
      <c r="E610">
        <f>_xlfn.XLOOKUP(A610,FF!S:S,FF!B:B)</f>
        <v>111381</v>
      </c>
    </row>
    <row r="611" spans="1:5" x14ac:dyDescent="0.35">
      <c r="A611" s="78">
        <v>95.33160974022104</v>
      </c>
      <c r="B611" s="3">
        <f t="shared" si="18"/>
        <v>6.1591726753060989</v>
      </c>
      <c r="C611" s="3">
        <f>_xlfn.XLOOKUP(A611,FF!S:S,FF!AE:AE)</f>
        <v>0</v>
      </c>
      <c r="D611" t="b">
        <f t="shared" si="19"/>
        <v>0</v>
      </c>
      <c r="E611">
        <f>_xlfn.XLOOKUP(A611,FF!S:S,FF!B:B)</f>
        <v>111394</v>
      </c>
    </row>
    <row r="612" spans="1:5" x14ac:dyDescent="0.35">
      <c r="A612" s="78">
        <v>63.730330769665109</v>
      </c>
      <c r="B612" s="3">
        <f t="shared" si="18"/>
        <v>2.247639692359813</v>
      </c>
      <c r="C612" s="3">
        <f>_xlfn.XLOOKUP(A612,FF!S:S,FF!AE:AE)</f>
        <v>0</v>
      </c>
      <c r="D612" t="b">
        <f t="shared" si="19"/>
        <v>0</v>
      </c>
      <c r="E612">
        <f>_xlfn.XLOOKUP(A612,FF!S:S,FF!B:B)</f>
        <v>111395</v>
      </c>
    </row>
    <row r="613" spans="1:5" x14ac:dyDescent="0.35">
      <c r="A613" s="78">
        <v>65.689069867899491</v>
      </c>
      <c r="B613" s="3">
        <f t="shared" si="18"/>
        <v>2.4826883841479388</v>
      </c>
      <c r="C613" s="3">
        <f>_xlfn.XLOOKUP(A613,FF!S:S,FF!AE:AE)</f>
        <v>0</v>
      </c>
      <c r="D613" t="b">
        <f t="shared" si="19"/>
        <v>0</v>
      </c>
      <c r="E613">
        <f>_xlfn.XLOOKUP(A613,FF!S:S,FF!B:B)</f>
        <v>111396</v>
      </c>
    </row>
    <row r="614" spans="1:5" x14ac:dyDescent="0.35">
      <c r="A614" s="78">
        <v>60.641556372897355</v>
      </c>
      <c r="B614" s="3">
        <f t="shared" si="18"/>
        <v>1.876986764747683</v>
      </c>
      <c r="C614" s="3">
        <f>_xlfn.XLOOKUP(A614,FF!S:S,FF!AE:AE)</f>
        <v>0</v>
      </c>
      <c r="D614" t="b">
        <f t="shared" si="19"/>
        <v>0</v>
      </c>
      <c r="E614">
        <f>_xlfn.XLOOKUP(A614,FF!S:S,FF!B:B)</f>
        <v>111397</v>
      </c>
    </row>
    <row r="615" spans="1:5" x14ac:dyDescent="0.35">
      <c r="A615" s="78">
        <v>67.181617463760659</v>
      </c>
      <c r="B615" s="3">
        <f t="shared" si="18"/>
        <v>2.6617940956512793</v>
      </c>
      <c r="C615" s="3">
        <f>_xlfn.XLOOKUP(A615,FF!S:S,FF!AE:AE)</f>
        <v>0</v>
      </c>
      <c r="D615" t="b">
        <f t="shared" si="19"/>
        <v>0</v>
      </c>
      <c r="E615">
        <f>_xlfn.XLOOKUP(A615,FF!S:S,FF!B:B)</f>
        <v>111422</v>
      </c>
    </row>
    <row r="616" spans="1:5" x14ac:dyDescent="0.35">
      <c r="A616" s="78">
        <v>87.963905384073186</v>
      </c>
      <c r="B616" s="3">
        <f t="shared" si="18"/>
        <v>5.1556686460887819</v>
      </c>
      <c r="C616" s="3">
        <f>_xlfn.XLOOKUP(A616,FF!S:S,FF!AE:AE)</f>
        <v>0</v>
      </c>
      <c r="D616" t="b">
        <f t="shared" si="19"/>
        <v>0</v>
      </c>
      <c r="E616">
        <f>_xlfn.XLOOKUP(A616,FF!S:S,FF!B:B)</f>
        <v>111423</v>
      </c>
    </row>
    <row r="617" spans="1:5" x14ac:dyDescent="0.35">
      <c r="A617" s="78">
        <v>88.102615010751435</v>
      </c>
      <c r="B617" s="3">
        <f t="shared" si="18"/>
        <v>5.172313801290171</v>
      </c>
      <c r="C617" s="3">
        <f>_xlfn.XLOOKUP(A617,FF!S:S,FF!AE:AE)</f>
        <v>0</v>
      </c>
      <c r="D617" t="b">
        <f t="shared" si="19"/>
        <v>0</v>
      </c>
      <c r="E617">
        <f>_xlfn.XLOOKUP(A617,FF!S:S,FF!B:B)</f>
        <v>111424</v>
      </c>
    </row>
    <row r="618" spans="1:5" x14ac:dyDescent="0.35">
      <c r="A618" s="78">
        <v>98.201374624617813</v>
      </c>
      <c r="B618" s="3">
        <f t="shared" si="18"/>
        <v>7.5366598198165491</v>
      </c>
      <c r="C618" s="3">
        <f>_xlfn.XLOOKUP(A618,FF!S:S,FF!AE:AE)</f>
        <v>0</v>
      </c>
      <c r="D618" t="b">
        <f t="shared" si="19"/>
        <v>0</v>
      </c>
      <c r="E618">
        <f>_xlfn.XLOOKUP(A618,FF!S:S,FF!B:B)</f>
        <v>111427</v>
      </c>
    </row>
    <row r="619" spans="1:5" hidden="1" x14ac:dyDescent="0.35">
      <c r="A619" s="78">
        <v>45.816780172102177</v>
      </c>
      <c r="B619" s="3">
        <f t="shared" si="18"/>
        <v>0</v>
      </c>
      <c r="C619" s="3">
        <f>_xlfn.XLOOKUP(A619,FF!S:S,FF!AE:AE)</f>
        <v>0</v>
      </c>
      <c r="D619" t="b">
        <f t="shared" si="19"/>
        <v>1</v>
      </c>
    </row>
    <row r="620" spans="1:5" x14ac:dyDescent="0.35">
      <c r="A620" s="78">
        <v>77.035085578308809</v>
      </c>
      <c r="B620" s="3">
        <f t="shared" si="18"/>
        <v>3.844210269397057</v>
      </c>
      <c r="C620" s="3">
        <f>_xlfn.XLOOKUP(A620,FF!S:S,FF!AE:AE)</f>
        <v>0</v>
      </c>
      <c r="D620" t="b">
        <f t="shared" si="19"/>
        <v>0</v>
      </c>
      <c r="E620">
        <f>_xlfn.XLOOKUP(A620,FF!S:S,FF!B:B)</f>
        <v>111430</v>
      </c>
    </row>
    <row r="621" spans="1:5" x14ac:dyDescent="0.35">
      <c r="A621" s="78">
        <v>90.29255613429072</v>
      </c>
      <c r="B621" s="3">
        <f t="shared" si="18"/>
        <v>5.4351067361148866</v>
      </c>
      <c r="C621" s="3">
        <f>_xlfn.XLOOKUP(A621,FF!S:S,FF!AE:AE)</f>
        <v>0</v>
      </c>
      <c r="D621" t="b">
        <f t="shared" si="19"/>
        <v>0</v>
      </c>
      <c r="E621">
        <f>_xlfn.XLOOKUP(A621,FF!S:S,FF!B:B)</f>
        <v>111432</v>
      </c>
    </row>
    <row r="622" spans="1:5" x14ac:dyDescent="0.35">
      <c r="A622" s="78">
        <v>84.58073920701851</v>
      </c>
      <c r="B622" s="3">
        <f t="shared" si="18"/>
        <v>4.7496887048422209</v>
      </c>
      <c r="C622" s="3">
        <f>_xlfn.XLOOKUP(A622,FF!S:S,FF!AE:AE)</f>
        <v>0</v>
      </c>
      <c r="D622" t="b">
        <f t="shared" si="19"/>
        <v>0</v>
      </c>
      <c r="E622">
        <f>_xlfn.XLOOKUP(A622,FF!S:S,FF!B:B)</f>
        <v>111433</v>
      </c>
    </row>
    <row r="623" spans="1:5" x14ac:dyDescent="0.35">
      <c r="A623" s="78">
        <v>79.733656294134931</v>
      </c>
      <c r="B623" s="3">
        <f t="shared" si="18"/>
        <v>4.1680387552961919</v>
      </c>
      <c r="C623" s="3">
        <f>_xlfn.XLOOKUP(A623,FF!S:S,FF!AE:AE)</f>
        <v>0</v>
      </c>
      <c r="D623" t="b">
        <f t="shared" si="19"/>
        <v>0</v>
      </c>
      <c r="E623">
        <f>_xlfn.XLOOKUP(A623,FF!S:S,FF!B:B)</f>
        <v>111434</v>
      </c>
    </row>
    <row r="624" spans="1:5" x14ac:dyDescent="0.35">
      <c r="A624" s="78">
        <v>87.056717687274656</v>
      </c>
      <c r="B624" s="3">
        <f t="shared" si="18"/>
        <v>5.0468061224729581</v>
      </c>
      <c r="C624" s="3">
        <f>_xlfn.XLOOKUP(A624,FF!S:S,FF!AE:AE)</f>
        <v>0</v>
      </c>
      <c r="D624" t="b">
        <f t="shared" si="19"/>
        <v>0</v>
      </c>
      <c r="E624">
        <f>_xlfn.XLOOKUP(A624,FF!S:S,FF!B:B)</f>
        <v>111435</v>
      </c>
    </row>
    <row r="625" spans="1:5" x14ac:dyDescent="0.35">
      <c r="A625" s="78">
        <v>70.198692636631975</v>
      </c>
      <c r="B625" s="3">
        <f t="shared" si="18"/>
        <v>3.0238431163958368</v>
      </c>
      <c r="C625" s="3">
        <f>_xlfn.XLOOKUP(A625,FF!S:S,FF!AE:AE)</f>
        <v>0</v>
      </c>
      <c r="D625" t="b">
        <f t="shared" si="19"/>
        <v>0</v>
      </c>
      <c r="E625">
        <f>_xlfn.XLOOKUP(A625,FF!S:S,FF!B:B)</f>
        <v>111436</v>
      </c>
    </row>
    <row r="626" spans="1:5" x14ac:dyDescent="0.35">
      <c r="A626" s="78">
        <v>71.738038717992751</v>
      </c>
      <c r="B626" s="3">
        <f t="shared" si="18"/>
        <v>3.2085646461591297</v>
      </c>
      <c r="C626" s="3">
        <f>_xlfn.XLOOKUP(A626,FF!S:S,FF!AE:AE)</f>
        <v>0</v>
      </c>
      <c r="D626" t="b">
        <f t="shared" si="19"/>
        <v>0</v>
      </c>
      <c r="E626">
        <f>_xlfn.XLOOKUP(A626,FF!S:S,FF!B:B)</f>
        <v>111438</v>
      </c>
    </row>
    <row r="627" spans="1:5" x14ac:dyDescent="0.35">
      <c r="A627" s="78">
        <v>103.92695725449347</v>
      </c>
      <c r="B627" s="3">
        <f t="shared" si="18"/>
        <v>10.071234870539216</v>
      </c>
      <c r="C627" s="3">
        <f>_xlfn.XLOOKUP(A627,FF!S:S,FF!AE:AE)</f>
        <v>0</v>
      </c>
      <c r="D627" t="b">
        <f t="shared" si="19"/>
        <v>0</v>
      </c>
      <c r="E627">
        <f>_xlfn.XLOOKUP(A627,FF!S:S,FF!B:B)</f>
        <v>111440</v>
      </c>
    </row>
    <row r="628" spans="1:5" x14ac:dyDescent="0.35">
      <c r="A628" s="78">
        <v>87.161719322254953</v>
      </c>
      <c r="B628" s="3">
        <f t="shared" si="18"/>
        <v>5.0594063186705949</v>
      </c>
      <c r="C628" s="3">
        <f>_xlfn.XLOOKUP(A628,FF!S:S,FF!AE:AE)</f>
        <v>0</v>
      </c>
      <c r="D628" t="b">
        <f t="shared" si="19"/>
        <v>0</v>
      </c>
      <c r="E628">
        <f>_xlfn.XLOOKUP(A628,FF!S:S,FF!B:B)</f>
        <v>111441</v>
      </c>
    </row>
    <row r="629" spans="1:5" x14ac:dyDescent="0.35">
      <c r="A629" s="78">
        <v>124.43609922709791</v>
      </c>
      <c r="B629" s="3">
        <f t="shared" si="18"/>
        <v>10</v>
      </c>
      <c r="C629" s="3">
        <f>_xlfn.XLOOKUP(A629,FF!S:S,FF!AE:AE)</f>
        <v>0</v>
      </c>
      <c r="D629" t="b">
        <f t="shared" si="19"/>
        <v>0</v>
      </c>
      <c r="E629">
        <f>_xlfn.XLOOKUP(A629,FF!S:S,FF!B:B)</f>
        <v>111696</v>
      </c>
    </row>
    <row r="630" spans="1:5" x14ac:dyDescent="0.35">
      <c r="A630" s="78">
        <v>71.498546668229849</v>
      </c>
      <c r="B630" s="3">
        <f t="shared" si="18"/>
        <v>3.1798256001875815</v>
      </c>
      <c r="C630" s="3">
        <f>_xlfn.XLOOKUP(A630,FF!S:S,FF!AE:AE)</f>
        <v>0</v>
      </c>
      <c r="D630" t="b">
        <f t="shared" si="19"/>
        <v>0</v>
      </c>
      <c r="E630">
        <f>_xlfn.XLOOKUP(A630,FF!S:S,FF!B:B)</f>
        <v>111728</v>
      </c>
    </row>
    <row r="631" spans="1:5" hidden="1" x14ac:dyDescent="0.35">
      <c r="A631" s="78">
        <v>47.91135816598397</v>
      </c>
      <c r="B631" s="3">
        <f t="shared" si="18"/>
        <v>0</v>
      </c>
      <c r="C631" s="3">
        <f>_xlfn.XLOOKUP(A631,FF!S:S,FF!AE:AE)</f>
        <v>0</v>
      </c>
      <c r="D631" t="b">
        <f t="shared" si="19"/>
        <v>1</v>
      </c>
    </row>
    <row r="632" spans="1:5" x14ac:dyDescent="0.35">
      <c r="A632" s="78">
        <v>72.760295877832561</v>
      </c>
      <c r="B632" s="3">
        <f t="shared" si="18"/>
        <v>3.3312355053399072</v>
      </c>
      <c r="C632" s="3">
        <f>_xlfn.XLOOKUP(A632,FF!S:S,FF!AE:AE)</f>
        <v>0</v>
      </c>
      <c r="D632" t="b">
        <f t="shared" si="19"/>
        <v>0</v>
      </c>
      <c r="E632">
        <f>_xlfn.XLOOKUP(A632,FF!S:S,FF!B:B)</f>
        <v>111730</v>
      </c>
    </row>
    <row r="633" spans="1:5" x14ac:dyDescent="0.35">
      <c r="A633" s="78">
        <v>60.194316105189962</v>
      </c>
      <c r="B633" s="3">
        <f t="shared" si="18"/>
        <v>1.8233179326227955</v>
      </c>
      <c r="C633" s="3">
        <f>_xlfn.XLOOKUP(A633,FF!S:S,FF!AE:AE)</f>
        <v>0</v>
      </c>
      <c r="D633" t="b">
        <f t="shared" si="19"/>
        <v>0</v>
      </c>
      <c r="E633">
        <f>_xlfn.XLOOKUP(A633,FF!S:S,FF!B:B)</f>
        <v>111731</v>
      </c>
    </row>
    <row r="634" spans="1:5" x14ac:dyDescent="0.35">
      <c r="A634" s="78">
        <v>67.281378693743292</v>
      </c>
      <c r="B634" s="3">
        <f t="shared" si="18"/>
        <v>2.6737654432491951</v>
      </c>
      <c r="C634" s="3">
        <f>_xlfn.XLOOKUP(A634,FF!S:S,FF!AE:AE)</f>
        <v>0</v>
      </c>
      <c r="D634" t="b">
        <f t="shared" si="19"/>
        <v>0</v>
      </c>
      <c r="E634">
        <f>_xlfn.XLOOKUP(A634,FF!S:S,FF!B:B)</f>
        <v>111732</v>
      </c>
    </row>
    <row r="635" spans="1:5" x14ac:dyDescent="0.35">
      <c r="A635" s="78">
        <v>80.562470190521225</v>
      </c>
      <c r="B635" s="3">
        <f t="shared" si="18"/>
        <v>4.2674964228625472</v>
      </c>
      <c r="C635" s="3">
        <f>_xlfn.XLOOKUP(A635,FF!S:S,FF!AE:AE)</f>
        <v>0</v>
      </c>
      <c r="D635" t="b">
        <f t="shared" si="19"/>
        <v>0</v>
      </c>
      <c r="E635">
        <f>_xlfn.XLOOKUP(A635,FF!S:S,FF!B:B)</f>
        <v>111733</v>
      </c>
    </row>
    <row r="636" spans="1:5" x14ac:dyDescent="0.35">
      <c r="A636" s="78">
        <v>66.455018959016201</v>
      </c>
      <c r="B636" s="3">
        <f t="shared" si="18"/>
        <v>2.5746022750819439</v>
      </c>
      <c r="C636" s="3">
        <f>_xlfn.XLOOKUP(A636,FF!S:S,FF!AE:AE)</f>
        <v>0</v>
      </c>
      <c r="D636" t="b">
        <f t="shared" si="19"/>
        <v>0</v>
      </c>
      <c r="E636">
        <f>_xlfn.XLOOKUP(A636,FF!S:S,FF!B:B)</f>
        <v>111736</v>
      </c>
    </row>
    <row r="637" spans="1:5" x14ac:dyDescent="0.35">
      <c r="A637" s="78">
        <v>93.617974231778049</v>
      </c>
      <c r="B637" s="3">
        <f t="shared" si="18"/>
        <v>5.8341569078133659</v>
      </c>
      <c r="C637" s="3">
        <f>_xlfn.XLOOKUP(A637,FF!S:S,FF!AE:AE)</f>
        <v>0</v>
      </c>
      <c r="D637" t="b">
        <f t="shared" si="19"/>
        <v>0</v>
      </c>
      <c r="E637">
        <f>_xlfn.XLOOKUP(A637,FF!S:S,FF!B:B)</f>
        <v>111738</v>
      </c>
    </row>
    <row r="638" spans="1:5" x14ac:dyDescent="0.35">
      <c r="A638" s="78">
        <v>99.639979663221581</v>
      </c>
      <c r="B638" s="3">
        <f t="shared" si="18"/>
        <v>8.227190238346358</v>
      </c>
      <c r="C638" s="3">
        <f>_xlfn.XLOOKUP(A638,FF!S:S,FF!AE:AE)</f>
        <v>0</v>
      </c>
      <c r="D638" t="b">
        <f t="shared" si="19"/>
        <v>0</v>
      </c>
      <c r="E638">
        <f>_xlfn.XLOOKUP(A638,FF!S:S,FF!B:B)</f>
        <v>111743</v>
      </c>
    </row>
    <row r="639" spans="1:5" x14ac:dyDescent="0.35">
      <c r="A639" s="78">
        <v>81.519500838239239</v>
      </c>
      <c r="B639" s="3">
        <f t="shared" si="18"/>
        <v>4.382340100588709</v>
      </c>
      <c r="C639" s="3">
        <f>_xlfn.XLOOKUP(A639,FF!S:S,FF!AE:AE)</f>
        <v>0</v>
      </c>
      <c r="D639" t="b">
        <f t="shared" si="19"/>
        <v>0</v>
      </c>
      <c r="E639">
        <f>_xlfn.XLOOKUP(A639,FF!S:S,FF!B:B)</f>
        <v>111745</v>
      </c>
    </row>
    <row r="640" spans="1:5" x14ac:dyDescent="0.35">
      <c r="A640" s="78">
        <v>80.709678275217527</v>
      </c>
      <c r="B640" s="3">
        <f t="shared" si="18"/>
        <v>4.2851613930261037</v>
      </c>
      <c r="C640" s="3">
        <f>_xlfn.XLOOKUP(A640,FF!S:S,FF!AE:AE)</f>
        <v>0</v>
      </c>
      <c r="D640" t="b">
        <f t="shared" si="19"/>
        <v>0</v>
      </c>
      <c r="E640">
        <f>_xlfn.XLOOKUP(A640,FF!S:S,FF!B:B)</f>
        <v>111746</v>
      </c>
    </row>
    <row r="641" spans="1:5" x14ac:dyDescent="0.35">
      <c r="A641" s="78">
        <v>84.32603093307992</v>
      </c>
      <c r="B641" s="3">
        <f t="shared" si="18"/>
        <v>4.7191237119695897</v>
      </c>
      <c r="C641" s="3">
        <f>_xlfn.XLOOKUP(A641,FF!S:S,FF!AE:AE)</f>
        <v>0</v>
      </c>
      <c r="D641" t="b">
        <f t="shared" si="19"/>
        <v>0</v>
      </c>
      <c r="E641">
        <f>_xlfn.XLOOKUP(A641,FF!S:S,FF!B:B)</f>
        <v>111747</v>
      </c>
    </row>
    <row r="642" spans="1:5" hidden="1" x14ac:dyDescent="0.35">
      <c r="A642" s="78">
        <v>42.227476110394676</v>
      </c>
      <c r="B642" s="3">
        <f t="shared" si="18"/>
        <v>0</v>
      </c>
      <c r="C642" s="3">
        <f>_xlfn.XLOOKUP(A642,FF!S:S,FF!AE:AE)</f>
        <v>0</v>
      </c>
      <c r="D642" t="b">
        <f t="shared" si="19"/>
        <v>1</v>
      </c>
    </row>
    <row r="643" spans="1:5" x14ac:dyDescent="0.35">
      <c r="A643" s="78">
        <v>80.265586896500807</v>
      </c>
      <c r="B643" s="3">
        <f t="shared" si="18"/>
        <v>4.2318704275800965</v>
      </c>
      <c r="C643" s="3">
        <f>_xlfn.XLOOKUP(A643,FF!S:S,FF!AE:AE)</f>
        <v>0</v>
      </c>
      <c r="D643" t="b">
        <f t="shared" si="19"/>
        <v>0</v>
      </c>
      <c r="E643">
        <f>_xlfn.XLOOKUP(A643,FF!S:S,FF!B:B)</f>
        <v>111750</v>
      </c>
    </row>
    <row r="644" spans="1:5" x14ac:dyDescent="0.35">
      <c r="A644" s="78">
        <v>89.52735839912711</v>
      </c>
      <c r="B644" s="3">
        <f t="shared" si="18"/>
        <v>5.3432830078952529</v>
      </c>
      <c r="C644" s="3">
        <f>_xlfn.XLOOKUP(A644,FF!S:S,FF!AE:AE)</f>
        <v>0</v>
      </c>
      <c r="D644" t="b">
        <f t="shared" si="19"/>
        <v>0</v>
      </c>
      <c r="E644">
        <f>_xlfn.XLOOKUP(A644,FF!S:S,FF!B:B)</f>
        <v>111842</v>
      </c>
    </row>
    <row r="645" spans="1:5" x14ac:dyDescent="0.35">
      <c r="A645" s="78">
        <v>64.580003727716615</v>
      </c>
      <c r="B645" s="3">
        <f t="shared" si="18"/>
        <v>2.3496004473259937</v>
      </c>
      <c r="C645" s="3">
        <f>_xlfn.XLOOKUP(A645,FF!S:S,FF!AE:AE)</f>
        <v>0</v>
      </c>
      <c r="D645" t="b">
        <f t="shared" si="19"/>
        <v>0</v>
      </c>
      <c r="E645">
        <f>_xlfn.XLOOKUP(A645,FF!S:S,FF!B:B)</f>
        <v>112028</v>
      </c>
    </row>
    <row r="646" spans="1:5" x14ac:dyDescent="0.35">
      <c r="A646" s="78">
        <v>53.587610811623541</v>
      </c>
      <c r="B646" s="3">
        <f t="shared" si="18"/>
        <v>1.030513297394825</v>
      </c>
      <c r="C646" s="3">
        <f>_xlfn.XLOOKUP(A646,FF!S:S,FF!AE:AE)</f>
        <v>0</v>
      </c>
      <c r="D646" t="b">
        <f t="shared" si="19"/>
        <v>0</v>
      </c>
      <c r="E646">
        <f>_xlfn.XLOOKUP(A646,FF!S:S,FF!B:B)</f>
        <v>112029</v>
      </c>
    </row>
    <row r="647" spans="1:5" x14ac:dyDescent="0.35">
      <c r="A647" s="78">
        <v>62.329794823806182</v>
      </c>
      <c r="B647" s="3">
        <f t="shared" si="18"/>
        <v>2.0795753788567417</v>
      </c>
      <c r="C647" s="3">
        <f>_xlfn.XLOOKUP(A647,FF!S:S,FF!AE:AE)</f>
        <v>0</v>
      </c>
      <c r="D647" t="b">
        <f t="shared" si="19"/>
        <v>0</v>
      </c>
      <c r="E647">
        <f>_xlfn.XLOOKUP(A647,FF!S:S,FF!B:B)</f>
        <v>112030</v>
      </c>
    </row>
    <row r="648" spans="1:5" x14ac:dyDescent="0.35">
      <c r="A648" s="78">
        <v>95.717031160013661</v>
      </c>
      <c r="B648" s="3">
        <f t="shared" si="18"/>
        <v>6.3441749568065573</v>
      </c>
      <c r="C648" s="3">
        <f>_xlfn.XLOOKUP(A648,FF!S:S,FF!AE:AE)</f>
        <v>0</v>
      </c>
      <c r="D648" t="b">
        <f t="shared" si="19"/>
        <v>0</v>
      </c>
      <c r="E648">
        <f>_xlfn.XLOOKUP(A648,FF!S:S,FF!B:B)</f>
        <v>112031</v>
      </c>
    </row>
    <row r="649" spans="1:5" x14ac:dyDescent="0.35">
      <c r="A649" s="78">
        <v>64.986778748985557</v>
      </c>
      <c r="B649" s="3">
        <f t="shared" si="18"/>
        <v>2.3984134498782668</v>
      </c>
      <c r="C649" s="3">
        <f>_xlfn.XLOOKUP(A649,FF!S:S,FF!AE:AE)</f>
        <v>0</v>
      </c>
      <c r="D649" t="b">
        <f t="shared" si="19"/>
        <v>0</v>
      </c>
      <c r="E649">
        <f>_xlfn.XLOOKUP(A649,FF!S:S,FF!B:B)</f>
        <v>112032</v>
      </c>
    </row>
    <row r="650" spans="1:5" x14ac:dyDescent="0.35">
      <c r="A650" s="78">
        <v>58.122080800465426</v>
      </c>
      <c r="B650" s="3">
        <f t="shared" si="18"/>
        <v>1.5746496960558514</v>
      </c>
      <c r="C650" s="3">
        <f>_xlfn.XLOOKUP(A650,FF!S:S,FF!AE:AE)</f>
        <v>0</v>
      </c>
      <c r="D650" t="b">
        <f t="shared" si="19"/>
        <v>0</v>
      </c>
      <c r="E650">
        <f>_xlfn.XLOOKUP(A650,FF!S:S,FF!B:B)</f>
        <v>112033</v>
      </c>
    </row>
    <row r="651" spans="1:5" x14ac:dyDescent="0.35">
      <c r="A651" s="78">
        <v>94.866472772918513</v>
      </c>
      <c r="B651" s="3">
        <f t="shared" si="18"/>
        <v>5.9839767327502216</v>
      </c>
      <c r="C651" s="3">
        <f>_xlfn.XLOOKUP(A651,FF!S:S,FF!AE:AE)</f>
        <v>0</v>
      </c>
      <c r="D651" t="b">
        <f t="shared" si="19"/>
        <v>0</v>
      </c>
      <c r="E651">
        <f>_xlfn.XLOOKUP(A651,FF!S:S,FF!B:B)</f>
        <v>112034</v>
      </c>
    </row>
    <row r="652" spans="1:5" x14ac:dyDescent="0.35">
      <c r="A652" s="78">
        <v>124.61666453986584</v>
      </c>
      <c r="B652" s="3">
        <f t="shared" si="18"/>
        <v>10</v>
      </c>
      <c r="C652" s="3">
        <f>_xlfn.XLOOKUP(A652,FF!S:S,FF!AE:AE)</f>
        <v>0</v>
      </c>
      <c r="D652" t="b">
        <f t="shared" si="19"/>
        <v>0</v>
      </c>
      <c r="E652">
        <f>_xlfn.XLOOKUP(A652,FF!S:S,FF!B:B)</f>
        <v>112035</v>
      </c>
    </row>
    <row r="653" spans="1:5" x14ac:dyDescent="0.35">
      <c r="A653" s="78">
        <v>65.933864567883674</v>
      </c>
      <c r="B653" s="3">
        <f t="shared" si="18"/>
        <v>2.5120637481460406</v>
      </c>
      <c r="C653" s="3">
        <f>_xlfn.XLOOKUP(A653,FF!S:S,FF!AE:AE)</f>
        <v>0</v>
      </c>
      <c r="D653" t="b">
        <f t="shared" si="19"/>
        <v>0</v>
      </c>
      <c r="E653">
        <f>_xlfn.XLOOKUP(A653,FF!S:S,FF!B:B)</f>
        <v>112036</v>
      </c>
    </row>
    <row r="654" spans="1:5" x14ac:dyDescent="0.35">
      <c r="A654" s="78">
        <v>100.45529897433856</v>
      </c>
      <c r="B654" s="3">
        <f t="shared" si="18"/>
        <v>9.6546358769206257</v>
      </c>
      <c r="C654" s="3">
        <f>_xlfn.XLOOKUP(A654,FF!S:S,FF!AE:AE)</f>
        <v>0</v>
      </c>
      <c r="D654" t="b">
        <f t="shared" si="19"/>
        <v>0</v>
      </c>
      <c r="E654">
        <f>_xlfn.XLOOKUP(A654,FF!S:S,FF!B:B)</f>
        <v>112037</v>
      </c>
    </row>
    <row r="655" spans="1:5" x14ac:dyDescent="0.35">
      <c r="A655" s="78">
        <v>84.495840288659323</v>
      </c>
      <c r="B655" s="3">
        <f t="shared" si="18"/>
        <v>4.7395008346391192</v>
      </c>
      <c r="C655" s="3">
        <f>_xlfn.XLOOKUP(A655,FF!S:S,FF!AE:AE)</f>
        <v>0</v>
      </c>
      <c r="D655" t="b">
        <f t="shared" si="19"/>
        <v>0</v>
      </c>
      <c r="E655">
        <f>_xlfn.XLOOKUP(A655,FF!S:S,FF!B:B)</f>
        <v>112038</v>
      </c>
    </row>
    <row r="656" spans="1:5" x14ac:dyDescent="0.35">
      <c r="A656" s="78">
        <v>92.162963125276534</v>
      </c>
      <c r="B656" s="3">
        <f t="shared" si="18"/>
        <v>5.6595555750331838</v>
      </c>
      <c r="C656" s="3">
        <f>_xlfn.XLOOKUP(A656,FF!S:S,FF!AE:AE)</f>
        <v>0</v>
      </c>
      <c r="D656" t="b">
        <f t="shared" si="19"/>
        <v>0</v>
      </c>
      <c r="E656">
        <f>_xlfn.XLOOKUP(A656,FF!S:S,FF!B:B)</f>
        <v>112039</v>
      </c>
    </row>
    <row r="657" spans="1:5" x14ac:dyDescent="0.35">
      <c r="A657" s="78">
        <v>86.748616946606887</v>
      </c>
      <c r="B657" s="3">
        <f t="shared" si="18"/>
        <v>5.0098340335928269</v>
      </c>
      <c r="C657" s="3">
        <f>_xlfn.XLOOKUP(A657,FF!S:S,FF!AE:AE)</f>
        <v>0</v>
      </c>
      <c r="D657" t="b">
        <f t="shared" si="19"/>
        <v>0</v>
      </c>
      <c r="E657">
        <f>_xlfn.XLOOKUP(A657,FF!S:S,FF!B:B)</f>
        <v>112040</v>
      </c>
    </row>
    <row r="658" spans="1:5" x14ac:dyDescent="0.35">
      <c r="A658" s="78">
        <v>85.550361606108382</v>
      </c>
      <c r="B658" s="3">
        <f t="shared" si="18"/>
        <v>4.8660433927330056</v>
      </c>
      <c r="C658" s="3">
        <f>_xlfn.XLOOKUP(A658,FF!S:S,FF!AE:AE)</f>
        <v>0</v>
      </c>
      <c r="D658" t="b">
        <f t="shared" si="19"/>
        <v>0</v>
      </c>
      <c r="E658">
        <f>_xlfn.XLOOKUP(A658,FF!S:S,FF!B:B)</f>
        <v>112042</v>
      </c>
    </row>
    <row r="659" spans="1:5" x14ac:dyDescent="0.35">
      <c r="A659" s="78">
        <v>87.940950511001617</v>
      </c>
      <c r="B659" s="3">
        <f t="shared" ref="B659:B681" si="20">IF($A659&gt;=$B$3,$C$3,
IF(A659&gt;=$B$4,$C$4+(($A659-$B$4)/($B$3-$B$4)*$D$4),
IF(A659&gt;=$B$5,$C$5+(($A659-$B$5)/($B$4-$B$5)*$D$5),                                                                                                                                                                                                                                 IF(A659&gt;=$B$6,$C$6+(($A659-$B$6)/($B$5-$B$6)*$D$6))))*$B$9/10)</f>
        <v>5.1529140613201943</v>
      </c>
      <c r="C659" s="3">
        <f>_xlfn.XLOOKUP(A659,FF!S:S,FF!AE:AE)</f>
        <v>0</v>
      </c>
      <c r="D659" t="b">
        <f t="shared" ref="D659:D681" si="21">C659=B659</f>
        <v>0</v>
      </c>
      <c r="E659">
        <f>_xlfn.XLOOKUP(A659,FF!S:S,FF!B:B)</f>
        <v>112043</v>
      </c>
    </row>
    <row r="660" spans="1:5" x14ac:dyDescent="0.35">
      <c r="A660" s="78">
        <v>76.853737043988161</v>
      </c>
      <c r="B660" s="3">
        <f t="shared" si="20"/>
        <v>3.822448445278579</v>
      </c>
      <c r="C660" s="3">
        <f>_xlfn.XLOOKUP(A660,FF!S:S,FF!AE:AE)</f>
        <v>0</v>
      </c>
      <c r="D660" t="b">
        <f t="shared" si="21"/>
        <v>0</v>
      </c>
      <c r="E660">
        <f>_xlfn.XLOOKUP(A660,FF!S:S,FF!B:B)</f>
        <v>112044</v>
      </c>
    </row>
    <row r="661" spans="1:5" x14ac:dyDescent="0.35">
      <c r="A661" s="78">
        <v>106.78764074184448</v>
      </c>
      <c r="B661" s="3">
        <f t="shared" si="20"/>
        <v>10.414516889021337</v>
      </c>
      <c r="C661" s="3">
        <f>_xlfn.XLOOKUP(A661,FF!S:S,FF!AE:AE)</f>
        <v>0</v>
      </c>
      <c r="D661" t="b">
        <f t="shared" si="21"/>
        <v>0</v>
      </c>
      <c r="E661">
        <f>_xlfn.XLOOKUP(A661,FF!S:S,FF!B:B)</f>
        <v>112045</v>
      </c>
    </row>
    <row r="662" spans="1:5" x14ac:dyDescent="0.35">
      <c r="A662" s="78">
        <v>82.331694690000916</v>
      </c>
      <c r="B662" s="3">
        <f t="shared" si="20"/>
        <v>4.4798033628001095</v>
      </c>
      <c r="C662" s="3">
        <f>_xlfn.XLOOKUP(A662,FF!S:S,FF!AE:AE)</f>
        <v>0</v>
      </c>
      <c r="D662" t="b">
        <f t="shared" si="21"/>
        <v>0</v>
      </c>
      <c r="E662">
        <f>_xlfn.XLOOKUP(A662,FF!S:S,FF!B:B)</f>
        <v>112046</v>
      </c>
    </row>
    <row r="663" spans="1:5" hidden="1" x14ac:dyDescent="0.35">
      <c r="A663" s="78">
        <v>46.717769733213018</v>
      </c>
      <c r="B663" s="3">
        <f t="shared" si="20"/>
        <v>0</v>
      </c>
      <c r="C663" s="3">
        <f>_xlfn.XLOOKUP(A663,FF!S:S,FF!AE:AE)</f>
        <v>0</v>
      </c>
      <c r="D663" t="b">
        <f t="shared" si="21"/>
        <v>1</v>
      </c>
    </row>
    <row r="664" spans="1:5" x14ac:dyDescent="0.35">
      <c r="A664" s="78">
        <v>61.29898428882705</v>
      </c>
      <c r="B664" s="3">
        <f t="shared" si="20"/>
        <v>1.9558781146592463</v>
      </c>
      <c r="C664" s="3">
        <f>_xlfn.XLOOKUP(A664,FF!S:S,FF!AE:AE)</f>
        <v>0</v>
      </c>
      <c r="D664" t="b">
        <f t="shared" si="21"/>
        <v>0</v>
      </c>
      <c r="E664">
        <f>_xlfn.XLOOKUP(A664,FF!S:S,FF!B:B)</f>
        <v>112048</v>
      </c>
    </row>
    <row r="665" spans="1:5" x14ac:dyDescent="0.35">
      <c r="A665" s="78">
        <v>68.359461158367779</v>
      </c>
      <c r="B665" s="3">
        <f t="shared" si="20"/>
        <v>2.8031353390041338</v>
      </c>
      <c r="C665" s="3">
        <f>_xlfn.XLOOKUP(A665,FF!S:S,FF!AE:AE)</f>
        <v>0</v>
      </c>
      <c r="D665" t="b">
        <f t="shared" si="21"/>
        <v>0</v>
      </c>
      <c r="E665">
        <f>_xlfn.XLOOKUP(A665,FF!S:S,FF!B:B)</f>
        <v>112049</v>
      </c>
    </row>
    <row r="666" spans="1:5" x14ac:dyDescent="0.35">
      <c r="A666" s="78">
        <v>106.33816140972054</v>
      </c>
      <c r="B666" s="3">
        <f t="shared" si="20"/>
        <v>10.360579369166466</v>
      </c>
      <c r="C666" s="3">
        <f>_xlfn.XLOOKUP(A666,FF!S:S,FF!AE:AE)</f>
        <v>0</v>
      </c>
      <c r="D666" t="b">
        <f t="shared" si="21"/>
        <v>0</v>
      </c>
      <c r="E666">
        <f>_xlfn.XLOOKUP(A666,FF!S:S,FF!B:B)</f>
        <v>112050</v>
      </c>
    </row>
    <row r="667" spans="1:5" x14ac:dyDescent="0.35">
      <c r="A667" s="78">
        <v>61.910033686224693</v>
      </c>
      <c r="B667" s="3">
        <f t="shared" si="20"/>
        <v>2.0292040423469633</v>
      </c>
      <c r="C667" s="3">
        <f>_xlfn.XLOOKUP(A667,FF!S:S,FF!AE:AE)</f>
        <v>0</v>
      </c>
      <c r="D667" t="b">
        <f t="shared" si="21"/>
        <v>0</v>
      </c>
      <c r="E667">
        <f>_xlfn.XLOOKUP(A667,FF!S:S,FF!B:B)</f>
        <v>112051</v>
      </c>
    </row>
    <row r="668" spans="1:5" x14ac:dyDescent="0.35">
      <c r="A668" s="78">
        <v>53.17562123094978</v>
      </c>
      <c r="B668" s="3">
        <f t="shared" si="20"/>
        <v>0.98107454771397351</v>
      </c>
      <c r="C668" s="3">
        <f>_xlfn.XLOOKUP(A668,FF!S:S,FF!AE:AE)</f>
        <v>0</v>
      </c>
      <c r="D668" t="b">
        <f t="shared" si="21"/>
        <v>0</v>
      </c>
      <c r="E668">
        <f>_xlfn.XLOOKUP(A668,FF!S:S,FF!B:B)</f>
        <v>112052</v>
      </c>
    </row>
    <row r="669" spans="1:5" x14ac:dyDescent="0.35">
      <c r="A669" s="78">
        <v>103.32828149629778</v>
      </c>
      <c r="B669" s="3">
        <f t="shared" si="20"/>
        <v>9.9993937795557351</v>
      </c>
      <c r="C669" s="3">
        <f>_xlfn.XLOOKUP(A669,FF!S:S,FF!AE:AE)</f>
        <v>0</v>
      </c>
      <c r="D669" t="b">
        <f t="shared" si="21"/>
        <v>0</v>
      </c>
      <c r="E669">
        <f>_xlfn.XLOOKUP(A669,FF!S:S,FF!B:B)</f>
        <v>112053</v>
      </c>
    </row>
    <row r="670" spans="1:5" hidden="1" x14ac:dyDescent="0.35">
      <c r="A670" s="78">
        <v>47.993158550612812</v>
      </c>
      <c r="B670" s="3">
        <f t="shared" si="20"/>
        <v>0</v>
      </c>
      <c r="C670" s="3">
        <f>_xlfn.XLOOKUP(A670,FF!S:S,FF!AE:AE)</f>
        <v>0</v>
      </c>
      <c r="D670" t="b">
        <f t="shared" si="21"/>
        <v>1</v>
      </c>
    </row>
    <row r="671" spans="1:5" x14ac:dyDescent="0.35">
      <c r="A671" s="78">
        <v>73.040975071610632</v>
      </c>
      <c r="B671" s="3">
        <f t="shared" si="20"/>
        <v>3.3649170085932751</v>
      </c>
      <c r="C671" s="3">
        <f>_xlfn.XLOOKUP(A671,FF!S:S,FF!AE:AE)</f>
        <v>0</v>
      </c>
      <c r="D671" t="b">
        <f t="shared" si="21"/>
        <v>0</v>
      </c>
      <c r="E671">
        <f>_xlfn.XLOOKUP(A671,FF!S:S,FF!B:B)</f>
        <v>112055</v>
      </c>
    </row>
    <row r="672" spans="1:5" x14ac:dyDescent="0.35">
      <c r="A672" s="78">
        <v>72.020200186950916</v>
      </c>
      <c r="B672" s="3">
        <f t="shared" si="20"/>
        <v>3.2424240224341103</v>
      </c>
      <c r="C672" s="3">
        <f>_xlfn.XLOOKUP(A672,FF!S:S,FF!AE:AE)</f>
        <v>0</v>
      </c>
      <c r="D672" t="b">
        <f t="shared" si="21"/>
        <v>0</v>
      </c>
      <c r="E672">
        <f>_xlfn.XLOOKUP(A672,FF!S:S,FF!B:B)</f>
        <v>112056</v>
      </c>
    </row>
    <row r="673" spans="1:5" x14ac:dyDescent="0.35">
      <c r="A673" s="78">
        <v>72.848543904968437</v>
      </c>
      <c r="B673" s="3">
        <f t="shared" si="20"/>
        <v>3.3418252685962124</v>
      </c>
      <c r="C673" s="3">
        <f>_xlfn.XLOOKUP(A673,FF!S:S,FF!AE:AE)</f>
        <v>0</v>
      </c>
      <c r="D673" t="b">
        <f t="shared" si="21"/>
        <v>0</v>
      </c>
      <c r="E673">
        <f>_xlfn.XLOOKUP(A673,FF!S:S,FF!B:B)</f>
        <v>112057</v>
      </c>
    </row>
    <row r="674" spans="1:5" x14ac:dyDescent="0.35">
      <c r="A674" s="78">
        <v>68.474173874747308</v>
      </c>
      <c r="B674" s="3">
        <f t="shared" si="20"/>
        <v>2.8169008649696767</v>
      </c>
      <c r="C674" s="3">
        <f>_xlfn.XLOOKUP(A674,FF!S:S,FF!AE:AE)</f>
        <v>0</v>
      </c>
      <c r="D674" t="b">
        <f t="shared" si="21"/>
        <v>0</v>
      </c>
      <c r="E674">
        <f>_xlfn.XLOOKUP(A674,FF!S:S,FF!B:B)</f>
        <v>112058</v>
      </c>
    </row>
    <row r="675" spans="1:5" x14ac:dyDescent="0.35">
      <c r="A675" s="78">
        <v>89.698729066707699</v>
      </c>
      <c r="B675" s="3">
        <f t="shared" si="20"/>
        <v>5.3638474880049234</v>
      </c>
      <c r="C675" s="3">
        <f>_xlfn.XLOOKUP(A675,FF!S:S,FF!AE:AE)</f>
        <v>0</v>
      </c>
      <c r="D675" t="b">
        <f t="shared" si="21"/>
        <v>0</v>
      </c>
      <c r="E675">
        <f>_xlfn.XLOOKUP(A675,FF!S:S,FF!B:B)</f>
        <v>112059</v>
      </c>
    </row>
    <row r="676" spans="1:5" hidden="1" x14ac:dyDescent="0.35">
      <c r="A676" s="78">
        <v>31.651488013536209</v>
      </c>
      <c r="B676" s="3">
        <f t="shared" si="20"/>
        <v>0</v>
      </c>
      <c r="C676" s="3">
        <f>_xlfn.XLOOKUP(A676,FF!S:S,FF!AE:AE)</f>
        <v>0</v>
      </c>
      <c r="D676" t="b">
        <f t="shared" si="21"/>
        <v>1</v>
      </c>
    </row>
    <row r="677" spans="1:5" x14ac:dyDescent="0.35">
      <c r="A677" s="78">
        <v>81.00182844847626</v>
      </c>
      <c r="B677" s="3">
        <f t="shared" si="20"/>
        <v>4.320219413817151</v>
      </c>
      <c r="C677" s="3">
        <f>_xlfn.XLOOKUP(A677,FF!S:S,FF!AE:AE)</f>
        <v>0</v>
      </c>
      <c r="D677" t="b">
        <f t="shared" si="21"/>
        <v>0</v>
      </c>
      <c r="E677">
        <f>_xlfn.XLOOKUP(A677,FF!S:S,FF!B:B)</f>
        <v>112061</v>
      </c>
    </row>
    <row r="678" spans="1:5" x14ac:dyDescent="0.35">
      <c r="A678" s="78">
        <v>70.845453182640256</v>
      </c>
      <c r="B678" s="3">
        <f t="shared" si="20"/>
        <v>3.101454381916831</v>
      </c>
      <c r="C678" s="3">
        <f>_xlfn.XLOOKUP(A678,FF!S:S,FF!AE:AE)</f>
        <v>0</v>
      </c>
      <c r="D678" t="b">
        <f t="shared" si="21"/>
        <v>0</v>
      </c>
      <c r="E678">
        <f>_xlfn.XLOOKUP(A678,FF!S:S,FF!B:B)</f>
        <v>112062</v>
      </c>
    </row>
    <row r="679" spans="1:5" x14ac:dyDescent="0.35">
      <c r="A679" s="78">
        <v>53.838918695720707</v>
      </c>
      <c r="B679" s="3">
        <f t="shared" si="20"/>
        <v>1.060670243486485</v>
      </c>
      <c r="C679" s="3">
        <f>_xlfn.XLOOKUP(A679,FF!S:S,FF!AE:AE)</f>
        <v>0</v>
      </c>
      <c r="D679" t="b">
        <f t="shared" si="21"/>
        <v>0</v>
      </c>
      <c r="E679">
        <f>_xlfn.XLOOKUP(A679,FF!S:S,FF!B:B)</f>
        <v>112063</v>
      </c>
    </row>
    <row r="680" spans="1:5" x14ac:dyDescent="0.35">
      <c r="A680" s="78">
        <v>82.0344054744603</v>
      </c>
      <c r="B680" s="3">
        <f t="shared" si="20"/>
        <v>4.4441286569352361</v>
      </c>
      <c r="C680" s="3">
        <f>_xlfn.XLOOKUP(A680,FF!S:S,FF!AE:AE)</f>
        <v>0</v>
      </c>
      <c r="D680" t="b">
        <f t="shared" si="21"/>
        <v>0</v>
      </c>
      <c r="E680">
        <f>_xlfn.XLOOKUP(A680,FF!S:S,FF!B:B)</f>
        <v>112066</v>
      </c>
    </row>
    <row r="681" spans="1:5" x14ac:dyDescent="0.35">
      <c r="A681" s="78">
        <v>114.39524797336773</v>
      </c>
      <c r="B681" s="3">
        <f t="shared" si="20"/>
        <v>11.327429756804127</v>
      </c>
      <c r="C681" s="3">
        <f>_xlfn.XLOOKUP(A681,FF!S:S,FF!AE:AE)</f>
        <v>0</v>
      </c>
      <c r="D681" t="b">
        <f t="shared" si="21"/>
        <v>0</v>
      </c>
      <c r="E681">
        <f>_xlfn.XLOOKUP(A681,FF!S:S,FF!B:B)</f>
        <v>112200</v>
      </c>
    </row>
    <row r="682" spans="1:5" hidden="1" x14ac:dyDescent="0.35">
      <c r="A682" s="151">
        <v>120.22</v>
      </c>
      <c r="B682" s="3">
        <f>IF($A682&gt;=$B$3,$C$3,
IF(A682&gt;=$B$4,$C$4+(($A682-$B$4)/($B$3-$B$4)*$D$4),
IF(A682&gt;=$B$5,$C$5+(($A682-$B$5)/($B$4-$B$5)*$D$5),                                                                                                                                                                                                                                 IF(A682&gt;=$B$6,$C$6+(($A682-$B$6)/($B$5-$B$6)*$D$6))))*$B$9/10)</f>
        <v>10</v>
      </c>
      <c r="C682" s="3"/>
    </row>
    <row r="683" spans="1:5" x14ac:dyDescent="0.35">
      <c r="A683" s="151"/>
      <c r="B683" s="3"/>
      <c r="C683" s="3"/>
    </row>
    <row r="684" spans="1:5" x14ac:dyDescent="0.35">
      <c r="A684" s="151"/>
      <c r="B684" s="3"/>
      <c r="C684" s="3"/>
    </row>
    <row r="685" spans="1:5" x14ac:dyDescent="0.35">
      <c r="A685" s="151"/>
      <c r="B685" s="3"/>
      <c r="C685" s="3"/>
    </row>
    <row r="686" spans="1:5" x14ac:dyDescent="0.35">
      <c r="A686" s="151"/>
      <c r="B686" s="3"/>
      <c r="C686" s="3"/>
    </row>
    <row r="687" spans="1:5" x14ac:dyDescent="0.35">
      <c r="A687" s="151"/>
      <c r="B687" s="3"/>
      <c r="C687" s="3"/>
    </row>
    <row r="688" spans="1:5" x14ac:dyDescent="0.35">
      <c r="A688" s="151"/>
      <c r="B688" s="3"/>
      <c r="C688" s="3"/>
    </row>
    <row r="689" spans="1:3" x14ac:dyDescent="0.35">
      <c r="A689" s="151"/>
      <c r="B689" s="3"/>
      <c r="C689" s="3"/>
    </row>
    <row r="690" spans="1:3" x14ac:dyDescent="0.35">
      <c r="A690" s="151"/>
      <c r="B690" s="3"/>
      <c r="C690" s="3"/>
    </row>
    <row r="691" spans="1:3" x14ac:dyDescent="0.35">
      <c r="A691" s="151"/>
      <c r="B691" s="3"/>
      <c r="C691" s="3"/>
    </row>
    <row r="692" spans="1:3" x14ac:dyDescent="0.35">
      <c r="A692" s="151"/>
      <c r="B692" s="3"/>
      <c r="C692" s="3"/>
    </row>
    <row r="693" spans="1:3" x14ac:dyDescent="0.35">
      <c r="A693" s="151"/>
      <c r="B693" s="3"/>
      <c r="C693" s="3"/>
    </row>
  </sheetData>
  <autoFilter ref="A19:R682" xr:uid="{0CC7A040-2700-452E-B304-98E6991741B4}">
    <filterColumn colId="3">
      <filters>
        <filter val="FALSE"/>
      </filters>
    </filterColumn>
  </autoFilter>
  <sortState xmlns:xlrd2="http://schemas.microsoft.com/office/spreadsheetml/2017/richdata2" ref="D9:D466">
    <sortCondition descending="1" ref="D9:D466"/>
  </sortState>
  <conditionalFormatting sqref="E23">
    <cfRule type="duplicateValues" dxfId="70" priority="7"/>
  </conditionalFormatting>
  <conditionalFormatting sqref="E26">
    <cfRule type="duplicateValues" dxfId="69" priority="6"/>
  </conditionalFormatting>
  <conditionalFormatting sqref="E28">
    <cfRule type="duplicateValues" dxfId="68" priority="5"/>
  </conditionalFormatting>
  <conditionalFormatting sqref="E40">
    <cfRule type="duplicateValues" dxfId="67" priority="4"/>
  </conditionalFormatting>
  <conditionalFormatting sqref="E69">
    <cfRule type="duplicateValues" dxfId="66" priority="3"/>
  </conditionalFormatting>
  <conditionalFormatting sqref="E83">
    <cfRule type="duplicateValues" dxfId="65" priority="2"/>
  </conditionalFormatting>
  <conditionalFormatting sqref="E91">
    <cfRule type="duplicateValues" dxfId="6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1996-8C88-4BAB-86CA-8B699F88B321}">
  <dimension ref="A1:D62"/>
  <sheetViews>
    <sheetView workbookViewId="0">
      <selection activeCell="J18" sqref="J18"/>
    </sheetView>
  </sheetViews>
  <sheetFormatPr defaultRowHeight="14.5" x14ac:dyDescent="0.35"/>
  <sheetData>
    <row r="1" spans="1:4" x14ac:dyDescent="0.35">
      <c r="A1" s="4" t="s">
        <v>3039</v>
      </c>
      <c r="B1" s="3"/>
      <c r="C1">
        <v>25</v>
      </c>
      <c r="D1">
        <v>100</v>
      </c>
    </row>
    <row r="2" spans="1:4" x14ac:dyDescent="0.35">
      <c r="A2" s="65">
        <v>1.2</v>
      </c>
      <c r="B2" s="3">
        <f t="shared" ref="B2:B33" si="0">$C$1*A2</f>
        <v>30</v>
      </c>
    </row>
    <row r="3" spans="1:4" x14ac:dyDescent="0.35">
      <c r="A3" s="65">
        <v>1.19</v>
      </c>
      <c r="B3" s="3">
        <f t="shared" si="0"/>
        <v>29.75</v>
      </c>
    </row>
    <row r="4" spans="1:4" x14ac:dyDescent="0.35">
      <c r="A4" s="65">
        <v>1.18</v>
      </c>
      <c r="B4" s="3">
        <f t="shared" si="0"/>
        <v>29.5</v>
      </c>
    </row>
    <row r="5" spans="1:4" x14ac:dyDescent="0.35">
      <c r="A5" s="65">
        <v>1.17</v>
      </c>
      <c r="B5" s="3">
        <f t="shared" si="0"/>
        <v>29.25</v>
      </c>
    </row>
    <row r="6" spans="1:4" x14ac:dyDescent="0.35">
      <c r="A6" s="65">
        <v>1.1599999999999999</v>
      </c>
      <c r="B6" s="3">
        <f t="shared" si="0"/>
        <v>28.999999999999996</v>
      </c>
    </row>
    <row r="7" spans="1:4" x14ac:dyDescent="0.35">
      <c r="A7" s="65">
        <v>1.1499999999999999</v>
      </c>
      <c r="B7" s="3">
        <f t="shared" si="0"/>
        <v>28.749999999999996</v>
      </c>
    </row>
    <row r="8" spans="1:4" x14ac:dyDescent="0.35">
      <c r="A8" s="65">
        <v>1.1399999999999999</v>
      </c>
      <c r="B8" s="3">
        <f t="shared" si="0"/>
        <v>28.499999999999996</v>
      </c>
    </row>
    <row r="9" spans="1:4" x14ac:dyDescent="0.35">
      <c r="A9" s="65">
        <v>1.1299999999999999</v>
      </c>
      <c r="B9" s="3">
        <f t="shared" si="0"/>
        <v>28.249999999999996</v>
      </c>
    </row>
    <row r="10" spans="1:4" x14ac:dyDescent="0.35">
      <c r="A10" s="65">
        <v>1.1200000000000001</v>
      </c>
      <c r="B10" s="3">
        <f t="shared" si="0"/>
        <v>28.000000000000004</v>
      </c>
    </row>
    <row r="11" spans="1:4" x14ac:dyDescent="0.35">
      <c r="A11" s="65">
        <v>1.1100000000000001</v>
      </c>
      <c r="B11" s="3">
        <f t="shared" si="0"/>
        <v>27.750000000000004</v>
      </c>
    </row>
    <row r="12" spans="1:4" x14ac:dyDescent="0.35">
      <c r="A12" s="65">
        <v>1.1000000000000001</v>
      </c>
      <c r="B12" s="3">
        <f t="shared" si="0"/>
        <v>27.500000000000004</v>
      </c>
    </row>
    <row r="13" spans="1:4" x14ac:dyDescent="0.35">
      <c r="A13" s="65">
        <v>1.0900000000000001</v>
      </c>
      <c r="B13" s="3">
        <f t="shared" si="0"/>
        <v>27.250000000000004</v>
      </c>
    </row>
    <row r="14" spans="1:4" x14ac:dyDescent="0.35">
      <c r="A14" s="65">
        <v>1.08</v>
      </c>
      <c r="B14" s="3">
        <f t="shared" si="0"/>
        <v>27</v>
      </c>
    </row>
    <row r="15" spans="1:4" x14ac:dyDescent="0.35">
      <c r="A15" s="65">
        <v>1.07</v>
      </c>
      <c r="B15" s="3">
        <f t="shared" si="0"/>
        <v>26.75</v>
      </c>
    </row>
    <row r="16" spans="1:4" x14ac:dyDescent="0.35">
      <c r="A16" s="65">
        <v>1.06</v>
      </c>
      <c r="B16" s="3">
        <f t="shared" si="0"/>
        <v>26.5</v>
      </c>
    </row>
    <row r="17" spans="1:3" x14ac:dyDescent="0.35">
      <c r="A17" s="65">
        <v>1.05</v>
      </c>
      <c r="B17" s="3">
        <f t="shared" si="0"/>
        <v>26.25</v>
      </c>
      <c r="C17" s="5"/>
    </row>
    <row r="18" spans="1:3" x14ac:dyDescent="0.35">
      <c r="A18" s="65">
        <v>1.04</v>
      </c>
      <c r="B18" s="3">
        <f t="shared" si="0"/>
        <v>26</v>
      </c>
    </row>
    <row r="19" spans="1:3" x14ac:dyDescent="0.35">
      <c r="A19" s="65">
        <v>1.03</v>
      </c>
      <c r="B19" s="3">
        <f t="shared" si="0"/>
        <v>25.75</v>
      </c>
    </row>
    <row r="20" spans="1:3" x14ac:dyDescent="0.35">
      <c r="A20" s="65">
        <v>1.02</v>
      </c>
      <c r="B20" s="3">
        <f t="shared" si="0"/>
        <v>25.5</v>
      </c>
    </row>
    <row r="21" spans="1:3" x14ac:dyDescent="0.35">
      <c r="A21" s="65">
        <v>1.01</v>
      </c>
      <c r="B21" s="3">
        <f t="shared" si="0"/>
        <v>25.25</v>
      </c>
    </row>
    <row r="22" spans="1:3" x14ac:dyDescent="0.35">
      <c r="A22" s="65">
        <v>1</v>
      </c>
      <c r="B22" s="3">
        <f t="shared" si="0"/>
        <v>25</v>
      </c>
    </row>
    <row r="23" spans="1:3" x14ac:dyDescent="0.35">
      <c r="A23" s="65">
        <v>0.99</v>
      </c>
      <c r="B23" s="3">
        <f t="shared" si="0"/>
        <v>24.75</v>
      </c>
    </row>
    <row r="24" spans="1:3" x14ac:dyDescent="0.35">
      <c r="A24" s="65">
        <v>0.98</v>
      </c>
      <c r="B24" s="3">
        <f t="shared" si="0"/>
        <v>24.5</v>
      </c>
    </row>
    <row r="25" spans="1:3" x14ac:dyDescent="0.35">
      <c r="A25" s="65">
        <v>0.97</v>
      </c>
      <c r="B25" s="3">
        <f t="shared" si="0"/>
        <v>24.25</v>
      </c>
    </row>
    <row r="26" spans="1:3" x14ac:dyDescent="0.35">
      <c r="A26" s="65">
        <v>0.96</v>
      </c>
      <c r="B26" s="3">
        <f t="shared" si="0"/>
        <v>24</v>
      </c>
    </row>
    <row r="27" spans="1:3" x14ac:dyDescent="0.35">
      <c r="A27" s="65">
        <v>0.95</v>
      </c>
      <c r="B27" s="3">
        <f t="shared" si="0"/>
        <v>23.75</v>
      </c>
    </row>
    <row r="28" spans="1:3" x14ac:dyDescent="0.35">
      <c r="A28" s="65">
        <v>0.94</v>
      </c>
      <c r="B28" s="3">
        <f t="shared" si="0"/>
        <v>23.5</v>
      </c>
    </row>
    <row r="29" spans="1:3" x14ac:dyDescent="0.35">
      <c r="A29" s="65">
        <v>0.93</v>
      </c>
      <c r="B29" s="3">
        <f t="shared" si="0"/>
        <v>23.25</v>
      </c>
    </row>
    <row r="30" spans="1:3" x14ac:dyDescent="0.35">
      <c r="A30" s="65">
        <v>0.92</v>
      </c>
      <c r="B30" s="3">
        <f t="shared" si="0"/>
        <v>23</v>
      </c>
    </row>
    <row r="31" spans="1:3" x14ac:dyDescent="0.35">
      <c r="A31" s="65">
        <v>0.91</v>
      </c>
      <c r="B31" s="3">
        <f t="shared" si="0"/>
        <v>22.75</v>
      </c>
    </row>
    <row r="32" spans="1:3" x14ac:dyDescent="0.35">
      <c r="A32" s="65">
        <v>0.9</v>
      </c>
      <c r="B32" s="3">
        <f t="shared" si="0"/>
        <v>22.5</v>
      </c>
    </row>
    <row r="33" spans="1:3" x14ac:dyDescent="0.35">
      <c r="A33" s="65">
        <v>0.89</v>
      </c>
      <c r="B33" s="3">
        <f t="shared" si="0"/>
        <v>22.25</v>
      </c>
      <c r="C33" s="4"/>
    </row>
    <row r="34" spans="1:3" x14ac:dyDescent="0.35">
      <c r="A34" s="65">
        <v>0.88</v>
      </c>
      <c r="B34" s="3">
        <f t="shared" ref="B34:B62" si="1">$C$1*A34</f>
        <v>22</v>
      </c>
    </row>
    <row r="35" spans="1:3" x14ac:dyDescent="0.35">
      <c r="A35" s="65">
        <v>0.87</v>
      </c>
      <c r="B35" s="3">
        <f t="shared" si="1"/>
        <v>21.75</v>
      </c>
      <c r="C35" s="4"/>
    </row>
    <row r="36" spans="1:3" x14ac:dyDescent="0.35">
      <c r="A36" s="65">
        <v>0.86</v>
      </c>
      <c r="B36" s="3">
        <f t="shared" si="1"/>
        <v>21.5</v>
      </c>
    </row>
    <row r="37" spans="1:3" x14ac:dyDescent="0.35">
      <c r="A37" s="65">
        <v>0.85</v>
      </c>
      <c r="B37" s="3">
        <f t="shared" si="1"/>
        <v>21.25</v>
      </c>
    </row>
    <row r="38" spans="1:3" x14ac:dyDescent="0.35">
      <c r="A38" s="65">
        <v>0.84</v>
      </c>
      <c r="B38" s="3">
        <f t="shared" si="1"/>
        <v>21</v>
      </c>
    </row>
    <row r="39" spans="1:3" x14ac:dyDescent="0.35">
      <c r="A39" s="65">
        <v>0.83</v>
      </c>
      <c r="B39" s="3">
        <f t="shared" si="1"/>
        <v>20.75</v>
      </c>
    </row>
    <row r="40" spans="1:3" x14ac:dyDescent="0.35">
      <c r="A40" s="65">
        <v>0.82</v>
      </c>
      <c r="B40" s="3">
        <f t="shared" si="1"/>
        <v>20.5</v>
      </c>
    </row>
    <row r="41" spans="1:3" x14ac:dyDescent="0.35">
      <c r="A41" s="65">
        <v>0.81</v>
      </c>
      <c r="B41" s="3">
        <f t="shared" si="1"/>
        <v>20.25</v>
      </c>
    </row>
    <row r="42" spans="1:3" x14ac:dyDescent="0.35">
      <c r="A42" s="65">
        <v>0.8</v>
      </c>
      <c r="B42" s="3">
        <f t="shared" si="1"/>
        <v>20</v>
      </c>
    </row>
    <row r="43" spans="1:3" x14ac:dyDescent="0.35">
      <c r="A43" s="65">
        <v>0.79</v>
      </c>
      <c r="B43" s="3">
        <f t="shared" si="1"/>
        <v>19.75</v>
      </c>
    </row>
    <row r="44" spans="1:3" x14ac:dyDescent="0.35">
      <c r="A44" s="65">
        <v>0.78</v>
      </c>
      <c r="B44" s="3">
        <f t="shared" si="1"/>
        <v>19.5</v>
      </c>
    </row>
    <row r="45" spans="1:3" x14ac:dyDescent="0.35">
      <c r="A45" s="65">
        <v>0.77</v>
      </c>
      <c r="B45" s="3">
        <f t="shared" si="1"/>
        <v>19.25</v>
      </c>
    </row>
    <row r="46" spans="1:3" x14ac:dyDescent="0.35">
      <c r="A46" s="65">
        <v>0.76</v>
      </c>
      <c r="B46" s="3">
        <f t="shared" si="1"/>
        <v>19</v>
      </c>
    </row>
    <row r="47" spans="1:3" x14ac:dyDescent="0.35">
      <c r="A47" s="65">
        <v>0.75</v>
      </c>
      <c r="B47" s="3">
        <f t="shared" si="1"/>
        <v>18.75</v>
      </c>
    </row>
    <row r="48" spans="1:3" x14ac:dyDescent="0.35">
      <c r="A48" s="65">
        <v>0.74</v>
      </c>
      <c r="B48" s="3">
        <f t="shared" si="1"/>
        <v>18.5</v>
      </c>
    </row>
    <row r="49" spans="1:2" x14ac:dyDescent="0.35">
      <c r="A49" s="65">
        <v>0.73</v>
      </c>
      <c r="B49" s="3">
        <f t="shared" si="1"/>
        <v>18.25</v>
      </c>
    </row>
    <row r="50" spans="1:2" x14ac:dyDescent="0.35">
      <c r="A50" s="65">
        <v>0.72</v>
      </c>
      <c r="B50" s="3">
        <f t="shared" si="1"/>
        <v>18</v>
      </c>
    </row>
    <row r="51" spans="1:2" x14ac:dyDescent="0.35">
      <c r="A51" s="65">
        <v>0.71</v>
      </c>
      <c r="B51" s="3">
        <f t="shared" si="1"/>
        <v>17.75</v>
      </c>
    </row>
    <row r="52" spans="1:2" x14ac:dyDescent="0.35">
      <c r="A52" s="65">
        <v>0.7</v>
      </c>
      <c r="B52" s="3">
        <f t="shared" si="1"/>
        <v>17.5</v>
      </c>
    </row>
    <row r="53" spans="1:2" x14ac:dyDescent="0.35">
      <c r="A53" s="65">
        <v>0.69</v>
      </c>
      <c r="B53" s="3">
        <f t="shared" si="1"/>
        <v>17.25</v>
      </c>
    </row>
    <row r="54" spans="1:2" x14ac:dyDescent="0.35">
      <c r="A54" s="65">
        <v>0.68</v>
      </c>
      <c r="B54" s="3">
        <f t="shared" si="1"/>
        <v>17</v>
      </c>
    </row>
    <row r="55" spans="1:2" x14ac:dyDescent="0.35">
      <c r="A55" s="65">
        <v>0.67</v>
      </c>
      <c r="B55" s="3">
        <f t="shared" si="1"/>
        <v>16.75</v>
      </c>
    </row>
    <row r="56" spans="1:2" x14ac:dyDescent="0.35">
      <c r="A56" s="65">
        <v>0.66</v>
      </c>
      <c r="B56" s="3">
        <f t="shared" si="1"/>
        <v>16.5</v>
      </c>
    </row>
    <row r="57" spans="1:2" x14ac:dyDescent="0.35">
      <c r="A57" s="65">
        <v>0.65</v>
      </c>
      <c r="B57" s="3">
        <f t="shared" si="1"/>
        <v>16.25</v>
      </c>
    </row>
    <row r="58" spans="1:2" x14ac:dyDescent="0.35">
      <c r="A58" s="65">
        <v>0.64</v>
      </c>
      <c r="B58" s="3">
        <f t="shared" si="1"/>
        <v>16</v>
      </c>
    </row>
    <row r="59" spans="1:2" x14ac:dyDescent="0.35">
      <c r="A59" s="65">
        <v>0.63</v>
      </c>
      <c r="B59" s="3">
        <f t="shared" si="1"/>
        <v>15.75</v>
      </c>
    </row>
    <row r="60" spans="1:2" x14ac:dyDescent="0.35">
      <c r="A60" s="65">
        <v>0.62</v>
      </c>
      <c r="B60" s="3">
        <f t="shared" si="1"/>
        <v>15.5</v>
      </c>
    </row>
    <row r="61" spans="1:2" x14ac:dyDescent="0.35">
      <c r="A61" s="65">
        <v>0.61</v>
      </c>
      <c r="B61" s="3">
        <f t="shared" si="1"/>
        <v>15.25</v>
      </c>
    </row>
    <row r="62" spans="1:2" x14ac:dyDescent="0.35">
      <c r="A62" s="65">
        <v>0.6</v>
      </c>
      <c r="B62" s="3">
        <f t="shared" si="1"/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D2D9-8730-443A-BA57-14D1DC2D20B7}">
  <dimension ref="A1:E197"/>
  <sheetViews>
    <sheetView workbookViewId="0">
      <selection activeCell="G10" sqref="G10"/>
    </sheetView>
  </sheetViews>
  <sheetFormatPr defaultRowHeight="14.5" x14ac:dyDescent="0.35"/>
  <cols>
    <col min="1" max="1" width="11.36328125" customWidth="1"/>
    <col min="2" max="2" width="16.08984375" bestFit="1" customWidth="1"/>
    <col min="3" max="3" width="16.7265625" customWidth="1"/>
    <col min="5" max="5" width="15.6328125" customWidth="1"/>
  </cols>
  <sheetData>
    <row r="1" spans="1:5" x14ac:dyDescent="0.35">
      <c r="A1" t="s">
        <v>3041</v>
      </c>
      <c r="B1" t="s">
        <v>3042</v>
      </c>
      <c r="C1" t="s">
        <v>3043</v>
      </c>
      <c r="E1" t="s">
        <v>3044</v>
      </c>
    </row>
    <row r="2" spans="1:5" x14ac:dyDescent="0.35">
      <c r="A2">
        <v>142.15304178495484</v>
      </c>
      <c r="B2">
        <v>10</v>
      </c>
      <c r="C2">
        <v>12</v>
      </c>
      <c r="D2" t="b">
        <v>0</v>
      </c>
      <c r="E2">
        <v>104761</v>
      </c>
    </row>
    <row r="3" spans="1:5" x14ac:dyDescent="0.35">
      <c r="A3">
        <v>120.05278292949014</v>
      </c>
      <c r="B3">
        <v>10</v>
      </c>
      <c r="C3">
        <v>12</v>
      </c>
      <c r="D3" t="b">
        <v>0</v>
      </c>
      <c r="E3">
        <v>104829</v>
      </c>
    </row>
    <row r="4" spans="1:5" x14ac:dyDescent="0.35">
      <c r="A4">
        <v>120.21667089291581</v>
      </c>
      <c r="B4">
        <v>10</v>
      </c>
      <c r="C4">
        <v>12</v>
      </c>
      <c r="D4" t="b">
        <v>0</v>
      </c>
      <c r="E4">
        <v>104844</v>
      </c>
    </row>
    <row r="5" spans="1:5" x14ac:dyDescent="0.35">
      <c r="A5">
        <v>142.39829173897502</v>
      </c>
      <c r="B5">
        <v>10</v>
      </c>
      <c r="C5">
        <v>12</v>
      </c>
      <c r="D5" t="b">
        <v>0</v>
      </c>
      <c r="E5">
        <v>104980</v>
      </c>
    </row>
    <row r="6" spans="1:5" x14ac:dyDescent="0.35">
      <c r="A6">
        <v>130.63303030555647</v>
      </c>
      <c r="B6">
        <v>10</v>
      </c>
      <c r="C6">
        <v>12</v>
      </c>
      <c r="D6" t="b">
        <v>0</v>
      </c>
      <c r="E6">
        <v>105158</v>
      </c>
    </row>
    <row r="7" spans="1:5" x14ac:dyDescent="0.35">
      <c r="A7">
        <v>180.92574841273193</v>
      </c>
      <c r="B7">
        <v>10</v>
      </c>
      <c r="C7">
        <v>12</v>
      </c>
      <c r="D7" t="b">
        <v>0</v>
      </c>
      <c r="E7">
        <v>105186</v>
      </c>
    </row>
    <row r="8" spans="1:5" x14ac:dyDescent="0.35">
      <c r="A8">
        <v>128.07314583313203</v>
      </c>
      <c r="B8">
        <v>10</v>
      </c>
      <c r="C8">
        <v>12</v>
      </c>
      <c r="D8" t="b">
        <v>0</v>
      </c>
      <c r="E8">
        <v>105206</v>
      </c>
    </row>
    <row r="9" spans="1:5" x14ac:dyDescent="0.35">
      <c r="A9">
        <v>140.03092047777358</v>
      </c>
      <c r="B9">
        <v>10</v>
      </c>
      <c r="C9">
        <v>12</v>
      </c>
      <c r="D9" t="b">
        <v>0</v>
      </c>
      <c r="E9">
        <v>105225</v>
      </c>
    </row>
    <row r="10" spans="1:5" x14ac:dyDescent="0.35">
      <c r="A10">
        <v>121.64892257221894</v>
      </c>
      <c r="B10">
        <v>10</v>
      </c>
      <c r="C10">
        <v>12</v>
      </c>
      <c r="D10" t="b">
        <v>0</v>
      </c>
      <c r="E10">
        <v>105266</v>
      </c>
    </row>
    <row r="11" spans="1:5" x14ac:dyDescent="0.35">
      <c r="A11">
        <v>136.77623589872189</v>
      </c>
      <c r="B11">
        <v>10</v>
      </c>
      <c r="C11">
        <v>12</v>
      </c>
      <c r="D11" t="b">
        <v>0</v>
      </c>
      <c r="E11">
        <v>105280</v>
      </c>
    </row>
    <row r="12" spans="1:5" x14ac:dyDescent="0.35">
      <c r="A12">
        <v>124.60851351106584</v>
      </c>
      <c r="B12">
        <v>10</v>
      </c>
      <c r="C12">
        <v>12</v>
      </c>
      <c r="D12" t="b">
        <v>0</v>
      </c>
      <c r="E12">
        <v>105339</v>
      </c>
    </row>
    <row r="13" spans="1:5" x14ac:dyDescent="0.35">
      <c r="A13">
        <v>131.89960277098197</v>
      </c>
      <c r="B13">
        <v>10</v>
      </c>
      <c r="C13">
        <v>12</v>
      </c>
      <c r="D13" t="b">
        <v>0</v>
      </c>
      <c r="E13">
        <v>105352</v>
      </c>
    </row>
    <row r="14" spans="1:5" x14ac:dyDescent="0.35">
      <c r="A14">
        <v>142.77314852591419</v>
      </c>
      <c r="B14">
        <v>10</v>
      </c>
      <c r="C14">
        <v>12</v>
      </c>
      <c r="D14" t="b">
        <v>0</v>
      </c>
      <c r="E14">
        <v>105411</v>
      </c>
    </row>
    <row r="15" spans="1:5" x14ac:dyDescent="0.35">
      <c r="A15" t="s">
        <v>1093</v>
      </c>
      <c r="B15">
        <v>10</v>
      </c>
      <c r="C15" t="s">
        <v>1093</v>
      </c>
      <c r="D15" t="b">
        <v>0</v>
      </c>
      <c r="E15">
        <v>105436</v>
      </c>
    </row>
    <row r="16" spans="1:5" x14ac:dyDescent="0.35">
      <c r="A16">
        <v>130.27197382966406</v>
      </c>
      <c r="B16">
        <v>10</v>
      </c>
      <c r="C16">
        <v>12</v>
      </c>
      <c r="D16" t="b">
        <v>0</v>
      </c>
      <c r="E16">
        <v>105552</v>
      </c>
    </row>
    <row r="17" spans="1:5" x14ac:dyDescent="0.35">
      <c r="A17">
        <v>125.49049805113104</v>
      </c>
      <c r="B17">
        <v>10</v>
      </c>
      <c r="C17">
        <v>12</v>
      </c>
      <c r="D17" t="b">
        <v>0</v>
      </c>
      <c r="E17">
        <v>105557</v>
      </c>
    </row>
    <row r="18" spans="1:5" x14ac:dyDescent="0.35">
      <c r="A18">
        <v>144.23240766581151</v>
      </c>
      <c r="B18">
        <v>10</v>
      </c>
      <c r="C18">
        <v>12</v>
      </c>
      <c r="D18" t="b">
        <v>0</v>
      </c>
      <c r="E18">
        <v>105730</v>
      </c>
    </row>
    <row r="19" spans="1:5" x14ac:dyDescent="0.35">
      <c r="A19">
        <v>135.34575804021969</v>
      </c>
      <c r="B19">
        <v>10</v>
      </c>
      <c r="C19">
        <v>12</v>
      </c>
      <c r="D19" t="b">
        <v>0</v>
      </c>
      <c r="E19">
        <v>105732</v>
      </c>
    </row>
    <row r="20" spans="1:5" x14ac:dyDescent="0.35">
      <c r="A20">
        <v>152.53995089685739</v>
      </c>
      <c r="B20">
        <v>10</v>
      </c>
      <c r="C20">
        <v>12</v>
      </c>
      <c r="D20" t="b">
        <v>0</v>
      </c>
      <c r="E20">
        <v>105831</v>
      </c>
    </row>
    <row r="21" spans="1:5" x14ac:dyDescent="0.35">
      <c r="A21">
        <v>123.4174319298791</v>
      </c>
      <c r="B21">
        <v>10</v>
      </c>
      <c r="C21">
        <v>12</v>
      </c>
      <c r="D21" t="b">
        <v>0</v>
      </c>
      <c r="E21">
        <v>105838</v>
      </c>
    </row>
    <row r="22" spans="1:5" x14ac:dyDescent="0.35">
      <c r="A22">
        <v>123.80630120198246</v>
      </c>
      <c r="B22">
        <v>10</v>
      </c>
      <c r="C22">
        <v>12</v>
      </c>
      <c r="D22" t="b">
        <v>0</v>
      </c>
      <c r="E22">
        <v>106617</v>
      </c>
    </row>
    <row r="23" spans="1:5" x14ac:dyDescent="0.35">
      <c r="A23">
        <v>131.79921085861264</v>
      </c>
      <c r="B23">
        <v>10</v>
      </c>
      <c r="C23">
        <v>12</v>
      </c>
      <c r="D23" t="b">
        <v>0</v>
      </c>
      <c r="E23">
        <v>107801</v>
      </c>
    </row>
    <row r="24" spans="1:5" x14ac:dyDescent="0.35">
      <c r="A24">
        <v>151.33132306494053</v>
      </c>
      <c r="B24">
        <v>10</v>
      </c>
      <c r="C24">
        <v>12</v>
      </c>
      <c r="D24" t="b">
        <v>0</v>
      </c>
      <c r="E24">
        <v>107816</v>
      </c>
    </row>
    <row r="25" spans="1:5" x14ac:dyDescent="0.35">
      <c r="A25">
        <v>128.63475280566243</v>
      </c>
      <c r="B25">
        <v>10</v>
      </c>
      <c r="C25">
        <v>12</v>
      </c>
      <c r="D25" t="b">
        <v>0</v>
      </c>
      <c r="E25">
        <v>107820</v>
      </c>
    </row>
    <row r="26" spans="1:5" x14ac:dyDescent="0.35">
      <c r="A26">
        <v>139.96935654218527</v>
      </c>
      <c r="B26">
        <v>10</v>
      </c>
      <c r="C26">
        <v>12</v>
      </c>
      <c r="D26" t="b">
        <v>0</v>
      </c>
      <c r="E26">
        <v>107824</v>
      </c>
    </row>
    <row r="27" spans="1:5" x14ac:dyDescent="0.35">
      <c r="A27">
        <v>123.39520414880258</v>
      </c>
      <c r="B27">
        <v>10</v>
      </c>
      <c r="C27">
        <v>12</v>
      </c>
      <c r="D27" t="b">
        <v>0</v>
      </c>
      <c r="E27">
        <v>108092</v>
      </c>
    </row>
    <row r="28" spans="1:5" x14ac:dyDescent="0.35">
      <c r="A28">
        <v>121.45960665730439</v>
      </c>
      <c r="B28">
        <v>10</v>
      </c>
      <c r="C28">
        <v>12</v>
      </c>
      <c r="D28" t="b">
        <v>0</v>
      </c>
      <c r="E28">
        <v>108156</v>
      </c>
    </row>
    <row r="29" spans="1:5" x14ac:dyDescent="0.35">
      <c r="A29">
        <v>131.92405156392542</v>
      </c>
      <c r="B29">
        <v>10</v>
      </c>
      <c r="C29">
        <v>12</v>
      </c>
      <c r="D29" t="b">
        <v>0</v>
      </c>
      <c r="E29">
        <v>108157</v>
      </c>
    </row>
    <row r="30" spans="1:5" x14ac:dyDescent="0.35">
      <c r="A30">
        <v>143.96935800976007</v>
      </c>
      <c r="B30">
        <v>10</v>
      </c>
      <c r="C30">
        <v>12</v>
      </c>
      <c r="D30" t="b">
        <v>0</v>
      </c>
      <c r="E30">
        <v>108288</v>
      </c>
    </row>
    <row r="31" spans="1:5" x14ac:dyDescent="0.35">
      <c r="A31">
        <v>128.03783351165018</v>
      </c>
      <c r="B31">
        <v>10</v>
      </c>
      <c r="C31">
        <v>12</v>
      </c>
      <c r="D31" t="b">
        <v>0</v>
      </c>
      <c r="E31">
        <v>108289</v>
      </c>
    </row>
    <row r="32" spans="1:5" x14ac:dyDescent="0.35">
      <c r="A32">
        <v>139.41458538818705</v>
      </c>
      <c r="B32">
        <v>10</v>
      </c>
      <c r="C32">
        <v>12</v>
      </c>
      <c r="D32" t="b">
        <v>0</v>
      </c>
      <c r="E32">
        <v>108316</v>
      </c>
    </row>
    <row r="33" spans="1:5" x14ac:dyDescent="0.35">
      <c r="A33">
        <v>121.38293421486976</v>
      </c>
      <c r="B33">
        <v>10</v>
      </c>
      <c r="C33">
        <v>12</v>
      </c>
      <c r="D33" t="b">
        <v>0</v>
      </c>
      <c r="E33">
        <v>108322</v>
      </c>
    </row>
    <row r="34" spans="1:5" x14ac:dyDescent="0.35">
      <c r="A34">
        <v>120.33139509125962</v>
      </c>
      <c r="B34">
        <v>10</v>
      </c>
      <c r="C34">
        <v>12</v>
      </c>
      <c r="D34" t="b">
        <v>0</v>
      </c>
      <c r="E34">
        <v>108545</v>
      </c>
    </row>
    <row r="35" spans="1:5" x14ac:dyDescent="0.35">
      <c r="A35">
        <v>122.70496866824416</v>
      </c>
      <c r="B35">
        <v>10</v>
      </c>
      <c r="C35">
        <v>12</v>
      </c>
      <c r="D35" t="b">
        <v>0</v>
      </c>
      <c r="E35">
        <v>108783</v>
      </c>
    </row>
    <row r="36" spans="1:5" x14ac:dyDescent="0.35">
      <c r="A36">
        <v>123.79984768308813</v>
      </c>
      <c r="B36">
        <v>10</v>
      </c>
      <c r="C36">
        <v>12</v>
      </c>
      <c r="D36" t="b">
        <v>0</v>
      </c>
      <c r="E36">
        <v>108791</v>
      </c>
    </row>
    <row r="37" spans="1:5" x14ac:dyDescent="0.35">
      <c r="A37">
        <v>123.81307382183302</v>
      </c>
      <c r="B37">
        <v>10</v>
      </c>
      <c r="C37">
        <v>12</v>
      </c>
      <c r="D37" t="b">
        <v>0</v>
      </c>
      <c r="E37">
        <v>108804</v>
      </c>
    </row>
    <row r="38" spans="1:5" x14ac:dyDescent="0.35">
      <c r="A38">
        <v>130.53107944126722</v>
      </c>
      <c r="B38">
        <v>10</v>
      </c>
      <c r="C38">
        <v>12</v>
      </c>
      <c r="D38" t="b">
        <v>0</v>
      </c>
      <c r="E38">
        <v>109169</v>
      </c>
    </row>
    <row r="39" spans="1:5" x14ac:dyDescent="0.35">
      <c r="A39">
        <v>140.7568678060108</v>
      </c>
      <c r="B39">
        <v>10</v>
      </c>
      <c r="C39">
        <v>12</v>
      </c>
      <c r="D39" t="b">
        <v>0</v>
      </c>
      <c r="E39">
        <v>109213</v>
      </c>
    </row>
    <row r="40" spans="1:5" x14ac:dyDescent="0.35">
      <c r="A40">
        <v>121.30538207292128</v>
      </c>
      <c r="B40">
        <v>10</v>
      </c>
      <c r="C40">
        <v>12</v>
      </c>
      <c r="D40" t="b">
        <v>0</v>
      </c>
      <c r="E40">
        <v>109214</v>
      </c>
    </row>
    <row r="41" spans="1:5" x14ac:dyDescent="0.35">
      <c r="A41">
        <v>122.14583180965511</v>
      </c>
      <c r="B41">
        <v>10</v>
      </c>
      <c r="C41">
        <v>12</v>
      </c>
      <c r="D41" t="b">
        <v>0</v>
      </c>
      <c r="E41">
        <v>109225</v>
      </c>
    </row>
    <row r="42" spans="1:5" x14ac:dyDescent="0.35">
      <c r="A42">
        <v>134.32382893971376</v>
      </c>
      <c r="B42">
        <v>10</v>
      </c>
      <c r="C42">
        <v>12</v>
      </c>
      <c r="D42" t="b">
        <v>0</v>
      </c>
      <c r="E42">
        <v>109290</v>
      </c>
    </row>
    <row r="43" spans="1:5" x14ac:dyDescent="0.35">
      <c r="A43">
        <v>136.66570130111668</v>
      </c>
      <c r="B43">
        <v>10</v>
      </c>
      <c r="C43">
        <v>12</v>
      </c>
      <c r="D43" t="b">
        <v>0</v>
      </c>
      <c r="E43">
        <v>110009</v>
      </c>
    </row>
    <row r="44" spans="1:5" x14ac:dyDescent="0.35">
      <c r="A44">
        <v>122.11792675626086</v>
      </c>
      <c r="B44">
        <v>10</v>
      </c>
      <c r="C44">
        <v>12</v>
      </c>
      <c r="D44" t="b">
        <v>0</v>
      </c>
      <c r="E44">
        <v>110062</v>
      </c>
    </row>
    <row r="45" spans="1:5" x14ac:dyDescent="0.35">
      <c r="A45">
        <v>124.00960407417286</v>
      </c>
      <c r="B45">
        <v>10</v>
      </c>
      <c r="C45">
        <v>12</v>
      </c>
      <c r="D45" t="b">
        <v>0</v>
      </c>
      <c r="E45">
        <v>110074</v>
      </c>
    </row>
    <row r="46" spans="1:5" x14ac:dyDescent="0.35">
      <c r="A46">
        <v>84.739794716661365</v>
      </c>
      <c r="B46">
        <v>4.768775365999363</v>
      </c>
      <c r="C46">
        <v>0</v>
      </c>
      <c r="D46" t="b">
        <v>0</v>
      </c>
      <c r="E46">
        <v>110101</v>
      </c>
    </row>
    <row r="47" spans="1:5" x14ac:dyDescent="0.35">
      <c r="A47">
        <v>224.73059269977793</v>
      </c>
      <c r="B47">
        <v>10</v>
      </c>
      <c r="C47">
        <v>0</v>
      </c>
      <c r="D47" t="b">
        <v>0</v>
      </c>
      <c r="E47">
        <v>110230</v>
      </c>
    </row>
    <row r="48" spans="1:5" x14ac:dyDescent="0.35">
      <c r="A48">
        <v>113.48265031336653</v>
      </c>
      <c r="B48">
        <v>11.217918037603985</v>
      </c>
      <c r="C48">
        <v>0</v>
      </c>
      <c r="D48" t="b">
        <v>0</v>
      </c>
      <c r="E48">
        <v>110452</v>
      </c>
    </row>
    <row r="49" spans="1:5" x14ac:dyDescent="0.35">
      <c r="A49">
        <v>111.99068062474542</v>
      </c>
      <c r="B49">
        <v>11.038881674969449</v>
      </c>
      <c r="C49">
        <v>0</v>
      </c>
      <c r="D49" t="b">
        <v>0</v>
      </c>
      <c r="E49">
        <v>110454</v>
      </c>
    </row>
    <row r="50" spans="1:5" x14ac:dyDescent="0.35">
      <c r="A50">
        <v>68.724452976735208</v>
      </c>
      <c r="B50">
        <v>2.8469343572082244</v>
      </c>
      <c r="C50">
        <v>0</v>
      </c>
      <c r="D50" t="b">
        <v>0</v>
      </c>
      <c r="E50">
        <v>110466</v>
      </c>
    </row>
    <row r="51" spans="1:5" x14ac:dyDescent="0.35">
      <c r="A51">
        <v>78.398170884835665</v>
      </c>
      <c r="B51">
        <v>4.0077805061802803</v>
      </c>
      <c r="C51">
        <v>0</v>
      </c>
      <c r="D51" t="b">
        <v>0</v>
      </c>
      <c r="E51">
        <v>110469</v>
      </c>
    </row>
    <row r="52" spans="1:5" x14ac:dyDescent="0.35">
      <c r="A52">
        <v>87.640717168077657</v>
      </c>
      <c r="B52">
        <v>5.1168860601693194</v>
      </c>
      <c r="C52">
        <v>0</v>
      </c>
      <c r="D52" t="b">
        <v>0</v>
      </c>
      <c r="E52">
        <v>110470</v>
      </c>
    </row>
    <row r="53" spans="1:5" x14ac:dyDescent="0.35">
      <c r="A53">
        <v>108.51613924911948</v>
      </c>
      <c r="B53">
        <v>10.621936709894339</v>
      </c>
      <c r="C53">
        <v>0</v>
      </c>
      <c r="D53" t="b">
        <v>0</v>
      </c>
      <c r="E53">
        <v>110474</v>
      </c>
    </row>
    <row r="54" spans="1:5" x14ac:dyDescent="0.35">
      <c r="A54">
        <v>94.011507265006813</v>
      </c>
      <c r="B54">
        <v>5.8813808718008174</v>
      </c>
      <c r="C54">
        <v>0</v>
      </c>
      <c r="D54" t="b">
        <v>0</v>
      </c>
      <c r="E54">
        <v>110480</v>
      </c>
    </row>
    <row r="55" spans="1:5" x14ac:dyDescent="0.35">
      <c r="A55">
        <v>83.562210209005812</v>
      </c>
      <c r="B55">
        <v>4.627465225080698</v>
      </c>
      <c r="C55">
        <v>0</v>
      </c>
      <c r="D55" t="b">
        <v>0</v>
      </c>
      <c r="E55">
        <v>110482</v>
      </c>
    </row>
    <row r="56" spans="1:5" x14ac:dyDescent="0.35">
      <c r="A56">
        <v>80.072156411401693</v>
      </c>
      <c r="B56">
        <v>4.2086587693682027</v>
      </c>
      <c r="C56">
        <v>0</v>
      </c>
      <c r="D56" t="b">
        <v>0</v>
      </c>
      <c r="E56">
        <v>110483</v>
      </c>
    </row>
    <row r="57" spans="1:5" x14ac:dyDescent="0.35">
      <c r="A57">
        <v>122.96780002820336</v>
      </c>
      <c r="B57">
        <v>10</v>
      </c>
      <c r="C57">
        <v>0</v>
      </c>
      <c r="D57" t="b">
        <v>0</v>
      </c>
      <c r="E57">
        <v>110485</v>
      </c>
    </row>
    <row r="58" spans="1:5" x14ac:dyDescent="0.35">
      <c r="A58">
        <v>105.96604535937593</v>
      </c>
      <c r="B58">
        <v>10.31592544312511</v>
      </c>
      <c r="C58">
        <v>0</v>
      </c>
      <c r="D58" t="b">
        <v>0</v>
      </c>
      <c r="E58">
        <v>110486</v>
      </c>
    </row>
    <row r="59" spans="1:5" x14ac:dyDescent="0.35">
      <c r="A59">
        <v>66.542667253555834</v>
      </c>
      <c r="B59">
        <v>2.5851200704266999</v>
      </c>
      <c r="C59">
        <v>0</v>
      </c>
      <c r="D59" t="b">
        <v>0</v>
      </c>
      <c r="E59">
        <v>110487</v>
      </c>
    </row>
    <row r="60" spans="1:5" x14ac:dyDescent="0.35">
      <c r="A60">
        <v>93.389919214218367</v>
      </c>
      <c r="B60">
        <v>5.8067903057062038</v>
      </c>
      <c r="C60">
        <v>0</v>
      </c>
      <c r="D60" t="b">
        <v>0</v>
      </c>
      <c r="E60">
        <v>110490</v>
      </c>
    </row>
    <row r="61" spans="1:5" x14ac:dyDescent="0.35">
      <c r="A61">
        <v>115.67355012477832</v>
      </c>
      <c r="B61">
        <v>11.480826014973397</v>
      </c>
      <c r="C61">
        <v>0</v>
      </c>
      <c r="D61" t="b">
        <v>0</v>
      </c>
      <c r="E61">
        <v>110491</v>
      </c>
    </row>
    <row r="62" spans="1:5" x14ac:dyDescent="0.35">
      <c r="A62">
        <v>115.63049406308427</v>
      </c>
      <c r="B62">
        <v>11.475659287570112</v>
      </c>
      <c r="C62">
        <v>0</v>
      </c>
      <c r="D62" t="b">
        <v>0</v>
      </c>
      <c r="E62">
        <v>110496</v>
      </c>
    </row>
    <row r="63" spans="1:5" x14ac:dyDescent="0.35">
      <c r="A63">
        <v>55.29955383999706</v>
      </c>
      <c r="B63">
        <v>1.2359464607996471</v>
      </c>
      <c r="C63">
        <v>0</v>
      </c>
      <c r="D63" t="b">
        <v>0</v>
      </c>
      <c r="E63">
        <v>110498</v>
      </c>
    </row>
    <row r="64" spans="1:5" x14ac:dyDescent="0.35">
      <c r="A64">
        <v>50.972795036294208</v>
      </c>
      <c r="B64">
        <v>0.71673540435530503</v>
      </c>
      <c r="C64">
        <v>0</v>
      </c>
      <c r="D64" t="b">
        <v>0</v>
      </c>
      <c r="E64">
        <v>110499</v>
      </c>
    </row>
    <row r="65" spans="1:5" x14ac:dyDescent="0.35">
      <c r="A65">
        <v>105.60439008543507</v>
      </c>
      <c r="B65">
        <v>10.272526810252209</v>
      </c>
      <c r="C65">
        <v>0</v>
      </c>
      <c r="D65" t="b">
        <v>0</v>
      </c>
      <c r="E65">
        <v>110500</v>
      </c>
    </row>
    <row r="66" spans="1:5" x14ac:dyDescent="0.35">
      <c r="A66">
        <v>102.21743751987576</v>
      </c>
      <c r="B66">
        <v>9.8660925023850918</v>
      </c>
      <c r="C66">
        <v>0</v>
      </c>
      <c r="D66" t="b">
        <v>0</v>
      </c>
      <c r="E66">
        <v>110503</v>
      </c>
    </row>
    <row r="67" spans="1:5" x14ac:dyDescent="0.35">
      <c r="A67">
        <v>89.643594843778715</v>
      </c>
      <c r="B67">
        <v>5.3572313812534453</v>
      </c>
      <c r="C67">
        <v>0</v>
      </c>
      <c r="D67" t="b">
        <v>0</v>
      </c>
      <c r="E67">
        <v>110505</v>
      </c>
    </row>
    <row r="68" spans="1:5" x14ac:dyDescent="0.35">
      <c r="A68">
        <v>118.9330933016125</v>
      </c>
      <c r="B68">
        <v>11.871971196193499</v>
      </c>
      <c r="C68">
        <v>0</v>
      </c>
      <c r="D68" t="b">
        <v>0</v>
      </c>
      <c r="E68">
        <v>110506</v>
      </c>
    </row>
    <row r="69" spans="1:5" x14ac:dyDescent="0.35">
      <c r="A69">
        <v>97.036959598239406</v>
      </c>
      <c r="B69">
        <v>6.9777406071549137</v>
      </c>
      <c r="C69">
        <v>0</v>
      </c>
      <c r="D69" t="b">
        <v>0</v>
      </c>
      <c r="E69">
        <v>110507</v>
      </c>
    </row>
    <row r="70" spans="1:5" x14ac:dyDescent="0.35">
      <c r="A70">
        <v>116.99219756010622</v>
      </c>
      <c r="B70">
        <v>11.639063707212747</v>
      </c>
      <c r="C70">
        <v>0</v>
      </c>
      <c r="D70" t="b">
        <v>0</v>
      </c>
      <c r="E70">
        <v>110508</v>
      </c>
    </row>
    <row r="71" spans="1:5" x14ac:dyDescent="0.35">
      <c r="A71">
        <v>73.846651217710658</v>
      </c>
      <c r="B71">
        <v>3.4615981461252785</v>
      </c>
      <c r="C71">
        <v>0</v>
      </c>
      <c r="D71" t="b">
        <v>0</v>
      </c>
      <c r="E71">
        <v>110510</v>
      </c>
    </row>
    <row r="72" spans="1:5" x14ac:dyDescent="0.35">
      <c r="A72">
        <v>78.872854030261621</v>
      </c>
      <c r="B72">
        <v>4.0647424836313943</v>
      </c>
      <c r="C72">
        <v>0</v>
      </c>
      <c r="D72" t="b">
        <v>0</v>
      </c>
      <c r="E72">
        <v>110512</v>
      </c>
    </row>
    <row r="73" spans="1:5" x14ac:dyDescent="0.35">
      <c r="A73">
        <v>104.24723923011199</v>
      </c>
      <c r="B73">
        <v>10.109668707613437</v>
      </c>
      <c r="C73">
        <v>0</v>
      </c>
      <c r="D73" t="b">
        <v>0</v>
      </c>
      <c r="E73">
        <v>110513</v>
      </c>
    </row>
    <row r="74" spans="1:5" x14ac:dyDescent="0.35">
      <c r="A74">
        <v>86.140250167153226</v>
      </c>
      <c r="B74">
        <v>4.9368300200583866</v>
      </c>
      <c r="C74">
        <v>0</v>
      </c>
      <c r="D74" t="b">
        <v>0</v>
      </c>
      <c r="E74">
        <v>110515</v>
      </c>
    </row>
    <row r="75" spans="1:5" x14ac:dyDescent="0.35">
      <c r="A75">
        <v>90.899640354404326</v>
      </c>
      <c r="B75">
        <v>5.507956842528519</v>
      </c>
      <c r="C75">
        <v>0</v>
      </c>
      <c r="D75" t="b">
        <v>0</v>
      </c>
      <c r="E75">
        <v>110517</v>
      </c>
    </row>
    <row r="76" spans="1:5" x14ac:dyDescent="0.35">
      <c r="A76">
        <v>68.415209132082268</v>
      </c>
      <c r="B76">
        <v>2.8098250958498725</v>
      </c>
      <c r="C76">
        <v>0</v>
      </c>
      <c r="D76" t="b">
        <v>0</v>
      </c>
      <c r="E76">
        <v>110518</v>
      </c>
    </row>
    <row r="77" spans="1:5" x14ac:dyDescent="0.35">
      <c r="A77">
        <v>102.04918815883615</v>
      </c>
      <c r="B77">
        <v>9.8459025790603363</v>
      </c>
      <c r="C77">
        <v>0</v>
      </c>
      <c r="D77" t="b">
        <v>0</v>
      </c>
      <c r="E77">
        <v>110524</v>
      </c>
    </row>
    <row r="78" spans="1:5" x14ac:dyDescent="0.35">
      <c r="A78">
        <v>112.29269955449584</v>
      </c>
      <c r="B78">
        <v>11.075123946539502</v>
      </c>
      <c r="C78">
        <v>0</v>
      </c>
      <c r="D78" t="b">
        <v>0</v>
      </c>
      <c r="E78">
        <v>110543</v>
      </c>
    </row>
    <row r="79" spans="1:5" x14ac:dyDescent="0.35">
      <c r="A79">
        <v>117.03992282999627</v>
      </c>
      <c r="B79">
        <v>11.644790739599552</v>
      </c>
      <c r="C79">
        <v>0</v>
      </c>
      <c r="D79" t="b">
        <v>0</v>
      </c>
      <c r="E79">
        <v>110544</v>
      </c>
    </row>
    <row r="80" spans="1:5" x14ac:dyDescent="0.35">
      <c r="A80">
        <v>97.845678457888113</v>
      </c>
      <c r="B80">
        <v>7.3659256597862939</v>
      </c>
      <c r="C80">
        <v>0</v>
      </c>
      <c r="D80" t="b">
        <v>0</v>
      </c>
      <c r="E80">
        <v>110624</v>
      </c>
    </row>
    <row r="81" spans="1:5" x14ac:dyDescent="0.35">
      <c r="A81">
        <v>75.23129537715252</v>
      </c>
      <c r="B81">
        <v>3.6277554452583018</v>
      </c>
      <c r="C81">
        <v>0</v>
      </c>
      <c r="D81" t="b">
        <v>0</v>
      </c>
      <c r="E81">
        <v>110625</v>
      </c>
    </row>
    <row r="82" spans="1:5" x14ac:dyDescent="0.35">
      <c r="A82">
        <v>109.32249877473299</v>
      </c>
      <c r="B82">
        <v>10.71869985296796</v>
      </c>
      <c r="C82">
        <v>0</v>
      </c>
      <c r="D82" t="b">
        <v>0</v>
      </c>
      <c r="E82">
        <v>111040</v>
      </c>
    </row>
    <row r="83" spans="1:5" x14ac:dyDescent="0.35">
      <c r="A83">
        <v>98.402126178848121</v>
      </c>
      <c r="B83">
        <v>7.6330205658470991</v>
      </c>
      <c r="C83">
        <v>0</v>
      </c>
      <c r="D83" t="b">
        <v>0</v>
      </c>
      <c r="E83">
        <v>111041</v>
      </c>
    </row>
    <row r="84" spans="1:5" x14ac:dyDescent="0.35">
      <c r="A84">
        <v>101.19068865443958</v>
      </c>
      <c r="B84">
        <v>9.7428826385327518</v>
      </c>
      <c r="C84">
        <v>0</v>
      </c>
      <c r="D84" t="b">
        <v>0</v>
      </c>
      <c r="E84">
        <v>111042</v>
      </c>
    </row>
    <row r="85" spans="1:5" x14ac:dyDescent="0.35">
      <c r="A85">
        <v>61.640899650269375</v>
      </c>
      <c r="B85">
        <v>1.9969079580323252</v>
      </c>
      <c r="C85">
        <v>0</v>
      </c>
      <c r="D85" t="b">
        <v>0</v>
      </c>
      <c r="E85">
        <v>111044</v>
      </c>
    </row>
    <row r="86" spans="1:5" x14ac:dyDescent="0.35">
      <c r="A86">
        <v>106.24293233311857</v>
      </c>
      <c r="B86">
        <v>10.349151879974228</v>
      </c>
      <c r="C86">
        <v>0</v>
      </c>
      <c r="D86" t="b">
        <v>0</v>
      </c>
      <c r="E86">
        <v>111048</v>
      </c>
    </row>
    <row r="87" spans="1:5" x14ac:dyDescent="0.35">
      <c r="A87">
        <v>76.87235379112461</v>
      </c>
      <c r="B87">
        <v>3.8246824549349534</v>
      </c>
      <c r="C87">
        <v>0</v>
      </c>
      <c r="D87" t="b">
        <v>0</v>
      </c>
      <c r="E87">
        <v>111050</v>
      </c>
    </row>
    <row r="88" spans="1:5" x14ac:dyDescent="0.35">
      <c r="A88">
        <v>79.327202463365438</v>
      </c>
      <c r="B88">
        <v>4.1192642956038528</v>
      </c>
      <c r="C88">
        <v>0</v>
      </c>
      <c r="D88" t="b">
        <v>0</v>
      </c>
      <c r="E88">
        <v>111051</v>
      </c>
    </row>
    <row r="89" spans="1:5" x14ac:dyDescent="0.35">
      <c r="A89">
        <v>61.676961926383569</v>
      </c>
      <c r="B89">
        <v>2.0012354311660285</v>
      </c>
      <c r="C89">
        <v>0</v>
      </c>
      <c r="D89" t="b">
        <v>0</v>
      </c>
      <c r="E89">
        <v>111052</v>
      </c>
    </row>
    <row r="90" spans="1:5" x14ac:dyDescent="0.35">
      <c r="A90">
        <v>66.392442459160861</v>
      </c>
      <c r="B90">
        <v>2.5670930950993034</v>
      </c>
      <c r="C90">
        <v>0</v>
      </c>
      <c r="D90" t="b">
        <v>0</v>
      </c>
      <c r="E90">
        <v>111054</v>
      </c>
    </row>
    <row r="91" spans="1:5" x14ac:dyDescent="0.35">
      <c r="A91">
        <v>115.41500766536738</v>
      </c>
      <c r="B91">
        <v>11.449800919844087</v>
      </c>
      <c r="C91">
        <v>0</v>
      </c>
      <c r="D91" t="b">
        <v>0</v>
      </c>
      <c r="E91">
        <v>111055</v>
      </c>
    </row>
    <row r="92" spans="1:5" x14ac:dyDescent="0.35">
      <c r="A92">
        <v>96.946478646904168</v>
      </c>
      <c r="B92">
        <v>6.934309750514001</v>
      </c>
      <c r="C92">
        <v>0</v>
      </c>
      <c r="D92" t="b">
        <v>0</v>
      </c>
      <c r="E92">
        <v>111056</v>
      </c>
    </row>
    <row r="93" spans="1:5" x14ac:dyDescent="0.35">
      <c r="A93">
        <v>82.62529384821741</v>
      </c>
      <c r="B93">
        <v>4.5150352617860898</v>
      </c>
      <c r="C93">
        <v>0</v>
      </c>
      <c r="D93" t="b">
        <v>0</v>
      </c>
      <c r="E93">
        <v>111057</v>
      </c>
    </row>
    <row r="94" spans="1:5" x14ac:dyDescent="0.35">
      <c r="A94">
        <v>102.58269548353883</v>
      </c>
      <c r="B94">
        <v>9.9099234580246609</v>
      </c>
      <c r="C94">
        <v>0</v>
      </c>
      <c r="D94" t="b">
        <v>0</v>
      </c>
      <c r="E94">
        <v>111059</v>
      </c>
    </row>
    <row r="95" spans="1:5" x14ac:dyDescent="0.35">
      <c r="A95">
        <v>90.033427148132972</v>
      </c>
      <c r="B95">
        <v>5.4040112577759576</v>
      </c>
      <c r="C95">
        <v>0</v>
      </c>
      <c r="D95" t="b">
        <v>0</v>
      </c>
      <c r="E95">
        <v>111061</v>
      </c>
    </row>
    <row r="96" spans="1:5" x14ac:dyDescent="0.35">
      <c r="A96">
        <v>72.21026076243416</v>
      </c>
      <c r="B96">
        <v>3.2652312914920989</v>
      </c>
      <c r="C96">
        <v>0</v>
      </c>
      <c r="D96" t="b">
        <v>0</v>
      </c>
      <c r="E96">
        <v>111064</v>
      </c>
    </row>
    <row r="97" spans="1:5" x14ac:dyDescent="0.35">
      <c r="A97">
        <v>81.27020815650188</v>
      </c>
      <c r="B97">
        <v>4.3524249787802258</v>
      </c>
      <c r="C97">
        <v>0</v>
      </c>
      <c r="D97" t="b">
        <v>0</v>
      </c>
      <c r="E97">
        <v>111065</v>
      </c>
    </row>
    <row r="98" spans="1:5" x14ac:dyDescent="0.35">
      <c r="A98">
        <v>91.564652309448533</v>
      </c>
      <c r="B98">
        <v>5.5877582771338243</v>
      </c>
      <c r="C98">
        <v>0</v>
      </c>
      <c r="D98" t="b">
        <v>0</v>
      </c>
      <c r="E98">
        <v>111066</v>
      </c>
    </row>
    <row r="99" spans="1:5" x14ac:dyDescent="0.35">
      <c r="A99">
        <v>80.389192556189286</v>
      </c>
      <c r="B99">
        <v>4.2467031067427143</v>
      </c>
      <c r="C99">
        <v>0</v>
      </c>
      <c r="D99" t="b">
        <v>0</v>
      </c>
      <c r="E99">
        <v>111070</v>
      </c>
    </row>
    <row r="100" spans="1:5" x14ac:dyDescent="0.35">
      <c r="A100">
        <v>59.870296593710272</v>
      </c>
      <c r="B100">
        <v>1.784435591245233</v>
      </c>
      <c r="C100">
        <v>0</v>
      </c>
      <c r="D100" t="b">
        <v>0</v>
      </c>
      <c r="E100">
        <v>111072</v>
      </c>
    </row>
    <row r="101" spans="1:5" x14ac:dyDescent="0.35">
      <c r="A101">
        <v>81.901192793675477</v>
      </c>
      <c r="B101">
        <v>4.428143135241057</v>
      </c>
      <c r="C101">
        <v>0</v>
      </c>
      <c r="D101" t="b">
        <v>0</v>
      </c>
      <c r="E101">
        <v>111073</v>
      </c>
    </row>
    <row r="102" spans="1:5" x14ac:dyDescent="0.35">
      <c r="A102">
        <v>55.612632058617486</v>
      </c>
      <c r="B102">
        <v>1.2735158470340984</v>
      </c>
      <c r="C102">
        <v>0</v>
      </c>
      <c r="D102" t="b">
        <v>0</v>
      </c>
      <c r="E102">
        <v>111075</v>
      </c>
    </row>
    <row r="103" spans="1:5" x14ac:dyDescent="0.35">
      <c r="A103">
        <v>70.012448013462432</v>
      </c>
      <c r="B103">
        <v>3.0014937616154915</v>
      </c>
      <c r="C103">
        <v>0</v>
      </c>
      <c r="D103" t="b">
        <v>0</v>
      </c>
      <c r="E103">
        <v>111079</v>
      </c>
    </row>
    <row r="104" spans="1:5" x14ac:dyDescent="0.35">
      <c r="A104">
        <v>84.122785733227062</v>
      </c>
      <c r="B104">
        <v>4.6947342879872478</v>
      </c>
      <c r="C104">
        <v>0</v>
      </c>
      <c r="D104" t="b">
        <v>0</v>
      </c>
      <c r="E104">
        <v>111080</v>
      </c>
    </row>
    <row r="105" spans="1:5" x14ac:dyDescent="0.35">
      <c r="A105">
        <v>59.376870397246051</v>
      </c>
      <c r="B105">
        <v>1.725224447669526</v>
      </c>
      <c r="C105">
        <v>0</v>
      </c>
      <c r="D105" t="b">
        <v>0</v>
      </c>
      <c r="E105">
        <v>111081</v>
      </c>
    </row>
    <row r="106" spans="1:5" x14ac:dyDescent="0.35">
      <c r="A106">
        <v>86.444293382521735</v>
      </c>
      <c r="B106">
        <v>4.9733152059026082</v>
      </c>
      <c r="C106">
        <v>0</v>
      </c>
      <c r="D106" t="b">
        <v>0</v>
      </c>
      <c r="E106">
        <v>111082</v>
      </c>
    </row>
    <row r="107" spans="1:5" x14ac:dyDescent="0.35">
      <c r="A107">
        <v>100.07635710003046</v>
      </c>
      <c r="B107">
        <v>9.6091628520036565</v>
      </c>
      <c r="C107">
        <v>0</v>
      </c>
      <c r="D107" t="b">
        <v>0</v>
      </c>
      <c r="E107">
        <v>111083</v>
      </c>
    </row>
    <row r="108" spans="1:5" x14ac:dyDescent="0.35">
      <c r="A108">
        <v>101.84014354282942</v>
      </c>
      <c r="B108">
        <v>9.82081722513953</v>
      </c>
      <c r="C108">
        <v>0</v>
      </c>
      <c r="D108" t="b">
        <v>0</v>
      </c>
      <c r="E108">
        <v>111084</v>
      </c>
    </row>
    <row r="109" spans="1:5" x14ac:dyDescent="0.35">
      <c r="A109">
        <v>73.242599582896574</v>
      </c>
      <c r="B109">
        <v>3.3891119499475884</v>
      </c>
      <c r="C109">
        <v>0</v>
      </c>
      <c r="D109" t="b">
        <v>0</v>
      </c>
      <c r="E109">
        <v>111085</v>
      </c>
    </row>
    <row r="110" spans="1:5" x14ac:dyDescent="0.35">
      <c r="A110">
        <v>109.21805516806751</v>
      </c>
      <c r="B110">
        <v>10.706166620168101</v>
      </c>
      <c r="C110">
        <v>0</v>
      </c>
      <c r="D110" t="b">
        <v>0</v>
      </c>
      <c r="E110">
        <v>111086</v>
      </c>
    </row>
    <row r="111" spans="1:5" x14ac:dyDescent="0.35">
      <c r="A111">
        <v>88.214801634146369</v>
      </c>
      <c r="B111">
        <v>5.1857761960975637</v>
      </c>
      <c r="C111">
        <v>0</v>
      </c>
      <c r="D111" t="b">
        <v>0</v>
      </c>
      <c r="E111">
        <v>111087</v>
      </c>
    </row>
    <row r="112" spans="1:5" x14ac:dyDescent="0.35">
      <c r="A112">
        <v>74.288042177031713</v>
      </c>
      <c r="B112">
        <v>3.5145650612438062</v>
      </c>
      <c r="C112">
        <v>0</v>
      </c>
      <c r="D112" t="b">
        <v>0</v>
      </c>
      <c r="E112">
        <v>111088</v>
      </c>
    </row>
    <row r="113" spans="1:5" x14ac:dyDescent="0.35">
      <c r="A113">
        <v>74.485866178749177</v>
      </c>
      <c r="B113">
        <v>3.5383039414499011</v>
      </c>
      <c r="C113">
        <v>0</v>
      </c>
      <c r="D113" t="b">
        <v>0</v>
      </c>
      <c r="E113">
        <v>111089</v>
      </c>
    </row>
    <row r="114" spans="1:5" x14ac:dyDescent="0.35">
      <c r="A114">
        <v>80.150070919162232</v>
      </c>
      <c r="B114">
        <v>4.2180085102994678</v>
      </c>
      <c r="C114">
        <v>0</v>
      </c>
      <c r="D114" t="b">
        <v>0</v>
      </c>
      <c r="E114">
        <v>111091</v>
      </c>
    </row>
    <row r="115" spans="1:5" x14ac:dyDescent="0.35">
      <c r="A115">
        <v>97.51815976183093</v>
      </c>
      <c r="B115">
        <v>7.208716685678846</v>
      </c>
      <c r="C115">
        <v>0</v>
      </c>
      <c r="D115" t="b">
        <v>0</v>
      </c>
      <c r="E115">
        <v>111092</v>
      </c>
    </row>
    <row r="116" spans="1:5" x14ac:dyDescent="0.35">
      <c r="A116">
        <v>89.111345235732557</v>
      </c>
      <c r="B116">
        <v>5.2933614282879065</v>
      </c>
      <c r="C116">
        <v>0</v>
      </c>
      <c r="D116" t="b">
        <v>0</v>
      </c>
      <c r="E116">
        <v>111093</v>
      </c>
    </row>
    <row r="117" spans="1:5" x14ac:dyDescent="0.35">
      <c r="A117">
        <v>105.97447785780084</v>
      </c>
      <c r="B117">
        <v>10.3169373429361</v>
      </c>
      <c r="C117">
        <v>0</v>
      </c>
      <c r="D117" t="b">
        <v>0</v>
      </c>
      <c r="E117">
        <v>111094</v>
      </c>
    </row>
    <row r="118" spans="1:5" x14ac:dyDescent="0.35">
      <c r="A118">
        <v>102.43211120248874</v>
      </c>
      <c r="B118">
        <v>9.8918533442986494</v>
      </c>
      <c r="C118">
        <v>0</v>
      </c>
      <c r="D118" t="b">
        <v>0</v>
      </c>
      <c r="E118">
        <v>111358</v>
      </c>
    </row>
    <row r="119" spans="1:5" x14ac:dyDescent="0.35">
      <c r="A119">
        <v>116.12420665240045</v>
      </c>
      <c r="B119">
        <v>11.534904798288053</v>
      </c>
      <c r="C119">
        <v>0</v>
      </c>
      <c r="D119" t="b">
        <v>0</v>
      </c>
      <c r="E119">
        <v>111360</v>
      </c>
    </row>
    <row r="120" spans="1:5" x14ac:dyDescent="0.35">
      <c r="A120">
        <v>86.904978465139777</v>
      </c>
      <c r="B120">
        <v>5.0285974158167734</v>
      </c>
      <c r="C120">
        <v>0</v>
      </c>
      <c r="D120" t="b">
        <v>0</v>
      </c>
      <c r="E120">
        <v>111364</v>
      </c>
    </row>
    <row r="121" spans="1:5" x14ac:dyDescent="0.35">
      <c r="A121">
        <v>77.907453107133065</v>
      </c>
      <c r="B121">
        <v>3.9488943728559676</v>
      </c>
      <c r="C121">
        <v>0</v>
      </c>
      <c r="D121" t="b">
        <v>0</v>
      </c>
      <c r="E121">
        <v>111366</v>
      </c>
    </row>
    <row r="122" spans="1:5" x14ac:dyDescent="0.35">
      <c r="A122">
        <v>74.879555384284558</v>
      </c>
      <c r="B122">
        <v>3.5855466461141474</v>
      </c>
      <c r="C122">
        <v>0</v>
      </c>
      <c r="D122" t="b">
        <v>0</v>
      </c>
      <c r="E122">
        <v>111368</v>
      </c>
    </row>
    <row r="123" spans="1:5" x14ac:dyDescent="0.35">
      <c r="A123">
        <v>100.92370587837651</v>
      </c>
      <c r="B123">
        <v>9.710844705405183</v>
      </c>
      <c r="C123">
        <v>0</v>
      </c>
      <c r="D123" t="b">
        <v>0</v>
      </c>
      <c r="E123">
        <v>111369</v>
      </c>
    </row>
    <row r="124" spans="1:5" x14ac:dyDescent="0.35">
      <c r="A124">
        <v>88.95337183288575</v>
      </c>
      <c r="B124">
        <v>5.2744046199462904</v>
      </c>
      <c r="C124">
        <v>0</v>
      </c>
      <c r="D124" t="b">
        <v>0</v>
      </c>
      <c r="E124">
        <v>111370</v>
      </c>
    </row>
    <row r="125" spans="1:5" x14ac:dyDescent="0.35">
      <c r="A125">
        <v>64.817548412814091</v>
      </c>
      <c r="B125">
        <v>2.3781058095376908</v>
      </c>
      <c r="C125">
        <v>0</v>
      </c>
      <c r="D125" t="b">
        <v>0</v>
      </c>
      <c r="E125">
        <v>111371</v>
      </c>
    </row>
    <row r="126" spans="1:5" x14ac:dyDescent="0.35">
      <c r="A126">
        <v>98.542532833598116</v>
      </c>
      <c r="B126">
        <v>7.7004157601270951</v>
      </c>
      <c r="C126">
        <v>0</v>
      </c>
      <c r="D126" t="b">
        <v>0</v>
      </c>
      <c r="E126">
        <v>111373</v>
      </c>
    </row>
    <row r="127" spans="1:5" x14ac:dyDescent="0.35">
      <c r="A127">
        <v>113.85677574164148</v>
      </c>
      <c r="B127">
        <v>11.262813088996978</v>
      </c>
      <c r="C127">
        <v>0</v>
      </c>
      <c r="D127" t="b">
        <v>0</v>
      </c>
      <c r="E127">
        <v>111375</v>
      </c>
    </row>
    <row r="128" spans="1:5" x14ac:dyDescent="0.35">
      <c r="A128">
        <v>106.91740635843938</v>
      </c>
      <c r="B128">
        <v>10.430088763012726</v>
      </c>
      <c r="C128">
        <v>0</v>
      </c>
      <c r="D128" t="b">
        <v>0</v>
      </c>
      <c r="E128">
        <v>111377</v>
      </c>
    </row>
    <row r="129" spans="1:5" x14ac:dyDescent="0.35">
      <c r="A129">
        <v>73.666069969389184</v>
      </c>
      <c r="B129">
        <v>3.4399283963267018</v>
      </c>
      <c r="C129">
        <v>0</v>
      </c>
      <c r="D129" t="b">
        <v>0</v>
      </c>
      <c r="E129">
        <v>111378</v>
      </c>
    </row>
    <row r="130" spans="1:5" x14ac:dyDescent="0.35">
      <c r="A130">
        <v>92.952642122549193</v>
      </c>
      <c r="B130">
        <v>5.7543170547059033</v>
      </c>
      <c r="C130">
        <v>0</v>
      </c>
      <c r="D130" t="b">
        <v>0</v>
      </c>
      <c r="E130">
        <v>111379</v>
      </c>
    </row>
    <row r="131" spans="1:5" x14ac:dyDescent="0.35">
      <c r="A131">
        <v>87.986798895973791</v>
      </c>
      <c r="B131">
        <v>5.1584158675168545</v>
      </c>
      <c r="C131">
        <v>0</v>
      </c>
      <c r="D131" t="b">
        <v>0</v>
      </c>
      <c r="E131">
        <v>111380</v>
      </c>
    </row>
    <row r="132" spans="1:5" x14ac:dyDescent="0.35">
      <c r="A132">
        <v>106.43992759410081</v>
      </c>
      <c r="B132">
        <v>10.372791311292096</v>
      </c>
      <c r="C132">
        <v>0</v>
      </c>
      <c r="D132" t="b">
        <v>0</v>
      </c>
      <c r="E132">
        <v>111381</v>
      </c>
    </row>
    <row r="133" spans="1:5" x14ac:dyDescent="0.35">
      <c r="A133">
        <v>95.33160974022104</v>
      </c>
      <c r="B133">
        <v>6.1591726753060989</v>
      </c>
      <c r="C133">
        <v>0</v>
      </c>
      <c r="D133" t="b">
        <v>0</v>
      </c>
      <c r="E133">
        <v>111394</v>
      </c>
    </row>
    <row r="134" spans="1:5" x14ac:dyDescent="0.35">
      <c r="A134">
        <v>63.730330769665109</v>
      </c>
      <c r="B134">
        <v>2.247639692359813</v>
      </c>
      <c r="C134">
        <v>0</v>
      </c>
      <c r="D134" t="b">
        <v>0</v>
      </c>
      <c r="E134">
        <v>111395</v>
      </c>
    </row>
    <row r="135" spans="1:5" x14ac:dyDescent="0.35">
      <c r="A135">
        <v>65.689069867899491</v>
      </c>
      <c r="B135">
        <v>2.4826883841479388</v>
      </c>
      <c r="C135">
        <v>0</v>
      </c>
      <c r="D135" t="b">
        <v>0</v>
      </c>
      <c r="E135">
        <v>111396</v>
      </c>
    </row>
    <row r="136" spans="1:5" x14ac:dyDescent="0.35">
      <c r="A136">
        <v>60.641556372897355</v>
      </c>
      <c r="B136">
        <v>1.876986764747683</v>
      </c>
      <c r="C136">
        <v>0</v>
      </c>
      <c r="D136" t="b">
        <v>0</v>
      </c>
      <c r="E136">
        <v>111397</v>
      </c>
    </row>
    <row r="137" spans="1:5" x14ac:dyDescent="0.35">
      <c r="A137">
        <v>67.181617463760659</v>
      </c>
      <c r="B137">
        <v>2.6617940956512793</v>
      </c>
      <c r="C137">
        <v>0</v>
      </c>
      <c r="D137" t="b">
        <v>0</v>
      </c>
      <c r="E137">
        <v>111422</v>
      </c>
    </row>
    <row r="138" spans="1:5" x14ac:dyDescent="0.35">
      <c r="A138">
        <v>87.963905384073186</v>
      </c>
      <c r="B138">
        <v>5.1556686460887819</v>
      </c>
      <c r="C138">
        <v>0</v>
      </c>
      <c r="D138" t="b">
        <v>0</v>
      </c>
      <c r="E138">
        <v>111423</v>
      </c>
    </row>
    <row r="139" spans="1:5" x14ac:dyDescent="0.35">
      <c r="A139">
        <v>88.102615010751435</v>
      </c>
      <c r="B139">
        <v>5.172313801290171</v>
      </c>
      <c r="C139">
        <v>0</v>
      </c>
      <c r="D139" t="b">
        <v>0</v>
      </c>
      <c r="E139">
        <v>111424</v>
      </c>
    </row>
    <row r="140" spans="1:5" x14ac:dyDescent="0.35">
      <c r="A140">
        <v>98.201374624617813</v>
      </c>
      <c r="B140">
        <v>7.5366598198165491</v>
      </c>
      <c r="C140">
        <v>0</v>
      </c>
      <c r="D140" t="b">
        <v>0</v>
      </c>
      <c r="E140">
        <v>111427</v>
      </c>
    </row>
    <row r="141" spans="1:5" x14ac:dyDescent="0.35">
      <c r="A141">
        <v>77.035085578308809</v>
      </c>
      <c r="B141">
        <v>3.844210269397057</v>
      </c>
      <c r="C141">
        <v>0</v>
      </c>
      <c r="D141" t="b">
        <v>0</v>
      </c>
      <c r="E141">
        <v>111430</v>
      </c>
    </row>
    <row r="142" spans="1:5" x14ac:dyDescent="0.35">
      <c r="A142">
        <v>90.29255613429072</v>
      </c>
      <c r="B142">
        <v>5.4351067361148866</v>
      </c>
      <c r="C142">
        <v>0</v>
      </c>
      <c r="D142" t="b">
        <v>0</v>
      </c>
      <c r="E142">
        <v>111432</v>
      </c>
    </row>
    <row r="143" spans="1:5" x14ac:dyDescent="0.35">
      <c r="A143">
        <v>84.58073920701851</v>
      </c>
      <c r="B143">
        <v>4.7496887048422209</v>
      </c>
      <c r="C143">
        <v>0</v>
      </c>
      <c r="D143" t="b">
        <v>0</v>
      </c>
      <c r="E143">
        <v>111433</v>
      </c>
    </row>
    <row r="144" spans="1:5" x14ac:dyDescent="0.35">
      <c r="A144">
        <v>79.733656294134931</v>
      </c>
      <c r="B144">
        <v>4.1680387552961919</v>
      </c>
      <c r="C144">
        <v>0</v>
      </c>
      <c r="D144" t="b">
        <v>0</v>
      </c>
      <c r="E144">
        <v>111434</v>
      </c>
    </row>
    <row r="145" spans="1:5" x14ac:dyDescent="0.35">
      <c r="A145">
        <v>87.056717687274656</v>
      </c>
      <c r="B145">
        <v>5.0468061224729581</v>
      </c>
      <c r="C145">
        <v>0</v>
      </c>
      <c r="D145" t="b">
        <v>0</v>
      </c>
      <c r="E145">
        <v>111435</v>
      </c>
    </row>
    <row r="146" spans="1:5" x14ac:dyDescent="0.35">
      <c r="A146">
        <v>70.198692636631975</v>
      </c>
      <c r="B146">
        <v>3.0238431163958368</v>
      </c>
      <c r="C146">
        <v>0</v>
      </c>
      <c r="D146" t="b">
        <v>0</v>
      </c>
      <c r="E146">
        <v>111436</v>
      </c>
    </row>
    <row r="147" spans="1:5" x14ac:dyDescent="0.35">
      <c r="A147">
        <v>71.738038717992751</v>
      </c>
      <c r="B147">
        <v>3.2085646461591297</v>
      </c>
      <c r="C147">
        <v>0</v>
      </c>
      <c r="D147" t="b">
        <v>0</v>
      </c>
      <c r="E147">
        <v>111438</v>
      </c>
    </row>
    <row r="148" spans="1:5" x14ac:dyDescent="0.35">
      <c r="A148">
        <v>103.92695725449347</v>
      </c>
      <c r="B148">
        <v>10.071234870539216</v>
      </c>
      <c r="C148">
        <v>0</v>
      </c>
      <c r="D148" t="b">
        <v>0</v>
      </c>
      <c r="E148">
        <v>111440</v>
      </c>
    </row>
    <row r="149" spans="1:5" x14ac:dyDescent="0.35">
      <c r="A149">
        <v>87.161719322254953</v>
      </c>
      <c r="B149">
        <v>5.0594063186705949</v>
      </c>
      <c r="C149">
        <v>0</v>
      </c>
      <c r="D149" t="b">
        <v>0</v>
      </c>
      <c r="E149">
        <v>111441</v>
      </c>
    </row>
    <row r="150" spans="1:5" x14ac:dyDescent="0.35">
      <c r="A150">
        <v>124.43609922709791</v>
      </c>
      <c r="B150">
        <v>10</v>
      </c>
      <c r="C150">
        <v>0</v>
      </c>
      <c r="D150" t="b">
        <v>0</v>
      </c>
      <c r="E150">
        <v>111696</v>
      </c>
    </row>
    <row r="151" spans="1:5" x14ac:dyDescent="0.35">
      <c r="A151">
        <v>71.498546668229849</v>
      </c>
      <c r="B151">
        <v>3.1798256001875815</v>
      </c>
      <c r="C151">
        <v>0</v>
      </c>
      <c r="D151" t="b">
        <v>0</v>
      </c>
      <c r="E151">
        <v>111728</v>
      </c>
    </row>
    <row r="152" spans="1:5" x14ac:dyDescent="0.35">
      <c r="A152">
        <v>72.760295877832561</v>
      </c>
      <c r="B152">
        <v>3.3312355053399072</v>
      </c>
      <c r="C152">
        <v>0</v>
      </c>
      <c r="D152" t="b">
        <v>0</v>
      </c>
      <c r="E152">
        <v>111730</v>
      </c>
    </row>
    <row r="153" spans="1:5" x14ac:dyDescent="0.35">
      <c r="A153">
        <v>60.194316105189962</v>
      </c>
      <c r="B153">
        <v>1.8233179326227955</v>
      </c>
      <c r="C153">
        <v>0</v>
      </c>
      <c r="D153" t="b">
        <v>0</v>
      </c>
      <c r="E153">
        <v>111731</v>
      </c>
    </row>
    <row r="154" spans="1:5" x14ac:dyDescent="0.35">
      <c r="A154">
        <v>67.281378693743292</v>
      </c>
      <c r="B154">
        <v>2.6737654432491951</v>
      </c>
      <c r="C154">
        <v>0</v>
      </c>
      <c r="D154" t="b">
        <v>0</v>
      </c>
      <c r="E154">
        <v>111732</v>
      </c>
    </row>
    <row r="155" spans="1:5" x14ac:dyDescent="0.35">
      <c r="A155">
        <v>80.562470190521225</v>
      </c>
      <c r="B155">
        <v>4.2674964228625472</v>
      </c>
      <c r="C155">
        <v>0</v>
      </c>
      <c r="D155" t="b">
        <v>0</v>
      </c>
      <c r="E155">
        <v>111733</v>
      </c>
    </row>
    <row r="156" spans="1:5" x14ac:dyDescent="0.35">
      <c r="A156">
        <v>66.455018959016201</v>
      </c>
      <c r="B156">
        <v>2.5746022750819439</v>
      </c>
      <c r="C156">
        <v>0</v>
      </c>
      <c r="D156" t="b">
        <v>0</v>
      </c>
      <c r="E156">
        <v>111736</v>
      </c>
    </row>
    <row r="157" spans="1:5" x14ac:dyDescent="0.35">
      <c r="A157">
        <v>93.617974231778049</v>
      </c>
      <c r="B157">
        <v>5.8341569078133659</v>
      </c>
      <c r="C157">
        <v>0</v>
      </c>
      <c r="D157" t="b">
        <v>0</v>
      </c>
      <c r="E157">
        <v>111738</v>
      </c>
    </row>
    <row r="158" spans="1:5" x14ac:dyDescent="0.35">
      <c r="A158">
        <v>99.639979663221581</v>
      </c>
      <c r="B158">
        <v>8.227190238346358</v>
      </c>
      <c r="C158">
        <v>0</v>
      </c>
      <c r="D158" t="b">
        <v>0</v>
      </c>
      <c r="E158">
        <v>111743</v>
      </c>
    </row>
    <row r="159" spans="1:5" x14ac:dyDescent="0.35">
      <c r="A159">
        <v>81.519500838239239</v>
      </c>
      <c r="B159">
        <v>4.382340100588709</v>
      </c>
      <c r="C159">
        <v>0</v>
      </c>
      <c r="D159" t="b">
        <v>0</v>
      </c>
      <c r="E159">
        <v>111745</v>
      </c>
    </row>
    <row r="160" spans="1:5" x14ac:dyDescent="0.35">
      <c r="A160">
        <v>80.709678275217527</v>
      </c>
      <c r="B160">
        <v>4.2851613930261037</v>
      </c>
      <c r="C160">
        <v>0</v>
      </c>
      <c r="D160" t="b">
        <v>0</v>
      </c>
      <c r="E160">
        <v>111746</v>
      </c>
    </row>
    <row r="161" spans="1:5" x14ac:dyDescent="0.35">
      <c r="A161">
        <v>84.32603093307992</v>
      </c>
      <c r="B161">
        <v>4.7191237119695897</v>
      </c>
      <c r="C161">
        <v>0</v>
      </c>
      <c r="D161" t="b">
        <v>0</v>
      </c>
      <c r="E161">
        <v>111747</v>
      </c>
    </row>
    <row r="162" spans="1:5" x14ac:dyDescent="0.35">
      <c r="A162">
        <v>80.265586896500807</v>
      </c>
      <c r="B162">
        <v>4.2318704275800965</v>
      </c>
      <c r="C162">
        <v>0</v>
      </c>
      <c r="D162" t="b">
        <v>0</v>
      </c>
      <c r="E162">
        <v>111750</v>
      </c>
    </row>
    <row r="163" spans="1:5" x14ac:dyDescent="0.35">
      <c r="A163">
        <v>89.52735839912711</v>
      </c>
      <c r="B163">
        <v>5.3432830078952529</v>
      </c>
      <c r="C163">
        <v>0</v>
      </c>
      <c r="D163" t="b">
        <v>0</v>
      </c>
      <c r="E163">
        <v>111842</v>
      </c>
    </row>
    <row r="164" spans="1:5" x14ac:dyDescent="0.35">
      <c r="A164">
        <v>64.580003727716615</v>
      </c>
      <c r="B164">
        <v>2.3496004473259937</v>
      </c>
      <c r="C164">
        <v>0</v>
      </c>
      <c r="D164" t="b">
        <v>0</v>
      </c>
      <c r="E164">
        <v>112028</v>
      </c>
    </row>
    <row r="165" spans="1:5" x14ac:dyDescent="0.35">
      <c r="A165">
        <v>53.587610811623541</v>
      </c>
      <c r="B165">
        <v>1.030513297394825</v>
      </c>
      <c r="C165">
        <v>0</v>
      </c>
      <c r="D165" t="b">
        <v>0</v>
      </c>
      <c r="E165">
        <v>112029</v>
      </c>
    </row>
    <row r="166" spans="1:5" x14ac:dyDescent="0.35">
      <c r="A166">
        <v>62.329794823806182</v>
      </c>
      <c r="B166">
        <v>2.0795753788567417</v>
      </c>
      <c r="C166">
        <v>0</v>
      </c>
      <c r="D166" t="b">
        <v>0</v>
      </c>
      <c r="E166">
        <v>112030</v>
      </c>
    </row>
    <row r="167" spans="1:5" x14ac:dyDescent="0.35">
      <c r="A167">
        <v>95.717031160013661</v>
      </c>
      <c r="B167">
        <v>6.3441749568065573</v>
      </c>
      <c r="C167">
        <v>0</v>
      </c>
      <c r="D167" t="b">
        <v>0</v>
      </c>
      <c r="E167">
        <v>112031</v>
      </c>
    </row>
    <row r="168" spans="1:5" x14ac:dyDescent="0.35">
      <c r="A168">
        <v>64.986778748985557</v>
      </c>
      <c r="B168">
        <v>2.3984134498782668</v>
      </c>
      <c r="C168">
        <v>0</v>
      </c>
      <c r="D168" t="b">
        <v>0</v>
      </c>
      <c r="E168">
        <v>112032</v>
      </c>
    </row>
    <row r="169" spans="1:5" x14ac:dyDescent="0.35">
      <c r="A169">
        <v>58.122080800465426</v>
      </c>
      <c r="B169">
        <v>1.5746496960558514</v>
      </c>
      <c r="C169">
        <v>0</v>
      </c>
      <c r="D169" t="b">
        <v>0</v>
      </c>
      <c r="E169">
        <v>112033</v>
      </c>
    </row>
    <row r="170" spans="1:5" x14ac:dyDescent="0.35">
      <c r="A170">
        <v>94.866472772918513</v>
      </c>
      <c r="B170">
        <v>5.9839767327502216</v>
      </c>
      <c r="C170">
        <v>0</v>
      </c>
      <c r="D170" t="b">
        <v>0</v>
      </c>
      <c r="E170">
        <v>112034</v>
      </c>
    </row>
    <row r="171" spans="1:5" x14ac:dyDescent="0.35">
      <c r="A171">
        <v>124.61666453986584</v>
      </c>
      <c r="B171">
        <v>10</v>
      </c>
      <c r="C171">
        <v>0</v>
      </c>
      <c r="D171" t="b">
        <v>0</v>
      </c>
      <c r="E171">
        <v>112035</v>
      </c>
    </row>
    <row r="172" spans="1:5" x14ac:dyDescent="0.35">
      <c r="A172">
        <v>65.933864567883674</v>
      </c>
      <c r="B172">
        <v>2.5120637481460406</v>
      </c>
      <c r="C172">
        <v>0</v>
      </c>
      <c r="D172" t="b">
        <v>0</v>
      </c>
      <c r="E172">
        <v>112036</v>
      </c>
    </row>
    <row r="173" spans="1:5" x14ac:dyDescent="0.35">
      <c r="A173">
        <v>100.45529897433856</v>
      </c>
      <c r="B173">
        <v>9.6546358769206257</v>
      </c>
      <c r="C173">
        <v>0</v>
      </c>
      <c r="D173" t="b">
        <v>0</v>
      </c>
      <c r="E173">
        <v>112037</v>
      </c>
    </row>
    <row r="174" spans="1:5" x14ac:dyDescent="0.35">
      <c r="A174">
        <v>84.495840288659323</v>
      </c>
      <c r="B174">
        <v>4.7395008346391192</v>
      </c>
      <c r="C174">
        <v>0</v>
      </c>
      <c r="D174" t="b">
        <v>0</v>
      </c>
      <c r="E174">
        <v>112038</v>
      </c>
    </row>
    <row r="175" spans="1:5" x14ac:dyDescent="0.35">
      <c r="A175">
        <v>92.162963125276534</v>
      </c>
      <c r="B175">
        <v>5.6595555750331838</v>
      </c>
      <c r="C175">
        <v>0</v>
      </c>
      <c r="D175" t="b">
        <v>0</v>
      </c>
      <c r="E175">
        <v>112039</v>
      </c>
    </row>
    <row r="176" spans="1:5" x14ac:dyDescent="0.35">
      <c r="A176">
        <v>86.748616946606887</v>
      </c>
      <c r="B176">
        <v>5.0098340335928269</v>
      </c>
      <c r="C176">
        <v>0</v>
      </c>
      <c r="D176" t="b">
        <v>0</v>
      </c>
      <c r="E176">
        <v>112040</v>
      </c>
    </row>
    <row r="177" spans="1:5" x14ac:dyDescent="0.35">
      <c r="A177">
        <v>85.550361606108382</v>
      </c>
      <c r="B177">
        <v>4.8660433927330056</v>
      </c>
      <c r="C177">
        <v>0</v>
      </c>
      <c r="D177" t="b">
        <v>0</v>
      </c>
      <c r="E177">
        <v>112042</v>
      </c>
    </row>
    <row r="178" spans="1:5" x14ac:dyDescent="0.35">
      <c r="A178">
        <v>87.940950511001617</v>
      </c>
      <c r="B178">
        <v>5.1529140613201943</v>
      </c>
      <c r="C178">
        <v>0</v>
      </c>
      <c r="D178" t="b">
        <v>0</v>
      </c>
      <c r="E178">
        <v>112043</v>
      </c>
    </row>
    <row r="179" spans="1:5" x14ac:dyDescent="0.35">
      <c r="A179">
        <v>76.853737043988161</v>
      </c>
      <c r="B179">
        <v>3.822448445278579</v>
      </c>
      <c r="C179">
        <v>0</v>
      </c>
      <c r="D179" t="b">
        <v>0</v>
      </c>
      <c r="E179">
        <v>112044</v>
      </c>
    </row>
    <row r="180" spans="1:5" x14ac:dyDescent="0.35">
      <c r="A180">
        <v>106.78764074184448</v>
      </c>
      <c r="B180">
        <v>10.414516889021337</v>
      </c>
      <c r="C180">
        <v>0</v>
      </c>
      <c r="D180" t="b">
        <v>0</v>
      </c>
      <c r="E180">
        <v>112045</v>
      </c>
    </row>
    <row r="181" spans="1:5" x14ac:dyDescent="0.35">
      <c r="A181">
        <v>82.331694690000916</v>
      </c>
      <c r="B181">
        <v>4.4798033628001095</v>
      </c>
      <c r="C181">
        <v>0</v>
      </c>
      <c r="D181" t="b">
        <v>0</v>
      </c>
      <c r="E181">
        <v>112046</v>
      </c>
    </row>
    <row r="182" spans="1:5" x14ac:dyDescent="0.35">
      <c r="A182">
        <v>61.29898428882705</v>
      </c>
      <c r="B182">
        <v>1.9558781146592463</v>
      </c>
      <c r="C182">
        <v>0</v>
      </c>
      <c r="D182" t="b">
        <v>0</v>
      </c>
      <c r="E182">
        <v>112048</v>
      </c>
    </row>
    <row r="183" spans="1:5" x14ac:dyDescent="0.35">
      <c r="A183">
        <v>68.359461158367779</v>
      </c>
      <c r="B183">
        <v>2.8031353390041338</v>
      </c>
      <c r="C183">
        <v>0</v>
      </c>
      <c r="D183" t="b">
        <v>0</v>
      </c>
      <c r="E183">
        <v>112049</v>
      </c>
    </row>
    <row r="184" spans="1:5" x14ac:dyDescent="0.35">
      <c r="A184">
        <v>106.33816140972054</v>
      </c>
      <c r="B184">
        <v>10.360579369166466</v>
      </c>
      <c r="C184">
        <v>0</v>
      </c>
      <c r="D184" t="b">
        <v>0</v>
      </c>
      <c r="E184">
        <v>112050</v>
      </c>
    </row>
    <row r="185" spans="1:5" x14ac:dyDescent="0.35">
      <c r="A185">
        <v>61.910033686224693</v>
      </c>
      <c r="B185">
        <v>2.0292040423469633</v>
      </c>
      <c r="C185">
        <v>0</v>
      </c>
      <c r="D185" t="b">
        <v>0</v>
      </c>
      <c r="E185">
        <v>112051</v>
      </c>
    </row>
    <row r="186" spans="1:5" x14ac:dyDescent="0.35">
      <c r="A186">
        <v>53.17562123094978</v>
      </c>
      <c r="B186">
        <v>0.98107454771397351</v>
      </c>
      <c r="C186">
        <v>0</v>
      </c>
      <c r="D186" t="b">
        <v>0</v>
      </c>
      <c r="E186">
        <v>112052</v>
      </c>
    </row>
    <row r="187" spans="1:5" x14ac:dyDescent="0.35">
      <c r="A187">
        <v>103.32828149629778</v>
      </c>
      <c r="B187">
        <v>9.9993937795557351</v>
      </c>
      <c r="C187">
        <v>0</v>
      </c>
      <c r="D187" t="b">
        <v>0</v>
      </c>
      <c r="E187">
        <v>112053</v>
      </c>
    </row>
    <row r="188" spans="1:5" x14ac:dyDescent="0.35">
      <c r="A188">
        <v>73.040975071610632</v>
      </c>
      <c r="B188">
        <v>3.3649170085932751</v>
      </c>
      <c r="C188">
        <v>0</v>
      </c>
      <c r="D188" t="b">
        <v>0</v>
      </c>
      <c r="E188">
        <v>112055</v>
      </c>
    </row>
    <row r="189" spans="1:5" x14ac:dyDescent="0.35">
      <c r="A189">
        <v>72.020200186950916</v>
      </c>
      <c r="B189">
        <v>3.2424240224341103</v>
      </c>
      <c r="C189">
        <v>0</v>
      </c>
      <c r="D189" t="b">
        <v>0</v>
      </c>
      <c r="E189">
        <v>112056</v>
      </c>
    </row>
    <row r="190" spans="1:5" x14ac:dyDescent="0.35">
      <c r="A190">
        <v>72.848543904968437</v>
      </c>
      <c r="B190">
        <v>3.3418252685962124</v>
      </c>
      <c r="C190">
        <v>0</v>
      </c>
      <c r="D190" t="b">
        <v>0</v>
      </c>
      <c r="E190">
        <v>112057</v>
      </c>
    </row>
    <row r="191" spans="1:5" x14ac:dyDescent="0.35">
      <c r="A191">
        <v>68.474173874747308</v>
      </c>
      <c r="B191">
        <v>2.8169008649696767</v>
      </c>
      <c r="C191">
        <v>0</v>
      </c>
      <c r="D191" t="b">
        <v>0</v>
      </c>
      <c r="E191">
        <v>112058</v>
      </c>
    </row>
    <row r="192" spans="1:5" x14ac:dyDescent="0.35">
      <c r="A192">
        <v>89.698729066707699</v>
      </c>
      <c r="B192">
        <v>5.3638474880049234</v>
      </c>
      <c r="C192">
        <v>0</v>
      </c>
      <c r="D192" t="b">
        <v>0</v>
      </c>
      <c r="E192">
        <v>112059</v>
      </c>
    </row>
    <row r="193" spans="1:5" x14ac:dyDescent="0.35">
      <c r="A193">
        <v>81.00182844847626</v>
      </c>
      <c r="B193">
        <v>4.320219413817151</v>
      </c>
      <c r="C193">
        <v>0</v>
      </c>
      <c r="D193" t="b">
        <v>0</v>
      </c>
      <c r="E193">
        <v>112061</v>
      </c>
    </row>
    <row r="194" spans="1:5" x14ac:dyDescent="0.35">
      <c r="A194">
        <v>70.845453182640256</v>
      </c>
      <c r="B194">
        <v>3.101454381916831</v>
      </c>
      <c r="C194">
        <v>0</v>
      </c>
      <c r="D194" t="b">
        <v>0</v>
      </c>
      <c r="E194">
        <v>112062</v>
      </c>
    </row>
    <row r="195" spans="1:5" x14ac:dyDescent="0.35">
      <c r="A195">
        <v>53.838918695720707</v>
      </c>
      <c r="B195">
        <v>1.060670243486485</v>
      </c>
      <c r="C195">
        <v>0</v>
      </c>
      <c r="D195" t="b">
        <v>0</v>
      </c>
      <c r="E195">
        <v>112063</v>
      </c>
    </row>
    <row r="196" spans="1:5" x14ac:dyDescent="0.35">
      <c r="A196">
        <v>82.0344054744603</v>
      </c>
      <c r="B196">
        <v>4.4441286569352361</v>
      </c>
      <c r="C196">
        <v>0</v>
      </c>
      <c r="D196" t="b">
        <v>0</v>
      </c>
      <c r="E196">
        <v>112066</v>
      </c>
    </row>
    <row r="197" spans="1:5" x14ac:dyDescent="0.35">
      <c r="A197">
        <v>114.39524797336773</v>
      </c>
      <c r="B197">
        <v>11.327429756804127</v>
      </c>
      <c r="C197">
        <v>0</v>
      </c>
      <c r="D197" t="b">
        <v>0</v>
      </c>
      <c r="E197">
        <v>112200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3531-A1A5-4301-A268-2945EE737DD6}">
  <dimension ref="A1:BG98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2" sqref="N12"/>
    </sheetView>
  </sheetViews>
  <sheetFormatPr defaultRowHeight="14.5" x14ac:dyDescent="0.35"/>
  <sheetData>
    <row r="1" spans="1:44" x14ac:dyDescent="0.35">
      <c r="O1" t="s">
        <v>1114</v>
      </c>
      <c r="P1" t="s">
        <v>207</v>
      </c>
    </row>
    <row r="2" spans="1:44" x14ac:dyDescent="0.35">
      <c r="O2" t="s">
        <v>1201</v>
      </c>
      <c r="P2" t="s">
        <v>786</v>
      </c>
    </row>
    <row r="3" spans="1:44" x14ac:dyDescent="0.35">
      <c r="O3" t="s">
        <v>1114</v>
      </c>
      <c r="P3" t="s">
        <v>207</v>
      </c>
    </row>
    <row r="4" spans="1:44" x14ac:dyDescent="0.35">
      <c r="O4" t="s">
        <v>1119</v>
      </c>
      <c r="P4" t="s">
        <v>805</v>
      </c>
    </row>
    <row r="5" spans="1:44" x14ac:dyDescent="0.35">
      <c r="A5" s="1"/>
      <c r="B5" s="1"/>
      <c r="C5" s="1"/>
      <c r="D5" s="1"/>
      <c r="E5" s="1"/>
      <c r="F5" s="1"/>
      <c r="O5" t="s">
        <v>1120</v>
      </c>
      <c r="P5" t="s">
        <v>847</v>
      </c>
    </row>
    <row r="6" spans="1:44" ht="48" x14ac:dyDescent="0.35">
      <c r="A6" s="82" t="s">
        <v>0</v>
      </c>
      <c r="B6" s="83" t="s">
        <v>1041</v>
      </c>
      <c r="C6" s="84" t="s">
        <v>1</v>
      </c>
      <c r="D6" s="85" t="s">
        <v>2</v>
      </c>
      <c r="E6" s="85" t="s">
        <v>1100</v>
      </c>
      <c r="F6" s="85" t="s">
        <v>1515</v>
      </c>
      <c r="G6" s="85" t="s">
        <v>1103</v>
      </c>
      <c r="H6" s="85" t="s">
        <v>1517</v>
      </c>
      <c r="I6" s="85" t="s">
        <v>1558</v>
      </c>
      <c r="J6" s="84" t="s">
        <v>3</v>
      </c>
      <c r="K6" s="84" t="s">
        <v>1700</v>
      </c>
      <c r="L6" s="84" t="s">
        <v>1056</v>
      </c>
      <c r="M6" s="86" t="s">
        <v>857</v>
      </c>
      <c r="N6" s="77" t="s">
        <v>1042</v>
      </c>
      <c r="O6" s="89" t="s">
        <v>1537</v>
      </c>
      <c r="P6" s="89" t="s">
        <v>1044</v>
      </c>
      <c r="Q6" s="89" t="s">
        <v>1536</v>
      </c>
      <c r="R6" s="89" t="s">
        <v>1557</v>
      </c>
      <c r="S6" s="89" t="s">
        <v>1702</v>
      </c>
      <c r="T6" s="89" t="s">
        <v>1538</v>
      </c>
      <c r="U6" s="89" t="s">
        <v>1047</v>
      </c>
      <c r="V6" s="89" t="s">
        <v>1048</v>
      </c>
      <c r="W6" s="89" t="s">
        <v>1049</v>
      </c>
      <c r="X6" s="90" t="s">
        <v>1054</v>
      </c>
      <c r="Y6" s="74"/>
      <c r="Z6" s="91" t="s">
        <v>1042</v>
      </c>
      <c r="AA6" s="92" t="s">
        <v>1537</v>
      </c>
      <c r="AB6" s="92" t="s">
        <v>1044</v>
      </c>
      <c r="AC6" s="92" t="s">
        <v>1536</v>
      </c>
      <c r="AD6" s="92" t="s">
        <v>1557</v>
      </c>
      <c r="AE6" s="92" t="s">
        <v>1538</v>
      </c>
      <c r="AF6" s="92" t="s">
        <v>1047</v>
      </c>
      <c r="AG6" s="92" t="s">
        <v>1048</v>
      </c>
      <c r="AH6" s="92" t="s">
        <v>1049</v>
      </c>
      <c r="AI6" s="93" t="s">
        <v>1053</v>
      </c>
      <c r="AJ6" s="94" t="s">
        <v>1706</v>
      </c>
      <c r="AK6" s="107" t="s">
        <v>1708</v>
      </c>
      <c r="AL6" s="107" t="s">
        <v>1709</v>
      </c>
      <c r="AM6" s="107" t="s">
        <v>1710</v>
      </c>
      <c r="AN6" s="107" t="s">
        <v>1711</v>
      </c>
      <c r="AO6" s="106" t="s">
        <v>1708</v>
      </c>
      <c r="AP6" s="106" t="s">
        <v>1709</v>
      </c>
      <c r="AQ6" s="106" t="s">
        <v>1710</v>
      </c>
      <c r="AR6" s="106" t="s">
        <v>1711</v>
      </c>
    </row>
    <row r="7" spans="1:44" ht="40" x14ac:dyDescent="0.35">
      <c r="A7" s="87">
        <v>21</v>
      </c>
      <c r="B7" s="79" t="e">
        <v>#N/A</v>
      </c>
      <c r="C7" s="80" t="s">
        <v>1559</v>
      </c>
      <c r="D7" s="80" t="s">
        <v>786</v>
      </c>
      <c r="E7" s="79" t="s">
        <v>231</v>
      </c>
      <c r="F7" s="79" t="s">
        <v>196</v>
      </c>
      <c r="G7" s="79" t="s">
        <v>26</v>
      </c>
      <c r="H7" s="79" t="s">
        <v>8</v>
      </c>
      <c r="I7" s="79" t="s">
        <v>5</v>
      </c>
      <c r="J7" s="81" t="s">
        <v>1701</v>
      </c>
      <c r="K7" s="81" t="s">
        <v>1701</v>
      </c>
      <c r="L7" s="79" t="s">
        <v>1094</v>
      </c>
      <c r="M7" s="88" t="s">
        <v>865</v>
      </c>
      <c r="N7" s="78">
        <v>104.87508538495989</v>
      </c>
      <c r="O7" s="68">
        <v>41.433566433566433</v>
      </c>
      <c r="P7" s="68">
        <v>66.522854812650436</v>
      </c>
      <c r="Q7" s="68">
        <v>98.188853592542074</v>
      </c>
      <c r="R7" s="68">
        <v>10</v>
      </c>
      <c r="S7" s="68">
        <v>95.310712924132673</v>
      </c>
      <c r="T7" s="68">
        <v>2.459016393442623</v>
      </c>
      <c r="U7" s="68">
        <v>136.74283204717989</v>
      </c>
      <c r="V7" s="68">
        <v>91.333333333333329</v>
      </c>
      <c r="W7" s="68">
        <v>81.333333333333329</v>
      </c>
      <c r="X7" s="73">
        <v>0.82222222222222219</v>
      </c>
      <c r="Y7" s="74"/>
      <c r="Z7" s="75">
        <v>23.193788423231947</v>
      </c>
      <c r="AA7" s="76">
        <v>3.2013986013986013</v>
      </c>
      <c r="AB7" s="76">
        <v>1.4103748980534567</v>
      </c>
      <c r="AC7" s="76">
        <v>7.9133121555252446</v>
      </c>
      <c r="AD7" s="76">
        <v>8</v>
      </c>
      <c r="AE7" s="76">
        <v>3.9811666031261916</v>
      </c>
      <c r="AF7" s="76">
        <v>5</v>
      </c>
      <c r="AG7" s="76">
        <v>8</v>
      </c>
      <c r="AH7" s="76">
        <v>2.1799999999999997</v>
      </c>
      <c r="AI7" s="100">
        <v>69.866711868150489</v>
      </c>
      <c r="AJ7" s="70">
        <v>127</v>
      </c>
      <c r="AK7" s="110">
        <v>95.310712924132673</v>
      </c>
      <c r="AL7" s="110">
        <v>66.522854812650436</v>
      </c>
      <c r="AM7" s="110">
        <v>41.433566433566433</v>
      </c>
      <c r="AN7" s="110">
        <v>91.333333333333329</v>
      </c>
      <c r="AO7" s="109">
        <v>89</v>
      </c>
      <c r="AP7" s="109">
        <v>116</v>
      </c>
      <c r="AQ7" s="109">
        <v>144</v>
      </c>
      <c r="AR7" s="109">
        <v>31</v>
      </c>
    </row>
    <row r="8" spans="1:44" ht="30" x14ac:dyDescent="0.35">
      <c r="A8" s="87">
        <v>40</v>
      </c>
      <c r="B8" s="79" t="e">
        <v>#N/A</v>
      </c>
      <c r="C8" s="80" t="s">
        <v>1560</v>
      </c>
      <c r="D8" s="80" t="s">
        <v>207</v>
      </c>
      <c r="E8" s="79" t="s">
        <v>603</v>
      </c>
      <c r="F8" s="79" t="s">
        <v>170</v>
      </c>
      <c r="G8" s="79" t="s">
        <v>24</v>
      </c>
      <c r="H8" s="79" t="s">
        <v>7</v>
      </c>
      <c r="I8" s="79" t="s">
        <v>4</v>
      </c>
      <c r="J8" s="81" t="s">
        <v>1701</v>
      </c>
      <c r="K8" s="81" t="s">
        <v>1701</v>
      </c>
      <c r="L8" s="79" t="s">
        <v>1094</v>
      </c>
      <c r="M8" s="88" t="s">
        <v>965</v>
      </c>
      <c r="N8" s="78">
        <v>102.00393766143389</v>
      </c>
      <c r="O8" s="68">
        <v>50.262697022767078</v>
      </c>
      <c r="P8" s="68">
        <v>68.278176166268281</v>
      </c>
      <c r="Q8" s="68">
        <v>109.01344963966524</v>
      </c>
      <c r="R8" s="68">
        <v>9</v>
      </c>
      <c r="S8" s="68">
        <v>163.57300334257877</v>
      </c>
      <c r="T8" s="68">
        <v>4.2201834862385326</v>
      </c>
      <c r="U8" s="68">
        <v>103.33297258297257</v>
      </c>
      <c r="V8" s="68">
        <v>80.5</v>
      </c>
      <c r="W8" s="68">
        <v>80</v>
      </c>
      <c r="X8" s="73">
        <v>0.97777777777777775</v>
      </c>
      <c r="Y8" s="74"/>
      <c r="Z8" s="75">
        <v>21.901771947645251</v>
      </c>
      <c r="AA8" s="76">
        <v>7</v>
      </c>
      <c r="AB8" s="76">
        <v>1.4871702072742374</v>
      </c>
      <c r="AC8" s="76">
        <v>12.528026168924679</v>
      </c>
      <c r="AD8" s="76">
        <v>7</v>
      </c>
      <c r="AE8" s="76">
        <v>6.2350330701941541</v>
      </c>
      <c r="AF8" s="76">
        <v>5</v>
      </c>
      <c r="AG8" s="76">
        <v>5.7200000000000006</v>
      </c>
      <c r="AH8" s="76">
        <v>2.1</v>
      </c>
      <c r="AI8" s="100">
        <v>76.63555710448702</v>
      </c>
      <c r="AJ8" s="70">
        <v>72</v>
      </c>
      <c r="AK8" s="110">
        <v>163.57300334257877</v>
      </c>
      <c r="AL8" s="110">
        <v>68.278176166268281</v>
      </c>
      <c r="AM8" s="110">
        <v>50.262697022767078</v>
      </c>
      <c r="AN8" s="110">
        <v>80.5</v>
      </c>
      <c r="AO8" s="109">
        <v>30</v>
      </c>
      <c r="AP8" s="109">
        <v>107</v>
      </c>
      <c r="AQ8" s="109">
        <v>42</v>
      </c>
      <c r="AR8" s="109">
        <v>128</v>
      </c>
    </row>
    <row r="9" spans="1:44" ht="20" x14ac:dyDescent="0.35">
      <c r="A9" s="87">
        <v>49</v>
      </c>
      <c r="B9" s="79" t="e">
        <v>#N/A</v>
      </c>
      <c r="C9" s="80" t="s">
        <v>1561</v>
      </c>
      <c r="D9" s="80" t="e">
        <v>#N/A</v>
      </c>
      <c r="E9" s="79" t="s">
        <v>757</v>
      </c>
      <c r="F9" s="79" t="s">
        <v>173</v>
      </c>
      <c r="G9" s="79" t="s">
        <v>24</v>
      </c>
      <c r="H9" s="79" t="s">
        <v>7</v>
      </c>
      <c r="I9" s="79" t="s">
        <v>4</v>
      </c>
      <c r="J9" s="81" t="s">
        <v>1701</v>
      </c>
      <c r="K9" s="81" t="s">
        <v>1701</v>
      </c>
      <c r="L9" s="79" t="s">
        <v>1095</v>
      </c>
      <c r="M9" s="88" t="s">
        <v>1008</v>
      </c>
      <c r="N9" s="78">
        <v>86.605909060998883</v>
      </c>
      <c r="O9" s="68">
        <v>41.922290388548056</v>
      </c>
      <c r="P9" s="68">
        <v>78.69888077538036</v>
      </c>
      <c r="Q9" s="68">
        <v>67.751893435254672</v>
      </c>
      <c r="R9" s="68">
        <v>2</v>
      </c>
      <c r="S9" s="68" t="s">
        <v>1093</v>
      </c>
      <c r="T9" s="68" t="s">
        <v>1093</v>
      </c>
      <c r="U9" s="68">
        <v>104.40821256038647</v>
      </c>
      <c r="V9" s="68">
        <v>68.666666666666671</v>
      </c>
      <c r="W9" s="68">
        <v>74.666666666666671</v>
      </c>
      <c r="X9" s="73">
        <v>1</v>
      </c>
      <c r="Y9" s="74"/>
      <c r="Z9" s="75">
        <v>9.4817727182996627</v>
      </c>
      <c r="AA9" s="76">
        <v>3.3382413087934557</v>
      </c>
      <c r="AB9" s="76">
        <v>1.9430760339228907</v>
      </c>
      <c r="AC9" s="76">
        <v>2.8210542341130447</v>
      </c>
      <c r="AD9" s="76">
        <v>0</v>
      </c>
      <c r="AE9" s="76" t="s">
        <v>1093</v>
      </c>
      <c r="AF9" s="76">
        <v>5</v>
      </c>
      <c r="AG9" s="76">
        <v>3.8933333333333335</v>
      </c>
      <c r="AH9" s="76">
        <v>1.4800000000000004</v>
      </c>
      <c r="AI9" s="100">
        <v>33.683707986099265</v>
      </c>
      <c r="AJ9" s="70">
        <v>413</v>
      </c>
      <c r="AK9" s="110" t="s">
        <v>1093</v>
      </c>
      <c r="AL9" s="110" t="s">
        <v>1093</v>
      </c>
      <c r="AM9" s="110" t="s">
        <v>1093</v>
      </c>
      <c r="AN9" s="110" t="s">
        <v>1093</v>
      </c>
      <c r="AO9" s="109" t="s">
        <v>1716</v>
      </c>
      <c r="AP9" s="109" t="s">
        <v>1716</v>
      </c>
      <c r="AQ9" s="109" t="s">
        <v>1716</v>
      </c>
      <c r="AR9" s="109" t="s">
        <v>1716</v>
      </c>
    </row>
    <row r="10" spans="1:44" ht="20" x14ac:dyDescent="0.35">
      <c r="A10" s="87">
        <v>50</v>
      </c>
      <c r="B10" s="79" t="e">
        <v>#N/A</v>
      </c>
      <c r="C10" s="80" t="s">
        <v>1562</v>
      </c>
      <c r="D10" s="80" t="e">
        <v>#N/A</v>
      </c>
      <c r="E10" s="79" t="s">
        <v>1563</v>
      </c>
      <c r="F10" s="79" t="s">
        <v>173</v>
      </c>
      <c r="G10" s="79" t="s">
        <v>24</v>
      </c>
      <c r="H10" s="79" t="s">
        <v>7</v>
      </c>
      <c r="I10" s="79" t="s">
        <v>4</v>
      </c>
      <c r="J10" s="81" t="s">
        <v>1701</v>
      </c>
      <c r="K10" s="81" t="s">
        <v>1701</v>
      </c>
      <c r="L10" s="79" t="s">
        <v>1094</v>
      </c>
      <c r="M10" s="88" t="s">
        <v>1661</v>
      </c>
      <c r="N10" s="78">
        <v>83.02836764238927</v>
      </c>
      <c r="O10" s="68">
        <v>27.375565610859731</v>
      </c>
      <c r="P10" s="68">
        <v>47.255664133530445</v>
      </c>
      <c r="Q10" s="68">
        <v>90.606199942256495</v>
      </c>
      <c r="R10" s="68">
        <v>1</v>
      </c>
      <c r="S10" s="68">
        <v>72.583688993409396</v>
      </c>
      <c r="T10" s="68">
        <v>1.8726591760299627</v>
      </c>
      <c r="U10" s="68">
        <v>102.05485583927613</v>
      </c>
      <c r="V10" s="68">
        <v>80.5</v>
      </c>
      <c r="W10" s="68">
        <v>79.25</v>
      </c>
      <c r="X10" s="73">
        <v>0.8</v>
      </c>
      <c r="Y10" s="74"/>
      <c r="Z10" s="75">
        <v>8.4085102927167803</v>
      </c>
      <c r="AA10" s="76">
        <v>0</v>
      </c>
      <c r="AB10" s="76">
        <v>0.56743530584195701</v>
      </c>
      <c r="AC10" s="76">
        <v>5.4873899932632586</v>
      </c>
      <c r="AD10" s="76">
        <v>0</v>
      </c>
      <c r="AE10" s="76">
        <v>2.920572153025772</v>
      </c>
      <c r="AF10" s="76">
        <v>5</v>
      </c>
      <c r="AG10" s="76">
        <v>5.7200000000000006</v>
      </c>
      <c r="AH10" s="76">
        <v>1.7549999999999997</v>
      </c>
      <c r="AI10" s="100">
        <v>33.176564160941965</v>
      </c>
      <c r="AJ10" s="70">
        <v>416</v>
      </c>
      <c r="AK10" s="110" t="s">
        <v>1093</v>
      </c>
      <c r="AL10" s="110" t="s">
        <v>1093</v>
      </c>
      <c r="AM10" s="110" t="s">
        <v>1093</v>
      </c>
      <c r="AN10" s="110" t="s">
        <v>1093</v>
      </c>
      <c r="AO10" s="109" t="s">
        <v>1716</v>
      </c>
      <c r="AP10" s="109" t="s">
        <v>1716</v>
      </c>
      <c r="AQ10" s="109" t="s">
        <v>1716</v>
      </c>
      <c r="AR10" s="109" t="s">
        <v>1716</v>
      </c>
    </row>
    <row r="11" spans="1:44" ht="20" x14ac:dyDescent="0.35">
      <c r="A11" s="87">
        <v>55</v>
      </c>
      <c r="B11" s="79" t="e">
        <v>#N/A</v>
      </c>
      <c r="C11" s="80" t="s">
        <v>1564</v>
      </c>
      <c r="D11" s="80" t="e">
        <v>#N/A</v>
      </c>
      <c r="E11" s="79" t="s">
        <v>1565</v>
      </c>
      <c r="F11" s="79" t="s">
        <v>169</v>
      </c>
      <c r="G11" s="79" t="s">
        <v>12</v>
      </c>
      <c r="H11" s="79" t="s">
        <v>6</v>
      </c>
      <c r="I11" s="79" t="s">
        <v>4</v>
      </c>
      <c r="J11" s="81" t="s">
        <v>1701</v>
      </c>
      <c r="K11" s="81" t="s">
        <v>1701</v>
      </c>
      <c r="L11" s="79" t="s">
        <v>1094</v>
      </c>
      <c r="M11" s="88" t="s">
        <v>1662</v>
      </c>
      <c r="N11" s="78">
        <v>94.810304174679487</v>
      </c>
      <c r="O11" s="68">
        <v>33.879781420765028</v>
      </c>
      <c r="P11" s="68">
        <v>88.127498236538912</v>
      </c>
      <c r="Q11" s="68">
        <v>96.930314909753463</v>
      </c>
      <c r="R11" s="68">
        <v>5</v>
      </c>
      <c r="S11" s="68">
        <v>127.08787218591142</v>
      </c>
      <c r="T11" s="68">
        <v>3.0501089324618738</v>
      </c>
      <c r="U11" s="68">
        <v>116.84027777777777</v>
      </c>
      <c r="V11" s="68">
        <v>52</v>
      </c>
      <c r="W11" s="68">
        <v>69</v>
      </c>
      <c r="X11" s="73">
        <v>0.93333333333333335</v>
      </c>
      <c r="Y11" s="74"/>
      <c r="Z11" s="75">
        <v>11.943091252403846</v>
      </c>
      <c r="AA11" s="76">
        <v>1.3005464480874318</v>
      </c>
      <c r="AB11" s="76">
        <v>2.812749823653891</v>
      </c>
      <c r="AC11" s="76">
        <v>7.1581889458520775</v>
      </c>
      <c r="AD11" s="76">
        <v>0.5</v>
      </c>
      <c r="AE11" s="76">
        <v>5.4688453159041392</v>
      </c>
      <c r="AF11" s="76">
        <v>5</v>
      </c>
      <c r="AG11" s="76">
        <v>0.96000000000000019</v>
      </c>
      <c r="AH11" s="76">
        <v>1.095</v>
      </c>
      <c r="AI11" s="100">
        <v>40.264913095445984</v>
      </c>
      <c r="AJ11" s="70">
        <v>336</v>
      </c>
      <c r="AK11" s="110" t="s">
        <v>1093</v>
      </c>
      <c r="AL11" s="110" t="s">
        <v>1093</v>
      </c>
      <c r="AM11" s="110" t="s">
        <v>1093</v>
      </c>
      <c r="AN11" s="110" t="s">
        <v>1093</v>
      </c>
      <c r="AO11" s="109" t="s">
        <v>1716</v>
      </c>
      <c r="AP11" s="109" t="s">
        <v>1716</v>
      </c>
      <c r="AQ11" s="109" t="s">
        <v>1716</v>
      </c>
      <c r="AR11" s="109" t="s">
        <v>1716</v>
      </c>
    </row>
    <row r="12" spans="1:44" ht="30" x14ac:dyDescent="0.35">
      <c r="A12" s="87">
        <v>57</v>
      </c>
      <c r="B12" s="79" t="e">
        <v>#N/A</v>
      </c>
      <c r="C12" s="80" t="s">
        <v>1138</v>
      </c>
      <c r="D12" s="80" t="s">
        <v>207</v>
      </c>
      <c r="E12" s="79" t="s">
        <v>525</v>
      </c>
      <c r="F12" s="79" t="s">
        <v>169</v>
      </c>
      <c r="G12" s="79" t="s">
        <v>12</v>
      </c>
      <c r="H12" s="79" t="s">
        <v>6</v>
      </c>
      <c r="I12" s="79" t="s">
        <v>4</v>
      </c>
      <c r="J12" s="81" t="s">
        <v>1701</v>
      </c>
      <c r="K12" s="81" t="s">
        <v>1701</v>
      </c>
      <c r="L12" s="79" t="s">
        <v>1094</v>
      </c>
      <c r="M12" s="88" t="s">
        <v>942</v>
      </c>
      <c r="N12" s="78">
        <v>78.835562375261929</v>
      </c>
      <c r="O12" s="68">
        <v>19.157088122605366</v>
      </c>
      <c r="P12" s="68">
        <v>60.086342491884473</v>
      </c>
      <c r="Q12" s="68">
        <v>78.140223800610599</v>
      </c>
      <c r="R12" s="68">
        <v>0</v>
      </c>
      <c r="S12" s="68">
        <v>43.133195307108352</v>
      </c>
      <c r="T12" s="68">
        <v>1.0351966873706004</v>
      </c>
      <c r="U12" s="68">
        <v>108.32268437189936</v>
      </c>
      <c r="V12" s="68">
        <v>68.25</v>
      </c>
      <c r="W12" s="68">
        <v>71.5</v>
      </c>
      <c r="X12" s="73">
        <v>0.9555555555555556</v>
      </c>
      <c r="Y12" s="74"/>
      <c r="Z12" s="75">
        <v>7.1506687125785788</v>
      </c>
      <c r="AA12" s="76">
        <v>0</v>
      </c>
      <c r="AB12" s="76">
        <v>1.1287774840199458</v>
      </c>
      <c r="AC12" s="76">
        <v>4.0330261100712361</v>
      </c>
      <c r="AD12" s="76">
        <v>0</v>
      </c>
      <c r="AE12" s="76">
        <v>0</v>
      </c>
      <c r="AF12" s="76">
        <v>5</v>
      </c>
      <c r="AG12" s="76">
        <v>3.8600000000000003</v>
      </c>
      <c r="AH12" s="76">
        <v>1.2899999999999998</v>
      </c>
      <c r="AI12" s="100">
        <v>24.958302562966402</v>
      </c>
      <c r="AJ12" s="70">
        <v>489</v>
      </c>
      <c r="AK12" s="110" t="s">
        <v>1093</v>
      </c>
      <c r="AL12" s="110" t="s">
        <v>1093</v>
      </c>
      <c r="AM12" s="110" t="s">
        <v>1093</v>
      </c>
      <c r="AN12" s="110" t="s">
        <v>1093</v>
      </c>
      <c r="AO12" s="109" t="s">
        <v>1716</v>
      </c>
      <c r="AP12" s="109" t="s">
        <v>1716</v>
      </c>
      <c r="AQ12" s="109" t="s">
        <v>1716</v>
      </c>
      <c r="AR12" s="109" t="s">
        <v>1716</v>
      </c>
    </row>
    <row r="13" spans="1:44" ht="30" x14ac:dyDescent="0.35">
      <c r="A13" s="87">
        <v>58</v>
      </c>
      <c r="B13" s="79" t="e">
        <v>#N/A</v>
      </c>
      <c r="C13" s="80" t="s">
        <v>531</v>
      </c>
      <c r="D13" s="80" t="s">
        <v>207</v>
      </c>
      <c r="E13" s="79" t="s">
        <v>532</v>
      </c>
      <c r="F13" s="79" t="s">
        <v>169</v>
      </c>
      <c r="G13" s="79" t="s">
        <v>12</v>
      </c>
      <c r="H13" s="79" t="s">
        <v>6</v>
      </c>
      <c r="I13" s="79" t="s">
        <v>4</v>
      </c>
      <c r="J13" s="81" t="s">
        <v>1701</v>
      </c>
      <c r="K13" s="81" t="s">
        <v>1701</v>
      </c>
      <c r="L13" s="79" t="s">
        <v>1094</v>
      </c>
      <c r="M13" s="88" t="s">
        <v>944</v>
      </c>
      <c r="N13" s="78">
        <v>92.260479339474784</v>
      </c>
      <c r="O13" s="68">
        <v>39.357429718875501</v>
      </c>
      <c r="P13" s="68">
        <v>66.770661214887838</v>
      </c>
      <c r="Q13" s="68">
        <v>94.479522830970424</v>
      </c>
      <c r="R13" s="68">
        <v>6</v>
      </c>
      <c r="S13" s="68">
        <v>265.15151515151513</v>
      </c>
      <c r="T13" s="68">
        <v>6.3636363636363633</v>
      </c>
      <c r="U13" s="68">
        <v>128.47601443496754</v>
      </c>
      <c r="V13" s="68">
        <v>59.75</v>
      </c>
      <c r="W13" s="68">
        <v>68.625</v>
      </c>
      <c r="X13" s="73">
        <v>0.9555555555555556</v>
      </c>
      <c r="Y13" s="74"/>
      <c r="Z13" s="75">
        <v>11.178143801842436</v>
      </c>
      <c r="AA13" s="76">
        <v>2.6425702811244975</v>
      </c>
      <c r="AB13" s="76">
        <v>1.4212164281513429</v>
      </c>
      <c r="AC13" s="76">
        <v>5.9392776636132165</v>
      </c>
      <c r="AD13" s="76">
        <v>2.25</v>
      </c>
      <c r="AE13" s="76">
        <v>7</v>
      </c>
      <c r="AF13" s="76">
        <v>5</v>
      </c>
      <c r="AG13" s="76">
        <v>3.13</v>
      </c>
      <c r="AH13" s="76">
        <v>1.055625</v>
      </c>
      <c r="AI13" s="100">
        <v>44.018703527479438</v>
      </c>
      <c r="AJ13" s="70">
        <v>307</v>
      </c>
      <c r="AK13" s="110" t="s">
        <v>1093</v>
      </c>
      <c r="AL13" s="110" t="s">
        <v>1093</v>
      </c>
      <c r="AM13" s="110" t="s">
        <v>1093</v>
      </c>
      <c r="AN13" s="110" t="s">
        <v>1093</v>
      </c>
      <c r="AO13" s="109" t="s">
        <v>1716</v>
      </c>
      <c r="AP13" s="109" t="s">
        <v>1716</v>
      </c>
      <c r="AQ13" s="109" t="s">
        <v>1716</v>
      </c>
      <c r="AR13" s="109" t="s">
        <v>1716</v>
      </c>
    </row>
    <row r="14" spans="1:44" ht="20" x14ac:dyDescent="0.35">
      <c r="A14" s="87">
        <v>62</v>
      </c>
      <c r="B14" s="79" t="e">
        <v>#N/A</v>
      </c>
      <c r="C14" s="80" t="s">
        <v>1566</v>
      </c>
      <c r="D14" s="80" t="e">
        <v>#N/A</v>
      </c>
      <c r="E14" s="79" t="s">
        <v>1567</v>
      </c>
      <c r="F14" s="79" t="s">
        <v>143</v>
      </c>
      <c r="G14" s="79" t="s">
        <v>12</v>
      </c>
      <c r="H14" s="79" t="s">
        <v>6</v>
      </c>
      <c r="I14" s="79" t="s">
        <v>4</v>
      </c>
      <c r="J14" s="81" t="s">
        <v>1701</v>
      </c>
      <c r="K14" s="81" t="s">
        <v>1701</v>
      </c>
      <c r="L14" s="79" t="s">
        <v>1094</v>
      </c>
      <c r="M14" s="88" t="s">
        <v>1663</v>
      </c>
      <c r="N14" s="78">
        <v>79.28623468555412</v>
      </c>
      <c r="O14" s="68">
        <v>16.075156576200417</v>
      </c>
      <c r="P14" s="68">
        <v>51.428158987391782</v>
      </c>
      <c r="Q14" s="68">
        <v>67.054555888729666</v>
      </c>
      <c r="R14" s="68">
        <v>2</v>
      </c>
      <c r="S14" s="68">
        <v>66.465172249741144</v>
      </c>
      <c r="T14" s="68">
        <v>1.7148014440433215</v>
      </c>
      <c r="U14" s="68">
        <v>30.819412069412074</v>
      </c>
      <c r="V14" s="68">
        <v>70</v>
      </c>
      <c r="W14" s="68">
        <v>84</v>
      </c>
      <c r="X14" s="73">
        <v>0.9555555555555556</v>
      </c>
      <c r="Y14" s="74"/>
      <c r="Z14" s="75">
        <v>7.2858704056662358</v>
      </c>
      <c r="AA14" s="76">
        <v>0</v>
      </c>
      <c r="AB14" s="76">
        <v>0.74998195569839055</v>
      </c>
      <c r="AC14" s="76">
        <v>2.7396981870184609</v>
      </c>
      <c r="AD14" s="76">
        <v>0</v>
      </c>
      <c r="AE14" s="76">
        <v>2.36698360059329</v>
      </c>
      <c r="AF14" s="76">
        <v>0</v>
      </c>
      <c r="AG14" s="76">
        <v>4</v>
      </c>
      <c r="AH14" s="76">
        <v>2.34</v>
      </c>
      <c r="AI14" s="100">
        <v>21.647260165529307</v>
      </c>
      <c r="AJ14" s="70">
        <v>515</v>
      </c>
      <c r="AK14" s="110" t="s">
        <v>1093</v>
      </c>
      <c r="AL14" s="110" t="s">
        <v>1093</v>
      </c>
      <c r="AM14" s="110" t="s">
        <v>1093</v>
      </c>
      <c r="AN14" s="110" t="s">
        <v>1093</v>
      </c>
      <c r="AO14" s="109" t="s">
        <v>1716</v>
      </c>
      <c r="AP14" s="109" t="s">
        <v>1716</v>
      </c>
      <c r="AQ14" s="109" t="s">
        <v>1716</v>
      </c>
      <c r="AR14" s="109" t="s">
        <v>1716</v>
      </c>
    </row>
    <row r="15" spans="1:44" ht="20" x14ac:dyDescent="0.35">
      <c r="A15" s="87">
        <v>76</v>
      </c>
      <c r="B15" s="79" t="e">
        <v>#N/A</v>
      </c>
      <c r="C15" s="80" t="s">
        <v>1568</v>
      </c>
      <c r="D15" s="80" t="e">
        <v>#N/A</v>
      </c>
      <c r="E15" s="79" t="s">
        <v>1569</v>
      </c>
      <c r="F15" s="79" t="s">
        <v>133</v>
      </c>
      <c r="G15" s="79" t="s">
        <v>27</v>
      </c>
      <c r="H15" s="79" t="s">
        <v>9</v>
      </c>
      <c r="I15" s="79" t="s">
        <v>5</v>
      </c>
      <c r="J15" s="81" t="s">
        <v>1701</v>
      </c>
      <c r="K15" s="81" t="s">
        <v>1701</v>
      </c>
      <c r="L15" s="79" t="s">
        <v>1094</v>
      </c>
      <c r="M15" s="88" t="s">
        <v>1664</v>
      </c>
      <c r="N15" s="78">
        <v>73.394723631747738</v>
      </c>
      <c r="O15" s="68">
        <v>26.923076923076923</v>
      </c>
      <c r="P15" s="68">
        <v>90.149329354970376</v>
      </c>
      <c r="Q15" s="68">
        <v>82.433281367901017</v>
      </c>
      <c r="R15" s="68">
        <v>0</v>
      </c>
      <c r="S15" s="68">
        <v>84.345479082321191</v>
      </c>
      <c r="T15" s="68">
        <v>2.0242914979757085</v>
      </c>
      <c r="U15" s="68">
        <v>27.377717391304348</v>
      </c>
      <c r="V15" s="68">
        <v>96</v>
      </c>
      <c r="W15" s="68">
        <v>73</v>
      </c>
      <c r="X15" s="73">
        <v>0.91111111111111109</v>
      </c>
      <c r="Y15" s="74"/>
      <c r="Z15" s="75">
        <v>5.5184170895243208</v>
      </c>
      <c r="AA15" s="76">
        <v>0</v>
      </c>
      <c r="AB15" s="76">
        <v>3.5223994032455566</v>
      </c>
      <c r="AC15" s="76">
        <v>4.5338828262551187</v>
      </c>
      <c r="AD15" s="76">
        <v>0</v>
      </c>
      <c r="AE15" s="76">
        <v>3.4694556905083216</v>
      </c>
      <c r="AF15" s="76">
        <v>0</v>
      </c>
      <c r="AG15" s="76">
        <v>8</v>
      </c>
      <c r="AH15" s="76">
        <v>1.38</v>
      </c>
      <c r="AI15" s="100">
        <v>29.360172232814801</v>
      </c>
      <c r="AJ15" s="70">
        <v>453</v>
      </c>
      <c r="AK15" s="110" t="s">
        <v>1093</v>
      </c>
      <c r="AL15" s="110" t="s">
        <v>1093</v>
      </c>
      <c r="AM15" s="110" t="s">
        <v>1093</v>
      </c>
      <c r="AN15" s="110" t="s">
        <v>1093</v>
      </c>
      <c r="AO15" s="109" t="s">
        <v>1716</v>
      </c>
      <c r="AP15" s="109" t="s">
        <v>1716</v>
      </c>
      <c r="AQ15" s="109" t="s">
        <v>1716</v>
      </c>
      <c r="AR15" s="109" t="s">
        <v>1716</v>
      </c>
    </row>
    <row r="16" spans="1:44" ht="20" x14ac:dyDescent="0.35">
      <c r="A16" s="87">
        <v>82</v>
      </c>
      <c r="B16" s="79" t="e">
        <v>#N/A</v>
      </c>
      <c r="C16" s="80" t="s">
        <v>1570</v>
      </c>
      <c r="D16" s="80" t="e">
        <v>#N/A</v>
      </c>
      <c r="E16" s="79" t="s">
        <v>1571</v>
      </c>
      <c r="F16" s="79" t="s">
        <v>133</v>
      </c>
      <c r="G16" s="79" t="s">
        <v>27</v>
      </c>
      <c r="H16" s="79" t="s">
        <v>9</v>
      </c>
      <c r="I16" s="79" t="s">
        <v>5</v>
      </c>
      <c r="J16" s="81" t="s">
        <v>1701</v>
      </c>
      <c r="K16" s="81" t="s">
        <v>1701</v>
      </c>
      <c r="L16" s="79" t="s">
        <v>1094</v>
      </c>
      <c r="M16" s="88" t="s">
        <v>1665</v>
      </c>
      <c r="N16" s="78">
        <v>82.921391986910564</v>
      </c>
      <c r="O16" s="68">
        <v>27.500000000000004</v>
      </c>
      <c r="P16" s="68">
        <v>47.476071590901604</v>
      </c>
      <c r="Q16" s="68">
        <v>84.572940306564973</v>
      </c>
      <c r="R16" s="68">
        <v>0</v>
      </c>
      <c r="S16" s="68">
        <v>58.479532163742689</v>
      </c>
      <c r="T16" s="68">
        <v>1.4035087719298245</v>
      </c>
      <c r="U16" s="68">
        <v>101.04166666666666</v>
      </c>
      <c r="V16" s="68">
        <v>60</v>
      </c>
      <c r="W16" s="68">
        <v>75</v>
      </c>
      <c r="X16" s="73">
        <v>1</v>
      </c>
      <c r="Y16" s="74"/>
      <c r="Z16" s="75">
        <v>8.3764175960731713</v>
      </c>
      <c r="AA16" s="76">
        <v>0</v>
      </c>
      <c r="AB16" s="76">
        <v>0.57707813210194514</v>
      </c>
      <c r="AC16" s="76">
        <v>4.7835097024325801</v>
      </c>
      <c r="AD16" s="76">
        <v>0</v>
      </c>
      <c r="AE16" s="76">
        <v>1.3887426900584794</v>
      </c>
      <c r="AF16" s="76">
        <v>5</v>
      </c>
      <c r="AG16" s="76">
        <v>3.2</v>
      </c>
      <c r="AH16" s="76">
        <v>1.5</v>
      </c>
      <c r="AI16" s="100">
        <v>27.584164578517974</v>
      </c>
      <c r="AJ16" s="70">
        <v>470</v>
      </c>
      <c r="AK16" s="110" t="s">
        <v>1093</v>
      </c>
      <c r="AL16" s="110" t="s">
        <v>1093</v>
      </c>
      <c r="AM16" s="110" t="s">
        <v>1093</v>
      </c>
      <c r="AN16" s="110" t="s">
        <v>1093</v>
      </c>
      <c r="AO16" s="109" t="s">
        <v>1716</v>
      </c>
      <c r="AP16" s="109" t="s">
        <v>1716</v>
      </c>
      <c r="AQ16" s="109" t="s">
        <v>1716</v>
      </c>
      <c r="AR16" s="109" t="s">
        <v>1716</v>
      </c>
    </row>
    <row r="17" spans="1:44" ht="30" x14ac:dyDescent="0.35">
      <c r="A17" s="87">
        <v>112</v>
      </c>
      <c r="B17" s="79" t="e">
        <v>#N/A</v>
      </c>
      <c r="C17" s="80" t="s">
        <v>1572</v>
      </c>
      <c r="D17" s="80" t="s">
        <v>207</v>
      </c>
      <c r="E17" s="79" t="s">
        <v>1573</v>
      </c>
      <c r="F17" s="79" t="s">
        <v>49</v>
      </c>
      <c r="G17" s="79" t="s">
        <v>13</v>
      </c>
      <c r="H17" s="79" t="s">
        <v>9</v>
      </c>
      <c r="I17" s="79" t="s">
        <v>5</v>
      </c>
      <c r="J17" s="81" t="s">
        <v>1701</v>
      </c>
      <c r="K17" s="81" t="s">
        <v>1701</v>
      </c>
      <c r="L17" s="79" t="s">
        <v>1094</v>
      </c>
      <c r="M17" s="88" t="s">
        <v>1666</v>
      </c>
      <c r="N17" s="78">
        <v>45.807280081817225</v>
      </c>
      <c r="O17" s="68">
        <v>11.267605633802818</v>
      </c>
      <c r="P17" s="68">
        <v>24.572774375883181</v>
      </c>
      <c r="Q17" s="68">
        <v>44.890278885986604</v>
      </c>
      <c r="R17" s="68">
        <v>0</v>
      </c>
      <c r="S17" s="68">
        <v>73.74631268436579</v>
      </c>
      <c r="T17" s="68">
        <v>1.7699115044247788</v>
      </c>
      <c r="U17" s="68">
        <v>101.04166666666667</v>
      </c>
      <c r="V17" s="68" t="s">
        <v>1093</v>
      </c>
      <c r="W17" s="68" t="s">
        <v>1093</v>
      </c>
      <c r="X17" s="73">
        <v>0.71111111111111114</v>
      </c>
      <c r="Y17" s="74"/>
      <c r="Z17" s="75">
        <v>0</v>
      </c>
      <c r="AA17" s="76">
        <v>0</v>
      </c>
      <c r="AB17" s="76">
        <v>0</v>
      </c>
      <c r="AC17" s="76">
        <v>0</v>
      </c>
      <c r="AD17" s="76">
        <v>0</v>
      </c>
      <c r="AE17" s="76">
        <v>2.9748279252704033</v>
      </c>
      <c r="AF17" s="76">
        <v>5</v>
      </c>
      <c r="AG17" s="76">
        <v>8</v>
      </c>
      <c r="AH17" s="76">
        <v>3</v>
      </c>
      <c r="AI17" s="100">
        <v>21.083142139189338</v>
      </c>
      <c r="AJ17" s="70">
        <v>517</v>
      </c>
      <c r="AK17" s="110" t="s">
        <v>1093</v>
      </c>
      <c r="AL17" s="110" t="s">
        <v>1093</v>
      </c>
      <c r="AM17" s="110" t="s">
        <v>1093</v>
      </c>
      <c r="AN17" s="110" t="s">
        <v>1093</v>
      </c>
      <c r="AO17" s="109" t="s">
        <v>1716</v>
      </c>
      <c r="AP17" s="109" t="s">
        <v>1716</v>
      </c>
      <c r="AQ17" s="109" t="s">
        <v>1716</v>
      </c>
      <c r="AR17" s="109" t="s">
        <v>1716</v>
      </c>
    </row>
    <row r="18" spans="1:44" ht="30" x14ac:dyDescent="0.35">
      <c r="A18" s="87">
        <v>114</v>
      </c>
      <c r="B18" s="79" t="e">
        <v>#N/A</v>
      </c>
      <c r="C18" s="80" t="s">
        <v>661</v>
      </c>
      <c r="D18" s="80" t="s">
        <v>207</v>
      </c>
      <c r="E18" s="79" t="s">
        <v>662</v>
      </c>
      <c r="F18" s="79" t="s">
        <v>49</v>
      </c>
      <c r="G18" s="79" t="s">
        <v>13</v>
      </c>
      <c r="H18" s="79" t="s">
        <v>9</v>
      </c>
      <c r="I18" s="79" t="s">
        <v>5</v>
      </c>
      <c r="J18" s="81" t="s">
        <v>1701</v>
      </c>
      <c r="K18" s="81" t="s">
        <v>1701</v>
      </c>
      <c r="L18" s="79" t="s">
        <v>1094</v>
      </c>
      <c r="M18" s="88" t="s">
        <v>983</v>
      </c>
      <c r="N18" s="78">
        <v>88.047603533662553</v>
      </c>
      <c r="O18" s="68">
        <v>34.510869565217391</v>
      </c>
      <c r="P18" s="68">
        <v>56.660384658587425</v>
      </c>
      <c r="Q18" s="68">
        <v>75.873919417547114</v>
      </c>
      <c r="R18" s="68">
        <v>2</v>
      </c>
      <c r="S18" s="68">
        <v>88.652482269503551</v>
      </c>
      <c r="T18" s="68">
        <v>2.1276595744680851</v>
      </c>
      <c r="U18" s="68">
        <v>78.134403405236739</v>
      </c>
      <c r="V18" s="68">
        <v>77.5</v>
      </c>
      <c r="W18" s="68">
        <v>95.75</v>
      </c>
      <c r="X18" s="73">
        <v>0.93333333333333335</v>
      </c>
      <c r="Y18" s="74"/>
      <c r="Z18" s="75">
        <v>9.9142810600987659</v>
      </c>
      <c r="AA18" s="76">
        <v>1.455163043478261</v>
      </c>
      <c r="AB18" s="76">
        <v>0.97889182881319992</v>
      </c>
      <c r="AC18" s="76">
        <v>3.7686239320471637</v>
      </c>
      <c r="AD18" s="76">
        <v>0</v>
      </c>
      <c r="AE18" s="76">
        <v>3.6704491725768329</v>
      </c>
      <c r="AF18" s="76">
        <v>0</v>
      </c>
      <c r="AG18" s="76">
        <v>4.5999999999999996</v>
      </c>
      <c r="AH18" s="76">
        <v>3</v>
      </c>
      <c r="AI18" s="100">
        <v>30.430454485571357</v>
      </c>
      <c r="AJ18" s="70">
        <v>444</v>
      </c>
      <c r="AK18" s="110" t="s">
        <v>1093</v>
      </c>
      <c r="AL18" s="110" t="s">
        <v>1093</v>
      </c>
      <c r="AM18" s="110" t="s">
        <v>1093</v>
      </c>
      <c r="AN18" s="110" t="s">
        <v>1093</v>
      </c>
      <c r="AO18" s="109" t="s">
        <v>1716</v>
      </c>
      <c r="AP18" s="109" t="s">
        <v>1716</v>
      </c>
      <c r="AQ18" s="109" t="s">
        <v>1716</v>
      </c>
      <c r="AR18" s="109" t="s">
        <v>1716</v>
      </c>
    </row>
    <row r="19" spans="1:44" ht="30" x14ac:dyDescent="0.35">
      <c r="A19" s="87">
        <v>118</v>
      </c>
      <c r="B19" s="79" t="e">
        <v>#N/A</v>
      </c>
      <c r="C19" s="80" t="s">
        <v>425</v>
      </c>
      <c r="D19" s="80" t="s">
        <v>207</v>
      </c>
      <c r="E19" s="79" t="s">
        <v>426</v>
      </c>
      <c r="F19" s="79" t="s">
        <v>37</v>
      </c>
      <c r="G19" s="79" t="s">
        <v>13</v>
      </c>
      <c r="H19" s="79" t="s">
        <v>9</v>
      </c>
      <c r="I19" s="79" t="s">
        <v>5</v>
      </c>
      <c r="J19" s="81" t="s">
        <v>1701</v>
      </c>
      <c r="K19" s="81" t="s">
        <v>1701</v>
      </c>
      <c r="L19" s="79" t="s">
        <v>1094</v>
      </c>
      <c r="M19" s="88" t="s">
        <v>921</v>
      </c>
      <c r="N19" s="78">
        <v>99.04976793283646</v>
      </c>
      <c r="O19" s="68">
        <v>46.166394779771615</v>
      </c>
      <c r="P19" s="68">
        <v>47.69168546067187</v>
      </c>
      <c r="Q19" s="68">
        <v>107.32180692556889</v>
      </c>
      <c r="R19" s="68">
        <v>8</v>
      </c>
      <c r="S19" s="68">
        <v>234.02076934327926</v>
      </c>
      <c r="T19" s="68">
        <v>6.0377358490566042</v>
      </c>
      <c r="U19" s="68">
        <v>108.25108533441866</v>
      </c>
      <c r="V19" s="68">
        <v>85</v>
      </c>
      <c r="W19" s="68">
        <v>83.75</v>
      </c>
      <c r="X19" s="73">
        <v>0.9555555555555556</v>
      </c>
      <c r="Y19" s="74"/>
      <c r="Z19" s="75">
        <v>16.859721519403752</v>
      </c>
      <c r="AA19" s="76">
        <v>5.3898858075040774</v>
      </c>
      <c r="AB19" s="76">
        <v>0.58651123890439427</v>
      </c>
      <c r="AC19" s="76">
        <v>12.147406558253</v>
      </c>
      <c r="AD19" s="76">
        <v>5</v>
      </c>
      <c r="AE19" s="76">
        <v>7</v>
      </c>
      <c r="AF19" s="76">
        <v>5</v>
      </c>
      <c r="AG19" s="76">
        <v>6.8</v>
      </c>
      <c r="AH19" s="76">
        <v>2.3250000000000002</v>
      </c>
      <c r="AI19" s="100">
        <v>67.898361248961365</v>
      </c>
      <c r="AJ19" s="70">
        <v>144</v>
      </c>
      <c r="AK19" s="110" t="s">
        <v>1093</v>
      </c>
      <c r="AL19" s="110" t="s">
        <v>1093</v>
      </c>
      <c r="AM19" s="110" t="s">
        <v>1093</v>
      </c>
      <c r="AN19" s="110" t="s">
        <v>1093</v>
      </c>
      <c r="AO19" s="109" t="s">
        <v>1716</v>
      </c>
      <c r="AP19" s="109" t="s">
        <v>1716</v>
      </c>
      <c r="AQ19" s="109" t="s">
        <v>1716</v>
      </c>
      <c r="AR19" s="109" t="s">
        <v>1716</v>
      </c>
    </row>
    <row r="20" spans="1:44" ht="30" x14ac:dyDescent="0.35">
      <c r="A20" s="87">
        <v>136</v>
      </c>
      <c r="B20" s="79" t="e">
        <v>#N/A</v>
      </c>
      <c r="C20" s="80" t="s">
        <v>1574</v>
      </c>
      <c r="D20" s="80" t="e">
        <v>#N/A</v>
      </c>
      <c r="E20" s="79" t="s">
        <v>1575</v>
      </c>
      <c r="F20" s="79" t="s">
        <v>87</v>
      </c>
      <c r="G20" s="79" t="s">
        <v>13</v>
      </c>
      <c r="H20" s="79" t="s">
        <v>9</v>
      </c>
      <c r="I20" s="79" t="s">
        <v>5</v>
      </c>
      <c r="J20" s="81" t="s">
        <v>1701</v>
      </c>
      <c r="K20" s="81" t="s">
        <v>1701</v>
      </c>
      <c r="L20" s="79" t="s">
        <v>1094</v>
      </c>
      <c r="M20" s="88" t="s">
        <v>1667</v>
      </c>
      <c r="N20" s="78">
        <v>81.59092257311832</v>
      </c>
      <c r="O20" s="68">
        <v>23.497267759562842</v>
      </c>
      <c r="P20" s="68">
        <v>47.438892960296592</v>
      </c>
      <c r="Q20" s="68">
        <v>82.950384859860748</v>
      </c>
      <c r="R20" s="68">
        <v>1</v>
      </c>
      <c r="S20" s="68">
        <v>36.764705882352942</v>
      </c>
      <c r="T20" s="68">
        <v>1.5625</v>
      </c>
      <c r="U20" s="68">
        <v>80.006328320801998</v>
      </c>
      <c r="V20" s="68">
        <v>86</v>
      </c>
      <c r="W20" s="68">
        <v>82.5</v>
      </c>
      <c r="X20" s="73">
        <v>0.93333333333333335</v>
      </c>
      <c r="Y20" s="74"/>
      <c r="Z20" s="75">
        <v>7.9772767719354949</v>
      </c>
      <c r="AA20" s="76">
        <v>0</v>
      </c>
      <c r="AB20" s="76">
        <v>0.57545156701297584</v>
      </c>
      <c r="AC20" s="76">
        <v>4.5942115669837538</v>
      </c>
      <c r="AD20" s="76">
        <v>0</v>
      </c>
      <c r="AE20" s="76">
        <v>0</v>
      </c>
      <c r="AF20" s="76">
        <v>0</v>
      </c>
      <c r="AG20" s="76">
        <v>7.0400000000000009</v>
      </c>
      <c r="AH20" s="76">
        <v>2.25</v>
      </c>
      <c r="AI20" s="100">
        <v>24.929933228813585</v>
      </c>
      <c r="AJ20" s="70">
        <v>490</v>
      </c>
      <c r="AK20" s="110" t="s">
        <v>1093</v>
      </c>
      <c r="AL20" s="110" t="s">
        <v>1093</v>
      </c>
      <c r="AM20" s="110" t="s">
        <v>1093</v>
      </c>
      <c r="AN20" s="110" t="s">
        <v>1093</v>
      </c>
      <c r="AO20" s="109" t="s">
        <v>1716</v>
      </c>
      <c r="AP20" s="109" t="s">
        <v>1716</v>
      </c>
      <c r="AQ20" s="109" t="s">
        <v>1716</v>
      </c>
      <c r="AR20" s="109" t="s">
        <v>1716</v>
      </c>
    </row>
    <row r="21" spans="1:44" ht="30" x14ac:dyDescent="0.35">
      <c r="A21" s="87">
        <v>137</v>
      </c>
      <c r="B21" s="79" t="e">
        <v>#N/A</v>
      </c>
      <c r="C21" s="80" t="s">
        <v>343</v>
      </c>
      <c r="D21" s="80" t="s">
        <v>207</v>
      </c>
      <c r="E21" s="79" t="s">
        <v>344</v>
      </c>
      <c r="F21" s="79" t="s">
        <v>70</v>
      </c>
      <c r="G21" s="79" t="s">
        <v>17</v>
      </c>
      <c r="H21" s="79" t="s">
        <v>8</v>
      </c>
      <c r="I21" s="79" t="s">
        <v>5</v>
      </c>
      <c r="J21" s="81" t="s">
        <v>1701</v>
      </c>
      <c r="K21" s="81" t="s">
        <v>1701</v>
      </c>
      <c r="L21" s="79" t="s">
        <v>1094</v>
      </c>
      <c r="M21" s="88" t="s">
        <v>898</v>
      </c>
      <c r="N21" s="78">
        <v>87.160237665349413</v>
      </c>
      <c r="O21" s="68">
        <v>25</v>
      </c>
      <c r="P21" s="68">
        <v>52.199461785358878</v>
      </c>
      <c r="Q21" s="68">
        <v>86.692316585877748</v>
      </c>
      <c r="R21" s="68">
        <v>3</v>
      </c>
      <c r="S21" s="68">
        <v>178.87205387205384</v>
      </c>
      <c r="T21" s="68">
        <v>4.2929292929292924</v>
      </c>
      <c r="U21" s="68">
        <v>97.548189364312549</v>
      </c>
      <c r="V21" s="68">
        <v>76.5</v>
      </c>
      <c r="W21" s="68">
        <v>84.75</v>
      </c>
      <c r="X21" s="73">
        <v>0.91111111111111109</v>
      </c>
      <c r="Y21" s="74"/>
      <c r="Z21" s="75">
        <v>9.6480712996048261</v>
      </c>
      <c r="AA21" s="76">
        <v>0</v>
      </c>
      <c r="AB21" s="76">
        <v>0.78372645310945088</v>
      </c>
      <c r="AC21" s="76">
        <v>5.0307702683524038</v>
      </c>
      <c r="AD21" s="76">
        <v>0</v>
      </c>
      <c r="AE21" s="76">
        <v>6.5563131313131304</v>
      </c>
      <c r="AF21" s="76">
        <v>4.2644568092937645</v>
      </c>
      <c r="AG21" s="76">
        <v>4.5200000000000005</v>
      </c>
      <c r="AH21" s="76">
        <v>2.3850000000000002</v>
      </c>
      <c r="AI21" s="100">
        <v>36.875931068526192</v>
      </c>
      <c r="AJ21" s="70">
        <v>377</v>
      </c>
      <c r="AK21" s="110" t="s">
        <v>1093</v>
      </c>
      <c r="AL21" s="110" t="s">
        <v>1093</v>
      </c>
      <c r="AM21" s="110" t="s">
        <v>1093</v>
      </c>
      <c r="AN21" s="110" t="s">
        <v>1093</v>
      </c>
      <c r="AO21" s="109" t="s">
        <v>1716</v>
      </c>
      <c r="AP21" s="109" t="s">
        <v>1716</v>
      </c>
      <c r="AQ21" s="109" t="s">
        <v>1716</v>
      </c>
      <c r="AR21" s="109" t="s">
        <v>1716</v>
      </c>
    </row>
    <row r="22" spans="1:44" ht="30" x14ac:dyDescent="0.35">
      <c r="A22" s="87">
        <v>153</v>
      </c>
      <c r="B22" s="79" t="e">
        <v>#N/A</v>
      </c>
      <c r="C22" s="80" t="s">
        <v>598</v>
      </c>
      <c r="D22" s="80" t="s">
        <v>207</v>
      </c>
      <c r="E22" s="79" t="s">
        <v>599</v>
      </c>
      <c r="F22" s="79" t="s">
        <v>146</v>
      </c>
      <c r="G22" s="79" t="s">
        <v>17</v>
      </c>
      <c r="H22" s="79" t="s">
        <v>8</v>
      </c>
      <c r="I22" s="79" t="s">
        <v>5</v>
      </c>
      <c r="J22" s="81" t="s">
        <v>1701</v>
      </c>
      <c r="K22" s="81" t="s">
        <v>1701</v>
      </c>
      <c r="L22" s="79" t="s">
        <v>1094</v>
      </c>
      <c r="M22" s="88" t="s">
        <v>963</v>
      </c>
      <c r="N22" s="78">
        <v>97.930044259577429</v>
      </c>
      <c r="O22" s="68">
        <v>42.711864406779661</v>
      </c>
      <c r="P22" s="68">
        <v>78.43998048867013</v>
      </c>
      <c r="Q22" s="68">
        <v>104.15828962386624</v>
      </c>
      <c r="R22" s="68">
        <v>8</v>
      </c>
      <c r="S22" s="68">
        <v>137.91791506158748</v>
      </c>
      <c r="T22" s="68">
        <v>3.5582822085889574</v>
      </c>
      <c r="U22" s="68">
        <v>105.57208237986269</v>
      </c>
      <c r="V22" s="68">
        <v>82</v>
      </c>
      <c r="W22" s="68">
        <v>86</v>
      </c>
      <c r="X22" s="73">
        <v>0.8666666666666667</v>
      </c>
      <c r="Y22" s="74"/>
      <c r="Z22" s="75">
        <v>15.516053111492914</v>
      </c>
      <c r="AA22" s="76">
        <v>3.5593220338983054</v>
      </c>
      <c r="AB22" s="76">
        <v>1.9317491463793182</v>
      </c>
      <c r="AC22" s="76">
        <v>11.435615165369903</v>
      </c>
      <c r="AD22" s="76">
        <v>5</v>
      </c>
      <c r="AE22" s="76">
        <v>5.6962762162933371</v>
      </c>
      <c r="AF22" s="76">
        <v>5</v>
      </c>
      <c r="AG22" s="76">
        <v>6.08</v>
      </c>
      <c r="AH22" s="76">
        <v>2.46</v>
      </c>
      <c r="AI22" s="100">
        <v>62.976684081593085</v>
      </c>
      <c r="AJ22" s="70">
        <v>180</v>
      </c>
      <c r="AK22" s="110" t="s">
        <v>1093</v>
      </c>
      <c r="AL22" s="110" t="s">
        <v>1093</v>
      </c>
      <c r="AM22" s="110" t="s">
        <v>1093</v>
      </c>
      <c r="AN22" s="110" t="s">
        <v>1093</v>
      </c>
      <c r="AO22" s="109" t="s">
        <v>1716</v>
      </c>
      <c r="AP22" s="109" t="s">
        <v>1716</v>
      </c>
      <c r="AQ22" s="109" t="s">
        <v>1716</v>
      </c>
      <c r="AR22" s="109" t="s">
        <v>1716</v>
      </c>
    </row>
    <row r="23" spans="1:44" ht="30" x14ac:dyDescent="0.35">
      <c r="A23" s="87">
        <v>155</v>
      </c>
      <c r="B23" s="79" t="e">
        <v>#N/A</v>
      </c>
      <c r="C23" s="80" t="s">
        <v>718</v>
      </c>
      <c r="D23" s="80" t="s">
        <v>207</v>
      </c>
      <c r="E23" s="79" t="s">
        <v>719</v>
      </c>
      <c r="F23" s="79" t="s">
        <v>146</v>
      </c>
      <c r="G23" s="79" t="s">
        <v>17</v>
      </c>
      <c r="H23" s="79" t="s">
        <v>8</v>
      </c>
      <c r="I23" s="79" t="s">
        <v>5</v>
      </c>
      <c r="J23" s="81" t="s">
        <v>1701</v>
      </c>
      <c r="K23" s="81" t="s">
        <v>1701</v>
      </c>
      <c r="L23" s="79" t="s">
        <v>1094</v>
      </c>
      <c r="M23" s="88" t="s">
        <v>1002</v>
      </c>
      <c r="N23" s="78">
        <v>89.449318403669693</v>
      </c>
      <c r="O23" s="68">
        <v>32.195121951219512</v>
      </c>
      <c r="P23" s="68">
        <v>78.33569553482296</v>
      </c>
      <c r="Q23" s="68">
        <v>88.187048062915792</v>
      </c>
      <c r="R23" s="68">
        <v>0</v>
      </c>
      <c r="S23" s="68">
        <v>109.27275765873475</v>
      </c>
      <c r="T23" s="68">
        <v>2.8192371475953566</v>
      </c>
      <c r="U23" s="68">
        <v>86.32866889445836</v>
      </c>
      <c r="V23" s="68">
        <v>84</v>
      </c>
      <c r="W23" s="68">
        <v>87.5</v>
      </c>
      <c r="X23" s="73">
        <v>0.91111111111111109</v>
      </c>
      <c r="Y23" s="74"/>
      <c r="Z23" s="75">
        <v>10.334795521100908</v>
      </c>
      <c r="AA23" s="76">
        <v>0.88780487804878061</v>
      </c>
      <c r="AB23" s="76">
        <v>1.9271866796485047</v>
      </c>
      <c r="AC23" s="76">
        <v>5.2051556073401759</v>
      </c>
      <c r="AD23" s="76">
        <v>0</v>
      </c>
      <c r="AE23" s="76">
        <v>5.0947279108334289</v>
      </c>
      <c r="AF23" s="76">
        <v>0.71503411306042608</v>
      </c>
      <c r="AG23" s="76">
        <v>6.56</v>
      </c>
      <c r="AH23" s="76">
        <v>2.5499999999999998</v>
      </c>
      <c r="AI23" s="100">
        <v>36.971894122258028</v>
      </c>
      <c r="AJ23" s="70">
        <v>375</v>
      </c>
      <c r="AK23" s="110" t="s">
        <v>1093</v>
      </c>
      <c r="AL23" s="110" t="s">
        <v>1093</v>
      </c>
      <c r="AM23" s="110" t="s">
        <v>1093</v>
      </c>
      <c r="AN23" s="110" t="s">
        <v>1093</v>
      </c>
      <c r="AO23" s="109" t="s">
        <v>1716</v>
      </c>
      <c r="AP23" s="109" t="s">
        <v>1716</v>
      </c>
      <c r="AQ23" s="109" t="s">
        <v>1716</v>
      </c>
      <c r="AR23" s="109" t="s">
        <v>1716</v>
      </c>
    </row>
    <row r="24" spans="1:44" ht="30" x14ac:dyDescent="0.35">
      <c r="A24" s="87">
        <v>157</v>
      </c>
      <c r="B24" s="79" t="e">
        <v>#N/A</v>
      </c>
      <c r="C24" s="80" t="s">
        <v>1576</v>
      </c>
      <c r="D24" s="80" t="e">
        <v>#N/A</v>
      </c>
      <c r="E24" s="79" t="s">
        <v>1577</v>
      </c>
      <c r="F24" s="79" t="s">
        <v>146</v>
      </c>
      <c r="G24" s="79" t="s">
        <v>17</v>
      </c>
      <c r="H24" s="79" t="s">
        <v>8</v>
      </c>
      <c r="I24" s="79" t="s">
        <v>5</v>
      </c>
      <c r="J24" s="81" t="s">
        <v>1701</v>
      </c>
      <c r="K24" s="81" t="s">
        <v>1701</v>
      </c>
      <c r="L24" s="79" t="s">
        <v>1094</v>
      </c>
      <c r="M24" s="88" t="s">
        <v>1668</v>
      </c>
      <c r="N24" s="78">
        <v>93.011890601099296</v>
      </c>
      <c r="O24" s="68">
        <v>36.111111111111107</v>
      </c>
      <c r="P24" s="68">
        <v>43.072851160283612</v>
      </c>
      <c r="Q24" s="68">
        <v>89.077500080730857</v>
      </c>
      <c r="R24" s="68">
        <v>1</v>
      </c>
      <c r="S24" s="68">
        <v>52.683073681041627</v>
      </c>
      <c r="T24" s="68">
        <v>1.3592233009708738</v>
      </c>
      <c r="U24" s="68">
        <v>113.94557823129253</v>
      </c>
      <c r="V24" s="68">
        <v>84</v>
      </c>
      <c r="W24" s="68">
        <v>75</v>
      </c>
      <c r="X24" s="73">
        <v>0.84444444444444444</v>
      </c>
      <c r="Y24" s="74"/>
      <c r="Z24" s="75">
        <v>11.403567180329789</v>
      </c>
      <c r="AA24" s="76">
        <v>1.8472222222222214</v>
      </c>
      <c r="AB24" s="76">
        <v>0.38443723826240805</v>
      </c>
      <c r="AC24" s="76">
        <v>5.3090416760852666</v>
      </c>
      <c r="AD24" s="76">
        <v>0</v>
      </c>
      <c r="AE24" s="76">
        <v>0.67867652592759931</v>
      </c>
      <c r="AF24" s="76">
        <v>5</v>
      </c>
      <c r="AG24" s="76">
        <v>6.56</v>
      </c>
      <c r="AH24" s="76">
        <v>1.5</v>
      </c>
      <c r="AI24" s="100">
        <v>36.314383158696984</v>
      </c>
      <c r="AJ24" s="70">
        <v>386</v>
      </c>
      <c r="AK24" s="110" t="s">
        <v>1093</v>
      </c>
      <c r="AL24" s="110" t="s">
        <v>1093</v>
      </c>
      <c r="AM24" s="110" t="s">
        <v>1093</v>
      </c>
      <c r="AN24" s="110" t="s">
        <v>1093</v>
      </c>
      <c r="AO24" s="109" t="s">
        <v>1716</v>
      </c>
      <c r="AP24" s="109" t="s">
        <v>1716</v>
      </c>
      <c r="AQ24" s="109" t="s">
        <v>1716</v>
      </c>
      <c r="AR24" s="109" t="s">
        <v>1716</v>
      </c>
    </row>
    <row r="25" spans="1:44" ht="20" x14ac:dyDescent="0.35">
      <c r="A25" s="87">
        <v>162</v>
      </c>
      <c r="B25" s="79" t="e">
        <v>#N/A</v>
      </c>
      <c r="C25" s="80" t="s">
        <v>1578</v>
      </c>
      <c r="D25" s="80" t="e">
        <v>#N/A</v>
      </c>
      <c r="E25" s="79" t="s">
        <v>1579</v>
      </c>
      <c r="F25" s="79" t="s">
        <v>106</v>
      </c>
      <c r="G25" s="79" t="s">
        <v>17</v>
      </c>
      <c r="H25" s="79" t="s">
        <v>8</v>
      </c>
      <c r="I25" s="79" t="s">
        <v>5</v>
      </c>
      <c r="J25" s="81" t="s">
        <v>1701</v>
      </c>
      <c r="K25" s="81" t="s">
        <v>1701</v>
      </c>
      <c r="L25" s="79" t="s">
        <v>1094</v>
      </c>
      <c r="M25" s="88" t="s">
        <v>1669</v>
      </c>
      <c r="N25" s="78">
        <v>76.787274465743494</v>
      </c>
      <c r="O25" s="68">
        <v>32.947976878612714</v>
      </c>
      <c r="P25" s="68">
        <v>38.332605018020395</v>
      </c>
      <c r="Q25" s="68">
        <v>85.43</v>
      </c>
      <c r="R25" s="68">
        <v>1</v>
      </c>
      <c r="S25" s="68">
        <v>68.480017530884496</v>
      </c>
      <c r="T25" s="68">
        <v>1.7667844522968199</v>
      </c>
      <c r="U25" s="68">
        <v>112.96152518978606</v>
      </c>
      <c r="V25" s="68">
        <v>84</v>
      </c>
      <c r="W25" s="68">
        <v>80</v>
      </c>
      <c r="X25" s="73">
        <v>0.8</v>
      </c>
      <c r="Y25" s="74"/>
      <c r="Z25" s="75">
        <v>6.5361823397230481</v>
      </c>
      <c r="AA25" s="76">
        <v>1.0722543352601148</v>
      </c>
      <c r="AB25" s="76">
        <v>0</v>
      </c>
      <c r="AC25" s="76">
        <v>4.8834999999999997</v>
      </c>
      <c r="AD25" s="76">
        <v>0</v>
      </c>
      <c r="AE25" s="76">
        <v>2.6138021475333506</v>
      </c>
      <c r="AF25" s="76">
        <v>5</v>
      </c>
      <c r="AG25" s="76">
        <v>6.56</v>
      </c>
      <c r="AH25" s="76">
        <v>2.1</v>
      </c>
      <c r="AI25" s="100">
        <v>31.961932025018349</v>
      </c>
      <c r="AJ25" s="70">
        <v>427</v>
      </c>
      <c r="AK25" s="110" t="s">
        <v>1093</v>
      </c>
      <c r="AL25" s="110" t="s">
        <v>1093</v>
      </c>
      <c r="AM25" s="110" t="s">
        <v>1093</v>
      </c>
      <c r="AN25" s="110" t="s">
        <v>1093</v>
      </c>
      <c r="AO25" s="109" t="s">
        <v>1716</v>
      </c>
      <c r="AP25" s="109" t="s">
        <v>1716</v>
      </c>
      <c r="AQ25" s="109" t="s">
        <v>1716</v>
      </c>
      <c r="AR25" s="109" t="s">
        <v>1716</v>
      </c>
    </row>
    <row r="26" spans="1:44" ht="40" x14ac:dyDescent="0.35">
      <c r="A26" s="87">
        <v>163</v>
      </c>
      <c r="B26" s="79" t="e">
        <v>#N/A</v>
      </c>
      <c r="C26" s="80" t="s">
        <v>284</v>
      </c>
      <c r="D26" s="80" t="s">
        <v>786</v>
      </c>
      <c r="E26" s="79" t="s">
        <v>285</v>
      </c>
      <c r="F26" s="79" t="s">
        <v>106</v>
      </c>
      <c r="G26" s="79" t="s">
        <v>17</v>
      </c>
      <c r="H26" s="79" t="s">
        <v>8</v>
      </c>
      <c r="I26" s="79" t="s">
        <v>5</v>
      </c>
      <c r="J26" s="81" t="s">
        <v>1701</v>
      </c>
      <c r="K26" s="81" t="s">
        <v>1701</v>
      </c>
      <c r="L26" s="79" t="s">
        <v>1094</v>
      </c>
      <c r="M26" s="88" t="s">
        <v>882</v>
      </c>
      <c r="N26" s="78">
        <v>99.17140767761417</v>
      </c>
      <c r="O26" s="68">
        <v>44.093178036605657</v>
      </c>
      <c r="P26" s="68">
        <v>88.34846797912256</v>
      </c>
      <c r="Q26" s="68">
        <v>100.26528047800589</v>
      </c>
      <c r="R26" s="68">
        <v>7</v>
      </c>
      <c r="S26" s="68">
        <v>93.881601888361359</v>
      </c>
      <c r="T26" s="68">
        <v>2.422145328719723</v>
      </c>
      <c r="U26" s="68">
        <v>118.41467208315034</v>
      </c>
      <c r="V26" s="68">
        <v>84.5</v>
      </c>
      <c r="W26" s="68">
        <v>89</v>
      </c>
      <c r="X26" s="73">
        <v>1</v>
      </c>
      <c r="Y26" s="74"/>
      <c r="Z26" s="75">
        <v>17.005689213137003</v>
      </c>
      <c r="AA26" s="76">
        <v>3.9460898502495843</v>
      </c>
      <c r="AB26" s="76">
        <v>2.834846797912256</v>
      </c>
      <c r="AC26" s="76">
        <v>10.559688107551326</v>
      </c>
      <c r="AD26" s="76">
        <v>4</v>
      </c>
      <c r="AE26" s="76">
        <v>3.9144747547901964</v>
      </c>
      <c r="AF26" s="76">
        <v>5</v>
      </c>
      <c r="AG26" s="76">
        <v>6.68</v>
      </c>
      <c r="AH26" s="76">
        <v>2.64</v>
      </c>
      <c r="AI26" s="100">
        <v>62.867543026267079</v>
      </c>
      <c r="AJ26" s="70">
        <v>183</v>
      </c>
      <c r="AK26" s="110" t="s">
        <v>1093</v>
      </c>
      <c r="AL26" s="110" t="s">
        <v>1093</v>
      </c>
      <c r="AM26" s="110" t="s">
        <v>1093</v>
      </c>
      <c r="AN26" s="110" t="s">
        <v>1093</v>
      </c>
      <c r="AO26" s="109" t="s">
        <v>1716</v>
      </c>
      <c r="AP26" s="109" t="s">
        <v>1716</v>
      </c>
      <c r="AQ26" s="109" t="s">
        <v>1716</v>
      </c>
      <c r="AR26" s="109" t="s">
        <v>1716</v>
      </c>
    </row>
    <row r="27" spans="1:44" ht="20" x14ac:dyDescent="0.35">
      <c r="A27" s="87">
        <v>180</v>
      </c>
      <c r="B27" s="79" t="e">
        <v>#N/A</v>
      </c>
      <c r="C27" s="80" t="s">
        <v>1580</v>
      </c>
      <c r="D27" s="80" t="e">
        <v>#N/A</v>
      </c>
      <c r="E27" s="79" t="s">
        <v>1581</v>
      </c>
      <c r="F27" s="79" t="s">
        <v>175</v>
      </c>
      <c r="G27" s="79" t="s">
        <v>22</v>
      </c>
      <c r="H27" s="79" t="s">
        <v>1518</v>
      </c>
      <c r="I27" s="79" t="s">
        <v>5</v>
      </c>
      <c r="J27" s="81" t="s">
        <v>1701</v>
      </c>
      <c r="K27" s="81" t="s">
        <v>1701</v>
      </c>
      <c r="L27" s="79" t="s">
        <v>1094</v>
      </c>
      <c r="M27" s="88" t="s">
        <v>1670</v>
      </c>
      <c r="N27" s="78">
        <v>90.960867021754026</v>
      </c>
      <c r="O27" s="68">
        <v>44.85049833887043</v>
      </c>
      <c r="P27" s="68">
        <v>94.055601458378774</v>
      </c>
      <c r="Q27" s="68">
        <v>91.337914200205034</v>
      </c>
      <c r="R27" s="68">
        <v>6</v>
      </c>
      <c r="S27" s="68">
        <v>135.65891472868216</v>
      </c>
      <c r="T27" s="68">
        <v>3.2558139534883721</v>
      </c>
      <c r="U27" s="68">
        <v>101.43552066559315</v>
      </c>
      <c r="V27" s="68">
        <v>93</v>
      </c>
      <c r="W27" s="68">
        <v>80.5</v>
      </c>
      <c r="X27" s="73">
        <v>0.88888888888888884</v>
      </c>
      <c r="Y27" s="74"/>
      <c r="Z27" s="75">
        <v>10.788260106526208</v>
      </c>
      <c r="AA27" s="76">
        <v>4.1581395348837207</v>
      </c>
      <c r="AB27" s="76">
        <v>4.1083402187568163</v>
      </c>
      <c r="AC27" s="76">
        <v>5.5727566566905882</v>
      </c>
      <c r="AD27" s="76">
        <v>2.25</v>
      </c>
      <c r="AE27" s="76">
        <v>5.648837209302326</v>
      </c>
      <c r="AF27" s="76">
        <v>5</v>
      </c>
      <c r="AG27" s="76">
        <v>8</v>
      </c>
      <c r="AH27" s="76">
        <v>2.13</v>
      </c>
      <c r="AI27" s="100">
        <v>52.951481917955185</v>
      </c>
      <c r="AJ27" s="70">
        <v>239</v>
      </c>
      <c r="AK27" s="110" t="s">
        <v>1093</v>
      </c>
      <c r="AL27" s="110" t="s">
        <v>1093</v>
      </c>
      <c r="AM27" s="110" t="s">
        <v>1093</v>
      </c>
      <c r="AN27" s="110" t="s">
        <v>1093</v>
      </c>
      <c r="AO27" s="109" t="s">
        <v>1716</v>
      </c>
      <c r="AP27" s="109" t="s">
        <v>1716</v>
      </c>
      <c r="AQ27" s="109" t="s">
        <v>1716</v>
      </c>
      <c r="AR27" s="109" t="s">
        <v>1716</v>
      </c>
    </row>
    <row r="28" spans="1:44" ht="30" x14ac:dyDescent="0.35">
      <c r="A28" s="87">
        <v>184</v>
      </c>
      <c r="B28" s="79" t="e">
        <v>#N/A</v>
      </c>
      <c r="C28" s="80" t="s">
        <v>1582</v>
      </c>
      <c r="D28" s="80" t="s">
        <v>207</v>
      </c>
      <c r="E28" s="79" t="s">
        <v>1583</v>
      </c>
      <c r="F28" s="79" t="s">
        <v>181</v>
      </c>
      <c r="G28" s="79" t="s">
        <v>22</v>
      </c>
      <c r="H28" s="79" t="s">
        <v>1518</v>
      </c>
      <c r="I28" s="79" t="s">
        <v>5</v>
      </c>
      <c r="J28" s="81" t="s">
        <v>1701</v>
      </c>
      <c r="K28" s="81" t="s">
        <v>1701</v>
      </c>
      <c r="L28" s="79" t="s">
        <v>1094</v>
      </c>
      <c r="M28" s="88" t="s">
        <v>1671</v>
      </c>
      <c r="N28" s="78">
        <v>96.865961605499791</v>
      </c>
      <c r="O28" s="68">
        <v>41.436464088397791</v>
      </c>
      <c r="P28" s="68">
        <v>84.261611170122691</v>
      </c>
      <c r="Q28" s="68">
        <v>96.162989068217016</v>
      </c>
      <c r="R28" s="68">
        <v>4</v>
      </c>
      <c r="S28" s="68">
        <v>253.62318840579712</v>
      </c>
      <c r="T28" s="68">
        <v>6.0869565217391308</v>
      </c>
      <c r="U28" s="68">
        <v>90.748792270531411</v>
      </c>
      <c r="V28" s="68">
        <v>99</v>
      </c>
      <c r="W28" s="68">
        <v>75.5</v>
      </c>
      <c r="X28" s="73">
        <v>0.82222222222222219</v>
      </c>
      <c r="Y28" s="74"/>
      <c r="Z28" s="75">
        <v>14.23915392659975</v>
      </c>
      <c r="AA28" s="76">
        <v>3.2022099447513819</v>
      </c>
      <c r="AB28" s="76">
        <v>2.4261611170122692</v>
      </c>
      <c r="AC28" s="76">
        <v>6.6977934409302096</v>
      </c>
      <c r="AD28" s="76">
        <v>0</v>
      </c>
      <c r="AE28" s="76">
        <v>7</v>
      </c>
      <c r="AF28" s="76">
        <v>2.1497584541062822</v>
      </c>
      <c r="AG28" s="76">
        <v>8</v>
      </c>
      <c r="AH28" s="76">
        <v>1.5299999999999998</v>
      </c>
      <c r="AI28" s="100">
        <v>50.27230764822211</v>
      </c>
      <c r="AJ28" s="70">
        <v>259</v>
      </c>
      <c r="AK28" s="110" t="s">
        <v>1093</v>
      </c>
      <c r="AL28" s="110" t="s">
        <v>1093</v>
      </c>
      <c r="AM28" s="110" t="s">
        <v>1093</v>
      </c>
      <c r="AN28" s="110" t="s">
        <v>1093</v>
      </c>
      <c r="AO28" s="109" t="s">
        <v>1716</v>
      </c>
      <c r="AP28" s="109" t="s">
        <v>1716</v>
      </c>
      <c r="AQ28" s="109" t="s">
        <v>1716</v>
      </c>
      <c r="AR28" s="109" t="s">
        <v>1716</v>
      </c>
    </row>
    <row r="29" spans="1:44" ht="30" x14ac:dyDescent="0.35">
      <c r="A29" s="87">
        <v>193</v>
      </c>
      <c r="B29" s="79" t="e">
        <v>#N/A</v>
      </c>
      <c r="C29" s="80" t="s">
        <v>1584</v>
      </c>
      <c r="D29" s="80" t="e">
        <v>#N/A</v>
      </c>
      <c r="E29" s="79" t="s">
        <v>1585</v>
      </c>
      <c r="F29" s="79" t="s">
        <v>93</v>
      </c>
      <c r="G29" s="79" t="s">
        <v>22</v>
      </c>
      <c r="H29" s="79" t="s">
        <v>1518</v>
      </c>
      <c r="I29" s="79" t="s">
        <v>5</v>
      </c>
      <c r="J29" s="81" t="s">
        <v>1701</v>
      </c>
      <c r="K29" s="81" t="s">
        <v>1701</v>
      </c>
      <c r="L29" s="79" t="s">
        <v>1094</v>
      </c>
      <c r="M29" s="88" t="s">
        <v>1672</v>
      </c>
      <c r="N29" s="78">
        <v>96.82625121178296</v>
      </c>
      <c r="O29" s="68">
        <v>36.152219873150102</v>
      </c>
      <c r="P29" s="68">
        <v>52.763309369893008</v>
      </c>
      <c r="Q29" s="68">
        <v>102.99393309126188</v>
      </c>
      <c r="R29" s="68">
        <v>3</v>
      </c>
      <c r="S29" s="68">
        <v>100.11728024256988</v>
      </c>
      <c r="T29" s="68">
        <v>2.5830258302583027</v>
      </c>
      <c r="U29" s="68">
        <v>112.66477912854725</v>
      </c>
      <c r="V29" s="68">
        <v>79.5</v>
      </c>
      <c r="W29" s="68">
        <v>79</v>
      </c>
      <c r="X29" s="73">
        <v>0.88888888888888884</v>
      </c>
      <c r="Y29" s="74"/>
      <c r="Z29" s="75">
        <v>14.191501454139551</v>
      </c>
      <c r="AA29" s="76">
        <v>1.8572938689217751</v>
      </c>
      <c r="AB29" s="76">
        <v>0.80839478493281924</v>
      </c>
      <c r="AC29" s="76">
        <v>11.173634945533923</v>
      </c>
      <c r="AD29" s="76">
        <v>0</v>
      </c>
      <c r="AE29" s="76">
        <v>4.9024628850939669</v>
      </c>
      <c r="AF29" s="76">
        <v>5</v>
      </c>
      <c r="AG29" s="76">
        <v>4.76</v>
      </c>
      <c r="AH29" s="76">
        <v>1.7399999999999998</v>
      </c>
      <c r="AI29" s="100">
        <v>49.370319931802257</v>
      </c>
      <c r="AJ29" s="70">
        <v>264</v>
      </c>
      <c r="AK29" s="110" t="s">
        <v>1093</v>
      </c>
      <c r="AL29" s="110" t="s">
        <v>1093</v>
      </c>
      <c r="AM29" s="110" t="s">
        <v>1093</v>
      </c>
      <c r="AN29" s="110" t="s">
        <v>1093</v>
      </c>
      <c r="AO29" s="109" t="s">
        <v>1716</v>
      </c>
      <c r="AP29" s="109" t="s">
        <v>1716</v>
      </c>
      <c r="AQ29" s="109" t="s">
        <v>1716</v>
      </c>
      <c r="AR29" s="109" t="s">
        <v>1716</v>
      </c>
    </row>
    <row r="30" spans="1:44" ht="30" x14ac:dyDescent="0.35">
      <c r="A30" s="87">
        <v>194</v>
      </c>
      <c r="B30" s="79" t="e">
        <v>#N/A</v>
      </c>
      <c r="C30" s="80" t="s">
        <v>1586</v>
      </c>
      <c r="D30" s="80" t="s">
        <v>207</v>
      </c>
      <c r="E30" s="79" t="s">
        <v>1587</v>
      </c>
      <c r="F30" s="79" t="s">
        <v>93</v>
      </c>
      <c r="G30" s="79" t="s">
        <v>22</v>
      </c>
      <c r="H30" s="79" t="s">
        <v>1518</v>
      </c>
      <c r="I30" s="79" t="s">
        <v>5</v>
      </c>
      <c r="J30" s="81" t="s">
        <v>1701</v>
      </c>
      <c r="K30" s="81" t="s">
        <v>1701</v>
      </c>
      <c r="L30" s="79" t="s">
        <v>1094</v>
      </c>
      <c r="M30" s="88" t="s">
        <v>1673</v>
      </c>
      <c r="N30" s="78">
        <v>47.617014405355974</v>
      </c>
      <c r="O30" s="68">
        <v>0</v>
      </c>
      <c r="P30" s="68">
        <v>28.557774001699237</v>
      </c>
      <c r="Q30" s="68">
        <v>51.039851610364792</v>
      </c>
      <c r="R30" s="68">
        <v>0</v>
      </c>
      <c r="S30" s="68">
        <v>126.69683257918554</v>
      </c>
      <c r="T30" s="68">
        <v>5.384615384615385</v>
      </c>
      <c r="U30" s="68">
        <v>72.252415458937207</v>
      </c>
      <c r="V30" s="68">
        <v>44</v>
      </c>
      <c r="W30" s="68">
        <v>76</v>
      </c>
      <c r="X30" s="73">
        <v>1</v>
      </c>
      <c r="Y30" s="74"/>
      <c r="Z30" s="75">
        <v>0</v>
      </c>
      <c r="AA30" s="76">
        <v>0</v>
      </c>
      <c r="AB30" s="76">
        <v>0</v>
      </c>
      <c r="AC30" s="76">
        <v>0.87131602120922569</v>
      </c>
      <c r="AD30" s="76">
        <v>0</v>
      </c>
      <c r="AE30" s="76">
        <v>5.4606334841628961</v>
      </c>
      <c r="AF30" s="76">
        <v>0</v>
      </c>
      <c r="AG30" s="76">
        <v>0</v>
      </c>
      <c r="AH30" s="76">
        <v>1.56</v>
      </c>
      <c r="AI30" s="100">
        <v>8.7688327837468005</v>
      </c>
      <c r="AJ30" s="70">
        <v>576</v>
      </c>
      <c r="AK30" s="110" t="s">
        <v>1093</v>
      </c>
      <c r="AL30" s="110" t="s">
        <v>1093</v>
      </c>
      <c r="AM30" s="110" t="s">
        <v>1093</v>
      </c>
      <c r="AN30" s="110" t="s">
        <v>1093</v>
      </c>
      <c r="AO30" s="109" t="s">
        <v>1716</v>
      </c>
      <c r="AP30" s="109" t="s">
        <v>1716</v>
      </c>
      <c r="AQ30" s="109" t="s">
        <v>1716</v>
      </c>
      <c r="AR30" s="109" t="s">
        <v>1716</v>
      </c>
    </row>
    <row r="31" spans="1:44" ht="30" x14ac:dyDescent="0.35">
      <c r="A31" s="87">
        <v>205</v>
      </c>
      <c r="B31" s="79" t="e">
        <v>#N/A</v>
      </c>
      <c r="C31" s="80" t="s">
        <v>1588</v>
      </c>
      <c r="D31" s="80" t="e">
        <v>#N/A</v>
      </c>
      <c r="E31" s="79" t="s">
        <v>614</v>
      </c>
      <c r="F31" s="79" t="s">
        <v>85</v>
      </c>
      <c r="G31" s="79" t="s">
        <v>22</v>
      </c>
      <c r="H31" s="79" t="s">
        <v>1518</v>
      </c>
      <c r="I31" s="79" t="s">
        <v>5</v>
      </c>
      <c r="J31" s="81" t="s">
        <v>1701</v>
      </c>
      <c r="K31" s="81" t="s">
        <v>1701</v>
      </c>
      <c r="L31" s="79" t="s">
        <v>1094</v>
      </c>
      <c r="M31" s="88" t="s">
        <v>969</v>
      </c>
      <c r="N31" s="78">
        <v>109.11406133701264</v>
      </c>
      <c r="O31" s="68">
        <v>36.333878887070377</v>
      </c>
      <c r="P31" s="68">
        <v>77.494168361729521</v>
      </c>
      <c r="Q31" s="68">
        <v>95.314635575248985</v>
      </c>
      <c r="R31" s="68">
        <v>11</v>
      </c>
      <c r="S31" s="68">
        <v>106.62516930347827</v>
      </c>
      <c r="T31" s="68">
        <v>2.7509293680297398</v>
      </c>
      <c r="U31" s="68">
        <v>119.64210179599195</v>
      </c>
      <c r="V31" s="68">
        <v>83</v>
      </c>
      <c r="W31" s="68">
        <v>85</v>
      </c>
      <c r="X31" s="73">
        <v>0.93333333333333335</v>
      </c>
      <c r="Y31" s="74"/>
      <c r="Z31" s="75">
        <v>25.10132760165569</v>
      </c>
      <c r="AA31" s="76">
        <v>1.9018003273322421</v>
      </c>
      <c r="AB31" s="76">
        <v>1.8903698658256665</v>
      </c>
      <c r="AC31" s="76">
        <v>6.1887813451493914</v>
      </c>
      <c r="AD31" s="76">
        <v>9</v>
      </c>
      <c r="AE31" s="76">
        <v>5.0391285553730443</v>
      </c>
      <c r="AF31" s="76">
        <v>5</v>
      </c>
      <c r="AG31" s="76">
        <v>6.32</v>
      </c>
      <c r="AH31" s="76">
        <v>2.4</v>
      </c>
      <c r="AI31" s="100">
        <v>69.823786328151158</v>
      </c>
      <c r="AJ31" s="70">
        <v>128</v>
      </c>
      <c r="AK31" s="110">
        <v>106.62516930347827</v>
      </c>
      <c r="AL31" s="110">
        <v>77.494168361729521</v>
      </c>
      <c r="AM31" s="110">
        <v>36.333878887070377</v>
      </c>
      <c r="AN31" s="110">
        <v>83</v>
      </c>
      <c r="AO31" s="109">
        <v>71</v>
      </c>
      <c r="AP31" s="109">
        <v>71</v>
      </c>
      <c r="AQ31" s="109">
        <v>180</v>
      </c>
      <c r="AR31" s="109">
        <v>106</v>
      </c>
    </row>
    <row r="32" spans="1:44" ht="30" x14ac:dyDescent="0.35">
      <c r="A32" s="87">
        <v>225</v>
      </c>
      <c r="B32" s="79" t="e">
        <v>#N/A</v>
      </c>
      <c r="C32" s="80" t="s">
        <v>1226</v>
      </c>
      <c r="D32" s="80" t="s">
        <v>207</v>
      </c>
      <c r="E32" s="79" t="s">
        <v>1227</v>
      </c>
      <c r="F32" s="79" t="s">
        <v>202</v>
      </c>
      <c r="G32" s="79" t="s">
        <v>29</v>
      </c>
      <c r="H32" s="79" t="s">
        <v>1518</v>
      </c>
      <c r="I32" s="79" t="s">
        <v>5</v>
      </c>
      <c r="J32" s="81" t="s">
        <v>1701</v>
      </c>
      <c r="K32" s="81" t="s">
        <v>1701</v>
      </c>
      <c r="L32" s="79" t="s">
        <v>1094</v>
      </c>
      <c r="M32" s="88" t="s">
        <v>1225</v>
      </c>
      <c r="N32" s="78">
        <v>42.058579734068402</v>
      </c>
      <c r="O32" s="68">
        <v>7.518796992481203</v>
      </c>
      <c r="P32" s="68">
        <v>16.515168893731719</v>
      </c>
      <c r="Q32" s="68">
        <v>42.751784766062897</v>
      </c>
      <c r="R32" s="68">
        <v>0</v>
      </c>
      <c r="S32" s="68">
        <v>236.74242424242428</v>
      </c>
      <c r="T32" s="68">
        <v>5.6818181818181817</v>
      </c>
      <c r="U32" s="68">
        <v>92.392676767676747</v>
      </c>
      <c r="V32" s="68">
        <v>84</v>
      </c>
      <c r="W32" s="68">
        <v>58</v>
      </c>
      <c r="X32" s="73">
        <v>0.97777777777777775</v>
      </c>
      <c r="Y32" s="74"/>
      <c r="Z32" s="75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7</v>
      </c>
      <c r="AF32" s="76">
        <v>2.4785353535353494</v>
      </c>
      <c r="AG32" s="76">
        <v>6.56</v>
      </c>
      <c r="AH32" s="76">
        <v>0</v>
      </c>
      <c r="AI32" s="100">
        <v>17.820594837261499</v>
      </c>
      <c r="AJ32" s="70">
        <v>541</v>
      </c>
      <c r="AK32" s="110" t="s">
        <v>1093</v>
      </c>
      <c r="AL32" s="110" t="s">
        <v>1093</v>
      </c>
      <c r="AM32" s="110" t="s">
        <v>1093</v>
      </c>
      <c r="AN32" s="110" t="s">
        <v>1093</v>
      </c>
      <c r="AO32" s="109" t="s">
        <v>1716</v>
      </c>
      <c r="AP32" s="109" t="s">
        <v>1716</v>
      </c>
      <c r="AQ32" s="109" t="s">
        <v>1716</v>
      </c>
      <c r="AR32" s="109" t="s">
        <v>1716</v>
      </c>
    </row>
    <row r="33" spans="1:44" ht="20" x14ac:dyDescent="0.35">
      <c r="A33" s="87">
        <v>233</v>
      </c>
      <c r="B33" s="79" t="e">
        <v>#N/A</v>
      </c>
      <c r="C33" s="80" t="s">
        <v>298</v>
      </c>
      <c r="D33" s="80" t="e">
        <v>#N/A</v>
      </c>
      <c r="E33" s="79" t="s">
        <v>566</v>
      </c>
      <c r="F33" s="79" t="s">
        <v>186</v>
      </c>
      <c r="G33" s="79" t="s">
        <v>29</v>
      </c>
      <c r="H33" s="79" t="s">
        <v>1518</v>
      </c>
      <c r="I33" s="79" t="s">
        <v>5</v>
      </c>
      <c r="J33" s="81" t="s">
        <v>1701</v>
      </c>
      <c r="K33" s="81" t="s">
        <v>1701</v>
      </c>
      <c r="L33" s="79" t="s">
        <v>1094</v>
      </c>
      <c r="M33" s="88" t="s">
        <v>952</v>
      </c>
      <c r="N33" s="78">
        <v>168.69498768473946</v>
      </c>
      <c r="O33" s="68">
        <v>55.072463768115945</v>
      </c>
      <c r="P33" s="68">
        <v>57.269361710044087</v>
      </c>
      <c r="Q33" s="68">
        <v>174.46044241774038</v>
      </c>
      <c r="R33" s="68">
        <v>8</v>
      </c>
      <c r="S33" s="68">
        <v>0</v>
      </c>
      <c r="T33" s="68">
        <v>0</v>
      </c>
      <c r="U33" s="68">
        <v>120.98577750751664</v>
      </c>
      <c r="V33" s="68">
        <v>82.666666666666671</v>
      </c>
      <c r="W33" s="68">
        <v>80.333333333333329</v>
      </c>
      <c r="X33" s="73">
        <v>0.88888888888888884</v>
      </c>
      <c r="Y33" s="74"/>
      <c r="Z33" s="75">
        <v>30</v>
      </c>
      <c r="AA33" s="76">
        <v>7</v>
      </c>
      <c r="AB33" s="76">
        <v>1.0055345748144289</v>
      </c>
      <c r="AC33" s="76">
        <v>15</v>
      </c>
      <c r="AD33" s="76">
        <v>5</v>
      </c>
      <c r="AE33" s="76">
        <v>0</v>
      </c>
      <c r="AF33" s="76">
        <v>5</v>
      </c>
      <c r="AG33" s="76">
        <v>6.2400000000000011</v>
      </c>
      <c r="AH33" s="76">
        <v>2.1199999999999997</v>
      </c>
      <c r="AI33" s="100">
        <v>79.295038416460471</v>
      </c>
      <c r="AJ33" s="70">
        <v>52</v>
      </c>
      <c r="AK33" s="110">
        <v>0</v>
      </c>
      <c r="AL33" s="110">
        <v>57.269361710044087</v>
      </c>
      <c r="AM33" s="110">
        <v>55.072463768115945</v>
      </c>
      <c r="AN33" s="110">
        <v>82.666666666666671</v>
      </c>
      <c r="AO33" s="109">
        <v>174</v>
      </c>
      <c r="AP33" s="109">
        <v>156</v>
      </c>
      <c r="AQ33" s="109">
        <v>22</v>
      </c>
      <c r="AR33" s="109">
        <v>109</v>
      </c>
    </row>
    <row r="34" spans="1:44" ht="40" x14ac:dyDescent="0.35">
      <c r="A34" s="87">
        <v>234</v>
      </c>
      <c r="B34" s="79" t="e">
        <v>#N/A</v>
      </c>
      <c r="C34" s="80" t="s">
        <v>1239</v>
      </c>
      <c r="D34" s="80" t="s">
        <v>207</v>
      </c>
      <c r="E34" s="79" t="s">
        <v>1240</v>
      </c>
      <c r="F34" s="79" t="s">
        <v>186</v>
      </c>
      <c r="G34" s="79" t="s">
        <v>29</v>
      </c>
      <c r="H34" s="79" t="s">
        <v>1518</v>
      </c>
      <c r="I34" s="79" t="s">
        <v>5</v>
      </c>
      <c r="J34" s="81" t="s">
        <v>1701</v>
      </c>
      <c r="K34" s="81" t="s">
        <v>1701</v>
      </c>
      <c r="L34" s="79" t="s">
        <v>1094</v>
      </c>
      <c r="M34" s="88" t="s">
        <v>1238</v>
      </c>
      <c r="N34" s="78">
        <v>183.16794084854288</v>
      </c>
      <c r="O34" s="68">
        <v>51.041666666666664</v>
      </c>
      <c r="P34" s="68">
        <v>72.362390820345951</v>
      </c>
      <c r="Q34" s="68">
        <v>188.24494661378114</v>
      </c>
      <c r="R34" s="68">
        <v>7</v>
      </c>
      <c r="S34" s="68">
        <v>46.992481203007515</v>
      </c>
      <c r="T34" s="68">
        <v>1.1278195488721803</v>
      </c>
      <c r="U34" s="68">
        <v>103.42019695280564</v>
      </c>
      <c r="V34" s="68">
        <v>94</v>
      </c>
      <c r="W34" s="68">
        <v>75</v>
      </c>
      <c r="X34" s="73">
        <v>0.8666666666666667</v>
      </c>
      <c r="Y34" s="74"/>
      <c r="Z34" s="75">
        <v>30</v>
      </c>
      <c r="AA34" s="76">
        <v>7</v>
      </c>
      <c r="AB34" s="76">
        <v>1.6658545983901356</v>
      </c>
      <c r="AC34" s="76">
        <v>15</v>
      </c>
      <c r="AD34" s="76">
        <v>4</v>
      </c>
      <c r="AE34" s="76">
        <v>0</v>
      </c>
      <c r="AF34" s="76">
        <v>5</v>
      </c>
      <c r="AG34" s="76">
        <v>8</v>
      </c>
      <c r="AH34" s="76">
        <v>1.5</v>
      </c>
      <c r="AI34" s="100">
        <v>80.184282887100139</v>
      </c>
      <c r="AJ34" s="70">
        <v>45</v>
      </c>
      <c r="AK34" s="110">
        <v>46.992481203007515</v>
      </c>
      <c r="AL34" s="110">
        <v>72.362390820345951</v>
      </c>
      <c r="AM34" s="110">
        <v>51.041666666666664</v>
      </c>
      <c r="AN34" s="110">
        <v>94</v>
      </c>
      <c r="AO34" s="109">
        <v>147</v>
      </c>
      <c r="AP34" s="109">
        <v>90</v>
      </c>
      <c r="AQ34" s="109">
        <v>36</v>
      </c>
      <c r="AR34" s="109">
        <v>15</v>
      </c>
    </row>
    <row r="35" spans="1:44" ht="40" x14ac:dyDescent="0.35">
      <c r="A35" s="87">
        <v>242</v>
      </c>
      <c r="B35" s="79" t="e">
        <v>#N/A</v>
      </c>
      <c r="C35" s="80" t="s">
        <v>1589</v>
      </c>
      <c r="D35" s="80" t="e">
        <v>#N/A</v>
      </c>
      <c r="E35" s="79" t="s">
        <v>314</v>
      </c>
      <c r="F35" s="79" t="s">
        <v>140</v>
      </c>
      <c r="G35" s="79" t="s">
        <v>29</v>
      </c>
      <c r="H35" s="79" t="s">
        <v>1518</v>
      </c>
      <c r="I35" s="79" t="s">
        <v>5</v>
      </c>
      <c r="J35" s="81" t="s">
        <v>1701</v>
      </c>
      <c r="K35" s="81" t="s">
        <v>1701</v>
      </c>
      <c r="L35" s="79" t="s">
        <v>1094</v>
      </c>
      <c r="M35" s="88" t="s">
        <v>891</v>
      </c>
      <c r="N35" s="78">
        <v>77.864265520380172</v>
      </c>
      <c r="O35" s="68">
        <v>20.517560073937151</v>
      </c>
      <c r="P35" s="68">
        <v>25.60310943709786</v>
      </c>
      <c r="Q35" s="68">
        <v>80.371506347828131</v>
      </c>
      <c r="R35" s="68">
        <v>2</v>
      </c>
      <c r="S35" s="68">
        <v>79.291784438287678</v>
      </c>
      <c r="T35" s="68">
        <v>2.0457280385078223</v>
      </c>
      <c r="U35" s="68">
        <v>76.659171075837733</v>
      </c>
      <c r="V35" s="68">
        <v>92</v>
      </c>
      <c r="W35" s="68">
        <v>83</v>
      </c>
      <c r="X35" s="73">
        <v>0.91111111111111109</v>
      </c>
      <c r="Y35" s="74"/>
      <c r="Z35" s="75">
        <v>6.8592796561140519</v>
      </c>
      <c r="AA35" s="76">
        <v>0</v>
      </c>
      <c r="AB35" s="76">
        <v>0</v>
      </c>
      <c r="AC35" s="76">
        <v>4.2933424072466151</v>
      </c>
      <c r="AD35" s="76">
        <v>0</v>
      </c>
      <c r="AE35" s="76">
        <v>3.233616607120092</v>
      </c>
      <c r="AF35" s="76">
        <v>0</v>
      </c>
      <c r="AG35" s="76">
        <v>8</v>
      </c>
      <c r="AH35" s="76">
        <v>2.2799999999999998</v>
      </c>
      <c r="AI35" s="100">
        <v>27.406931856089731</v>
      </c>
      <c r="AJ35" s="70">
        <v>472</v>
      </c>
      <c r="AK35" s="110" t="s">
        <v>1093</v>
      </c>
      <c r="AL35" s="110" t="s">
        <v>1093</v>
      </c>
      <c r="AM35" s="110" t="s">
        <v>1093</v>
      </c>
      <c r="AN35" s="110" t="s">
        <v>1093</v>
      </c>
      <c r="AO35" s="109" t="s">
        <v>1716</v>
      </c>
      <c r="AP35" s="109" t="s">
        <v>1716</v>
      </c>
      <c r="AQ35" s="109" t="s">
        <v>1716</v>
      </c>
      <c r="AR35" s="109" t="s">
        <v>1716</v>
      </c>
    </row>
    <row r="36" spans="1:44" ht="20" x14ac:dyDescent="0.35">
      <c r="A36" s="87">
        <v>245</v>
      </c>
      <c r="B36" s="79" t="e">
        <v>#N/A</v>
      </c>
      <c r="C36" s="80" t="s">
        <v>1252</v>
      </c>
      <c r="D36" s="80" t="e">
        <v>#N/A</v>
      </c>
      <c r="E36" s="79" t="s">
        <v>646</v>
      </c>
      <c r="F36" s="79" t="s">
        <v>140</v>
      </c>
      <c r="G36" s="79" t="s">
        <v>29</v>
      </c>
      <c r="H36" s="79" t="s">
        <v>1518</v>
      </c>
      <c r="I36" s="79" t="s">
        <v>5</v>
      </c>
      <c r="J36" s="81" t="s">
        <v>1701</v>
      </c>
      <c r="K36" s="81" t="s">
        <v>1701</v>
      </c>
      <c r="L36" s="79" t="s">
        <v>1094</v>
      </c>
      <c r="M36" s="88" t="s">
        <v>976</v>
      </c>
      <c r="N36" s="78">
        <v>57.034777067094275</v>
      </c>
      <c r="O36" s="68">
        <v>6.9105691056910574</v>
      </c>
      <c r="P36" s="68">
        <v>53.304059050164099</v>
      </c>
      <c r="Q36" s="68">
        <v>58.761796035583913</v>
      </c>
      <c r="R36" s="68">
        <v>0</v>
      </c>
      <c r="S36" s="68">
        <v>90.151002929907591</v>
      </c>
      <c r="T36" s="68">
        <v>3.8314176245210727</v>
      </c>
      <c r="U36" s="68">
        <v>73.525364039252935</v>
      </c>
      <c r="V36" s="68">
        <v>84</v>
      </c>
      <c r="W36" s="68">
        <v>69</v>
      </c>
      <c r="X36" s="73">
        <v>0.93333333333333335</v>
      </c>
      <c r="Y36" s="74"/>
      <c r="Z36" s="75">
        <v>0</v>
      </c>
      <c r="AA36" s="76">
        <v>0</v>
      </c>
      <c r="AB36" s="76">
        <v>0.83205258344467947</v>
      </c>
      <c r="AC36" s="76">
        <v>1.7722095374847899</v>
      </c>
      <c r="AD36" s="76">
        <v>0</v>
      </c>
      <c r="AE36" s="76">
        <v>3.7403801367290215</v>
      </c>
      <c r="AF36" s="76">
        <v>0</v>
      </c>
      <c r="AG36" s="76">
        <v>6.56</v>
      </c>
      <c r="AH36" s="76">
        <v>1.095</v>
      </c>
      <c r="AI36" s="100">
        <v>15.55515806406499</v>
      </c>
      <c r="AJ36" s="70">
        <v>552</v>
      </c>
      <c r="AK36" s="110" t="s">
        <v>1093</v>
      </c>
      <c r="AL36" s="110" t="s">
        <v>1093</v>
      </c>
      <c r="AM36" s="110" t="s">
        <v>1093</v>
      </c>
      <c r="AN36" s="110" t="s">
        <v>1093</v>
      </c>
      <c r="AO36" s="109" t="s">
        <v>1716</v>
      </c>
      <c r="AP36" s="109" t="s">
        <v>1716</v>
      </c>
      <c r="AQ36" s="109" t="s">
        <v>1716</v>
      </c>
      <c r="AR36" s="109" t="s">
        <v>1716</v>
      </c>
    </row>
    <row r="37" spans="1:44" ht="20" x14ac:dyDescent="0.35">
      <c r="A37" s="87">
        <v>256</v>
      </c>
      <c r="B37" s="79" t="e">
        <v>#N/A</v>
      </c>
      <c r="C37" s="80" t="s">
        <v>1590</v>
      </c>
      <c r="D37" s="80" t="e">
        <v>#N/A</v>
      </c>
      <c r="E37" s="79" t="s">
        <v>649</v>
      </c>
      <c r="F37" s="79" t="s">
        <v>100</v>
      </c>
      <c r="G37" s="79" t="s">
        <v>29</v>
      </c>
      <c r="H37" s="79" t="s">
        <v>1518</v>
      </c>
      <c r="I37" s="79" t="s">
        <v>5</v>
      </c>
      <c r="J37" s="81" t="s">
        <v>1701</v>
      </c>
      <c r="K37" s="81" t="s">
        <v>1701</v>
      </c>
      <c r="L37" s="79" t="s">
        <v>1094</v>
      </c>
      <c r="M37" s="88" t="s">
        <v>979</v>
      </c>
      <c r="N37" s="78">
        <v>53.456591885080428</v>
      </c>
      <c r="O37" s="68">
        <v>12.444444444444445</v>
      </c>
      <c r="P37" s="68">
        <v>59.903316442339552</v>
      </c>
      <c r="Q37" s="68">
        <v>58.918152122704605</v>
      </c>
      <c r="R37" s="68">
        <v>0</v>
      </c>
      <c r="S37" s="68">
        <v>59.82053838484547</v>
      </c>
      <c r="T37" s="68">
        <v>2.5423728813559325</v>
      </c>
      <c r="U37" s="68">
        <v>58.218472348907127</v>
      </c>
      <c r="V37" s="68">
        <v>77.333333333333329</v>
      </c>
      <c r="W37" s="68">
        <v>80.333333333333329</v>
      </c>
      <c r="X37" s="73">
        <v>0.73333333333333328</v>
      </c>
      <c r="Y37" s="74"/>
      <c r="Z37" s="75">
        <v>0</v>
      </c>
      <c r="AA37" s="76">
        <v>0</v>
      </c>
      <c r="AB37" s="76">
        <v>1.1207700943523555</v>
      </c>
      <c r="AC37" s="76">
        <v>1.7904510809822043</v>
      </c>
      <c r="AD37" s="76">
        <v>0</v>
      </c>
      <c r="AE37" s="76">
        <v>1.55301595214357</v>
      </c>
      <c r="AF37" s="76">
        <v>0</v>
      </c>
      <c r="AG37" s="76">
        <v>4.586666666666666</v>
      </c>
      <c r="AH37" s="76">
        <v>2.1199999999999997</v>
      </c>
      <c r="AI37" s="100">
        <v>12.41211532682755</v>
      </c>
      <c r="AJ37" s="70">
        <v>572</v>
      </c>
      <c r="AK37" s="110" t="s">
        <v>1093</v>
      </c>
      <c r="AL37" s="110" t="s">
        <v>1093</v>
      </c>
      <c r="AM37" s="110" t="s">
        <v>1093</v>
      </c>
      <c r="AN37" s="110" t="s">
        <v>1093</v>
      </c>
      <c r="AO37" s="109" t="s">
        <v>1716</v>
      </c>
      <c r="AP37" s="109" t="s">
        <v>1716</v>
      </c>
      <c r="AQ37" s="109" t="s">
        <v>1716</v>
      </c>
      <c r="AR37" s="109" t="s">
        <v>1716</v>
      </c>
    </row>
    <row r="38" spans="1:44" ht="30" x14ac:dyDescent="0.35">
      <c r="A38" s="87">
        <v>267</v>
      </c>
      <c r="B38" s="79" t="e">
        <v>#N/A</v>
      </c>
      <c r="C38" s="80" t="s">
        <v>1591</v>
      </c>
      <c r="D38" s="80" t="s">
        <v>207</v>
      </c>
      <c r="E38" s="79" t="s">
        <v>597</v>
      </c>
      <c r="F38" s="79" t="s">
        <v>53</v>
      </c>
      <c r="G38" s="79" t="s">
        <v>34</v>
      </c>
      <c r="H38" s="79" t="s">
        <v>1519</v>
      </c>
      <c r="I38" s="79" t="s">
        <v>4</v>
      </c>
      <c r="J38" s="81" t="s">
        <v>1701</v>
      </c>
      <c r="K38" s="81" t="s">
        <v>1701</v>
      </c>
      <c r="L38" s="79" t="s">
        <v>1094</v>
      </c>
      <c r="M38" s="88" t="s">
        <v>962</v>
      </c>
      <c r="N38" s="78">
        <v>100.29747103948881</v>
      </c>
      <c r="O38" s="68">
        <v>44.92307692307692</v>
      </c>
      <c r="P38" s="68">
        <v>102.36383625722141</v>
      </c>
      <c r="Q38" s="68">
        <v>101.19717874895207</v>
      </c>
      <c r="R38" s="68">
        <v>7</v>
      </c>
      <c r="S38" s="68">
        <v>193.79844961240312</v>
      </c>
      <c r="T38" s="68">
        <v>4.6511627906976747</v>
      </c>
      <c r="U38" s="68">
        <v>110.99450770646423</v>
      </c>
      <c r="V38" s="68">
        <v>90</v>
      </c>
      <c r="W38" s="68">
        <v>85</v>
      </c>
      <c r="X38" s="73">
        <v>0.93333333333333335</v>
      </c>
      <c r="Y38" s="74"/>
      <c r="Z38" s="75">
        <v>21.133861967769967</v>
      </c>
      <c r="AA38" s="76">
        <v>4.1784615384615371</v>
      </c>
      <c r="AB38" s="76">
        <v>5</v>
      </c>
      <c r="AC38" s="76">
        <v>10.769365218514215</v>
      </c>
      <c r="AD38" s="76">
        <v>4</v>
      </c>
      <c r="AE38" s="76">
        <v>6.8697674418604651</v>
      </c>
      <c r="AF38" s="76">
        <v>5</v>
      </c>
      <c r="AG38" s="76">
        <v>8</v>
      </c>
      <c r="AH38" s="76">
        <v>2.4</v>
      </c>
      <c r="AI38" s="100">
        <v>74.834951296229107</v>
      </c>
      <c r="AJ38" s="70">
        <v>79</v>
      </c>
      <c r="AK38" s="110">
        <v>193.79844961240312</v>
      </c>
      <c r="AL38" s="110">
        <v>102.36383625722141</v>
      </c>
      <c r="AM38" s="110">
        <v>44.92307692307692</v>
      </c>
      <c r="AN38" s="110">
        <v>90</v>
      </c>
      <c r="AO38" s="109">
        <v>19</v>
      </c>
      <c r="AP38" s="109">
        <v>24</v>
      </c>
      <c r="AQ38" s="109">
        <v>102</v>
      </c>
      <c r="AR38" s="109">
        <v>38</v>
      </c>
    </row>
    <row r="39" spans="1:44" ht="30" x14ac:dyDescent="0.35">
      <c r="A39" s="87">
        <v>288</v>
      </c>
      <c r="B39" s="79" t="e">
        <v>#N/A</v>
      </c>
      <c r="C39" s="80" t="s">
        <v>1592</v>
      </c>
      <c r="D39" s="80" t="s">
        <v>207</v>
      </c>
      <c r="E39" s="79" t="s">
        <v>1593</v>
      </c>
      <c r="F39" s="79" t="s">
        <v>134</v>
      </c>
      <c r="G39" s="79" t="s">
        <v>34</v>
      </c>
      <c r="H39" s="79" t="s">
        <v>1519</v>
      </c>
      <c r="I39" s="79" t="s">
        <v>4</v>
      </c>
      <c r="J39" s="81" t="s">
        <v>1701</v>
      </c>
      <c r="K39" s="81" t="s">
        <v>1701</v>
      </c>
      <c r="L39" s="79" t="s">
        <v>1094</v>
      </c>
      <c r="M39" s="88" t="s">
        <v>1674</v>
      </c>
      <c r="N39" s="78">
        <v>81.024222057493915</v>
      </c>
      <c r="O39" s="68">
        <v>16.25</v>
      </c>
      <c r="P39" s="68">
        <v>30.488008148902679</v>
      </c>
      <c r="Q39" s="68">
        <v>82.162444613792545</v>
      </c>
      <c r="R39" s="68">
        <v>0</v>
      </c>
      <c r="S39" s="68">
        <v>159.42288914130845</v>
      </c>
      <c r="T39" s="68">
        <v>4.1131105398457581</v>
      </c>
      <c r="U39" s="68">
        <v>0</v>
      </c>
      <c r="V39" s="68">
        <v>0</v>
      </c>
      <c r="W39" s="68">
        <v>0</v>
      </c>
      <c r="X39" s="73">
        <v>0.91111111111111109</v>
      </c>
      <c r="Y39" s="74"/>
      <c r="Z39" s="75">
        <v>7.8072666172481746</v>
      </c>
      <c r="AA39" s="76">
        <v>0</v>
      </c>
      <c r="AB39" s="76">
        <v>0</v>
      </c>
      <c r="AC39" s="76">
        <v>4.5022852049424644</v>
      </c>
      <c r="AD39" s="76">
        <v>0</v>
      </c>
      <c r="AE39" s="76">
        <v>6.147880671967477</v>
      </c>
      <c r="AF39" s="76">
        <v>0</v>
      </c>
      <c r="AG39" s="76">
        <v>0</v>
      </c>
      <c r="AH39" s="76">
        <v>0</v>
      </c>
      <c r="AI39" s="100">
        <v>20.508258326842352</v>
      </c>
      <c r="AJ39" s="70">
        <v>523</v>
      </c>
      <c r="AK39" s="110" t="s">
        <v>1093</v>
      </c>
      <c r="AL39" s="110" t="s">
        <v>1093</v>
      </c>
      <c r="AM39" s="110" t="s">
        <v>1093</v>
      </c>
      <c r="AN39" s="110" t="s">
        <v>1093</v>
      </c>
      <c r="AO39" s="109" t="s">
        <v>1716</v>
      </c>
      <c r="AP39" s="109" t="s">
        <v>1716</v>
      </c>
      <c r="AQ39" s="109" t="s">
        <v>1716</v>
      </c>
      <c r="AR39" s="109" t="s">
        <v>1716</v>
      </c>
    </row>
    <row r="40" spans="1:44" ht="30" x14ac:dyDescent="0.35">
      <c r="A40" s="87">
        <v>294</v>
      </c>
      <c r="B40" s="79" t="e">
        <v>#N/A</v>
      </c>
      <c r="C40" s="80" t="s">
        <v>1594</v>
      </c>
      <c r="D40" s="80" t="s">
        <v>207</v>
      </c>
      <c r="E40" s="79" t="s">
        <v>324</v>
      </c>
      <c r="F40" s="79" t="s">
        <v>47</v>
      </c>
      <c r="G40" s="79" t="s">
        <v>21</v>
      </c>
      <c r="H40" s="79" t="s">
        <v>1519</v>
      </c>
      <c r="I40" s="79" t="s">
        <v>4</v>
      </c>
      <c r="J40" s="81" t="s">
        <v>1701</v>
      </c>
      <c r="K40" s="81" t="s">
        <v>1701</v>
      </c>
      <c r="L40" s="79" t="s">
        <v>1094</v>
      </c>
      <c r="M40" s="88" t="s">
        <v>895</v>
      </c>
      <c r="N40" s="78">
        <v>86.222784029342463</v>
      </c>
      <c r="O40" s="68">
        <v>41.509433962264154</v>
      </c>
      <c r="P40" s="68">
        <v>97.082842061347023</v>
      </c>
      <c r="Q40" s="68">
        <v>83.791621026938827</v>
      </c>
      <c r="R40" s="68">
        <v>2</v>
      </c>
      <c r="S40" s="68">
        <v>119.97405966277562</v>
      </c>
      <c r="T40" s="68">
        <v>2.8793774319066148</v>
      </c>
      <c r="U40" s="68">
        <v>112.06527330470567</v>
      </c>
      <c r="V40" s="68">
        <v>90.666666666666671</v>
      </c>
      <c r="W40" s="68">
        <v>81.25</v>
      </c>
      <c r="X40" s="73">
        <v>0.84444444444444444</v>
      </c>
      <c r="Y40" s="74"/>
      <c r="Z40" s="75">
        <v>9.3668352088027387</v>
      </c>
      <c r="AA40" s="76">
        <v>3.2226415094339638</v>
      </c>
      <c r="AB40" s="76">
        <v>4.5624263092020536</v>
      </c>
      <c r="AC40" s="76">
        <v>4.6923557864761971</v>
      </c>
      <c r="AD40" s="76">
        <v>0</v>
      </c>
      <c r="AE40" s="76">
        <v>5.3194552529182877</v>
      </c>
      <c r="AF40" s="76">
        <v>5</v>
      </c>
      <c r="AG40" s="76">
        <v>8</v>
      </c>
      <c r="AH40" s="76">
        <v>2.1749999999999998</v>
      </c>
      <c r="AI40" s="100">
        <v>47.043015629814718</v>
      </c>
      <c r="AJ40" s="70">
        <v>283</v>
      </c>
      <c r="AK40" s="110" t="s">
        <v>1093</v>
      </c>
      <c r="AL40" s="110" t="s">
        <v>1093</v>
      </c>
      <c r="AM40" s="110" t="s">
        <v>1093</v>
      </c>
      <c r="AN40" s="110" t="s">
        <v>1093</v>
      </c>
      <c r="AO40" s="109" t="s">
        <v>1716</v>
      </c>
      <c r="AP40" s="109" t="s">
        <v>1716</v>
      </c>
      <c r="AQ40" s="109" t="s">
        <v>1716</v>
      </c>
      <c r="AR40" s="109" t="s">
        <v>1716</v>
      </c>
    </row>
    <row r="41" spans="1:44" ht="30" x14ac:dyDescent="0.35">
      <c r="A41" s="87">
        <v>301</v>
      </c>
      <c r="B41" s="79" t="e">
        <v>#N/A</v>
      </c>
      <c r="C41" s="80" t="s">
        <v>1595</v>
      </c>
      <c r="D41" s="80" t="s">
        <v>207</v>
      </c>
      <c r="E41" s="79" t="s">
        <v>1596</v>
      </c>
      <c r="F41" s="79" t="s">
        <v>97</v>
      </c>
      <c r="G41" s="79" t="s">
        <v>21</v>
      </c>
      <c r="H41" s="79" t="s">
        <v>1519</v>
      </c>
      <c r="I41" s="79" t="s">
        <v>4</v>
      </c>
      <c r="J41" s="81" t="s">
        <v>1701</v>
      </c>
      <c r="K41" s="81" t="s">
        <v>1701</v>
      </c>
      <c r="L41" s="79" t="s">
        <v>1094</v>
      </c>
      <c r="M41" s="88" t="s">
        <v>1675</v>
      </c>
      <c r="N41" s="78">
        <v>65.17574980653265</v>
      </c>
      <c r="O41" s="68">
        <v>16.346153846153847</v>
      </c>
      <c r="P41" s="68">
        <v>42.255937445293803</v>
      </c>
      <c r="Q41" s="68">
        <v>60.899285740877637</v>
      </c>
      <c r="R41" s="68">
        <v>0</v>
      </c>
      <c r="S41" s="68">
        <v>166.66666666666669</v>
      </c>
      <c r="T41" s="68">
        <v>4</v>
      </c>
      <c r="U41" s="68">
        <v>51.025883838383834</v>
      </c>
      <c r="V41" s="68" t="s">
        <v>1093</v>
      </c>
      <c r="W41" s="68" t="s">
        <v>1093</v>
      </c>
      <c r="X41" s="73">
        <v>0.93333333333333335</v>
      </c>
      <c r="Y41" s="74"/>
      <c r="Z41" s="75">
        <v>3.052724941959795</v>
      </c>
      <c r="AA41" s="76">
        <v>0</v>
      </c>
      <c r="AB41" s="76">
        <v>0.34869726323160388</v>
      </c>
      <c r="AC41" s="76">
        <v>2.0215833364357243</v>
      </c>
      <c r="AD41" s="76">
        <v>0</v>
      </c>
      <c r="AE41" s="76">
        <v>6.3</v>
      </c>
      <c r="AF41" s="76">
        <v>0</v>
      </c>
      <c r="AG41" s="76">
        <v>8</v>
      </c>
      <c r="AH41" s="76">
        <v>3</v>
      </c>
      <c r="AI41" s="100">
        <v>25.24778393514125</v>
      </c>
      <c r="AJ41" s="70">
        <v>487</v>
      </c>
      <c r="AK41" s="110" t="s">
        <v>1093</v>
      </c>
      <c r="AL41" s="110" t="s">
        <v>1093</v>
      </c>
      <c r="AM41" s="110" t="s">
        <v>1093</v>
      </c>
      <c r="AN41" s="110" t="s">
        <v>1093</v>
      </c>
      <c r="AO41" s="109" t="s">
        <v>1716</v>
      </c>
      <c r="AP41" s="109" t="s">
        <v>1716</v>
      </c>
      <c r="AQ41" s="109" t="s">
        <v>1716</v>
      </c>
      <c r="AR41" s="109" t="s">
        <v>1716</v>
      </c>
    </row>
    <row r="42" spans="1:44" ht="30" x14ac:dyDescent="0.35">
      <c r="A42" s="87">
        <v>302</v>
      </c>
      <c r="B42" s="79" t="e">
        <v>#N/A</v>
      </c>
      <c r="C42" s="80" t="s">
        <v>1597</v>
      </c>
      <c r="D42" s="80" t="s">
        <v>207</v>
      </c>
      <c r="E42" s="79" t="s">
        <v>1598</v>
      </c>
      <c r="F42" s="79" t="s">
        <v>116</v>
      </c>
      <c r="G42" s="79" t="s">
        <v>21</v>
      </c>
      <c r="H42" s="79" t="s">
        <v>1519</v>
      </c>
      <c r="I42" s="79" t="s">
        <v>4</v>
      </c>
      <c r="J42" s="81" t="s">
        <v>1701</v>
      </c>
      <c r="K42" s="81" t="s">
        <v>1701</v>
      </c>
      <c r="L42" s="79" t="s">
        <v>1094</v>
      </c>
      <c r="M42" s="88" t="s">
        <v>1676</v>
      </c>
      <c r="N42" s="78">
        <v>62.795214487304243</v>
      </c>
      <c r="O42" s="68">
        <v>14.864864864864865</v>
      </c>
      <c r="P42" s="68">
        <v>65.048695431323324</v>
      </c>
      <c r="Q42" s="68">
        <v>61.13588749255797</v>
      </c>
      <c r="R42" s="68">
        <v>0</v>
      </c>
      <c r="S42" s="68">
        <v>222.64631043256995</v>
      </c>
      <c r="T42" s="68">
        <v>5.343511450381679</v>
      </c>
      <c r="U42" s="68">
        <v>54.347826086956516</v>
      </c>
      <c r="V42" s="68" t="s">
        <v>1093</v>
      </c>
      <c r="W42" s="68" t="s">
        <v>1093</v>
      </c>
      <c r="X42" s="73">
        <v>1</v>
      </c>
      <c r="Y42" s="74"/>
      <c r="Z42" s="75">
        <v>2.3385643461912728</v>
      </c>
      <c r="AA42" s="76">
        <v>0</v>
      </c>
      <c r="AB42" s="76">
        <v>1.3458804251203953</v>
      </c>
      <c r="AC42" s="76">
        <v>2.0491868741317631</v>
      </c>
      <c r="AD42" s="76">
        <v>0</v>
      </c>
      <c r="AE42" s="76">
        <v>7</v>
      </c>
      <c r="AF42" s="76">
        <v>0</v>
      </c>
      <c r="AG42" s="76">
        <v>8</v>
      </c>
      <c r="AH42" s="76">
        <v>3</v>
      </c>
      <c r="AI42" s="100">
        <v>26.370701828270477</v>
      </c>
      <c r="AJ42" s="70">
        <v>480</v>
      </c>
      <c r="AK42" s="110" t="s">
        <v>1093</v>
      </c>
      <c r="AL42" s="110" t="s">
        <v>1093</v>
      </c>
      <c r="AM42" s="110" t="s">
        <v>1093</v>
      </c>
      <c r="AN42" s="110" t="s">
        <v>1093</v>
      </c>
      <c r="AO42" s="109" t="s">
        <v>1716</v>
      </c>
      <c r="AP42" s="109" t="s">
        <v>1716</v>
      </c>
      <c r="AQ42" s="109" t="s">
        <v>1716</v>
      </c>
      <c r="AR42" s="109" t="s">
        <v>1716</v>
      </c>
    </row>
    <row r="43" spans="1:44" ht="30" x14ac:dyDescent="0.35">
      <c r="A43" s="87">
        <v>303</v>
      </c>
      <c r="B43" s="79" t="e">
        <v>#N/A</v>
      </c>
      <c r="C43" s="80" t="s">
        <v>1599</v>
      </c>
      <c r="D43" s="80" t="s">
        <v>207</v>
      </c>
      <c r="E43" s="79" t="s">
        <v>1600</v>
      </c>
      <c r="F43" s="79" t="s">
        <v>116</v>
      </c>
      <c r="G43" s="79" t="s">
        <v>21</v>
      </c>
      <c r="H43" s="79" t="s">
        <v>1519</v>
      </c>
      <c r="I43" s="79" t="s">
        <v>4</v>
      </c>
      <c r="J43" s="81" t="s">
        <v>1701</v>
      </c>
      <c r="K43" s="81" t="s">
        <v>1701</v>
      </c>
      <c r="L43" s="79" t="s">
        <v>1094</v>
      </c>
      <c r="M43" s="88" t="s">
        <v>1677</v>
      </c>
      <c r="N43" s="78">
        <v>64.928711079089553</v>
      </c>
      <c r="O43" s="68">
        <v>13.513513513513514</v>
      </c>
      <c r="P43" s="68">
        <v>55.710159517731519</v>
      </c>
      <c r="Q43" s="68">
        <v>63.277286766536136</v>
      </c>
      <c r="R43" s="68">
        <v>0</v>
      </c>
      <c r="S43" s="68">
        <v>62.814070351758787</v>
      </c>
      <c r="T43" s="68">
        <v>1.5075376884422109</v>
      </c>
      <c r="U43" s="68">
        <v>64.409493485580455</v>
      </c>
      <c r="V43" s="68">
        <v>60</v>
      </c>
      <c r="W43" s="68">
        <v>76</v>
      </c>
      <c r="X43" s="73">
        <v>0.9555555555555556</v>
      </c>
      <c r="Y43" s="74"/>
      <c r="Z43" s="75">
        <v>2.9786133237268659</v>
      </c>
      <c r="AA43" s="76">
        <v>0</v>
      </c>
      <c r="AB43" s="76">
        <v>0.93731947890075396</v>
      </c>
      <c r="AC43" s="76">
        <v>2.2990167894292162</v>
      </c>
      <c r="AD43" s="76">
        <v>0</v>
      </c>
      <c r="AE43" s="76">
        <v>1.9197236180904516</v>
      </c>
      <c r="AF43" s="76">
        <v>0</v>
      </c>
      <c r="AG43" s="76">
        <v>3.2</v>
      </c>
      <c r="AH43" s="76">
        <v>1.56</v>
      </c>
      <c r="AI43" s="100">
        <v>14.32741467794143</v>
      </c>
      <c r="AJ43" s="70">
        <v>555</v>
      </c>
      <c r="AK43" s="110" t="s">
        <v>1093</v>
      </c>
      <c r="AL43" s="110" t="s">
        <v>1093</v>
      </c>
      <c r="AM43" s="110" t="s">
        <v>1093</v>
      </c>
      <c r="AN43" s="110" t="s">
        <v>1093</v>
      </c>
      <c r="AO43" s="109" t="s">
        <v>1716</v>
      </c>
      <c r="AP43" s="109" t="s">
        <v>1716</v>
      </c>
      <c r="AQ43" s="109" t="s">
        <v>1716</v>
      </c>
      <c r="AR43" s="109" t="s">
        <v>1716</v>
      </c>
    </row>
    <row r="44" spans="1:44" ht="30" x14ac:dyDescent="0.35">
      <c r="A44" s="87">
        <v>304</v>
      </c>
      <c r="B44" s="79" t="e">
        <v>#N/A</v>
      </c>
      <c r="C44" s="80" t="s">
        <v>298</v>
      </c>
      <c r="D44" s="80" t="s">
        <v>207</v>
      </c>
      <c r="E44" s="79" t="s">
        <v>610</v>
      </c>
      <c r="F44" s="79" t="s">
        <v>116</v>
      </c>
      <c r="G44" s="79" t="s">
        <v>21</v>
      </c>
      <c r="H44" s="79" t="s">
        <v>1519</v>
      </c>
      <c r="I44" s="79" t="s">
        <v>4</v>
      </c>
      <c r="J44" s="81" t="s">
        <v>1701</v>
      </c>
      <c r="K44" s="81" t="s">
        <v>1701</v>
      </c>
      <c r="L44" s="79" t="s">
        <v>1094</v>
      </c>
      <c r="M44" s="88" t="s">
        <v>967</v>
      </c>
      <c r="N44" s="78">
        <v>75.869306737203544</v>
      </c>
      <c r="O44" s="68">
        <v>33.716475095785441</v>
      </c>
      <c r="P44" s="68">
        <v>87.385377942998758</v>
      </c>
      <c r="Q44" s="68">
        <v>72.727865770126272</v>
      </c>
      <c r="R44" s="68">
        <v>3</v>
      </c>
      <c r="S44" s="68">
        <v>33.06878306878307</v>
      </c>
      <c r="T44" s="68">
        <v>0.79365079365079361</v>
      </c>
      <c r="U44" s="68">
        <v>112.00366690251957</v>
      </c>
      <c r="V44" s="68">
        <v>62</v>
      </c>
      <c r="W44" s="68">
        <v>79.5</v>
      </c>
      <c r="X44" s="73">
        <v>0.9555555555555556</v>
      </c>
      <c r="Y44" s="74"/>
      <c r="Z44" s="75">
        <v>6.2607920211610635</v>
      </c>
      <c r="AA44" s="76">
        <v>1.2605363984674329</v>
      </c>
      <c r="AB44" s="76">
        <v>2.7385377942998756</v>
      </c>
      <c r="AC44" s="76">
        <v>3.4015843398480654</v>
      </c>
      <c r="AD44" s="76">
        <v>0</v>
      </c>
      <c r="AE44" s="76">
        <v>0</v>
      </c>
      <c r="AF44" s="76">
        <v>5</v>
      </c>
      <c r="AG44" s="76">
        <v>3.3600000000000003</v>
      </c>
      <c r="AH44" s="76">
        <v>1.7700000000000002</v>
      </c>
      <c r="AI44" s="100">
        <v>26.434945059751598</v>
      </c>
      <c r="AJ44" s="70">
        <v>479</v>
      </c>
      <c r="AK44" s="110" t="s">
        <v>1093</v>
      </c>
      <c r="AL44" s="110" t="s">
        <v>1093</v>
      </c>
      <c r="AM44" s="110" t="s">
        <v>1093</v>
      </c>
      <c r="AN44" s="110" t="s">
        <v>1093</v>
      </c>
      <c r="AO44" s="109" t="s">
        <v>1716</v>
      </c>
      <c r="AP44" s="109" t="s">
        <v>1716</v>
      </c>
      <c r="AQ44" s="109" t="s">
        <v>1716</v>
      </c>
      <c r="AR44" s="109" t="s">
        <v>1716</v>
      </c>
    </row>
    <row r="45" spans="1:44" ht="30" x14ac:dyDescent="0.35">
      <c r="A45" s="87">
        <v>306</v>
      </c>
      <c r="B45" s="79" t="e">
        <v>#N/A</v>
      </c>
      <c r="C45" s="80" t="s">
        <v>619</v>
      </c>
      <c r="D45" s="80" t="s">
        <v>207</v>
      </c>
      <c r="E45" s="79" t="s">
        <v>620</v>
      </c>
      <c r="F45" s="79" t="s">
        <v>123</v>
      </c>
      <c r="G45" s="79" t="s">
        <v>21</v>
      </c>
      <c r="H45" s="79" t="s">
        <v>1519</v>
      </c>
      <c r="I45" s="79" t="s">
        <v>4</v>
      </c>
      <c r="J45" s="81" t="s">
        <v>1701</v>
      </c>
      <c r="K45" s="81" t="s">
        <v>1701</v>
      </c>
      <c r="L45" s="79" t="s">
        <v>1094</v>
      </c>
      <c r="M45" s="88" t="s">
        <v>972</v>
      </c>
      <c r="N45" s="78">
        <v>69.692009322130161</v>
      </c>
      <c r="O45" s="68">
        <v>14.262023217247096</v>
      </c>
      <c r="P45" s="68">
        <v>42.561063749404553</v>
      </c>
      <c r="Q45" s="68">
        <v>71.509139606167764</v>
      </c>
      <c r="R45" s="68">
        <v>0</v>
      </c>
      <c r="S45" s="68">
        <v>61.686509160446604</v>
      </c>
      <c r="T45" s="68">
        <v>1.5915119363395225</v>
      </c>
      <c r="U45" s="68">
        <v>89.86385836385837</v>
      </c>
      <c r="V45" s="68">
        <v>82.5</v>
      </c>
      <c r="W45" s="68">
        <v>81</v>
      </c>
      <c r="X45" s="73">
        <v>0.71111111111111114</v>
      </c>
      <c r="Y45" s="74"/>
      <c r="Z45" s="75">
        <v>4.4076027966390479</v>
      </c>
      <c r="AA45" s="76">
        <v>0</v>
      </c>
      <c r="AB45" s="76">
        <v>0.36204653903644923</v>
      </c>
      <c r="AC45" s="76">
        <v>3.2593996207195723</v>
      </c>
      <c r="AD45" s="76">
        <v>0</v>
      </c>
      <c r="AE45" s="76">
        <v>1.7815973721547091</v>
      </c>
      <c r="AF45" s="76">
        <v>1.9523504273504293</v>
      </c>
      <c r="AG45" s="76">
        <v>6.2</v>
      </c>
      <c r="AH45" s="76">
        <v>2.16</v>
      </c>
      <c r="AI45" s="100">
        <v>22.358885284333564</v>
      </c>
      <c r="AJ45" s="70">
        <v>509</v>
      </c>
      <c r="AK45" s="110" t="s">
        <v>1093</v>
      </c>
      <c r="AL45" s="110" t="s">
        <v>1093</v>
      </c>
      <c r="AM45" s="110" t="s">
        <v>1093</v>
      </c>
      <c r="AN45" s="110" t="s">
        <v>1093</v>
      </c>
      <c r="AO45" s="109" t="s">
        <v>1716</v>
      </c>
      <c r="AP45" s="109" t="s">
        <v>1716</v>
      </c>
      <c r="AQ45" s="109" t="s">
        <v>1716</v>
      </c>
      <c r="AR45" s="109" t="s">
        <v>1716</v>
      </c>
    </row>
    <row r="46" spans="1:44" ht="20" x14ac:dyDescent="0.35">
      <c r="A46" s="87">
        <v>308</v>
      </c>
      <c r="B46" s="79" t="e">
        <v>#N/A</v>
      </c>
      <c r="C46" s="80" t="s">
        <v>1601</v>
      </c>
      <c r="D46" s="80" t="e">
        <v>#N/A</v>
      </c>
      <c r="E46" s="79" t="s">
        <v>1602</v>
      </c>
      <c r="F46" s="79" t="s">
        <v>123</v>
      </c>
      <c r="G46" s="79" t="s">
        <v>21</v>
      </c>
      <c r="H46" s="79" t="s">
        <v>1519</v>
      </c>
      <c r="I46" s="79" t="s">
        <v>4</v>
      </c>
      <c r="J46" s="81" t="s">
        <v>1701</v>
      </c>
      <c r="K46" s="81" t="s">
        <v>1701</v>
      </c>
      <c r="L46" s="79" t="s">
        <v>1094</v>
      </c>
      <c r="M46" s="88" t="s">
        <v>1678</v>
      </c>
      <c r="N46" s="78">
        <v>99.825809444926378</v>
      </c>
      <c r="O46" s="68">
        <v>21.468926553672315</v>
      </c>
      <c r="P46" s="68">
        <v>41.699881399101749</v>
      </c>
      <c r="Q46" s="68">
        <v>119.12490460041087</v>
      </c>
      <c r="R46" s="68">
        <v>2</v>
      </c>
      <c r="S46" s="68">
        <v>121.12403100775194</v>
      </c>
      <c r="T46" s="68">
        <v>3.125</v>
      </c>
      <c r="U46" s="68">
        <v>21.957671957671959</v>
      </c>
      <c r="V46" s="68">
        <v>0</v>
      </c>
      <c r="W46" s="68">
        <v>0</v>
      </c>
      <c r="X46" s="73">
        <v>0.88888888888888884</v>
      </c>
      <c r="Y46" s="74"/>
      <c r="Z46" s="75">
        <v>17.790971333911653</v>
      </c>
      <c r="AA46" s="76">
        <v>0</v>
      </c>
      <c r="AB46" s="76">
        <v>0.32436981121070152</v>
      </c>
      <c r="AC46" s="76">
        <v>14.803103535092443</v>
      </c>
      <c r="AD46" s="76">
        <v>0</v>
      </c>
      <c r="AE46" s="76">
        <v>5.3436046511627904</v>
      </c>
      <c r="AF46" s="76">
        <v>0</v>
      </c>
      <c r="AG46" s="76">
        <v>0</v>
      </c>
      <c r="AH46" s="76">
        <v>0</v>
      </c>
      <c r="AI46" s="100">
        <v>42.5133881459751</v>
      </c>
      <c r="AJ46" s="70">
        <v>315</v>
      </c>
      <c r="AK46" s="110">
        <v>121.12403100775194</v>
      </c>
      <c r="AL46" s="110">
        <v>41.699881399101749</v>
      </c>
      <c r="AM46" s="110">
        <v>21.468926553672315</v>
      </c>
      <c r="AN46" s="110">
        <v>0</v>
      </c>
      <c r="AO46" s="109">
        <v>58</v>
      </c>
      <c r="AP46" s="109">
        <v>189</v>
      </c>
      <c r="AQ46" s="109">
        <v>207</v>
      </c>
      <c r="AR46" s="109">
        <v>196</v>
      </c>
    </row>
    <row r="47" spans="1:44" ht="30" x14ac:dyDescent="0.35">
      <c r="A47" s="87">
        <v>316</v>
      </c>
      <c r="B47" s="79" t="e">
        <v>#N/A</v>
      </c>
      <c r="C47" s="80" t="s">
        <v>1603</v>
      </c>
      <c r="D47" s="80" t="s">
        <v>207</v>
      </c>
      <c r="E47" s="79" t="s">
        <v>321</v>
      </c>
      <c r="F47" s="79" t="s">
        <v>83</v>
      </c>
      <c r="G47" s="79" t="s">
        <v>21</v>
      </c>
      <c r="H47" s="79" t="s">
        <v>1519</v>
      </c>
      <c r="I47" s="79" t="s">
        <v>4</v>
      </c>
      <c r="J47" s="81" t="s">
        <v>1701</v>
      </c>
      <c r="K47" s="81" t="s">
        <v>1701</v>
      </c>
      <c r="L47" s="79" t="s">
        <v>1094</v>
      </c>
      <c r="M47" s="88" t="s">
        <v>893</v>
      </c>
      <c r="N47" s="78">
        <v>94.718265682064057</v>
      </c>
      <c r="O47" s="68">
        <v>29.320987654320991</v>
      </c>
      <c r="P47" s="68">
        <v>55.952793177428973</v>
      </c>
      <c r="Q47" s="68">
        <v>106.03986105872841</v>
      </c>
      <c r="R47" s="68">
        <v>4</v>
      </c>
      <c r="S47" s="68">
        <v>51.363503465060965</v>
      </c>
      <c r="T47" s="68">
        <v>1.3251783893985729</v>
      </c>
      <c r="U47" s="68">
        <v>104.25562547673532</v>
      </c>
      <c r="V47" s="68">
        <v>59</v>
      </c>
      <c r="W47" s="68">
        <v>84.25</v>
      </c>
      <c r="X47" s="73">
        <v>0.82222222222222219</v>
      </c>
      <c r="Y47" s="74"/>
      <c r="Z47" s="75">
        <v>11.915479704619218</v>
      </c>
      <c r="AA47" s="76">
        <v>0</v>
      </c>
      <c r="AB47" s="76">
        <v>0.94793470151251769</v>
      </c>
      <c r="AC47" s="76">
        <v>11.858968738213893</v>
      </c>
      <c r="AD47" s="76">
        <v>0</v>
      </c>
      <c r="AE47" s="76">
        <v>0.51702917446996821</v>
      </c>
      <c r="AF47" s="76">
        <v>5</v>
      </c>
      <c r="AG47" s="76">
        <v>2.92</v>
      </c>
      <c r="AH47" s="76">
        <v>2.3549999999999995</v>
      </c>
      <c r="AI47" s="100">
        <v>39.46045813201733</v>
      </c>
      <c r="AJ47" s="70">
        <v>350</v>
      </c>
      <c r="AK47" s="110" t="s">
        <v>1093</v>
      </c>
      <c r="AL47" s="110" t="s">
        <v>1093</v>
      </c>
      <c r="AM47" s="110" t="s">
        <v>1093</v>
      </c>
      <c r="AN47" s="110" t="s">
        <v>1093</v>
      </c>
      <c r="AO47" s="109" t="s">
        <v>1716</v>
      </c>
      <c r="AP47" s="109" t="s">
        <v>1716</v>
      </c>
      <c r="AQ47" s="109" t="s">
        <v>1716</v>
      </c>
      <c r="AR47" s="109" t="s">
        <v>1716</v>
      </c>
    </row>
    <row r="48" spans="1:44" ht="30" x14ac:dyDescent="0.35">
      <c r="A48" s="87">
        <v>320</v>
      </c>
      <c r="B48" s="79" t="e">
        <v>#N/A</v>
      </c>
      <c r="C48" s="80" t="s">
        <v>1604</v>
      </c>
      <c r="D48" s="80" t="s">
        <v>207</v>
      </c>
      <c r="E48" s="79" t="s">
        <v>1605</v>
      </c>
      <c r="F48" s="79" t="s">
        <v>83</v>
      </c>
      <c r="G48" s="79" t="s">
        <v>21</v>
      </c>
      <c r="H48" s="79" t="s">
        <v>1519</v>
      </c>
      <c r="I48" s="79" t="s">
        <v>4</v>
      </c>
      <c r="J48" s="81" t="s">
        <v>1701</v>
      </c>
      <c r="K48" s="81" t="s">
        <v>1701</v>
      </c>
      <c r="L48" s="79" t="s">
        <v>1094</v>
      </c>
      <c r="M48" s="88" t="s">
        <v>1679</v>
      </c>
      <c r="N48" s="78">
        <v>66.773376650620591</v>
      </c>
      <c r="O48" s="68">
        <v>10.714285714285714</v>
      </c>
      <c r="P48" s="68">
        <v>83.859003167555571</v>
      </c>
      <c r="Q48" s="68">
        <v>71.060330168406239</v>
      </c>
      <c r="R48" s="68">
        <v>0</v>
      </c>
      <c r="S48" s="68">
        <v>36.199095022624441</v>
      </c>
      <c r="T48" s="68">
        <v>1.5384615384615385</v>
      </c>
      <c r="U48" s="68">
        <v>65.45619235836628</v>
      </c>
      <c r="V48" s="68">
        <v>88</v>
      </c>
      <c r="W48" s="68">
        <v>81</v>
      </c>
      <c r="X48" s="73">
        <v>0.91111111111111109</v>
      </c>
      <c r="Y48" s="74"/>
      <c r="Z48" s="75">
        <v>3.5320129951861778</v>
      </c>
      <c r="AA48" s="76">
        <v>0</v>
      </c>
      <c r="AB48" s="76">
        <v>2.3859003167555572</v>
      </c>
      <c r="AC48" s="76">
        <v>3.2070385196473943</v>
      </c>
      <c r="AD48" s="76">
        <v>0</v>
      </c>
      <c r="AE48" s="76">
        <v>0</v>
      </c>
      <c r="AF48" s="76">
        <v>0</v>
      </c>
      <c r="AG48" s="76">
        <v>7.5200000000000005</v>
      </c>
      <c r="AH48" s="76">
        <v>2.16</v>
      </c>
      <c r="AI48" s="100">
        <v>20.89439092398792</v>
      </c>
      <c r="AJ48" s="70">
        <v>520</v>
      </c>
      <c r="AK48" s="110" t="s">
        <v>1093</v>
      </c>
      <c r="AL48" s="110" t="s">
        <v>1093</v>
      </c>
      <c r="AM48" s="110" t="s">
        <v>1093</v>
      </c>
      <c r="AN48" s="110" t="s">
        <v>1093</v>
      </c>
      <c r="AO48" s="109" t="s">
        <v>1716</v>
      </c>
      <c r="AP48" s="109" t="s">
        <v>1716</v>
      </c>
      <c r="AQ48" s="109" t="s">
        <v>1716</v>
      </c>
      <c r="AR48" s="109" t="s">
        <v>1716</v>
      </c>
    </row>
    <row r="49" spans="1:44" ht="20" x14ac:dyDescent="0.35">
      <c r="A49" s="87">
        <v>332</v>
      </c>
      <c r="B49" s="79" t="e">
        <v>#N/A</v>
      </c>
      <c r="C49" s="80" t="s">
        <v>1606</v>
      </c>
      <c r="D49" s="80" t="e">
        <v>#N/A</v>
      </c>
      <c r="E49" s="79" t="s">
        <v>681</v>
      </c>
      <c r="F49" s="79" t="s">
        <v>81</v>
      </c>
      <c r="G49" s="79" t="s">
        <v>16</v>
      </c>
      <c r="H49" s="79" t="s">
        <v>7</v>
      </c>
      <c r="I49" s="79" t="s">
        <v>4</v>
      </c>
      <c r="J49" s="81" t="s">
        <v>1701</v>
      </c>
      <c r="K49" s="81" t="s">
        <v>1701</v>
      </c>
      <c r="L49" s="79" t="s">
        <v>1095</v>
      </c>
      <c r="M49" s="88" t="s">
        <v>987</v>
      </c>
      <c r="N49" s="78">
        <v>66.393570819611199</v>
      </c>
      <c r="O49" s="68">
        <v>14.487632508833922</v>
      </c>
      <c r="P49" s="68">
        <v>42.662769993032441</v>
      </c>
      <c r="Q49" s="68">
        <v>70.872136791069522</v>
      </c>
      <c r="R49" s="68">
        <v>0</v>
      </c>
      <c r="S49" s="68" t="s">
        <v>1093</v>
      </c>
      <c r="T49" s="68" t="s">
        <v>1093</v>
      </c>
      <c r="U49" s="68">
        <v>78.823917516550367</v>
      </c>
      <c r="V49" s="68">
        <v>87.5</v>
      </c>
      <c r="W49" s="68">
        <v>79.75</v>
      </c>
      <c r="X49" s="73">
        <v>0.91111111111111109</v>
      </c>
      <c r="Y49" s="74"/>
      <c r="Z49" s="75">
        <v>3.4180712458833598</v>
      </c>
      <c r="AA49" s="76">
        <v>0</v>
      </c>
      <c r="AB49" s="76">
        <v>0.3664961871951693</v>
      </c>
      <c r="AC49" s="76">
        <v>3.1850826256247777</v>
      </c>
      <c r="AD49" s="76">
        <v>0</v>
      </c>
      <c r="AE49" s="76" t="s">
        <v>1093</v>
      </c>
      <c r="AF49" s="76">
        <v>0</v>
      </c>
      <c r="AG49" s="76">
        <v>7.4</v>
      </c>
      <c r="AH49" s="76">
        <v>1.7850000000000001</v>
      </c>
      <c r="AI49" s="100">
        <v>19.463433805666632</v>
      </c>
      <c r="AJ49" s="70">
        <v>533</v>
      </c>
      <c r="AK49" s="110" t="s">
        <v>1093</v>
      </c>
      <c r="AL49" s="110" t="s">
        <v>1093</v>
      </c>
      <c r="AM49" s="110" t="s">
        <v>1093</v>
      </c>
      <c r="AN49" s="110" t="s">
        <v>1093</v>
      </c>
      <c r="AO49" s="109" t="s">
        <v>1716</v>
      </c>
      <c r="AP49" s="109" t="s">
        <v>1716</v>
      </c>
      <c r="AQ49" s="109" t="s">
        <v>1716</v>
      </c>
      <c r="AR49" s="109" t="s">
        <v>1716</v>
      </c>
    </row>
    <row r="50" spans="1:44" ht="30" x14ac:dyDescent="0.35">
      <c r="A50" s="87">
        <v>337</v>
      </c>
      <c r="B50" s="79" t="e">
        <v>#N/A</v>
      </c>
      <c r="C50" s="80" t="s">
        <v>1607</v>
      </c>
      <c r="D50" s="80" t="s">
        <v>207</v>
      </c>
      <c r="E50" s="79" t="s">
        <v>271</v>
      </c>
      <c r="F50" s="79" t="s">
        <v>129</v>
      </c>
      <c r="G50" s="79" t="s">
        <v>16</v>
      </c>
      <c r="H50" s="79" t="s">
        <v>7</v>
      </c>
      <c r="I50" s="79" t="s">
        <v>4</v>
      </c>
      <c r="J50" s="81" t="s">
        <v>1701</v>
      </c>
      <c r="K50" s="81" t="s">
        <v>1701</v>
      </c>
      <c r="L50" s="79" t="s">
        <v>1094</v>
      </c>
      <c r="M50" s="88" t="s">
        <v>877</v>
      </c>
      <c r="N50" s="78">
        <v>77.379299385882177</v>
      </c>
      <c r="O50" s="68">
        <v>20.599250936329589</v>
      </c>
      <c r="P50" s="68">
        <v>47.522260109242886</v>
      </c>
      <c r="Q50" s="68">
        <v>75.724546536365395</v>
      </c>
      <c r="R50" s="68">
        <v>1</v>
      </c>
      <c r="S50" s="68">
        <v>39.401103230890463</v>
      </c>
      <c r="T50" s="68">
        <v>0.94562647754137119</v>
      </c>
      <c r="U50" s="68">
        <v>92.845048309178736</v>
      </c>
      <c r="V50" s="68">
        <v>78</v>
      </c>
      <c r="W50" s="68">
        <v>78</v>
      </c>
      <c r="X50" s="73">
        <v>0.8</v>
      </c>
      <c r="Y50" s="74"/>
      <c r="Z50" s="75">
        <v>6.7137898157646534</v>
      </c>
      <c r="AA50" s="76">
        <v>0</v>
      </c>
      <c r="AB50" s="76">
        <v>0.57909887977937635</v>
      </c>
      <c r="AC50" s="76">
        <v>3.7511970959092964</v>
      </c>
      <c r="AD50" s="76">
        <v>0</v>
      </c>
      <c r="AE50" s="76">
        <v>0</v>
      </c>
      <c r="AF50" s="76">
        <v>2.5690096618357474</v>
      </c>
      <c r="AG50" s="76">
        <v>4.6399999999999997</v>
      </c>
      <c r="AH50" s="76">
        <v>1.6799999999999997</v>
      </c>
      <c r="AI50" s="100">
        <v>22.147883836987862</v>
      </c>
      <c r="AJ50" s="70">
        <v>511</v>
      </c>
      <c r="AK50" s="110" t="s">
        <v>1093</v>
      </c>
      <c r="AL50" s="110" t="s">
        <v>1093</v>
      </c>
      <c r="AM50" s="110" t="s">
        <v>1093</v>
      </c>
      <c r="AN50" s="110" t="s">
        <v>1093</v>
      </c>
      <c r="AO50" s="109" t="s">
        <v>1716</v>
      </c>
      <c r="AP50" s="109" t="s">
        <v>1716</v>
      </c>
      <c r="AQ50" s="109" t="s">
        <v>1716</v>
      </c>
      <c r="AR50" s="109" t="s">
        <v>1716</v>
      </c>
    </row>
    <row r="51" spans="1:44" ht="20" x14ac:dyDescent="0.35">
      <c r="A51" s="87">
        <v>339</v>
      </c>
      <c r="B51" s="79" t="e">
        <v>#N/A</v>
      </c>
      <c r="C51" s="80" t="s">
        <v>1608</v>
      </c>
      <c r="D51" s="80" t="e">
        <v>#N/A</v>
      </c>
      <c r="E51" s="79" t="s">
        <v>618</v>
      </c>
      <c r="F51" s="79" t="s">
        <v>129</v>
      </c>
      <c r="G51" s="79" t="s">
        <v>16</v>
      </c>
      <c r="H51" s="79" t="s">
        <v>7</v>
      </c>
      <c r="I51" s="79" t="s">
        <v>4</v>
      </c>
      <c r="J51" s="81" t="s">
        <v>1701</v>
      </c>
      <c r="K51" s="81" t="s">
        <v>1701</v>
      </c>
      <c r="L51" s="79" t="s">
        <v>1094</v>
      </c>
      <c r="M51" s="88" t="s">
        <v>971</v>
      </c>
      <c r="N51" s="78">
        <v>86.732652751298943</v>
      </c>
      <c r="O51" s="68">
        <v>22.591362126245848</v>
      </c>
      <c r="P51" s="68">
        <v>47.790258902501719</v>
      </c>
      <c r="Q51" s="68">
        <v>89.613026958879203</v>
      </c>
      <c r="R51" s="68">
        <v>3</v>
      </c>
      <c r="S51" s="68">
        <v>71.681307955100067</v>
      </c>
      <c r="T51" s="68">
        <v>1.7203513909224013</v>
      </c>
      <c r="U51" s="68">
        <v>109.57468568066395</v>
      </c>
      <c r="V51" s="68">
        <v>82</v>
      </c>
      <c r="W51" s="68">
        <v>84.25</v>
      </c>
      <c r="X51" s="73">
        <v>0.93333333333333335</v>
      </c>
      <c r="Y51" s="74"/>
      <c r="Z51" s="75">
        <v>9.5197958253896822</v>
      </c>
      <c r="AA51" s="76">
        <v>0</v>
      </c>
      <c r="AB51" s="76">
        <v>0.59082382698445013</v>
      </c>
      <c r="AC51" s="76">
        <v>5.3715198118692404</v>
      </c>
      <c r="AD51" s="76">
        <v>0</v>
      </c>
      <c r="AE51" s="76">
        <v>2.8784610379046698</v>
      </c>
      <c r="AF51" s="76">
        <v>5</v>
      </c>
      <c r="AG51" s="76">
        <v>6.08</v>
      </c>
      <c r="AH51" s="76">
        <v>2.3549999999999995</v>
      </c>
      <c r="AI51" s="100">
        <v>35.328445002386715</v>
      </c>
      <c r="AJ51" s="70">
        <v>394</v>
      </c>
      <c r="AK51" s="110" t="s">
        <v>1093</v>
      </c>
      <c r="AL51" s="110" t="s">
        <v>1093</v>
      </c>
      <c r="AM51" s="110" t="s">
        <v>1093</v>
      </c>
      <c r="AN51" s="110" t="s">
        <v>1093</v>
      </c>
      <c r="AO51" s="109" t="s">
        <v>1716</v>
      </c>
      <c r="AP51" s="109" t="s">
        <v>1716</v>
      </c>
      <c r="AQ51" s="109" t="s">
        <v>1716</v>
      </c>
      <c r="AR51" s="109" t="s">
        <v>1716</v>
      </c>
    </row>
    <row r="52" spans="1:44" ht="20" x14ac:dyDescent="0.35">
      <c r="A52" s="87">
        <v>352</v>
      </c>
      <c r="B52" s="79" t="e">
        <v>#N/A</v>
      </c>
      <c r="C52" s="80" t="s">
        <v>1609</v>
      </c>
      <c r="D52" s="80" t="e">
        <v>#N/A</v>
      </c>
      <c r="E52" s="79" t="s">
        <v>355</v>
      </c>
      <c r="F52" s="79" t="s">
        <v>149</v>
      </c>
      <c r="G52" s="79" t="s">
        <v>16</v>
      </c>
      <c r="H52" s="79" t="s">
        <v>7</v>
      </c>
      <c r="I52" s="79" t="s">
        <v>4</v>
      </c>
      <c r="J52" s="81" t="s">
        <v>1701</v>
      </c>
      <c r="K52" s="81" t="s">
        <v>1701</v>
      </c>
      <c r="L52" s="79" t="s">
        <v>1094</v>
      </c>
      <c r="M52" s="88" t="s">
        <v>901</v>
      </c>
      <c r="N52" s="78">
        <v>86.042531298343505</v>
      </c>
      <c r="O52" s="68">
        <v>23.983739837398375</v>
      </c>
      <c r="P52" s="68">
        <v>106.24127277592623</v>
      </c>
      <c r="Q52" s="68">
        <v>84.824890636253627</v>
      </c>
      <c r="R52" s="68">
        <v>1</v>
      </c>
      <c r="S52" s="68">
        <v>120.66365007541478</v>
      </c>
      <c r="T52" s="68">
        <v>5.1282051282051277</v>
      </c>
      <c r="U52" s="68">
        <v>97.731615673644683</v>
      </c>
      <c r="V52" s="68">
        <v>85.333333333333329</v>
      </c>
      <c r="W52" s="68">
        <v>86.666666666666671</v>
      </c>
      <c r="X52" s="73">
        <v>0.82222222222222219</v>
      </c>
      <c r="Y52" s="74"/>
      <c r="Z52" s="75">
        <v>9.3127593895030518</v>
      </c>
      <c r="AA52" s="76">
        <v>0</v>
      </c>
      <c r="AB52" s="76">
        <v>5</v>
      </c>
      <c r="AC52" s="76">
        <v>4.8129039075629239</v>
      </c>
      <c r="AD52" s="76">
        <v>0</v>
      </c>
      <c r="AE52" s="76">
        <v>5.3339366515837101</v>
      </c>
      <c r="AF52" s="76">
        <v>4.3194847020934048</v>
      </c>
      <c r="AG52" s="76">
        <v>6.8799999999999981</v>
      </c>
      <c r="AH52" s="76">
        <v>2.5</v>
      </c>
      <c r="AI52" s="100">
        <v>42.398982945270099</v>
      </c>
      <c r="AJ52" s="70">
        <v>317</v>
      </c>
      <c r="AK52" s="110" t="s">
        <v>1093</v>
      </c>
      <c r="AL52" s="110" t="s">
        <v>1093</v>
      </c>
      <c r="AM52" s="110" t="s">
        <v>1093</v>
      </c>
      <c r="AN52" s="110" t="s">
        <v>1093</v>
      </c>
      <c r="AO52" s="109" t="s">
        <v>1716</v>
      </c>
      <c r="AP52" s="109" t="s">
        <v>1716</v>
      </c>
      <c r="AQ52" s="109" t="s">
        <v>1716</v>
      </c>
      <c r="AR52" s="109" t="s">
        <v>1716</v>
      </c>
    </row>
    <row r="53" spans="1:44" ht="20" x14ac:dyDescent="0.35">
      <c r="A53" s="87">
        <v>358</v>
      </c>
      <c r="B53" s="79" t="e">
        <v>#N/A</v>
      </c>
      <c r="C53" s="80" t="s">
        <v>1610</v>
      </c>
      <c r="D53" s="80" t="e">
        <v>#N/A</v>
      </c>
      <c r="E53" s="79" t="s">
        <v>1611</v>
      </c>
      <c r="F53" s="79" t="s">
        <v>188</v>
      </c>
      <c r="G53" s="79" t="s">
        <v>16</v>
      </c>
      <c r="H53" s="79" t="s">
        <v>7</v>
      </c>
      <c r="I53" s="79" t="s">
        <v>4</v>
      </c>
      <c r="J53" s="81" t="s">
        <v>1701</v>
      </c>
      <c r="K53" s="81" t="s">
        <v>1701</v>
      </c>
      <c r="L53" s="79" t="s">
        <v>1094</v>
      </c>
      <c r="M53" s="88" t="s">
        <v>1680</v>
      </c>
      <c r="N53" s="78">
        <v>86.039959945336562</v>
      </c>
      <c r="O53" s="68">
        <v>24.528301886792452</v>
      </c>
      <c r="P53" s="68">
        <v>69.693213511000934</v>
      </c>
      <c r="Q53" s="68">
        <v>98.919130223205016</v>
      </c>
      <c r="R53" s="68">
        <v>1</v>
      </c>
      <c r="S53" s="68">
        <v>132.99893600851195</v>
      </c>
      <c r="T53" s="68">
        <v>3.4313725490196081</v>
      </c>
      <c r="U53" s="68">
        <v>13.826672522324698</v>
      </c>
      <c r="V53" s="68">
        <v>80</v>
      </c>
      <c r="W53" s="68">
        <v>82</v>
      </c>
      <c r="X53" s="73">
        <v>0.8666666666666667</v>
      </c>
      <c r="Y53" s="74"/>
      <c r="Z53" s="75">
        <v>9.311987983600968</v>
      </c>
      <c r="AA53" s="76">
        <v>0</v>
      </c>
      <c r="AB53" s="76">
        <v>1.5490780911062909</v>
      </c>
      <c r="AC53" s="76">
        <v>8.3514781339230098</v>
      </c>
      <c r="AD53" s="76">
        <v>0</v>
      </c>
      <c r="AE53" s="76">
        <v>5.5929776561787508</v>
      </c>
      <c r="AF53" s="76">
        <v>0</v>
      </c>
      <c r="AG53" s="76">
        <v>5.6</v>
      </c>
      <c r="AH53" s="76">
        <v>2.2200000000000002</v>
      </c>
      <c r="AI53" s="100">
        <v>36.250579849787798</v>
      </c>
      <c r="AJ53" s="70">
        <v>387</v>
      </c>
      <c r="AK53" s="110" t="s">
        <v>1093</v>
      </c>
      <c r="AL53" s="110" t="s">
        <v>1093</v>
      </c>
      <c r="AM53" s="110" t="s">
        <v>1093</v>
      </c>
      <c r="AN53" s="110" t="s">
        <v>1093</v>
      </c>
      <c r="AO53" s="109" t="s">
        <v>1716</v>
      </c>
      <c r="AP53" s="109" t="s">
        <v>1716</v>
      </c>
      <c r="AQ53" s="109" t="s">
        <v>1716</v>
      </c>
      <c r="AR53" s="109" t="s">
        <v>1716</v>
      </c>
    </row>
    <row r="54" spans="1:44" ht="30" x14ac:dyDescent="0.35">
      <c r="A54" s="87">
        <v>360</v>
      </c>
      <c r="B54" s="79" t="e">
        <v>#N/A</v>
      </c>
      <c r="C54" s="80" t="s">
        <v>1612</v>
      </c>
      <c r="D54" s="80" t="s">
        <v>207</v>
      </c>
      <c r="E54" s="79" t="s">
        <v>715</v>
      </c>
      <c r="F54" s="79" t="s">
        <v>188</v>
      </c>
      <c r="G54" s="79" t="s">
        <v>16</v>
      </c>
      <c r="H54" s="79" t="s">
        <v>7</v>
      </c>
      <c r="I54" s="79" t="s">
        <v>4</v>
      </c>
      <c r="J54" s="81" t="s">
        <v>1701</v>
      </c>
      <c r="K54" s="81" t="s">
        <v>1701</v>
      </c>
      <c r="L54" s="79" t="s">
        <v>1094</v>
      </c>
      <c r="M54" s="88" t="s">
        <v>1000</v>
      </c>
      <c r="N54" s="78">
        <v>77.34624774446101</v>
      </c>
      <c r="O54" s="68">
        <v>23.689727463312369</v>
      </c>
      <c r="P54" s="68">
        <v>55.923148352494891</v>
      </c>
      <c r="Q54" s="68">
        <v>83.764002027525223</v>
      </c>
      <c r="R54" s="68">
        <v>1</v>
      </c>
      <c r="S54" s="68">
        <v>65.78730962797276</v>
      </c>
      <c r="T54" s="68">
        <v>1.6973125884016973</v>
      </c>
      <c r="U54" s="68">
        <v>39.040824795172611</v>
      </c>
      <c r="V54" s="68">
        <v>64</v>
      </c>
      <c r="W54" s="68">
        <v>74.333333333333329</v>
      </c>
      <c r="X54" s="73">
        <v>0.93333333333333335</v>
      </c>
      <c r="Y54" s="74"/>
      <c r="Z54" s="75">
        <v>6.7038743233383027</v>
      </c>
      <c r="AA54" s="76">
        <v>0</v>
      </c>
      <c r="AB54" s="76">
        <v>0.94663774042165161</v>
      </c>
      <c r="AC54" s="76">
        <v>4.6891335698779431</v>
      </c>
      <c r="AD54" s="76">
        <v>0</v>
      </c>
      <c r="AE54" s="76">
        <v>2.2839454294266632</v>
      </c>
      <c r="AF54" s="76">
        <v>0</v>
      </c>
      <c r="AG54" s="76">
        <v>3.5200000000000005</v>
      </c>
      <c r="AH54" s="76">
        <v>1.4599999999999995</v>
      </c>
      <c r="AI54" s="100">
        <v>21.781767847849512</v>
      </c>
      <c r="AJ54" s="70">
        <v>513</v>
      </c>
      <c r="AK54" s="110" t="s">
        <v>1093</v>
      </c>
      <c r="AL54" s="110" t="s">
        <v>1093</v>
      </c>
      <c r="AM54" s="110" t="s">
        <v>1093</v>
      </c>
      <c r="AN54" s="110" t="s">
        <v>1093</v>
      </c>
      <c r="AO54" s="109" t="s">
        <v>1716</v>
      </c>
      <c r="AP54" s="109" t="s">
        <v>1716</v>
      </c>
      <c r="AQ54" s="109" t="s">
        <v>1716</v>
      </c>
      <c r="AR54" s="109" t="s">
        <v>1716</v>
      </c>
    </row>
    <row r="55" spans="1:44" ht="40" x14ac:dyDescent="0.35">
      <c r="A55" s="87">
        <v>362</v>
      </c>
      <c r="B55" s="79" t="e">
        <v>#N/A</v>
      </c>
      <c r="C55" s="80" t="s">
        <v>1613</v>
      </c>
      <c r="D55" s="80" t="s">
        <v>207</v>
      </c>
      <c r="E55" s="79" t="s">
        <v>1614</v>
      </c>
      <c r="F55" s="79" t="s">
        <v>188</v>
      </c>
      <c r="G55" s="79" t="s">
        <v>16</v>
      </c>
      <c r="H55" s="79" t="s">
        <v>7</v>
      </c>
      <c r="I55" s="79" t="s">
        <v>4</v>
      </c>
      <c r="J55" s="81" t="s">
        <v>1701</v>
      </c>
      <c r="K55" s="81" t="s">
        <v>1701</v>
      </c>
      <c r="L55" s="79" t="s">
        <v>1094</v>
      </c>
      <c r="M55" s="88" t="s">
        <v>1681</v>
      </c>
      <c r="N55" s="78">
        <v>56.983722916675461</v>
      </c>
      <c r="O55" s="68">
        <v>9.5238095238095237</v>
      </c>
      <c r="P55" s="68">
        <v>95.562654032972034</v>
      </c>
      <c r="Q55" s="68">
        <v>51.535186715651889</v>
      </c>
      <c r="R55" s="68">
        <v>0</v>
      </c>
      <c r="S55" s="68">
        <v>30.165912518853695</v>
      </c>
      <c r="T55" s="68">
        <v>1.2820512820512819</v>
      </c>
      <c r="U55" s="68">
        <v>0</v>
      </c>
      <c r="V55" s="68" t="s">
        <v>1093</v>
      </c>
      <c r="W55" s="68" t="s">
        <v>1093</v>
      </c>
      <c r="X55" s="73">
        <v>0.93333333333333335</v>
      </c>
      <c r="Y55" s="74"/>
      <c r="Z55" s="75">
        <v>0</v>
      </c>
      <c r="AA55" s="76">
        <v>0</v>
      </c>
      <c r="AB55" s="76">
        <v>4.3343981049458051</v>
      </c>
      <c r="AC55" s="76">
        <v>0.92910511682605379</v>
      </c>
      <c r="AD55" s="76">
        <v>0</v>
      </c>
      <c r="AE55" s="76">
        <v>0</v>
      </c>
      <c r="AF55" s="76">
        <v>0</v>
      </c>
      <c r="AG55" s="76">
        <v>8</v>
      </c>
      <c r="AH55" s="76">
        <v>3</v>
      </c>
      <c r="AI55" s="100">
        <v>18.070559135302066</v>
      </c>
      <c r="AJ55" s="70">
        <v>540</v>
      </c>
      <c r="AK55" s="110" t="s">
        <v>1093</v>
      </c>
      <c r="AL55" s="110" t="s">
        <v>1093</v>
      </c>
      <c r="AM55" s="110" t="s">
        <v>1093</v>
      </c>
      <c r="AN55" s="110" t="s">
        <v>1093</v>
      </c>
      <c r="AO55" s="109" t="s">
        <v>1716</v>
      </c>
      <c r="AP55" s="109" t="s">
        <v>1716</v>
      </c>
      <c r="AQ55" s="109" t="s">
        <v>1716</v>
      </c>
      <c r="AR55" s="109" t="s">
        <v>1716</v>
      </c>
    </row>
    <row r="56" spans="1:44" ht="30" x14ac:dyDescent="0.35">
      <c r="A56" s="87">
        <v>365</v>
      </c>
      <c r="B56" s="79" t="e">
        <v>#N/A</v>
      </c>
      <c r="C56" s="80" t="s">
        <v>1615</v>
      </c>
      <c r="D56" s="80" t="e">
        <v>#N/A</v>
      </c>
      <c r="E56" s="79" t="s">
        <v>1616</v>
      </c>
      <c r="F56" s="79" t="s">
        <v>127</v>
      </c>
      <c r="G56" s="79" t="s">
        <v>33</v>
      </c>
      <c r="H56" s="79" t="s">
        <v>7</v>
      </c>
      <c r="I56" s="79" t="s">
        <v>4</v>
      </c>
      <c r="J56" s="81" t="s">
        <v>1701</v>
      </c>
      <c r="K56" s="81" t="s">
        <v>1701</v>
      </c>
      <c r="L56" s="79" t="s">
        <v>1094</v>
      </c>
      <c r="M56" s="88" t="s">
        <v>1682</v>
      </c>
      <c r="N56" s="78">
        <v>46.690743615657922</v>
      </c>
      <c r="O56" s="68">
        <v>6.8493150684931505</v>
      </c>
      <c r="P56" s="68">
        <v>34.070930585025764</v>
      </c>
      <c r="Q56" s="68">
        <v>44.910324084821198</v>
      </c>
      <c r="R56" s="68">
        <v>0</v>
      </c>
      <c r="S56" s="68">
        <v>157.23270440251574</v>
      </c>
      <c r="T56" s="68">
        <v>3.7735849056603774</v>
      </c>
      <c r="U56" s="68">
        <v>0</v>
      </c>
      <c r="V56" s="68" t="s">
        <v>1093</v>
      </c>
      <c r="W56" s="68" t="s">
        <v>1093</v>
      </c>
      <c r="X56" s="73">
        <v>0.97777777777777775</v>
      </c>
      <c r="Y56" s="74"/>
      <c r="Z56" s="75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6.1018867924528291</v>
      </c>
      <c r="AF56" s="76">
        <v>0</v>
      </c>
      <c r="AG56" s="76">
        <v>8</v>
      </c>
      <c r="AH56" s="76">
        <v>3</v>
      </c>
      <c r="AI56" s="100">
        <v>19.0020964360587</v>
      </c>
      <c r="AJ56" s="70">
        <v>538</v>
      </c>
      <c r="AK56" s="110" t="s">
        <v>1093</v>
      </c>
      <c r="AL56" s="110" t="s">
        <v>1093</v>
      </c>
      <c r="AM56" s="110" t="s">
        <v>1093</v>
      </c>
      <c r="AN56" s="110" t="s">
        <v>1093</v>
      </c>
      <c r="AO56" s="109" t="s">
        <v>1716</v>
      </c>
      <c r="AP56" s="109" t="s">
        <v>1716</v>
      </c>
      <c r="AQ56" s="109" t="s">
        <v>1716</v>
      </c>
      <c r="AR56" s="109" t="s">
        <v>1716</v>
      </c>
    </row>
    <row r="57" spans="1:44" ht="20" x14ac:dyDescent="0.35">
      <c r="A57" s="87">
        <v>368</v>
      </c>
      <c r="B57" s="79" t="e">
        <v>#N/A</v>
      </c>
      <c r="C57" s="80" t="s">
        <v>1617</v>
      </c>
      <c r="D57" s="80" t="e">
        <v>#N/A</v>
      </c>
      <c r="E57" s="79" t="s">
        <v>1618</v>
      </c>
      <c r="F57" s="79" t="s">
        <v>127</v>
      </c>
      <c r="G57" s="79" t="s">
        <v>33</v>
      </c>
      <c r="H57" s="79" t="s">
        <v>7</v>
      </c>
      <c r="I57" s="79" t="s">
        <v>4</v>
      </c>
      <c r="J57" s="81" t="s">
        <v>1701</v>
      </c>
      <c r="K57" s="81" t="s">
        <v>1701</v>
      </c>
      <c r="L57" s="79" t="s">
        <v>1094</v>
      </c>
      <c r="M57" s="88" t="s">
        <v>1683</v>
      </c>
      <c r="N57" s="78">
        <v>74.676158293355016</v>
      </c>
      <c r="O57" s="68">
        <v>20.331950207468878</v>
      </c>
      <c r="P57" s="68">
        <v>61.620571096724809</v>
      </c>
      <c r="Q57" s="68">
        <v>73.226687452690413</v>
      </c>
      <c r="R57" s="68">
        <v>0</v>
      </c>
      <c r="S57" s="68">
        <v>122.82690854119424</v>
      </c>
      <c r="T57" s="68">
        <v>2.947845804988662</v>
      </c>
      <c r="U57" s="68">
        <v>92.098318124888181</v>
      </c>
      <c r="V57" s="68">
        <v>56</v>
      </c>
      <c r="W57" s="68">
        <v>78.333333333333329</v>
      </c>
      <c r="X57" s="73">
        <v>0.9555555555555556</v>
      </c>
      <c r="Y57" s="74"/>
      <c r="Z57" s="75">
        <v>5.9028474880065049</v>
      </c>
      <c r="AA57" s="76">
        <v>0</v>
      </c>
      <c r="AB57" s="76">
        <v>1.1958999854817103</v>
      </c>
      <c r="AC57" s="76">
        <v>3.4597802028138815</v>
      </c>
      <c r="AD57" s="76">
        <v>0</v>
      </c>
      <c r="AE57" s="76">
        <v>5.3793650793650789</v>
      </c>
      <c r="AF57" s="76">
        <v>2.4196636249776362</v>
      </c>
      <c r="AG57" s="76">
        <v>2.08</v>
      </c>
      <c r="AH57" s="76">
        <v>1.7</v>
      </c>
      <c r="AI57" s="100">
        <v>24.597284867383127</v>
      </c>
      <c r="AJ57" s="70">
        <v>493</v>
      </c>
      <c r="AK57" s="110" t="s">
        <v>1093</v>
      </c>
      <c r="AL57" s="110" t="s">
        <v>1093</v>
      </c>
      <c r="AM57" s="110" t="s">
        <v>1093</v>
      </c>
      <c r="AN57" s="110" t="s">
        <v>1093</v>
      </c>
      <c r="AO57" s="109" t="s">
        <v>1716</v>
      </c>
      <c r="AP57" s="109" t="s">
        <v>1716</v>
      </c>
      <c r="AQ57" s="109" t="s">
        <v>1716</v>
      </c>
      <c r="AR57" s="109" t="s">
        <v>1716</v>
      </c>
    </row>
    <row r="58" spans="1:44" ht="20" x14ac:dyDescent="0.35">
      <c r="A58" s="87">
        <v>378</v>
      </c>
      <c r="B58" s="79" t="e">
        <v>#N/A</v>
      </c>
      <c r="C58" s="80" t="s">
        <v>1619</v>
      </c>
      <c r="D58" s="80" t="e">
        <v>#N/A</v>
      </c>
      <c r="E58" s="79" t="s">
        <v>1620</v>
      </c>
      <c r="F58" s="79" t="s">
        <v>148</v>
      </c>
      <c r="G58" s="79" t="s">
        <v>33</v>
      </c>
      <c r="H58" s="79" t="s">
        <v>7</v>
      </c>
      <c r="I58" s="79" t="s">
        <v>4</v>
      </c>
      <c r="J58" s="81" t="s">
        <v>1701</v>
      </c>
      <c r="K58" s="81" t="s">
        <v>1701</v>
      </c>
      <c r="L58" s="79" t="s">
        <v>1095</v>
      </c>
      <c r="M58" s="88" t="s">
        <v>1684</v>
      </c>
      <c r="N58" s="78"/>
      <c r="O58" s="68"/>
      <c r="P58" s="68"/>
      <c r="Q58" s="68"/>
      <c r="R58" s="68">
        <v>0</v>
      </c>
      <c r="S58" s="68" t="s">
        <v>1093</v>
      </c>
      <c r="T58" s="68" t="s">
        <v>1093</v>
      </c>
      <c r="U58" s="68"/>
      <c r="V58" s="68" t="s">
        <v>1093</v>
      </c>
      <c r="W58" s="68" t="s">
        <v>1093</v>
      </c>
      <c r="X58" s="73">
        <v>0.88888888888888884</v>
      </c>
      <c r="Y58" s="74"/>
      <c r="Z58" s="75" t="s">
        <v>1093</v>
      </c>
      <c r="AA58" s="76" t="s">
        <v>1093</v>
      </c>
      <c r="AB58" s="76" t="s">
        <v>1093</v>
      </c>
      <c r="AC58" s="76" t="s">
        <v>1093</v>
      </c>
      <c r="AD58" s="76">
        <v>0</v>
      </c>
      <c r="AE58" s="76" t="s">
        <v>1093</v>
      </c>
      <c r="AF58" s="76">
        <v>0</v>
      </c>
      <c r="AG58" s="76">
        <v>8</v>
      </c>
      <c r="AH58" s="76">
        <v>3</v>
      </c>
      <c r="AI58" s="100">
        <v>13.253012048192771</v>
      </c>
      <c r="AJ58" s="70">
        <v>556</v>
      </c>
      <c r="AK58" s="110" t="s">
        <v>1093</v>
      </c>
      <c r="AL58" s="110" t="s">
        <v>1093</v>
      </c>
      <c r="AM58" s="110" t="s">
        <v>1093</v>
      </c>
      <c r="AN58" s="110" t="s">
        <v>1093</v>
      </c>
      <c r="AO58" s="109" t="s">
        <v>1716</v>
      </c>
      <c r="AP58" s="109" t="s">
        <v>1716</v>
      </c>
      <c r="AQ58" s="109" t="s">
        <v>1716</v>
      </c>
      <c r="AR58" s="109" t="s">
        <v>1716</v>
      </c>
    </row>
    <row r="59" spans="1:44" ht="30" x14ac:dyDescent="0.35">
      <c r="A59" s="87">
        <v>381</v>
      </c>
      <c r="B59" s="79" t="e">
        <v>#N/A</v>
      </c>
      <c r="C59" s="80" t="s">
        <v>1621</v>
      </c>
      <c r="D59" s="80" t="s">
        <v>207</v>
      </c>
      <c r="E59" s="79" t="s">
        <v>683</v>
      </c>
      <c r="F59" s="79" t="s">
        <v>91</v>
      </c>
      <c r="G59" s="79" t="s">
        <v>33</v>
      </c>
      <c r="H59" s="79" t="s">
        <v>7</v>
      </c>
      <c r="I59" s="79" t="s">
        <v>4</v>
      </c>
      <c r="J59" s="81" t="s">
        <v>1701</v>
      </c>
      <c r="K59" s="81" t="s">
        <v>1701</v>
      </c>
      <c r="L59" s="79" t="s">
        <v>1094</v>
      </c>
      <c r="M59" s="88" t="s">
        <v>988</v>
      </c>
      <c r="N59" s="78">
        <v>102.09969046813403</v>
      </c>
      <c r="O59" s="68">
        <v>45.328031809145131</v>
      </c>
      <c r="P59" s="68">
        <v>60.321138884290683</v>
      </c>
      <c r="Q59" s="68">
        <v>82.948611100491647</v>
      </c>
      <c r="R59" s="68">
        <v>10</v>
      </c>
      <c r="S59" s="68">
        <v>58.066951194727523</v>
      </c>
      <c r="T59" s="68">
        <v>1.4981273408239701</v>
      </c>
      <c r="U59" s="68">
        <v>96.882797154536277</v>
      </c>
      <c r="V59" s="68">
        <v>79.5</v>
      </c>
      <c r="W59" s="68">
        <v>83</v>
      </c>
      <c r="X59" s="73">
        <v>0.9555555555555556</v>
      </c>
      <c r="Y59" s="74"/>
      <c r="Z59" s="75">
        <v>21.944860710660315</v>
      </c>
      <c r="AA59" s="76">
        <v>5.0377733598409549</v>
      </c>
      <c r="AB59" s="76">
        <v>1.1390498261877173</v>
      </c>
      <c r="AC59" s="76">
        <v>4.5940046283906923</v>
      </c>
      <c r="AD59" s="76">
        <v>8</v>
      </c>
      <c r="AE59" s="76">
        <v>1.3382015213541216</v>
      </c>
      <c r="AF59" s="76">
        <v>4.0648391463608835</v>
      </c>
      <c r="AG59" s="76">
        <v>4.76</v>
      </c>
      <c r="AH59" s="76">
        <v>2.2799999999999998</v>
      </c>
      <c r="AI59" s="100">
        <v>59.065254658660756</v>
      </c>
      <c r="AJ59" s="70">
        <v>208</v>
      </c>
      <c r="AK59" s="110">
        <v>58.066951194727523</v>
      </c>
      <c r="AL59" s="110">
        <v>60.321138884290683</v>
      </c>
      <c r="AM59" s="110">
        <v>45.328031809145131</v>
      </c>
      <c r="AN59" s="110">
        <v>79.5</v>
      </c>
      <c r="AO59" s="109">
        <v>133</v>
      </c>
      <c r="AP59" s="109">
        <v>144</v>
      </c>
      <c r="AQ59" s="109">
        <v>96</v>
      </c>
      <c r="AR59" s="109">
        <v>140</v>
      </c>
    </row>
    <row r="60" spans="1:44" ht="20" x14ac:dyDescent="0.35">
      <c r="A60" s="87">
        <v>389</v>
      </c>
      <c r="B60" s="79" t="e">
        <v>#N/A</v>
      </c>
      <c r="C60" s="80" t="s">
        <v>1622</v>
      </c>
      <c r="D60" s="80" t="e">
        <v>#N/A</v>
      </c>
      <c r="E60" s="79" t="s">
        <v>1623</v>
      </c>
      <c r="F60" s="79" t="s">
        <v>167</v>
      </c>
      <c r="G60" s="79" t="s">
        <v>31</v>
      </c>
      <c r="H60" s="79" t="s">
        <v>1519</v>
      </c>
      <c r="I60" s="79" t="s">
        <v>4</v>
      </c>
      <c r="J60" s="81" t="s">
        <v>1701</v>
      </c>
      <c r="K60" s="81" t="s">
        <v>1701</v>
      </c>
      <c r="L60" s="79" t="s">
        <v>1094</v>
      </c>
      <c r="M60" s="88" t="s">
        <v>1685</v>
      </c>
      <c r="N60" s="78">
        <v>104.75750621995701</v>
      </c>
      <c r="O60" s="68">
        <v>42</v>
      </c>
      <c r="P60" s="68">
        <v>63.597086719553118</v>
      </c>
      <c r="Q60" s="68">
        <v>110.63502271071638</v>
      </c>
      <c r="R60" s="68">
        <v>8</v>
      </c>
      <c r="S60" s="68">
        <v>17.655367231638419</v>
      </c>
      <c r="T60" s="68">
        <v>0.42372881355932202</v>
      </c>
      <c r="U60" s="68">
        <v>117.27059591642924</v>
      </c>
      <c r="V60" s="68">
        <v>69.333333333333329</v>
      </c>
      <c r="W60" s="68">
        <v>76.333333333333329</v>
      </c>
      <c r="X60" s="73">
        <v>0.97777777777777775</v>
      </c>
      <c r="Y60" s="74"/>
      <c r="Z60" s="75">
        <v>23.140877798980654</v>
      </c>
      <c r="AA60" s="76">
        <v>3.3600000000000003</v>
      </c>
      <c r="AB60" s="76">
        <v>1.282372543980449</v>
      </c>
      <c r="AC60" s="76">
        <v>12.892880109911186</v>
      </c>
      <c r="AD60" s="76">
        <v>5</v>
      </c>
      <c r="AE60" s="76">
        <v>0</v>
      </c>
      <c r="AF60" s="76">
        <v>5</v>
      </c>
      <c r="AG60" s="76">
        <v>3.9466666666666663</v>
      </c>
      <c r="AH60" s="76">
        <v>1.5799999999999996</v>
      </c>
      <c r="AI60" s="100">
        <v>62.447552355043271</v>
      </c>
      <c r="AJ60" s="70">
        <v>188</v>
      </c>
      <c r="AK60" s="110">
        <v>17.655367231638419</v>
      </c>
      <c r="AL60" s="110">
        <v>63.597086719553118</v>
      </c>
      <c r="AM60" s="110">
        <v>42</v>
      </c>
      <c r="AN60" s="110">
        <v>69.333333333333329</v>
      </c>
      <c r="AO60" s="109">
        <v>171</v>
      </c>
      <c r="AP60" s="109">
        <v>127</v>
      </c>
      <c r="AQ60" s="109">
        <v>136</v>
      </c>
      <c r="AR60" s="109">
        <v>186</v>
      </c>
    </row>
    <row r="61" spans="1:44" ht="30" x14ac:dyDescent="0.35">
      <c r="A61" s="87">
        <v>431</v>
      </c>
      <c r="B61" s="79" t="e">
        <v>#N/A</v>
      </c>
      <c r="C61" s="80" t="s">
        <v>753</v>
      </c>
      <c r="D61" s="80" t="s">
        <v>207</v>
      </c>
      <c r="E61" s="79" t="s">
        <v>754</v>
      </c>
      <c r="F61" s="79" t="s">
        <v>56</v>
      </c>
      <c r="G61" s="79" t="s">
        <v>18</v>
      </c>
      <c r="H61" s="79" t="s">
        <v>9</v>
      </c>
      <c r="I61" s="79" t="s">
        <v>5</v>
      </c>
      <c r="J61" s="81" t="s">
        <v>1701</v>
      </c>
      <c r="K61" s="81" t="s">
        <v>1701</v>
      </c>
      <c r="L61" s="79" t="s">
        <v>1094</v>
      </c>
      <c r="M61" s="88" t="s">
        <v>1006</v>
      </c>
      <c r="N61" s="78">
        <v>89.451801299957395</v>
      </c>
      <c r="O61" s="68">
        <v>25.6</v>
      </c>
      <c r="P61" s="68">
        <v>35.801683346593528</v>
      </c>
      <c r="Q61" s="68">
        <v>93.770813624946584</v>
      </c>
      <c r="R61" s="68">
        <v>1</v>
      </c>
      <c r="S61" s="68">
        <v>34.435261707988985</v>
      </c>
      <c r="T61" s="68">
        <v>0.82644628099173556</v>
      </c>
      <c r="U61" s="68">
        <v>80.262747238894576</v>
      </c>
      <c r="V61" s="68">
        <v>97.333333333333329</v>
      </c>
      <c r="W61" s="68">
        <v>82.5</v>
      </c>
      <c r="X61" s="73"/>
      <c r="Y61" s="74"/>
      <c r="Z61" s="75">
        <v>10.335540389987219</v>
      </c>
      <c r="AA61" s="76">
        <v>0</v>
      </c>
      <c r="AB61" s="76">
        <v>0</v>
      </c>
      <c r="AC61" s="76">
        <v>5.8565949229104337</v>
      </c>
      <c r="AD61" s="76">
        <v>0</v>
      </c>
      <c r="AE61" s="76">
        <v>0</v>
      </c>
      <c r="AF61" s="76">
        <v>0</v>
      </c>
      <c r="AG61" s="76">
        <v>8</v>
      </c>
      <c r="AH61" s="76">
        <v>2.25</v>
      </c>
      <c r="AI61" s="100">
        <v>29.38015034766406</v>
      </c>
      <c r="AJ61" s="70">
        <v>452</v>
      </c>
      <c r="AK61" s="110" t="s">
        <v>1093</v>
      </c>
      <c r="AL61" s="110" t="s">
        <v>1093</v>
      </c>
      <c r="AM61" s="110" t="s">
        <v>1093</v>
      </c>
      <c r="AN61" s="110" t="s">
        <v>1093</v>
      </c>
      <c r="AO61" s="109" t="s">
        <v>1716</v>
      </c>
      <c r="AP61" s="109" t="s">
        <v>1716</v>
      </c>
      <c r="AQ61" s="109" t="s">
        <v>1716</v>
      </c>
      <c r="AR61" s="109" t="s">
        <v>1716</v>
      </c>
    </row>
    <row r="62" spans="1:44" ht="30" x14ac:dyDescent="0.35">
      <c r="A62" s="87">
        <v>433</v>
      </c>
      <c r="B62" s="79" t="e">
        <v>#N/A</v>
      </c>
      <c r="C62" s="80" t="s">
        <v>1624</v>
      </c>
      <c r="D62" s="80" t="s">
        <v>207</v>
      </c>
      <c r="E62" s="79" t="s">
        <v>1625</v>
      </c>
      <c r="F62" s="79" t="s">
        <v>56</v>
      </c>
      <c r="G62" s="79" t="s">
        <v>18</v>
      </c>
      <c r="H62" s="79" t="s">
        <v>9</v>
      </c>
      <c r="I62" s="79" t="s">
        <v>5</v>
      </c>
      <c r="J62" s="81" t="s">
        <v>1701</v>
      </c>
      <c r="K62" s="81" t="s">
        <v>1701</v>
      </c>
      <c r="L62" s="79" t="s">
        <v>1094</v>
      </c>
      <c r="M62" s="88" t="s">
        <v>1686</v>
      </c>
      <c r="N62" s="78">
        <v>68.961364597192059</v>
      </c>
      <c r="O62" s="68">
        <v>13.114754098360656</v>
      </c>
      <c r="P62" s="68">
        <v>20.3715739225925</v>
      </c>
      <c r="Q62" s="68">
        <v>69.656447442054798</v>
      </c>
      <c r="R62" s="68">
        <v>0</v>
      </c>
      <c r="S62" s="68">
        <v>107.94473229706389</v>
      </c>
      <c r="T62" s="68">
        <v>2.5906735751295336</v>
      </c>
      <c r="U62" s="68">
        <v>22.826086956521738</v>
      </c>
      <c r="V62" s="68" t="s">
        <v>1093</v>
      </c>
      <c r="W62" s="68" t="s">
        <v>1093</v>
      </c>
      <c r="X62" s="73"/>
      <c r="Y62" s="74"/>
      <c r="Z62" s="75">
        <v>4.1884093791576182</v>
      </c>
      <c r="AA62" s="76">
        <v>0</v>
      </c>
      <c r="AB62" s="76">
        <v>0</v>
      </c>
      <c r="AC62" s="76">
        <v>3.0432522015730594</v>
      </c>
      <c r="AD62" s="76">
        <v>0</v>
      </c>
      <c r="AE62" s="76">
        <v>5.0668393782383419</v>
      </c>
      <c r="AF62" s="76">
        <v>0</v>
      </c>
      <c r="AG62" s="76">
        <v>8</v>
      </c>
      <c r="AH62" s="76">
        <v>3</v>
      </c>
      <c r="AI62" s="100">
        <v>25.887223287743357</v>
      </c>
      <c r="AJ62" s="70">
        <v>484</v>
      </c>
      <c r="AK62" s="110" t="s">
        <v>1093</v>
      </c>
      <c r="AL62" s="110" t="s">
        <v>1093</v>
      </c>
      <c r="AM62" s="110" t="s">
        <v>1093</v>
      </c>
      <c r="AN62" s="110" t="s">
        <v>1093</v>
      </c>
      <c r="AO62" s="109" t="s">
        <v>1716</v>
      </c>
      <c r="AP62" s="109" t="s">
        <v>1716</v>
      </c>
      <c r="AQ62" s="109" t="s">
        <v>1716</v>
      </c>
      <c r="AR62" s="109" t="s">
        <v>1716</v>
      </c>
    </row>
    <row r="63" spans="1:44" ht="30" x14ac:dyDescent="0.35">
      <c r="A63" s="87">
        <v>450</v>
      </c>
      <c r="B63" s="79" t="e">
        <v>#N/A</v>
      </c>
      <c r="C63" s="80" t="s">
        <v>1626</v>
      </c>
      <c r="D63" s="80" t="s">
        <v>207</v>
      </c>
      <c r="E63" s="79" t="s">
        <v>1627</v>
      </c>
      <c r="F63" s="79" t="s">
        <v>151</v>
      </c>
      <c r="G63" s="79" t="s">
        <v>18</v>
      </c>
      <c r="H63" s="79" t="s">
        <v>9</v>
      </c>
      <c r="I63" s="79" t="s">
        <v>5</v>
      </c>
      <c r="J63" s="81" t="s">
        <v>1701</v>
      </c>
      <c r="K63" s="81" t="s">
        <v>1701</v>
      </c>
      <c r="L63" s="79" t="s">
        <v>1094</v>
      </c>
      <c r="M63" s="88" t="s">
        <v>1687</v>
      </c>
      <c r="N63" s="78">
        <v>78.816935221475177</v>
      </c>
      <c r="O63" s="68">
        <v>28.333333333333332</v>
      </c>
      <c r="P63" s="68">
        <v>15.557807440538587</v>
      </c>
      <c r="Q63" s="68">
        <v>80.318901977406369</v>
      </c>
      <c r="R63" s="68">
        <v>0</v>
      </c>
      <c r="S63" s="68">
        <v>35.396977098155816</v>
      </c>
      <c r="T63" s="68">
        <v>0.91324200913242004</v>
      </c>
      <c r="U63" s="68">
        <v>0</v>
      </c>
      <c r="V63" s="68" t="s">
        <v>1093</v>
      </c>
      <c r="W63" s="68" t="s">
        <v>1093</v>
      </c>
      <c r="X63" s="73"/>
      <c r="Y63" s="74"/>
      <c r="Z63" s="75">
        <v>7.1450805664425543</v>
      </c>
      <c r="AA63" s="76">
        <v>0</v>
      </c>
      <c r="AB63" s="76">
        <v>0</v>
      </c>
      <c r="AC63" s="76">
        <v>4.2872052306974089</v>
      </c>
      <c r="AD63" s="76">
        <v>0</v>
      </c>
      <c r="AE63" s="76">
        <v>0</v>
      </c>
      <c r="AF63" s="76">
        <v>0</v>
      </c>
      <c r="AG63" s="76">
        <v>8</v>
      </c>
      <c r="AH63" s="76">
        <v>3</v>
      </c>
      <c r="AI63" s="100">
        <v>24.924761996822181</v>
      </c>
      <c r="AJ63" s="70">
        <v>491</v>
      </c>
      <c r="AK63" s="110" t="s">
        <v>1093</v>
      </c>
      <c r="AL63" s="110" t="s">
        <v>1093</v>
      </c>
      <c r="AM63" s="110" t="s">
        <v>1093</v>
      </c>
      <c r="AN63" s="110" t="s">
        <v>1093</v>
      </c>
      <c r="AO63" s="109" t="s">
        <v>1716</v>
      </c>
      <c r="AP63" s="109" t="s">
        <v>1716</v>
      </c>
      <c r="AQ63" s="109" t="s">
        <v>1716</v>
      </c>
      <c r="AR63" s="109" t="s">
        <v>1716</v>
      </c>
    </row>
    <row r="64" spans="1:44" ht="20" x14ac:dyDescent="0.35">
      <c r="A64" s="87">
        <v>461</v>
      </c>
      <c r="B64" s="79" t="e">
        <v>#N/A</v>
      </c>
      <c r="C64" s="80" t="s">
        <v>1404</v>
      </c>
      <c r="D64" s="80" t="e">
        <v>#N/A</v>
      </c>
      <c r="E64" s="79" t="s">
        <v>666</v>
      </c>
      <c r="F64" s="79" t="s">
        <v>41</v>
      </c>
      <c r="G64" s="79" t="s">
        <v>18</v>
      </c>
      <c r="H64" s="79" t="s">
        <v>9</v>
      </c>
      <c r="I64" s="79" t="s">
        <v>5</v>
      </c>
      <c r="J64" s="81" t="s">
        <v>1701</v>
      </c>
      <c r="K64" s="81" t="s">
        <v>1701</v>
      </c>
      <c r="L64" s="79" t="s">
        <v>1094</v>
      </c>
      <c r="M64" s="88" t="s">
        <v>985</v>
      </c>
      <c r="N64" s="78">
        <v>83.791493917874192</v>
      </c>
      <c r="O64" s="68">
        <v>19.105691056910569</v>
      </c>
      <c r="P64" s="68">
        <v>108.3715082120289</v>
      </c>
      <c r="Q64" s="68">
        <v>83.58692845268645</v>
      </c>
      <c r="R64" s="68">
        <v>0</v>
      </c>
      <c r="S64" s="68">
        <v>150.47879616963067</v>
      </c>
      <c r="T64" s="68">
        <v>6.395348837209303</v>
      </c>
      <c r="U64" s="68">
        <v>110.91322412155746</v>
      </c>
      <c r="V64" s="68">
        <v>78.666666666666671</v>
      </c>
      <c r="W64" s="68">
        <v>76.666666666666671</v>
      </c>
      <c r="X64" s="73"/>
      <c r="Y64" s="74"/>
      <c r="Z64" s="75">
        <v>8.6374481753622572</v>
      </c>
      <c r="AA64" s="76">
        <v>0</v>
      </c>
      <c r="AB64" s="76">
        <v>5</v>
      </c>
      <c r="AC64" s="76">
        <v>4.6684749861467534</v>
      </c>
      <c r="AD64" s="76">
        <v>0</v>
      </c>
      <c r="AE64" s="76">
        <v>5.9600547195622449</v>
      </c>
      <c r="AF64" s="76">
        <v>5</v>
      </c>
      <c r="AG64" s="76">
        <v>4.6933333333333334</v>
      </c>
      <c r="AH64" s="76">
        <v>1.6</v>
      </c>
      <c r="AI64" s="100">
        <v>39.510345793782875</v>
      </c>
      <c r="AJ64" s="70">
        <v>349</v>
      </c>
      <c r="AK64" s="110" t="s">
        <v>1093</v>
      </c>
      <c r="AL64" s="110" t="s">
        <v>1093</v>
      </c>
      <c r="AM64" s="110" t="s">
        <v>1093</v>
      </c>
      <c r="AN64" s="110" t="s">
        <v>1093</v>
      </c>
      <c r="AO64" s="109" t="s">
        <v>1716</v>
      </c>
      <c r="AP64" s="109" t="s">
        <v>1716</v>
      </c>
      <c r="AQ64" s="109" t="s">
        <v>1716</v>
      </c>
      <c r="AR64" s="109" t="s">
        <v>1716</v>
      </c>
    </row>
    <row r="65" spans="1:44" ht="30" x14ac:dyDescent="0.35">
      <c r="A65" s="87">
        <v>465</v>
      </c>
      <c r="B65" s="79" t="e">
        <v>#N/A</v>
      </c>
      <c r="C65" s="80" t="s">
        <v>1628</v>
      </c>
      <c r="D65" s="80" t="e">
        <v>#N/A</v>
      </c>
      <c r="E65" s="79" t="s">
        <v>1629</v>
      </c>
      <c r="F65" s="79" t="s">
        <v>89</v>
      </c>
      <c r="G65" s="79" t="s">
        <v>10</v>
      </c>
      <c r="H65" s="79" t="s">
        <v>6</v>
      </c>
      <c r="I65" s="79" t="s">
        <v>4</v>
      </c>
      <c r="J65" s="81" t="s">
        <v>1701</v>
      </c>
      <c r="K65" s="81" t="s">
        <v>1701</v>
      </c>
      <c r="L65" s="79" t="s">
        <v>1094</v>
      </c>
      <c r="M65" s="88" t="s">
        <v>1688</v>
      </c>
      <c r="N65" s="78">
        <v>94.475549237985064</v>
      </c>
      <c r="O65" s="68">
        <v>36.923076923076927</v>
      </c>
      <c r="P65" s="68">
        <v>144.19336874571624</v>
      </c>
      <c r="Q65" s="68">
        <v>97.35790786831376</v>
      </c>
      <c r="R65" s="68">
        <v>2</v>
      </c>
      <c r="S65" s="68">
        <v>85.034013605442183</v>
      </c>
      <c r="T65" s="68">
        <v>2.0408163265306123</v>
      </c>
      <c r="U65" s="68">
        <v>0</v>
      </c>
      <c r="V65" s="68" t="s">
        <v>1093</v>
      </c>
      <c r="W65" s="68" t="s">
        <v>1093</v>
      </c>
      <c r="X65" s="73"/>
      <c r="Y65" s="74"/>
      <c r="Z65" s="75">
        <v>11.842664771395519</v>
      </c>
      <c r="AA65" s="76">
        <v>2.0461538461538473</v>
      </c>
      <c r="AB65" s="76">
        <v>5</v>
      </c>
      <c r="AC65" s="76">
        <v>7.4147447209882555</v>
      </c>
      <c r="AD65" s="76">
        <v>0</v>
      </c>
      <c r="AE65" s="76">
        <v>3.501587301587302</v>
      </c>
      <c r="AF65" s="76">
        <v>0</v>
      </c>
      <c r="AG65" s="76">
        <v>8</v>
      </c>
      <c r="AH65" s="76">
        <v>3</v>
      </c>
      <c r="AI65" s="100">
        <v>45.339056266805478</v>
      </c>
      <c r="AJ65" s="70">
        <v>294</v>
      </c>
      <c r="AK65" s="110" t="s">
        <v>1093</v>
      </c>
      <c r="AL65" s="110" t="s">
        <v>1093</v>
      </c>
      <c r="AM65" s="110" t="s">
        <v>1093</v>
      </c>
      <c r="AN65" s="110" t="s">
        <v>1093</v>
      </c>
      <c r="AO65" s="109" t="s">
        <v>1716</v>
      </c>
      <c r="AP65" s="109" t="s">
        <v>1716</v>
      </c>
      <c r="AQ65" s="109" t="s">
        <v>1716</v>
      </c>
      <c r="AR65" s="109" t="s">
        <v>1716</v>
      </c>
    </row>
    <row r="66" spans="1:44" ht="30" x14ac:dyDescent="0.35">
      <c r="A66" s="87">
        <v>472</v>
      </c>
      <c r="B66" s="79" t="e">
        <v>#N/A</v>
      </c>
      <c r="C66" s="80" t="s">
        <v>1630</v>
      </c>
      <c r="D66" s="80" t="s">
        <v>207</v>
      </c>
      <c r="E66" s="79" t="s">
        <v>1631</v>
      </c>
      <c r="F66" s="79" t="s">
        <v>1516</v>
      </c>
      <c r="G66" s="79" t="s">
        <v>10</v>
      </c>
      <c r="H66" s="79" t="s">
        <v>6</v>
      </c>
      <c r="I66" s="79" t="s">
        <v>4</v>
      </c>
      <c r="J66" s="81" t="s">
        <v>1701</v>
      </c>
      <c r="K66" s="81" t="s">
        <v>1701</v>
      </c>
      <c r="L66" s="79" t="s">
        <v>1094</v>
      </c>
      <c r="M66" s="88" t="s">
        <v>1689</v>
      </c>
      <c r="N66" s="78">
        <v>60.38618546567843</v>
      </c>
      <c r="O66" s="68">
        <v>9.6153846153846168</v>
      </c>
      <c r="P66" s="68">
        <v>45.329612021394006</v>
      </c>
      <c r="Q66" s="68">
        <v>60.597540254065862</v>
      </c>
      <c r="R66" s="68">
        <v>0</v>
      </c>
      <c r="S66" s="68">
        <v>92.153765139547133</v>
      </c>
      <c r="T66" s="68">
        <v>2.2116903633491312</v>
      </c>
      <c r="U66" s="68">
        <v>99.305555555555543</v>
      </c>
      <c r="V66" s="68">
        <v>44</v>
      </c>
      <c r="W66" s="68">
        <v>96</v>
      </c>
      <c r="X66" s="73"/>
      <c r="Y66" s="74"/>
      <c r="Z66" s="75">
        <v>1.6158556397035291</v>
      </c>
      <c r="AA66" s="76">
        <v>0</v>
      </c>
      <c r="AB66" s="76">
        <v>0.48317052593598769</v>
      </c>
      <c r="AC66" s="76">
        <v>1.9863796963076841</v>
      </c>
      <c r="AD66" s="76">
        <v>0</v>
      </c>
      <c r="AE66" s="76">
        <v>3.8338423731788658</v>
      </c>
      <c r="AF66" s="76">
        <v>4.7916666666666625</v>
      </c>
      <c r="AG66" s="76">
        <v>0</v>
      </c>
      <c r="AH66" s="76">
        <v>3</v>
      </c>
      <c r="AI66" s="100">
        <v>17.456572113103032</v>
      </c>
      <c r="AJ66" s="70">
        <v>544</v>
      </c>
      <c r="AK66" s="110" t="s">
        <v>1093</v>
      </c>
      <c r="AL66" s="110" t="s">
        <v>1093</v>
      </c>
      <c r="AM66" s="110" t="s">
        <v>1093</v>
      </c>
      <c r="AN66" s="110" t="s">
        <v>1093</v>
      </c>
      <c r="AO66" s="109" t="s">
        <v>1716</v>
      </c>
      <c r="AP66" s="109" t="s">
        <v>1716</v>
      </c>
      <c r="AQ66" s="109" t="s">
        <v>1716</v>
      </c>
      <c r="AR66" s="109" t="s">
        <v>1716</v>
      </c>
    </row>
    <row r="67" spans="1:44" ht="40" x14ac:dyDescent="0.35">
      <c r="A67" s="87">
        <v>488</v>
      </c>
      <c r="B67" s="79" t="e">
        <v>#N/A</v>
      </c>
      <c r="C67" s="80" t="s">
        <v>1632</v>
      </c>
      <c r="D67" s="80" t="e">
        <v>#N/A</v>
      </c>
      <c r="E67" s="79" t="s">
        <v>1633</v>
      </c>
      <c r="F67" s="79" t="s">
        <v>66</v>
      </c>
      <c r="G67" s="79" t="s">
        <v>14</v>
      </c>
      <c r="H67" s="79" t="s">
        <v>6</v>
      </c>
      <c r="I67" s="79" t="s">
        <v>4</v>
      </c>
      <c r="J67" s="81" t="s">
        <v>1701</v>
      </c>
      <c r="K67" s="81" t="s">
        <v>1701</v>
      </c>
      <c r="L67" s="79" t="s">
        <v>1094</v>
      </c>
      <c r="M67" s="88" t="s">
        <v>1690</v>
      </c>
      <c r="N67" s="78">
        <v>74.606608311099265</v>
      </c>
      <c r="O67" s="68">
        <v>24.539877300613497</v>
      </c>
      <c r="P67" s="68">
        <v>52.623364943326855</v>
      </c>
      <c r="Q67" s="68">
        <v>75.317958989974414</v>
      </c>
      <c r="R67" s="68">
        <v>0</v>
      </c>
      <c r="S67" s="68">
        <v>50.028587764436814</v>
      </c>
      <c r="T67" s="68">
        <v>1.2006861063464835</v>
      </c>
      <c r="U67" s="68">
        <v>96.091653247450353</v>
      </c>
      <c r="V67" s="68">
        <v>89</v>
      </c>
      <c r="W67" s="68">
        <v>84</v>
      </c>
      <c r="X67" s="73"/>
      <c r="Y67" s="74"/>
      <c r="Z67" s="75">
        <v>5.8819824933297795</v>
      </c>
      <c r="AA67" s="76">
        <v>0</v>
      </c>
      <c r="AB67" s="76">
        <v>0.8022722162705499</v>
      </c>
      <c r="AC67" s="76">
        <v>3.7037618821636817</v>
      </c>
      <c r="AD67" s="76">
        <v>0</v>
      </c>
      <c r="AE67" s="76">
        <v>0.35350200114350971</v>
      </c>
      <c r="AF67" s="76">
        <v>3.8274959742351058</v>
      </c>
      <c r="AG67" s="76">
        <v>7.76</v>
      </c>
      <c r="AH67" s="76">
        <v>2.34</v>
      </c>
      <c r="AI67" s="100">
        <v>27.410016185714028</v>
      </c>
      <c r="AJ67" s="70">
        <v>471</v>
      </c>
      <c r="AK67" s="110" t="s">
        <v>1093</v>
      </c>
      <c r="AL67" s="110" t="s">
        <v>1093</v>
      </c>
      <c r="AM67" s="110" t="s">
        <v>1093</v>
      </c>
      <c r="AN67" s="110" t="s">
        <v>1093</v>
      </c>
      <c r="AO67" s="109" t="s">
        <v>1716</v>
      </c>
      <c r="AP67" s="109" t="s">
        <v>1716</v>
      </c>
      <c r="AQ67" s="109" t="s">
        <v>1716</v>
      </c>
      <c r="AR67" s="109" t="s">
        <v>1716</v>
      </c>
    </row>
    <row r="68" spans="1:44" ht="20" x14ac:dyDescent="0.35">
      <c r="A68" s="87">
        <v>490</v>
      </c>
      <c r="B68" s="79" t="e">
        <v>#N/A</v>
      </c>
      <c r="C68" s="80" t="s">
        <v>677</v>
      </c>
      <c r="D68" s="80" t="e">
        <v>#N/A</v>
      </c>
      <c r="E68" s="79" t="s">
        <v>678</v>
      </c>
      <c r="F68" s="79" t="s">
        <v>66</v>
      </c>
      <c r="G68" s="79" t="s">
        <v>14</v>
      </c>
      <c r="H68" s="79" t="s">
        <v>6</v>
      </c>
      <c r="I68" s="79" t="s">
        <v>4</v>
      </c>
      <c r="J68" s="81" t="s">
        <v>1701</v>
      </c>
      <c r="K68" s="81" t="s">
        <v>1701</v>
      </c>
      <c r="L68" s="79" t="s">
        <v>1094</v>
      </c>
      <c r="M68" s="88" t="s">
        <v>986</v>
      </c>
      <c r="N68" s="78">
        <v>77.329156037787143</v>
      </c>
      <c r="O68" s="68">
        <v>27.099236641221374</v>
      </c>
      <c r="P68" s="68">
        <v>72.386054292892481</v>
      </c>
      <c r="Q68" s="68">
        <v>77.105493851881462</v>
      </c>
      <c r="R68" s="68">
        <v>0</v>
      </c>
      <c r="S68" s="68">
        <v>35.612535612535616</v>
      </c>
      <c r="T68" s="68">
        <v>0.85470085470085477</v>
      </c>
      <c r="U68" s="68">
        <v>110.41887862540037</v>
      </c>
      <c r="V68" s="68">
        <v>85.5</v>
      </c>
      <c r="W68" s="68">
        <v>84</v>
      </c>
      <c r="X68" s="73"/>
      <c r="Y68" s="74"/>
      <c r="Z68" s="75">
        <v>6.698746811336143</v>
      </c>
      <c r="AA68" s="76">
        <v>0</v>
      </c>
      <c r="AB68" s="76">
        <v>1.666889875314046</v>
      </c>
      <c r="AC68" s="76">
        <v>3.9123076160528369</v>
      </c>
      <c r="AD68" s="76">
        <v>0</v>
      </c>
      <c r="AE68" s="76">
        <v>0</v>
      </c>
      <c r="AF68" s="76">
        <v>5</v>
      </c>
      <c r="AG68" s="76">
        <v>6.92</v>
      </c>
      <c r="AH68" s="76">
        <v>2.34</v>
      </c>
      <c r="AI68" s="100">
        <v>29.486604780781139</v>
      </c>
      <c r="AJ68" s="70">
        <v>451</v>
      </c>
      <c r="AK68" s="110" t="s">
        <v>1093</v>
      </c>
      <c r="AL68" s="110" t="s">
        <v>1093</v>
      </c>
      <c r="AM68" s="110" t="s">
        <v>1093</v>
      </c>
      <c r="AN68" s="110" t="s">
        <v>1093</v>
      </c>
      <c r="AO68" s="109" t="s">
        <v>1716</v>
      </c>
      <c r="AP68" s="109" t="s">
        <v>1716</v>
      </c>
      <c r="AQ68" s="109" t="s">
        <v>1716</v>
      </c>
      <c r="AR68" s="109" t="s">
        <v>1716</v>
      </c>
    </row>
    <row r="69" spans="1:44" ht="30" x14ac:dyDescent="0.35">
      <c r="A69" s="87">
        <v>498</v>
      </c>
      <c r="B69" s="79" t="e">
        <v>#N/A</v>
      </c>
      <c r="C69" s="80" t="s">
        <v>1634</v>
      </c>
      <c r="D69" s="80" t="e">
        <v>#N/A</v>
      </c>
      <c r="E69" s="79" t="s">
        <v>1635</v>
      </c>
      <c r="F69" s="79" t="s">
        <v>62</v>
      </c>
      <c r="G69" s="79" t="s">
        <v>14</v>
      </c>
      <c r="H69" s="79" t="s">
        <v>6</v>
      </c>
      <c r="I69" s="79" t="s">
        <v>4</v>
      </c>
      <c r="J69" s="81" t="s">
        <v>1701</v>
      </c>
      <c r="K69" s="81" t="s">
        <v>1701</v>
      </c>
      <c r="L69" s="79" t="s">
        <v>1094</v>
      </c>
      <c r="M69" s="88" t="s">
        <v>1691</v>
      </c>
      <c r="N69" s="78">
        <v>81.222364877290858</v>
      </c>
      <c r="O69" s="68">
        <v>29.411764705882355</v>
      </c>
      <c r="P69" s="68">
        <v>69.831427924477396</v>
      </c>
      <c r="Q69" s="68">
        <v>86.949247950117893</v>
      </c>
      <c r="R69" s="68">
        <v>0</v>
      </c>
      <c r="S69" s="68">
        <v>80.749354005167945</v>
      </c>
      <c r="T69" s="68">
        <v>2.083333333333333</v>
      </c>
      <c r="U69" s="68">
        <v>86.931818181818187</v>
      </c>
      <c r="V69" s="68">
        <v>70</v>
      </c>
      <c r="W69" s="68">
        <v>73</v>
      </c>
      <c r="X69" s="73"/>
      <c r="Y69" s="74"/>
      <c r="Z69" s="75">
        <v>7.8667094631872576</v>
      </c>
      <c r="AA69" s="76">
        <v>0</v>
      </c>
      <c r="AB69" s="76">
        <v>1.5551249716958859</v>
      </c>
      <c r="AC69" s="76">
        <v>5.0607455941804202</v>
      </c>
      <c r="AD69" s="76">
        <v>0</v>
      </c>
      <c r="AE69" s="76">
        <v>3.3016365202411704</v>
      </c>
      <c r="AF69" s="76">
        <v>0.92613636363636542</v>
      </c>
      <c r="AG69" s="76">
        <v>4</v>
      </c>
      <c r="AH69" s="76">
        <v>1.38</v>
      </c>
      <c r="AI69" s="100">
        <v>26.767058792156774</v>
      </c>
      <c r="AJ69" s="70">
        <v>476</v>
      </c>
      <c r="AK69" s="110" t="s">
        <v>1093</v>
      </c>
      <c r="AL69" s="110" t="s">
        <v>1093</v>
      </c>
      <c r="AM69" s="110" t="s">
        <v>1093</v>
      </c>
      <c r="AN69" s="110" t="s">
        <v>1093</v>
      </c>
      <c r="AO69" s="109" t="s">
        <v>1716</v>
      </c>
      <c r="AP69" s="109" t="s">
        <v>1716</v>
      </c>
      <c r="AQ69" s="109" t="s">
        <v>1716</v>
      </c>
      <c r="AR69" s="109" t="s">
        <v>1716</v>
      </c>
    </row>
    <row r="70" spans="1:44" ht="30" x14ac:dyDescent="0.35">
      <c r="A70" s="87">
        <v>508</v>
      </c>
      <c r="B70" s="79" t="e">
        <v>#N/A</v>
      </c>
      <c r="C70" s="80" t="s">
        <v>1636</v>
      </c>
      <c r="D70" s="80" t="s">
        <v>207</v>
      </c>
      <c r="E70" s="79" t="s">
        <v>509</v>
      </c>
      <c r="F70" s="79" t="s">
        <v>43</v>
      </c>
      <c r="G70" s="79" t="s">
        <v>14</v>
      </c>
      <c r="H70" s="79" t="s">
        <v>6</v>
      </c>
      <c r="I70" s="79" t="s">
        <v>4</v>
      </c>
      <c r="J70" s="81" t="s">
        <v>1701</v>
      </c>
      <c r="K70" s="81" t="s">
        <v>1701</v>
      </c>
      <c r="L70" s="79" t="s">
        <v>1094</v>
      </c>
      <c r="M70" s="88" t="s">
        <v>938</v>
      </c>
      <c r="N70" s="78">
        <v>102.27456794461716</v>
      </c>
      <c r="O70" s="68">
        <v>42.804428044280442</v>
      </c>
      <c r="P70" s="68">
        <v>75.885091293894874</v>
      </c>
      <c r="Q70" s="68">
        <v>104.09224126234984</v>
      </c>
      <c r="R70" s="68">
        <v>9</v>
      </c>
      <c r="S70" s="68">
        <v>130.65064018813689</v>
      </c>
      <c r="T70" s="68">
        <v>3.3707865168539324</v>
      </c>
      <c r="U70" s="68">
        <v>111.14888294201431</v>
      </c>
      <c r="V70" s="68">
        <v>77.5</v>
      </c>
      <c r="W70" s="68">
        <v>82.75</v>
      </c>
      <c r="X70" s="73"/>
      <c r="Y70" s="74"/>
      <c r="Z70" s="75">
        <v>22.023555575077722</v>
      </c>
      <c r="AA70" s="76">
        <v>3.5852398523985238</v>
      </c>
      <c r="AB70" s="76">
        <v>1.819972744107901</v>
      </c>
      <c r="AC70" s="76">
        <v>11.420754284028714</v>
      </c>
      <c r="AD70" s="76">
        <v>7</v>
      </c>
      <c r="AE70" s="76">
        <v>5.5436634439508747</v>
      </c>
      <c r="AF70" s="76">
        <v>5</v>
      </c>
      <c r="AG70" s="76">
        <v>4.5999999999999996</v>
      </c>
      <c r="AH70" s="76">
        <v>2.2649999999999997</v>
      </c>
      <c r="AI70" s="100">
        <v>70.28687322173748</v>
      </c>
      <c r="AJ70" s="70">
        <v>122</v>
      </c>
      <c r="AK70" s="110">
        <v>130.65064018813689</v>
      </c>
      <c r="AL70" s="110">
        <v>75.885091293894874</v>
      </c>
      <c r="AM70" s="110">
        <v>42.804428044280442</v>
      </c>
      <c r="AN70" s="110">
        <v>77.5</v>
      </c>
      <c r="AO70" s="109">
        <v>52</v>
      </c>
      <c r="AP70" s="109">
        <v>77</v>
      </c>
      <c r="AQ70" s="109">
        <v>130</v>
      </c>
      <c r="AR70" s="109">
        <v>156</v>
      </c>
    </row>
    <row r="71" spans="1:44" ht="20" x14ac:dyDescent="0.35">
      <c r="A71" s="87">
        <v>513</v>
      </c>
      <c r="B71" s="79" t="e">
        <v>#N/A</v>
      </c>
      <c r="C71" s="80" t="s">
        <v>1637</v>
      </c>
      <c r="D71" s="80" t="e">
        <v>#N/A</v>
      </c>
      <c r="E71" s="79" t="s">
        <v>464</v>
      </c>
      <c r="F71" s="79" t="s">
        <v>157</v>
      </c>
      <c r="G71" s="79" t="s">
        <v>14</v>
      </c>
      <c r="H71" s="79" t="s">
        <v>6</v>
      </c>
      <c r="I71" s="79" t="s">
        <v>4</v>
      </c>
      <c r="J71" s="81" t="s">
        <v>1701</v>
      </c>
      <c r="K71" s="81" t="s">
        <v>1701</v>
      </c>
      <c r="L71" s="79" t="s">
        <v>1094</v>
      </c>
      <c r="M71" s="88" t="s">
        <v>926</v>
      </c>
      <c r="N71" s="78">
        <v>88.358985955482552</v>
      </c>
      <c r="O71" s="68">
        <v>27.617328519855594</v>
      </c>
      <c r="P71" s="68">
        <v>96.674905306990226</v>
      </c>
      <c r="Q71" s="68">
        <v>94.413779568348232</v>
      </c>
      <c r="R71" s="68">
        <v>2</v>
      </c>
      <c r="S71" s="68">
        <v>62.09393832437874</v>
      </c>
      <c r="T71" s="68">
        <v>1.6020236087689714</v>
      </c>
      <c r="U71" s="68">
        <v>108.57360151925369</v>
      </c>
      <c r="V71" s="68">
        <v>74</v>
      </c>
      <c r="W71" s="68">
        <v>84.75</v>
      </c>
      <c r="X71" s="73"/>
      <c r="Y71" s="74"/>
      <c r="Z71" s="75">
        <v>10.007695786644765</v>
      </c>
      <c r="AA71" s="76">
        <v>0</v>
      </c>
      <c r="AB71" s="76">
        <v>4.5012357960485341</v>
      </c>
      <c r="AC71" s="76">
        <v>5.9316076163072937</v>
      </c>
      <c r="AD71" s="76">
        <v>0</v>
      </c>
      <c r="AE71" s="76">
        <v>1.8315074447363959</v>
      </c>
      <c r="AF71" s="76">
        <v>5</v>
      </c>
      <c r="AG71" s="76">
        <v>4.32</v>
      </c>
      <c r="AH71" s="76">
        <v>2.3850000000000002</v>
      </c>
      <c r="AI71" s="100">
        <v>37.752274048596654</v>
      </c>
      <c r="AJ71" s="70">
        <v>367</v>
      </c>
      <c r="AK71" s="110" t="s">
        <v>1093</v>
      </c>
      <c r="AL71" s="110" t="s">
        <v>1093</v>
      </c>
      <c r="AM71" s="110" t="s">
        <v>1093</v>
      </c>
      <c r="AN71" s="110" t="s">
        <v>1093</v>
      </c>
      <c r="AO71" s="109" t="s">
        <v>1716</v>
      </c>
      <c r="AP71" s="109" t="s">
        <v>1716</v>
      </c>
      <c r="AQ71" s="109" t="s">
        <v>1716</v>
      </c>
      <c r="AR71" s="109" t="s">
        <v>1716</v>
      </c>
    </row>
    <row r="72" spans="1:44" ht="30" x14ac:dyDescent="0.35">
      <c r="A72" s="87">
        <v>514</v>
      </c>
      <c r="B72" s="79" t="e">
        <v>#N/A</v>
      </c>
      <c r="C72" s="80" t="s">
        <v>642</v>
      </c>
      <c r="D72" s="80" t="s">
        <v>207</v>
      </c>
      <c r="E72" s="79" t="s">
        <v>643</v>
      </c>
      <c r="F72" s="79" t="s">
        <v>157</v>
      </c>
      <c r="G72" s="79" t="s">
        <v>14</v>
      </c>
      <c r="H72" s="79" t="s">
        <v>6</v>
      </c>
      <c r="I72" s="79" t="s">
        <v>4</v>
      </c>
      <c r="J72" s="81" t="s">
        <v>1701</v>
      </c>
      <c r="K72" s="81" t="s">
        <v>1701</v>
      </c>
      <c r="L72" s="79" t="s">
        <v>1094</v>
      </c>
      <c r="M72" s="88" t="s">
        <v>974</v>
      </c>
      <c r="N72" s="78">
        <v>96.245538539947702</v>
      </c>
      <c r="O72" s="68">
        <v>37.947122861586315</v>
      </c>
      <c r="P72" s="68">
        <v>93.591115723698792</v>
      </c>
      <c r="Q72" s="68">
        <v>102.09627426436079</v>
      </c>
      <c r="R72" s="68">
        <v>6</v>
      </c>
      <c r="S72" s="68">
        <v>67.081892209632045</v>
      </c>
      <c r="T72" s="68">
        <v>1.7307128190085068</v>
      </c>
      <c r="U72" s="68">
        <v>89.296889704498412</v>
      </c>
      <c r="V72" s="68">
        <v>78</v>
      </c>
      <c r="W72" s="68">
        <v>89</v>
      </c>
      <c r="X72" s="73"/>
      <c r="Y72" s="74"/>
      <c r="Z72" s="75">
        <v>13.494646247937244</v>
      </c>
      <c r="AA72" s="76">
        <v>2.297045101088647</v>
      </c>
      <c r="AB72" s="76">
        <v>4.038667358554819</v>
      </c>
      <c r="AC72" s="76">
        <v>10.971661709481177</v>
      </c>
      <c r="AD72" s="76">
        <v>2.25</v>
      </c>
      <c r="AE72" s="76">
        <v>2.4425317956799257</v>
      </c>
      <c r="AF72" s="76">
        <v>1.7539113965744442</v>
      </c>
      <c r="AG72" s="76">
        <v>4.6399999999999997</v>
      </c>
      <c r="AH72" s="76">
        <v>2.64</v>
      </c>
      <c r="AI72" s="100">
        <v>49.476070677018065</v>
      </c>
      <c r="AJ72" s="70">
        <v>261</v>
      </c>
      <c r="AK72" s="110" t="s">
        <v>1093</v>
      </c>
      <c r="AL72" s="110" t="s">
        <v>1093</v>
      </c>
      <c r="AM72" s="110" t="s">
        <v>1093</v>
      </c>
      <c r="AN72" s="110" t="s">
        <v>1093</v>
      </c>
      <c r="AO72" s="109" t="s">
        <v>1716</v>
      </c>
      <c r="AP72" s="109" t="s">
        <v>1716</v>
      </c>
      <c r="AQ72" s="109" t="s">
        <v>1716</v>
      </c>
      <c r="AR72" s="109" t="s">
        <v>1716</v>
      </c>
    </row>
    <row r="73" spans="1:44" ht="30" x14ac:dyDescent="0.35">
      <c r="A73" s="87">
        <v>516</v>
      </c>
      <c r="B73" s="79" t="e">
        <v>#N/A</v>
      </c>
      <c r="C73" s="80" t="s">
        <v>1638</v>
      </c>
      <c r="D73" s="80" t="e">
        <v>#N/A</v>
      </c>
      <c r="E73" s="79" t="s">
        <v>408</v>
      </c>
      <c r="F73" s="79" t="s">
        <v>157</v>
      </c>
      <c r="G73" s="79" t="s">
        <v>14</v>
      </c>
      <c r="H73" s="79" t="s">
        <v>6</v>
      </c>
      <c r="I73" s="79" t="s">
        <v>4</v>
      </c>
      <c r="J73" s="81" t="s">
        <v>1701</v>
      </c>
      <c r="K73" s="81" t="s">
        <v>1701</v>
      </c>
      <c r="L73" s="79" t="s">
        <v>1094</v>
      </c>
      <c r="M73" s="88" t="s">
        <v>915</v>
      </c>
      <c r="N73" s="78">
        <v>77.116412846838188</v>
      </c>
      <c r="O73" s="68">
        <v>35.338345864661655</v>
      </c>
      <c r="P73" s="68">
        <v>92.506890630186007</v>
      </c>
      <c r="Q73" s="68">
        <v>69.241313984191819</v>
      </c>
      <c r="R73" s="68">
        <v>0</v>
      </c>
      <c r="S73" s="68">
        <v>62.247121070650479</v>
      </c>
      <c r="T73" s="68">
        <v>2.6455026455026456</v>
      </c>
      <c r="U73" s="68">
        <v>93.226410934744266</v>
      </c>
      <c r="V73" s="68">
        <v>75.333333333333329</v>
      </c>
      <c r="W73" s="68">
        <v>81</v>
      </c>
      <c r="X73" s="73"/>
      <c r="Y73" s="74"/>
      <c r="Z73" s="75">
        <v>6.6349238540514559</v>
      </c>
      <c r="AA73" s="76">
        <v>1.6578947368421051</v>
      </c>
      <c r="AB73" s="76">
        <v>3.8760335945279012</v>
      </c>
      <c r="AC73" s="76">
        <v>2.994819964822379</v>
      </c>
      <c r="AD73" s="76">
        <v>0</v>
      </c>
      <c r="AE73" s="76">
        <v>1.8502723311546838</v>
      </c>
      <c r="AF73" s="76">
        <v>2.6452821869488532</v>
      </c>
      <c r="AG73" s="76">
        <v>4.4266666666666667</v>
      </c>
      <c r="AH73" s="76">
        <v>2.16</v>
      </c>
      <c r="AI73" s="100">
        <v>29.162103705571159</v>
      </c>
      <c r="AJ73" s="70">
        <v>454</v>
      </c>
      <c r="AK73" s="110" t="s">
        <v>1093</v>
      </c>
      <c r="AL73" s="110" t="s">
        <v>1093</v>
      </c>
      <c r="AM73" s="110" t="s">
        <v>1093</v>
      </c>
      <c r="AN73" s="110" t="s">
        <v>1093</v>
      </c>
      <c r="AO73" s="109" t="s">
        <v>1716</v>
      </c>
      <c r="AP73" s="109" t="s">
        <v>1716</v>
      </c>
      <c r="AQ73" s="109" t="s">
        <v>1716</v>
      </c>
      <c r="AR73" s="109" t="s">
        <v>1716</v>
      </c>
    </row>
    <row r="74" spans="1:44" ht="30" x14ac:dyDescent="0.35">
      <c r="A74" s="87">
        <v>518</v>
      </c>
      <c r="B74" s="79" t="e">
        <v>#N/A</v>
      </c>
      <c r="C74" s="80" t="s">
        <v>389</v>
      </c>
      <c r="D74" s="80" t="s">
        <v>207</v>
      </c>
      <c r="E74" s="79" t="s">
        <v>390</v>
      </c>
      <c r="F74" s="79" t="s">
        <v>45</v>
      </c>
      <c r="G74" s="79" t="s">
        <v>20</v>
      </c>
      <c r="H74" s="79" t="s">
        <v>8</v>
      </c>
      <c r="I74" s="79" t="s">
        <v>5</v>
      </c>
      <c r="J74" s="81" t="s">
        <v>1701</v>
      </c>
      <c r="K74" s="81" t="s">
        <v>1701</v>
      </c>
      <c r="L74" s="79" t="s">
        <v>1094</v>
      </c>
      <c r="M74" s="88" t="s">
        <v>913</v>
      </c>
      <c r="N74" s="78">
        <v>97.878188790510009</v>
      </c>
      <c r="O74" s="68">
        <v>42.295081967213115</v>
      </c>
      <c r="P74" s="68">
        <v>50.467490460667634</v>
      </c>
      <c r="Q74" s="68">
        <v>99.051812921140098</v>
      </c>
      <c r="R74" s="68">
        <v>6</v>
      </c>
      <c r="S74" s="68">
        <v>24.084778420038532</v>
      </c>
      <c r="T74" s="68">
        <v>0.57803468208092479</v>
      </c>
      <c r="U74" s="68">
        <v>132.45875827518341</v>
      </c>
      <c r="V74" s="68">
        <v>89.25</v>
      </c>
      <c r="W74" s="68">
        <v>92</v>
      </c>
      <c r="X74" s="73"/>
      <c r="Y74" s="74"/>
      <c r="Z74" s="75">
        <v>15.45382654861201</v>
      </c>
      <c r="AA74" s="76">
        <v>3.442622950819672</v>
      </c>
      <c r="AB74" s="76">
        <v>0.70795270765420903</v>
      </c>
      <c r="AC74" s="76">
        <v>8.4310877526840589</v>
      </c>
      <c r="AD74" s="76">
        <v>2.25</v>
      </c>
      <c r="AE74" s="76">
        <v>0</v>
      </c>
      <c r="AF74" s="76">
        <v>5</v>
      </c>
      <c r="AG74" s="76">
        <v>7.82</v>
      </c>
      <c r="AH74" s="76">
        <v>2.8200000000000003</v>
      </c>
      <c r="AI74" s="100">
        <v>51.028322177522163</v>
      </c>
      <c r="AJ74" s="70">
        <v>255</v>
      </c>
      <c r="AK74" s="110" t="s">
        <v>1093</v>
      </c>
      <c r="AL74" s="110" t="s">
        <v>1093</v>
      </c>
      <c r="AM74" s="110" t="s">
        <v>1093</v>
      </c>
      <c r="AN74" s="110" t="s">
        <v>1093</v>
      </c>
      <c r="AO74" s="109" t="s">
        <v>1716</v>
      </c>
      <c r="AP74" s="109" t="s">
        <v>1716</v>
      </c>
      <c r="AQ74" s="109" t="s">
        <v>1716</v>
      </c>
      <c r="AR74" s="109" t="s">
        <v>1716</v>
      </c>
    </row>
    <row r="75" spans="1:44" ht="40" x14ac:dyDescent="0.35">
      <c r="A75" s="87">
        <v>520</v>
      </c>
      <c r="B75" s="79" t="e">
        <v>#N/A</v>
      </c>
      <c r="C75" s="80" t="s">
        <v>1639</v>
      </c>
      <c r="D75" s="80" t="s">
        <v>786</v>
      </c>
      <c r="E75" s="79" t="s">
        <v>787</v>
      </c>
      <c r="F75" s="79" t="s">
        <v>45</v>
      </c>
      <c r="G75" s="79" t="s">
        <v>20</v>
      </c>
      <c r="H75" s="79" t="s">
        <v>8</v>
      </c>
      <c r="I75" s="79" t="s">
        <v>5</v>
      </c>
      <c r="J75" s="81" t="s">
        <v>1701</v>
      </c>
      <c r="K75" s="81" t="s">
        <v>1701</v>
      </c>
      <c r="L75" s="79" t="s">
        <v>1094</v>
      </c>
      <c r="M75" s="88" t="s">
        <v>1015</v>
      </c>
      <c r="N75" s="78">
        <v>91.722628826554413</v>
      </c>
      <c r="O75" s="68">
        <v>29.357798165137616</v>
      </c>
      <c r="P75" s="68">
        <v>63.652487845376839</v>
      </c>
      <c r="Q75" s="68">
        <v>76.398262888788665</v>
      </c>
      <c r="R75" s="68">
        <v>5</v>
      </c>
      <c r="S75" s="68">
        <v>226.8976897689769</v>
      </c>
      <c r="T75" s="68">
        <v>5.4455445544554459</v>
      </c>
      <c r="U75" s="68">
        <v>106.93673466227813</v>
      </c>
      <c r="V75" s="68">
        <v>91</v>
      </c>
      <c r="W75" s="68">
        <v>94.5</v>
      </c>
      <c r="X75" s="73"/>
      <c r="Y75" s="74"/>
      <c r="Z75" s="75">
        <v>11.016788647966324</v>
      </c>
      <c r="AA75" s="76">
        <v>0</v>
      </c>
      <c r="AB75" s="76">
        <v>1.2847963432352367</v>
      </c>
      <c r="AC75" s="76">
        <v>3.8297973370253446</v>
      </c>
      <c r="AD75" s="76">
        <v>0.5</v>
      </c>
      <c r="AE75" s="76">
        <v>7</v>
      </c>
      <c r="AF75" s="76">
        <v>5</v>
      </c>
      <c r="AG75" s="76">
        <v>8</v>
      </c>
      <c r="AH75" s="76">
        <v>2.97</v>
      </c>
      <c r="AI75" s="100">
        <v>44.001535920252117</v>
      </c>
      <c r="AJ75" s="70">
        <v>308</v>
      </c>
      <c r="AK75" s="110" t="s">
        <v>1093</v>
      </c>
      <c r="AL75" s="110" t="s">
        <v>1093</v>
      </c>
      <c r="AM75" s="110" t="s">
        <v>1093</v>
      </c>
      <c r="AN75" s="110" t="s">
        <v>1093</v>
      </c>
      <c r="AO75" s="109" t="s">
        <v>1716</v>
      </c>
      <c r="AP75" s="109" t="s">
        <v>1716</v>
      </c>
      <c r="AQ75" s="109" t="s">
        <v>1716</v>
      </c>
      <c r="AR75" s="109" t="s">
        <v>1716</v>
      </c>
    </row>
    <row r="76" spans="1:44" ht="30" x14ac:dyDescent="0.35">
      <c r="A76" s="87">
        <v>521</v>
      </c>
      <c r="B76" s="79" t="e">
        <v>#N/A</v>
      </c>
      <c r="C76" s="80" t="s">
        <v>773</v>
      </c>
      <c r="D76" s="80" t="s">
        <v>207</v>
      </c>
      <c r="E76" s="79" t="s">
        <v>774</v>
      </c>
      <c r="F76" s="79" t="s">
        <v>45</v>
      </c>
      <c r="G76" s="79" t="s">
        <v>20</v>
      </c>
      <c r="H76" s="79" t="s">
        <v>8</v>
      </c>
      <c r="I76" s="79" t="s">
        <v>5</v>
      </c>
      <c r="J76" s="81" t="s">
        <v>1701</v>
      </c>
      <c r="K76" s="81" t="s">
        <v>1701</v>
      </c>
      <c r="L76" s="79" t="s">
        <v>1094</v>
      </c>
      <c r="M76" s="88" t="s">
        <v>1011</v>
      </c>
      <c r="N76" s="78">
        <v>70.693298490823523</v>
      </c>
      <c r="O76" s="68">
        <v>18.238993710691823</v>
      </c>
      <c r="P76" s="68">
        <v>48.513265183625606</v>
      </c>
      <c r="Q76" s="68">
        <v>71.376279627156478</v>
      </c>
      <c r="R76" s="68">
        <v>0</v>
      </c>
      <c r="S76" s="68">
        <v>98.619329388560161</v>
      </c>
      <c r="T76" s="68">
        <v>2.3668639053254439</v>
      </c>
      <c r="U76" s="68">
        <v>72.056159420289859</v>
      </c>
      <c r="V76" s="68">
        <v>76.666666666666671</v>
      </c>
      <c r="W76" s="68">
        <v>85</v>
      </c>
      <c r="X76" s="73"/>
      <c r="Y76" s="74"/>
      <c r="Z76" s="75">
        <v>4.707989547247057</v>
      </c>
      <c r="AA76" s="76">
        <v>0</v>
      </c>
      <c r="AB76" s="76">
        <v>0.62245535178362021</v>
      </c>
      <c r="AC76" s="76">
        <v>3.2438992898349226</v>
      </c>
      <c r="AD76" s="76">
        <v>0</v>
      </c>
      <c r="AE76" s="76">
        <v>4.135568704799474</v>
      </c>
      <c r="AF76" s="76">
        <v>0</v>
      </c>
      <c r="AG76" s="76">
        <v>4.5333333333333332</v>
      </c>
      <c r="AH76" s="76">
        <v>2.4</v>
      </c>
      <c r="AI76" s="100">
        <v>21.825829141109342</v>
      </c>
      <c r="AJ76" s="70">
        <v>512</v>
      </c>
      <c r="AK76" s="110" t="s">
        <v>1093</v>
      </c>
      <c r="AL76" s="110" t="s">
        <v>1093</v>
      </c>
      <c r="AM76" s="110" t="s">
        <v>1093</v>
      </c>
      <c r="AN76" s="110" t="s">
        <v>1093</v>
      </c>
      <c r="AO76" s="109" t="s">
        <v>1716</v>
      </c>
      <c r="AP76" s="109" t="s">
        <v>1716</v>
      </c>
      <c r="AQ76" s="109" t="s">
        <v>1716</v>
      </c>
      <c r="AR76" s="109" t="s">
        <v>1716</v>
      </c>
    </row>
    <row r="77" spans="1:44" ht="20" x14ac:dyDescent="0.35">
      <c r="A77" s="87">
        <v>526</v>
      </c>
      <c r="B77" s="79" t="e">
        <v>#N/A</v>
      </c>
      <c r="C77" s="80" t="s">
        <v>1640</v>
      </c>
      <c r="D77" s="80" t="e">
        <v>#N/A</v>
      </c>
      <c r="E77" s="79" t="s">
        <v>1641</v>
      </c>
      <c r="F77" s="79" t="s">
        <v>183</v>
      </c>
      <c r="G77" s="79" t="s">
        <v>20</v>
      </c>
      <c r="H77" s="79" t="s">
        <v>8</v>
      </c>
      <c r="I77" s="79" t="s">
        <v>5</v>
      </c>
      <c r="J77" s="81" t="s">
        <v>1701</v>
      </c>
      <c r="K77" s="81" t="s">
        <v>1701</v>
      </c>
      <c r="L77" s="79" t="s">
        <v>1094</v>
      </c>
      <c r="M77" s="88" t="s">
        <v>1692</v>
      </c>
      <c r="N77" s="78">
        <v>104.64334484382358</v>
      </c>
      <c r="O77" s="68">
        <v>44.907407407407405</v>
      </c>
      <c r="P77" s="68">
        <v>65.155724866392234</v>
      </c>
      <c r="Q77" s="68">
        <v>104.57149421653304</v>
      </c>
      <c r="R77" s="68">
        <v>10</v>
      </c>
      <c r="S77" s="68">
        <v>45.289855072463766</v>
      </c>
      <c r="T77" s="68">
        <v>1.0869565217391304</v>
      </c>
      <c r="U77" s="68">
        <v>113.77050301416244</v>
      </c>
      <c r="V77" s="68">
        <v>90</v>
      </c>
      <c r="W77" s="68">
        <v>89</v>
      </c>
      <c r="X77" s="73"/>
      <c r="Y77" s="74"/>
      <c r="Z77" s="75">
        <v>23.089505179720611</v>
      </c>
      <c r="AA77" s="76">
        <v>4.1740740740740732</v>
      </c>
      <c r="AB77" s="76">
        <v>1.3505629629046603</v>
      </c>
      <c r="AC77" s="76">
        <v>11.528586198719934</v>
      </c>
      <c r="AD77" s="76">
        <v>8</v>
      </c>
      <c r="AE77" s="76">
        <v>0</v>
      </c>
      <c r="AF77" s="76">
        <v>5</v>
      </c>
      <c r="AG77" s="76">
        <v>8</v>
      </c>
      <c r="AH77" s="76">
        <v>2.64</v>
      </c>
      <c r="AI77" s="100">
        <v>70.869698239354747</v>
      </c>
      <c r="AJ77" s="70">
        <v>118</v>
      </c>
      <c r="AK77" s="110">
        <v>45.289855072463766</v>
      </c>
      <c r="AL77" s="110">
        <v>65.155724866392234</v>
      </c>
      <c r="AM77" s="110">
        <v>44.907407407407405</v>
      </c>
      <c r="AN77" s="110">
        <v>90</v>
      </c>
      <c r="AO77" s="109">
        <v>150</v>
      </c>
      <c r="AP77" s="109">
        <v>121</v>
      </c>
      <c r="AQ77" s="109">
        <v>104</v>
      </c>
      <c r="AR77" s="109">
        <v>38</v>
      </c>
    </row>
    <row r="78" spans="1:44" ht="30" x14ac:dyDescent="0.35">
      <c r="A78" s="87">
        <v>528</v>
      </c>
      <c r="B78" s="79" t="e">
        <v>#N/A</v>
      </c>
      <c r="C78" s="80" t="s">
        <v>1642</v>
      </c>
      <c r="D78" s="80" t="s">
        <v>207</v>
      </c>
      <c r="E78" s="79" t="s">
        <v>697</v>
      </c>
      <c r="F78" s="79" t="s">
        <v>131</v>
      </c>
      <c r="G78" s="79" t="s">
        <v>20</v>
      </c>
      <c r="H78" s="79" t="s">
        <v>8</v>
      </c>
      <c r="I78" s="79" t="s">
        <v>5</v>
      </c>
      <c r="J78" s="81" t="s">
        <v>1701</v>
      </c>
      <c r="K78" s="81" t="s">
        <v>1701</v>
      </c>
      <c r="L78" s="79" t="s">
        <v>1094</v>
      </c>
      <c r="M78" s="88" t="s">
        <v>993</v>
      </c>
      <c r="N78" s="78">
        <v>74.105978426219281</v>
      </c>
      <c r="O78" s="68">
        <v>17.981072555205046</v>
      </c>
      <c r="P78" s="68">
        <v>44.339281981108769</v>
      </c>
      <c r="Q78" s="68">
        <v>83.332178462843814</v>
      </c>
      <c r="R78" s="68">
        <v>0</v>
      </c>
      <c r="S78" s="68">
        <v>120.97281498901566</v>
      </c>
      <c r="T78" s="68">
        <v>3.1210986267166043</v>
      </c>
      <c r="U78" s="68">
        <v>45.291501976284579</v>
      </c>
      <c r="V78" s="68">
        <v>63</v>
      </c>
      <c r="W78" s="68">
        <v>72.5</v>
      </c>
      <c r="X78" s="73"/>
      <c r="Y78" s="74"/>
      <c r="Z78" s="75">
        <v>5.7317935278657837</v>
      </c>
      <c r="AA78" s="76">
        <v>0</v>
      </c>
      <c r="AB78" s="76">
        <v>0.43984358667350865</v>
      </c>
      <c r="AC78" s="76">
        <v>4.6387541539984447</v>
      </c>
      <c r="AD78" s="76">
        <v>0</v>
      </c>
      <c r="AE78" s="76">
        <v>5.3404291147693295</v>
      </c>
      <c r="AF78" s="76">
        <v>0</v>
      </c>
      <c r="AG78" s="76">
        <v>3.44</v>
      </c>
      <c r="AH78" s="76">
        <v>1.35</v>
      </c>
      <c r="AI78" s="100">
        <v>23.267578203674521</v>
      </c>
      <c r="AJ78" s="70">
        <v>500</v>
      </c>
      <c r="AK78" s="110" t="s">
        <v>1093</v>
      </c>
      <c r="AL78" s="110" t="s">
        <v>1093</v>
      </c>
      <c r="AM78" s="110" t="s">
        <v>1093</v>
      </c>
      <c r="AN78" s="110" t="s">
        <v>1093</v>
      </c>
      <c r="AO78" s="109" t="s">
        <v>1716</v>
      </c>
      <c r="AP78" s="109" t="s">
        <v>1716</v>
      </c>
      <c r="AQ78" s="109" t="s">
        <v>1716</v>
      </c>
      <c r="AR78" s="109" t="s">
        <v>1716</v>
      </c>
    </row>
    <row r="79" spans="1:44" ht="30" x14ac:dyDescent="0.35">
      <c r="A79" s="87">
        <v>529</v>
      </c>
      <c r="B79" s="79" t="e">
        <v>#N/A</v>
      </c>
      <c r="C79" s="80" t="s">
        <v>1643</v>
      </c>
      <c r="D79" s="80" t="s">
        <v>207</v>
      </c>
      <c r="E79" s="79" t="s">
        <v>756</v>
      </c>
      <c r="F79" s="79" t="s">
        <v>131</v>
      </c>
      <c r="G79" s="79" t="s">
        <v>20</v>
      </c>
      <c r="H79" s="79" t="s">
        <v>8</v>
      </c>
      <c r="I79" s="79" t="s">
        <v>5</v>
      </c>
      <c r="J79" s="81" t="s">
        <v>1701</v>
      </c>
      <c r="K79" s="81" t="s">
        <v>1701</v>
      </c>
      <c r="L79" s="79" t="s">
        <v>1094</v>
      </c>
      <c r="M79" s="88" t="s">
        <v>1007</v>
      </c>
      <c r="N79" s="78">
        <v>49.614947753451908</v>
      </c>
      <c r="O79" s="68">
        <v>14.340344168260039</v>
      </c>
      <c r="P79" s="68">
        <v>38.877899455458945</v>
      </c>
      <c r="Q79" s="68">
        <v>57.268477178721355</v>
      </c>
      <c r="R79" s="68">
        <v>0</v>
      </c>
      <c r="S79" s="68">
        <v>159.28639694170116</v>
      </c>
      <c r="T79" s="68">
        <v>4.10958904109589</v>
      </c>
      <c r="U79" s="68">
        <v>41.744306418219466</v>
      </c>
      <c r="V79" s="68">
        <v>70</v>
      </c>
      <c r="W79" s="68">
        <v>72</v>
      </c>
      <c r="X79" s="73"/>
      <c r="Y79" s="74"/>
      <c r="Z79" s="75">
        <v>0</v>
      </c>
      <c r="AA79" s="76">
        <v>0</v>
      </c>
      <c r="AB79" s="76">
        <v>0</v>
      </c>
      <c r="AC79" s="76">
        <v>1.597989004184158</v>
      </c>
      <c r="AD79" s="76">
        <v>0</v>
      </c>
      <c r="AE79" s="76">
        <v>6.1450143357757243</v>
      </c>
      <c r="AF79" s="76">
        <v>0</v>
      </c>
      <c r="AG79" s="76">
        <v>4</v>
      </c>
      <c r="AH79" s="76">
        <v>1.32</v>
      </c>
      <c r="AI79" s="100">
        <v>14.51444815551098</v>
      </c>
      <c r="AJ79" s="70">
        <v>554</v>
      </c>
      <c r="AK79" s="110" t="s">
        <v>1093</v>
      </c>
      <c r="AL79" s="110" t="s">
        <v>1093</v>
      </c>
      <c r="AM79" s="110" t="s">
        <v>1093</v>
      </c>
      <c r="AN79" s="110" t="s">
        <v>1093</v>
      </c>
      <c r="AO79" s="109" t="s">
        <v>1716</v>
      </c>
      <c r="AP79" s="109" t="s">
        <v>1716</v>
      </c>
      <c r="AQ79" s="109" t="s">
        <v>1716</v>
      </c>
      <c r="AR79" s="109" t="s">
        <v>1716</v>
      </c>
    </row>
    <row r="80" spans="1:44" ht="20" x14ac:dyDescent="0.35">
      <c r="A80" s="87">
        <v>531</v>
      </c>
      <c r="B80" s="79" t="e">
        <v>#N/A</v>
      </c>
      <c r="C80" s="80" t="s">
        <v>1644</v>
      </c>
      <c r="D80" s="80" t="e">
        <v>#N/A</v>
      </c>
      <c r="E80" s="79" t="s">
        <v>1645</v>
      </c>
      <c r="F80" s="79" t="s">
        <v>131</v>
      </c>
      <c r="G80" s="79" t="s">
        <v>20</v>
      </c>
      <c r="H80" s="79" t="s">
        <v>8</v>
      </c>
      <c r="I80" s="79" t="s">
        <v>5</v>
      </c>
      <c r="J80" s="81" t="s">
        <v>1701</v>
      </c>
      <c r="K80" s="81" t="s">
        <v>1701</v>
      </c>
      <c r="L80" s="79" t="s">
        <v>1094</v>
      </c>
      <c r="M80" s="88" t="s">
        <v>1693</v>
      </c>
      <c r="N80" s="78">
        <v>91.092647056375839</v>
      </c>
      <c r="O80" s="68">
        <v>31.746031746031743</v>
      </c>
      <c r="P80" s="68">
        <v>49.487464816390656</v>
      </c>
      <c r="Q80" s="68">
        <v>94.585031708028779</v>
      </c>
      <c r="R80" s="68">
        <v>3</v>
      </c>
      <c r="S80" s="68">
        <v>160.427807486631</v>
      </c>
      <c r="T80" s="68">
        <v>6.8181818181818175</v>
      </c>
      <c r="U80" s="68">
        <v>48.198856441912</v>
      </c>
      <c r="V80" s="68">
        <v>56</v>
      </c>
      <c r="W80" s="68">
        <v>67</v>
      </c>
      <c r="X80" s="73"/>
      <c r="Y80" s="74"/>
      <c r="Z80" s="75">
        <v>10.827794116912751</v>
      </c>
      <c r="AA80" s="76">
        <v>0.77777777777777712</v>
      </c>
      <c r="AB80" s="76">
        <v>0.66507658571709127</v>
      </c>
      <c r="AC80" s="76">
        <v>5.9515870326033582</v>
      </c>
      <c r="AD80" s="76">
        <v>0</v>
      </c>
      <c r="AE80" s="76">
        <v>6.1689839572192513</v>
      </c>
      <c r="AF80" s="76">
        <v>0</v>
      </c>
      <c r="AG80" s="76">
        <v>2.08</v>
      </c>
      <c r="AH80" s="76">
        <v>0.88500000000000001</v>
      </c>
      <c r="AI80" s="100">
        <v>30.395799411366927</v>
      </c>
      <c r="AJ80" s="70">
        <v>445</v>
      </c>
      <c r="AK80" s="110" t="s">
        <v>1093</v>
      </c>
      <c r="AL80" s="110" t="s">
        <v>1093</v>
      </c>
      <c r="AM80" s="110" t="s">
        <v>1093</v>
      </c>
      <c r="AN80" s="110" t="s">
        <v>1093</v>
      </c>
      <c r="AO80" s="109" t="s">
        <v>1716</v>
      </c>
      <c r="AP80" s="109" t="s">
        <v>1716</v>
      </c>
      <c r="AQ80" s="109" t="s">
        <v>1716</v>
      </c>
      <c r="AR80" s="109" t="s">
        <v>1716</v>
      </c>
    </row>
    <row r="81" spans="1:59" ht="30" x14ac:dyDescent="0.35">
      <c r="A81" s="87">
        <v>534</v>
      </c>
      <c r="B81" s="79" t="e">
        <v>#N/A</v>
      </c>
      <c r="C81" s="80" t="s">
        <v>1646</v>
      </c>
      <c r="D81" s="80" t="s">
        <v>207</v>
      </c>
      <c r="E81" s="79" t="s">
        <v>407</v>
      </c>
      <c r="F81" s="79" t="s">
        <v>204</v>
      </c>
      <c r="G81" s="79" t="s">
        <v>20</v>
      </c>
      <c r="H81" s="79" t="s">
        <v>8</v>
      </c>
      <c r="I81" s="79" t="s">
        <v>5</v>
      </c>
      <c r="J81" s="81" t="s">
        <v>1701</v>
      </c>
      <c r="K81" s="81" t="s">
        <v>1701</v>
      </c>
      <c r="L81" s="79" t="s">
        <v>1094</v>
      </c>
      <c r="M81" s="88" t="s">
        <v>914</v>
      </c>
      <c r="N81" s="78">
        <v>102.65826108028318</v>
      </c>
      <c r="O81" s="68">
        <v>39.35018050541516</v>
      </c>
      <c r="P81" s="68">
        <v>43.986351884033397</v>
      </c>
      <c r="Q81" s="68">
        <v>109.41505136106144</v>
      </c>
      <c r="R81" s="68">
        <v>12</v>
      </c>
      <c r="S81" s="68">
        <v>330.33826638477797</v>
      </c>
      <c r="T81" s="68">
        <v>8.5227272727272716</v>
      </c>
      <c r="U81" s="68">
        <v>115.9298105276366</v>
      </c>
      <c r="V81" s="68">
        <v>79.5</v>
      </c>
      <c r="W81" s="68">
        <v>79</v>
      </c>
      <c r="X81" s="73"/>
      <c r="Y81" s="74"/>
      <c r="Z81" s="75">
        <v>22.196217486127431</v>
      </c>
      <c r="AA81" s="76">
        <v>2.6407942238267141</v>
      </c>
      <c r="AB81" s="76">
        <v>0.42440289492646111</v>
      </c>
      <c r="AC81" s="76">
        <v>12.618386556238825</v>
      </c>
      <c r="AD81" s="76">
        <v>10</v>
      </c>
      <c r="AE81" s="76">
        <v>7</v>
      </c>
      <c r="AF81" s="76">
        <v>5</v>
      </c>
      <c r="AG81" s="76">
        <v>4.76</v>
      </c>
      <c r="AH81" s="76">
        <v>1.7399999999999998</v>
      </c>
      <c r="AI81" s="100">
        <v>73.755334623466041</v>
      </c>
      <c r="AJ81" s="70">
        <v>92</v>
      </c>
      <c r="AK81" s="110">
        <v>330.33826638477797</v>
      </c>
      <c r="AL81" s="110">
        <v>43.986351884033397</v>
      </c>
      <c r="AM81" s="110">
        <v>39.35018050541516</v>
      </c>
      <c r="AN81" s="110">
        <v>79.5</v>
      </c>
      <c r="AO81" s="109">
        <v>5</v>
      </c>
      <c r="AP81" s="109">
        <v>184</v>
      </c>
      <c r="AQ81" s="109">
        <v>160</v>
      </c>
      <c r="AR81" s="109">
        <v>140</v>
      </c>
    </row>
    <row r="82" spans="1:59" ht="30" x14ac:dyDescent="0.35">
      <c r="A82" s="87">
        <v>540</v>
      </c>
      <c r="B82" s="79" t="e">
        <v>#N/A</v>
      </c>
      <c r="C82" s="80" t="s">
        <v>366</v>
      </c>
      <c r="D82" s="80" t="s">
        <v>207</v>
      </c>
      <c r="E82" s="79" t="s">
        <v>367</v>
      </c>
      <c r="F82" s="79" t="s">
        <v>153</v>
      </c>
      <c r="G82" s="79" t="s">
        <v>20</v>
      </c>
      <c r="H82" s="79" t="s">
        <v>8</v>
      </c>
      <c r="I82" s="79" t="s">
        <v>5</v>
      </c>
      <c r="J82" s="81" t="s">
        <v>1701</v>
      </c>
      <c r="K82" s="81" t="s">
        <v>1701</v>
      </c>
      <c r="L82" s="79" t="s">
        <v>1095</v>
      </c>
      <c r="M82" s="88" t="s">
        <v>905</v>
      </c>
      <c r="N82" s="78">
        <v>93.701849063175231</v>
      </c>
      <c r="O82" s="68">
        <v>36.080870917573868</v>
      </c>
      <c r="P82" s="68">
        <v>53.561693073385229</v>
      </c>
      <c r="Q82" s="68">
        <v>90.507463026921826</v>
      </c>
      <c r="R82" s="68">
        <v>3</v>
      </c>
      <c r="S82" s="68" t="s">
        <v>1093</v>
      </c>
      <c r="T82" s="68" t="s">
        <v>1093</v>
      </c>
      <c r="U82" s="68">
        <v>118.47874347874347</v>
      </c>
      <c r="V82" s="68">
        <v>84.666666666666671</v>
      </c>
      <c r="W82" s="68">
        <v>86.333333333333329</v>
      </c>
      <c r="X82" s="73"/>
      <c r="Y82" s="74"/>
      <c r="Z82" s="75">
        <v>11.610554718952569</v>
      </c>
      <c r="AA82" s="76">
        <v>1.8398133748055976</v>
      </c>
      <c r="AB82" s="76">
        <v>0.84332407196060388</v>
      </c>
      <c r="AC82" s="76">
        <v>5.475870686474213</v>
      </c>
      <c r="AD82" s="76">
        <v>0</v>
      </c>
      <c r="AE82" s="76" t="s">
        <v>1093</v>
      </c>
      <c r="AF82" s="76">
        <v>5</v>
      </c>
      <c r="AG82" s="76">
        <v>6.7200000000000015</v>
      </c>
      <c r="AH82" s="76">
        <v>2.4799999999999995</v>
      </c>
      <c r="AI82" s="100">
        <v>40.927184159268656</v>
      </c>
      <c r="AJ82" s="70">
        <v>331</v>
      </c>
      <c r="AK82" s="110" t="s">
        <v>1093</v>
      </c>
      <c r="AL82" s="110" t="s">
        <v>1093</v>
      </c>
      <c r="AM82" s="110" t="s">
        <v>1093</v>
      </c>
      <c r="AN82" s="110" t="s">
        <v>1093</v>
      </c>
      <c r="AO82" s="109" t="s">
        <v>1716</v>
      </c>
      <c r="AP82" s="109" t="s">
        <v>1716</v>
      </c>
      <c r="AQ82" s="109" t="s">
        <v>1716</v>
      </c>
      <c r="AR82" s="109" t="s">
        <v>1716</v>
      </c>
    </row>
    <row r="83" spans="1:59" ht="30" x14ac:dyDescent="0.35">
      <c r="A83" s="87">
        <v>541</v>
      </c>
      <c r="B83" s="79" t="e">
        <v>#N/A</v>
      </c>
      <c r="C83" s="80" t="s">
        <v>1647</v>
      </c>
      <c r="D83" s="80" t="s">
        <v>207</v>
      </c>
      <c r="E83" s="79" t="s">
        <v>422</v>
      </c>
      <c r="F83" s="79" t="s">
        <v>153</v>
      </c>
      <c r="G83" s="79" t="s">
        <v>20</v>
      </c>
      <c r="H83" s="79" t="s">
        <v>8</v>
      </c>
      <c r="I83" s="79" t="s">
        <v>5</v>
      </c>
      <c r="J83" s="81" t="s">
        <v>1701</v>
      </c>
      <c r="K83" s="81" t="s">
        <v>1701</v>
      </c>
      <c r="L83" s="79" t="s">
        <v>1094</v>
      </c>
      <c r="M83" s="88" t="s">
        <v>920</v>
      </c>
      <c r="N83" s="78">
        <v>90.866417911676066</v>
      </c>
      <c r="O83" s="68">
        <v>28.298611111111111</v>
      </c>
      <c r="P83" s="68">
        <v>36.142405697352743</v>
      </c>
      <c r="Q83" s="68">
        <v>100.34882815668492</v>
      </c>
      <c r="R83" s="68">
        <v>7</v>
      </c>
      <c r="S83" s="68">
        <v>117.62333646995565</v>
      </c>
      <c r="T83" s="68">
        <v>3.0346820809248554</v>
      </c>
      <c r="U83" s="68">
        <v>112.14829192546584</v>
      </c>
      <c r="V83" s="68">
        <v>75.5</v>
      </c>
      <c r="W83" s="68">
        <v>80.5</v>
      </c>
      <c r="X83" s="73"/>
      <c r="Y83" s="74"/>
      <c r="Z83" s="75">
        <v>10.759925373502819</v>
      </c>
      <c r="AA83" s="76">
        <v>0</v>
      </c>
      <c r="AB83" s="76">
        <v>0</v>
      </c>
      <c r="AC83" s="76">
        <v>10.578486335254107</v>
      </c>
      <c r="AD83" s="76">
        <v>4</v>
      </c>
      <c r="AE83" s="76">
        <v>5.2700900658690681</v>
      </c>
      <c r="AF83" s="76">
        <v>5</v>
      </c>
      <c r="AG83" s="76">
        <v>4.4399999999999995</v>
      </c>
      <c r="AH83" s="76">
        <v>2.13</v>
      </c>
      <c r="AI83" s="100">
        <v>46.865001971806656</v>
      </c>
      <c r="AJ83" s="70">
        <v>284</v>
      </c>
      <c r="AK83" s="110" t="s">
        <v>1093</v>
      </c>
      <c r="AL83" s="110" t="s">
        <v>1093</v>
      </c>
      <c r="AM83" s="110" t="s">
        <v>1093</v>
      </c>
      <c r="AN83" s="110" t="s">
        <v>1093</v>
      </c>
      <c r="AO83" s="109" t="s">
        <v>1716</v>
      </c>
      <c r="AP83" s="109" t="s">
        <v>1716</v>
      </c>
      <c r="AQ83" s="109" t="s">
        <v>1716</v>
      </c>
      <c r="AR83" s="109" t="s">
        <v>1716</v>
      </c>
    </row>
    <row r="84" spans="1:59" ht="40" x14ac:dyDescent="0.35">
      <c r="A84" s="87">
        <v>544</v>
      </c>
      <c r="B84" s="79" t="e">
        <v>#N/A</v>
      </c>
      <c r="C84" s="80" t="s">
        <v>260</v>
      </c>
      <c r="D84" s="80" t="s">
        <v>786</v>
      </c>
      <c r="E84" s="79" t="s">
        <v>261</v>
      </c>
      <c r="F84" s="79" t="s">
        <v>153</v>
      </c>
      <c r="G84" s="79" t="s">
        <v>20</v>
      </c>
      <c r="H84" s="79" t="s">
        <v>8</v>
      </c>
      <c r="I84" s="79" t="s">
        <v>5</v>
      </c>
      <c r="J84" s="81" t="s">
        <v>1701</v>
      </c>
      <c r="K84" s="81" t="s">
        <v>1701</v>
      </c>
      <c r="L84" s="79" t="s">
        <v>1094</v>
      </c>
      <c r="M84" s="88" t="s">
        <v>872</v>
      </c>
      <c r="N84" s="78">
        <v>102.35777782997764</v>
      </c>
      <c r="O84" s="68">
        <v>36.153846153846153</v>
      </c>
      <c r="P84" s="68">
        <v>36.198748101781547</v>
      </c>
      <c r="Q84" s="68">
        <v>131.30821321363331</v>
      </c>
      <c r="R84" s="68">
        <v>9</v>
      </c>
      <c r="S84" s="68">
        <v>106.59980726754847</v>
      </c>
      <c r="T84" s="68">
        <v>2.7502750275027505</v>
      </c>
      <c r="U84" s="68">
        <v>75.577639751552795</v>
      </c>
      <c r="V84" s="68">
        <v>79.5</v>
      </c>
      <c r="W84" s="68">
        <v>76.5</v>
      </c>
      <c r="X84" s="73"/>
      <c r="Y84" s="74"/>
      <c r="Z84" s="75">
        <v>22.061000023489935</v>
      </c>
      <c r="AA84" s="76">
        <v>1.8576923076923078</v>
      </c>
      <c r="AB84" s="76">
        <v>0</v>
      </c>
      <c r="AC84" s="76">
        <v>15</v>
      </c>
      <c r="AD84" s="76">
        <v>7</v>
      </c>
      <c r="AE84" s="76">
        <v>5.0385959526185182</v>
      </c>
      <c r="AF84" s="76">
        <v>0</v>
      </c>
      <c r="AG84" s="76">
        <v>4.76</v>
      </c>
      <c r="AH84" s="76">
        <v>1.5899999999999999</v>
      </c>
      <c r="AI84" s="100">
        <v>63.674764759778625</v>
      </c>
      <c r="AJ84" s="70">
        <v>175</v>
      </c>
      <c r="AK84" s="110">
        <v>106.59980726754847</v>
      </c>
      <c r="AL84" s="110">
        <v>36.198748101781547</v>
      </c>
      <c r="AM84" s="110">
        <v>36.153846153846153</v>
      </c>
      <c r="AN84" s="110">
        <v>79.5</v>
      </c>
      <c r="AO84" s="109">
        <v>72</v>
      </c>
      <c r="AP84" s="109">
        <v>193</v>
      </c>
      <c r="AQ84" s="109">
        <v>183</v>
      </c>
      <c r="AR84" s="109">
        <v>140</v>
      </c>
    </row>
    <row r="85" spans="1:59" ht="20" x14ac:dyDescent="0.35">
      <c r="A85" s="87">
        <v>545</v>
      </c>
      <c r="B85" s="79" t="e">
        <v>#N/A</v>
      </c>
      <c r="C85" s="80" t="s">
        <v>1648</v>
      </c>
      <c r="D85" s="80" t="e">
        <v>#N/A</v>
      </c>
      <c r="E85" s="79" t="s">
        <v>1649</v>
      </c>
      <c r="F85" s="79" t="s">
        <v>153</v>
      </c>
      <c r="G85" s="79" t="s">
        <v>20</v>
      </c>
      <c r="H85" s="79" t="s">
        <v>8</v>
      </c>
      <c r="I85" s="79" t="s">
        <v>5</v>
      </c>
      <c r="J85" s="81" t="s">
        <v>1701</v>
      </c>
      <c r="K85" s="81" t="s">
        <v>1701</v>
      </c>
      <c r="L85" s="79" t="s">
        <v>1094</v>
      </c>
      <c r="M85" s="88" t="s">
        <v>1694</v>
      </c>
      <c r="N85" s="78">
        <v>85.745345531807544</v>
      </c>
      <c r="O85" s="68">
        <v>28.294573643410853</v>
      </c>
      <c r="P85" s="68">
        <v>26.198769197451771</v>
      </c>
      <c r="Q85" s="68">
        <v>95.949749473531327</v>
      </c>
      <c r="R85" s="68">
        <v>0</v>
      </c>
      <c r="S85" s="68">
        <v>107.66580534022394</v>
      </c>
      <c r="T85" s="68">
        <v>2.7777777777777777</v>
      </c>
      <c r="U85" s="68">
        <v>91.82900432900432</v>
      </c>
      <c r="V85" s="68">
        <v>70</v>
      </c>
      <c r="W85" s="68">
        <v>72</v>
      </c>
      <c r="X85" s="73"/>
      <c r="Y85" s="74"/>
      <c r="Z85" s="75">
        <v>9.2236036595422632</v>
      </c>
      <c r="AA85" s="76">
        <v>0</v>
      </c>
      <c r="AB85" s="76">
        <v>0</v>
      </c>
      <c r="AC85" s="76">
        <v>6.5698496841187959</v>
      </c>
      <c r="AD85" s="76">
        <v>0</v>
      </c>
      <c r="AE85" s="76">
        <v>5.0609819121447028</v>
      </c>
      <c r="AF85" s="76">
        <v>2.365800865800864</v>
      </c>
      <c r="AG85" s="76">
        <v>4</v>
      </c>
      <c r="AH85" s="76">
        <v>1.32</v>
      </c>
      <c r="AI85" s="100">
        <v>31.711373468451807</v>
      </c>
      <c r="AJ85" s="70">
        <v>433</v>
      </c>
      <c r="AK85" s="110" t="s">
        <v>1093</v>
      </c>
      <c r="AL85" s="110" t="s">
        <v>1093</v>
      </c>
      <c r="AM85" s="110" t="s">
        <v>1093</v>
      </c>
      <c r="AN85" s="110" t="s">
        <v>1093</v>
      </c>
      <c r="AO85" s="109" t="s">
        <v>1716</v>
      </c>
      <c r="AP85" s="109" t="s">
        <v>1716</v>
      </c>
      <c r="AQ85" s="109" t="s">
        <v>1716</v>
      </c>
      <c r="AR85" s="109" t="s">
        <v>1716</v>
      </c>
    </row>
    <row r="86" spans="1:59" ht="30" x14ac:dyDescent="0.35">
      <c r="A86" s="87">
        <v>548</v>
      </c>
      <c r="B86" s="79" t="e">
        <v>#N/A</v>
      </c>
      <c r="C86" s="80" t="s">
        <v>1546</v>
      </c>
      <c r="D86" s="80" t="e">
        <v>#N/A</v>
      </c>
      <c r="E86" s="79" t="s">
        <v>1547</v>
      </c>
      <c r="F86" s="79" t="s">
        <v>1545</v>
      </c>
      <c r="G86" s="79" t="s">
        <v>1545</v>
      </c>
      <c r="H86" s="79" t="s">
        <v>1545</v>
      </c>
      <c r="I86" s="79" t="s">
        <v>1545</v>
      </c>
      <c r="J86" s="81" t="s">
        <v>1701</v>
      </c>
      <c r="K86" s="81" t="s">
        <v>1701</v>
      </c>
      <c r="L86" s="79" t="s">
        <v>1095</v>
      </c>
      <c r="M86" s="88" t="s">
        <v>1553</v>
      </c>
      <c r="N86" s="78">
        <v>112.53725392300657</v>
      </c>
      <c r="O86" s="68">
        <v>65.853658536585371</v>
      </c>
      <c r="P86" s="68"/>
      <c r="Q86" s="68">
        <v>125.87908898173241</v>
      </c>
      <c r="R86" s="68">
        <v>9</v>
      </c>
      <c r="S86" s="68" t="s">
        <v>1093</v>
      </c>
      <c r="T86" s="68" t="s">
        <v>1093</v>
      </c>
      <c r="U86" s="68">
        <v>160.80419580419581</v>
      </c>
      <c r="V86" s="68">
        <v>82</v>
      </c>
      <c r="W86" s="68">
        <v>84</v>
      </c>
      <c r="X86" s="73"/>
      <c r="Y86" s="74"/>
      <c r="Z86" s="75">
        <v>26.641764265352958</v>
      </c>
      <c r="AA86" s="76">
        <v>7</v>
      </c>
      <c r="AB86" s="76" t="s">
        <v>1093</v>
      </c>
      <c r="AC86" s="76">
        <v>15</v>
      </c>
      <c r="AD86" s="76">
        <v>7</v>
      </c>
      <c r="AE86" s="76" t="s">
        <v>1093</v>
      </c>
      <c r="AF86" s="76">
        <v>5</v>
      </c>
      <c r="AG86" s="76">
        <v>6.08</v>
      </c>
      <c r="AH86" s="76">
        <v>2.34</v>
      </c>
      <c r="AI86" s="100">
        <v>88.540723417119167</v>
      </c>
      <c r="AJ86" s="70">
        <v>10</v>
      </c>
      <c r="AK86" s="110" t="s">
        <v>1093</v>
      </c>
      <c r="AL86" s="110">
        <v>0</v>
      </c>
      <c r="AM86" s="110">
        <v>65.853658536585371</v>
      </c>
      <c r="AN86" s="110">
        <v>82</v>
      </c>
      <c r="AO86" s="109" t="s">
        <v>1720</v>
      </c>
      <c r="AP86" s="109">
        <v>196</v>
      </c>
      <c r="AQ86" s="109">
        <v>3</v>
      </c>
      <c r="AR86" s="109">
        <v>114</v>
      </c>
    </row>
    <row r="87" spans="1:59" ht="30" x14ac:dyDescent="0.35">
      <c r="A87" s="87">
        <v>549</v>
      </c>
      <c r="B87" s="79" t="e">
        <v>#N/A</v>
      </c>
      <c r="C87" s="80" t="s">
        <v>1542</v>
      </c>
      <c r="D87" s="80" t="s">
        <v>1541</v>
      </c>
      <c r="E87" s="79" t="s">
        <v>1543</v>
      </c>
      <c r="F87" s="79" t="s">
        <v>1549</v>
      </c>
      <c r="G87" s="79" t="s">
        <v>1545</v>
      </c>
      <c r="H87" s="79" t="s">
        <v>1545</v>
      </c>
      <c r="I87" s="79" t="s">
        <v>1545</v>
      </c>
      <c r="J87" s="81" t="s">
        <v>1701</v>
      </c>
      <c r="K87" s="81" t="s">
        <v>1701</v>
      </c>
      <c r="L87" s="79" t="s">
        <v>1095</v>
      </c>
      <c r="M87" s="88" t="s">
        <v>1551</v>
      </c>
      <c r="N87" s="78">
        <v>91.687151750435476</v>
      </c>
      <c r="O87" s="68">
        <v>41.379310344827587</v>
      </c>
      <c r="P87" s="68"/>
      <c r="Q87" s="68">
        <v>91.687151750435476</v>
      </c>
      <c r="R87" s="68">
        <v>3</v>
      </c>
      <c r="S87" s="68" t="s">
        <v>1093</v>
      </c>
      <c r="T87" s="68" t="s">
        <v>1093</v>
      </c>
      <c r="U87" s="68">
        <v>131.76587301587301</v>
      </c>
      <c r="V87" s="68">
        <v>80.759999999999991</v>
      </c>
      <c r="W87" s="68">
        <v>80.5</v>
      </c>
      <c r="X87" s="73"/>
      <c r="Y87" s="74"/>
      <c r="Z87" s="75">
        <v>11.006145525130643</v>
      </c>
      <c r="AA87" s="76">
        <v>3.1862068965517243</v>
      </c>
      <c r="AB87" s="76" t="s">
        <v>1093</v>
      </c>
      <c r="AC87" s="76">
        <v>5.6135010375508063</v>
      </c>
      <c r="AD87" s="76">
        <v>0</v>
      </c>
      <c r="AE87" s="76" t="s">
        <v>1093</v>
      </c>
      <c r="AF87" s="76">
        <v>5</v>
      </c>
      <c r="AG87" s="76">
        <v>5.7823999999999973</v>
      </c>
      <c r="AH87" s="76">
        <v>2.13</v>
      </c>
      <c r="AI87" s="100">
        <v>41.94647879388868</v>
      </c>
      <c r="AJ87" s="70">
        <v>323</v>
      </c>
      <c r="AK87" s="110" t="s">
        <v>1093</v>
      </c>
      <c r="AL87" s="110" t="s">
        <v>1093</v>
      </c>
      <c r="AM87" s="110" t="s">
        <v>1093</v>
      </c>
      <c r="AN87" s="110" t="s">
        <v>1093</v>
      </c>
      <c r="AO87" s="109" t="s">
        <v>1716</v>
      </c>
      <c r="AP87" s="109" t="s">
        <v>1716</v>
      </c>
      <c r="AQ87" s="109" t="s">
        <v>1716</v>
      </c>
      <c r="AR87" s="109" t="s">
        <v>1716</v>
      </c>
    </row>
    <row r="88" spans="1:59" ht="20" x14ac:dyDescent="0.35">
      <c r="A88" s="87">
        <v>555</v>
      </c>
      <c r="B88" s="79" t="e">
        <v>#N/A</v>
      </c>
      <c r="C88" s="80" t="s">
        <v>1650</v>
      </c>
      <c r="D88" s="80" t="e">
        <v>#N/A</v>
      </c>
      <c r="E88" s="79" t="s">
        <v>1651</v>
      </c>
      <c r="F88" s="79" t="s">
        <v>1549</v>
      </c>
      <c r="G88" s="79" t="s">
        <v>1545</v>
      </c>
      <c r="H88" s="79" t="s">
        <v>1545</v>
      </c>
      <c r="I88" s="79" t="s">
        <v>1545</v>
      </c>
      <c r="J88" s="81" t="s">
        <v>1701</v>
      </c>
      <c r="K88" s="81" t="s">
        <v>1701</v>
      </c>
      <c r="L88" s="79" t="s">
        <v>1095</v>
      </c>
      <c r="M88" s="88" t="s">
        <v>1695</v>
      </c>
      <c r="N88" s="78">
        <v>132.2545599292514</v>
      </c>
      <c r="O88" s="68">
        <v>70</v>
      </c>
      <c r="P88" s="68"/>
      <c r="Q88" s="68">
        <v>132.2545599292514</v>
      </c>
      <c r="R88" s="68">
        <v>5</v>
      </c>
      <c r="S88" s="68" t="s">
        <v>1093</v>
      </c>
      <c r="T88" s="68" t="s">
        <v>1093</v>
      </c>
      <c r="U88" s="68">
        <v>146.04166666666666</v>
      </c>
      <c r="V88" s="68">
        <v>0</v>
      </c>
      <c r="W88" s="68">
        <v>0</v>
      </c>
      <c r="X88" s="73"/>
      <c r="Y88" s="74"/>
      <c r="Z88" s="75">
        <v>30</v>
      </c>
      <c r="AA88" s="76">
        <v>7</v>
      </c>
      <c r="AB88" s="76" t="s">
        <v>1093</v>
      </c>
      <c r="AC88" s="76">
        <v>15</v>
      </c>
      <c r="AD88" s="76">
        <v>0.5</v>
      </c>
      <c r="AE88" s="76" t="s">
        <v>1093</v>
      </c>
      <c r="AF88" s="76">
        <v>5</v>
      </c>
      <c r="AG88" s="76">
        <v>0</v>
      </c>
      <c r="AH88" s="76">
        <v>0</v>
      </c>
      <c r="AI88" s="100">
        <v>73.717948717948715</v>
      </c>
      <c r="AJ88" s="70">
        <v>93</v>
      </c>
      <c r="AK88" s="110" t="s">
        <v>1093</v>
      </c>
      <c r="AL88" s="110">
        <v>0</v>
      </c>
      <c r="AM88" s="110">
        <v>70</v>
      </c>
      <c r="AN88" s="110">
        <v>0</v>
      </c>
      <c r="AO88" s="109" t="s">
        <v>1720</v>
      </c>
      <c r="AP88" s="109">
        <v>196</v>
      </c>
      <c r="AQ88" s="109">
        <v>2</v>
      </c>
      <c r="AR88" s="109">
        <v>196</v>
      </c>
    </row>
    <row r="89" spans="1:59" ht="20" x14ac:dyDescent="0.35">
      <c r="A89" s="87">
        <v>556</v>
      </c>
      <c r="B89" s="79" t="e">
        <v>#N/A</v>
      </c>
      <c r="C89" s="80" t="s">
        <v>1652</v>
      </c>
      <c r="D89" s="80" t="e">
        <v>#N/A</v>
      </c>
      <c r="E89" s="79" t="s">
        <v>1653</v>
      </c>
      <c r="F89" s="79" t="s">
        <v>1549</v>
      </c>
      <c r="G89" s="79" t="s">
        <v>1545</v>
      </c>
      <c r="H89" s="79" t="s">
        <v>1545</v>
      </c>
      <c r="I89" s="79" t="s">
        <v>1545</v>
      </c>
      <c r="J89" s="81" t="s">
        <v>1701</v>
      </c>
      <c r="K89" s="81" t="s">
        <v>1701</v>
      </c>
      <c r="L89" s="79" t="s">
        <v>1095</v>
      </c>
      <c r="M89" s="88" t="s">
        <v>1696</v>
      </c>
      <c r="N89" s="78">
        <v>58.56613328017847</v>
      </c>
      <c r="O89" s="68">
        <v>20</v>
      </c>
      <c r="P89" s="68"/>
      <c r="Q89" s="68">
        <v>53.892526367349866</v>
      </c>
      <c r="R89" s="68">
        <v>0</v>
      </c>
      <c r="S89" s="68" t="s">
        <v>1093</v>
      </c>
      <c r="T89" s="68" t="s">
        <v>1093</v>
      </c>
      <c r="U89" s="68">
        <v>126.10205314009661</v>
      </c>
      <c r="V89" s="68">
        <v>83.928571428571431</v>
      </c>
      <c r="W89" s="68">
        <v>0</v>
      </c>
      <c r="X89" s="73"/>
      <c r="Y89" s="74"/>
      <c r="Z89" s="75">
        <v>0</v>
      </c>
      <c r="AA89" s="76">
        <v>0</v>
      </c>
      <c r="AB89" s="76" t="s">
        <v>1093</v>
      </c>
      <c r="AC89" s="76">
        <v>1.2041280761908177</v>
      </c>
      <c r="AD89" s="76">
        <v>0</v>
      </c>
      <c r="AE89" s="76" t="s">
        <v>1093</v>
      </c>
      <c r="AF89" s="76">
        <v>5</v>
      </c>
      <c r="AG89" s="76">
        <v>6.5428571428571427</v>
      </c>
      <c r="AH89" s="76">
        <v>0</v>
      </c>
      <c r="AI89" s="100">
        <v>16.342288742369178</v>
      </c>
      <c r="AJ89" s="70">
        <v>548</v>
      </c>
      <c r="AK89" s="110" t="s">
        <v>1093</v>
      </c>
      <c r="AL89" s="110" t="s">
        <v>1093</v>
      </c>
      <c r="AM89" s="110" t="s">
        <v>1093</v>
      </c>
      <c r="AN89" s="110" t="s">
        <v>1093</v>
      </c>
      <c r="AO89" s="109" t="s">
        <v>1716</v>
      </c>
      <c r="AP89" s="109" t="s">
        <v>1716</v>
      </c>
      <c r="AQ89" s="109" t="s">
        <v>1716</v>
      </c>
      <c r="AR89" s="109" t="s">
        <v>1716</v>
      </c>
    </row>
    <row r="90" spans="1:59" ht="20" x14ac:dyDescent="0.35">
      <c r="A90" s="87">
        <v>562</v>
      </c>
      <c r="B90" s="79" t="e">
        <v>#N/A</v>
      </c>
      <c r="C90" s="80" t="s">
        <v>1654</v>
      </c>
      <c r="D90" s="80" t="e">
        <v>#N/A</v>
      </c>
      <c r="E90" s="79" t="s">
        <v>1655</v>
      </c>
      <c r="F90" s="79" t="s">
        <v>1548</v>
      </c>
      <c r="G90" s="79" t="s">
        <v>1545</v>
      </c>
      <c r="H90" s="79" t="s">
        <v>1545</v>
      </c>
      <c r="I90" s="79" t="s">
        <v>1545</v>
      </c>
      <c r="J90" s="81" t="s">
        <v>1701</v>
      </c>
      <c r="K90" s="81" t="s">
        <v>1701</v>
      </c>
      <c r="L90" s="79" t="s">
        <v>1095</v>
      </c>
      <c r="M90" s="88" t="s">
        <v>1697</v>
      </c>
      <c r="N90" s="78">
        <v>94.318925070427014</v>
      </c>
      <c r="O90" s="68">
        <v>47.368421052631575</v>
      </c>
      <c r="P90" s="68"/>
      <c r="Q90" s="68">
        <v>94.318925070427014</v>
      </c>
      <c r="R90" s="68">
        <v>2</v>
      </c>
      <c r="S90" s="68" t="s">
        <v>1093</v>
      </c>
      <c r="T90" s="68" t="s">
        <v>1093</v>
      </c>
      <c r="U90" s="68">
        <v>100.7260101010101</v>
      </c>
      <c r="V90" s="68">
        <v>73.214285714285708</v>
      </c>
      <c r="W90" s="68">
        <v>0</v>
      </c>
      <c r="X90" s="73"/>
      <c r="Y90" s="74"/>
      <c r="Z90" s="75">
        <v>11.795677521128104</v>
      </c>
      <c r="AA90" s="76">
        <v>5.8947368421052619</v>
      </c>
      <c r="AB90" s="76" t="s">
        <v>1093</v>
      </c>
      <c r="AC90" s="76">
        <v>5.9205412582164847</v>
      </c>
      <c r="AD90" s="76">
        <v>0</v>
      </c>
      <c r="AE90" s="76" t="s">
        <v>1093</v>
      </c>
      <c r="AF90" s="76">
        <v>5</v>
      </c>
      <c r="AG90" s="76">
        <v>4.2571428571428571</v>
      </c>
      <c r="AH90" s="76">
        <v>0</v>
      </c>
      <c r="AI90" s="100">
        <v>42.138587793067572</v>
      </c>
      <c r="AJ90" s="70">
        <v>320</v>
      </c>
      <c r="AK90" s="110" t="s">
        <v>1093</v>
      </c>
      <c r="AL90" s="110" t="s">
        <v>1093</v>
      </c>
      <c r="AM90" s="110" t="s">
        <v>1093</v>
      </c>
      <c r="AN90" s="110" t="s">
        <v>1093</v>
      </c>
      <c r="AO90" s="109" t="s">
        <v>1716</v>
      </c>
      <c r="AP90" s="109" t="s">
        <v>1716</v>
      </c>
      <c r="AQ90" s="109" t="s">
        <v>1716</v>
      </c>
      <c r="AR90" s="109" t="s">
        <v>1716</v>
      </c>
    </row>
    <row r="91" spans="1:59" ht="30" x14ac:dyDescent="0.35">
      <c r="A91" s="87">
        <v>566</v>
      </c>
      <c r="B91" s="79" t="e">
        <v>#N/A</v>
      </c>
      <c r="C91" s="80" t="s">
        <v>1656</v>
      </c>
      <c r="D91" s="80" t="e">
        <v>#N/A</v>
      </c>
      <c r="E91" s="79" t="s">
        <v>1657</v>
      </c>
      <c r="F91" s="79" t="s">
        <v>1548</v>
      </c>
      <c r="G91" s="79" t="s">
        <v>1545</v>
      </c>
      <c r="H91" s="79" t="s">
        <v>1545</v>
      </c>
      <c r="I91" s="79" t="s">
        <v>1545</v>
      </c>
      <c r="J91" s="81" t="s">
        <v>1701</v>
      </c>
      <c r="K91" s="81" t="s">
        <v>1701</v>
      </c>
      <c r="L91" s="79" t="s">
        <v>1095</v>
      </c>
      <c r="M91" s="88" t="s">
        <v>1698</v>
      </c>
      <c r="N91" s="78">
        <v>63.61505721196967</v>
      </c>
      <c r="O91" s="68">
        <v>20.689655172413794</v>
      </c>
      <c r="P91" s="68"/>
      <c r="Q91" s="68">
        <v>63.221460603919219</v>
      </c>
      <c r="R91" s="68">
        <v>0</v>
      </c>
      <c r="S91" s="68" t="s">
        <v>1093</v>
      </c>
      <c r="T91" s="68" t="s">
        <v>1093</v>
      </c>
      <c r="U91" s="68">
        <v>112.43961352657006</v>
      </c>
      <c r="V91" s="68">
        <v>82.142857142857139</v>
      </c>
      <c r="W91" s="68">
        <v>0</v>
      </c>
      <c r="X91" s="73"/>
      <c r="Y91" s="74"/>
      <c r="Z91" s="75">
        <v>2.5845171635909012</v>
      </c>
      <c r="AA91" s="76">
        <v>0</v>
      </c>
      <c r="AB91" s="76" t="s">
        <v>1093</v>
      </c>
      <c r="AC91" s="76">
        <v>2.292503737123909</v>
      </c>
      <c r="AD91" s="76">
        <v>0</v>
      </c>
      <c r="AE91" s="76" t="s">
        <v>1093</v>
      </c>
      <c r="AF91" s="76">
        <v>5</v>
      </c>
      <c r="AG91" s="76">
        <v>6.114285714285713</v>
      </c>
      <c r="AH91" s="76">
        <v>0</v>
      </c>
      <c r="AI91" s="100">
        <v>20.501675147436568</v>
      </c>
      <c r="AJ91" s="70">
        <v>524</v>
      </c>
      <c r="AK91" s="110" t="s">
        <v>1093</v>
      </c>
      <c r="AL91" s="110" t="s">
        <v>1093</v>
      </c>
      <c r="AM91" s="110" t="s">
        <v>1093</v>
      </c>
      <c r="AN91" s="110" t="s">
        <v>1093</v>
      </c>
      <c r="AO91" s="109" t="s">
        <v>1716</v>
      </c>
      <c r="AP91" s="109" t="s">
        <v>1716</v>
      </c>
      <c r="AQ91" s="109" t="s">
        <v>1716</v>
      </c>
      <c r="AR91" s="109" t="s">
        <v>1716</v>
      </c>
    </row>
    <row r="92" spans="1:59" ht="20" x14ac:dyDescent="0.35">
      <c r="A92" s="87">
        <v>569</v>
      </c>
      <c r="B92" s="79" t="e">
        <v>#N/A</v>
      </c>
      <c r="C92" s="80" t="s">
        <v>1658</v>
      </c>
      <c r="D92" s="80" t="e">
        <v>#N/A</v>
      </c>
      <c r="E92" s="79" t="s">
        <v>1659</v>
      </c>
      <c r="F92" s="79" t="s">
        <v>1548</v>
      </c>
      <c r="G92" s="79" t="s">
        <v>1545</v>
      </c>
      <c r="H92" s="79" t="s">
        <v>1545</v>
      </c>
      <c r="I92" s="79" t="s">
        <v>1545</v>
      </c>
      <c r="J92" s="81" t="s">
        <v>1701</v>
      </c>
      <c r="K92" s="81" t="s">
        <v>1701</v>
      </c>
      <c r="L92" s="79" t="s">
        <v>1095</v>
      </c>
      <c r="M92" s="88" t="s">
        <v>1699</v>
      </c>
      <c r="N92" s="78">
        <v>142.75084921098625</v>
      </c>
      <c r="O92" s="68">
        <v>60</v>
      </c>
      <c r="P92" s="68"/>
      <c r="Q92" s="68">
        <v>142.75084921098625</v>
      </c>
      <c r="R92" s="68">
        <v>2</v>
      </c>
      <c r="S92" s="68" t="s">
        <v>1093</v>
      </c>
      <c r="T92" s="68" t="s">
        <v>1093</v>
      </c>
      <c r="U92" s="68">
        <v>0</v>
      </c>
      <c r="V92" s="68" t="s">
        <v>1093</v>
      </c>
      <c r="W92" s="68" t="s">
        <v>1093</v>
      </c>
      <c r="X92" s="73"/>
      <c r="Y92" s="74"/>
      <c r="Z92" s="75">
        <v>30</v>
      </c>
      <c r="AA92" s="76">
        <v>7</v>
      </c>
      <c r="AB92" s="76" t="s">
        <v>1093</v>
      </c>
      <c r="AC92" s="76">
        <v>15</v>
      </c>
      <c r="AD92" s="76">
        <v>0</v>
      </c>
      <c r="AE92" s="76" t="s">
        <v>1093</v>
      </c>
      <c r="AF92" s="76">
        <v>0</v>
      </c>
      <c r="AG92" s="76">
        <v>8</v>
      </c>
      <c r="AH92" s="76">
        <v>3</v>
      </c>
      <c r="AI92" s="100">
        <v>80.769230769230745</v>
      </c>
      <c r="AJ92" s="70">
        <v>43</v>
      </c>
      <c r="AK92" s="110" t="s">
        <v>1093</v>
      </c>
      <c r="AL92" s="110">
        <v>0</v>
      </c>
      <c r="AM92" s="110">
        <v>60</v>
      </c>
      <c r="AN92" s="110" t="s">
        <v>1093</v>
      </c>
      <c r="AO92" s="109" t="s">
        <v>1720</v>
      </c>
      <c r="AP92" s="109">
        <v>196</v>
      </c>
      <c r="AQ92" s="109">
        <v>8</v>
      </c>
      <c r="AR92" s="109" t="s">
        <v>1720</v>
      </c>
    </row>
    <row r="93" spans="1:59" ht="20" x14ac:dyDescent="0.35">
      <c r="A93" s="87">
        <v>576</v>
      </c>
      <c r="B93" s="79" t="e">
        <v>#N/A</v>
      </c>
      <c r="C93" s="80" t="s">
        <v>1660</v>
      </c>
      <c r="D93" s="80" t="e">
        <v>#N/A</v>
      </c>
      <c r="E93" s="79" t="s">
        <v>1544</v>
      </c>
      <c r="F93" s="79" t="s">
        <v>1550</v>
      </c>
      <c r="G93" s="79" t="s">
        <v>1545</v>
      </c>
      <c r="H93" s="79" t="s">
        <v>1545</v>
      </c>
      <c r="I93" s="79" t="s">
        <v>1545</v>
      </c>
      <c r="J93" s="81" t="s">
        <v>1701</v>
      </c>
      <c r="K93" s="81" t="s">
        <v>1701</v>
      </c>
      <c r="L93" s="79" t="s">
        <v>1095</v>
      </c>
      <c r="M93" s="88" t="s">
        <v>1552</v>
      </c>
      <c r="N93" s="78">
        <v>64.647839764524718</v>
      </c>
      <c r="O93" s="68">
        <v>16.666666666666664</v>
      </c>
      <c r="P93" s="68"/>
      <c r="Q93" s="68">
        <v>64.287392132879319</v>
      </c>
      <c r="R93" s="68">
        <v>2</v>
      </c>
      <c r="S93" s="68" t="s">
        <v>1093</v>
      </c>
      <c r="T93" s="68" t="s">
        <v>1093</v>
      </c>
      <c r="U93" s="68">
        <v>124.32138334916112</v>
      </c>
      <c r="V93" s="68">
        <v>84.2</v>
      </c>
      <c r="W93" s="68">
        <v>70</v>
      </c>
      <c r="X93" s="73"/>
      <c r="Y93" s="74"/>
      <c r="Z93" s="75">
        <v>2.8943519293574154</v>
      </c>
      <c r="AA93" s="76">
        <v>0</v>
      </c>
      <c r="AB93" s="76" t="s">
        <v>1093</v>
      </c>
      <c r="AC93" s="76">
        <v>2.4168624155025875</v>
      </c>
      <c r="AD93" s="76">
        <v>0</v>
      </c>
      <c r="AE93" s="76" t="s">
        <v>1093</v>
      </c>
      <c r="AF93" s="76">
        <v>5</v>
      </c>
      <c r="AG93" s="76">
        <v>6.6080000000000014</v>
      </c>
      <c r="AH93" s="76">
        <v>1.2</v>
      </c>
      <c r="AI93" s="100">
        <v>23.22976198058975</v>
      </c>
      <c r="AJ93" s="70">
        <v>501</v>
      </c>
      <c r="AK93" s="110" t="s">
        <v>1093</v>
      </c>
      <c r="AL93" s="110" t="s">
        <v>1093</v>
      </c>
      <c r="AM93" s="110" t="s">
        <v>1093</v>
      </c>
      <c r="AN93" s="110" t="s">
        <v>1093</v>
      </c>
      <c r="AO93" s="109" t="s">
        <v>1716</v>
      </c>
      <c r="AP93" s="109" t="s">
        <v>1716</v>
      </c>
      <c r="AQ93" s="109" t="s">
        <v>1716</v>
      </c>
      <c r="AR93" s="109" t="s">
        <v>1716</v>
      </c>
    </row>
    <row r="96" spans="1:59" ht="48" x14ac:dyDescent="0.35">
      <c r="A96" s="82" t="s">
        <v>0</v>
      </c>
      <c r="B96" s="83" t="s">
        <v>1041</v>
      </c>
      <c r="C96" s="84" t="s">
        <v>1</v>
      </c>
      <c r="D96" s="85" t="s">
        <v>2</v>
      </c>
      <c r="E96" s="85" t="s">
        <v>1515</v>
      </c>
      <c r="F96" s="85" t="s">
        <v>1103</v>
      </c>
      <c r="G96" s="85" t="s">
        <v>1517</v>
      </c>
      <c r="H96" s="85" t="s">
        <v>3</v>
      </c>
      <c r="I96" s="85" t="s">
        <v>1700</v>
      </c>
      <c r="J96" s="85" t="s">
        <v>857</v>
      </c>
      <c r="K96" s="84" t="s">
        <v>1512</v>
      </c>
      <c r="L96" s="77" t="s">
        <v>1042</v>
      </c>
      <c r="M96" s="89" t="s">
        <v>1043</v>
      </c>
      <c r="N96" s="89" t="s">
        <v>1044</v>
      </c>
      <c r="O96" s="89" t="s">
        <v>1045</v>
      </c>
      <c r="P96" s="96" t="s">
        <v>1557</v>
      </c>
      <c r="Q96" s="96" t="s">
        <v>1083</v>
      </c>
      <c r="R96" s="96" t="s">
        <v>1557</v>
      </c>
      <c r="S96" s="96" t="s">
        <v>1083</v>
      </c>
      <c r="T96" s="96" t="s">
        <v>1085</v>
      </c>
      <c r="U96" s="89" t="s">
        <v>1047</v>
      </c>
      <c r="V96" s="89" t="s">
        <v>1081</v>
      </c>
      <c r="W96" s="89" t="s">
        <v>1048</v>
      </c>
      <c r="X96" s="89" t="s">
        <v>1082</v>
      </c>
      <c r="Y96" s="89" t="s">
        <v>1049</v>
      </c>
      <c r="Z96" s="89" t="s">
        <v>1703</v>
      </c>
      <c r="AA96" s="89" t="s">
        <v>1046</v>
      </c>
      <c r="AB96" s="89" t="s">
        <v>1050</v>
      </c>
      <c r="AC96" s="74">
        <v>0</v>
      </c>
      <c r="AD96" s="91" t="s">
        <v>1042</v>
      </c>
      <c r="AE96" s="92" t="s">
        <v>1043</v>
      </c>
      <c r="AF96" s="92" t="s">
        <v>1044</v>
      </c>
      <c r="AG96" s="92" t="s">
        <v>1045</v>
      </c>
      <c r="AH96" s="96" t="s">
        <v>1557</v>
      </c>
      <c r="AI96" s="96" t="s">
        <v>1083</v>
      </c>
      <c r="AJ96" s="96" t="s">
        <v>1557</v>
      </c>
      <c r="AK96" s="96" t="s">
        <v>1083</v>
      </c>
      <c r="AL96" s="96" t="s">
        <v>1085</v>
      </c>
      <c r="AM96" s="92" t="s">
        <v>1047</v>
      </c>
      <c r="AN96" s="92" t="s">
        <v>1081</v>
      </c>
      <c r="AO96" s="92" t="s">
        <v>1048</v>
      </c>
      <c r="AP96" s="92" t="s">
        <v>1082</v>
      </c>
      <c r="AQ96" s="92" t="s">
        <v>1049</v>
      </c>
      <c r="AR96" s="92" t="s">
        <v>1046</v>
      </c>
      <c r="AS96" s="113" t="s">
        <v>1718</v>
      </c>
      <c r="AT96" s="97" t="s">
        <v>1053</v>
      </c>
      <c r="AU96" s="98" t="s">
        <v>1706</v>
      </c>
      <c r="AV96" s="111" t="s">
        <v>1708</v>
      </c>
      <c r="AW96" s="111" t="s">
        <v>1709</v>
      </c>
      <c r="AX96" s="111" t="s">
        <v>1710</v>
      </c>
      <c r="AY96" s="111" t="s">
        <v>1711</v>
      </c>
      <c r="AZ96" s="111" t="s">
        <v>1713</v>
      </c>
      <c r="BA96" s="111" t="s">
        <v>1714</v>
      </c>
      <c r="BB96" s="106" t="s">
        <v>1708</v>
      </c>
      <c r="BC96" s="106" t="s">
        <v>1709</v>
      </c>
      <c r="BD96" s="106" t="s">
        <v>1710</v>
      </c>
      <c r="BE96" s="106" t="s">
        <v>1711</v>
      </c>
      <c r="BF96" s="106" t="s">
        <v>1713</v>
      </c>
      <c r="BG96" s="106" t="s">
        <v>1714</v>
      </c>
    </row>
    <row r="97" spans="1:59" ht="30" x14ac:dyDescent="0.35">
      <c r="A97" s="87">
        <v>7</v>
      </c>
      <c r="B97" s="79">
        <v>105059</v>
      </c>
      <c r="C97" s="80" t="s">
        <v>48</v>
      </c>
      <c r="D97" s="80" t="s">
        <v>36</v>
      </c>
      <c r="E97" s="79" t="s">
        <v>49</v>
      </c>
      <c r="F97" s="79" t="s">
        <v>13</v>
      </c>
      <c r="G97" s="79" t="s">
        <v>9</v>
      </c>
      <c r="H97" s="81" t="s">
        <v>1701</v>
      </c>
      <c r="I97" s="81" t="s">
        <v>1701</v>
      </c>
      <c r="J97" s="79" t="s">
        <v>1191</v>
      </c>
      <c r="K97" s="79" t="s">
        <v>1088</v>
      </c>
      <c r="L97" s="78">
        <v>68.626470013381692</v>
      </c>
      <c r="M97" s="68">
        <v>16.296296296296298</v>
      </c>
      <c r="N97" s="68">
        <v>47.85666607859649</v>
      </c>
      <c r="O97" s="68">
        <v>69.81596531756739</v>
      </c>
      <c r="P97" s="99">
        <v>0</v>
      </c>
      <c r="Q97" s="99">
        <v>25</v>
      </c>
      <c r="R97" s="99">
        <v>0</v>
      </c>
      <c r="S97" s="99">
        <v>25</v>
      </c>
      <c r="T97" s="99">
        <v>0</v>
      </c>
      <c r="U97" s="68">
        <v>87.391757021431033</v>
      </c>
      <c r="V97" s="68">
        <v>49.756666666666661</v>
      </c>
      <c r="W97" s="68">
        <v>86.222222222222229</v>
      </c>
      <c r="X97" s="68">
        <v>84.5</v>
      </c>
      <c r="Y97" s="68">
        <v>83.6388888888889</v>
      </c>
      <c r="Z97" s="68">
        <v>78.003120124805008</v>
      </c>
      <c r="AA97" s="68">
        <v>1.87207488299532</v>
      </c>
      <c r="AB97" s="68">
        <v>0.86</v>
      </c>
      <c r="AC97" s="74"/>
      <c r="AD97" s="75">
        <v>0</v>
      </c>
      <c r="AE97" s="75">
        <v>0</v>
      </c>
      <c r="AF97" s="75">
        <v>0.83122079731403509</v>
      </c>
      <c r="AG97" s="75">
        <v>2.4494900963062891</v>
      </c>
      <c r="AH97" s="75">
        <v>0</v>
      </c>
      <c r="AI97" s="75">
        <v>0</v>
      </c>
      <c r="AJ97" s="75">
        <v>0</v>
      </c>
      <c r="AK97" s="75">
        <v>0</v>
      </c>
      <c r="AL97" s="75">
        <v>0</v>
      </c>
      <c r="AM97" s="75">
        <v>1.0871149575008614</v>
      </c>
      <c r="AN97" s="75">
        <v>0</v>
      </c>
      <c r="AO97" s="75">
        <v>4.4333333333333345</v>
      </c>
      <c r="AP97" s="75">
        <v>3</v>
      </c>
      <c r="AQ97" s="75">
        <v>2.3183333333333338</v>
      </c>
      <c r="AR97" s="75">
        <v>5.4402496099844004</v>
      </c>
      <c r="AS97" s="114">
        <v>0</v>
      </c>
      <c r="AT97" s="69">
        <v>21.733046808635837</v>
      </c>
      <c r="AU97" s="70">
        <v>95</v>
      </c>
      <c r="AV97" s="110" t="s">
        <v>1093</v>
      </c>
      <c r="AW97" s="110" t="s">
        <v>1093</v>
      </c>
      <c r="AX97" s="110" t="s">
        <v>1093</v>
      </c>
      <c r="AY97" s="110" t="s">
        <v>1093</v>
      </c>
      <c r="AZ97" s="110" t="s">
        <v>1093</v>
      </c>
      <c r="BA97" s="116" t="s">
        <v>1093</v>
      </c>
      <c r="BB97" s="109" t="s">
        <v>1716</v>
      </c>
      <c r="BC97" s="109" t="s">
        <v>1716</v>
      </c>
      <c r="BD97" s="109" t="s">
        <v>1716</v>
      </c>
      <c r="BE97" s="109" t="s">
        <v>1716</v>
      </c>
      <c r="BF97" s="109" t="s">
        <v>1716</v>
      </c>
      <c r="BG97" s="109" t="s">
        <v>1716</v>
      </c>
    </row>
    <row r="98" spans="1:59" ht="20" x14ac:dyDescent="0.35">
      <c r="A98" s="87">
        <v>50</v>
      </c>
      <c r="B98" s="79">
        <v>106591</v>
      </c>
      <c r="C98" s="80" t="s">
        <v>126</v>
      </c>
      <c r="D98" s="80" t="s">
        <v>36</v>
      </c>
      <c r="E98" s="79" t="s">
        <v>127</v>
      </c>
      <c r="F98" s="79" t="s">
        <v>33</v>
      </c>
      <c r="G98" s="79" t="s">
        <v>7</v>
      </c>
      <c r="H98" s="81" t="s">
        <v>1701</v>
      </c>
      <c r="I98" s="81" t="s">
        <v>1701</v>
      </c>
      <c r="J98" s="79" t="s">
        <v>1364</v>
      </c>
      <c r="K98" s="79" t="s">
        <v>1088</v>
      </c>
      <c r="L98" s="78">
        <v>80.77883355723921</v>
      </c>
      <c r="M98" s="68">
        <v>21.794871794871796</v>
      </c>
      <c r="N98" s="68">
        <v>73.234080770169101</v>
      </c>
      <c r="O98" s="68">
        <v>79.640723524850344</v>
      </c>
      <c r="P98" s="99">
        <v>0</v>
      </c>
      <c r="Q98" s="99">
        <v>21.428571428571427</v>
      </c>
      <c r="R98" s="99">
        <v>0</v>
      </c>
      <c r="S98" s="99">
        <v>21.428571428571427</v>
      </c>
      <c r="T98" s="99">
        <v>0</v>
      </c>
      <c r="U98" s="68">
        <v>95.472560943139712</v>
      </c>
      <c r="V98" s="68">
        <v>75.930000000000007</v>
      </c>
      <c r="W98" s="68">
        <v>66.642857142857139</v>
      </c>
      <c r="X98" s="68">
        <v>73.25</v>
      </c>
      <c r="Y98" s="68">
        <v>73</v>
      </c>
      <c r="Z98" s="68">
        <v>114.11516853932586</v>
      </c>
      <c r="AA98" s="68">
        <v>2.7387640449438204</v>
      </c>
      <c r="AB98" s="68">
        <v>0.7</v>
      </c>
      <c r="AC98" s="74"/>
      <c r="AD98" s="75">
        <v>4.0180733960269794</v>
      </c>
      <c r="AE98" s="75">
        <v>0</v>
      </c>
      <c r="AF98" s="75">
        <v>2.3855874471728571</v>
      </c>
      <c r="AG98" s="75">
        <v>3.366467528986032</v>
      </c>
      <c r="AH98" s="75">
        <v>0</v>
      </c>
      <c r="AI98" s="75">
        <v>0</v>
      </c>
      <c r="AJ98" s="75">
        <v>0</v>
      </c>
      <c r="AK98" s="75">
        <v>0</v>
      </c>
      <c r="AL98" s="75">
        <v>0</v>
      </c>
      <c r="AM98" s="75">
        <v>3.6417682829419133</v>
      </c>
      <c r="AN98" s="75">
        <v>5</v>
      </c>
      <c r="AO98" s="75">
        <v>2.3321428571428569</v>
      </c>
      <c r="AP98" s="75">
        <v>2.3924999999999996</v>
      </c>
      <c r="AQ98" s="75">
        <v>1.38</v>
      </c>
      <c r="AR98" s="75">
        <v>9.4162921348314619</v>
      </c>
      <c r="AS98" s="114">
        <v>1</v>
      </c>
      <c r="AT98" s="69">
        <v>37.703146274557888</v>
      </c>
      <c r="AU98" s="70">
        <v>74</v>
      </c>
      <c r="AV98" s="110" t="s">
        <v>1093</v>
      </c>
      <c r="AW98" s="110" t="s">
        <v>1093</v>
      </c>
      <c r="AX98" s="110" t="s">
        <v>1093</v>
      </c>
      <c r="AY98" s="110" t="s">
        <v>1093</v>
      </c>
      <c r="AZ98" s="110" t="s">
        <v>1093</v>
      </c>
      <c r="BA98" s="116" t="s">
        <v>1093</v>
      </c>
      <c r="BB98" s="109" t="s">
        <v>1716</v>
      </c>
      <c r="BC98" s="109" t="s">
        <v>1716</v>
      </c>
      <c r="BD98" s="109" t="s">
        <v>1716</v>
      </c>
      <c r="BE98" s="109" t="s">
        <v>1716</v>
      </c>
      <c r="BF98" s="109" t="s">
        <v>1716</v>
      </c>
      <c r="BG98" s="109" t="s">
        <v>1716</v>
      </c>
    </row>
  </sheetData>
  <conditionalFormatting sqref="B6:B93">
    <cfRule type="duplicateValues" dxfId="63" priority="4"/>
  </conditionalFormatting>
  <conditionalFormatting sqref="B96">
    <cfRule type="duplicateValues" dxfId="62" priority="3"/>
  </conditionalFormatting>
  <conditionalFormatting sqref="B97:B98">
    <cfRule type="duplicateValues" dxfId="61" priority="1"/>
    <cfRule type="duplicateValues" dxfId="6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630C-C014-463E-9BBC-8CAC10DC110C}">
  <dimension ref="A1:S432"/>
  <sheetViews>
    <sheetView workbookViewId="0">
      <selection activeCell="B6" sqref="B6"/>
    </sheetView>
  </sheetViews>
  <sheetFormatPr defaultRowHeight="14.5" x14ac:dyDescent="0.35"/>
  <cols>
    <col min="1" max="1" width="12" bestFit="1" customWidth="1"/>
    <col min="4" max="4" width="9.1796875" bestFit="1" customWidth="1"/>
  </cols>
  <sheetData>
    <row r="1" spans="1:19" x14ac:dyDescent="0.35">
      <c r="A1" t="s">
        <v>1057</v>
      </c>
      <c r="F1" t="s">
        <v>1058</v>
      </c>
      <c r="K1" t="s">
        <v>1059</v>
      </c>
      <c r="P1" t="s">
        <v>1060</v>
      </c>
    </row>
    <row r="2" spans="1:19" x14ac:dyDescent="0.35">
      <c r="A2" t="s">
        <v>1042</v>
      </c>
      <c r="B2">
        <v>20</v>
      </c>
      <c r="C2" t="s">
        <v>1061</v>
      </c>
      <c r="D2" t="s">
        <v>1062</v>
      </c>
      <c r="F2" t="s">
        <v>1042</v>
      </c>
      <c r="G2">
        <v>18</v>
      </c>
      <c r="H2" t="s">
        <v>1061</v>
      </c>
      <c r="I2" t="s">
        <v>1062</v>
      </c>
      <c r="K2" t="s">
        <v>1042</v>
      </c>
      <c r="L2">
        <v>10</v>
      </c>
      <c r="M2" t="s">
        <v>1061</v>
      </c>
      <c r="N2" t="s">
        <v>1062</v>
      </c>
      <c r="P2" t="s">
        <v>1042</v>
      </c>
      <c r="Q2">
        <v>10</v>
      </c>
      <c r="R2" t="s">
        <v>1061</v>
      </c>
      <c r="S2" t="s">
        <v>1062</v>
      </c>
    </row>
    <row r="3" spans="1:19" x14ac:dyDescent="0.35">
      <c r="A3" t="s">
        <v>1063</v>
      </c>
      <c r="B3">
        <v>90</v>
      </c>
      <c r="C3">
        <v>20</v>
      </c>
      <c r="D3">
        <v>0</v>
      </c>
      <c r="F3" t="s">
        <v>1063</v>
      </c>
      <c r="G3">
        <v>80</v>
      </c>
      <c r="H3">
        <v>18</v>
      </c>
      <c r="I3">
        <v>0</v>
      </c>
      <c r="K3" t="s">
        <v>1063</v>
      </c>
      <c r="L3">
        <v>110</v>
      </c>
      <c r="M3">
        <v>10</v>
      </c>
      <c r="N3">
        <v>0</v>
      </c>
      <c r="P3" t="s">
        <v>1063</v>
      </c>
      <c r="Q3">
        <v>110</v>
      </c>
      <c r="R3">
        <v>10</v>
      </c>
      <c r="S3">
        <v>0</v>
      </c>
    </row>
    <row r="4" spans="1:19" x14ac:dyDescent="0.35">
      <c r="A4" t="s">
        <v>1064</v>
      </c>
      <c r="B4">
        <v>70</v>
      </c>
      <c r="C4">
        <v>14</v>
      </c>
      <c r="D4">
        <v>6</v>
      </c>
      <c r="F4" t="s">
        <v>1064</v>
      </c>
      <c r="G4">
        <v>70</v>
      </c>
      <c r="H4">
        <v>14</v>
      </c>
      <c r="I4">
        <v>4</v>
      </c>
      <c r="K4" t="s">
        <v>1064</v>
      </c>
      <c r="L4">
        <v>100</v>
      </c>
      <c r="M4">
        <v>7</v>
      </c>
      <c r="N4">
        <v>3</v>
      </c>
      <c r="P4" t="s">
        <v>1064</v>
      </c>
      <c r="Q4">
        <v>100</v>
      </c>
      <c r="R4">
        <v>7</v>
      </c>
      <c r="S4">
        <v>3</v>
      </c>
    </row>
    <row r="5" spans="1:19" x14ac:dyDescent="0.35">
      <c r="A5" t="s">
        <v>1065</v>
      </c>
      <c r="B5">
        <v>50</v>
      </c>
      <c r="C5">
        <v>7</v>
      </c>
      <c r="D5">
        <v>7</v>
      </c>
      <c r="F5" t="s">
        <v>1065</v>
      </c>
      <c r="G5">
        <v>50</v>
      </c>
      <c r="H5">
        <v>8</v>
      </c>
      <c r="I5">
        <v>6</v>
      </c>
      <c r="K5" t="s">
        <v>1065</v>
      </c>
      <c r="L5">
        <v>95</v>
      </c>
      <c r="M5">
        <v>4</v>
      </c>
      <c r="N5">
        <v>2</v>
      </c>
      <c r="P5" t="s">
        <v>1065</v>
      </c>
      <c r="Q5">
        <v>95</v>
      </c>
      <c r="R5">
        <v>4</v>
      </c>
      <c r="S5">
        <v>2</v>
      </c>
    </row>
    <row r="6" spans="1:19" x14ac:dyDescent="0.35">
      <c r="A6" t="s">
        <v>1066</v>
      </c>
      <c r="B6">
        <v>25</v>
      </c>
      <c r="C6">
        <v>2</v>
      </c>
      <c r="D6">
        <v>5</v>
      </c>
      <c r="F6" t="s">
        <v>1066</v>
      </c>
      <c r="G6">
        <v>30</v>
      </c>
      <c r="H6">
        <v>3</v>
      </c>
      <c r="I6">
        <v>5</v>
      </c>
      <c r="K6" t="s">
        <v>1066</v>
      </c>
      <c r="L6">
        <v>70</v>
      </c>
      <c r="M6">
        <v>0.5</v>
      </c>
      <c r="N6">
        <v>3.5</v>
      </c>
      <c r="P6" t="s">
        <v>1066</v>
      </c>
      <c r="Q6">
        <v>70</v>
      </c>
      <c r="R6">
        <v>0.5</v>
      </c>
      <c r="S6">
        <v>3.5</v>
      </c>
    </row>
    <row r="7" spans="1:19" x14ac:dyDescent="0.35">
      <c r="A7" t="s">
        <v>1555</v>
      </c>
      <c r="B7" s="66">
        <f>D7/C7</f>
        <v>9.3037564769534176E-2</v>
      </c>
      <c r="C7" s="67">
        <f>SUM(C413:C432)</f>
        <v>2000</v>
      </c>
      <c r="D7" s="2">
        <f>SUM(D413:D432)</f>
        <v>186.07512953906834</v>
      </c>
    </row>
    <row r="8" spans="1:19" x14ac:dyDescent="0.35">
      <c r="A8" t="s">
        <v>1556</v>
      </c>
      <c r="B8" s="66">
        <f>D8/C8</f>
        <v>9.9334638160427438E-2</v>
      </c>
      <c r="C8" s="67">
        <f>SUM(C10:C412)</f>
        <v>40300</v>
      </c>
      <c r="D8" s="2">
        <f>SUM(D10:D412)</f>
        <v>4003.1859178652257</v>
      </c>
      <c r="E8" s="65"/>
      <c r="G8" s="66">
        <f>I8/H8</f>
        <v>9.1801330221262925E-2</v>
      </c>
      <c r="H8">
        <f>SUM(H10:H412)</f>
        <v>9300</v>
      </c>
      <c r="I8" s="2">
        <f>SUM(I10:I412)</f>
        <v>853.75237105774522</v>
      </c>
    </row>
    <row r="9" spans="1:19" x14ac:dyDescent="0.35">
      <c r="A9" s="1" t="s">
        <v>1089</v>
      </c>
      <c r="B9" s="1" t="s">
        <v>1090</v>
      </c>
      <c r="C9" s="1" t="s">
        <v>1539</v>
      </c>
      <c r="D9" s="1" t="s">
        <v>1540</v>
      </c>
      <c r="F9" s="1" t="s">
        <v>1089</v>
      </c>
      <c r="G9" s="1" t="s">
        <v>1090</v>
      </c>
      <c r="H9" s="1" t="s">
        <v>1539</v>
      </c>
      <c r="I9" s="1" t="s">
        <v>1540</v>
      </c>
      <c r="K9" t="s">
        <v>1089</v>
      </c>
      <c r="L9" t="s">
        <v>1090</v>
      </c>
      <c r="P9" t="s">
        <v>1089</v>
      </c>
      <c r="Q9" t="s">
        <v>1090</v>
      </c>
    </row>
    <row r="10" spans="1:19" x14ac:dyDescent="0.35">
      <c r="A10">
        <v>93.602195406150727</v>
      </c>
      <c r="B10" s="3">
        <f>IF(A10&gt;=B$3,C$3,IF(A10&gt;=B$4,(C$4+((A10-B$4)/(B$3-B$4))*D$4),IF(A10&gt;B$5,(C$5+((A10-B$5)/(B$4-B$5))*D$5),IF(A10&gt;=B$6,(C$6+((A10-B$6)/(B$5-B$6)*D$6)),0))))</f>
        <v>20</v>
      </c>
      <c r="C10">
        <v>100</v>
      </c>
      <c r="D10" s="2">
        <f>C10*B10/100</f>
        <v>20</v>
      </c>
      <c r="F10">
        <v>90.794229084464803</v>
      </c>
      <c r="G10" s="3">
        <f>IF(F10&gt;=G$3,H$3,IF(F10&gt;=G$4,(H$4+((F10-G$4)/(G$3-G$4))*I$4),IF(F10&gt;G$5,(H$5+((F10-G$5)/(G$4-G$5))*I$5),IF(F10&gt;=G$6,(H$6+((F10-G$6)/(G$5-G$6)*I$6)),0))))</f>
        <v>18</v>
      </c>
      <c r="H10">
        <v>100</v>
      </c>
      <c r="I10" s="2">
        <f>H10*G10/100</f>
        <v>18</v>
      </c>
      <c r="K10" s="4">
        <v>175.31594922766553</v>
      </c>
      <c r="L10" s="3">
        <f>IF(K10&gt;=L$3,M$3,IF(K10&gt;=L$4,(M$4+((K10-L$4)/(L$3-L$4))*N$4),IF(K10&gt;L$5,(M$5+((K10-L$5)/(L$4-L$5))*N$5),IF(K10&gt;=L$6,(M$6+((K10-L$6)/(L$5-L$6)*N$6)),0))))</f>
        <v>10</v>
      </c>
      <c r="P10" s="4">
        <v>175.31594922766553</v>
      </c>
      <c r="Q10" s="3">
        <f>IF(P10&gt;=Q$3,R$3,IF(P10&gt;=Q$4,(R$4+((P10-Q$4)/(Q$3-Q$4))*S$4),IF(P10&gt;Q$5,(R$5+((P10-Q$5)/(Q$4-Q$5))*S$5),IF(P10&gt;=Q$6,(R$6+((P10-Q$6)/(Q$5-Q$6)*S$6)),0))))</f>
        <v>10</v>
      </c>
    </row>
    <row r="11" spans="1:19" x14ac:dyDescent="0.35">
      <c r="A11">
        <v>93.261294963004403</v>
      </c>
      <c r="B11" s="3">
        <f t="shared" ref="B11:B74" si="0">IF(A11&gt;=B$3,C$3,IF(A11&gt;=B$4,(C$4+((A11-B$4)/(B$3-B$4))*D$4),IF(A11&gt;B$5,(C$5+((A11-B$5)/(B$4-B$5))*D$5),IF(A11&gt;=B$6,(C$6+((A11-B$6)/(B$5-B$6)*D$6)),0))))</f>
        <v>20</v>
      </c>
      <c r="C11">
        <v>100</v>
      </c>
      <c r="D11" s="2">
        <f t="shared" ref="D11:D74" si="1">C11*B11/100</f>
        <v>20</v>
      </c>
      <c r="F11">
        <v>89.688367265880004</v>
      </c>
      <c r="G11" s="3">
        <f t="shared" ref="G11:G74" si="2">IF(F11&gt;=G$3,H$3,IF(F11&gt;=G$4,(H$4+((F11-G$4)/(G$3-G$4))*I$4),IF(F11&gt;G$5,(H$5+((F11-G$5)/(G$4-G$5))*I$5),IF(F11&gt;=G$6,(H$6+((F11-G$6)/(G$5-G$6)*I$6)),0))))</f>
        <v>18</v>
      </c>
      <c r="H11">
        <v>100</v>
      </c>
      <c r="I11" s="2">
        <f t="shared" ref="I11:I74" si="3">H11*G11/100</f>
        <v>18</v>
      </c>
      <c r="K11" s="4">
        <v>133.584141227391</v>
      </c>
      <c r="L11" s="3">
        <f t="shared" ref="L11:L13" si="4">IF(K11&gt;=$B$3,$C$3,IF(K11&gt;=$B$4,($C$4+((K11-$B$4)/($B$3-$B$4))*$D$4),IF(K11&gt;$B$5,($C$5+((K11-$B$5)/($B$4-$B$5))*$D$5),IF(K11&gt;=$B$6,($C$6+((K11-$B$6)/($B$5-$B$6)*$D$6)),0))))</f>
        <v>20</v>
      </c>
      <c r="P11" s="4">
        <v>133.584141227391</v>
      </c>
      <c r="Q11" s="3">
        <f t="shared" ref="Q11:Q13" si="5">IF(P11&gt;=$B$3,$C$3,IF(P11&gt;=$B$4,($C$4+((P11-$B$4)/($B$3-$B$4))*$D$4),IF(P11&gt;$B$5,($C$5+((P11-$B$5)/($B$4-$B$5))*$D$5),IF(P11&gt;=$B$6,($C$6+((P11-$B$6)/($B$5-$B$6)*$D$6)),0))))</f>
        <v>20</v>
      </c>
    </row>
    <row r="12" spans="1:19" x14ac:dyDescent="0.35">
      <c r="A12">
        <v>93.098557241066644</v>
      </c>
      <c r="B12" s="3">
        <f t="shared" si="0"/>
        <v>20</v>
      </c>
      <c r="C12">
        <v>100</v>
      </c>
      <c r="D12" s="2">
        <f t="shared" si="1"/>
        <v>20</v>
      </c>
      <c r="F12">
        <v>89.119831406901469</v>
      </c>
      <c r="G12" s="3">
        <f t="shared" si="2"/>
        <v>18</v>
      </c>
      <c r="H12">
        <v>100</v>
      </c>
      <c r="I12" s="2">
        <f t="shared" si="3"/>
        <v>18</v>
      </c>
      <c r="K12" s="4">
        <v>132.7815985399277</v>
      </c>
      <c r="L12" s="3">
        <f t="shared" si="4"/>
        <v>20</v>
      </c>
      <c r="P12" s="4">
        <v>132.7815985399277</v>
      </c>
      <c r="Q12" s="3">
        <f t="shared" si="5"/>
        <v>20</v>
      </c>
    </row>
    <row r="13" spans="1:19" x14ac:dyDescent="0.35">
      <c r="A13">
        <v>92.782581833157039</v>
      </c>
      <c r="B13" s="3">
        <f t="shared" si="0"/>
        <v>20</v>
      </c>
      <c r="C13">
        <v>100</v>
      </c>
      <c r="D13" s="2">
        <f t="shared" si="1"/>
        <v>20</v>
      </c>
      <c r="F13">
        <v>80.713731927837557</v>
      </c>
      <c r="G13" s="3">
        <f t="shared" si="2"/>
        <v>18</v>
      </c>
      <c r="H13">
        <v>100</v>
      </c>
      <c r="I13" s="2">
        <f t="shared" si="3"/>
        <v>18</v>
      </c>
      <c r="K13" s="4">
        <v>122.22807227396812</v>
      </c>
      <c r="L13" s="3">
        <f t="shared" si="4"/>
        <v>20</v>
      </c>
      <c r="P13" s="4">
        <v>122.22807227396812</v>
      </c>
      <c r="Q13" s="3">
        <f t="shared" si="5"/>
        <v>20</v>
      </c>
    </row>
    <row r="14" spans="1:19" x14ac:dyDescent="0.35">
      <c r="A14">
        <v>92.106340260133706</v>
      </c>
      <c r="B14" s="3">
        <f t="shared" si="0"/>
        <v>20</v>
      </c>
      <c r="C14">
        <v>100</v>
      </c>
      <c r="D14" s="2">
        <f t="shared" si="1"/>
        <v>20</v>
      </c>
      <c r="F14" s="4">
        <v>79.458505759627656</v>
      </c>
      <c r="G14" s="3">
        <f t="shared" si="2"/>
        <v>17.783402303851062</v>
      </c>
      <c r="H14">
        <v>100</v>
      </c>
      <c r="I14" s="2">
        <f t="shared" si="3"/>
        <v>17.783402303851062</v>
      </c>
    </row>
    <row r="15" spans="1:19" x14ac:dyDescent="0.35">
      <c r="A15">
        <v>91.744467823166516</v>
      </c>
      <c r="B15" s="3">
        <f t="shared" si="0"/>
        <v>20</v>
      </c>
      <c r="C15">
        <v>100</v>
      </c>
      <c r="D15" s="2">
        <f t="shared" si="1"/>
        <v>20</v>
      </c>
      <c r="F15">
        <v>78.114199109969348</v>
      </c>
      <c r="G15" s="3">
        <f t="shared" si="2"/>
        <v>17.245679643987739</v>
      </c>
      <c r="H15">
        <v>100</v>
      </c>
      <c r="I15" s="2">
        <f t="shared" si="3"/>
        <v>17.245679643987739</v>
      </c>
    </row>
    <row r="16" spans="1:19" x14ac:dyDescent="0.35">
      <c r="A16">
        <v>91.665380391412356</v>
      </c>
      <c r="B16" s="3">
        <f t="shared" si="0"/>
        <v>20</v>
      </c>
      <c r="C16">
        <v>100</v>
      </c>
      <c r="D16" s="2">
        <f t="shared" si="1"/>
        <v>20</v>
      </c>
      <c r="F16">
        <v>77.725111673165642</v>
      </c>
      <c r="G16" s="3">
        <f t="shared" si="2"/>
        <v>17.090044669266256</v>
      </c>
      <c r="H16">
        <v>100</v>
      </c>
      <c r="I16" s="2">
        <f t="shared" si="3"/>
        <v>17.090044669266256</v>
      </c>
    </row>
    <row r="17" spans="1:9" x14ac:dyDescent="0.35">
      <c r="A17">
        <v>91.141083650888334</v>
      </c>
      <c r="B17" s="3">
        <f t="shared" si="0"/>
        <v>20</v>
      </c>
      <c r="C17">
        <v>100</v>
      </c>
      <c r="D17" s="2">
        <f t="shared" si="1"/>
        <v>20</v>
      </c>
      <c r="F17">
        <v>77.291185403436828</v>
      </c>
      <c r="G17" s="3">
        <f t="shared" si="2"/>
        <v>16.91647416137473</v>
      </c>
      <c r="H17">
        <v>100</v>
      </c>
      <c r="I17" s="2">
        <f t="shared" si="3"/>
        <v>16.91647416137473</v>
      </c>
    </row>
    <row r="18" spans="1:9" x14ac:dyDescent="0.35">
      <c r="A18">
        <v>90.451211259262635</v>
      </c>
      <c r="B18" s="3">
        <f t="shared" si="0"/>
        <v>20</v>
      </c>
      <c r="C18">
        <v>100</v>
      </c>
      <c r="D18" s="2">
        <f t="shared" si="1"/>
        <v>20</v>
      </c>
      <c r="F18">
        <v>76.882619004413016</v>
      </c>
      <c r="G18" s="3">
        <f t="shared" si="2"/>
        <v>16.753047601765207</v>
      </c>
      <c r="H18">
        <v>100</v>
      </c>
      <c r="I18" s="2">
        <f t="shared" si="3"/>
        <v>16.753047601765207</v>
      </c>
    </row>
    <row r="19" spans="1:9" x14ac:dyDescent="0.35">
      <c r="A19">
        <v>90.059940167421047</v>
      </c>
      <c r="B19" s="3">
        <f t="shared" si="0"/>
        <v>20</v>
      </c>
      <c r="C19">
        <v>100</v>
      </c>
      <c r="D19" s="2">
        <f t="shared" si="1"/>
        <v>20</v>
      </c>
      <c r="F19">
        <v>76.156945184857136</v>
      </c>
      <c r="G19" s="3">
        <f t="shared" si="2"/>
        <v>16.462778073942854</v>
      </c>
      <c r="H19">
        <v>100</v>
      </c>
      <c r="I19" s="2">
        <f t="shared" si="3"/>
        <v>16.462778073942854</v>
      </c>
    </row>
    <row r="20" spans="1:9" x14ac:dyDescent="0.35">
      <c r="A20">
        <v>89.856699135721001</v>
      </c>
      <c r="B20" s="3">
        <f t="shared" si="0"/>
        <v>19.957009740716302</v>
      </c>
      <c r="C20">
        <v>100</v>
      </c>
      <c r="D20" s="2">
        <f t="shared" si="1"/>
        <v>19.957009740716302</v>
      </c>
      <c r="F20">
        <v>75.550707980551095</v>
      </c>
      <c r="G20" s="3">
        <f t="shared" si="2"/>
        <v>16.220283192220439</v>
      </c>
      <c r="H20">
        <v>100</v>
      </c>
      <c r="I20" s="2">
        <f t="shared" si="3"/>
        <v>16.220283192220439</v>
      </c>
    </row>
    <row r="21" spans="1:9" x14ac:dyDescent="0.35">
      <c r="A21">
        <v>88.464927930975378</v>
      </c>
      <c r="B21" s="3">
        <f t="shared" si="0"/>
        <v>19.539478379292614</v>
      </c>
      <c r="C21">
        <v>100</v>
      </c>
      <c r="D21" s="2">
        <f t="shared" si="1"/>
        <v>19.539478379292614</v>
      </c>
      <c r="F21">
        <v>72.230793037403373</v>
      </c>
      <c r="G21" s="3">
        <f t="shared" si="2"/>
        <v>14.892317214961349</v>
      </c>
      <c r="H21">
        <v>100</v>
      </c>
      <c r="I21" s="2">
        <f t="shared" si="3"/>
        <v>14.892317214961349</v>
      </c>
    </row>
    <row r="22" spans="1:9" x14ac:dyDescent="0.35">
      <c r="A22">
        <v>87.730045799665874</v>
      </c>
      <c r="B22" s="3">
        <f t="shared" si="0"/>
        <v>19.319013739899763</v>
      </c>
      <c r="C22">
        <v>100</v>
      </c>
      <c r="D22" s="2">
        <f t="shared" si="1"/>
        <v>19.319013739899763</v>
      </c>
      <c r="F22">
        <v>72.073349014771665</v>
      </c>
      <c r="G22" s="3">
        <f t="shared" si="2"/>
        <v>14.829339605908666</v>
      </c>
      <c r="H22">
        <v>100</v>
      </c>
      <c r="I22" s="2">
        <f t="shared" si="3"/>
        <v>14.829339605908666</v>
      </c>
    </row>
    <row r="23" spans="1:9" x14ac:dyDescent="0.35">
      <c r="A23">
        <v>87.266892617107885</v>
      </c>
      <c r="B23" s="3">
        <f t="shared" si="0"/>
        <v>19.180067785132366</v>
      </c>
      <c r="C23">
        <v>100</v>
      </c>
      <c r="D23" s="2">
        <f t="shared" si="1"/>
        <v>19.180067785132366</v>
      </c>
      <c r="F23">
        <v>71.802229783027556</v>
      </c>
      <c r="G23" s="3">
        <f t="shared" si="2"/>
        <v>14.720891913211023</v>
      </c>
      <c r="H23">
        <v>100</v>
      </c>
      <c r="I23" s="2">
        <f t="shared" si="3"/>
        <v>14.720891913211023</v>
      </c>
    </row>
    <row r="24" spans="1:9" x14ac:dyDescent="0.35">
      <c r="A24">
        <v>86.837139679011685</v>
      </c>
      <c r="B24" s="3">
        <f t="shared" si="0"/>
        <v>19.051141903703506</v>
      </c>
      <c r="C24">
        <v>100</v>
      </c>
      <c r="D24" s="2">
        <f t="shared" si="1"/>
        <v>19.051141903703506</v>
      </c>
      <c r="F24">
        <v>71.67345087241668</v>
      </c>
      <c r="G24" s="3">
        <f t="shared" si="2"/>
        <v>14.669380348966673</v>
      </c>
      <c r="H24">
        <v>100</v>
      </c>
      <c r="I24" s="2">
        <f t="shared" si="3"/>
        <v>14.669380348966673</v>
      </c>
    </row>
    <row r="25" spans="1:9" x14ac:dyDescent="0.35">
      <c r="A25">
        <v>86.388943671199826</v>
      </c>
      <c r="B25" s="3">
        <f t="shared" si="0"/>
        <v>18.916683101359947</v>
      </c>
      <c r="C25">
        <v>100</v>
      </c>
      <c r="D25" s="2">
        <f t="shared" si="1"/>
        <v>18.916683101359947</v>
      </c>
      <c r="F25">
        <v>70.763174267839503</v>
      </c>
      <c r="G25" s="3">
        <f t="shared" si="2"/>
        <v>14.305269707135801</v>
      </c>
      <c r="H25">
        <v>100</v>
      </c>
      <c r="I25" s="2">
        <f t="shared" si="3"/>
        <v>14.305269707135801</v>
      </c>
    </row>
    <row r="26" spans="1:9" x14ac:dyDescent="0.35">
      <c r="A26">
        <v>86.336311164273837</v>
      </c>
      <c r="B26" s="3">
        <f t="shared" si="0"/>
        <v>18.90089334928215</v>
      </c>
      <c r="C26">
        <v>100</v>
      </c>
      <c r="D26" s="2">
        <f t="shared" si="1"/>
        <v>18.90089334928215</v>
      </c>
      <c r="F26">
        <v>70.351728365819042</v>
      </c>
      <c r="G26" s="3">
        <f t="shared" si="2"/>
        <v>14.140691346327618</v>
      </c>
      <c r="H26">
        <v>100</v>
      </c>
      <c r="I26" s="2">
        <f t="shared" si="3"/>
        <v>14.140691346327618</v>
      </c>
    </row>
    <row r="27" spans="1:9" x14ac:dyDescent="0.35">
      <c r="A27">
        <v>86.090177804484838</v>
      </c>
      <c r="B27" s="3">
        <f t="shared" si="0"/>
        <v>18.827053341345451</v>
      </c>
      <c r="C27">
        <v>100</v>
      </c>
      <c r="D27" s="2">
        <f t="shared" si="1"/>
        <v>18.827053341345451</v>
      </c>
      <c r="F27">
        <v>68.285557503083254</v>
      </c>
      <c r="G27" s="3">
        <f t="shared" si="2"/>
        <v>13.485667250924976</v>
      </c>
      <c r="H27">
        <v>100</v>
      </c>
      <c r="I27" s="2">
        <f t="shared" si="3"/>
        <v>13.485667250924976</v>
      </c>
    </row>
    <row r="28" spans="1:9" x14ac:dyDescent="0.35">
      <c r="A28">
        <v>85.970482322952904</v>
      </c>
      <c r="B28" s="3">
        <f t="shared" si="0"/>
        <v>18.791144696885873</v>
      </c>
      <c r="C28">
        <v>100</v>
      </c>
      <c r="D28" s="2">
        <f t="shared" si="1"/>
        <v>18.791144696885873</v>
      </c>
      <c r="F28">
        <v>67.88956868617295</v>
      </c>
      <c r="G28" s="3">
        <f t="shared" si="2"/>
        <v>13.366870605851885</v>
      </c>
      <c r="H28">
        <v>100</v>
      </c>
      <c r="I28" s="2">
        <f t="shared" si="3"/>
        <v>13.366870605851885</v>
      </c>
    </row>
    <row r="29" spans="1:9" x14ac:dyDescent="0.35">
      <c r="A29">
        <v>85.271461744793712</v>
      </c>
      <c r="B29" s="3">
        <f t="shared" si="0"/>
        <v>18.581438523438113</v>
      </c>
      <c r="C29">
        <v>100</v>
      </c>
      <c r="D29" s="2">
        <f t="shared" si="1"/>
        <v>18.581438523438113</v>
      </c>
      <c r="F29">
        <v>67.48466355197418</v>
      </c>
      <c r="G29" s="3">
        <f t="shared" si="2"/>
        <v>13.245399065592254</v>
      </c>
      <c r="H29">
        <v>100</v>
      </c>
      <c r="I29" s="2">
        <f t="shared" si="3"/>
        <v>13.245399065592256</v>
      </c>
    </row>
    <row r="30" spans="1:9" x14ac:dyDescent="0.35">
      <c r="A30">
        <v>84.925247198359017</v>
      </c>
      <c r="B30" s="3">
        <f t="shared" si="0"/>
        <v>18.477574159507704</v>
      </c>
      <c r="C30">
        <v>100</v>
      </c>
      <c r="D30" s="2">
        <f t="shared" si="1"/>
        <v>18.477574159507704</v>
      </c>
      <c r="F30">
        <v>67.042118107622258</v>
      </c>
      <c r="G30" s="3">
        <f t="shared" si="2"/>
        <v>13.112635432286677</v>
      </c>
      <c r="H30">
        <v>100</v>
      </c>
      <c r="I30" s="2">
        <f t="shared" si="3"/>
        <v>13.112635432286677</v>
      </c>
    </row>
    <row r="31" spans="1:9" x14ac:dyDescent="0.35">
      <c r="A31">
        <v>84.585325693021218</v>
      </c>
      <c r="B31" s="3">
        <f t="shared" si="0"/>
        <v>18.375597707906365</v>
      </c>
      <c r="C31">
        <v>100</v>
      </c>
      <c r="D31" s="2">
        <f t="shared" si="1"/>
        <v>18.375597707906365</v>
      </c>
      <c r="F31" s="4">
        <v>66.565704880267901</v>
      </c>
      <c r="G31" s="3">
        <f t="shared" si="2"/>
        <v>12.969711464080371</v>
      </c>
      <c r="H31">
        <v>100</v>
      </c>
      <c r="I31" s="2">
        <f t="shared" si="3"/>
        <v>12.969711464080371</v>
      </c>
    </row>
    <row r="32" spans="1:9" x14ac:dyDescent="0.35">
      <c r="A32">
        <v>84.431298616075026</v>
      </c>
      <c r="B32" s="3">
        <f t="shared" si="0"/>
        <v>18.329389584822508</v>
      </c>
      <c r="C32">
        <v>100</v>
      </c>
      <c r="D32" s="2">
        <f t="shared" si="1"/>
        <v>18.329389584822508</v>
      </c>
      <c r="F32">
        <v>65.494478896112412</v>
      </c>
      <c r="G32" s="3">
        <f t="shared" si="2"/>
        <v>12.648343668833723</v>
      </c>
      <c r="H32">
        <v>100</v>
      </c>
      <c r="I32" s="2">
        <f t="shared" si="3"/>
        <v>12.648343668833723</v>
      </c>
    </row>
    <row r="33" spans="1:9" x14ac:dyDescent="0.35">
      <c r="A33">
        <v>84.183315618022291</v>
      </c>
      <c r="B33" s="3">
        <f t="shared" si="0"/>
        <v>18.254994685406686</v>
      </c>
      <c r="C33">
        <v>100</v>
      </c>
      <c r="D33" s="2">
        <f t="shared" si="1"/>
        <v>18.254994685406686</v>
      </c>
      <c r="F33">
        <v>65.403040178173882</v>
      </c>
      <c r="G33" s="3">
        <f t="shared" si="2"/>
        <v>12.620912053452164</v>
      </c>
      <c r="H33">
        <v>100</v>
      </c>
      <c r="I33" s="2">
        <f t="shared" si="3"/>
        <v>12.620912053452164</v>
      </c>
    </row>
    <row r="34" spans="1:9" x14ac:dyDescent="0.35">
      <c r="A34">
        <v>83.984180193403517</v>
      </c>
      <c r="B34" s="3">
        <f t="shared" si="0"/>
        <v>18.195254058021057</v>
      </c>
      <c r="C34">
        <v>100</v>
      </c>
      <c r="D34" s="2">
        <f t="shared" si="1"/>
        <v>18.195254058021057</v>
      </c>
      <c r="F34">
        <v>62.891419654489646</v>
      </c>
      <c r="G34" s="3">
        <f t="shared" si="2"/>
        <v>11.867425896346894</v>
      </c>
      <c r="H34">
        <v>100</v>
      </c>
      <c r="I34" s="2">
        <f t="shared" si="3"/>
        <v>11.867425896346894</v>
      </c>
    </row>
    <row r="35" spans="1:9" x14ac:dyDescent="0.35">
      <c r="A35">
        <v>83.703720925750801</v>
      </c>
      <c r="B35" s="3">
        <f t="shared" si="0"/>
        <v>18.111116277725241</v>
      </c>
      <c r="C35">
        <v>100</v>
      </c>
      <c r="D35" s="2">
        <f t="shared" si="1"/>
        <v>18.111116277725241</v>
      </c>
      <c r="F35">
        <v>62.72256743836666</v>
      </c>
      <c r="G35" s="3">
        <f t="shared" si="2"/>
        <v>11.816770231509999</v>
      </c>
      <c r="H35">
        <v>100</v>
      </c>
      <c r="I35" s="2">
        <f t="shared" si="3"/>
        <v>11.816770231509999</v>
      </c>
    </row>
    <row r="36" spans="1:9" x14ac:dyDescent="0.35">
      <c r="A36">
        <v>83.470138454274277</v>
      </c>
      <c r="B36" s="3">
        <f t="shared" si="0"/>
        <v>18.041041536282282</v>
      </c>
      <c r="C36">
        <v>100</v>
      </c>
      <c r="D36" s="2">
        <f t="shared" si="1"/>
        <v>18.041041536282282</v>
      </c>
      <c r="F36">
        <v>61.306926906111762</v>
      </c>
      <c r="G36" s="3">
        <f t="shared" si="2"/>
        <v>11.392078071833529</v>
      </c>
      <c r="H36">
        <v>100</v>
      </c>
      <c r="I36" s="2">
        <f t="shared" si="3"/>
        <v>11.392078071833531</v>
      </c>
    </row>
    <row r="37" spans="1:9" x14ac:dyDescent="0.35">
      <c r="A37">
        <v>83.389833667542447</v>
      </c>
      <c r="B37" s="3">
        <f t="shared" si="0"/>
        <v>18.016950100262733</v>
      </c>
      <c r="C37">
        <v>100</v>
      </c>
      <c r="D37" s="2">
        <f t="shared" si="1"/>
        <v>18.016950100262733</v>
      </c>
      <c r="F37">
        <v>61.433050026320764</v>
      </c>
      <c r="G37" s="3">
        <f t="shared" si="2"/>
        <v>11.429915007896229</v>
      </c>
      <c r="H37">
        <v>100</v>
      </c>
      <c r="I37" s="2">
        <f t="shared" si="3"/>
        <v>11.429915007896229</v>
      </c>
    </row>
    <row r="38" spans="1:9" x14ac:dyDescent="0.35">
      <c r="A38">
        <v>83.034614374669573</v>
      </c>
      <c r="B38" s="3">
        <f t="shared" si="0"/>
        <v>17.910384312400872</v>
      </c>
      <c r="C38">
        <v>100</v>
      </c>
      <c r="D38" s="2">
        <f t="shared" si="1"/>
        <v>17.910384312400872</v>
      </c>
      <c r="F38">
        <v>61.375509248590049</v>
      </c>
      <c r="G38" s="3">
        <f t="shared" si="2"/>
        <v>11.412652774577015</v>
      </c>
      <c r="H38">
        <v>100</v>
      </c>
      <c r="I38" s="2">
        <f t="shared" si="3"/>
        <v>11.412652774577015</v>
      </c>
    </row>
    <row r="39" spans="1:9" x14ac:dyDescent="0.35">
      <c r="A39">
        <v>82.950618557682944</v>
      </c>
      <c r="B39" s="3">
        <f t="shared" si="0"/>
        <v>17.885185567304884</v>
      </c>
      <c r="C39">
        <v>100</v>
      </c>
      <c r="D39" s="2">
        <f t="shared" si="1"/>
        <v>17.885185567304884</v>
      </c>
      <c r="F39">
        <v>60.41086618149005</v>
      </c>
      <c r="G39" s="3">
        <f t="shared" si="2"/>
        <v>11.123259854447015</v>
      </c>
      <c r="H39">
        <v>100</v>
      </c>
      <c r="I39" s="2">
        <f t="shared" si="3"/>
        <v>11.123259854447015</v>
      </c>
    </row>
    <row r="40" spans="1:9" x14ac:dyDescent="0.35">
      <c r="A40">
        <v>82.938597555808542</v>
      </c>
      <c r="B40" s="3">
        <f t="shared" si="0"/>
        <v>17.881579266742563</v>
      </c>
      <c r="C40">
        <v>100</v>
      </c>
      <c r="D40" s="2">
        <f t="shared" si="1"/>
        <v>17.881579266742563</v>
      </c>
      <c r="F40">
        <v>59.602898805888501</v>
      </c>
      <c r="G40" s="3">
        <f t="shared" si="2"/>
        <v>10.88086964176655</v>
      </c>
      <c r="H40">
        <v>100</v>
      </c>
      <c r="I40" s="2">
        <f t="shared" si="3"/>
        <v>10.880869641766548</v>
      </c>
    </row>
    <row r="41" spans="1:9" x14ac:dyDescent="0.35">
      <c r="A41">
        <v>82.646578250414038</v>
      </c>
      <c r="B41" s="3">
        <f t="shared" si="0"/>
        <v>17.793973475124211</v>
      </c>
      <c r="C41">
        <v>100</v>
      </c>
      <c r="D41" s="2">
        <f t="shared" si="1"/>
        <v>17.793973475124211</v>
      </c>
      <c r="F41">
        <v>59.041013346915896</v>
      </c>
      <c r="G41" s="3">
        <f t="shared" si="2"/>
        <v>10.712304004074769</v>
      </c>
      <c r="H41">
        <v>100</v>
      </c>
      <c r="I41" s="2">
        <f t="shared" si="3"/>
        <v>10.71230400407477</v>
      </c>
    </row>
    <row r="42" spans="1:9" x14ac:dyDescent="0.35">
      <c r="A42">
        <v>82.616515786459644</v>
      </c>
      <c r="B42" s="3">
        <f t="shared" si="0"/>
        <v>17.784954735937895</v>
      </c>
      <c r="C42">
        <v>100</v>
      </c>
      <c r="D42" s="2">
        <f t="shared" si="1"/>
        <v>17.784954735937895</v>
      </c>
      <c r="F42">
        <v>57.627906291129861</v>
      </c>
      <c r="G42" s="3">
        <f t="shared" si="2"/>
        <v>10.288371887338958</v>
      </c>
      <c r="H42">
        <v>100</v>
      </c>
      <c r="I42" s="2">
        <f t="shared" si="3"/>
        <v>10.288371887338958</v>
      </c>
    </row>
    <row r="43" spans="1:9" x14ac:dyDescent="0.35">
      <c r="A43">
        <v>82.385361994323574</v>
      </c>
      <c r="B43" s="3">
        <f t="shared" si="0"/>
        <v>17.715608598297074</v>
      </c>
      <c r="C43">
        <v>100</v>
      </c>
      <c r="D43" s="2">
        <f t="shared" si="1"/>
        <v>17.715608598297074</v>
      </c>
      <c r="F43">
        <v>57.566411545777797</v>
      </c>
      <c r="G43" s="3">
        <f t="shared" si="2"/>
        <v>10.269923463733338</v>
      </c>
      <c r="H43">
        <v>100</v>
      </c>
      <c r="I43" s="2">
        <f t="shared" si="3"/>
        <v>10.26992346373334</v>
      </c>
    </row>
    <row r="44" spans="1:9" x14ac:dyDescent="0.35">
      <c r="A44">
        <v>82.354698262073398</v>
      </c>
      <c r="B44" s="3">
        <f t="shared" si="0"/>
        <v>17.706409478622021</v>
      </c>
      <c r="C44">
        <v>100</v>
      </c>
      <c r="D44" s="2">
        <f t="shared" si="1"/>
        <v>17.706409478622021</v>
      </c>
      <c r="F44">
        <v>57.369815888501165</v>
      </c>
      <c r="G44" s="3">
        <f t="shared" si="2"/>
        <v>10.21094476655035</v>
      </c>
      <c r="H44">
        <v>100</v>
      </c>
      <c r="I44" s="2">
        <f t="shared" si="3"/>
        <v>10.21094476655035</v>
      </c>
    </row>
    <row r="45" spans="1:9" x14ac:dyDescent="0.35">
      <c r="A45">
        <v>82.223462450348052</v>
      </c>
      <c r="B45" s="3">
        <f t="shared" si="0"/>
        <v>17.667038735104416</v>
      </c>
      <c r="C45">
        <v>100</v>
      </c>
      <c r="D45" s="2">
        <f t="shared" si="1"/>
        <v>17.667038735104416</v>
      </c>
      <c r="F45">
        <v>57.324591611481196</v>
      </c>
      <c r="G45" s="3">
        <f t="shared" si="2"/>
        <v>10.19737748344436</v>
      </c>
      <c r="H45">
        <v>100</v>
      </c>
      <c r="I45" s="2">
        <f t="shared" si="3"/>
        <v>10.19737748344436</v>
      </c>
    </row>
    <row r="46" spans="1:9" x14ac:dyDescent="0.35">
      <c r="A46">
        <v>82.044759601070041</v>
      </c>
      <c r="B46" s="3">
        <f t="shared" si="0"/>
        <v>17.613427880321012</v>
      </c>
      <c r="C46">
        <v>100</v>
      </c>
      <c r="D46" s="2">
        <f t="shared" si="1"/>
        <v>17.613427880321012</v>
      </c>
      <c r="F46">
        <v>56.732458637366129</v>
      </c>
      <c r="G46" s="3">
        <f t="shared" si="2"/>
        <v>10.019737591209839</v>
      </c>
      <c r="H46">
        <v>100</v>
      </c>
      <c r="I46" s="2">
        <f t="shared" si="3"/>
        <v>10.019737591209839</v>
      </c>
    </row>
    <row r="47" spans="1:9" x14ac:dyDescent="0.35">
      <c r="A47">
        <v>81.95606360164048</v>
      </c>
      <c r="B47" s="3">
        <f t="shared" si="0"/>
        <v>17.586819080492145</v>
      </c>
      <c r="C47">
        <v>100</v>
      </c>
      <c r="D47" s="2">
        <f t="shared" si="1"/>
        <v>17.586819080492145</v>
      </c>
      <c r="F47">
        <v>56.662462566832154</v>
      </c>
      <c r="G47" s="3">
        <f t="shared" si="2"/>
        <v>9.9987387700496466</v>
      </c>
      <c r="H47">
        <v>100</v>
      </c>
      <c r="I47" s="2">
        <f t="shared" si="3"/>
        <v>9.9987387700496466</v>
      </c>
    </row>
    <row r="48" spans="1:9" x14ac:dyDescent="0.35">
      <c r="A48">
        <v>81.704096175328772</v>
      </c>
      <c r="B48" s="3">
        <f t="shared" si="0"/>
        <v>17.511228852598631</v>
      </c>
      <c r="C48">
        <v>100</v>
      </c>
      <c r="D48" s="2">
        <f t="shared" si="1"/>
        <v>17.511228852598631</v>
      </c>
      <c r="F48">
        <v>55.892441019710546</v>
      </c>
      <c r="G48" s="3">
        <f t="shared" si="2"/>
        <v>9.7677323059131638</v>
      </c>
      <c r="H48">
        <v>100</v>
      </c>
      <c r="I48" s="2">
        <f t="shared" si="3"/>
        <v>9.7677323059131638</v>
      </c>
    </row>
    <row r="49" spans="1:9" x14ac:dyDescent="0.35">
      <c r="A49">
        <v>81.498012371214443</v>
      </c>
      <c r="B49" s="3">
        <f t="shared" si="0"/>
        <v>17.449403711364333</v>
      </c>
      <c r="C49">
        <v>100</v>
      </c>
      <c r="D49" s="2">
        <f t="shared" si="1"/>
        <v>17.449403711364333</v>
      </c>
      <c r="F49">
        <v>55.501946559139704</v>
      </c>
      <c r="G49" s="3">
        <f t="shared" si="2"/>
        <v>9.6505839677419107</v>
      </c>
      <c r="H49">
        <v>100</v>
      </c>
      <c r="I49" s="2">
        <f t="shared" si="3"/>
        <v>9.6505839677419107</v>
      </c>
    </row>
    <row r="50" spans="1:9" x14ac:dyDescent="0.35">
      <c r="A50">
        <v>81.006977107590927</v>
      </c>
      <c r="B50" s="3">
        <f t="shared" si="0"/>
        <v>17.302093132277278</v>
      </c>
      <c r="C50">
        <v>100</v>
      </c>
      <c r="D50" s="2">
        <f t="shared" si="1"/>
        <v>17.302093132277278</v>
      </c>
      <c r="F50">
        <v>55.446141953578234</v>
      </c>
      <c r="G50" s="3">
        <f t="shared" si="2"/>
        <v>9.6338425860734702</v>
      </c>
      <c r="H50">
        <v>100</v>
      </c>
      <c r="I50" s="2">
        <f t="shared" si="3"/>
        <v>9.6338425860734702</v>
      </c>
    </row>
    <row r="51" spans="1:9" x14ac:dyDescent="0.35">
      <c r="A51">
        <v>80.898020316340421</v>
      </c>
      <c r="B51" s="3">
        <f t="shared" si="0"/>
        <v>17.269406094902127</v>
      </c>
      <c r="C51">
        <v>100</v>
      </c>
      <c r="D51" s="2">
        <f t="shared" si="1"/>
        <v>17.269406094902127</v>
      </c>
      <c r="F51">
        <v>55.008503717545757</v>
      </c>
      <c r="G51" s="3">
        <f t="shared" si="2"/>
        <v>9.5025511152637279</v>
      </c>
      <c r="H51">
        <v>100</v>
      </c>
      <c r="I51" s="2">
        <f t="shared" si="3"/>
        <v>9.5025511152637279</v>
      </c>
    </row>
    <row r="52" spans="1:9" x14ac:dyDescent="0.35">
      <c r="A52">
        <v>80.848107415993624</v>
      </c>
      <c r="B52" s="3">
        <f t="shared" si="0"/>
        <v>17.254432224798087</v>
      </c>
      <c r="C52">
        <v>100</v>
      </c>
      <c r="D52" s="2">
        <f t="shared" si="1"/>
        <v>17.254432224798087</v>
      </c>
      <c r="F52">
        <v>54.358887247210681</v>
      </c>
      <c r="G52" s="3">
        <f t="shared" si="2"/>
        <v>9.3076661741632041</v>
      </c>
      <c r="H52">
        <v>100</v>
      </c>
      <c r="I52" s="2">
        <f t="shared" si="3"/>
        <v>9.3076661741632041</v>
      </c>
    </row>
    <row r="53" spans="1:9" x14ac:dyDescent="0.35">
      <c r="A53">
        <v>80.646283859168022</v>
      </c>
      <c r="B53" s="3">
        <f t="shared" si="0"/>
        <v>17.193885157750408</v>
      </c>
      <c r="C53">
        <v>100</v>
      </c>
      <c r="D53" s="2">
        <f t="shared" si="1"/>
        <v>17.193885157750408</v>
      </c>
      <c r="F53">
        <v>53.211928769602814</v>
      </c>
      <c r="G53" s="3">
        <f t="shared" si="2"/>
        <v>8.9635786308808445</v>
      </c>
      <c r="H53">
        <v>100</v>
      </c>
      <c r="I53" s="2">
        <f t="shared" si="3"/>
        <v>8.9635786308808445</v>
      </c>
    </row>
    <row r="54" spans="1:9" x14ac:dyDescent="0.35">
      <c r="A54">
        <v>80.462176436364828</v>
      </c>
      <c r="B54" s="3">
        <f t="shared" si="0"/>
        <v>17.138652930909448</v>
      </c>
      <c r="C54">
        <v>100</v>
      </c>
      <c r="D54" s="2">
        <f t="shared" si="1"/>
        <v>17.138652930909448</v>
      </c>
      <c r="F54">
        <v>53.203546897633011</v>
      </c>
      <c r="G54" s="3">
        <f t="shared" si="2"/>
        <v>8.961064069289904</v>
      </c>
      <c r="H54">
        <v>100</v>
      </c>
      <c r="I54" s="2">
        <f t="shared" si="3"/>
        <v>8.961064069289904</v>
      </c>
    </row>
    <row r="55" spans="1:9" x14ac:dyDescent="0.35">
      <c r="A55">
        <v>80.404819868035958</v>
      </c>
      <c r="B55" s="3">
        <f t="shared" si="0"/>
        <v>17.121445960410789</v>
      </c>
      <c r="C55">
        <v>100</v>
      </c>
      <c r="D55" s="2">
        <f t="shared" si="1"/>
        <v>17.121445960410789</v>
      </c>
      <c r="F55">
        <v>52.72354817072798</v>
      </c>
      <c r="G55" s="3">
        <f t="shared" si="2"/>
        <v>8.8170644512183944</v>
      </c>
      <c r="H55">
        <v>100</v>
      </c>
      <c r="I55" s="2">
        <f t="shared" si="3"/>
        <v>8.8170644512183944</v>
      </c>
    </row>
    <row r="56" spans="1:9" x14ac:dyDescent="0.35">
      <c r="A56">
        <v>79.875462777647229</v>
      </c>
      <c r="B56" s="3">
        <f t="shared" si="0"/>
        <v>16.962638833294168</v>
      </c>
      <c r="C56">
        <v>100</v>
      </c>
      <c r="D56" s="2">
        <f t="shared" si="1"/>
        <v>16.962638833294168</v>
      </c>
      <c r="F56">
        <v>52.644255304058099</v>
      </c>
      <c r="G56" s="3">
        <f t="shared" si="2"/>
        <v>8.7932765912174293</v>
      </c>
      <c r="H56">
        <v>100</v>
      </c>
      <c r="I56" s="2">
        <f t="shared" si="3"/>
        <v>8.7932765912174293</v>
      </c>
    </row>
    <row r="57" spans="1:9" x14ac:dyDescent="0.35">
      <c r="A57">
        <v>79.706069451406393</v>
      </c>
      <c r="B57" s="3">
        <f t="shared" si="0"/>
        <v>16.911820835421917</v>
      </c>
      <c r="C57">
        <v>100</v>
      </c>
      <c r="D57" s="2">
        <f t="shared" si="1"/>
        <v>16.911820835421917</v>
      </c>
      <c r="F57">
        <v>52.360208102856916</v>
      </c>
      <c r="G57" s="3">
        <f t="shared" si="2"/>
        <v>8.7080624308570744</v>
      </c>
      <c r="H57">
        <v>100</v>
      </c>
      <c r="I57" s="2">
        <f t="shared" si="3"/>
        <v>8.7080624308570744</v>
      </c>
    </row>
    <row r="58" spans="1:9" x14ac:dyDescent="0.35">
      <c r="A58">
        <v>79.544338948753222</v>
      </c>
      <c r="B58" s="3">
        <f t="shared" si="0"/>
        <v>16.863301684625966</v>
      </c>
      <c r="C58">
        <v>100</v>
      </c>
      <c r="D58" s="2">
        <f t="shared" si="1"/>
        <v>16.863301684625966</v>
      </c>
      <c r="F58">
        <v>51.868676893482458</v>
      </c>
      <c r="G58" s="3">
        <f t="shared" si="2"/>
        <v>8.5606030680447383</v>
      </c>
      <c r="H58">
        <v>100</v>
      </c>
      <c r="I58" s="2">
        <f t="shared" si="3"/>
        <v>8.5606030680447383</v>
      </c>
    </row>
    <row r="59" spans="1:9" x14ac:dyDescent="0.35">
      <c r="A59">
        <v>79.432164848373631</v>
      </c>
      <c r="B59" s="3">
        <f t="shared" si="0"/>
        <v>16.82964945451209</v>
      </c>
      <c r="C59">
        <v>100</v>
      </c>
      <c r="D59" s="2">
        <f t="shared" si="1"/>
        <v>16.82964945451209</v>
      </c>
      <c r="F59">
        <v>51.050307435206925</v>
      </c>
      <c r="G59" s="3">
        <f t="shared" si="2"/>
        <v>8.3150922305620778</v>
      </c>
      <c r="H59">
        <v>100</v>
      </c>
      <c r="I59" s="2">
        <f t="shared" si="3"/>
        <v>8.3150922305620778</v>
      </c>
    </row>
    <row r="60" spans="1:9" x14ac:dyDescent="0.35">
      <c r="A60">
        <v>79.39502019565964</v>
      </c>
      <c r="B60" s="3">
        <f t="shared" si="0"/>
        <v>16.818506058697892</v>
      </c>
      <c r="C60">
        <v>100</v>
      </c>
      <c r="D60" s="2">
        <f t="shared" si="1"/>
        <v>16.818506058697892</v>
      </c>
      <c r="F60" s="4">
        <v>50.321734771459866</v>
      </c>
      <c r="G60" s="3">
        <f t="shared" si="2"/>
        <v>8.0965204314379591</v>
      </c>
      <c r="H60">
        <v>100</v>
      </c>
      <c r="I60" s="2">
        <f t="shared" si="3"/>
        <v>8.0965204314379591</v>
      </c>
    </row>
    <row r="61" spans="1:9" x14ac:dyDescent="0.35">
      <c r="A61">
        <v>79.361133413613729</v>
      </c>
      <c r="B61" s="3">
        <f t="shared" si="0"/>
        <v>16.808340024084117</v>
      </c>
      <c r="C61">
        <v>100</v>
      </c>
      <c r="D61" s="2">
        <f t="shared" si="1"/>
        <v>16.808340024084117</v>
      </c>
      <c r="F61">
        <v>48.981518944566972</v>
      </c>
      <c r="G61" s="3">
        <f t="shared" si="2"/>
        <v>7.7453797361417429</v>
      </c>
      <c r="H61">
        <v>100</v>
      </c>
      <c r="I61" s="2">
        <f t="shared" si="3"/>
        <v>7.745379736141742</v>
      </c>
    </row>
    <row r="62" spans="1:9" x14ac:dyDescent="0.35">
      <c r="A62">
        <v>78.825212008291757</v>
      </c>
      <c r="B62" s="3">
        <f t="shared" si="0"/>
        <v>16.647563602487526</v>
      </c>
      <c r="C62">
        <v>100</v>
      </c>
      <c r="D62" s="2">
        <f t="shared" si="1"/>
        <v>16.647563602487526</v>
      </c>
      <c r="F62">
        <v>47.723583516602396</v>
      </c>
      <c r="G62" s="3">
        <f t="shared" si="2"/>
        <v>7.430895879150599</v>
      </c>
      <c r="H62">
        <v>100</v>
      </c>
      <c r="I62" s="2">
        <f t="shared" si="3"/>
        <v>7.4308958791505999</v>
      </c>
    </row>
    <row r="63" spans="1:9" x14ac:dyDescent="0.35">
      <c r="A63">
        <v>78.688142550371197</v>
      </c>
      <c r="B63" s="3">
        <f t="shared" si="0"/>
        <v>16.60644276511136</v>
      </c>
      <c r="C63">
        <v>100</v>
      </c>
      <c r="D63" s="2">
        <f t="shared" si="1"/>
        <v>16.60644276511136</v>
      </c>
      <c r="F63">
        <v>47.164198856570039</v>
      </c>
      <c r="G63" s="3">
        <f t="shared" si="2"/>
        <v>7.2910497141425097</v>
      </c>
      <c r="H63">
        <v>100</v>
      </c>
      <c r="I63" s="2">
        <f t="shared" si="3"/>
        <v>7.2910497141425097</v>
      </c>
    </row>
    <row r="64" spans="1:9" x14ac:dyDescent="0.35">
      <c r="A64">
        <v>78.551425625120103</v>
      </c>
      <c r="B64" s="3">
        <f t="shared" si="0"/>
        <v>16.56542768753603</v>
      </c>
      <c r="C64">
        <v>100</v>
      </c>
      <c r="D64" s="2">
        <f t="shared" si="1"/>
        <v>16.56542768753603</v>
      </c>
      <c r="F64">
        <v>47.095567448003735</v>
      </c>
      <c r="G64" s="3">
        <f t="shared" si="2"/>
        <v>7.2738918620009336</v>
      </c>
      <c r="H64">
        <v>100</v>
      </c>
      <c r="I64" s="2">
        <f t="shared" si="3"/>
        <v>7.2738918620009336</v>
      </c>
    </row>
    <row r="65" spans="1:9" x14ac:dyDescent="0.35">
      <c r="A65">
        <v>78.470444150990758</v>
      </c>
      <c r="B65" s="3">
        <f t="shared" si="0"/>
        <v>16.541133245297228</v>
      </c>
      <c r="C65">
        <v>100</v>
      </c>
      <c r="D65" s="2">
        <f t="shared" si="1"/>
        <v>16.541133245297228</v>
      </c>
      <c r="F65">
        <v>46.972506464499276</v>
      </c>
      <c r="G65" s="3">
        <f t="shared" si="2"/>
        <v>7.2431266161248189</v>
      </c>
      <c r="H65">
        <v>100</v>
      </c>
      <c r="I65" s="2">
        <f t="shared" si="3"/>
        <v>7.2431266161248189</v>
      </c>
    </row>
    <row r="66" spans="1:9" x14ac:dyDescent="0.35">
      <c r="A66">
        <v>78.345676250077574</v>
      </c>
      <c r="B66" s="3">
        <f t="shared" si="0"/>
        <v>16.503702875023272</v>
      </c>
      <c r="C66">
        <v>100</v>
      </c>
      <c r="D66" s="2">
        <f t="shared" si="1"/>
        <v>16.503702875023272</v>
      </c>
      <c r="F66">
        <v>46.517493785579596</v>
      </c>
      <c r="G66" s="3">
        <f t="shared" si="2"/>
        <v>7.129373446394899</v>
      </c>
      <c r="H66">
        <v>100</v>
      </c>
      <c r="I66" s="2">
        <f t="shared" si="3"/>
        <v>7.129373446394899</v>
      </c>
    </row>
    <row r="67" spans="1:9" x14ac:dyDescent="0.35">
      <c r="A67">
        <v>78.192885947735405</v>
      </c>
      <c r="B67" s="3">
        <f t="shared" si="0"/>
        <v>16.457865784320621</v>
      </c>
      <c r="C67">
        <v>100</v>
      </c>
      <c r="D67" s="2">
        <f t="shared" si="1"/>
        <v>16.457865784320621</v>
      </c>
      <c r="F67">
        <v>46.159303818384629</v>
      </c>
      <c r="G67" s="3">
        <f t="shared" si="2"/>
        <v>7.0398259545961572</v>
      </c>
      <c r="H67">
        <v>100</v>
      </c>
      <c r="I67" s="2">
        <f t="shared" si="3"/>
        <v>7.0398259545961572</v>
      </c>
    </row>
    <row r="68" spans="1:9" x14ac:dyDescent="0.35">
      <c r="A68">
        <v>78.066094641353089</v>
      </c>
      <c r="B68" s="3">
        <f t="shared" si="0"/>
        <v>16.419828392405925</v>
      </c>
      <c r="C68">
        <v>100</v>
      </c>
      <c r="D68" s="2">
        <f t="shared" si="1"/>
        <v>16.419828392405925</v>
      </c>
      <c r="F68">
        <v>45.481449983681472</v>
      </c>
      <c r="G68" s="3">
        <f t="shared" si="2"/>
        <v>6.870362495920368</v>
      </c>
      <c r="H68">
        <v>100</v>
      </c>
      <c r="I68" s="2">
        <f t="shared" si="3"/>
        <v>6.870362495920368</v>
      </c>
    </row>
    <row r="69" spans="1:9" x14ac:dyDescent="0.35">
      <c r="A69">
        <v>77.47723969695231</v>
      </c>
      <c r="B69" s="3">
        <f t="shared" si="0"/>
        <v>16.243171909085692</v>
      </c>
      <c r="C69">
        <v>100</v>
      </c>
      <c r="D69" s="2">
        <f t="shared" si="1"/>
        <v>16.243171909085692</v>
      </c>
      <c r="F69">
        <v>44.670108797814727</v>
      </c>
      <c r="G69" s="3">
        <f t="shared" si="2"/>
        <v>6.6675271994536818</v>
      </c>
      <c r="H69">
        <v>100</v>
      </c>
      <c r="I69" s="2">
        <f t="shared" si="3"/>
        <v>6.6675271994536818</v>
      </c>
    </row>
    <row r="70" spans="1:9" x14ac:dyDescent="0.35">
      <c r="A70">
        <v>77.271718992110593</v>
      </c>
      <c r="B70" s="3">
        <f t="shared" si="0"/>
        <v>16.181515697633177</v>
      </c>
      <c r="C70">
        <v>100</v>
      </c>
      <c r="D70" s="2">
        <f t="shared" si="1"/>
        <v>16.181515697633177</v>
      </c>
      <c r="F70">
        <v>43.677857232990505</v>
      </c>
      <c r="G70" s="3">
        <f t="shared" si="2"/>
        <v>6.4194643082476261</v>
      </c>
      <c r="H70">
        <v>100</v>
      </c>
      <c r="I70" s="2">
        <f t="shared" si="3"/>
        <v>6.4194643082476261</v>
      </c>
    </row>
    <row r="71" spans="1:9" x14ac:dyDescent="0.35">
      <c r="A71">
        <v>77.242098830119232</v>
      </c>
      <c r="B71" s="3">
        <f t="shared" si="0"/>
        <v>16.17262964903577</v>
      </c>
      <c r="C71">
        <v>100</v>
      </c>
      <c r="D71" s="2">
        <f t="shared" si="1"/>
        <v>16.17262964903577</v>
      </c>
      <c r="F71">
        <v>43.132825800211236</v>
      </c>
      <c r="G71" s="3">
        <f t="shared" si="2"/>
        <v>6.2832064500528091</v>
      </c>
      <c r="H71">
        <v>100</v>
      </c>
      <c r="I71" s="2">
        <f t="shared" si="3"/>
        <v>6.2832064500528091</v>
      </c>
    </row>
    <row r="72" spans="1:9" x14ac:dyDescent="0.35">
      <c r="A72">
        <v>77.015637374652229</v>
      </c>
      <c r="B72" s="3">
        <f t="shared" si="0"/>
        <v>16.104691212395668</v>
      </c>
      <c r="C72">
        <v>100</v>
      </c>
      <c r="D72" s="2">
        <f t="shared" si="1"/>
        <v>16.104691212395668</v>
      </c>
      <c r="F72">
        <v>42.966961239362377</v>
      </c>
      <c r="G72" s="3">
        <f t="shared" si="2"/>
        <v>6.2417403098405941</v>
      </c>
      <c r="H72">
        <v>100</v>
      </c>
      <c r="I72" s="2">
        <f t="shared" si="3"/>
        <v>6.2417403098405941</v>
      </c>
    </row>
    <row r="73" spans="1:9" x14ac:dyDescent="0.35">
      <c r="A73">
        <v>76.966911715143311</v>
      </c>
      <c r="B73" s="3">
        <f t="shared" si="0"/>
        <v>16.090073514542993</v>
      </c>
      <c r="C73">
        <v>100</v>
      </c>
      <c r="D73" s="2">
        <f t="shared" si="1"/>
        <v>16.090073514542993</v>
      </c>
      <c r="F73">
        <v>42.907989830896511</v>
      </c>
      <c r="G73" s="3">
        <f t="shared" si="2"/>
        <v>6.2269974577241278</v>
      </c>
      <c r="H73">
        <v>100</v>
      </c>
      <c r="I73" s="2">
        <f t="shared" si="3"/>
        <v>6.2269974577241278</v>
      </c>
    </row>
    <row r="74" spans="1:9" x14ac:dyDescent="0.35">
      <c r="A74">
        <v>76.616616743395582</v>
      </c>
      <c r="B74" s="3">
        <f t="shared" si="0"/>
        <v>15.984985023018675</v>
      </c>
      <c r="C74">
        <v>100</v>
      </c>
      <c r="D74" s="2">
        <f t="shared" si="1"/>
        <v>15.984985023018675</v>
      </c>
      <c r="F74">
        <v>42.621957732472929</v>
      </c>
      <c r="G74" s="3">
        <f t="shared" si="2"/>
        <v>6.1554894331182322</v>
      </c>
      <c r="H74">
        <v>100</v>
      </c>
      <c r="I74" s="2">
        <f t="shared" si="3"/>
        <v>6.1554894331182322</v>
      </c>
    </row>
    <row r="75" spans="1:9" x14ac:dyDescent="0.35">
      <c r="A75">
        <v>76.613809746738909</v>
      </c>
      <c r="B75" s="3">
        <f t="shared" ref="B75:B138" si="6">IF(A75&gt;=B$3,C$3,IF(A75&gt;=B$4,(C$4+((A75-B$4)/(B$3-B$4))*D$4),IF(A75&gt;B$5,(C$5+((A75-B$5)/(B$4-B$5))*D$5),IF(A75&gt;=B$6,(C$6+((A75-B$6)/(B$5-B$6)*D$6)),0))))</f>
        <v>15.984142924021672</v>
      </c>
      <c r="C75">
        <v>100</v>
      </c>
      <c r="D75" s="2">
        <f t="shared" ref="D75:D138" si="7">C75*B75/100</f>
        <v>15.984142924021672</v>
      </c>
      <c r="F75">
        <v>42.603625361768103</v>
      </c>
      <c r="G75" s="3">
        <f t="shared" ref="G75:G102" si="8">IF(F75&gt;=G$3,H$3,IF(F75&gt;=G$4,(H$4+((F75-G$4)/(G$3-G$4))*I$4),IF(F75&gt;G$5,(H$5+((F75-G$5)/(G$4-G$5))*I$5),IF(F75&gt;=G$6,(H$6+((F75-G$6)/(G$5-G$6)*I$6)),0))))</f>
        <v>6.1509063404420257</v>
      </c>
      <c r="H75">
        <v>100</v>
      </c>
      <c r="I75" s="2">
        <f t="shared" ref="I75:I102" si="9">H75*G75/100</f>
        <v>6.1509063404420257</v>
      </c>
    </row>
    <row r="76" spans="1:9" x14ac:dyDescent="0.35">
      <c r="A76">
        <v>76.518883585588739</v>
      </c>
      <c r="B76" s="3">
        <f t="shared" si="6"/>
        <v>15.955665075676622</v>
      </c>
      <c r="C76">
        <v>100</v>
      </c>
      <c r="D76" s="2">
        <f t="shared" si="7"/>
        <v>15.955665075676622</v>
      </c>
      <c r="F76">
        <v>42.50891614478229</v>
      </c>
      <c r="G76" s="3">
        <f t="shared" si="8"/>
        <v>6.1272290361955726</v>
      </c>
      <c r="H76">
        <v>100</v>
      </c>
      <c r="I76" s="2">
        <f t="shared" si="9"/>
        <v>6.1272290361955717</v>
      </c>
    </row>
    <row r="77" spans="1:9" x14ac:dyDescent="0.35">
      <c r="A77">
        <v>76.512480842834151</v>
      </c>
      <c r="B77" s="3">
        <f t="shared" si="6"/>
        <v>15.953744252850246</v>
      </c>
      <c r="C77">
        <v>100</v>
      </c>
      <c r="D77" s="2">
        <f t="shared" si="7"/>
        <v>15.953744252850248</v>
      </c>
      <c r="F77">
        <v>42.435843243960143</v>
      </c>
      <c r="G77" s="3">
        <f t="shared" si="8"/>
        <v>6.1089608109900357</v>
      </c>
      <c r="H77">
        <v>100</v>
      </c>
      <c r="I77" s="2">
        <f t="shared" si="9"/>
        <v>6.1089608109900357</v>
      </c>
    </row>
    <row r="78" spans="1:9" x14ac:dyDescent="0.35">
      <c r="A78">
        <v>76.352870464615989</v>
      </c>
      <c r="B78" s="3">
        <f t="shared" si="6"/>
        <v>15.905861139384797</v>
      </c>
      <c r="C78">
        <v>100</v>
      </c>
      <c r="D78" s="2">
        <f t="shared" si="7"/>
        <v>15.905861139384797</v>
      </c>
      <c r="F78">
        <v>42.274025033020052</v>
      </c>
      <c r="G78" s="3">
        <f t="shared" si="8"/>
        <v>6.0685062582550131</v>
      </c>
      <c r="H78">
        <v>100</v>
      </c>
      <c r="I78" s="2">
        <f t="shared" si="9"/>
        <v>6.0685062582550131</v>
      </c>
    </row>
    <row r="79" spans="1:9" x14ac:dyDescent="0.35">
      <c r="A79">
        <v>76.1360007432516</v>
      </c>
      <c r="B79" s="3">
        <f t="shared" si="6"/>
        <v>15.84080022297548</v>
      </c>
      <c r="C79">
        <v>100</v>
      </c>
      <c r="D79" s="2">
        <f t="shared" si="7"/>
        <v>15.84080022297548</v>
      </c>
      <c r="F79">
        <v>41.534103347166678</v>
      </c>
      <c r="G79" s="3">
        <f t="shared" si="8"/>
        <v>5.8835258367916694</v>
      </c>
      <c r="H79">
        <v>100</v>
      </c>
      <c r="I79" s="2">
        <f t="shared" si="9"/>
        <v>5.8835258367916694</v>
      </c>
    </row>
    <row r="80" spans="1:9" x14ac:dyDescent="0.35">
      <c r="A80">
        <v>76.079186995583257</v>
      </c>
      <c r="B80" s="3">
        <f t="shared" si="6"/>
        <v>15.823756098674977</v>
      </c>
      <c r="C80">
        <v>100</v>
      </c>
      <c r="D80" s="2">
        <f t="shared" si="7"/>
        <v>15.823756098674975</v>
      </c>
      <c r="F80">
        <v>40.90260765865554</v>
      </c>
      <c r="G80" s="3">
        <f t="shared" si="8"/>
        <v>5.7256519146638851</v>
      </c>
      <c r="H80">
        <v>100</v>
      </c>
      <c r="I80" s="2">
        <f t="shared" si="9"/>
        <v>5.725651914663886</v>
      </c>
    </row>
    <row r="81" spans="1:9" x14ac:dyDescent="0.35">
      <c r="A81">
        <v>76.049263865587633</v>
      </c>
      <c r="B81" s="3">
        <f t="shared" si="6"/>
        <v>15.81477915967629</v>
      </c>
      <c r="C81">
        <v>100</v>
      </c>
      <c r="D81" s="2">
        <f t="shared" si="7"/>
        <v>15.814779159676288</v>
      </c>
      <c r="F81">
        <v>40.55124822715117</v>
      </c>
      <c r="G81" s="3">
        <f t="shared" si="8"/>
        <v>5.6378120567877925</v>
      </c>
      <c r="H81">
        <v>100</v>
      </c>
      <c r="I81" s="2">
        <f t="shared" si="9"/>
        <v>5.6378120567877916</v>
      </c>
    </row>
    <row r="82" spans="1:9" x14ac:dyDescent="0.35">
      <c r="A82">
        <v>75.9661138695744</v>
      </c>
      <c r="B82" s="3">
        <f t="shared" si="6"/>
        <v>15.789834160872321</v>
      </c>
      <c r="C82">
        <v>100</v>
      </c>
      <c r="D82" s="2">
        <f t="shared" si="7"/>
        <v>15.789834160872322</v>
      </c>
      <c r="F82">
        <v>40.005718283234025</v>
      </c>
      <c r="G82" s="3">
        <f t="shared" si="8"/>
        <v>5.5014295708085061</v>
      </c>
      <c r="H82">
        <v>100</v>
      </c>
      <c r="I82" s="2">
        <f t="shared" si="9"/>
        <v>5.5014295708085061</v>
      </c>
    </row>
    <row r="83" spans="1:9" x14ac:dyDescent="0.35">
      <c r="A83">
        <v>75.956255647888767</v>
      </c>
      <c r="B83" s="3">
        <f t="shared" si="6"/>
        <v>15.786876694366629</v>
      </c>
      <c r="C83">
        <v>100</v>
      </c>
      <c r="D83" s="2">
        <f t="shared" si="7"/>
        <v>15.786876694366629</v>
      </c>
      <c r="F83">
        <v>39.85929189767576</v>
      </c>
      <c r="G83" s="3">
        <f t="shared" si="8"/>
        <v>5.46482297441894</v>
      </c>
      <c r="H83">
        <v>100</v>
      </c>
      <c r="I83" s="2">
        <f t="shared" si="9"/>
        <v>5.46482297441894</v>
      </c>
    </row>
    <row r="84" spans="1:9" x14ac:dyDescent="0.35">
      <c r="A84">
        <v>75.91290752853547</v>
      </c>
      <c r="B84" s="3">
        <f t="shared" si="6"/>
        <v>15.77387225856064</v>
      </c>
      <c r="C84">
        <v>100</v>
      </c>
      <c r="D84" s="2">
        <f t="shared" si="7"/>
        <v>15.77387225856064</v>
      </c>
      <c r="F84">
        <v>39.469986249958652</v>
      </c>
      <c r="G84" s="3">
        <f t="shared" si="8"/>
        <v>5.3674965624896629</v>
      </c>
      <c r="H84">
        <v>100</v>
      </c>
      <c r="I84" s="2">
        <f t="shared" si="9"/>
        <v>5.3674965624896629</v>
      </c>
    </row>
    <row r="85" spans="1:9" x14ac:dyDescent="0.35">
      <c r="A85">
        <v>75.822036843210199</v>
      </c>
      <c r="B85" s="3">
        <f t="shared" si="6"/>
        <v>15.746611052963059</v>
      </c>
      <c r="C85">
        <v>100</v>
      </c>
      <c r="D85" s="2">
        <f t="shared" si="7"/>
        <v>15.746611052963059</v>
      </c>
      <c r="F85">
        <v>39.120543784997736</v>
      </c>
      <c r="G85" s="3">
        <f t="shared" si="8"/>
        <v>5.2801359462494339</v>
      </c>
      <c r="H85">
        <v>100</v>
      </c>
      <c r="I85" s="2">
        <f t="shared" si="9"/>
        <v>5.2801359462494339</v>
      </c>
    </row>
    <row r="86" spans="1:9" x14ac:dyDescent="0.35">
      <c r="A86">
        <v>75.574943801930132</v>
      </c>
      <c r="B86" s="3">
        <f t="shared" si="6"/>
        <v>15.67248314057904</v>
      </c>
      <c r="C86">
        <v>100</v>
      </c>
      <c r="D86" s="2">
        <f t="shared" si="7"/>
        <v>15.67248314057904</v>
      </c>
      <c r="F86">
        <v>39.105430734063098</v>
      </c>
      <c r="G86" s="3">
        <f t="shared" si="8"/>
        <v>5.2763576835157746</v>
      </c>
      <c r="H86">
        <v>100</v>
      </c>
      <c r="I86" s="2">
        <f t="shared" si="9"/>
        <v>5.2763576835157746</v>
      </c>
    </row>
    <row r="87" spans="1:9" x14ac:dyDescent="0.35">
      <c r="A87">
        <v>75.506564715014804</v>
      </c>
      <c r="B87" s="3">
        <f t="shared" si="6"/>
        <v>15.651969414504441</v>
      </c>
      <c r="C87">
        <v>100</v>
      </c>
      <c r="D87" s="2">
        <f t="shared" si="7"/>
        <v>15.651969414504441</v>
      </c>
      <c r="F87">
        <v>38.991029022700815</v>
      </c>
      <c r="G87" s="3">
        <f t="shared" si="8"/>
        <v>5.2477572556752037</v>
      </c>
      <c r="H87">
        <v>100</v>
      </c>
      <c r="I87" s="2">
        <f t="shared" si="9"/>
        <v>5.2477572556752037</v>
      </c>
    </row>
    <row r="88" spans="1:9" x14ac:dyDescent="0.35">
      <c r="A88">
        <v>75.322746509379044</v>
      </c>
      <c r="B88" s="3">
        <f t="shared" si="6"/>
        <v>15.596823952813713</v>
      </c>
      <c r="C88">
        <v>100</v>
      </c>
      <c r="D88" s="2">
        <f t="shared" si="7"/>
        <v>15.596823952813713</v>
      </c>
      <c r="F88">
        <v>38.598317773207924</v>
      </c>
      <c r="G88" s="3">
        <f t="shared" si="8"/>
        <v>5.149579443301981</v>
      </c>
      <c r="H88">
        <v>100</v>
      </c>
      <c r="I88" s="2">
        <f t="shared" si="9"/>
        <v>5.149579443301981</v>
      </c>
    </row>
    <row r="89" spans="1:9" x14ac:dyDescent="0.35">
      <c r="A89">
        <v>75.306747879156561</v>
      </c>
      <c r="B89" s="3">
        <f t="shared" si="6"/>
        <v>15.592024363746969</v>
      </c>
      <c r="C89">
        <v>100</v>
      </c>
      <c r="D89" s="2">
        <f t="shared" si="7"/>
        <v>15.592024363746969</v>
      </c>
      <c r="F89">
        <v>38.123722675628571</v>
      </c>
      <c r="G89" s="3">
        <f t="shared" si="8"/>
        <v>5.0309306689071427</v>
      </c>
      <c r="H89">
        <v>100</v>
      </c>
      <c r="I89" s="2">
        <f t="shared" si="9"/>
        <v>5.0309306689071427</v>
      </c>
    </row>
    <row r="90" spans="1:9" x14ac:dyDescent="0.35">
      <c r="A90">
        <v>75.075918970316934</v>
      </c>
      <c r="B90" s="3">
        <f t="shared" si="6"/>
        <v>15.522775691095081</v>
      </c>
      <c r="C90">
        <v>100</v>
      </c>
      <c r="D90" s="2">
        <f t="shared" si="7"/>
        <v>15.522775691095081</v>
      </c>
      <c r="F90">
        <v>37.699281867547882</v>
      </c>
      <c r="G90" s="3">
        <f t="shared" si="8"/>
        <v>4.9248204668869704</v>
      </c>
      <c r="H90">
        <v>100</v>
      </c>
      <c r="I90" s="2">
        <f t="shared" si="9"/>
        <v>4.9248204668869704</v>
      </c>
    </row>
    <row r="91" spans="1:9" x14ac:dyDescent="0.35">
      <c r="A91">
        <v>74.942054102401386</v>
      </c>
      <c r="B91" s="3">
        <f t="shared" si="6"/>
        <v>15.482616230720415</v>
      </c>
      <c r="C91">
        <v>100</v>
      </c>
      <c r="D91" s="2">
        <f t="shared" si="7"/>
        <v>15.482616230720417</v>
      </c>
      <c r="F91">
        <v>37.310306015544086</v>
      </c>
      <c r="G91" s="3">
        <f t="shared" si="8"/>
        <v>4.8275765038860214</v>
      </c>
      <c r="H91">
        <v>100</v>
      </c>
      <c r="I91" s="2">
        <f t="shared" si="9"/>
        <v>4.8275765038860214</v>
      </c>
    </row>
    <row r="92" spans="1:9" x14ac:dyDescent="0.35">
      <c r="A92">
        <v>74.805992586241246</v>
      </c>
      <c r="B92" s="3">
        <f t="shared" si="6"/>
        <v>15.441797775872374</v>
      </c>
      <c r="C92">
        <v>100</v>
      </c>
      <c r="D92" s="2">
        <f t="shared" si="7"/>
        <v>15.441797775872374</v>
      </c>
      <c r="F92">
        <v>35.763021257286844</v>
      </c>
      <c r="G92" s="3">
        <f t="shared" si="8"/>
        <v>4.4407553143217111</v>
      </c>
      <c r="H92">
        <v>100</v>
      </c>
      <c r="I92" s="2">
        <f t="shared" si="9"/>
        <v>4.4407553143217111</v>
      </c>
    </row>
    <row r="93" spans="1:9" x14ac:dyDescent="0.35">
      <c r="A93">
        <v>74.660421228547904</v>
      </c>
      <c r="B93" s="3">
        <f t="shared" si="6"/>
        <v>15.398126368564371</v>
      </c>
      <c r="C93">
        <v>100</v>
      </c>
      <c r="D93" s="2">
        <f t="shared" si="7"/>
        <v>15.398126368564371</v>
      </c>
      <c r="F93">
        <v>33.863117452606041</v>
      </c>
      <c r="G93" s="3">
        <f t="shared" si="8"/>
        <v>3.9657793631515101</v>
      </c>
      <c r="H93">
        <v>100</v>
      </c>
      <c r="I93" s="2">
        <f t="shared" si="9"/>
        <v>3.9657793631515101</v>
      </c>
    </row>
    <row r="94" spans="1:9" x14ac:dyDescent="0.35">
      <c r="A94">
        <v>74.538696467386046</v>
      </c>
      <c r="B94" s="3">
        <f t="shared" si="6"/>
        <v>15.361608940215813</v>
      </c>
      <c r="C94">
        <v>100</v>
      </c>
      <c r="D94" s="2">
        <f t="shared" si="7"/>
        <v>15.361608940215813</v>
      </c>
      <c r="F94">
        <v>33.771717314664663</v>
      </c>
      <c r="G94" s="3">
        <f t="shared" si="8"/>
        <v>3.9429293286661657</v>
      </c>
      <c r="H94">
        <v>100</v>
      </c>
      <c r="I94" s="2">
        <f t="shared" si="9"/>
        <v>3.9429293286661657</v>
      </c>
    </row>
    <row r="95" spans="1:9" x14ac:dyDescent="0.35">
      <c r="A95">
        <v>74.537956020785771</v>
      </c>
      <c r="B95" s="3">
        <f t="shared" si="6"/>
        <v>15.361386806235732</v>
      </c>
      <c r="C95">
        <v>100</v>
      </c>
      <c r="D95" s="2">
        <f t="shared" si="7"/>
        <v>15.361386806235732</v>
      </c>
      <c r="F95">
        <v>31.971875172749964</v>
      </c>
      <c r="G95" s="3">
        <f t="shared" si="8"/>
        <v>3.4929687931874911</v>
      </c>
      <c r="H95">
        <v>100</v>
      </c>
      <c r="I95" s="2">
        <f t="shared" si="9"/>
        <v>3.4929687931874911</v>
      </c>
    </row>
    <row r="96" spans="1:9" x14ac:dyDescent="0.35">
      <c r="A96">
        <v>74.24749614078172</v>
      </c>
      <c r="B96" s="3">
        <f t="shared" si="6"/>
        <v>15.274248842234517</v>
      </c>
      <c r="C96">
        <v>100</v>
      </c>
      <c r="D96" s="2">
        <f t="shared" si="7"/>
        <v>15.274248842234517</v>
      </c>
      <c r="F96">
        <v>31.683914897895399</v>
      </c>
      <c r="G96" s="3">
        <f t="shared" si="8"/>
        <v>3.4209787244738497</v>
      </c>
      <c r="H96">
        <v>100</v>
      </c>
      <c r="I96" s="2">
        <f t="shared" si="9"/>
        <v>3.4209787244738497</v>
      </c>
    </row>
    <row r="97" spans="1:9" x14ac:dyDescent="0.35">
      <c r="A97">
        <v>74.227847147310669</v>
      </c>
      <c r="B97" s="3">
        <f t="shared" si="6"/>
        <v>15.2683541441932</v>
      </c>
      <c r="C97">
        <v>100</v>
      </c>
      <c r="D97" s="2">
        <f t="shared" si="7"/>
        <v>15.2683541441932</v>
      </c>
      <c r="F97">
        <v>31.669626882097887</v>
      </c>
      <c r="G97" s="3">
        <f t="shared" si="8"/>
        <v>3.4174067205244718</v>
      </c>
      <c r="H97">
        <v>100</v>
      </c>
      <c r="I97" s="2">
        <f t="shared" si="9"/>
        <v>3.4174067205244718</v>
      </c>
    </row>
    <row r="98" spans="1:9" x14ac:dyDescent="0.35">
      <c r="A98">
        <v>74.036833839101249</v>
      </c>
      <c r="B98" s="3">
        <f t="shared" si="6"/>
        <v>15.211050151730374</v>
      </c>
      <c r="C98">
        <v>100</v>
      </c>
      <c r="D98" s="2">
        <f t="shared" si="7"/>
        <v>15.211050151730374</v>
      </c>
      <c r="F98">
        <v>30.410303195445564</v>
      </c>
      <c r="G98" s="3">
        <f t="shared" si="8"/>
        <v>3.1025757988613911</v>
      </c>
      <c r="H98">
        <v>100</v>
      </c>
      <c r="I98" s="2">
        <f t="shared" si="9"/>
        <v>3.1025757988613911</v>
      </c>
    </row>
    <row r="99" spans="1:9" x14ac:dyDescent="0.35">
      <c r="A99">
        <v>73.849050522508989</v>
      </c>
      <c r="B99" s="3">
        <f t="shared" si="6"/>
        <v>15.154715156752697</v>
      </c>
      <c r="C99">
        <v>100</v>
      </c>
      <c r="D99" s="2">
        <f t="shared" si="7"/>
        <v>15.154715156752697</v>
      </c>
      <c r="F99">
        <v>28.432355665797473</v>
      </c>
      <c r="G99" s="3">
        <f t="shared" si="8"/>
        <v>0</v>
      </c>
      <c r="H99">
        <v>100</v>
      </c>
      <c r="I99" s="2">
        <f t="shared" si="9"/>
        <v>0</v>
      </c>
    </row>
    <row r="100" spans="1:9" x14ac:dyDescent="0.35">
      <c r="A100">
        <v>73.578088548952934</v>
      </c>
      <c r="B100" s="3">
        <f t="shared" si="6"/>
        <v>15.07342656468588</v>
      </c>
      <c r="C100">
        <v>100</v>
      </c>
      <c r="D100" s="2">
        <f t="shared" si="7"/>
        <v>15.073426564685882</v>
      </c>
      <c r="F100">
        <v>28.315200642050371</v>
      </c>
      <c r="G100" s="3">
        <f t="shared" si="8"/>
        <v>0</v>
      </c>
      <c r="H100">
        <v>100</v>
      </c>
      <c r="I100" s="2">
        <f t="shared" si="9"/>
        <v>0</v>
      </c>
    </row>
    <row r="101" spans="1:9" x14ac:dyDescent="0.35">
      <c r="A101">
        <v>73.576028586244206</v>
      </c>
      <c r="B101" s="3">
        <f t="shared" si="6"/>
        <v>15.072808575873262</v>
      </c>
      <c r="C101">
        <v>100</v>
      </c>
      <c r="D101" s="2">
        <f t="shared" si="7"/>
        <v>15.072808575873262</v>
      </c>
      <c r="F101" s="4">
        <v>25.966999279109103</v>
      </c>
      <c r="G101" s="3">
        <f t="shared" si="8"/>
        <v>0</v>
      </c>
      <c r="H101">
        <v>100</v>
      </c>
      <c r="I101" s="2">
        <f t="shared" si="9"/>
        <v>0</v>
      </c>
    </row>
    <row r="102" spans="1:9" x14ac:dyDescent="0.35">
      <c r="A102">
        <v>73.317038906285603</v>
      </c>
      <c r="B102" s="3">
        <f t="shared" si="6"/>
        <v>14.995111671885681</v>
      </c>
      <c r="C102">
        <v>100</v>
      </c>
      <c r="D102" s="2">
        <f t="shared" si="7"/>
        <v>14.995111671885681</v>
      </c>
      <c r="F102">
        <v>22.339788602432971</v>
      </c>
      <c r="G102" s="3">
        <f t="shared" si="8"/>
        <v>0</v>
      </c>
      <c r="H102">
        <v>100</v>
      </c>
      <c r="I102" s="2">
        <f t="shared" si="9"/>
        <v>0</v>
      </c>
    </row>
    <row r="103" spans="1:9" x14ac:dyDescent="0.35">
      <c r="A103">
        <v>73.180505866857004</v>
      </c>
      <c r="B103" s="3">
        <f t="shared" si="6"/>
        <v>14.954151760057101</v>
      </c>
      <c r="C103">
        <v>100</v>
      </c>
      <c r="D103" s="2">
        <f t="shared" si="7"/>
        <v>14.954151760057103</v>
      </c>
    </row>
    <row r="104" spans="1:9" x14ac:dyDescent="0.35">
      <c r="A104">
        <v>73.0688726256504</v>
      </c>
      <c r="B104" s="3">
        <f t="shared" si="6"/>
        <v>14.920661787695121</v>
      </c>
      <c r="C104">
        <v>100</v>
      </c>
      <c r="D104" s="2">
        <f t="shared" si="7"/>
        <v>14.920661787695121</v>
      </c>
    </row>
    <row r="105" spans="1:9" x14ac:dyDescent="0.35">
      <c r="A105">
        <v>72.986831968458318</v>
      </c>
      <c r="B105" s="3">
        <f t="shared" si="6"/>
        <v>14.896049590537496</v>
      </c>
      <c r="C105">
        <v>100</v>
      </c>
      <c r="D105" s="2">
        <f t="shared" si="7"/>
        <v>14.896049590537496</v>
      </c>
    </row>
    <row r="106" spans="1:9" x14ac:dyDescent="0.35">
      <c r="A106">
        <v>72.905847403967641</v>
      </c>
      <c r="B106" s="3">
        <f t="shared" si="6"/>
        <v>14.871754221190292</v>
      </c>
      <c r="C106">
        <v>100</v>
      </c>
      <c r="D106" s="2">
        <f t="shared" si="7"/>
        <v>14.871754221190292</v>
      </c>
    </row>
    <row r="107" spans="1:9" x14ac:dyDescent="0.35">
      <c r="A107">
        <v>72.886880874813272</v>
      </c>
      <c r="B107" s="3">
        <f t="shared" si="6"/>
        <v>14.866064262443981</v>
      </c>
      <c r="C107">
        <v>100</v>
      </c>
      <c r="D107" s="2">
        <f t="shared" si="7"/>
        <v>14.866064262443981</v>
      </c>
    </row>
    <row r="108" spans="1:9" x14ac:dyDescent="0.35">
      <c r="A108">
        <v>72.758989755748843</v>
      </c>
      <c r="B108" s="3">
        <f t="shared" si="6"/>
        <v>14.827696926724652</v>
      </c>
      <c r="C108">
        <v>100</v>
      </c>
      <c r="D108" s="2">
        <f t="shared" si="7"/>
        <v>14.827696926724652</v>
      </c>
    </row>
    <row r="109" spans="1:9" x14ac:dyDescent="0.35">
      <c r="A109">
        <v>72.693661638917206</v>
      </c>
      <c r="B109" s="3">
        <f t="shared" si="6"/>
        <v>14.808098491675162</v>
      </c>
      <c r="C109">
        <v>100</v>
      </c>
      <c r="D109" s="2">
        <f t="shared" si="7"/>
        <v>14.808098491675162</v>
      </c>
    </row>
    <row r="110" spans="1:9" x14ac:dyDescent="0.35">
      <c r="A110">
        <v>72.693339272854232</v>
      </c>
      <c r="B110" s="3">
        <f t="shared" si="6"/>
        <v>14.808001781856269</v>
      </c>
      <c r="C110">
        <v>100</v>
      </c>
      <c r="D110" s="2">
        <f t="shared" si="7"/>
        <v>14.808001781856269</v>
      </c>
    </row>
    <row r="111" spans="1:9" x14ac:dyDescent="0.35">
      <c r="A111">
        <v>72.466140331535712</v>
      </c>
      <c r="B111" s="3">
        <f t="shared" si="6"/>
        <v>14.739842099460713</v>
      </c>
      <c r="C111">
        <v>100</v>
      </c>
      <c r="D111" s="2">
        <f t="shared" si="7"/>
        <v>14.739842099460713</v>
      </c>
    </row>
    <row r="112" spans="1:9" x14ac:dyDescent="0.35">
      <c r="A112" s="4">
        <v>72.394382537825678</v>
      </c>
      <c r="B112" s="3">
        <f t="shared" si="6"/>
        <v>14.718314761347703</v>
      </c>
      <c r="C112">
        <v>100</v>
      </c>
      <c r="D112" s="2">
        <f t="shared" si="7"/>
        <v>14.718314761347704</v>
      </c>
    </row>
    <row r="113" spans="1:4" x14ac:dyDescent="0.35">
      <c r="A113">
        <v>72.314360510153506</v>
      </c>
      <c r="B113" s="3">
        <f t="shared" si="6"/>
        <v>14.694308153046052</v>
      </c>
      <c r="C113">
        <v>100</v>
      </c>
      <c r="D113" s="2">
        <f t="shared" si="7"/>
        <v>14.694308153046052</v>
      </c>
    </row>
    <row r="114" spans="1:4" x14ac:dyDescent="0.35">
      <c r="A114">
        <v>72.263955435165485</v>
      </c>
      <c r="B114" s="3">
        <f t="shared" si="6"/>
        <v>14.679186630549646</v>
      </c>
      <c r="C114">
        <v>100</v>
      </c>
      <c r="D114" s="2">
        <f t="shared" si="7"/>
        <v>14.679186630549646</v>
      </c>
    </row>
    <row r="115" spans="1:4" x14ac:dyDescent="0.35">
      <c r="A115">
        <v>72.095058432707347</v>
      </c>
      <c r="B115" s="3">
        <f t="shared" si="6"/>
        <v>14.628517529812203</v>
      </c>
      <c r="C115">
        <v>100</v>
      </c>
      <c r="D115" s="2">
        <f t="shared" si="7"/>
        <v>14.628517529812205</v>
      </c>
    </row>
    <row r="116" spans="1:4" x14ac:dyDescent="0.35">
      <c r="A116">
        <v>71.622558145241925</v>
      </c>
      <c r="B116" s="3">
        <f t="shared" si="6"/>
        <v>14.486767443572578</v>
      </c>
      <c r="C116">
        <v>100</v>
      </c>
      <c r="D116" s="2">
        <f t="shared" si="7"/>
        <v>14.486767443572578</v>
      </c>
    </row>
    <row r="117" spans="1:4" x14ac:dyDescent="0.35">
      <c r="A117">
        <v>71.500955372364572</v>
      </c>
      <c r="B117" s="3">
        <f t="shared" si="6"/>
        <v>14.450286611709371</v>
      </c>
      <c r="C117">
        <v>100</v>
      </c>
      <c r="D117" s="2">
        <f t="shared" si="7"/>
        <v>14.450286611709371</v>
      </c>
    </row>
    <row r="118" spans="1:4" x14ac:dyDescent="0.35">
      <c r="A118">
        <v>71.487988019188577</v>
      </c>
      <c r="B118" s="3">
        <f t="shared" si="6"/>
        <v>14.446396405756573</v>
      </c>
      <c r="C118">
        <v>100</v>
      </c>
      <c r="D118" s="2">
        <f t="shared" si="7"/>
        <v>14.446396405756573</v>
      </c>
    </row>
    <row r="119" spans="1:4" x14ac:dyDescent="0.35">
      <c r="A119">
        <v>71.283100818534706</v>
      </c>
      <c r="B119" s="3">
        <f t="shared" si="6"/>
        <v>14.384930245560412</v>
      </c>
      <c r="C119">
        <v>100</v>
      </c>
      <c r="D119" s="2">
        <f t="shared" si="7"/>
        <v>14.384930245560414</v>
      </c>
    </row>
    <row r="120" spans="1:4" x14ac:dyDescent="0.35">
      <c r="A120">
        <v>70.830653719537963</v>
      </c>
      <c r="B120" s="3">
        <f t="shared" si="6"/>
        <v>14.249196115861389</v>
      </c>
      <c r="C120">
        <v>100</v>
      </c>
      <c r="D120" s="2">
        <f t="shared" si="7"/>
        <v>14.249196115861389</v>
      </c>
    </row>
    <row r="121" spans="1:4" x14ac:dyDescent="0.35">
      <c r="A121" s="4">
        <v>70.81824373660443</v>
      </c>
      <c r="B121" s="3">
        <f t="shared" si="6"/>
        <v>14.245473120981329</v>
      </c>
      <c r="C121">
        <v>100</v>
      </c>
      <c r="D121" s="2">
        <f t="shared" si="7"/>
        <v>14.245473120981329</v>
      </c>
    </row>
    <row r="122" spans="1:4" x14ac:dyDescent="0.35">
      <c r="A122">
        <v>70.744950815844717</v>
      </c>
      <c r="B122" s="3">
        <f t="shared" si="6"/>
        <v>14.223485244753416</v>
      </c>
      <c r="C122">
        <v>100</v>
      </c>
      <c r="D122" s="2">
        <f t="shared" si="7"/>
        <v>14.223485244753414</v>
      </c>
    </row>
    <row r="123" spans="1:4" x14ac:dyDescent="0.35">
      <c r="A123">
        <v>70.730630700837224</v>
      </c>
      <c r="B123" s="3">
        <f t="shared" si="6"/>
        <v>14.219189210251168</v>
      </c>
      <c r="C123">
        <v>100</v>
      </c>
      <c r="D123" s="2">
        <f t="shared" si="7"/>
        <v>14.219189210251168</v>
      </c>
    </row>
    <row r="124" spans="1:4" x14ac:dyDescent="0.35">
      <c r="A124">
        <v>70.648423387891668</v>
      </c>
      <c r="B124" s="3">
        <f t="shared" si="6"/>
        <v>14.1945270163675</v>
      </c>
      <c r="C124">
        <v>100</v>
      </c>
      <c r="D124" s="2">
        <f t="shared" si="7"/>
        <v>14.194527016367498</v>
      </c>
    </row>
    <row r="125" spans="1:4" x14ac:dyDescent="0.35">
      <c r="A125">
        <v>70.544448002227725</v>
      </c>
      <c r="B125" s="3">
        <f t="shared" si="6"/>
        <v>14.163334400668317</v>
      </c>
      <c r="C125">
        <v>100</v>
      </c>
      <c r="D125" s="2">
        <f t="shared" si="7"/>
        <v>14.163334400668315</v>
      </c>
    </row>
    <row r="126" spans="1:4" x14ac:dyDescent="0.35">
      <c r="A126">
        <v>70.513244348047678</v>
      </c>
      <c r="B126" s="3">
        <f t="shared" si="6"/>
        <v>14.153973304414304</v>
      </c>
      <c r="C126">
        <v>100</v>
      </c>
      <c r="D126" s="2">
        <f t="shared" si="7"/>
        <v>14.153973304414302</v>
      </c>
    </row>
    <row r="127" spans="1:4" x14ac:dyDescent="0.35">
      <c r="A127">
        <v>70.473872738207817</v>
      </c>
      <c r="B127" s="3">
        <f t="shared" si="6"/>
        <v>14.142161821462345</v>
      </c>
      <c r="C127">
        <v>100</v>
      </c>
      <c r="D127" s="2">
        <f t="shared" si="7"/>
        <v>14.142161821462345</v>
      </c>
    </row>
    <row r="128" spans="1:4" x14ac:dyDescent="0.35">
      <c r="A128">
        <v>70.371880725863619</v>
      </c>
      <c r="B128" s="3">
        <f t="shared" si="6"/>
        <v>14.111564217759085</v>
      </c>
      <c r="C128">
        <v>100</v>
      </c>
      <c r="D128" s="2">
        <f t="shared" si="7"/>
        <v>14.111564217759085</v>
      </c>
    </row>
    <row r="129" spans="1:4" x14ac:dyDescent="0.35">
      <c r="A129">
        <v>70.334549697951005</v>
      </c>
      <c r="B129" s="3">
        <f t="shared" si="6"/>
        <v>14.100364909385302</v>
      </c>
      <c r="C129">
        <v>100</v>
      </c>
      <c r="D129" s="2">
        <f t="shared" si="7"/>
        <v>14.100364909385302</v>
      </c>
    </row>
    <row r="130" spans="1:4" x14ac:dyDescent="0.35">
      <c r="A130">
        <v>70.31494090103844</v>
      </c>
      <c r="B130" s="3">
        <f t="shared" si="6"/>
        <v>14.094482270311532</v>
      </c>
      <c r="C130">
        <v>100</v>
      </c>
      <c r="D130" s="2">
        <f t="shared" si="7"/>
        <v>14.094482270311532</v>
      </c>
    </row>
    <row r="131" spans="1:4" x14ac:dyDescent="0.35">
      <c r="A131">
        <v>70.248224990022351</v>
      </c>
      <c r="B131" s="3">
        <f t="shared" si="6"/>
        <v>14.074467497006705</v>
      </c>
      <c r="C131">
        <v>100</v>
      </c>
      <c r="D131" s="2">
        <f t="shared" si="7"/>
        <v>14.074467497006703</v>
      </c>
    </row>
    <row r="132" spans="1:4" x14ac:dyDescent="0.35">
      <c r="A132">
        <v>70.058397174211478</v>
      </c>
      <c r="B132" s="3">
        <f t="shared" si="6"/>
        <v>14.017519152263443</v>
      </c>
      <c r="C132">
        <v>100</v>
      </c>
      <c r="D132" s="2">
        <f t="shared" si="7"/>
        <v>14.017519152263441</v>
      </c>
    </row>
    <row r="133" spans="1:4" x14ac:dyDescent="0.35">
      <c r="A133">
        <v>70.041563134215593</v>
      </c>
      <c r="B133" s="3">
        <f t="shared" si="6"/>
        <v>14.012468940264679</v>
      </c>
      <c r="C133">
        <v>100</v>
      </c>
      <c r="D133" s="2">
        <f t="shared" si="7"/>
        <v>14.012468940264677</v>
      </c>
    </row>
    <row r="134" spans="1:4" x14ac:dyDescent="0.35">
      <c r="A134">
        <v>69.922229953969349</v>
      </c>
      <c r="B134" s="3">
        <f t="shared" si="6"/>
        <v>13.972780483889274</v>
      </c>
      <c r="C134">
        <v>100</v>
      </c>
      <c r="D134" s="2">
        <f t="shared" si="7"/>
        <v>13.972780483889274</v>
      </c>
    </row>
    <row r="135" spans="1:4" x14ac:dyDescent="0.35">
      <c r="A135">
        <v>69.722268801414486</v>
      </c>
      <c r="B135" s="3">
        <f t="shared" si="6"/>
        <v>13.90279408049507</v>
      </c>
      <c r="C135">
        <v>100</v>
      </c>
      <c r="D135" s="2">
        <f t="shared" si="7"/>
        <v>13.90279408049507</v>
      </c>
    </row>
    <row r="136" spans="1:4" x14ac:dyDescent="0.35">
      <c r="A136">
        <v>69.406895778123726</v>
      </c>
      <c r="B136" s="3">
        <f t="shared" si="6"/>
        <v>13.792413522343303</v>
      </c>
      <c r="C136">
        <v>100</v>
      </c>
      <c r="D136" s="2">
        <f t="shared" si="7"/>
        <v>13.792413522343303</v>
      </c>
    </row>
    <row r="137" spans="1:4" x14ac:dyDescent="0.35">
      <c r="A137">
        <v>69.344620511339059</v>
      </c>
      <c r="B137" s="3">
        <f t="shared" si="6"/>
        <v>13.770617178968671</v>
      </c>
      <c r="C137">
        <v>100</v>
      </c>
      <c r="D137" s="2">
        <f t="shared" si="7"/>
        <v>13.770617178968671</v>
      </c>
    </row>
    <row r="138" spans="1:4" x14ac:dyDescent="0.35">
      <c r="A138">
        <v>69.205800387115517</v>
      </c>
      <c r="B138" s="3">
        <f t="shared" si="6"/>
        <v>13.722030135490431</v>
      </c>
      <c r="C138">
        <v>100</v>
      </c>
      <c r="D138" s="2">
        <f t="shared" si="7"/>
        <v>13.722030135490431</v>
      </c>
    </row>
    <row r="139" spans="1:4" x14ac:dyDescent="0.35">
      <c r="A139">
        <v>68.986209158037326</v>
      </c>
      <c r="B139" s="3">
        <f t="shared" ref="B139:B202" si="10">IF(A139&gt;=B$3,C$3,IF(A139&gt;=B$4,(C$4+((A139-B$4)/(B$3-B$4))*D$4),IF(A139&gt;B$5,(C$5+((A139-B$5)/(B$4-B$5))*D$5),IF(A139&gt;=B$6,(C$6+((A139-B$6)/(B$5-B$6)*D$6)),0))))</f>
        <v>13.645173205313064</v>
      </c>
      <c r="C139">
        <v>100</v>
      </c>
      <c r="D139" s="2">
        <f t="shared" ref="D139:D202" si="11">C139*B139/100</f>
        <v>13.645173205313064</v>
      </c>
    </row>
    <row r="140" spans="1:4" x14ac:dyDescent="0.35">
      <c r="A140">
        <v>68.619471610497683</v>
      </c>
      <c r="B140" s="3">
        <f t="shared" si="10"/>
        <v>13.516815063674191</v>
      </c>
      <c r="C140">
        <v>100</v>
      </c>
      <c r="D140" s="2">
        <f t="shared" si="11"/>
        <v>13.516815063674192</v>
      </c>
    </row>
    <row r="141" spans="1:4" x14ac:dyDescent="0.35">
      <c r="A141">
        <v>68.568432512653018</v>
      </c>
      <c r="B141" s="3">
        <f t="shared" si="10"/>
        <v>13.498951379428558</v>
      </c>
      <c r="C141">
        <v>100</v>
      </c>
      <c r="D141" s="2">
        <f t="shared" si="11"/>
        <v>13.498951379428558</v>
      </c>
    </row>
    <row r="142" spans="1:4" x14ac:dyDescent="0.35">
      <c r="A142">
        <v>68.351052582410489</v>
      </c>
      <c r="B142" s="3">
        <f t="shared" si="10"/>
        <v>13.422868403843673</v>
      </c>
      <c r="C142">
        <v>100</v>
      </c>
      <c r="D142" s="2">
        <f t="shared" si="11"/>
        <v>13.422868403843673</v>
      </c>
    </row>
    <row r="143" spans="1:4" x14ac:dyDescent="0.35">
      <c r="A143">
        <v>68.350740217077671</v>
      </c>
      <c r="B143" s="3">
        <f t="shared" si="10"/>
        <v>13.422759075977186</v>
      </c>
      <c r="C143">
        <v>100</v>
      </c>
      <c r="D143" s="2">
        <f t="shared" si="11"/>
        <v>13.422759075977188</v>
      </c>
    </row>
    <row r="144" spans="1:4" x14ac:dyDescent="0.35">
      <c r="A144">
        <v>68.114278605485282</v>
      </c>
      <c r="B144" s="3">
        <f t="shared" si="10"/>
        <v>13.339997511919847</v>
      </c>
      <c r="C144">
        <v>100</v>
      </c>
      <c r="D144" s="2">
        <f t="shared" si="11"/>
        <v>13.339997511919846</v>
      </c>
    </row>
    <row r="145" spans="1:4" x14ac:dyDescent="0.35">
      <c r="A145">
        <v>67.909735741045623</v>
      </c>
      <c r="B145" s="3">
        <f t="shared" si="10"/>
        <v>13.268407509365968</v>
      </c>
      <c r="C145">
        <v>100</v>
      </c>
      <c r="D145" s="2">
        <f t="shared" si="11"/>
        <v>13.268407509365968</v>
      </c>
    </row>
    <row r="146" spans="1:4" x14ac:dyDescent="0.35">
      <c r="A146">
        <v>67.846453802686895</v>
      </c>
      <c r="B146" s="3">
        <f t="shared" si="10"/>
        <v>13.246258830940413</v>
      </c>
      <c r="C146">
        <v>100</v>
      </c>
      <c r="D146" s="2">
        <f t="shared" si="11"/>
        <v>13.246258830940413</v>
      </c>
    </row>
    <row r="147" spans="1:4" x14ac:dyDescent="0.35">
      <c r="A147">
        <v>67.657691137371728</v>
      </c>
      <c r="B147" s="3">
        <f t="shared" si="10"/>
        <v>13.180191898080103</v>
      </c>
      <c r="C147">
        <v>100</v>
      </c>
      <c r="D147" s="2">
        <f t="shared" si="11"/>
        <v>13.180191898080103</v>
      </c>
    </row>
    <row r="148" spans="1:4" x14ac:dyDescent="0.35">
      <c r="A148">
        <v>67.595875874478679</v>
      </c>
      <c r="B148" s="3">
        <f t="shared" si="10"/>
        <v>13.158556556067538</v>
      </c>
      <c r="C148">
        <v>100</v>
      </c>
      <c r="D148" s="2">
        <f t="shared" si="11"/>
        <v>13.158556556067538</v>
      </c>
    </row>
    <row r="149" spans="1:4" x14ac:dyDescent="0.35">
      <c r="A149">
        <v>67.452096659378583</v>
      </c>
      <c r="B149" s="3">
        <f t="shared" si="10"/>
        <v>13.108233830782503</v>
      </c>
      <c r="C149">
        <v>100</v>
      </c>
      <c r="D149" s="2">
        <f t="shared" si="11"/>
        <v>13.108233830782503</v>
      </c>
    </row>
    <row r="150" spans="1:4" x14ac:dyDescent="0.35">
      <c r="A150">
        <v>67.352102944490696</v>
      </c>
      <c r="B150" s="3">
        <f t="shared" si="10"/>
        <v>13.073236030571742</v>
      </c>
      <c r="C150">
        <v>100</v>
      </c>
      <c r="D150" s="2">
        <f t="shared" si="11"/>
        <v>13.073236030571742</v>
      </c>
    </row>
    <row r="151" spans="1:4" x14ac:dyDescent="0.35">
      <c r="A151">
        <v>67.173157105352615</v>
      </c>
      <c r="B151" s="3">
        <f t="shared" si="10"/>
        <v>13.010604986873414</v>
      </c>
      <c r="C151">
        <v>100</v>
      </c>
      <c r="D151" s="2">
        <f t="shared" si="11"/>
        <v>13.010604986873414</v>
      </c>
    </row>
    <row r="152" spans="1:4" x14ac:dyDescent="0.35">
      <c r="A152">
        <v>67.132181462788836</v>
      </c>
      <c r="B152" s="3">
        <f t="shared" si="10"/>
        <v>12.996263511976093</v>
      </c>
      <c r="C152">
        <v>100</v>
      </c>
      <c r="D152" s="2">
        <f t="shared" si="11"/>
        <v>12.996263511976093</v>
      </c>
    </row>
    <row r="153" spans="1:4" x14ac:dyDescent="0.35">
      <c r="A153">
        <v>66.971468781408859</v>
      </c>
      <c r="B153" s="3">
        <f t="shared" si="10"/>
        <v>12.940014073493099</v>
      </c>
      <c r="C153">
        <v>100</v>
      </c>
      <c r="D153" s="2">
        <f t="shared" si="11"/>
        <v>12.940014073493098</v>
      </c>
    </row>
    <row r="154" spans="1:4" x14ac:dyDescent="0.35">
      <c r="A154">
        <v>66.900219732898307</v>
      </c>
      <c r="B154" s="3">
        <f t="shared" si="10"/>
        <v>12.915076906514408</v>
      </c>
      <c r="C154">
        <v>100</v>
      </c>
      <c r="D154" s="2">
        <f t="shared" si="11"/>
        <v>12.915076906514408</v>
      </c>
    </row>
    <row r="155" spans="1:4" x14ac:dyDescent="0.35">
      <c r="A155">
        <v>66.773442357486886</v>
      </c>
      <c r="B155" s="3">
        <f t="shared" si="10"/>
        <v>12.870704825120409</v>
      </c>
      <c r="C155">
        <v>100</v>
      </c>
      <c r="D155" s="2">
        <f t="shared" si="11"/>
        <v>12.870704825120407</v>
      </c>
    </row>
    <row r="156" spans="1:4" x14ac:dyDescent="0.35">
      <c r="A156">
        <v>66.467325804043</v>
      </c>
      <c r="B156" s="3">
        <f t="shared" si="10"/>
        <v>12.763564031415051</v>
      </c>
      <c r="C156">
        <v>100</v>
      </c>
      <c r="D156" s="2">
        <f t="shared" si="11"/>
        <v>12.763564031415051</v>
      </c>
    </row>
    <row r="157" spans="1:4" x14ac:dyDescent="0.35">
      <c r="A157">
        <v>66.116562465822653</v>
      </c>
      <c r="B157" s="3">
        <f t="shared" si="10"/>
        <v>12.640796863037927</v>
      </c>
      <c r="C157">
        <v>100</v>
      </c>
      <c r="D157" s="2">
        <f t="shared" si="11"/>
        <v>12.640796863037927</v>
      </c>
    </row>
    <row r="158" spans="1:4" x14ac:dyDescent="0.35">
      <c r="A158">
        <v>66.055664575726865</v>
      </c>
      <c r="B158" s="3">
        <f t="shared" si="10"/>
        <v>12.619482601504401</v>
      </c>
      <c r="C158">
        <v>100</v>
      </c>
      <c r="D158" s="2">
        <f t="shared" si="11"/>
        <v>12.619482601504401</v>
      </c>
    </row>
    <row r="159" spans="1:4" x14ac:dyDescent="0.35">
      <c r="A159">
        <v>65.989719342433858</v>
      </c>
      <c r="B159" s="3">
        <f t="shared" si="10"/>
        <v>12.596401769851852</v>
      </c>
      <c r="C159">
        <v>100</v>
      </c>
      <c r="D159" s="2">
        <f t="shared" si="11"/>
        <v>12.596401769851852</v>
      </c>
    </row>
    <row r="160" spans="1:4" x14ac:dyDescent="0.35">
      <c r="A160">
        <v>65.965226970802263</v>
      </c>
      <c r="B160" s="3">
        <f t="shared" si="10"/>
        <v>12.587829439780791</v>
      </c>
      <c r="C160">
        <v>100</v>
      </c>
      <c r="D160" s="2">
        <f t="shared" si="11"/>
        <v>12.587829439780789</v>
      </c>
    </row>
    <row r="161" spans="1:4" x14ac:dyDescent="0.35">
      <c r="A161">
        <v>65.787742511046389</v>
      </c>
      <c r="B161" s="3">
        <f t="shared" si="10"/>
        <v>12.525709878866238</v>
      </c>
      <c r="C161">
        <v>100</v>
      </c>
      <c r="D161" s="2">
        <f t="shared" si="11"/>
        <v>12.525709878866238</v>
      </c>
    </row>
    <row r="162" spans="1:4" x14ac:dyDescent="0.35">
      <c r="A162">
        <v>65.10122551789344</v>
      </c>
      <c r="B162" s="3">
        <f t="shared" si="10"/>
        <v>12.285428931262704</v>
      </c>
      <c r="C162">
        <v>100</v>
      </c>
      <c r="D162" s="2">
        <f t="shared" si="11"/>
        <v>12.285428931262704</v>
      </c>
    </row>
    <row r="163" spans="1:4" x14ac:dyDescent="0.35">
      <c r="A163">
        <v>64.938207540555595</v>
      </c>
      <c r="B163" s="3">
        <f t="shared" si="10"/>
        <v>12.228372639194458</v>
      </c>
      <c r="C163">
        <v>100</v>
      </c>
      <c r="D163" s="2">
        <f t="shared" si="11"/>
        <v>12.228372639194458</v>
      </c>
    </row>
    <row r="164" spans="1:4" x14ac:dyDescent="0.35">
      <c r="A164">
        <v>64.937093481321909</v>
      </c>
      <c r="B164" s="3">
        <f t="shared" si="10"/>
        <v>12.22798271846267</v>
      </c>
      <c r="C164">
        <v>100</v>
      </c>
      <c r="D164" s="2">
        <f t="shared" si="11"/>
        <v>12.22798271846267</v>
      </c>
    </row>
    <row r="165" spans="1:4" x14ac:dyDescent="0.35">
      <c r="A165">
        <v>64.877438091650603</v>
      </c>
      <c r="B165" s="3">
        <f t="shared" si="10"/>
        <v>12.207103332077711</v>
      </c>
      <c r="C165">
        <v>100</v>
      </c>
      <c r="D165" s="2">
        <f t="shared" si="11"/>
        <v>12.207103332077711</v>
      </c>
    </row>
    <row r="166" spans="1:4" x14ac:dyDescent="0.35">
      <c r="A166">
        <v>64.703134554602727</v>
      </c>
      <c r="B166" s="3">
        <f t="shared" si="10"/>
        <v>12.146097094110953</v>
      </c>
      <c r="C166">
        <v>100</v>
      </c>
      <c r="D166" s="2">
        <f t="shared" si="11"/>
        <v>12.146097094110953</v>
      </c>
    </row>
    <row r="167" spans="1:4" x14ac:dyDescent="0.35">
      <c r="A167">
        <v>64.633383449308923</v>
      </c>
      <c r="B167" s="3">
        <f t="shared" si="10"/>
        <v>12.121684207258124</v>
      </c>
      <c r="C167">
        <v>100</v>
      </c>
      <c r="D167" s="2">
        <f t="shared" si="11"/>
        <v>12.121684207258124</v>
      </c>
    </row>
    <row r="168" spans="1:4" x14ac:dyDescent="0.35">
      <c r="A168">
        <v>64.554799549797309</v>
      </c>
      <c r="B168" s="3">
        <f t="shared" si="10"/>
        <v>12.094179842429057</v>
      </c>
      <c r="C168">
        <v>100</v>
      </c>
      <c r="D168" s="2">
        <f t="shared" si="11"/>
        <v>12.094179842429057</v>
      </c>
    </row>
    <row r="169" spans="1:4" x14ac:dyDescent="0.35">
      <c r="A169">
        <v>64.532069026483768</v>
      </c>
      <c r="B169" s="3">
        <f t="shared" si="10"/>
        <v>12.086224159269317</v>
      </c>
      <c r="C169">
        <v>100</v>
      </c>
      <c r="D169" s="2">
        <f t="shared" si="11"/>
        <v>12.086224159269317</v>
      </c>
    </row>
    <row r="170" spans="1:4" x14ac:dyDescent="0.35">
      <c r="A170">
        <v>64.456095502575295</v>
      </c>
      <c r="B170" s="3">
        <f t="shared" si="10"/>
        <v>12.059633425901353</v>
      </c>
      <c r="C170">
        <v>100</v>
      </c>
      <c r="D170" s="2">
        <f t="shared" si="11"/>
        <v>12.059633425901351</v>
      </c>
    </row>
    <row r="171" spans="1:4" x14ac:dyDescent="0.35">
      <c r="A171">
        <v>64.416781938647162</v>
      </c>
      <c r="B171" s="3">
        <f t="shared" si="10"/>
        <v>12.045873678526508</v>
      </c>
      <c r="C171">
        <v>100</v>
      </c>
      <c r="D171" s="2">
        <f t="shared" si="11"/>
        <v>12.04587367852651</v>
      </c>
    </row>
    <row r="172" spans="1:4" x14ac:dyDescent="0.35">
      <c r="A172">
        <v>64.355525747261566</v>
      </c>
      <c r="B172" s="3">
        <f t="shared" si="10"/>
        <v>12.024434011541548</v>
      </c>
      <c r="C172">
        <v>100</v>
      </c>
      <c r="D172" s="2">
        <f t="shared" si="11"/>
        <v>12.024434011541548</v>
      </c>
    </row>
    <row r="173" spans="1:4" x14ac:dyDescent="0.35">
      <c r="A173">
        <v>64.305957005450139</v>
      </c>
      <c r="B173" s="3">
        <f t="shared" si="10"/>
        <v>12.007084951907547</v>
      </c>
      <c r="C173">
        <v>100</v>
      </c>
      <c r="D173" s="2">
        <f t="shared" si="11"/>
        <v>12.007084951907547</v>
      </c>
    </row>
    <row r="174" spans="1:4" x14ac:dyDescent="0.35">
      <c r="A174">
        <v>64.301631560094251</v>
      </c>
      <c r="B174" s="3">
        <f t="shared" si="10"/>
        <v>12.005571046032987</v>
      </c>
      <c r="C174">
        <v>100</v>
      </c>
      <c r="D174" s="2">
        <f t="shared" si="11"/>
        <v>12.005571046032987</v>
      </c>
    </row>
    <row r="175" spans="1:4" x14ac:dyDescent="0.35">
      <c r="A175">
        <v>64.060912327644303</v>
      </c>
      <c r="B175" s="3">
        <f t="shared" si="10"/>
        <v>11.921319314675507</v>
      </c>
      <c r="C175">
        <v>100</v>
      </c>
      <c r="D175" s="2">
        <f t="shared" si="11"/>
        <v>11.921319314675507</v>
      </c>
    </row>
    <row r="176" spans="1:4" x14ac:dyDescent="0.35">
      <c r="A176">
        <v>64.036164872310763</v>
      </c>
      <c r="B176" s="3">
        <f t="shared" si="10"/>
        <v>11.912657705308767</v>
      </c>
      <c r="C176">
        <v>100</v>
      </c>
      <c r="D176" s="2">
        <f t="shared" si="11"/>
        <v>11.912657705308767</v>
      </c>
    </row>
    <row r="177" spans="1:4" x14ac:dyDescent="0.35">
      <c r="A177">
        <v>63.708951680047825</v>
      </c>
      <c r="B177" s="3">
        <f t="shared" si="10"/>
        <v>11.798133088016739</v>
      </c>
      <c r="C177">
        <v>100</v>
      </c>
      <c r="D177" s="2">
        <f t="shared" si="11"/>
        <v>11.798133088016739</v>
      </c>
    </row>
    <row r="178" spans="1:4" x14ac:dyDescent="0.35">
      <c r="A178">
        <v>63.679115932331285</v>
      </c>
      <c r="B178" s="3">
        <f t="shared" si="10"/>
        <v>11.787690576315949</v>
      </c>
      <c r="C178">
        <v>100</v>
      </c>
      <c r="D178" s="2">
        <f t="shared" si="11"/>
        <v>11.787690576315949</v>
      </c>
    </row>
    <row r="179" spans="1:4" x14ac:dyDescent="0.35">
      <c r="A179">
        <v>63.521380238240653</v>
      </c>
      <c r="B179" s="3">
        <f t="shared" si="10"/>
        <v>11.732483083384228</v>
      </c>
      <c r="C179">
        <v>100</v>
      </c>
      <c r="D179" s="2">
        <f t="shared" si="11"/>
        <v>11.732483083384228</v>
      </c>
    </row>
    <row r="180" spans="1:4" x14ac:dyDescent="0.35">
      <c r="A180">
        <v>63.080101142085041</v>
      </c>
      <c r="B180" s="3">
        <f t="shared" si="10"/>
        <v>11.578035399729764</v>
      </c>
      <c r="C180">
        <v>100</v>
      </c>
      <c r="D180" s="2">
        <f t="shared" si="11"/>
        <v>11.578035399729764</v>
      </c>
    </row>
    <row r="181" spans="1:4" x14ac:dyDescent="0.35">
      <c r="A181">
        <v>63.022272376301174</v>
      </c>
      <c r="B181" s="3">
        <f t="shared" si="10"/>
        <v>11.55779533170541</v>
      </c>
      <c r="C181">
        <v>100</v>
      </c>
      <c r="D181" s="2">
        <f t="shared" si="11"/>
        <v>11.55779533170541</v>
      </c>
    </row>
    <row r="182" spans="1:4" x14ac:dyDescent="0.35">
      <c r="A182">
        <v>62.844452877124553</v>
      </c>
      <c r="B182" s="3">
        <f t="shared" si="10"/>
        <v>11.495558506993593</v>
      </c>
      <c r="C182">
        <v>100</v>
      </c>
      <c r="D182" s="2">
        <f t="shared" si="11"/>
        <v>11.495558506993593</v>
      </c>
    </row>
    <row r="183" spans="1:4" x14ac:dyDescent="0.35">
      <c r="A183">
        <v>62.342633421961906</v>
      </c>
      <c r="B183" s="3">
        <f t="shared" si="10"/>
        <v>11.319921697686667</v>
      </c>
      <c r="C183">
        <v>100</v>
      </c>
      <c r="D183" s="2">
        <f t="shared" si="11"/>
        <v>11.319921697686667</v>
      </c>
    </row>
    <row r="184" spans="1:4" x14ac:dyDescent="0.35">
      <c r="A184">
        <v>62.072266742257341</v>
      </c>
      <c r="B184" s="3">
        <f t="shared" si="10"/>
        <v>11.225293359790069</v>
      </c>
      <c r="C184">
        <v>100</v>
      </c>
      <c r="D184" s="2">
        <f t="shared" si="11"/>
        <v>11.225293359790069</v>
      </c>
    </row>
    <row r="185" spans="1:4" x14ac:dyDescent="0.35">
      <c r="A185">
        <v>61.883342089518422</v>
      </c>
      <c r="B185" s="3">
        <f t="shared" si="10"/>
        <v>11.159169731331449</v>
      </c>
      <c r="C185">
        <v>100</v>
      </c>
      <c r="D185" s="2">
        <f t="shared" si="11"/>
        <v>11.159169731331449</v>
      </c>
    </row>
    <row r="186" spans="1:4" x14ac:dyDescent="0.35">
      <c r="A186">
        <v>61.09902436293131</v>
      </c>
      <c r="B186" s="3">
        <f t="shared" si="10"/>
        <v>10.884658527025959</v>
      </c>
      <c r="C186">
        <v>100</v>
      </c>
      <c r="D186" s="2">
        <f t="shared" si="11"/>
        <v>10.884658527025959</v>
      </c>
    </row>
    <row r="187" spans="1:4" x14ac:dyDescent="0.35">
      <c r="A187">
        <v>60.796756657242128</v>
      </c>
      <c r="B187" s="3">
        <f t="shared" si="10"/>
        <v>10.778864830034745</v>
      </c>
      <c r="C187">
        <v>100</v>
      </c>
      <c r="D187" s="2">
        <f t="shared" si="11"/>
        <v>10.778864830034745</v>
      </c>
    </row>
    <row r="188" spans="1:4" x14ac:dyDescent="0.35">
      <c r="A188">
        <v>60.588117567082051</v>
      </c>
      <c r="B188" s="3">
        <f t="shared" si="10"/>
        <v>10.705841148478719</v>
      </c>
      <c r="C188">
        <v>100</v>
      </c>
      <c r="D188" s="2">
        <f t="shared" si="11"/>
        <v>10.705841148478719</v>
      </c>
    </row>
    <row r="189" spans="1:4" x14ac:dyDescent="0.35">
      <c r="A189">
        <v>60.538087788753934</v>
      </c>
      <c r="B189" s="3">
        <f t="shared" si="10"/>
        <v>10.688330726063876</v>
      </c>
      <c r="C189">
        <v>100</v>
      </c>
      <c r="D189" s="2">
        <f t="shared" si="11"/>
        <v>10.688330726063874</v>
      </c>
    </row>
    <row r="190" spans="1:4" x14ac:dyDescent="0.35">
      <c r="A190">
        <v>60.137065970936717</v>
      </c>
      <c r="B190" s="3">
        <f t="shared" si="10"/>
        <v>10.547973089827853</v>
      </c>
      <c r="C190">
        <v>100</v>
      </c>
      <c r="D190" s="2">
        <f t="shared" si="11"/>
        <v>10.547973089827854</v>
      </c>
    </row>
    <row r="191" spans="1:4" x14ac:dyDescent="0.35">
      <c r="A191">
        <v>59.947189327599375</v>
      </c>
      <c r="B191" s="3">
        <f t="shared" si="10"/>
        <v>10.481516264659781</v>
      </c>
      <c r="C191">
        <v>100</v>
      </c>
      <c r="D191" s="2">
        <f t="shared" si="11"/>
        <v>10.481516264659781</v>
      </c>
    </row>
    <row r="192" spans="1:4" x14ac:dyDescent="0.35">
      <c r="A192">
        <v>59.935524435945084</v>
      </c>
      <c r="B192" s="3">
        <f t="shared" si="10"/>
        <v>10.477433552580779</v>
      </c>
      <c r="C192">
        <v>100</v>
      </c>
      <c r="D192" s="2">
        <f t="shared" si="11"/>
        <v>10.477433552580779</v>
      </c>
    </row>
    <row r="193" spans="1:4" x14ac:dyDescent="0.35">
      <c r="A193">
        <v>59.616231117092475</v>
      </c>
      <c r="B193" s="3">
        <f t="shared" si="10"/>
        <v>10.365680890982366</v>
      </c>
      <c r="C193">
        <v>100</v>
      </c>
      <c r="D193" s="2">
        <f t="shared" si="11"/>
        <v>10.365680890982366</v>
      </c>
    </row>
    <row r="194" spans="1:4" x14ac:dyDescent="0.35">
      <c r="A194">
        <v>59.556894705793624</v>
      </c>
      <c r="B194" s="3">
        <f t="shared" si="10"/>
        <v>10.344913147027768</v>
      </c>
      <c r="C194">
        <v>100</v>
      </c>
      <c r="D194" s="2">
        <f t="shared" si="11"/>
        <v>10.34491314702777</v>
      </c>
    </row>
    <row r="195" spans="1:4" x14ac:dyDescent="0.35">
      <c r="A195">
        <v>59.469249713959755</v>
      </c>
      <c r="B195" s="3">
        <f t="shared" si="10"/>
        <v>10.314237399885915</v>
      </c>
      <c r="C195">
        <v>100</v>
      </c>
      <c r="D195" s="2">
        <f t="shared" si="11"/>
        <v>10.314237399885915</v>
      </c>
    </row>
    <row r="196" spans="1:4" x14ac:dyDescent="0.35">
      <c r="A196">
        <v>59.350659101777104</v>
      </c>
      <c r="B196" s="3">
        <f t="shared" si="10"/>
        <v>10.272730685621987</v>
      </c>
      <c r="C196">
        <v>100</v>
      </c>
      <c r="D196" s="2">
        <f t="shared" si="11"/>
        <v>10.272730685621987</v>
      </c>
    </row>
    <row r="197" spans="1:4" x14ac:dyDescent="0.35">
      <c r="A197">
        <v>59.264478975172587</v>
      </c>
      <c r="B197" s="3">
        <f t="shared" si="10"/>
        <v>10.242567641310405</v>
      </c>
      <c r="C197">
        <v>100</v>
      </c>
      <c r="D197" s="2">
        <f t="shared" si="11"/>
        <v>10.242567641310405</v>
      </c>
    </row>
    <row r="198" spans="1:4" x14ac:dyDescent="0.35">
      <c r="A198">
        <v>59.047771651478328</v>
      </c>
      <c r="B198" s="3">
        <f t="shared" si="10"/>
        <v>10.166720078017415</v>
      </c>
      <c r="C198">
        <v>100</v>
      </c>
      <c r="D198" s="2">
        <f t="shared" si="11"/>
        <v>10.166720078017415</v>
      </c>
    </row>
    <row r="199" spans="1:4" x14ac:dyDescent="0.35">
      <c r="A199">
        <v>59.037627009239664</v>
      </c>
      <c r="B199" s="3">
        <f t="shared" si="10"/>
        <v>10.163169453233882</v>
      </c>
      <c r="C199">
        <v>100</v>
      </c>
      <c r="D199" s="2">
        <f t="shared" si="11"/>
        <v>10.163169453233882</v>
      </c>
    </row>
    <row r="200" spans="1:4" x14ac:dyDescent="0.35">
      <c r="A200">
        <v>59.029066100282321</v>
      </c>
      <c r="B200" s="3">
        <f t="shared" si="10"/>
        <v>10.160173135098812</v>
      </c>
      <c r="C200">
        <v>100</v>
      </c>
      <c r="D200" s="2">
        <f t="shared" si="11"/>
        <v>10.160173135098812</v>
      </c>
    </row>
    <row r="201" spans="1:4" x14ac:dyDescent="0.35">
      <c r="A201">
        <v>58.885961704137628</v>
      </c>
      <c r="B201" s="3">
        <f t="shared" si="10"/>
        <v>10.11008659644817</v>
      </c>
      <c r="C201">
        <v>100</v>
      </c>
      <c r="D201" s="2">
        <f t="shared" si="11"/>
        <v>10.11008659644817</v>
      </c>
    </row>
    <row r="202" spans="1:4" x14ac:dyDescent="0.35">
      <c r="A202">
        <v>58.730804044362337</v>
      </c>
      <c r="B202" s="3">
        <f t="shared" si="10"/>
        <v>10.055781415526818</v>
      </c>
      <c r="C202">
        <v>100</v>
      </c>
      <c r="D202" s="2">
        <f t="shared" si="11"/>
        <v>10.055781415526818</v>
      </c>
    </row>
    <row r="203" spans="1:4" x14ac:dyDescent="0.35">
      <c r="A203">
        <v>58.53897465283346</v>
      </c>
      <c r="B203" s="3">
        <f t="shared" ref="B203:B266" si="12">IF(A203&gt;=B$3,C$3,IF(A203&gt;=B$4,(C$4+((A203-B$4)/(B$3-B$4))*D$4),IF(A203&gt;B$5,(C$5+((A203-B$5)/(B$4-B$5))*D$5),IF(A203&gt;=B$6,(C$6+((A203-B$6)/(B$5-B$6)*D$6)),0))))</f>
        <v>9.9886411284917109</v>
      </c>
      <c r="C203">
        <v>100</v>
      </c>
      <c r="D203" s="2">
        <f t="shared" ref="D203:D266" si="13">C203*B203/100</f>
        <v>9.9886411284917109</v>
      </c>
    </row>
    <row r="204" spans="1:4" x14ac:dyDescent="0.35">
      <c r="A204">
        <v>58.283758433101873</v>
      </c>
      <c r="B204" s="3">
        <f t="shared" si="12"/>
        <v>9.8993154515856556</v>
      </c>
      <c r="C204">
        <v>100</v>
      </c>
      <c r="D204" s="2">
        <f t="shared" si="13"/>
        <v>9.8993154515856556</v>
      </c>
    </row>
    <row r="205" spans="1:4" x14ac:dyDescent="0.35">
      <c r="A205">
        <v>57.729277086236785</v>
      </c>
      <c r="B205" s="3">
        <f t="shared" si="12"/>
        <v>9.7052469801828742</v>
      </c>
      <c r="C205">
        <v>100</v>
      </c>
      <c r="D205" s="2">
        <f t="shared" si="13"/>
        <v>9.7052469801828742</v>
      </c>
    </row>
    <row r="206" spans="1:4" x14ac:dyDescent="0.35">
      <c r="A206">
        <v>57.531852729243226</v>
      </c>
      <c r="B206" s="3">
        <f t="shared" si="12"/>
        <v>9.63614845523513</v>
      </c>
      <c r="C206">
        <v>100</v>
      </c>
      <c r="D206" s="2">
        <f t="shared" si="13"/>
        <v>9.63614845523513</v>
      </c>
    </row>
    <row r="207" spans="1:4" x14ac:dyDescent="0.35">
      <c r="A207">
        <v>57.208534871846268</v>
      </c>
      <c r="B207" s="3">
        <f t="shared" si="12"/>
        <v>9.5229872051461939</v>
      </c>
      <c r="C207">
        <v>100</v>
      </c>
      <c r="D207" s="2">
        <f t="shared" si="13"/>
        <v>9.5229872051461939</v>
      </c>
    </row>
    <row r="208" spans="1:4" x14ac:dyDescent="0.35">
      <c r="A208">
        <v>56.809256684075443</v>
      </c>
      <c r="B208" s="3">
        <f t="shared" si="12"/>
        <v>9.3832398394264054</v>
      </c>
      <c r="C208">
        <v>100</v>
      </c>
      <c r="D208" s="2">
        <f t="shared" si="13"/>
        <v>9.3832398394264054</v>
      </c>
    </row>
    <row r="209" spans="1:4" x14ac:dyDescent="0.35">
      <c r="A209">
        <v>56.773455490595325</v>
      </c>
      <c r="B209" s="3">
        <f t="shared" si="12"/>
        <v>9.370709421708364</v>
      </c>
      <c r="C209">
        <v>100</v>
      </c>
      <c r="D209" s="2">
        <f t="shared" si="13"/>
        <v>9.370709421708364</v>
      </c>
    </row>
    <row r="210" spans="1:4" x14ac:dyDescent="0.35">
      <c r="A210">
        <v>56.449003381770837</v>
      </c>
      <c r="B210" s="3">
        <f t="shared" si="12"/>
        <v>9.2571511836197935</v>
      </c>
      <c r="C210">
        <v>100</v>
      </c>
      <c r="D210" s="2">
        <f t="shared" si="13"/>
        <v>9.2571511836197935</v>
      </c>
    </row>
    <row r="211" spans="1:4" x14ac:dyDescent="0.35">
      <c r="A211">
        <v>56.369498914984661</v>
      </c>
      <c r="B211" s="3">
        <f t="shared" si="12"/>
        <v>9.2293246202446309</v>
      </c>
      <c r="C211">
        <v>100</v>
      </c>
      <c r="D211" s="2">
        <f t="shared" si="13"/>
        <v>9.2293246202446309</v>
      </c>
    </row>
    <row r="212" spans="1:4" x14ac:dyDescent="0.35">
      <c r="A212">
        <v>56.127558980349008</v>
      </c>
      <c r="B212" s="3">
        <f t="shared" si="12"/>
        <v>9.1446456431221534</v>
      </c>
      <c r="C212">
        <v>100</v>
      </c>
      <c r="D212" s="2">
        <f t="shared" si="13"/>
        <v>9.1446456431221534</v>
      </c>
    </row>
    <row r="213" spans="1:4" x14ac:dyDescent="0.35">
      <c r="A213">
        <v>55.559853853899185</v>
      </c>
      <c r="B213" s="3">
        <f t="shared" si="12"/>
        <v>8.945948848864715</v>
      </c>
      <c r="C213">
        <v>100</v>
      </c>
      <c r="D213" s="2">
        <f t="shared" si="13"/>
        <v>8.945948848864715</v>
      </c>
    </row>
    <row r="214" spans="1:4" x14ac:dyDescent="0.35">
      <c r="A214">
        <v>55.469217867313901</v>
      </c>
      <c r="B214" s="3">
        <f t="shared" si="12"/>
        <v>8.9142262535598658</v>
      </c>
      <c r="C214">
        <v>100</v>
      </c>
      <c r="D214" s="2">
        <f t="shared" si="13"/>
        <v>8.9142262535598658</v>
      </c>
    </row>
    <row r="215" spans="1:4" x14ac:dyDescent="0.35">
      <c r="A215">
        <v>55.416421054334677</v>
      </c>
      <c r="B215" s="3">
        <f t="shared" si="12"/>
        <v>8.8957473690171369</v>
      </c>
      <c r="C215">
        <v>100</v>
      </c>
      <c r="D215" s="2">
        <f t="shared" si="13"/>
        <v>8.8957473690171369</v>
      </c>
    </row>
    <row r="216" spans="1:4" x14ac:dyDescent="0.35">
      <c r="A216">
        <v>55.15718470750376</v>
      </c>
      <c r="B216" s="3">
        <f t="shared" si="12"/>
        <v>8.8050146476263151</v>
      </c>
      <c r="C216">
        <v>100</v>
      </c>
      <c r="D216" s="2">
        <f t="shared" si="13"/>
        <v>8.8050146476263151</v>
      </c>
    </row>
    <row r="217" spans="1:4" x14ac:dyDescent="0.35">
      <c r="A217">
        <v>55.031901391754289</v>
      </c>
      <c r="B217" s="3">
        <f t="shared" si="12"/>
        <v>8.7611654871140008</v>
      </c>
      <c r="C217">
        <v>100</v>
      </c>
      <c r="D217" s="2">
        <f t="shared" si="13"/>
        <v>8.7611654871140008</v>
      </c>
    </row>
    <row r="218" spans="1:4" x14ac:dyDescent="0.35">
      <c r="A218">
        <v>55.004391955291403</v>
      </c>
      <c r="B218" s="3">
        <f t="shared" si="12"/>
        <v>8.7515371843519905</v>
      </c>
      <c r="C218">
        <v>100</v>
      </c>
      <c r="D218" s="2">
        <f t="shared" si="13"/>
        <v>8.7515371843519905</v>
      </c>
    </row>
    <row r="219" spans="1:4" x14ac:dyDescent="0.35">
      <c r="A219">
        <v>54.906943039510857</v>
      </c>
      <c r="B219" s="3">
        <f t="shared" si="12"/>
        <v>8.7174300638288003</v>
      </c>
      <c r="C219">
        <v>100</v>
      </c>
      <c r="D219" s="2">
        <f t="shared" si="13"/>
        <v>8.7174300638288003</v>
      </c>
    </row>
    <row r="220" spans="1:4" x14ac:dyDescent="0.35">
      <c r="A220">
        <v>54.793125337294789</v>
      </c>
      <c r="B220" s="3">
        <f t="shared" si="12"/>
        <v>8.6775938680531759</v>
      </c>
      <c r="C220">
        <v>100</v>
      </c>
      <c r="D220" s="2">
        <f t="shared" si="13"/>
        <v>8.6775938680531759</v>
      </c>
    </row>
    <row r="221" spans="1:4" x14ac:dyDescent="0.35">
      <c r="A221">
        <v>54.722241843957853</v>
      </c>
      <c r="B221" s="3">
        <f t="shared" si="12"/>
        <v>8.6527846453852479</v>
      </c>
      <c r="C221">
        <v>100</v>
      </c>
      <c r="D221" s="2">
        <f t="shared" si="13"/>
        <v>8.6527846453852479</v>
      </c>
    </row>
    <row r="222" spans="1:4" x14ac:dyDescent="0.35">
      <c r="A222">
        <v>54.400800096433528</v>
      </c>
      <c r="B222" s="3">
        <f t="shared" si="12"/>
        <v>8.5402800337517348</v>
      </c>
      <c r="C222">
        <v>100</v>
      </c>
      <c r="D222" s="2">
        <f t="shared" si="13"/>
        <v>8.5402800337517348</v>
      </c>
    </row>
    <row r="223" spans="1:4" x14ac:dyDescent="0.35">
      <c r="A223">
        <v>54.368632984934116</v>
      </c>
      <c r="B223" s="3">
        <f t="shared" si="12"/>
        <v>8.5290215447269411</v>
      </c>
      <c r="C223">
        <v>100</v>
      </c>
      <c r="D223" s="2">
        <f t="shared" si="13"/>
        <v>8.5290215447269411</v>
      </c>
    </row>
    <row r="224" spans="1:4" x14ac:dyDescent="0.35">
      <c r="A224">
        <v>54.327866356200261</v>
      </c>
      <c r="B224" s="3">
        <f t="shared" si="12"/>
        <v>8.5147532246700912</v>
      </c>
      <c r="C224">
        <v>100</v>
      </c>
      <c r="D224" s="2">
        <f t="shared" si="13"/>
        <v>8.5147532246700912</v>
      </c>
    </row>
    <row r="225" spans="1:4" x14ac:dyDescent="0.35">
      <c r="A225">
        <v>54.317875139827123</v>
      </c>
      <c r="B225" s="3">
        <f t="shared" si="12"/>
        <v>8.5112562989394931</v>
      </c>
      <c r="C225">
        <v>100</v>
      </c>
      <c r="D225" s="2">
        <f t="shared" si="13"/>
        <v>8.5112562989394931</v>
      </c>
    </row>
    <row r="226" spans="1:4" x14ac:dyDescent="0.35">
      <c r="A226">
        <v>54.28840980739718</v>
      </c>
      <c r="B226" s="3">
        <f t="shared" si="12"/>
        <v>8.500943432589013</v>
      </c>
      <c r="C226">
        <v>100</v>
      </c>
      <c r="D226" s="2">
        <f t="shared" si="13"/>
        <v>8.500943432589013</v>
      </c>
    </row>
    <row r="227" spans="1:4" x14ac:dyDescent="0.35">
      <c r="A227">
        <v>54.10498315650721</v>
      </c>
      <c r="B227" s="3">
        <f t="shared" si="12"/>
        <v>8.4367441047775227</v>
      </c>
      <c r="C227">
        <v>100</v>
      </c>
      <c r="D227" s="2">
        <f t="shared" si="13"/>
        <v>8.4367441047775227</v>
      </c>
    </row>
    <row r="228" spans="1:4" x14ac:dyDescent="0.35">
      <c r="A228">
        <v>53.757567547208232</v>
      </c>
      <c r="B228" s="3">
        <f t="shared" si="12"/>
        <v>8.3151486415228817</v>
      </c>
      <c r="C228">
        <v>100</v>
      </c>
      <c r="D228" s="2">
        <f t="shared" si="13"/>
        <v>8.3151486415228817</v>
      </c>
    </row>
    <row r="229" spans="1:4" x14ac:dyDescent="0.35">
      <c r="A229">
        <v>53.311216830784581</v>
      </c>
      <c r="B229" s="3">
        <f t="shared" si="12"/>
        <v>8.1589258907746025</v>
      </c>
      <c r="C229">
        <v>100</v>
      </c>
      <c r="D229" s="2">
        <f t="shared" si="13"/>
        <v>8.1589258907746025</v>
      </c>
    </row>
    <row r="230" spans="1:4" x14ac:dyDescent="0.35">
      <c r="A230">
        <v>53.301248654480048</v>
      </c>
      <c r="B230" s="3">
        <f t="shared" si="12"/>
        <v>8.1554370290680165</v>
      </c>
      <c r="C230">
        <v>100</v>
      </c>
      <c r="D230" s="2">
        <f t="shared" si="13"/>
        <v>8.1554370290680165</v>
      </c>
    </row>
    <row r="231" spans="1:4" x14ac:dyDescent="0.35">
      <c r="A231">
        <v>53.208378542203626</v>
      </c>
      <c r="B231" s="3">
        <f t="shared" si="12"/>
        <v>8.1229324897712694</v>
      </c>
      <c r="C231">
        <v>100</v>
      </c>
      <c r="D231" s="2">
        <f t="shared" si="13"/>
        <v>8.1229324897712694</v>
      </c>
    </row>
    <row r="232" spans="1:4" x14ac:dyDescent="0.35">
      <c r="A232">
        <v>53.011407656395455</v>
      </c>
      <c r="B232" s="3">
        <f t="shared" si="12"/>
        <v>8.0539926797384087</v>
      </c>
      <c r="C232">
        <v>100</v>
      </c>
      <c r="D232" s="2">
        <f t="shared" si="13"/>
        <v>8.0539926797384087</v>
      </c>
    </row>
    <row r="233" spans="1:4" x14ac:dyDescent="0.35">
      <c r="A233" s="4">
        <v>52.529383651833385</v>
      </c>
      <c r="B233" s="3">
        <f t="shared" si="12"/>
        <v>7.8852842781416843</v>
      </c>
      <c r="C233">
        <v>100</v>
      </c>
      <c r="D233" s="2">
        <f t="shared" si="13"/>
        <v>7.8852842781416852</v>
      </c>
    </row>
    <row r="234" spans="1:4" x14ac:dyDescent="0.35">
      <c r="A234">
        <v>52.374615185590734</v>
      </c>
      <c r="B234" s="3">
        <f t="shared" si="12"/>
        <v>7.8311153149567572</v>
      </c>
      <c r="C234">
        <v>100</v>
      </c>
      <c r="D234" s="2">
        <f t="shared" si="13"/>
        <v>7.8311153149567581</v>
      </c>
    </row>
    <row r="235" spans="1:4" x14ac:dyDescent="0.35">
      <c r="A235">
        <v>52.28337268046225</v>
      </c>
      <c r="B235" s="3">
        <f t="shared" si="12"/>
        <v>7.7991804381617875</v>
      </c>
      <c r="C235">
        <v>100</v>
      </c>
      <c r="D235" s="2">
        <f t="shared" si="13"/>
        <v>7.7991804381617875</v>
      </c>
    </row>
    <row r="236" spans="1:4" x14ac:dyDescent="0.35">
      <c r="A236">
        <v>52.109184211959246</v>
      </c>
      <c r="B236" s="3">
        <f t="shared" si="12"/>
        <v>7.7382144741857362</v>
      </c>
      <c r="C236">
        <v>100</v>
      </c>
      <c r="D236" s="2">
        <f t="shared" si="13"/>
        <v>7.7382144741857362</v>
      </c>
    </row>
    <row r="237" spans="1:4" x14ac:dyDescent="0.35">
      <c r="A237">
        <v>52.085666074230708</v>
      </c>
      <c r="B237" s="3">
        <f t="shared" si="12"/>
        <v>7.7299831259807483</v>
      </c>
      <c r="C237">
        <v>100</v>
      </c>
      <c r="D237" s="2">
        <f t="shared" si="13"/>
        <v>7.7299831259807483</v>
      </c>
    </row>
    <row r="238" spans="1:4" x14ac:dyDescent="0.35">
      <c r="A238">
        <v>52.004728233802183</v>
      </c>
      <c r="B238" s="3">
        <f t="shared" si="12"/>
        <v>7.7016548818307644</v>
      </c>
      <c r="C238">
        <v>100</v>
      </c>
      <c r="D238" s="2">
        <f t="shared" si="13"/>
        <v>7.7016548818307653</v>
      </c>
    </row>
    <row r="239" spans="1:4" x14ac:dyDescent="0.35">
      <c r="A239">
        <v>51.98311349677202</v>
      </c>
      <c r="B239" s="3">
        <f t="shared" si="12"/>
        <v>7.6940897238702073</v>
      </c>
      <c r="C239">
        <v>100</v>
      </c>
      <c r="D239" s="2">
        <f t="shared" si="13"/>
        <v>7.6940897238702073</v>
      </c>
    </row>
    <row r="240" spans="1:4" x14ac:dyDescent="0.35">
      <c r="A240">
        <v>51.889706235353472</v>
      </c>
      <c r="B240" s="3">
        <f t="shared" si="12"/>
        <v>7.6613971823737153</v>
      </c>
      <c r="C240">
        <v>100</v>
      </c>
      <c r="D240" s="2">
        <f t="shared" si="13"/>
        <v>7.6613971823737153</v>
      </c>
    </row>
    <row r="241" spans="1:4" x14ac:dyDescent="0.35">
      <c r="A241">
        <v>51.75223389968712</v>
      </c>
      <c r="B241" s="3">
        <f t="shared" si="12"/>
        <v>7.6132818648904923</v>
      </c>
      <c r="C241">
        <v>100</v>
      </c>
      <c r="D241" s="2">
        <f t="shared" si="13"/>
        <v>7.6132818648904923</v>
      </c>
    </row>
    <row r="242" spans="1:4" x14ac:dyDescent="0.35">
      <c r="A242">
        <v>51.472592049818708</v>
      </c>
      <c r="B242" s="3">
        <f t="shared" si="12"/>
        <v>7.5154072174365476</v>
      </c>
      <c r="C242">
        <v>100</v>
      </c>
      <c r="D242" s="2">
        <f t="shared" si="13"/>
        <v>7.5154072174365476</v>
      </c>
    </row>
    <row r="243" spans="1:4" x14ac:dyDescent="0.35">
      <c r="A243" s="4">
        <v>50.707071210984509</v>
      </c>
      <c r="B243" s="3">
        <f t="shared" si="12"/>
        <v>7.2474749238445781</v>
      </c>
      <c r="C243">
        <v>100</v>
      </c>
      <c r="D243" s="2">
        <f t="shared" si="13"/>
        <v>7.2474749238445781</v>
      </c>
    </row>
    <row r="244" spans="1:4" x14ac:dyDescent="0.35">
      <c r="A244">
        <v>50.573017088571405</v>
      </c>
      <c r="B244" s="3">
        <f t="shared" si="12"/>
        <v>7.2005559809999919</v>
      </c>
      <c r="C244">
        <v>100</v>
      </c>
      <c r="D244" s="2">
        <f t="shared" si="13"/>
        <v>7.2005559809999919</v>
      </c>
    </row>
    <row r="245" spans="1:4" x14ac:dyDescent="0.35">
      <c r="A245">
        <v>50.420425350297499</v>
      </c>
      <c r="B245" s="3">
        <f t="shared" si="12"/>
        <v>7.1471488726041246</v>
      </c>
      <c r="C245">
        <v>100</v>
      </c>
      <c r="D245" s="2">
        <f t="shared" si="13"/>
        <v>7.1471488726041237</v>
      </c>
    </row>
    <row r="246" spans="1:4" x14ac:dyDescent="0.35">
      <c r="A246">
        <v>49.997635856540377</v>
      </c>
      <c r="B246" s="3">
        <f t="shared" si="12"/>
        <v>6.9995271713080749</v>
      </c>
      <c r="C246">
        <v>100</v>
      </c>
      <c r="D246" s="2">
        <f t="shared" si="13"/>
        <v>6.9995271713080749</v>
      </c>
    </row>
    <row r="247" spans="1:4" x14ac:dyDescent="0.35">
      <c r="A247">
        <v>49.810176900702672</v>
      </c>
      <c r="B247" s="3">
        <f t="shared" si="12"/>
        <v>6.9620353801405344</v>
      </c>
      <c r="C247">
        <v>100</v>
      </c>
      <c r="D247" s="2">
        <f t="shared" si="13"/>
        <v>6.9620353801405352</v>
      </c>
    </row>
    <row r="248" spans="1:4" x14ac:dyDescent="0.35">
      <c r="A248">
        <v>49.551523977500359</v>
      </c>
      <c r="B248" s="3">
        <f t="shared" si="12"/>
        <v>6.910304795500072</v>
      </c>
      <c r="C248">
        <v>100</v>
      </c>
      <c r="D248" s="2">
        <f t="shared" si="13"/>
        <v>6.9103047955000712</v>
      </c>
    </row>
    <row r="249" spans="1:4" x14ac:dyDescent="0.35">
      <c r="A249">
        <v>49.350451268878999</v>
      </c>
      <c r="B249" s="3">
        <f t="shared" si="12"/>
        <v>6.8700902537757997</v>
      </c>
      <c r="C249">
        <v>100</v>
      </c>
      <c r="D249" s="2">
        <f t="shared" si="13"/>
        <v>6.8700902537757997</v>
      </c>
    </row>
    <row r="250" spans="1:4" x14ac:dyDescent="0.35">
      <c r="A250">
        <v>49.319314928996342</v>
      </c>
      <c r="B250" s="3">
        <f t="shared" si="12"/>
        <v>6.8638629857992681</v>
      </c>
      <c r="C250">
        <v>100</v>
      </c>
      <c r="D250" s="2">
        <f t="shared" si="13"/>
        <v>6.8638629857992681</v>
      </c>
    </row>
    <row r="251" spans="1:4" x14ac:dyDescent="0.35">
      <c r="A251">
        <v>49.299433565221477</v>
      </c>
      <c r="B251" s="3">
        <f t="shared" si="12"/>
        <v>6.8598867130442951</v>
      </c>
      <c r="C251">
        <v>100</v>
      </c>
      <c r="D251" s="2">
        <f t="shared" si="13"/>
        <v>6.8598867130442951</v>
      </c>
    </row>
    <row r="252" spans="1:4" x14ac:dyDescent="0.35">
      <c r="A252">
        <v>49.249301919724402</v>
      </c>
      <c r="B252" s="3">
        <f t="shared" si="12"/>
        <v>6.8498603839448808</v>
      </c>
      <c r="C252">
        <v>100</v>
      </c>
      <c r="D252" s="2">
        <f t="shared" si="13"/>
        <v>6.8498603839448808</v>
      </c>
    </row>
    <row r="253" spans="1:4" x14ac:dyDescent="0.35">
      <c r="A253">
        <v>48.864092638285442</v>
      </c>
      <c r="B253" s="3">
        <f t="shared" si="12"/>
        <v>6.7728185276570887</v>
      </c>
      <c r="C253">
        <v>100</v>
      </c>
      <c r="D253" s="2">
        <f t="shared" si="13"/>
        <v>6.7728185276570887</v>
      </c>
    </row>
    <row r="254" spans="1:4" x14ac:dyDescent="0.35">
      <c r="A254">
        <v>48.658841514187102</v>
      </c>
      <c r="B254" s="3">
        <f t="shared" si="12"/>
        <v>6.7317683028374198</v>
      </c>
      <c r="C254">
        <v>100</v>
      </c>
      <c r="D254" s="2">
        <f t="shared" si="13"/>
        <v>6.7317683028374198</v>
      </c>
    </row>
    <row r="255" spans="1:4" x14ac:dyDescent="0.35">
      <c r="A255">
        <v>48.491913556451458</v>
      </c>
      <c r="B255" s="3">
        <f t="shared" si="12"/>
        <v>6.6983827112902912</v>
      </c>
      <c r="C255">
        <v>100</v>
      </c>
      <c r="D255" s="2">
        <f t="shared" si="13"/>
        <v>6.6983827112902903</v>
      </c>
    </row>
    <row r="256" spans="1:4" x14ac:dyDescent="0.35">
      <c r="A256">
        <v>48.210534710374333</v>
      </c>
      <c r="B256" s="3">
        <f t="shared" si="12"/>
        <v>6.6421069420748671</v>
      </c>
      <c r="C256">
        <v>100</v>
      </c>
      <c r="D256" s="2">
        <f t="shared" si="13"/>
        <v>6.6421069420748662</v>
      </c>
    </row>
    <row r="257" spans="1:4" x14ac:dyDescent="0.35">
      <c r="A257">
        <v>48.108403946743394</v>
      </c>
      <c r="B257" s="3">
        <f t="shared" si="12"/>
        <v>6.6216807893486784</v>
      </c>
      <c r="C257">
        <v>100</v>
      </c>
      <c r="D257" s="2">
        <f t="shared" si="13"/>
        <v>6.6216807893486784</v>
      </c>
    </row>
    <row r="258" spans="1:4" x14ac:dyDescent="0.35">
      <c r="A258">
        <v>48.077561780738776</v>
      </c>
      <c r="B258" s="3">
        <f t="shared" si="12"/>
        <v>6.6155123561477556</v>
      </c>
      <c r="C258">
        <v>100</v>
      </c>
      <c r="D258" s="2">
        <f t="shared" si="13"/>
        <v>6.6155123561477556</v>
      </c>
    </row>
    <row r="259" spans="1:4" x14ac:dyDescent="0.35">
      <c r="A259">
        <v>47.960442268938898</v>
      </c>
      <c r="B259" s="3">
        <f t="shared" si="12"/>
        <v>6.5920884537877802</v>
      </c>
      <c r="C259">
        <v>100</v>
      </c>
      <c r="D259" s="2">
        <f t="shared" si="13"/>
        <v>6.5920884537877802</v>
      </c>
    </row>
    <row r="260" spans="1:4" x14ac:dyDescent="0.35">
      <c r="A260">
        <v>47.483800076249508</v>
      </c>
      <c r="B260" s="3">
        <f t="shared" si="12"/>
        <v>6.4967600152499019</v>
      </c>
      <c r="C260">
        <v>100</v>
      </c>
      <c r="D260" s="2">
        <f t="shared" si="13"/>
        <v>6.4967600152499019</v>
      </c>
    </row>
    <row r="261" spans="1:4" x14ac:dyDescent="0.35">
      <c r="A261">
        <v>47.393387708227877</v>
      </c>
      <c r="B261" s="3">
        <f t="shared" si="12"/>
        <v>6.4786775416455757</v>
      </c>
      <c r="C261">
        <v>100</v>
      </c>
      <c r="D261" s="2">
        <f t="shared" si="13"/>
        <v>6.4786775416455757</v>
      </c>
    </row>
    <row r="262" spans="1:4" x14ac:dyDescent="0.35">
      <c r="A262">
        <v>47.307124761207291</v>
      </c>
      <c r="B262" s="3">
        <f t="shared" si="12"/>
        <v>6.4614249522414582</v>
      </c>
      <c r="C262">
        <v>100</v>
      </c>
      <c r="D262" s="2">
        <f t="shared" si="13"/>
        <v>6.4614249522414582</v>
      </c>
    </row>
    <row r="263" spans="1:4" x14ac:dyDescent="0.35">
      <c r="A263">
        <v>47.284837410147389</v>
      </c>
      <c r="B263" s="3">
        <f t="shared" si="12"/>
        <v>6.4569674820294782</v>
      </c>
      <c r="C263">
        <v>100</v>
      </c>
      <c r="D263" s="2">
        <f t="shared" si="13"/>
        <v>6.4569674820294782</v>
      </c>
    </row>
    <row r="264" spans="1:4" x14ac:dyDescent="0.35">
      <c r="A264">
        <v>47.212327072779743</v>
      </c>
      <c r="B264" s="3">
        <f t="shared" si="12"/>
        <v>6.442465414555949</v>
      </c>
      <c r="C264">
        <v>100</v>
      </c>
      <c r="D264" s="2">
        <f t="shared" si="13"/>
        <v>6.442465414555949</v>
      </c>
    </row>
    <row r="265" spans="1:4" x14ac:dyDescent="0.35">
      <c r="A265">
        <v>47.11736248220717</v>
      </c>
      <c r="B265" s="3">
        <f t="shared" si="12"/>
        <v>6.423472496441434</v>
      </c>
      <c r="C265">
        <v>100</v>
      </c>
      <c r="D265" s="2">
        <f t="shared" si="13"/>
        <v>6.423472496441434</v>
      </c>
    </row>
    <row r="266" spans="1:4" x14ac:dyDescent="0.35">
      <c r="A266">
        <v>46.945273323935581</v>
      </c>
      <c r="B266" s="3">
        <f t="shared" si="12"/>
        <v>6.3890546647871158</v>
      </c>
      <c r="C266">
        <v>100</v>
      </c>
      <c r="D266" s="2">
        <f t="shared" si="13"/>
        <v>6.3890546647871158</v>
      </c>
    </row>
    <row r="267" spans="1:4" x14ac:dyDescent="0.35">
      <c r="A267">
        <v>46.615417441092603</v>
      </c>
      <c r="B267" s="3">
        <f t="shared" ref="B267:B330" si="14">IF(A267&gt;=B$3,C$3,IF(A267&gt;=B$4,(C$4+((A267-B$4)/(B$3-B$4))*D$4),IF(A267&gt;B$5,(C$5+((A267-B$5)/(B$4-B$5))*D$5),IF(A267&gt;=B$6,(C$6+((A267-B$6)/(B$5-B$6)*D$6)),0))))</f>
        <v>6.3230834882185203</v>
      </c>
      <c r="C267">
        <v>100</v>
      </c>
      <c r="D267" s="2">
        <f t="shared" ref="D267:D330" si="15">C267*B267/100</f>
        <v>6.3230834882185203</v>
      </c>
    </row>
    <row r="268" spans="1:4" x14ac:dyDescent="0.35">
      <c r="A268">
        <v>46.519063813538864</v>
      </c>
      <c r="B268" s="3">
        <f t="shared" si="14"/>
        <v>6.3038127627077731</v>
      </c>
      <c r="C268">
        <v>100</v>
      </c>
      <c r="D268" s="2">
        <f t="shared" si="15"/>
        <v>6.3038127627077731</v>
      </c>
    </row>
    <row r="269" spans="1:4" x14ac:dyDescent="0.35">
      <c r="A269">
        <v>46.465071017345615</v>
      </c>
      <c r="B269" s="3">
        <f t="shared" si="14"/>
        <v>6.2930142034691237</v>
      </c>
      <c r="C269">
        <v>100</v>
      </c>
      <c r="D269" s="2">
        <f t="shared" si="15"/>
        <v>6.2930142034691237</v>
      </c>
    </row>
    <row r="270" spans="1:4" x14ac:dyDescent="0.35">
      <c r="A270">
        <v>46.295857443884771</v>
      </c>
      <c r="B270" s="3">
        <f t="shared" si="14"/>
        <v>6.2591714887769534</v>
      </c>
      <c r="C270">
        <v>100</v>
      </c>
      <c r="D270" s="2">
        <f t="shared" si="15"/>
        <v>6.2591714887769534</v>
      </c>
    </row>
    <row r="271" spans="1:4" x14ac:dyDescent="0.35">
      <c r="A271">
        <v>46.181456385073815</v>
      </c>
      <c r="B271" s="3">
        <f t="shared" si="14"/>
        <v>6.2362912770147627</v>
      </c>
      <c r="C271">
        <v>100</v>
      </c>
      <c r="D271" s="2">
        <f t="shared" si="15"/>
        <v>6.2362912770147627</v>
      </c>
    </row>
    <row r="272" spans="1:4" x14ac:dyDescent="0.35">
      <c r="A272">
        <v>45.800158054522562</v>
      </c>
      <c r="B272" s="3">
        <f t="shared" si="14"/>
        <v>6.1600316109045128</v>
      </c>
      <c r="C272">
        <v>100</v>
      </c>
      <c r="D272" s="2">
        <f t="shared" si="15"/>
        <v>6.1600316109045128</v>
      </c>
    </row>
    <row r="273" spans="1:4" x14ac:dyDescent="0.35">
      <c r="A273">
        <v>45.770162281751368</v>
      </c>
      <c r="B273" s="3">
        <f t="shared" si="14"/>
        <v>6.1540324563502731</v>
      </c>
      <c r="C273">
        <v>100</v>
      </c>
      <c r="D273" s="2">
        <f t="shared" si="15"/>
        <v>6.154032456350274</v>
      </c>
    </row>
    <row r="274" spans="1:4" x14ac:dyDescent="0.35">
      <c r="A274">
        <v>45.754740831691798</v>
      </c>
      <c r="B274" s="3">
        <f t="shared" si="14"/>
        <v>6.1509481663383596</v>
      </c>
      <c r="C274">
        <v>100</v>
      </c>
      <c r="D274" s="2">
        <f t="shared" si="15"/>
        <v>6.1509481663383596</v>
      </c>
    </row>
    <row r="275" spans="1:4" x14ac:dyDescent="0.35">
      <c r="A275">
        <v>45.576030784465551</v>
      </c>
      <c r="B275" s="3">
        <f t="shared" si="14"/>
        <v>6.1152061568931106</v>
      </c>
      <c r="C275">
        <v>100</v>
      </c>
      <c r="D275" s="2">
        <f t="shared" si="15"/>
        <v>6.1152061568931106</v>
      </c>
    </row>
    <row r="276" spans="1:4" x14ac:dyDescent="0.35">
      <c r="A276">
        <v>45.469596240657751</v>
      </c>
      <c r="B276" s="3">
        <f t="shared" si="14"/>
        <v>6.0939192481315505</v>
      </c>
      <c r="C276">
        <v>100</v>
      </c>
      <c r="D276" s="2">
        <f t="shared" si="15"/>
        <v>6.0939192481315505</v>
      </c>
    </row>
    <row r="277" spans="1:4" x14ac:dyDescent="0.35">
      <c r="A277">
        <v>45.138054445064171</v>
      </c>
      <c r="B277" s="3">
        <f t="shared" si="14"/>
        <v>6.0276108890128341</v>
      </c>
      <c r="C277">
        <v>100</v>
      </c>
      <c r="D277" s="2">
        <f t="shared" si="15"/>
        <v>6.0276108890128341</v>
      </c>
    </row>
    <row r="278" spans="1:4" x14ac:dyDescent="0.35">
      <c r="A278">
        <v>45.052730564483667</v>
      </c>
      <c r="B278" s="3">
        <f t="shared" si="14"/>
        <v>6.0105461128967335</v>
      </c>
      <c r="C278">
        <v>100</v>
      </c>
      <c r="D278" s="2">
        <f t="shared" si="15"/>
        <v>6.0105461128967343</v>
      </c>
    </row>
    <row r="279" spans="1:4" x14ac:dyDescent="0.35">
      <c r="A279">
        <v>45.031759308828541</v>
      </c>
      <c r="B279" s="3">
        <f t="shared" si="14"/>
        <v>6.0063518617657081</v>
      </c>
      <c r="C279">
        <v>100</v>
      </c>
      <c r="D279" s="2">
        <f t="shared" si="15"/>
        <v>6.006351861765709</v>
      </c>
    </row>
    <row r="280" spans="1:4" x14ac:dyDescent="0.35">
      <c r="A280">
        <v>45.009021628456765</v>
      </c>
      <c r="B280" s="3">
        <f t="shared" si="14"/>
        <v>6.0018043256913529</v>
      </c>
      <c r="C280">
        <v>100</v>
      </c>
      <c r="D280" s="2">
        <f t="shared" si="15"/>
        <v>6.0018043256913529</v>
      </c>
    </row>
    <row r="281" spans="1:4" x14ac:dyDescent="0.35">
      <c r="A281">
        <v>44.981125331650517</v>
      </c>
      <c r="B281" s="3">
        <f t="shared" si="14"/>
        <v>5.9962250663301031</v>
      </c>
      <c r="C281">
        <v>100</v>
      </c>
      <c r="D281" s="2">
        <f t="shared" si="15"/>
        <v>5.9962250663301031</v>
      </c>
    </row>
    <row r="282" spans="1:4" x14ac:dyDescent="0.35">
      <c r="A282">
        <v>44.761209660722137</v>
      </c>
      <c r="B282" s="3">
        <f t="shared" si="14"/>
        <v>5.9522419321444273</v>
      </c>
      <c r="C282">
        <v>100</v>
      </c>
      <c r="D282" s="2">
        <f t="shared" si="15"/>
        <v>5.9522419321444273</v>
      </c>
    </row>
    <row r="283" spans="1:4" x14ac:dyDescent="0.35">
      <c r="A283">
        <v>44.737975581432906</v>
      </c>
      <c r="B283" s="3">
        <f t="shared" si="14"/>
        <v>5.9475951162865819</v>
      </c>
      <c r="C283">
        <v>100</v>
      </c>
      <c r="D283" s="2">
        <f t="shared" si="15"/>
        <v>5.9475951162865819</v>
      </c>
    </row>
    <row r="284" spans="1:4" x14ac:dyDescent="0.35">
      <c r="A284">
        <v>44.737675828989381</v>
      </c>
      <c r="B284" s="3">
        <f t="shared" si="14"/>
        <v>5.9475351657978761</v>
      </c>
      <c r="C284">
        <v>100</v>
      </c>
      <c r="D284" s="2">
        <f t="shared" si="15"/>
        <v>5.9475351657978761</v>
      </c>
    </row>
    <row r="285" spans="1:4" x14ac:dyDescent="0.35">
      <c r="A285">
        <v>44.724834257345115</v>
      </c>
      <c r="B285" s="3">
        <f t="shared" si="14"/>
        <v>5.9449668514690224</v>
      </c>
      <c r="C285">
        <v>100</v>
      </c>
      <c r="D285" s="2">
        <f t="shared" si="15"/>
        <v>5.9449668514690224</v>
      </c>
    </row>
    <row r="286" spans="1:4" x14ac:dyDescent="0.35">
      <c r="A286">
        <v>44.5330560118866</v>
      </c>
      <c r="B286" s="3">
        <f t="shared" si="14"/>
        <v>5.9066112023773201</v>
      </c>
      <c r="C286">
        <v>100</v>
      </c>
      <c r="D286" s="2">
        <f t="shared" si="15"/>
        <v>5.9066112023773201</v>
      </c>
    </row>
    <row r="287" spans="1:4" x14ac:dyDescent="0.35">
      <c r="A287">
        <v>44.455327089680516</v>
      </c>
      <c r="B287" s="3">
        <f t="shared" si="14"/>
        <v>5.8910654179361028</v>
      </c>
      <c r="C287">
        <v>100</v>
      </c>
      <c r="D287" s="2">
        <f t="shared" si="15"/>
        <v>5.8910654179361028</v>
      </c>
    </row>
    <row r="288" spans="1:4" x14ac:dyDescent="0.35">
      <c r="A288">
        <v>44.422779856556986</v>
      </c>
      <c r="B288" s="3">
        <f t="shared" si="14"/>
        <v>5.8845559713113964</v>
      </c>
      <c r="C288">
        <v>100</v>
      </c>
      <c r="D288" s="2">
        <f t="shared" si="15"/>
        <v>5.8845559713113964</v>
      </c>
    </row>
    <row r="289" spans="1:4" x14ac:dyDescent="0.35">
      <c r="A289">
        <v>44.358143962633669</v>
      </c>
      <c r="B289" s="3">
        <f t="shared" si="14"/>
        <v>5.8716287925267334</v>
      </c>
      <c r="C289">
        <v>100</v>
      </c>
      <c r="D289" s="2">
        <f t="shared" si="15"/>
        <v>5.8716287925267325</v>
      </c>
    </row>
    <row r="290" spans="1:4" x14ac:dyDescent="0.35">
      <c r="A290">
        <v>44.355349822339065</v>
      </c>
      <c r="B290" s="3">
        <f t="shared" si="14"/>
        <v>5.8710699644678126</v>
      </c>
      <c r="C290">
        <v>100</v>
      </c>
      <c r="D290" s="2">
        <f t="shared" si="15"/>
        <v>5.8710699644678126</v>
      </c>
    </row>
    <row r="291" spans="1:4" x14ac:dyDescent="0.35">
      <c r="A291">
        <v>44.207523035342277</v>
      </c>
      <c r="B291" s="3">
        <f t="shared" si="14"/>
        <v>5.8415046070684555</v>
      </c>
      <c r="C291">
        <v>100</v>
      </c>
      <c r="D291" s="2">
        <f t="shared" si="15"/>
        <v>5.8415046070684555</v>
      </c>
    </row>
    <row r="292" spans="1:4" x14ac:dyDescent="0.35">
      <c r="A292">
        <v>44.116881247712932</v>
      </c>
      <c r="B292" s="3">
        <f t="shared" si="14"/>
        <v>5.8233762495425871</v>
      </c>
      <c r="C292">
        <v>100</v>
      </c>
      <c r="D292" s="2">
        <f t="shared" si="15"/>
        <v>5.8233762495425871</v>
      </c>
    </row>
    <row r="293" spans="1:4" x14ac:dyDescent="0.35">
      <c r="A293">
        <v>44.11194601085306</v>
      </c>
      <c r="B293" s="3">
        <f t="shared" si="14"/>
        <v>5.8223892021706121</v>
      </c>
      <c r="C293">
        <v>100</v>
      </c>
      <c r="D293" s="2">
        <f t="shared" si="15"/>
        <v>5.8223892021706112</v>
      </c>
    </row>
    <row r="294" spans="1:4" x14ac:dyDescent="0.35">
      <c r="A294">
        <v>43.91441725914332</v>
      </c>
      <c r="B294" s="3">
        <f t="shared" si="14"/>
        <v>5.7828834518286643</v>
      </c>
      <c r="C294">
        <v>100</v>
      </c>
      <c r="D294" s="2">
        <f t="shared" si="15"/>
        <v>5.7828834518286643</v>
      </c>
    </row>
    <row r="295" spans="1:4" x14ac:dyDescent="0.35">
      <c r="A295">
        <v>43.878321620150615</v>
      </c>
      <c r="B295" s="3">
        <f t="shared" si="14"/>
        <v>5.7756643240301226</v>
      </c>
      <c r="C295">
        <v>100</v>
      </c>
      <c r="D295" s="2">
        <f t="shared" si="15"/>
        <v>5.7756643240301226</v>
      </c>
    </row>
    <row r="296" spans="1:4" x14ac:dyDescent="0.35">
      <c r="A296">
        <v>43.585988353521088</v>
      </c>
      <c r="B296" s="3">
        <f t="shared" si="14"/>
        <v>5.717197670704218</v>
      </c>
      <c r="C296">
        <v>100</v>
      </c>
      <c r="D296" s="2">
        <f t="shared" si="15"/>
        <v>5.717197670704218</v>
      </c>
    </row>
    <row r="297" spans="1:4" x14ac:dyDescent="0.35">
      <c r="A297">
        <v>43.454429872371158</v>
      </c>
      <c r="B297" s="3">
        <f t="shared" si="14"/>
        <v>5.6908859744742317</v>
      </c>
      <c r="C297">
        <v>100</v>
      </c>
      <c r="D297" s="2">
        <f t="shared" si="15"/>
        <v>5.6908859744742308</v>
      </c>
    </row>
    <row r="298" spans="1:4" x14ac:dyDescent="0.35">
      <c r="A298">
        <v>43.215099661744134</v>
      </c>
      <c r="B298" s="3">
        <f t="shared" si="14"/>
        <v>5.6430199323488264</v>
      </c>
      <c r="C298">
        <v>100</v>
      </c>
      <c r="D298" s="2">
        <f t="shared" si="15"/>
        <v>5.6430199323488264</v>
      </c>
    </row>
    <row r="299" spans="1:4" x14ac:dyDescent="0.35">
      <c r="A299">
        <v>43.172496497547272</v>
      </c>
      <c r="B299" s="3">
        <f t="shared" si="14"/>
        <v>5.6344992995094545</v>
      </c>
      <c r="C299">
        <v>100</v>
      </c>
      <c r="D299" s="2">
        <f t="shared" si="15"/>
        <v>5.6344992995094545</v>
      </c>
    </row>
    <row r="300" spans="1:4" x14ac:dyDescent="0.35">
      <c r="A300">
        <v>42.97231388852564</v>
      </c>
      <c r="B300" s="3">
        <f t="shared" si="14"/>
        <v>5.5944627777051279</v>
      </c>
      <c r="C300">
        <v>100</v>
      </c>
      <c r="D300" s="2">
        <f t="shared" si="15"/>
        <v>5.5944627777051279</v>
      </c>
    </row>
    <row r="301" spans="1:4" x14ac:dyDescent="0.35">
      <c r="A301">
        <v>42.907724283194327</v>
      </c>
      <c r="B301" s="3">
        <f t="shared" si="14"/>
        <v>5.5815448566388657</v>
      </c>
      <c r="C301">
        <v>100</v>
      </c>
      <c r="D301" s="2">
        <f t="shared" si="15"/>
        <v>5.5815448566388657</v>
      </c>
    </row>
    <row r="302" spans="1:4" x14ac:dyDescent="0.35">
      <c r="A302">
        <v>42.873283186752637</v>
      </c>
      <c r="B302" s="3">
        <f t="shared" si="14"/>
        <v>5.5746566373505271</v>
      </c>
      <c r="C302">
        <v>100</v>
      </c>
      <c r="D302" s="2">
        <f t="shared" si="15"/>
        <v>5.5746566373505262</v>
      </c>
    </row>
    <row r="303" spans="1:4" x14ac:dyDescent="0.35">
      <c r="A303">
        <v>42.711937889623798</v>
      </c>
      <c r="B303" s="3">
        <f t="shared" si="14"/>
        <v>5.5423875779247593</v>
      </c>
      <c r="C303">
        <v>100</v>
      </c>
      <c r="D303" s="2">
        <f t="shared" si="15"/>
        <v>5.5423875779247593</v>
      </c>
    </row>
    <row r="304" spans="1:4" x14ac:dyDescent="0.35">
      <c r="A304">
        <v>42.687027869819744</v>
      </c>
      <c r="B304" s="3">
        <f t="shared" si="14"/>
        <v>5.5374055739639489</v>
      </c>
      <c r="C304">
        <v>100</v>
      </c>
      <c r="D304" s="2">
        <f t="shared" si="15"/>
        <v>5.5374055739639489</v>
      </c>
    </row>
    <row r="305" spans="1:4" x14ac:dyDescent="0.35">
      <c r="A305">
        <v>42.577048856042346</v>
      </c>
      <c r="B305" s="3">
        <f t="shared" si="14"/>
        <v>5.5154097712084695</v>
      </c>
      <c r="C305">
        <v>100</v>
      </c>
      <c r="D305" s="2">
        <f t="shared" si="15"/>
        <v>5.5154097712084695</v>
      </c>
    </row>
    <row r="306" spans="1:4" x14ac:dyDescent="0.35">
      <c r="A306">
        <v>42.442612235084439</v>
      </c>
      <c r="B306" s="3">
        <f t="shared" si="14"/>
        <v>5.4885224470168881</v>
      </c>
      <c r="C306">
        <v>100</v>
      </c>
      <c r="D306" s="2">
        <f t="shared" si="15"/>
        <v>5.4885224470168881</v>
      </c>
    </row>
    <row r="307" spans="1:4" x14ac:dyDescent="0.35">
      <c r="A307">
        <v>42.398933443404189</v>
      </c>
      <c r="B307" s="3">
        <f t="shared" si="14"/>
        <v>5.4797866886808375</v>
      </c>
      <c r="C307">
        <v>100</v>
      </c>
      <c r="D307" s="2">
        <f t="shared" si="15"/>
        <v>5.4797866886808375</v>
      </c>
    </row>
    <row r="308" spans="1:4" x14ac:dyDescent="0.35">
      <c r="A308">
        <v>42.340842744780367</v>
      </c>
      <c r="B308" s="3">
        <f t="shared" si="14"/>
        <v>5.4681685489560738</v>
      </c>
      <c r="C308">
        <v>100</v>
      </c>
      <c r="D308" s="2">
        <f t="shared" si="15"/>
        <v>5.4681685489560747</v>
      </c>
    </row>
    <row r="309" spans="1:4" x14ac:dyDescent="0.35">
      <c r="A309">
        <v>42.245474159938823</v>
      </c>
      <c r="B309" s="3">
        <f t="shared" si="14"/>
        <v>5.4490948319877646</v>
      </c>
      <c r="C309">
        <v>100</v>
      </c>
      <c r="D309" s="2">
        <f t="shared" si="15"/>
        <v>5.4490948319877646</v>
      </c>
    </row>
    <row r="310" spans="1:4" x14ac:dyDescent="0.35">
      <c r="A310">
        <v>42.237141472388863</v>
      </c>
      <c r="B310" s="3">
        <f t="shared" si="14"/>
        <v>5.4474282944777723</v>
      </c>
      <c r="C310">
        <v>100</v>
      </c>
      <c r="D310" s="2">
        <f t="shared" si="15"/>
        <v>5.4474282944777723</v>
      </c>
    </row>
    <row r="311" spans="1:4" x14ac:dyDescent="0.35">
      <c r="A311">
        <v>42.192712873210994</v>
      </c>
      <c r="B311" s="3">
        <f t="shared" si="14"/>
        <v>5.4385425746421987</v>
      </c>
      <c r="C311">
        <v>100</v>
      </c>
      <c r="D311" s="2">
        <f t="shared" si="15"/>
        <v>5.4385425746421996</v>
      </c>
    </row>
    <row r="312" spans="1:4" x14ac:dyDescent="0.35">
      <c r="A312">
        <v>42.058321692101657</v>
      </c>
      <c r="B312" s="3">
        <f t="shared" si="14"/>
        <v>5.4116643384203318</v>
      </c>
      <c r="C312">
        <v>100</v>
      </c>
      <c r="D312" s="2">
        <f t="shared" si="15"/>
        <v>5.4116643384203318</v>
      </c>
    </row>
    <row r="313" spans="1:4" x14ac:dyDescent="0.35">
      <c r="A313">
        <v>41.960443073550024</v>
      </c>
      <c r="B313" s="3">
        <f t="shared" si="14"/>
        <v>5.3920886147100049</v>
      </c>
      <c r="C313">
        <v>100</v>
      </c>
      <c r="D313" s="2">
        <f t="shared" si="15"/>
        <v>5.3920886147100058</v>
      </c>
    </row>
    <row r="314" spans="1:4" x14ac:dyDescent="0.35">
      <c r="A314">
        <v>41.876383437969096</v>
      </c>
      <c r="B314" s="3">
        <f t="shared" si="14"/>
        <v>5.3752766875938196</v>
      </c>
      <c r="C314">
        <v>100</v>
      </c>
      <c r="D314" s="2">
        <f t="shared" si="15"/>
        <v>5.3752766875938196</v>
      </c>
    </row>
    <row r="315" spans="1:4" x14ac:dyDescent="0.35">
      <c r="A315">
        <v>41.841997917656364</v>
      </c>
      <c r="B315" s="3">
        <f t="shared" si="14"/>
        <v>5.3683995835312732</v>
      </c>
      <c r="C315">
        <v>100</v>
      </c>
      <c r="D315" s="2">
        <f t="shared" si="15"/>
        <v>5.3683995835312741</v>
      </c>
    </row>
    <row r="316" spans="1:4" x14ac:dyDescent="0.35">
      <c r="A316">
        <v>41.80861515569088</v>
      </c>
      <c r="B316" s="3">
        <f t="shared" si="14"/>
        <v>5.3617230311381761</v>
      </c>
      <c r="C316">
        <v>100</v>
      </c>
      <c r="D316" s="2">
        <f t="shared" si="15"/>
        <v>5.3617230311381761</v>
      </c>
    </row>
    <row r="317" spans="1:4" x14ac:dyDescent="0.35">
      <c r="A317">
        <v>41.706697028863722</v>
      </c>
      <c r="B317" s="3">
        <f t="shared" si="14"/>
        <v>5.3413394057727448</v>
      </c>
      <c r="C317">
        <v>100</v>
      </c>
      <c r="D317" s="2">
        <f t="shared" si="15"/>
        <v>5.3413394057727457</v>
      </c>
    </row>
    <row r="318" spans="1:4" x14ac:dyDescent="0.35">
      <c r="A318">
        <v>41.629497213825289</v>
      </c>
      <c r="B318" s="3">
        <f t="shared" si="14"/>
        <v>5.3258994427650581</v>
      </c>
      <c r="C318">
        <v>100</v>
      </c>
      <c r="D318" s="2">
        <f t="shared" si="15"/>
        <v>5.3258994427650581</v>
      </c>
    </row>
    <row r="319" spans="1:4" x14ac:dyDescent="0.35">
      <c r="A319">
        <v>41.466672779967865</v>
      </c>
      <c r="B319" s="3">
        <f t="shared" si="14"/>
        <v>5.2933345559935727</v>
      </c>
      <c r="C319">
        <v>100</v>
      </c>
      <c r="D319" s="2">
        <f t="shared" si="15"/>
        <v>5.2933345559935727</v>
      </c>
    </row>
    <row r="320" spans="1:4" x14ac:dyDescent="0.35">
      <c r="A320">
        <v>41.254877967488547</v>
      </c>
      <c r="B320" s="3">
        <f t="shared" si="14"/>
        <v>5.2509755934977091</v>
      </c>
      <c r="C320">
        <v>100</v>
      </c>
      <c r="D320" s="2">
        <f t="shared" si="15"/>
        <v>5.2509755934977091</v>
      </c>
    </row>
    <row r="321" spans="1:4" x14ac:dyDescent="0.35">
      <c r="A321">
        <v>40.959279811175897</v>
      </c>
      <c r="B321" s="3">
        <f t="shared" si="14"/>
        <v>5.191855962235179</v>
      </c>
      <c r="C321">
        <v>100</v>
      </c>
      <c r="D321" s="2">
        <f t="shared" si="15"/>
        <v>5.191855962235179</v>
      </c>
    </row>
    <row r="322" spans="1:4" x14ac:dyDescent="0.35">
      <c r="A322">
        <v>40.560635790046305</v>
      </c>
      <c r="B322" s="3">
        <f t="shared" si="14"/>
        <v>5.1121271580092618</v>
      </c>
      <c r="C322">
        <v>100</v>
      </c>
      <c r="D322" s="2">
        <f t="shared" si="15"/>
        <v>5.1121271580092618</v>
      </c>
    </row>
    <row r="323" spans="1:4" x14ac:dyDescent="0.35">
      <c r="A323">
        <v>40.458218094513398</v>
      </c>
      <c r="B323" s="3">
        <f t="shared" si="14"/>
        <v>5.0916436189026797</v>
      </c>
      <c r="C323">
        <v>100</v>
      </c>
      <c r="D323" s="2">
        <f t="shared" si="15"/>
        <v>5.0916436189026797</v>
      </c>
    </row>
    <row r="324" spans="1:4" x14ac:dyDescent="0.35">
      <c r="A324">
        <v>40.437817459739591</v>
      </c>
      <c r="B324" s="3">
        <f t="shared" si="14"/>
        <v>5.0875634919479182</v>
      </c>
      <c r="C324">
        <v>100</v>
      </c>
      <c r="D324" s="2">
        <f t="shared" si="15"/>
        <v>5.0875634919479182</v>
      </c>
    </row>
    <row r="325" spans="1:4" x14ac:dyDescent="0.35">
      <c r="A325">
        <v>40.344978049958236</v>
      </c>
      <c r="B325" s="3">
        <f t="shared" si="14"/>
        <v>5.0689956099916476</v>
      </c>
      <c r="C325">
        <v>100</v>
      </c>
      <c r="D325" s="2">
        <f t="shared" si="15"/>
        <v>5.0689956099916476</v>
      </c>
    </row>
    <row r="326" spans="1:4" x14ac:dyDescent="0.35">
      <c r="A326">
        <v>40.196859676496992</v>
      </c>
      <c r="B326" s="3">
        <f t="shared" si="14"/>
        <v>5.039371935299398</v>
      </c>
      <c r="C326">
        <v>100</v>
      </c>
      <c r="D326" s="2">
        <f t="shared" si="15"/>
        <v>5.039371935299398</v>
      </c>
    </row>
    <row r="327" spans="1:4" x14ac:dyDescent="0.35">
      <c r="A327">
        <v>39.929173624754768</v>
      </c>
      <c r="B327" s="3">
        <f t="shared" si="14"/>
        <v>4.9858347249509531</v>
      </c>
      <c r="C327">
        <v>100</v>
      </c>
      <c r="D327" s="2">
        <f t="shared" si="15"/>
        <v>4.9858347249509531</v>
      </c>
    </row>
    <row r="328" spans="1:4" x14ac:dyDescent="0.35">
      <c r="A328">
        <v>39.909795148924601</v>
      </c>
      <c r="B328" s="3">
        <f t="shared" si="14"/>
        <v>4.9819590297849201</v>
      </c>
      <c r="C328">
        <v>100</v>
      </c>
      <c r="D328" s="2">
        <f t="shared" si="15"/>
        <v>4.9819590297849201</v>
      </c>
    </row>
    <row r="329" spans="1:4" x14ac:dyDescent="0.35">
      <c r="A329">
        <v>39.617368684388254</v>
      </c>
      <c r="B329" s="3">
        <f t="shared" si="14"/>
        <v>4.9234737368776509</v>
      </c>
      <c r="C329">
        <v>100</v>
      </c>
      <c r="D329" s="2">
        <f t="shared" si="15"/>
        <v>4.9234737368776509</v>
      </c>
    </row>
    <row r="330" spans="1:4" x14ac:dyDescent="0.35">
      <c r="A330">
        <v>39.543495166960057</v>
      </c>
      <c r="B330" s="3">
        <f t="shared" si="14"/>
        <v>4.9086990333920113</v>
      </c>
      <c r="C330">
        <v>100</v>
      </c>
      <c r="D330" s="2">
        <f t="shared" si="15"/>
        <v>4.9086990333920113</v>
      </c>
    </row>
    <row r="331" spans="1:4" x14ac:dyDescent="0.35">
      <c r="A331">
        <v>39.353216871008833</v>
      </c>
      <c r="B331" s="3">
        <f t="shared" ref="B331:B394" si="16">IF(A331&gt;=B$3,C$3,IF(A331&gt;=B$4,(C$4+((A331-B$4)/(B$3-B$4))*D$4),IF(A331&gt;B$5,(C$5+((A331-B$5)/(B$4-B$5))*D$5),IF(A331&gt;=B$6,(C$6+((A331-B$6)/(B$5-B$6)*D$6)),0))))</f>
        <v>4.8706433742017667</v>
      </c>
      <c r="C331">
        <v>100</v>
      </c>
      <c r="D331" s="2">
        <f t="shared" ref="D331:D394" si="17">C331*B331/100</f>
        <v>4.8706433742017667</v>
      </c>
    </row>
    <row r="332" spans="1:4" x14ac:dyDescent="0.35">
      <c r="A332">
        <v>39.317822274012421</v>
      </c>
      <c r="B332" s="3">
        <f t="shared" si="16"/>
        <v>4.8635644548024839</v>
      </c>
      <c r="C332">
        <v>100</v>
      </c>
      <c r="D332" s="2">
        <f t="shared" si="17"/>
        <v>4.8635644548024839</v>
      </c>
    </row>
    <row r="333" spans="1:4" x14ac:dyDescent="0.35">
      <c r="A333">
        <v>39.307308890161885</v>
      </c>
      <c r="B333" s="3">
        <f t="shared" si="16"/>
        <v>4.8614617780323766</v>
      </c>
      <c r="C333">
        <v>100</v>
      </c>
      <c r="D333" s="2">
        <f t="shared" si="17"/>
        <v>4.8614617780323766</v>
      </c>
    </row>
    <row r="334" spans="1:4" x14ac:dyDescent="0.35">
      <c r="A334">
        <v>39.239794988730054</v>
      </c>
      <c r="B334" s="3">
        <f t="shared" si="16"/>
        <v>4.8479589977460105</v>
      </c>
      <c r="C334">
        <v>100</v>
      </c>
      <c r="D334" s="2">
        <f t="shared" si="17"/>
        <v>4.8479589977460105</v>
      </c>
    </row>
    <row r="335" spans="1:4" x14ac:dyDescent="0.35">
      <c r="A335">
        <v>39.219882834387484</v>
      </c>
      <c r="B335" s="3">
        <f t="shared" si="16"/>
        <v>4.8439765668774974</v>
      </c>
      <c r="C335">
        <v>100</v>
      </c>
      <c r="D335" s="2">
        <f t="shared" si="17"/>
        <v>4.8439765668774974</v>
      </c>
    </row>
    <row r="336" spans="1:4" x14ac:dyDescent="0.35">
      <c r="A336">
        <v>38.865679751113021</v>
      </c>
      <c r="B336" s="3">
        <f t="shared" si="16"/>
        <v>4.7731359502226045</v>
      </c>
      <c r="C336">
        <v>100</v>
      </c>
      <c r="D336" s="2">
        <f t="shared" si="17"/>
        <v>4.7731359502226045</v>
      </c>
    </row>
    <row r="337" spans="1:4" x14ac:dyDescent="0.35">
      <c r="A337">
        <v>38.81922467895096</v>
      </c>
      <c r="B337" s="3">
        <f t="shared" si="16"/>
        <v>4.7638449357901917</v>
      </c>
      <c r="C337">
        <v>100</v>
      </c>
      <c r="D337" s="2">
        <f t="shared" si="17"/>
        <v>4.7638449357901917</v>
      </c>
    </row>
    <row r="338" spans="1:4" x14ac:dyDescent="0.35">
      <c r="A338">
        <v>38.614516337612841</v>
      </c>
      <c r="B338" s="3">
        <f t="shared" si="16"/>
        <v>4.7229032675225682</v>
      </c>
      <c r="C338">
        <v>100</v>
      </c>
      <c r="D338" s="2">
        <f t="shared" si="17"/>
        <v>4.7229032675225682</v>
      </c>
    </row>
    <row r="339" spans="1:4" x14ac:dyDescent="0.35">
      <c r="A339">
        <v>38.377516115725321</v>
      </c>
      <c r="B339" s="3">
        <f t="shared" si="16"/>
        <v>4.6755032231450642</v>
      </c>
      <c r="C339">
        <v>100</v>
      </c>
      <c r="D339" s="2">
        <f t="shared" si="17"/>
        <v>4.6755032231450642</v>
      </c>
    </row>
    <row r="340" spans="1:4" x14ac:dyDescent="0.35">
      <c r="A340">
        <v>38.371615345068356</v>
      </c>
      <c r="B340" s="3">
        <f t="shared" si="16"/>
        <v>4.6743230690136706</v>
      </c>
      <c r="C340">
        <v>100</v>
      </c>
      <c r="D340" s="2">
        <f t="shared" si="17"/>
        <v>4.6743230690136706</v>
      </c>
    </row>
    <row r="341" spans="1:4" x14ac:dyDescent="0.35">
      <c r="A341">
        <v>38.208437832868327</v>
      </c>
      <c r="B341" s="3">
        <f t="shared" si="16"/>
        <v>4.6416875665736654</v>
      </c>
      <c r="C341">
        <v>100</v>
      </c>
      <c r="D341" s="2">
        <f t="shared" si="17"/>
        <v>4.6416875665736654</v>
      </c>
    </row>
    <row r="342" spans="1:4" x14ac:dyDescent="0.35">
      <c r="A342">
        <v>37.952621929515757</v>
      </c>
      <c r="B342" s="3">
        <f t="shared" si="16"/>
        <v>4.5905243859031515</v>
      </c>
      <c r="C342">
        <v>100</v>
      </c>
      <c r="D342" s="2">
        <f t="shared" si="17"/>
        <v>4.5905243859031515</v>
      </c>
    </row>
    <row r="343" spans="1:4" x14ac:dyDescent="0.35">
      <c r="A343">
        <v>37.815680207164796</v>
      </c>
      <c r="B343" s="3">
        <f t="shared" si="16"/>
        <v>4.5631360414329585</v>
      </c>
      <c r="C343">
        <v>100</v>
      </c>
      <c r="D343" s="2">
        <f t="shared" si="17"/>
        <v>4.5631360414329585</v>
      </c>
    </row>
    <row r="344" spans="1:4" x14ac:dyDescent="0.35">
      <c r="A344">
        <v>37.795915242504591</v>
      </c>
      <c r="B344" s="3">
        <f t="shared" si="16"/>
        <v>4.5591830485009179</v>
      </c>
      <c r="C344">
        <v>100</v>
      </c>
      <c r="D344" s="2">
        <f t="shared" si="17"/>
        <v>4.5591830485009179</v>
      </c>
    </row>
    <row r="345" spans="1:4" x14ac:dyDescent="0.35">
      <c r="A345">
        <v>37.698190216316071</v>
      </c>
      <c r="B345" s="3">
        <f t="shared" si="16"/>
        <v>4.5396380432632144</v>
      </c>
      <c r="C345">
        <v>100</v>
      </c>
      <c r="D345" s="2">
        <f t="shared" si="17"/>
        <v>4.5396380432632144</v>
      </c>
    </row>
    <row r="346" spans="1:4" x14ac:dyDescent="0.35">
      <c r="A346">
        <v>37.477267595157329</v>
      </c>
      <c r="B346" s="3">
        <f t="shared" si="16"/>
        <v>4.4954535190314662</v>
      </c>
      <c r="C346">
        <v>100</v>
      </c>
      <c r="D346" s="2">
        <f t="shared" si="17"/>
        <v>4.4954535190314662</v>
      </c>
    </row>
    <row r="347" spans="1:4" x14ac:dyDescent="0.35">
      <c r="A347">
        <v>36.723453338570799</v>
      </c>
      <c r="B347" s="3">
        <f t="shared" si="16"/>
        <v>4.3446906677141595</v>
      </c>
      <c r="C347">
        <v>100</v>
      </c>
      <c r="D347" s="2">
        <f t="shared" si="17"/>
        <v>4.3446906677141595</v>
      </c>
    </row>
    <row r="348" spans="1:4" x14ac:dyDescent="0.35">
      <c r="A348">
        <v>36.690390947689387</v>
      </c>
      <c r="B348" s="3">
        <f t="shared" si="16"/>
        <v>4.3380781895378773</v>
      </c>
      <c r="C348">
        <v>100</v>
      </c>
      <c r="D348" s="2">
        <f t="shared" si="17"/>
        <v>4.3380781895378773</v>
      </c>
    </row>
    <row r="349" spans="1:4" x14ac:dyDescent="0.35">
      <c r="A349">
        <v>36.609948784414769</v>
      </c>
      <c r="B349" s="3">
        <f t="shared" si="16"/>
        <v>4.3219897568829531</v>
      </c>
      <c r="C349">
        <v>100</v>
      </c>
      <c r="D349" s="2">
        <f t="shared" si="17"/>
        <v>4.3219897568829531</v>
      </c>
    </row>
    <row r="350" spans="1:4" x14ac:dyDescent="0.35">
      <c r="A350">
        <v>36.255739703527567</v>
      </c>
      <c r="B350" s="3">
        <f t="shared" si="16"/>
        <v>4.2511479407055131</v>
      </c>
      <c r="C350">
        <v>100</v>
      </c>
      <c r="D350" s="2">
        <f t="shared" si="17"/>
        <v>4.2511479407055131</v>
      </c>
    </row>
    <row r="351" spans="1:4" x14ac:dyDescent="0.35">
      <c r="A351">
        <v>35.953199886715716</v>
      </c>
      <c r="B351" s="3">
        <f t="shared" si="16"/>
        <v>4.1906399773431433</v>
      </c>
      <c r="C351">
        <v>100</v>
      </c>
      <c r="D351" s="2">
        <f t="shared" si="17"/>
        <v>4.1906399773431433</v>
      </c>
    </row>
    <row r="352" spans="1:4" x14ac:dyDescent="0.35">
      <c r="A352">
        <v>35.653410834615102</v>
      </c>
      <c r="B352" s="3">
        <f t="shared" si="16"/>
        <v>4.1306821669230205</v>
      </c>
      <c r="C352">
        <v>100</v>
      </c>
      <c r="D352" s="2">
        <f t="shared" si="17"/>
        <v>4.1306821669230205</v>
      </c>
    </row>
    <row r="353" spans="1:4" x14ac:dyDescent="0.35">
      <c r="A353">
        <v>35.603631113468467</v>
      </c>
      <c r="B353" s="3">
        <f t="shared" si="16"/>
        <v>4.1207262226936932</v>
      </c>
      <c r="C353">
        <v>100</v>
      </c>
      <c r="D353" s="2">
        <f t="shared" si="17"/>
        <v>4.1207262226936932</v>
      </c>
    </row>
    <row r="354" spans="1:4" x14ac:dyDescent="0.35">
      <c r="A354">
        <v>35.505892786848854</v>
      </c>
      <c r="B354" s="3">
        <f t="shared" si="16"/>
        <v>4.1011785573697708</v>
      </c>
      <c r="C354">
        <v>100</v>
      </c>
      <c r="D354" s="2">
        <f t="shared" si="17"/>
        <v>4.1011785573697708</v>
      </c>
    </row>
    <row r="355" spans="1:4" x14ac:dyDescent="0.35">
      <c r="A355">
        <v>35.244953956987537</v>
      </c>
      <c r="B355" s="3">
        <f t="shared" si="16"/>
        <v>4.0489907913975074</v>
      </c>
      <c r="C355">
        <v>100</v>
      </c>
      <c r="D355" s="2">
        <f t="shared" si="17"/>
        <v>4.0489907913975074</v>
      </c>
    </row>
    <row r="356" spans="1:4" x14ac:dyDescent="0.35">
      <c r="A356">
        <v>35.234228130601309</v>
      </c>
      <c r="B356" s="3">
        <f t="shared" si="16"/>
        <v>4.0468456261202626</v>
      </c>
      <c r="C356">
        <v>100</v>
      </c>
      <c r="D356" s="2">
        <f t="shared" si="17"/>
        <v>4.0468456261202626</v>
      </c>
    </row>
    <row r="357" spans="1:4" x14ac:dyDescent="0.35">
      <c r="A357">
        <v>35.12965007365451</v>
      </c>
      <c r="B357" s="3">
        <f t="shared" si="16"/>
        <v>4.0259300147309016</v>
      </c>
      <c r="C357">
        <v>100</v>
      </c>
      <c r="D357" s="2">
        <f t="shared" si="17"/>
        <v>4.0259300147309016</v>
      </c>
    </row>
    <row r="358" spans="1:4" x14ac:dyDescent="0.35">
      <c r="A358">
        <v>35.026335841290326</v>
      </c>
      <c r="B358" s="3">
        <f t="shared" si="16"/>
        <v>4.0052671682580652</v>
      </c>
      <c r="C358">
        <v>100</v>
      </c>
      <c r="D358" s="2">
        <f t="shared" si="17"/>
        <v>4.0052671682580652</v>
      </c>
    </row>
    <row r="359" spans="1:4" x14ac:dyDescent="0.35">
      <c r="A359">
        <v>34.910189457131608</v>
      </c>
      <c r="B359" s="3">
        <f t="shared" si="16"/>
        <v>3.9820378914263213</v>
      </c>
      <c r="C359">
        <v>100</v>
      </c>
      <c r="D359" s="2">
        <f t="shared" si="17"/>
        <v>3.9820378914263213</v>
      </c>
    </row>
    <row r="360" spans="1:4" x14ac:dyDescent="0.35">
      <c r="A360">
        <v>34.525070648355189</v>
      </c>
      <c r="B360" s="3">
        <f t="shared" si="16"/>
        <v>3.9050141296710379</v>
      </c>
      <c r="C360">
        <v>100</v>
      </c>
      <c r="D360" s="2">
        <f t="shared" si="17"/>
        <v>3.9050141296710374</v>
      </c>
    </row>
    <row r="361" spans="1:4" x14ac:dyDescent="0.35">
      <c r="A361">
        <v>34.40865286704971</v>
      </c>
      <c r="B361" s="3">
        <f t="shared" si="16"/>
        <v>3.8817305734099419</v>
      </c>
      <c r="C361">
        <v>100</v>
      </c>
      <c r="D361" s="2">
        <f t="shared" si="17"/>
        <v>3.8817305734099419</v>
      </c>
    </row>
    <row r="362" spans="1:4" x14ac:dyDescent="0.35">
      <c r="A362">
        <v>34.211684099482987</v>
      </c>
      <c r="B362" s="3">
        <f t="shared" si="16"/>
        <v>3.8423368198965973</v>
      </c>
      <c r="C362">
        <v>100</v>
      </c>
      <c r="D362" s="2">
        <f t="shared" si="17"/>
        <v>3.8423368198965973</v>
      </c>
    </row>
    <row r="363" spans="1:4" x14ac:dyDescent="0.35">
      <c r="A363">
        <v>33.930746423599793</v>
      </c>
      <c r="B363" s="3">
        <f t="shared" si="16"/>
        <v>3.7861492847199587</v>
      </c>
      <c r="C363">
        <v>100</v>
      </c>
      <c r="D363" s="2">
        <f t="shared" si="17"/>
        <v>3.7861492847199587</v>
      </c>
    </row>
    <row r="364" spans="1:4" x14ac:dyDescent="0.35">
      <c r="A364">
        <v>33.738990167385367</v>
      </c>
      <c r="B364" s="3">
        <f t="shared" si="16"/>
        <v>3.7477980334770735</v>
      </c>
      <c r="C364">
        <v>100</v>
      </c>
      <c r="D364" s="2">
        <f t="shared" si="17"/>
        <v>3.7477980334770735</v>
      </c>
    </row>
    <row r="365" spans="1:4" x14ac:dyDescent="0.35">
      <c r="A365">
        <v>33.734656335410897</v>
      </c>
      <c r="B365" s="3">
        <f t="shared" si="16"/>
        <v>3.7469312670821795</v>
      </c>
      <c r="C365">
        <v>100</v>
      </c>
      <c r="D365" s="2">
        <f t="shared" si="17"/>
        <v>3.7469312670821795</v>
      </c>
    </row>
    <row r="366" spans="1:4" x14ac:dyDescent="0.35">
      <c r="A366">
        <v>33.522887913432193</v>
      </c>
      <c r="B366" s="3">
        <f t="shared" si="16"/>
        <v>3.7045775826864382</v>
      </c>
      <c r="C366">
        <v>100</v>
      </c>
      <c r="D366" s="2">
        <f t="shared" si="17"/>
        <v>3.7045775826864382</v>
      </c>
    </row>
    <row r="367" spans="1:4" x14ac:dyDescent="0.35">
      <c r="A367">
        <v>32.519656352126923</v>
      </c>
      <c r="B367" s="3">
        <f t="shared" si="16"/>
        <v>3.5039312704253849</v>
      </c>
      <c r="C367">
        <v>100</v>
      </c>
      <c r="D367" s="2">
        <f t="shared" si="17"/>
        <v>3.5039312704253849</v>
      </c>
    </row>
    <row r="368" spans="1:4" x14ac:dyDescent="0.35">
      <c r="A368">
        <v>32.485270126459923</v>
      </c>
      <c r="B368" s="3">
        <f t="shared" si="16"/>
        <v>3.4970540252919848</v>
      </c>
      <c r="C368">
        <v>100</v>
      </c>
      <c r="D368" s="2">
        <f t="shared" si="17"/>
        <v>3.4970540252919848</v>
      </c>
    </row>
    <row r="369" spans="1:4" x14ac:dyDescent="0.35">
      <c r="A369">
        <v>32.379823051140605</v>
      </c>
      <c r="B369" s="3">
        <f t="shared" si="16"/>
        <v>3.4759646102281208</v>
      </c>
      <c r="C369">
        <v>100</v>
      </c>
      <c r="D369" s="2">
        <f t="shared" si="17"/>
        <v>3.4759646102281208</v>
      </c>
    </row>
    <row r="370" spans="1:4" x14ac:dyDescent="0.35">
      <c r="A370">
        <v>32.053885642209721</v>
      </c>
      <c r="B370" s="3">
        <f t="shared" si="16"/>
        <v>3.4107771284419446</v>
      </c>
      <c r="C370">
        <v>100</v>
      </c>
      <c r="D370" s="2">
        <f t="shared" si="17"/>
        <v>3.4107771284419446</v>
      </c>
    </row>
    <row r="371" spans="1:4" x14ac:dyDescent="0.35">
      <c r="A371">
        <v>32.043944930422093</v>
      </c>
      <c r="B371" s="3">
        <f t="shared" si="16"/>
        <v>3.4087889860844185</v>
      </c>
      <c r="C371">
        <v>100</v>
      </c>
      <c r="D371" s="2">
        <f t="shared" si="17"/>
        <v>3.4087889860844185</v>
      </c>
    </row>
    <row r="372" spans="1:4" x14ac:dyDescent="0.35">
      <c r="A372">
        <v>31.99735740603397</v>
      </c>
      <c r="B372" s="3">
        <f t="shared" si="16"/>
        <v>3.3994714812067941</v>
      </c>
      <c r="C372">
        <v>100</v>
      </c>
      <c r="D372" s="2">
        <f t="shared" si="17"/>
        <v>3.3994714812067941</v>
      </c>
    </row>
    <row r="373" spans="1:4" x14ac:dyDescent="0.35">
      <c r="A373">
        <v>31.991581643834579</v>
      </c>
      <c r="B373" s="3">
        <f t="shared" si="16"/>
        <v>3.3983163287669154</v>
      </c>
      <c r="C373">
        <v>100</v>
      </c>
      <c r="D373" s="2">
        <f t="shared" si="17"/>
        <v>3.3983163287669154</v>
      </c>
    </row>
    <row r="374" spans="1:4" x14ac:dyDescent="0.35">
      <c r="A374">
        <v>31.92721732774946</v>
      </c>
      <c r="B374" s="3">
        <f t="shared" si="16"/>
        <v>3.385443465549892</v>
      </c>
      <c r="C374">
        <v>100</v>
      </c>
      <c r="D374" s="2">
        <f t="shared" si="17"/>
        <v>3.385443465549892</v>
      </c>
    </row>
    <row r="375" spans="1:4" x14ac:dyDescent="0.35">
      <c r="A375">
        <v>31.328182521254519</v>
      </c>
      <c r="B375" s="3">
        <f t="shared" si="16"/>
        <v>3.2656365042509039</v>
      </c>
      <c r="C375">
        <v>100</v>
      </c>
      <c r="D375" s="2">
        <f t="shared" si="17"/>
        <v>3.2656365042509039</v>
      </c>
    </row>
    <row r="376" spans="1:4" x14ac:dyDescent="0.35">
      <c r="A376">
        <v>30.998505447074891</v>
      </c>
      <c r="B376" s="3">
        <f t="shared" si="16"/>
        <v>3.1997010894149782</v>
      </c>
      <c r="C376">
        <v>100</v>
      </c>
      <c r="D376" s="2">
        <f t="shared" si="17"/>
        <v>3.1997010894149782</v>
      </c>
    </row>
    <row r="377" spans="1:4" x14ac:dyDescent="0.35">
      <c r="A377">
        <v>30.515403264832116</v>
      </c>
      <c r="B377" s="3">
        <f t="shared" si="16"/>
        <v>3.1030806529664234</v>
      </c>
      <c r="C377">
        <v>100</v>
      </c>
      <c r="D377" s="2">
        <f t="shared" si="17"/>
        <v>3.1030806529664234</v>
      </c>
    </row>
    <row r="378" spans="1:4" x14ac:dyDescent="0.35">
      <c r="A378">
        <v>30.105633327455799</v>
      </c>
      <c r="B378" s="3">
        <f t="shared" si="16"/>
        <v>3.0211266654911597</v>
      </c>
      <c r="C378">
        <v>100</v>
      </c>
      <c r="D378" s="2">
        <f t="shared" si="17"/>
        <v>3.0211266654911593</v>
      </c>
    </row>
    <row r="379" spans="1:4" x14ac:dyDescent="0.35">
      <c r="A379">
        <v>29.603943091097943</v>
      </c>
      <c r="B379" s="3">
        <f t="shared" si="16"/>
        <v>2.9207886182195884</v>
      </c>
      <c r="C379">
        <v>100</v>
      </c>
      <c r="D379" s="2">
        <f t="shared" si="17"/>
        <v>2.9207886182195879</v>
      </c>
    </row>
    <row r="380" spans="1:4" x14ac:dyDescent="0.35">
      <c r="A380">
        <v>29.596419535358901</v>
      </c>
      <c r="B380" s="3">
        <f t="shared" si="16"/>
        <v>2.9192839070717804</v>
      </c>
      <c r="C380">
        <v>100</v>
      </c>
      <c r="D380" s="2">
        <f t="shared" si="17"/>
        <v>2.9192839070717804</v>
      </c>
    </row>
    <row r="381" spans="1:4" x14ac:dyDescent="0.35">
      <c r="A381">
        <v>29.488485326369691</v>
      </c>
      <c r="B381" s="3">
        <f t="shared" si="16"/>
        <v>2.8976970652739382</v>
      </c>
      <c r="C381">
        <v>100</v>
      </c>
      <c r="D381" s="2">
        <f t="shared" si="17"/>
        <v>2.8976970652739387</v>
      </c>
    </row>
    <row r="382" spans="1:4" x14ac:dyDescent="0.35">
      <c r="A382">
        <v>29.454839864762711</v>
      </c>
      <c r="B382" s="3">
        <f t="shared" si="16"/>
        <v>2.8909679729525424</v>
      </c>
      <c r="C382">
        <v>100</v>
      </c>
      <c r="D382" s="2">
        <f t="shared" si="17"/>
        <v>2.8909679729525424</v>
      </c>
    </row>
    <row r="383" spans="1:4" x14ac:dyDescent="0.35">
      <c r="A383">
        <v>29.439747127425136</v>
      </c>
      <c r="B383" s="3">
        <f t="shared" si="16"/>
        <v>2.8879494254850271</v>
      </c>
      <c r="C383">
        <v>100</v>
      </c>
      <c r="D383" s="2">
        <f t="shared" si="17"/>
        <v>2.8879494254850271</v>
      </c>
    </row>
    <row r="384" spans="1:4" x14ac:dyDescent="0.35">
      <c r="A384">
        <v>29.016158211962839</v>
      </c>
      <c r="B384" s="3">
        <f t="shared" si="16"/>
        <v>2.8032316423925678</v>
      </c>
      <c r="C384">
        <v>100</v>
      </c>
      <c r="D384" s="2">
        <f t="shared" si="17"/>
        <v>2.8032316423925683</v>
      </c>
    </row>
    <row r="385" spans="1:4" x14ac:dyDescent="0.35">
      <c r="A385">
        <v>28.88809112443397</v>
      </c>
      <c r="B385" s="3">
        <f t="shared" si="16"/>
        <v>2.777618224886794</v>
      </c>
      <c r="C385">
        <v>100</v>
      </c>
      <c r="D385" s="2">
        <f t="shared" si="17"/>
        <v>2.777618224886794</v>
      </c>
    </row>
    <row r="386" spans="1:4" x14ac:dyDescent="0.35">
      <c r="A386">
        <v>28.663378369333838</v>
      </c>
      <c r="B386" s="3">
        <f t="shared" si="16"/>
        <v>2.7326756738667677</v>
      </c>
      <c r="C386">
        <v>100</v>
      </c>
      <c r="D386" s="2">
        <f t="shared" si="17"/>
        <v>2.7326756738667677</v>
      </c>
    </row>
    <row r="387" spans="1:4" x14ac:dyDescent="0.35">
      <c r="A387">
        <v>28.632426098713903</v>
      </c>
      <c r="B387" s="3">
        <f t="shared" si="16"/>
        <v>2.7264852197427807</v>
      </c>
      <c r="C387">
        <v>100</v>
      </c>
      <c r="D387" s="2">
        <f t="shared" si="17"/>
        <v>2.7264852197427807</v>
      </c>
    </row>
    <row r="388" spans="1:4" x14ac:dyDescent="0.35">
      <c r="A388">
        <v>28.508559426842893</v>
      </c>
      <c r="B388" s="3">
        <f t="shared" si="16"/>
        <v>2.7017118853685789</v>
      </c>
      <c r="C388">
        <v>100</v>
      </c>
      <c r="D388" s="2">
        <f t="shared" si="17"/>
        <v>2.7017118853685789</v>
      </c>
    </row>
    <row r="389" spans="1:4" x14ac:dyDescent="0.35">
      <c r="A389">
        <v>28.491012213236402</v>
      </c>
      <c r="B389" s="3">
        <f t="shared" si="16"/>
        <v>2.6982024426472804</v>
      </c>
      <c r="C389">
        <v>100</v>
      </c>
      <c r="D389" s="2">
        <f t="shared" si="17"/>
        <v>2.6982024426472804</v>
      </c>
    </row>
    <row r="390" spans="1:4" x14ac:dyDescent="0.35">
      <c r="A390">
        <v>28.472269463585555</v>
      </c>
      <c r="B390" s="3">
        <f t="shared" si="16"/>
        <v>2.6944538927171111</v>
      </c>
      <c r="C390">
        <v>100</v>
      </c>
      <c r="D390" s="2">
        <f t="shared" si="17"/>
        <v>2.6944538927171111</v>
      </c>
    </row>
    <row r="391" spans="1:4" x14ac:dyDescent="0.35">
      <c r="A391">
        <v>28.1300772250226</v>
      </c>
      <c r="B391" s="3">
        <f t="shared" si="16"/>
        <v>2.6260154450045201</v>
      </c>
      <c r="C391">
        <v>100</v>
      </c>
      <c r="D391" s="2">
        <f t="shared" si="17"/>
        <v>2.6260154450045201</v>
      </c>
    </row>
    <row r="392" spans="1:4" x14ac:dyDescent="0.35">
      <c r="A392">
        <v>27.69154511686946</v>
      </c>
      <c r="B392" s="3">
        <f t="shared" si="16"/>
        <v>2.5383090233738921</v>
      </c>
      <c r="C392">
        <v>100</v>
      </c>
      <c r="D392" s="2">
        <f t="shared" si="17"/>
        <v>2.5383090233738921</v>
      </c>
    </row>
    <row r="393" spans="1:4" x14ac:dyDescent="0.35">
      <c r="A393">
        <v>27.660514852959928</v>
      </c>
      <c r="B393" s="3">
        <f t="shared" si="16"/>
        <v>2.5321029705919855</v>
      </c>
      <c r="C393">
        <v>100</v>
      </c>
      <c r="D393" s="2">
        <f t="shared" si="17"/>
        <v>2.5321029705919855</v>
      </c>
    </row>
    <row r="394" spans="1:4" x14ac:dyDescent="0.35">
      <c r="A394">
        <v>27.372672103103817</v>
      </c>
      <c r="B394" s="3">
        <f t="shared" si="16"/>
        <v>2.4745344206207633</v>
      </c>
      <c r="C394">
        <v>100</v>
      </c>
      <c r="D394" s="2">
        <f t="shared" si="17"/>
        <v>2.4745344206207633</v>
      </c>
    </row>
    <row r="395" spans="1:4" x14ac:dyDescent="0.35">
      <c r="A395">
        <v>26.854454035525823</v>
      </c>
      <c r="B395" s="3">
        <f t="shared" ref="B395:B412" si="18">IF(A395&gt;=B$3,C$3,IF(A395&gt;=B$4,(C$4+((A395-B$4)/(B$3-B$4))*D$4),IF(A395&gt;B$5,(C$5+((A395-B$5)/(B$4-B$5))*D$5),IF(A395&gt;=B$6,(C$6+((A395-B$6)/(B$5-B$6)*D$6)),0))))</f>
        <v>2.3708908071051646</v>
      </c>
      <c r="C395">
        <v>100</v>
      </c>
      <c r="D395" s="2">
        <f t="shared" ref="D395:D412" si="19">C395*B395/100</f>
        <v>2.3708908071051646</v>
      </c>
    </row>
    <row r="396" spans="1:4" x14ac:dyDescent="0.35">
      <c r="A396">
        <v>26.409033771431172</v>
      </c>
      <c r="B396" s="3">
        <f t="shared" si="18"/>
        <v>2.2818067542862344</v>
      </c>
      <c r="C396">
        <v>100</v>
      </c>
      <c r="D396" s="2">
        <f t="shared" si="19"/>
        <v>2.2818067542862344</v>
      </c>
    </row>
    <row r="397" spans="1:4" x14ac:dyDescent="0.35">
      <c r="A397">
        <v>26.211111111111112</v>
      </c>
      <c r="B397" s="3">
        <f t="shared" si="18"/>
        <v>2.2422222222222223</v>
      </c>
      <c r="C397">
        <v>100</v>
      </c>
      <c r="D397" s="2">
        <f t="shared" si="19"/>
        <v>2.2422222222222223</v>
      </c>
    </row>
    <row r="398" spans="1:4" x14ac:dyDescent="0.35">
      <c r="A398">
        <v>26.092503426745072</v>
      </c>
      <c r="B398" s="3">
        <f t="shared" si="18"/>
        <v>2.2185006853490146</v>
      </c>
      <c r="C398">
        <v>100</v>
      </c>
      <c r="D398" s="2">
        <f t="shared" si="19"/>
        <v>2.2185006853490146</v>
      </c>
    </row>
    <row r="399" spans="1:4" x14ac:dyDescent="0.35">
      <c r="A399">
        <v>25.704120623150395</v>
      </c>
      <c r="B399" s="3">
        <f t="shared" si="18"/>
        <v>2.140824124630079</v>
      </c>
      <c r="C399">
        <v>100</v>
      </c>
      <c r="D399" s="2">
        <f t="shared" si="19"/>
        <v>2.140824124630079</v>
      </c>
    </row>
    <row r="400" spans="1:4" x14ac:dyDescent="0.35">
      <c r="A400">
        <v>25.688813556386265</v>
      </c>
      <c r="B400" s="3">
        <f t="shared" si="18"/>
        <v>2.137762711277253</v>
      </c>
      <c r="C400">
        <v>100</v>
      </c>
      <c r="D400" s="2">
        <f t="shared" si="19"/>
        <v>2.137762711277253</v>
      </c>
    </row>
    <row r="401" spans="1:4" x14ac:dyDescent="0.35">
      <c r="A401">
        <v>25.140980552988303</v>
      </c>
      <c r="B401" s="3">
        <f t="shared" si="18"/>
        <v>2.0281961105976607</v>
      </c>
      <c r="C401">
        <v>100</v>
      </c>
      <c r="D401" s="2">
        <f t="shared" si="19"/>
        <v>2.0281961105976607</v>
      </c>
    </row>
    <row r="402" spans="1:4" x14ac:dyDescent="0.35">
      <c r="A402">
        <v>24.481296996433016</v>
      </c>
      <c r="B402" s="3">
        <f t="shared" si="18"/>
        <v>0</v>
      </c>
      <c r="C402">
        <v>100</v>
      </c>
      <c r="D402" s="2">
        <f t="shared" si="19"/>
        <v>0</v>
      </c>
    </row>
    <row r="403" spans="1:4" x14ac:dyDescent="0.35">
      <c r="A403">
        <v>24.367915184237901</v>
      </c>
      <c r="B403" s="3">
        <f t="shared" si="18"/>
        <v>0</v>
      </c>
      <c r="C403">
        <v>100</v>
      </c>
      <c r="D403" s="2">
        <f t="shared" si="19"/>
        <v>0</v>
      </c>
    </row>
    <row r="404" spans="1:4" x14ac:dyDescent="0.35">
      <c r="A404">
        <v>23.906451662726596</v>
      </c>
      <c r="B404" s="3">
        <f t="shared" si="18"/>
        <v>0</v>
      </c>
      <c r="C404">
        <v>100</v>
      </c>
      <c r="D404" s="2">
        <f t="shared" si="19"/>
        <v>0</v>
      </c>
    </row>
    <row r="405" spans="1:4" x14ac:dyDescent="0.35">
      <c r="A405">
        <v>23.156859953173139</v>
      </c>
      <c r="B405" s="3">
        <f t="shared" si="18"/>
        <v>0</v>
      </c>
      <c r="C405">
        <v>100</v>
      </c>
      <c r="D405" s="2">
        <f t="shared" si="19"/>
        <v>0</v>
      </c>
    </row>
    <row r="406" spans="1:4" x14ac:dyDescent="0.35">
      <c r="A406">
        <v>21.972850449665337</v>
      </c>
      <c r="B406" s="3">
        <f t="shared" si="18"/>
        <v>0</v>
      </c>
      <c r="C406">
        <v>100</v>
      </c>
      <c r="D406" s="2">
        <f t="shared" si="19"/>
        <v>0</v>
      </c>
    </row>
    <row r="407" spans="1:4" x14ac:dyDescent="0.35">
      <c r="A407">
        <v>21.721723030867768</v>
      </c>
      <c r="B407" s="3">
        <f t="shared" si="18"/>
        <v>0</v>
      </c>
      <c r="C407">
        <v>100</v>
      </c>
      <c r="D407" s="2">
        <f t="shared" si="19"/>
        <v>0</v>
      </c>
    </row>
    <row r="408" spans="1:4" x14ac:dyDescent="0.35">
      <c r="A408">
        <v>21.42113081057974</v>
      </c>
      <c r="B408" s="3">
        <f t="shared" si="18"/>
        <v>0</v>
      </c>
      <c r="C408">
        <v>100</v>
      </c>
      <c r="D408" s="2">
        <f t="shared" si="19"/>
        <v>0</v>
      </c>
    </row>
    <row r="409" spans="1:4" x14ac:dyDescent="0.35">
      <c r="A409">
        <v>19.272911358192353</v>
      </c>
      <c r="B409" s="3">
        <f t="shared" si="18"/>
        <v>0</v>
      </c>
      <c r="C409">
        <v>100</v>
      </c>
      <c r="D409" s="2">
        <f t="shared" si="19"/>
        <v>0</v>
      </c>
    </row>
    <row r="410" spans="1:4" x14ac:dyDescent="0.35">
      <c r="A410">
        <v>18.940991466617344</v>
      </c>
      <c r="B410" s="3">
        <f t="shared" si="18"/>
        <v>0</v>
      </c>
      <c r="C410">
        <v>100</v>
      </c>
      <c r="D410" s="2">
        <f t="shared" si="19"/>
        <v>0</v>
      </c>
    </row>
    <row r="411" spans="1:4" x14ac:dyDescent="0.35">
      <c r="A411">
        <v>17.33536847637275</v>
      </c>
      <c r="B411" s="3">
        <f t="shared" si="18"/>
        <v>0</v>
      </c>
      <c r="C411">
        <v>100</v>
      </c>
      <c r="D411" s="2">
        <f t="shared" si="19"/>
        <v>0</v>
      </c>
    </row>
    <row r="412" spans="1:4" x14ac:dyDescent="0.35">
      <c r="A412">
        <v>9.482693139075284</v>
      </c>
      <c r="B412" s="3">
        <f t="shared" si="18"/>
        <v>0</v>
      </c>
      <c r="C412">
        <v>100</v>
      </c>
      <c r="D412" s="2">
        <f t="shared" si="19"/>
        <v>0</v>
      </c>
    </row>
    <row r="413" spans="1:4" x14ac:dyDescent="0.35">
      <c r="A413">
        <v>73.282435857062993</v>
      </c>
      <c r="B413" s="3">
        <f t="shared" ref="B413:B432" si="20">IF(A413&gt;=B$3,C$3,IF(A413&gt;=B$4,(C$4+((A413-B$4)/(B$3-B$4))*D$4),IF(A413&gt;B$5,(C$5+((A413-B$5)/(B$4-B$5))*D$5),IF(A413&gt;=B$6,(C$6+((A413-B$6)/(B$5-B$6)*D$6)),0))))</f>
        <v>14.984730757118898</v>
      </c>
      <c r="C413">
        <v>100</v>
      </c>
      <c r="D413" s="2">
        <f t="shared" ref="D413:D432" si="21">C413*B413/100</f>
        <v>14.984730757118898</v>
      </c>
    </row>
    <row r="414" spans="1:4" x14ac:dyDescent="0.35">
      <c r="A414">
        <v>39.277244258368675</v>
      </c>
      <c r="B414" s="3">
        <f t="shared" si="20"/>
        <v>4.8554488516737351</v>
      </c>
      <c r="C414">
        <v>100</v>
      </c>
      <c r="D414" s="2">
        <f t="shared" si="21"/>
        <v>4.8554488516737351</v>
      </c>
    </row>
    <row r="415" spans="1:4" x14ac:dyDescent="0.35">
      <c r="A415">
        <v>54.429106922100097</v>
      </c>
      <c r="B415" s="3">
        <f t="shared" si="20"/>
        <v>8.5501874227350338</v>
      </c>
      <c r="C415">
        <v>100</v>
      </c>
      <c r="D415" s="2">
        <f t="shared" si="21"/>
        <v>8.5501874227350338</v>
      </c>
    </row>
    <row r="416" spans="1:4" x14ac:dyDescent="0.35">
      <c r="A416">
        <v>69.296223780192108</v>
      </c>
      <c r="B416" s="3">
        <f t="shared" si="20"/>
        <v>13.753678323067238</v>
      </c>
      <c r="C416">
        <v>100</v>
      </c>
      <c r="D416" s="2">
        <f t="shared" si="21"/>
        <v>13.753678323067238</v>
      </c>
    </row>
    <row r="417" spans="1:4" x14ac:dyDescent="0.35">
      <c r="A417">
        <v>87.841857050495094</v>
      </c>
      <c r="B417" s="3">
        <f t="shared" si="20"/>
        <v>19.352557115148528</v>
      </c>
      <c r="C417">
        <v>100</v>
      </c>
      <c r="D417" s="2">
        <f t="shared" si="21"/>
        <v>19.352557115148528</v>
      </c>
    </row>
    <row r="418" spans="1:4" x14ac:dyDescent="0.35">
      <c r="A418">
        <v>69.366416868106171</v>
      </c>
      <c r="B418" s="3">
        <f t="shared" si="20"/>
        <v>13.77824590383716</v>
      </c>
      <c r="C418">
        <v>100</v>
      </c>
      <c r="D418" s="2">
        <f t="shared" si="21"/>
        <v>13.77824590383716</v>
      </c>
    </row>
    <row r="419" spans="1:4" x14ac:dyDescent="0.35">
      <c r="A419">
        <v>70.764890162616126</v>
      </c>
      <c r="B419" s="3">
        <f t="shared" si="20"/>
        <v>14.229467048784837</v>
      </c>
      <c r="C419">
        <v>100</v>
      </c>
      <c r="D419" s="2">
        <f t="shared" si="21"/>
        <v>14.229467048784835</v>
      </c>
    </row>
    <row r="420" spans="1:4" x14ac:dyDescent="0.35">
      <c r="A420">
        <v>51.541376752675113</v>
      </c>
      <c r="B420" s="3">
        <f t="shared" si="20"/>
        <v>7.5394818634362899</v>
      </c>
      <c r="C420">
        <v>100</v>
      </c>
      <c r="D420" s="2">
        <f t="shared" si="21"/>
        <v>7.5394818634362899</v>
      </c>
    </row>
    <row r="421" spans="1:4" x14ac:dyDescent="0.35">
      <c r="A421">
        <v>39.953826974148733</v>
      </c>
      <c r="B421" s="3">
        <f t="shared" si="20"/>
        <v>4.9907653948297463</v>
      </c>
      <c r="C421">
        <v>100</v>
      </c>
      <c r="D421" s="2">
        <f t="shared" si="21"/>
        <v>4.9907653948297463</v>
      </c>
    </row>
    <row r="422" spans="1:4" x14ac:dyDescent="0.35">
      <c r="A422">
        <v>60.212581279652412</v>
      </c>
      <c r="B422" s="3">
        <f t="shared" si="20"/>
        <v>10.574403447878343</v>
      </c>
      <c r="C422">
        <v>100</v>
      </c>
      <c r="D422" s="2">
        <f t="shared" si="21"/>
        <v>10.574403447878343</v>
      </c>
    </row>
    <row r="423" spans="1:4" x14ac:dyDescent="0.35">
      <c r="A423">
        <v>30.316434480860707</v>
      </c>
      <c r="B423" s="3">
        <f t="shared" si="20"/>
        <v>3.0632868961721416</v>
      </c>
      <c r="C423">
        <v>100</v>
      </c>
      <c r="D423" s="2">
        <f t="shared" si="21"/>
        <v>3.0632868961721416</v>
      </c>
    </row>
    <row r="424" spans="1:4" x14ac:dyDescent="0.35">
      <c r="A424">
        <v>47.190573660594623</v>
      </c>
      <c r="B424" s="3">
        <f t="shared" si="20"/>
        <v>6.4381147321189243</v>
      </c>
      <c r="C424">
        <v>100</v>
      </c>
      <c r="D424" s="2">
        <f t="shared" si="21"/>
        <v>6.4381147321189243</v>
      </c>
    </row>
    <row r="425" spans="1:4" x14ac:dyDescent="0.35">
      <c r="A425">
        <v>39.039268658124236</v>
      </c>
      <c r="B425" s="3">
        <f t="shared" si="20"/>
        <v>4.8078537316248475</v>
      </c>
      <c r="C425">
        <v>100</v>
      </c>
      <c r="D425" s="2">
        <f t="shared" si="21"/>
        <v>4.8078537316248475</v>
      </c>
    </row>
    <row r="426" spans="1:4" x14ac:dyDescent="0.35">
      <c r="A426">
        <v>41.554463869707305</v>
      </c>
      <c r="B426" s="3">
        <f t="shared" si="20"/>
        <v>5.3108927739414611</v>
      </c>
      <c r="C426">
        <v>100</v>
      </c>
      <c r="D426" s="2">
        <f t="shared" si="21"/>
        <v>5.310892773941462</v>
      </c>
    </row>
    <row r="427" spans="1:4" x14ac:dyDescent="0.35">
      <c r="A427">
        <v>28.038395828969058</v>
      </c>
      <c r="B427" s="3">
        <f t="shared" si="20"/>
        <v>2.6076791657938116</v>
      </c>
      <c r="C427">
        <v>100</v>
      </c>
      <c r="D427" s="2">
        <f t="shared" si="21"/>
        <v>2.6076791657938116</v>
      </c>
    </row>
    <row r="428" spans="1:4" x14ac:dyDescent="0.35">
      <c r="A428">
        <v>40.646668125913614</v>
      </c>
      <c r="B428" s="3">
        <f t="shared" si="20"/>
        <v>5.1293336251827224</v>
      </c>
      <c r="C428">
        <v>100</v>
      </c>
      <c r="D428" s="2">
        <f t="shared" si="21"/>
        <v>5.1293336251827224</v>
      </c>
    </row>
    <row r="429" spans="1:4" x14ac:dyDescent="0.35">
      <c r="A429">
        <v>46.229542784774061</v>
      </c>
      <c r="B429" s="3">
        <f t="shared" si="20"/>
        <v>6.2459085569548121</v>
      </c>
      <c r="C429">
        <v>100</v>
      </c>
      <c r="D429" s="2">
        <f t="shared" si="21"/>
        <v>6.2459085569548121</v>
      </c>
    </row>
    <row r="430" spans="1:4" x14ac:dyDescent="0.35">
      <c r="A430">
        <v>83.346219450590965</v>
      </c>
      <c r="B430" s="3">
        <f t="shared" si="20"/>
        <v>18.00386583517729</v>
      </c>
      <c r="C430">
        <v>100</v>
      </c>
      <c r="D430" s="2">
        <f t="shared" si="21"/>
        <v>18.00386583517729</v>
      </c>
    </row>
    <row r="431" spans="1:4" x14ac:dyDescent="0.35">
      <c r="A431">
        <v>43.707263405006557</v>
      </c>
      <c r="B431" s="3">
        <f t="shared" si="20"/>
        <v>5.7414526810013111</v>
      </c>
      <c r="C431">
        <v>100</v>
      </c>
      <c r="D431" s="2">
        <f t="shared" si="21"/>
        <v>5.7414526810013111</v>
      </c>
    </row>
    <row r="432" spans="1:4" x14ac:dyDescent="0.35">
      <c r="A432">
        <v>77.059251375304015</v>
      </c>
      <c r="B432" s="3">
        <f t="shared" si="20"/>
        <v>16.117775412591204</v>
      </c>
      <c r="C432">
        <v>100</v>
      </c>
      <c r="D432" s="2">
        <f t="shared" si="21"/>
        <v>16.117775412591204</v>
      </c>
    </row>
  </sheetData>
  <sortState xmlns:xlrd2="http://schemas.microsoft.com/office/spreadsheetml/2017/richdata2" ref="F10:F102">
    <sortCondition descending="1" ref="F10:F10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4765-0A1F-40EC-B246-24A87C221F43}">
  <dimension ref="A3:P407"/>
  <sheetViews>
    <sheetView topLeftCell="D1" workbookViewId="0">
      <selection activeCell="A7" sqref="A7"/>
    </sheetView>
  </sheetViews>
  <sheetFormatPr defaultRowHeight="14.5" x14ac:dyDescent="0.35"/>
  <cols>
    <col min="1" max="1" width="12.453125" bestFit="1" customWidth="1"/>
    <col min="2" max="2" width="14.26953125" customWidth="1"/>
    <col min="3" max="3" width="17.453125" bestFit="1" customWidth="1"/>
    <col min="9" max="9" width="12.453125" bestFit="1" customWidth="1"/>
    <col min="10" max="10" width="16.26953125" bestFit="1" customWidth="1"/>
    <col min="11" max="11" width="14.453125" customWidth="1"/>
  </cols>
  <sheetData>
    <row r="3" spans="1:16" x14ac:dyDescent="0.35">
      <c r="A3" s="60" t="s">
        <v>1041</v>
      </c>
      <c r="B3" s="60" t="s">
        <v>1514</v>
      </c>
      <c r="C3" t="s">
        <v>1521</v>
      </c>
      <c r="E3" s="1" t="s">
        <v>1090</v>
      </c>
      <c r="F3" s="1" t="s">
        <v>1522</v>
      </c>
      <c r="G3" s="1" t="s">
        <v>1526</v>
      </c>
    </row>
    <row r="4" spans="1:16" x14ac:dyDescent="0.35">
      <c r="A4">
        <v>104663</v>
      </c>
      <c r="B4" s="58">
        <v>33.809015692147376</v>
      </c>
      <c r="C4">
        <v>9.5555555555555554</v>
      </c>
      <c r="E4" s="2">
        <v>11.870882835876113</v>
      </c>
      <c r="F4" s="2">
        <v>0</v>
      </c>
      <c r="G4" s="58">
        <f>E4/90*100</f>
        <v>13.189869817640126</v>
      </c>
    </row>
    <row r="5" spans="1:16" x14ac:dyDescent="0.35">
      <c r="A5">
        <v>104668</v>
      </c>
      <c r="B5" s="58">
        <v>84.150183851893289</v>
      </c>
      <c r="C5">
        <v>9.1111111111111107</v>
      </c>
      <c r="E5" s="2">
        <v>12.718769244395121</v>
      </c>
      <c r="F5" s="2">
        <v>6.2222222222222223</v>
      </c>
      <c r="G5" s="58">
        <f t="shared" ref="G5:G68" si="0">E5/90*100</f>
        <v>14.131965827105692</v>
      </c>
      <c r="I5" s="63" t="s">
        <v>1530</v>
      </c>
      <c r="J5" s="63" t="s">
        <v>1531</v>
      </c>
      <c r="K5" s="7" t="s">
        <v>1529</v>
      </c>
      <c r="N5" s="63" t="s">
        <v>1530</v>
      </c>
      <c r="O5" s="63" t="s">
        <v>1531</v>
      </c>
      <c r="P5" s="7" t="s">
        <v>1535</v>
      </c>
    </row>
    <row r="6" spans="1:16" x14ac:dyDescent="0.35">
      <c r="A6">
        <v>104697</v>
      </c>
      <c r="B6" s="58">
        <v>47.076301935750578</v>
      </c>
      <c r="C6">
        <v>9.7777777777777768</v>
      </c>
      <c r="E6" s="2">
        <v>13.539531205659756</v>
      </c>
      <c r="F6" s="2">
        <v>7.1111111111111116</v>
      </c>
      <c r="G6" s="58">
        <f t="shared" si="0"/>
        <v>15.043923561844174</v>
      </c>
      <c r="I6" t="s">
        <v>1524</v>
      </c>
      <c r="J6">
        <v>9.36</v>
      </c>
      <c r="K6">
        <f>COUNTIF($G$4:$G$406,"&gt;=80")</f>
        <v>40</v>
      </c>
      <c r="N6" t="s">
        <v>1524</v>
      </c>
      <c r="O6">
        <v>9.1999999999999993</v>
      </c>
      <c r="P6">
        <f>COUNTIF($M$15:$M$107,"&gt;=80")</f>
        <v>3</v>
      </c>
    </row>
    <row r="7" spans="1:16" x14ac:dyDescent="0.35">
      <c r="A7">
        <v>104719</v>
      </c>
      <c r="B7" s="58">
        <v>74.42862463784796</v>
      </c>
      <c r="C7">
        <v>9.5555555555555554</v>
      </c>
      <c r="E7" s="2">
        <v>13.680910266007649</v>
      </c>
      <c r="F7" s="2">
        <v>5.333333333333333</v>
      </c>
      <c r="G7" s="58">
        <f t="shared" si="0"/>
        <v>15.201011406675166</v>
      </c>
      <c r="I7" t="s">
        <v>1527</v>
      </c>
      <c r="J7">
        <v>9.33</v>
      </c>
      <c r="K7">
        <f>COUNTIF($G$4:$G$406,"&gt;=70")-K6</f>
        <v>63</v>
      </c>
      <c r="N7" t="s">
        <v>1527</v>
      </c>
      <c r="O7">
        <v>9.3800000000000008</v>
      </c>
      <c r="P7">
        <f>COUNTIF($M$15:$M$107,"&gt;=70")-P6</f>
        <v>9</v>
      </c>
    </row>
    <row r="8" spans="1:16" x14ac:dyDescent="0.35">
      <c r="A8">
        <v>104727</v>
      </c>
      <c r="B8" s="58">
        <v>48.46518130108592</v>
      </c>
      <c r="C8">
        <v>10</v>
      </c>
      <c r="E8" s="2">
        <v>15.535730029273342</v>
      </c>
      <c r="F8" s="2">
        <v>7.7777777777777777</v>
      </c>
      <c r="G8" s="58">
        <f t="shared" si="0"/>
        <v>17.261922254748157</v>
      </c>
      <c r="I8" t="s">
        <v>1528</v>
      </c>
      <c r="J8">
        <v>9.31</v>
      </c>
      <c r="K8">
        <f>COUNTIF($G$4:$G$406,"&gt;=60")-K7-K6</f>
        <v>69</v>
      </c>
      <c r="N8" t="s">
        <v>1528</v>
      </c>
      <c r="O8">
        <v>9.4700000000000006</v>
      </c>
      <c r="P8">
        <f>COUNTIF($M$15:$M$107,"&gt;=60")-P7-P6</f>
        <v>12</v>
      </c>
    </row>
    <row r="9" spans="1:16" x14ac:dyDescent="0.35">
      <c r="A9">
        <v>104730</v>
      </c>
      <c r="B9" s="58">
        <v>66.797314909060432</v>
      </c>
      <c r="C9">
        <v>9.5555555555555554</v>
      </c>
      <c r="E9" s="2">
        <v>15.864179376615414</v>
      </c>
      <c r="F9" s="2">
        <v>9.1111111111111107</v>
      </c>
      <c r="G9" s="58">
        <f t="shared" si="0"/>
        <v>17.626865974017129</v>
      </c>
      <c r="I9" t="s">
        <v>1525</v>
      </c>
      <c r="J9">
        <v>9.0399999999999991</v>
      </c>
      <c r="K9">
        <f>COUNTIF($G$4:$G$406,"&gt;=50")-K8-K7-K6</f>
        <v>44</v>
      </c>
      <c r="N9" t="s">
        <v>1525</v>
      </c>
      <c r="O9">
        <v>9.2200000000000006</v>
      </c>
      <c r="P9">
        <f>COUNTIF($M$15:$M$107,"&gt;=50")-P8-P7-P6</f>
        <v>19</v>
      </c>
    </row>
    <row r="10" spans="1:16" x14ac:dyDescent="0.35">
      <c r="A10">
        <v>104749</v>
      </c>
      <c r="B10" s="58">
        <v>65.040076676410138</v>
      </c>
      <c r="C10">
        <v>9.3333333333333339</v>
      </c>
      <c r="E10" s="2">
        <v>16.258360739059682</v>
      </c>
      <c r="F10" s="2">
        <v>7.333333333333333</v>
      </c>
      <c r="G10" s="58">
        <f t="shared" si="0"/>
        <v>18.064845265621869</v>
      </c>
      <c r="I10" t="s">
        <v>1523</v>
      </c>
      <c r="J10">
        <v>8.64</v>
      </c>
      <c r="K10">
        <f>COUNTIF($G$4:$G$406,"&gt;0")-K9-K8-K7-K6</f>
        <v>187</v>
      </c>
      <c r="N10" t="s">
        <v>1523</v>
      </c>
      <c r="O10">
        <v>8.64</v>
      </c>
      <c r="P10">
        <f>COUNTIF($M$15:$M$107,"&gt;0")-P9-P8-P7-P6</f>
        <v>50</v>
      </c>
    </row>
    <row r="11" spans="1:16" x14ac:dyDescent="0.35">
      <c r="A11">
        <v>104758</v>
      </c>
      <c r="B11" s="58">
        <v>68.143906363618981</v>
      </c>
      <c r="C11">
        <v>9.3333333333333339</v>
      </c>
      <c r="E11" s="2">
        <v>16.796213313477715</v>
      </c>
      <c r="F11" s="2">
        <v>8.2222222222222214</v>
      </c>
      <c r="G11" s="58">
        <f t="shared" si="0"/>
        <v>18.66245923719746</v>
      </c>
      <c r="P11" s="58"/>
    </row>
    <row r="12" spans="1:16" x14ac:dyDescent="0.35">
      <c r="A12">
        <v>104763</v>
      </c>
      <c r="B12" s="58">
        <v>46.429750854119881</v>
      </c>
      <c r="C12">
        <v>8</v>
      </c>
      <c r="E12" s="2">
        <v>18.650602427495301</v>
      </c>
      <c r="F12" s="2">
        <v>7.1111111111111116</v>
      </c>
      <c r="G12" s="58">
        <f t="shared" si="0"/>
        <v>20.722891586105892</v>
      </c>
    </row>
    <row r="13" spans="1:16" x14ac:dyDescent="0.35">
      <c r="A13">
        <v>104787</v>
      </c>
      <c r="B13" s="58">
        <v>60.730630700837224</v>
      </c>
      <c r="C13">
        <v>10</v>
      </c>
      <c r="E13" s="2">
        <v>18.755603252956409</v>
      </c>
      <c r="F13" s="2">
        <v>7.1111111111111116</v>
      </c>
      <c r="G13" s="58">
        <f t="shared" si="0"/>
        <v>20.839559169951567</v>
      </c>
      <c r="I13" s="1" t="s">
        <v>1058</v>
      </c>
    </row>
    <row r="14" spans="1:16" x14ac:dyDescent="0.35">
      <c r="A14">
        <v>104829</v>
      </c>
      <c r="B14" s="58">
        <v>80.282162389643275</v>
      </c>
      <c r="C14">
        <v>9.7777777777777768</v>
      </c>
      <c r="E14" s="2">
        <v>19.273122662068346</v>
      </c>
      <c r="F14" s="2">
        <v>8.4444444444444446</v>
      </c>
      <c r="G14" s="58">
        <f t="shared" si="0"/>
        <v>21.414580735631496</v>
      </c>
      <c r="I14" s="61" t="s">
        <v>1533</v>
      </c>
      <c r="J14" s="61" t="s">
        <v>1532</v>
      </c>
      <c r="K14" s="61" t="s">
        <v>1053</v>
      </c>
      <c r="L14" s="64" t="s">
        <v>1534</v>
      </c>
      <c r="M14" s="64" t="s">
        <v>1526</v>
      </c>
    </row>
    <row r="15" spans="1:16" x14ac:dyDescent="0.35">
      <c r="A15">
        <v>104839</v>
      </c>
      <c r="B15" s="58">
        <v>58.290898247131345</v>
      </c>
      <c r="C15">
        <v>9.5555555555555554</v>
      </c>
      <c r="E15" s="2">
        <v>19.396665359714969</v>
      </c>
      <c r="F15" s="2">
        <v>9.1111111111111107</v>
      </c>
      <c r="G15" s="58">
        <f t="shared" si="0"/>
        <v>21.5518503996833</v>
      </c>
      <c r="I15" s="62">
        <v>106594</v>
      </c>
      <c r="J15" s="58">
        <v>8.1999999999999993</v>
      </c>
      <c r="K15" s="58">
        <v>90.794229084464803</v>
      </c>
      <c r="L15" s="58">
        <f t="shared" ref="L15:L46" si="1">K15-J15</f>
        <v>82.5942290844648</v>
      </c>
      <c r="M15" s="58">
        <f t="shared" ref="M15:M46" si="2">L15/90*100</f>
        <v>91.77136564940534</v>
      </c>
    </row>
    <row r="16" spans="1:16" x14ac:dyDescent="0.35">
      <c r="A16">
        <v>104844</v>
      </c>
      <c r="B16" s="58">
        <v>64.537956020785771</v>
      </c>
      <c r="C16">
        <v>10</v>
      </c>
      <c r="E16" s="2">
        <v>19.417716246177946</v>
      </c>
      <c r="F16" s="2">
        <v>8.2222222222222214</v>
      </c>
      <c r="G16" s="58">
        <f t="shared" si="0"/>
        <v>21.575240273531051</v>
      </c>
      <c r="I16" s="62">
        <v>104907</v>
      </c>
      <c r="J16" s="58">
        <v>9.6</v>
      </c>
      <c r="K16" s="58">
        <v>89.688367265880004</v>
      </c>
      <c r="L16" s="58">
        <f t="shared" si="1"/>
        <v>80.088367265880009</v>
      </c>
      <c r="M16" s="58">
        <f t="shared" si="2"/>
        <v>88.987074739866685</v>
      </c>
    </row>
    <row r="17" spans="1:13" x14ac:dyDescent="0.35">
      <c r="A17">
        <v>104845</v>
      </c>
      <c r="B17" s="58">
        <v>74.431298616075026</v>
      </c>
      <c r="C17">
        <v>10</v>
      </c>
      <c r="E17" s="2">
        <v>19.532083919335932</v>
      </c>
      <c r="F17" s="2">
        <v>9.1111111111111107</v>
      </c>
      <c r="G17" s="58">
        <f t="shared" si="0"/>
        <v>21.702315465928812</v>
      </c>
      <c r="I17" s="62">
        <v>104694</v>
      </c>
      <c r="J17" s="58">
        <v>9.8000000000000007</v>
      </c>
      <c r="K17" s="58">
        <v>89.119831406901469</v>
      </c>
      <c r="L17" s="58">
        <f t="shared" si="1"/>
        <v>79.319831406901471</v>
      </c>
      <c r="M17" s="58">
        <f t="shared" si="2"/>
        <v>88.133146007668302</v>
      </c>
    </row>
    <row r="18" spans="1:13" x14ac:dyDescent="0.35">
      <c r="A18">
        <v>104850</v>
      </c>
      <c r="B18" s="58">
        <v>57.122441955120536</v>
      </c>
      <c r="C18">
        <v>9.7777777777777768</v>
      </c>
      <c r="E18" s="2">
        <v>19.854559629553993</v>
      </c>
      <c r="F18" s="2">
        <v>9.3333333333333339</v>
      </c>
      <c r="G18" s="58">
        <f t="shared" si="0"/>
        <v>22.060621810615547</v>
      </c>
      <c r="I18" s="62">
        <v>104842</v>
      </c>
      <c r="J18" s="58">
        <v>9.3999999999999986</v>
      </c>
      <c r="K18" s="58">
        <v>80.713731927837557</v>
      </c>
      <c r="L18" s="58">
        <f t="shared" si="1"/>
        <v>71.313731927837551</v>
      </c>
      <c r="M18" s="58">
        <f t="shared" si="2"/>
        <v>79.237479919819492</v>
      </c>
    </row>
    <row r="19" spans="1:13" x14ac:dyDescent="0.35">
      <c r="A19">
        <v>104876</v>
      </c>
      <c r="B19" s="58">
        <v>60.502841618655921</v>
      </c>
      <c r="C19">
        <v>9.5555555555555554</v>
      </c>
      <c r="E19" s="2">
        <v>19.932684260257059</v>
      </c>
      <c r="F19" s="2">
        <v>9.1111111111111107</v>
      </c>
      <c r="G19" s="58">
        <f t="shared" si="0"/>
        <v>22.147426955841176</v>
      </c>
      <c r="I19" s="62">
        <v>104834</v>
      </c>
      <c r="J19" s="58">
        <v>9.3999999999999986</v>
      </c>
      <c r="K19" s="58">
        <v>79.458505759627656</v>
      </c>
      <c r="L19" s="58">
        <f t="shared" si="1"/>
        <v>70.05850575962765</v>
      </c>
      <c r="M19" s="58">
        <f t="shared" si="2"/>
        <v>77.842784177364052</v>
      </c>
    </row>
    <row r="20" spans="1:13" x14ac:dyDescent="0.35">
      <c r="A20">
        <v>104881</v>
      </c>
      <c r="B20" s="58">
        <v>62.067002589686375</v>
      </c>
      <c r="C20">
        <v>9.5555555555555554</v>
      </c>
      <c r="E20" s="2">
        <v>20.640808855006515</v>
      </c>
      <c r="F20" s="2">
        <v>7.1111111111111116</v>
      </c>
      <c r="G20" s="58">
        <f t="shared" si="0"/>
        <v>22.934232061118351</v>
      </c>
      <c r="I20" s="62">
        <v>104715</v>
      </c>
      <c r="J20" s="58">
        <v>9.6</v>
      </c>
      <c r="K20" s="58">
        <v>78.114199109969348</v>
      </c>
      <c r="L20" s="58">
        <f t="shared" si="1"/>
        <v>68.514199109969354</v>
      </c>
      <c r="M20" s="58">
        <f t="shared" si="2"/>
        <v>76.126887899965951</v>
      </c>
    </row>
    <row r="21" spans="1:13" x14ac:dyDescent="0.35">
      <c r="A21">
        <v>104895</v>
      </c>
      <c r="B21" s="58">
        <v>36.932231733867269</v>
      </c>
      <c r="C21">
        <v>9.7777777777777768</v>
      </c>
      <c r="E21" s="2">
        <v>20.962917873580555</v>
      </c>
      <c r="F21" s="2">
        <v>6</v>
      </c>
      <c r="G21" s="58">
        <f t="shared" si="0"/>
        <v>23.292130970645061</v>
      </c>
      <c r="I21" s="62">
        <v>104944</v>
      </c>
      <c r="J21" s="58">
        <v>9.8000000000000007</v>
      </c>
      <c r="K21" s="58">
        <v>77.725111673165642</v>
      </c>
      <c r="L21" s="58">
        <f t="shared" si="1"/>
        <v>67.925111673165645</v>
      </c>
      <c r="M21" s="58">
        <f t="shared" si="2"/>
        <v>75.472346303517384</v>
      </c>
    </row>
    <row r="22" spans="1:13" x14ac:dyDescent="0.35">
      <c r="A22">
        <v>104896</v>
      </c>
      <c r="B22" s="58">
        <v>49.779116928015846</v>
      </c>
      <c r="C22">
        <v>9.7777777777777768</v>
      </c>
      <c r="E22" s="2">
        <v>21.509133752768552</v>
      </c>
      <c r="F22" s="2">
        <v>8</v>
      </c>
      <c r="G22" s="58">
        <f t="shared" si="0"/>
        <v>23.899037503076169</v>
      </c>
      <c r="I22" s="62">
        <v>104825</v>
      </c>
      <c r="J22" s="58">
        <v>9.6</v>
      </c>
      <c r="K22" s="58">
        <v>77.291185403436828</v>
      </c>
      <c r="L22" s="58">
        <f t="shared" si="1"/>
        <v>67.691185403436833</v>
      </c>
      <c r="M22" s="58">
        <f t="shared" si="2"/>
        <v>75.212428226040927</v>
      </c>
    </row>
    <row r="23" spans="1:13" x14ac:dyDescent="0.35">
      <c r="A23">
        <v>104903</v>
      </c>
      <c r="B23" s="58">
        <v>64.071272744731218</v>
      </c>
      <c r="C23">
        <v>9.7777777777777768</v>
      </c>
      <c r="E23" s="2">
        <v>21.765528989926231</v>
      </c>
      <c r="F23" s="2">
        <v>8</v>
      </c>
      <c r="G23" s="58">
        <f t="shared" si="0"/>
        <v>24.183921099918035</v>
      </c>
      <c r="I23" s="62">
        <v>104820</v>
      </c>
      <c r="J23" s="58">
        <v>9.6</v>
      </c>
      <c r="K23" s="58">
        <v>76.882619004413016</v>
      </c>
      <c r="L23" s="58">
        <f t="shared" si="1"/>
        <v>67.282619004413021</v>
      </c>
      <c r="M23" s="58">
        <f t="shared" si="2"/>
        <v>74.758465560458916</v>
      </c>
    </row>
    <row r="24" spans="1:13" x14ac:dyDescent="0.35">
      <c r="A24">
        <v>104911</v>
      </c>
      <c r="B24" s="58">
        <v>63.425471621264613</v>
      </c>
      <c r="C24">
        <v>8.8888888888888893</v>
      </c>
      <c r="E24" s="2">
        <v>21.800971059020839</v>
      </c>
      <c r="F24" s="2">
        <v>9.3333333333333339</v>
      </c>
      <c r="G24" s="58">
        <f t="shared" si="0"/>
        <v>24.223301176689819</v>
      </c>
      <c r="I24" s="62">
        <v>104672</v>
      </c>
      <c r="J24" s="58">
        <v>9.3999999999999986</v>
      </c>
      <c r="K24" s="58">
        <v>76.156945184857136</v>
      </c>
      <c r="L24" s="58">
        <f t="shared" si="1"/>
        <v>66.75694518485713</v>
      </c>
      <c r="M24" s="58">
        <f t="shared" si="2"/>
        <v>74.174383538730154</v>
      </c>
    </row>
    <row r="25" spans="1:13" x14ac:dyDescent="0.35">
      <c r="A25">
        <v>104915</v>
      </c>
      <c r="B25" s="58">
        <v>80.07892135794323</v>
      </c>
      <c r="C25">
        <v>9.7777777777777768</v>
      </c>
      <c r="E25" s="2">
        <v>22.000133308075963</v>
      </c>
      <c r="F25" s="2">
        <v>7.7777777777777777</v>
      </c>
      <c r="G25" s="58">
        <f t="shared" si="0"/>
        <v>24.444592564528847</v>
      </c>
      <c r="I25" s="62">
        <v>104759</v>
      </c>
      <c r="J25" s="58">
        <v>9.3999999999999986</v>
      </c>
      <c r="K25" s="58">
        <v>75.550707980551095</v>
      </c>
      <c r="L25" s="58">
        <f t="shared" si="1"/>
        <v>66.15070798055109</v>
      </c>
      <c r="M25" s="58">
        <f t="shared" si="2"/>
        <v>73.500786645056763</v>
      </c>
    </row>
    <row r="26" spans="1:13" x14ac:dyDescent="0.35">
      <c r="A26">
        <v>104918</v>
      </c>
      <c r="B26" s="58">
        <v>29.462080464546695</v>
      </c>
      <c r="C26">
        <v>9.3333333333333339</v>
      </c>
      <c r="E26" s="2">
        <v>22.01893267220947</v>
      </c>
      <c r="F26" s="2">
        <v>8.8888888888888893</v>
      </c>
      <c r="G26" s="58">
        <f t="shared" si="0"/>
        <v>24.465480746899409</v>
      </c>
      <c r="I26" s="62">
        <v>104979</v>
      </c>
      <c r="J26" s="58">
        <v>8.1999999999999993</v>
      </c>
      <c r="K26" s="58">
        <v>71.67345087241668</v>
      </c>
      <c r="L26" s="58">
        <f t="shared" si="1"/>
        <v>63.473450872416677</v>
      </c>
      <c r="M26" s="58">
        <f t="shared" si="2"/>
        <v>70.526056524907418</v>
      </c>
    </row>
    <row r="27" spans="1:13" x14ac:dyDescent="0.35">
      <c r="A27">
        <v>104921</v>
      </c>
      <c r="B27" s="58">
        <v>56.211941564656087</v>
      </c>
      <c r="C27">
        <v>9.7777777777777768</v>
      </c>
      <c r="E27" s="2">
        <v>22.143129224211251</v>
      </c>
      <c r="F27" s="2">
        <v>8.4444444444444446</v>
      </c>
      <c r="G27" s="58">
        <f t="shared" si="0"/>
        <v>24.603476915790278</v>
      </c>
      <c r="I27" s="62">
        <v>104922</v>
      </c>
      <c r="J27" s="58">
        <v>9.2000000000000011</v>
      </c>
      <c r="K27" s="58">
        <v>71.802229783027556</v>
      </c>
      <c r="L27" s="58">
        <f t="shared" si="1"/>
        <v>62.602229783027553</v>
      </c>
      <c r="M27" s="58">
        <f t="shared" si="2"/>
        <v>69.558033092252842</v>
      </c>
    </row>
    <row r="28" spans="1:13" x14ac:dyDescent="0.35">
      <c r="A28">
        <v>104935</v>
      </c>
      <c r="B28" s="58">
        <v>69.047434230513986</v>
      </c>
      <c r="C28">
        <v>9.7777777777777768</v>
      </c>
      <c r="E28" s="2">
        <v>22.354339325197603</v>
      </c>
      <c r="F28" s="2">
        <v>8.6666666666666679</v>
      </c>
      <c r="G28" s="58">
        <f t="shared" si="0"/>
        <v>24.838154805775115</v>
      </c>
      <c r="I28" s="62">
        <v>104878</v>
      </c>
      <c r="J28" s="58">
        <v>9.6</v>
      </c>
      <c r="K28" s="58">
        <v>72.073349014771665</v>
      </c>
      <c r="L28" s="58">
        <f t="shared" si="1"/>
        <v>62.473349014771664</v>
      </c>
      <c r="M28" s="58">
        <f t="shared" si="2"/>
        <v>69.414832238635185</v>
      </c>
    </row>
    <row r="29" spans="1:13" x14ac:dyDescent="0.35">
      <c r="A29">
        <v>104938</v>
      </c>
      <c r="B29" s="58">
        <v>32.244741474951397</v>
      </c>
      <c r="C29">
        <v>9.1111111111111107</v>
      </c>
      <c r="E29" s="2">
        <v>22.483719586017482</v>
      </c>
      <c r="F29" s="2">
        <v>7.5555555555555554</v>
      </c>
      <c r="G29" s="58">
        <f t="shared" si="0"/>
        <v>24.981910651130537</v>
      </c>
      <c r="I29" s="62">
        <v>105027</v>
      </c>
      <c r="J29" s="58">
        <v>9.8000000000000007</v>
      </c>
      <c r="K29" s="58">
        <v>72.230793037403373</v>
      </c>
      <c r="L29" s="58">
        <f t="shared" si="1"/>
        <v>62.430793037403376</v>
      </c>
      <c r="M29" s="58">
        <f t="shared" si="2"/>
        <v>69.367547819337076</v>
      </c>
    </row>
    <row r="30" spans="1:13" x14ac:dyDescent="0.35">
      <c r="A30">
        <v>104949</v>
      </c>
      <c r="B30" s="58">
        <v>27.791086468774644</v>
      </c>
      <c r="C30">
        <v>7.5555555555555554</v>
      </c>
      <c r="E30" s="2">
        <v>22.519945479700837</v>
      </c>
      <c r="F30" s="2">
        <v>7.1111111111111116</v>
      </c>
      <c r="G30" s="58">
        <f t="shared" si="0"/>
        <v>25.022161644112039</v>
      </c>
      <c r="I30" s="62">
        <v>104945</v>
      </c>
      <c r="J30" s="58">
        <v>9.3999999999999986</v>
      </c>
      <c r="K30" s="58">
        <v>70.763174267839503</v>
      </c>
      <c r="L30" s="58">
        <f t="shared" si="1"/>
        <v>61.363174267839504</v>
      </c>
      <c r="M30" s="58">
        <f t="shared" si="2"/>
        <v>68.181304742043892</v>
      </c>
    </row>
    <row r="31" spans="1:13" x14ac:dyDescent="0.35">
      <c r="A31">
        <v>104953</v>
      </c>
      <c r="B31" s="58">
        <v>82.550784704578149</v>
      </c>
      <c r="C31">
        <v>9.5555555555555554</v>
      </c>
      <c r="E31" s="2">
        <v>22.530115416148334</v>
      </c>
      <c r="F31" s="2">
        <v>0</v>
      </c>
      <c r="G31" s="58">
        <f t="shared" si="0"/>
        <v>25.033461573498151</v>
      </c>
      <c r="I31" s="62">
        <v>104693</v>
      </c>
      <c r="J31" s="58">
        <v>10</v>
      </c>
      <c r="K31" s="58">
        <v>70.351728365819042</v>
      </c>
      <c r="L31" s="58">
        <f t="shared" si="1"/>
        <v>60.351728365819042</v>
      </c>
      <c r="M31" s="58">
        <f t="shared" si="2"/>
        <v>67.057475962021158</v>
      </c>
    </row>
    <row r="32" spans="1:13" x14ac:dyDescent="0.35">
      <c r="A32">
        <v>104961</v>
      </c>
      <c r="B32" s="58">
        <v>73.619601140037929</v>
      </c>
      <c r="C32">
        <v>8.6666666666666679</v>
      </c>
      <c r="E32" s="2">
        <v>22.784777122707641</v>
      </c>
      <c r="F32" s="2">
        <v>8.4444444444444446</v>
      </c>
      <c r="G32" s="58">
        <f t="shared" si="0"/>
        <v>25.316419025230712</v>
      </c>
      <c r="I32" s="62">
        <v>104675</v>
      </c>
      <c r="J32" s="58">
        <v>8</v>
      </c>
      <c r="K32" s="58">
        <v>67.48466355197418</v>
      </c>
      <c r="L32" s="58">
        <f t="shared" si="1"/>
        <v>59.48466355197418</v>
      </c>
      <c r="M32" s="58">
        <f t="shared" si="2"/>
        <v>66.094070613304652</v>
      </c>
    </row>
    <row r="33" spans="1:13" x14ac:dyDescent="0.35">
      <c r="A33">
        <v>104980</v>
      </c>
      <c r="B33" s="58">
        <v>71.498012371214443</v>
      </c>
      <c r="C33">
        <v>10</v>
      </c>
      <c r="E33" s="2">
        <v>22.934794816799929</v>
      </c>
      <c r="F33" s="2">
        <v>9.3333333333333339</v>
      </c>
      <c r="G33" s="58">
        <f t="shared" si="0"/>
        <v>25.483105351999924</v>
      </c>
      <c r="I33" s="62">
        <v>104835</v>
      </c>
      <c r="J33" s="58">
        <v>9.3999999999999986</v>
      </c>
      <c r="K33" s="58">
        <v>67.88956868617295</v>
      </c>
      <c r="L33" s="58">
        <f t="shared" si="1"/>
        <v>58.489568686172952</v>
      </c>
      <c r="M33" s="58">
        <f t="shared" si="2"/>
        <v>64.988409651303286</v>
      </c>
    </row>
    <row r="34" spans="1:13" x14ac:dyDescent="0.35">
      <c r="A34">
        <v>104992</v>
      </c>
      <c r="B34" s="58">
        <v>50.359288193158939</v>
      </c>
      <c r="C34">
        <v>9.7777777777777768</v>
      </c>
      <c r="E34" s="2">
        <v>23.010571881573842</v>
      </c>
      <c r="F34" s="2">
        <v>9.3333333333333339</v>
      </c>
      <c r="G34" s="58">
        <f t="shared" si="0"/>
        <v>25.5673020906376</v>
      </c>
      <c r="I34" s="62">
        <v>104725</v>
      </c>
      <c r="J34" s="58">
        <v>9.8000000000000007</v>
      </c>
      <c r="K34" s="58">
        <v>68.285557503083254</v>
      </c>
      <c r="L34" s="58">
        <f t="shared" si="1"/>
        <v>58.485557503083257</v>
      </c>
      <c r="M34" s="58">
        <f t="shared" si="2"/>
        <v>64.983952781203612</v>
      </c>
    </row>
    <row r="35" spans="1:13" x14ac:dyDescent="0.35">
      <c r="A35">
        <v>104996</v>
      </c>
      <c r="B35" s="58">
        <v>36.61026704587772</v>
      </c>
      <c r="C35">
        <v>9.1111111111111107</v>
      </c>
      <c r="E35" s="2">
        <v>23.108129606290561</v>
      </c>
      <c r="F35" s="2">
        <v>8</v>
      </c>
      <c r="G35" s="58">
        <f t="shared" si="0"/>
        <v>25.675699562545066</v>
      </c>
      <c r="I35" s="62">
        <v>106602</v>
      </c>
      <c r="J35" s="58">
        <v>10</v>
      </c>
      <c r="K35" s="58">
        <v>67.042118107622258</v>
      </c>
      <c r="L35" s="58">
        <f t="shared" si="1"/>
        <v>57.042118107622258</v>
      </c>
      <c r="M35" s="58">
        <f t="shared" si="2"/>
        <v>63.380131230691397</v>
      </c>
    </row>
    <row r="36" spans="1:13" x14ac:dyDescent="0.35">
      <c r="A36">
        <v>105034</v>
      </c>
      <c r="B36" s="58">
        <v>54.480609316755206</v>
      </c>
      <c r="C36">
        <v>9.5555555555555554</v>
      </c>
      <c r="E36" s="2">
        <v>23.178679200562712</v>
      </c>
      <c r="F36" s="2">
        <v>8</v>
      </c>
      <c r="G36" s="58">
        <f t="shared" si="0"/>
        <v>25.754088000625234</v>
      </c>
      <c r="I36" s="62">
        <v>104848</v>
      </c>
      <c r="J36" s="58">
        <v>8.6</v>
      </c>
      <c r="K36" s="58">
        <v>65.403040178173882</v>
      </c>
      <c r="L36" s="58">
        <f t="shared" si="1"/>
        <v>56.80304017817388</v>
      </c>
      <c r="M36" s="58">
        <f t="shared" si="2"/>
        <v>63.114489086859869</v>
      </c>
    </row>
    <row r="37" spans="1:13" x14ac:dyDescent="0.35">
      <c r="A37">
        <v>105036</v>
      </c>
      <c r="B37" s="58">
        <v>61.040465958826658</v>
      </c>
      <c r="C37">
        <v>9.7777777777777768</v>
      </c>
      <c r="E37" s="2">
        <v>23.464393614896359</v>
      </c>
      <c r="F37" s="2">
        <v>6.2222222222222223</v>
      </c>
      <c r="G37" s="58">
        <f t="shared" si="0"/>
        <v>26.071548460995952</v>
      </c>
      <c r="I37" s="62">
        <v>104897</v>
      </c>
      <c r="J37" s="58">
        <v>9.8000000000000007</v>
      </c>
      <c r="K37" s="58">
        <v>66.565704880267901</v>
      </c>
      <c r="L37" s="58">
        <f t="shared" si="1"/>
        <v>56.765704880267904</v>
      </c>
      <c r="M37" s="58">
        <f t="shared" si="2"/>
        <v>63.073005422519891</v>
      </c>
    </row>
    <row r="38" spans="1:13" x14ac:dyDescent="0.35">
      <c r="A38">
        <v>105038</v>
      </c>
      <c r="B38" s="58">
        <v>42.760886987728782</v>
      </c>
      <c r="C38">
        <v>9.7777777777777768</v>
      </c>
      <c r="E38" s="2">
        <v>24.063593981477133</v>
      </c>
      <c r="F38" s="2">
        <v>0</v>
      </c>
      <c r="G38" s="58">
        <f t="shared" si="0"/>
        <v>26.737326646085702</v>
      </c>
      <c r="I38" s="62">
        <v>104920</v>
      </c>
      <c r="J38" s="58">
        <v>10</v>
      </c>
      <c r="K38" s="58">
        <v>65.494478896112412</v>
      </c>
      <c r="L38" s="58">
        <f t="shared" si="1"/>
        <v>55.494478896112412</v>
      </c>
      <c r="M38" s="58">
        <f t="shared" si="2"/>
        <v>61.660532106791564</v>
      </c>
    </row>
    <row r="39" spans="1:13" x14ac:dyDescent="0.35">
      <c r="A39">
        <v>105040</v>
      </c>
      <c r="B39" s="58">
        <v>65.528970101378789</v>
      </c>
      <c r="C39">
        <v>9.7777777777777768</v>
      </c>
      <c r="E39" s="2">
        <v>24.520946764893264</v>
      </c>
      <c r="F39" s="2">
        <v>8.4444444444444446</v>
      </c>
      <c r="G39" s="58">
        <f t="shared" si="0"/>
        <v>27.24549640543696</v>
      </c>
      <c r="I39" s="62">
        <v>104736</v>
      </c>
      <c r="J39" s="58">
        <v>9</v>
      </c>
      <c r="K39" s="58">
        <v>62.891419654489646</v>
      </c>
      <c r="L39" s="58">
        <f t="shared" si="1"/>
        <v>53.891419654489646</v>
      </c>
      <c r="M39" s="58">
        <f t="shared" si="2"/>
        <v>59.879355171655156</v>
      </c>
    </row>
    <row r="40" spans="1:13" x14ac:dyDescent="0.35">
      <c r="A40">
        <v>105056</v>
      </c>
      <c r="B40" s="58">
        <v>45.86086549877912</v>
      </c>
      <c r="C40">
        <v>9.5555555555555554</v>
      </c>
      <c r="E40" s="2">
        <v>24.640142386790828</v>
      </c>
      <c r="F40" s="2">
        <v>8.6666666666666679</v>
      </c>
      <c r="G40" s="58">
        <f t="shared" si="0"/>
        <v>27.377935985323141</v>
      </c>
      <c r="I40" s="62">
        <v>104955</v>
      </c>
      <c r="J40" s="58">
        <v>9.2000000000000011</v>
      </c>
      <c r="K40" s="58">
        <v>62.72256743836666</v>
      </c>
      <c r="L40" s="58">
        <f t="shared" si="1"/>
        <v>53.522567438366657</v>
      </c>
      <c r="M40" s="58">
        <f t="shared" si="2"/>
        <v>59.469519375962953</v>
      </c>
    </row>
    <row r="41" spans="1:13" x14ac:dyDescent="0.35">
      <c r="A41">
        <v>105057</v>
      </c>
      <c r="B41" s="58">
        <v>58.262542541145351</v>
      </c>
      <c r="C41">
        <v>9.3333333333333339</v>
      </c>
      <c r="E41" s="2">
        <v>24.640164146052097</v>
      </c>
      <c r="F41" s="2">
        <v>9.1111111111111107</v>
      </c>
      <c r="G41" s="58">
        <f t="shared" si="0"/>
        <v>27.377960162280107</v>
      </c>
      <c r="I41" s="62">
        <v>104691</v>
      </c>
      <c r="J41" s="58">
        <v>8.6</v>
      </c>
      <c r="K41" s="58">
        <v>61.988486304558556</v>
      </c>
      <c r="L41" s="58">
        <f t="shared" si="1"/>
        <v>53.388486304558555</v>
      </c>
      <c r="M41" s="58">
        <f t="shared" si="2"/>
        <v>59.320540338398395</v>
      </c>
    </row>
    <row r="42" spans="1:13" x14ac:dyDescent="0.35">
      <c r="A42">
        <v>105058</v>
      </c>
      <c r="B42" s="58">
        <v>63.291094847872628</v>
      </c>
      <c r="C42">
        <v>9.7777777777777768</v>
      </c>
      <c r="E42" s="2">
        <v>24.884239250973145</v>
      </c>
      <c r="F42" s="2">
        <v>8</v>
      </c>
      <c r="G42" s="58">
        <f t="shared" si="0"/>
        <v>27.649154723303493</v>
      </c>
      <c r="I42" s="62">
        <v>104985</v>
      </c>
      <c r="J42" s="58">
        <v>9.2000000000000011</v>
      </c>
      <c r="K42" s="58">
        <v>61.375509248590049</v>
      </c>
      <c r="L42" s="58">
        <f t="shared" si="1"/>
        <v>52.175509248590046</v>
      </c>
      <c r="M42" s="58">
        <f t="shared" si="2"/>
        <v>57.972788053988943</v>
      </c>
    </row>
    <row r="43" spans="1:13" x14ac:dyDescent="0.35">
      <c r="A43">
        <v>105062</v>
      </c>
      <c r="B43" s="58">
        <v>49.17524848880678</v>
      </c>
      <c r="C43">
        <v>9.5555555555555554</v>
      </c>
      <c r="E43" s="2">
        <v>24.964328813694493</v>
      </c>
      <c r="F43" s="2">
        <v>9.5555555555555554</v>
      </c>
      <c r="G43" s="58">
        <f t="shared" si="0"/>
        <v>27.738143126327213</v>
      </c>
      <c r="I43" s="62">
        <v>105000</v>
      </c>
      <c r="J43" s="58">
        <v>9.6</v>
      </c>
      <c r="K43" s="58">
        <v>61.433050026320764</v>
      </c>
      <c r="L43" s="58">
        <f t="shared" si="1"/>
        <v>51.833050026320763</v>
      </c>
      <c r="M43" s="58">
        <f t="shared" si="2"/>
        <v>57.592277807023073</v>
      </c>
    </row>
    <row r="44" spans="1:13" x14ac:dyDescent="0.35">
      <c r="A44">
        <v>105065</v>
      </c>
      <c r="B44" s="58">
        <v>39.543868043707668</v>
      </c>
      <c r="C44">
        <v>8.6666666666666679</v>
      </c>
      <c r="E44" s="2">
        <v>25.105623483312399</v>
      </c>
      <c r="F44" s="2">
        <v>9.3333333333333339</v>
      </c>
      <c r="G44" s="58">
        <f t="shared" si="0"/>
        <v>27.895137203680441</v>
      </c>
      <c r="I44" s="62">
        <v>104751</v>
      </c>
      <c r="J44" s="58">
        <v>9.8000000000000007</v>
      </c>
      <c r="K44" s="58">
        <v>60.41086618149005</v>
      </c>
      <c r="L44" s="58">
        <f t="shared" si="1"/>
        <v>50.610866181490053</v>
      </c>
      <c r="M44" s="58">
        <f t="shared" si="2"/>
        <v>56.234295757211171</v>
      </c>
    </row>
    <row r="45" spans="1:13" x14ac:dyDescent="0.35">
      <c r="A45">
        <v>105074</v>
      </c>
      <c r="B45" s="58">
        <v>74.148165370195244</v>
      </c>
      <c r="C45">
        <v>9.5555555555555554</v>
      </c>
      <c r="E45" s="2">
        <v>25.422912921096522</v>
      </c>
      <c r="F45" s="2">
        <v>9.5555555555555554</v>
      </c>
      <c r="G45" s="58">
        <f t="shared" si="0"/>
        <v>28.247681023440581</v>
      </c>
      <c r="I45" s="62">
        <v>104689</v>
      </c>
      <c r="J45" s="58">
        <v>9.2000000000000011</v>
      </c>
      <c r="K45" s="58">
        <v>59.602898805888501</v>
      </c>
      <c r="L45" s="58">
        <f t="shared" si="1"/>
        <v>50.402898805888498</v>
      </c>
      <c r="M45" s="58">
        <f t="shared" si="2"/>
        <v>56.00322089543166</v>
      </c>
    </row>
    <row r="46" spans="1:13" x14ac:dyDescent="0.35">
      <c r="A46">
        <v>105097</v>
      </c>
      <c r="B46" s="58">
        <v>72.622730268307151</v>
      </c>
      <c r="C46">
        <v>9.3333333333333339</v>
      </c>
      <c r="E46" s="2">
        <v>25.544770846271351</v>
      </c>
      <c r="F46" s="2">
        <v>8</v>
      </c>
      <c r="G46" s="58">
        <f t="shared" si="0"/>
        <v>28.383078718079279</v>
      </c>
      <c r="I46" s="62">
        <v>104904</v>
      </c>
      <c r="J46" s="58">
        <v>9.6</v>
      </c>
      <c r="K46" s="58">
        <v>59.041013346915896</v>
      </c>
      <c r="L46" s="58">
        <f t="shared" si="1"/>
        <v>49.441013346915895</v>
      </c>
      <c r="M46" s="58">
        <f t="shared" si="2"/>
        <v>54.934459274350999</v>
      </c>
    </row>
    <row r="47" spans="1:13" x14ac:dyDescent="0.35">
      <c r="A47">
        <v>105098</v>
      </c>
      <c r="B47" s="58">
        <v>63.283271426714563</v>
      </c>
      <c r="C47">
        <v>9.1111111111111107</v>
      </c>
      <c r="E47" s="2">
        <v>25.61378592223608</v>
      </c>
      <c r="F47" s="2">
        <v>8</v>
      </c>
      <c r="G47" s="58">
        <f t="shared" si="0"/>
        <v>28.459762135817869</v>
      </c>
      <c r="I47" s="62">
        <v>106587</v>
      </c>
      <c r="J47" s="58">
        <v>8.1999999999999993</v>
      </c>
      <c r="K47" s="58">
        <v>57.324591611481196</v>
      </c>
      <c r="L47" s="58">
        <f t="shared" ref="L47:L78" si="3">K47-J47</f>
        <v>49.124591611481193</v>
      </c>
      <c r="M47" s="58">
        <f t="shared" ref="M47:M78" si="4">L47/90*100</f>
        <v>54.582879568312435</v>
      </c>
    </row>
    <row r="48" spans="1:13" x14ac:dyDescent="0.35">
      <c r="A48">
        <v>105099</v>
      </c>
      <c r="B48" s="58">
        <v>55.321882536095046</v>
      </c>
      <c r="C48">
        <v>9.5555555555555554</v>
      </c>
      <c r="E48" s="2">
        <v>25.778920620803024</v>
      </c>
      <c r="F48" s="2">
        <v>8.2222222222222214</v>
      </c>
      <c r="G48" s="58">
        <f t="shared" si="0"/>
        <v>28.64324513422558</v>
      </c>
      <c r="I48" s="62">
        <v>108042</v>
      </c>
      <c r="J48" s="58">
        <v>8.6</v>
      </c>
      <c r="K48" s="58">
        <v>57.369815888501165</v>
      </c>
      <c r="L48" s="58">
        <f t="shared" si="3"/>
        <v>48.769815888501164</v>
      </c>
      <c r="M48" s="58">
        <f t="shared" si="4"/>
        <v>54.188684320556845</v>
      </c>
    </row>
    <row r="49" spans="1:13" x14ac:dyDescent="0.35">
      <c r="A49">
        <v>105100</v>
      </c>
      <c r="B49" s="58">
        <v>64.464917475133092</v>
      </c>
      <c r="C49">
        <v>9.1111111111111107</v>
      </c>
      <c r="E49" s="2">
        <v>26.083377038814852</v>
      </c>
      <c r="F49" s="2">
        <v>9.1111111111111107</v>
      </c>
      <c r="G49" s="58">
        <f t="shared" si="0"/>
        <v>28.981530043127613</v>
      </c>
      <c r="I49" s="62">
        <v>106599</v>
      </c>
      <c r="J49" s="58">
        <v>9.8000000000000007</v>
      </c>
      <c r="K49" s="58">
        <v>57.566411545777797</v>
      </c>
      <c r="L49" s="58">
        <f t="shared" si="3"/>
        <v>47.7664115457778</v>
      </c>
      <c r="M49" s="58">
        <f t="shared" si="4"/>
        <v>53.073790606419777</v>
      </c>
    </row>
    <row r="50" spans="1:13" x14ac:dyDescent="0.35">
      <c r="A50">
        <v>105105</v>
      </c>
      <c r="B50" s="58">
        <v>32.848903167849677</v>
      </c>
      <c r="C50">
        <v>9.1111111111111107</v>
      </c>
      <c r="E50" s="2">
        <v>26.419713677731359</v>
      </c>
      <c r="F50" s="2">
        <v>8.4444444444444446</v>
      </c>
      <c r="G50" s="58">
        <f t="shared" si="0"/>
        <v>29.355237419701506</v>
      </c>
      <c r="I50" s="62">
        <v>104836</v>
      </c>
      <c r="J50" s="58">
        <v>10</v>
      </c>
      <c r="K50" s="58">
        <v>57.627906291129861</v>
      </c>
      <c r="L50" s="58">
        <f t="shared" si="3"/>
        <v>47.627906291129861</v>
      </c>
      <c r="M50" s="58">
        <f t="shared" si="4"/>
        <v>52.919895879033177</v>
      </c>
    </row>
    <row r="51" spans="1:13" x14ac:dyDescent="0.35">
      <c r="A51">
        <v>105106</v>
      </c>
      <c r="B51" s="58">
        <v>42.004728233802183</v>
      </c>
      <c r="C51">
        <v>10</v>
      </c>
      <c r="E51" s="2">
        <v>26.491105259997838</v>
      </c>
      <c r="F51" s="2">
        <v>10</v>
      </c>
      <c r="G51" s="58">
        <f t="shared" si="0"/>
        <v>29.434561399997598</v>
      </c>
      <c r="I51" s="62">
        <v>105237</v>
      </c>
      <c r="J51" s="58">
        <v>9.2000000000000011</v>
      </c>
      <c r="K51" s="58">
        <v>56.732458637366129</v>
      </c>
      <c r="L51" s="58">
        <f t="shared" si="3"/>
        <v>47.532458637366126</v>
      </c>
      <c r="M51" s="58">
        <f t="shared" si="4"/>
        <v>52.813842930406807</v>
      </c>
    </row>
    <row r="52" spans="1:13" x14ac:dyDescent="0.35">
      <c r="A52">
        <v>105107</v>
      </c>
      <c r="B52" s="58">
        <v>61.203829789927333</v>
      </c>
      <c r="C52">
        <v>9.1111111111111107</v>
      </c>
      <c r="E52" s="2">
        <v>26.665333225209483</v>
      </c>
      <c r="F52" s="2">
        <v>9.5555555555555554</v>
      </c>
      <c r="G52" s="58">
        <f t="shared" si="0"/>
        <v>29.628148028010536</v>
      </c>
      <c r="I52" s="62">
        <v>104916</v>
      </c>
      <c r="J52" s="58">
        <v>9.6</v>
      </c>
      <c r="K52" s="58">
        <v>56.662462566832154</v>
      </c>
      <c r="L52" s="58">
        <f t="shared" si="3"/>
        <v>47.062462566832153</v>
      </c>
      <c r="M52" s="58">
        <f t="shared" si="4"/>
        <v>52.291625074257951</v>
      </c>
    </row>
    <row r="53" spans="1:13" x14ac:dyDescent="0.35">
      <c r="A53">
        <v>105108</v>
      </c>
      <c r="B53" s="58">
        <v>30.017884130942171</v>
      </c>
      <c r="C53">
        <v>9.3333333333333339</v>
      </c>
      <c r="E53" s="2">
        <v>26.778717744288755</v>
      </c>
      <c r="F53" s="2">
        <v>7.333333333333333</v>
      </c>
      <c r="G53" s="58">
        <f t="shared" si="0"/>
        <v>29.754130826987506</v>
      </c>
      <c r="I53" s="62">
        <v>104767</v>
      </c>
      <c r="J53" s="58">
        <v>8.6</v>
      </c>
      <c r="K53" s="58">
        <v>55.501946559139704</v>
      </c>
      <c r="L53" s="58">
        <f t="shared" si="3"/>
        <v>46.901946559139702</v>
      </c>
      <c r="M53" s="58">
        <f t="shared" si="4"/>
        <v>52.11327395459967</v>
      </c>
    </row>
    <row r="54" spans="1:13" x14ac:dyDescent="0.35">
      <c r="A54">
        <v>105109</v>
      </c>
      <c r="B54" s="58">
        <v>76.336311164273837</v>
      </c>
      <c r="C54">
        <v>10</v>
      </c>
      <c r="E54" s="2">
        <v>26.787100134641062</v>
      </c>
      <c r="F54" s="2">
        <v>9.5555555555555554</v>
      </c>
      <c r="G54" s="58">
        <f t="shared" si="0"/>
        <v>29.763444594045623</v>
      </c>
      <c r="I54" s="62">
        <v>105363</v>
      </c>
      <c r="J54" s="58">
        <v>9</v>
      </c>
      <c r="K54" s="58">
        <v>55.892441019710546</v>
      </c>
      <c r="L54" s="58">
        <f t="shared" si="3"/>
        <v>46.892441019710546</v>
      </c>
      <c r="M54" s="58">
        <f t="shared" si="4"/>
        <v>52.102712244122827</v>
      </c>
    </row>
    <row r="55" spans="1:13" x14ac:dyDescent="0.35">
      <c r="A55">
        <v>105110</v>
      </c>
      <c r="B55" s="58">
        <v>43.977883497451245</v>
      </c>
      <c r="C55">
        <v>9.3333333333333339</v>
      </c>
      <c r="E55" s="2">
        <v>26.872967753244296</v>
      </c>
      <c r="F55" s="2">
        <v>8.4444444444444446</v>
      </c>
      <c r="G55" s="58">
        <f t="shared" si="0"/>
        <v>29.858853059160328</v>
      </c>
      <c r="I55" s="62">
        <v>104950</v>
      </c>
      <c r="J55" s="58">
        <v>8.8000000000000007</v>
      </c>
      <c r="K55" s="58">
        <v>55.446141953578234</v>
      </c>
      <c r="L55" s="58">
        <f t="shared" si="3"/>
        <v>46.646141953578237</v>
      </c>
      <c r="M55" s="58">
        <f t="shared" si="4"/>
        <v>51.829046615086924</v>
      </c>
    </row>
    <row r="56" spans="1:13" x14ac:dyDescent="0.35">
      <c r="A56">
        <v>105111</v>
      </c>
      <c r="B56" s="58">
        <v>75.474214581910104</v>
      </c>
      <c r="C56">
        <v>9.1111111111111107</v>
      </c>
      <c r="E56" s="2">
        <v>27.045625738700465</v>
      </c>
      <c r="F56" s="2">
        <v>9.1111111111111107</v>
      </c>
      <c r="G56" s="58">
        <f t="shared" si="0"/>
        <v>30.050695265222739</v>
      </c>
      <c r="I56" s="62">
        <v>104952</v>
      </c>
      <c r="J56" s="58">
        <v>9.2000000000000011</v>
      </c>
      <c r="K56" s="58">
        <v>54.358887247210681</v>
      </c>
      <c r="L56" s="58">
        <f t="shared" si="3"/>
        <v>45.158887247210679</v>
      </c>
      <c r="M56" s="58">
        <f t="shared" si="4"/>
        <v>50.176541385789641</v>
      </c>
    </row>
    <row r="57" spans="1:13" x14ac:dyDescent="0.35">
      <c r="A57">
        <v>105112</v>
      </c>
      <c r="B57" s="58">
        <v>65.709671047153407</v>
      </c>
      <c r="C57">
        <v>9.1111111111111107</v>
      </c>
      <c r="E57" s="2">
        <v>27.286572047086086</v>
      </c>
      <c r="F57" s="2">
        <v>9.1111111111111107</v>
      </c>
      <c r="G57" s="58">
        <f t="shared" si="0"/>
        <v>30.318413385651205</v>
      </c>
      <c r="I57" s="62">
        <v>104764</v>
      </c>
      <c r="J57" s="58">
        <v>10</v>
      </c>
      <c r="K57" s="58">
        <v>55.008503717545757</v>
      </c>
      <c r="L57" s="58">
        <f t="shared" si="3"/>
        <v>45.008503717545757</v>
      </c>
      <c r="M57" s="58">
        <f t="shared" si="4"/>
        <v>50.00944857505084</v>
      </c>
    </row>
    <row r="58" spans="1:13" x14ac:dyDescent="0.35">
      <c r="A58">
        <v>105117</v>
      </c>
      <c r="B58" s="58">
        <v>61.22343858683989</v>
      </c>
      <c r="C58">
        <v>9.1111111111111107</v>
      </c>
      <c r="E58" s="2">
        <v>27.361174856499851</v>
      </c>
      <c r="F58" s="2">
        <v>8.2222222222222214</v>
      </c>
      <c r="G58" s="58">
        <f t="shared" si="0"/>
        <v>30.401305396110946</v>
      </c>
      <c r="I58" s="62">
        <v>104748</v>
      </c>
      <c r="J58" s="58">
        <v>8.4</v>
      </c>
      <c r="K58" s="58">
        <v>53.211928769602814</v>
      </c>
      <c r="L58" s="58">
        <f t="shared" si="3"/>
        <v>44.811928769602815</v>
      </c>
      <c r="M58" s="58">
        <f t="shared" si="4"/>
        <v>49.791031966225354</v>
      </c>
    </row>
    <row r="59" spans="1:13" x14ac:dyDescent="0.35">
      <c r="A59">
        <v>105118</v>
      </c>
      <c r="B59" s="58">
        <v>45.459792003961454</v>
      </c>
      <c r="C59">
        <v>9.3333333333333339</v>
      </c>
      <c r="E59" s="2">
        <v>27.683965991489739</v>
      </c>
      <c r="F59" s="2">
        <v>0</v>
      </c>
      <c r="G59" s="58">
        <f t="shared" si="0"/>
        <v>30.759962212766379</v>
      </c>
      <c r="I59" s="62">
        <v>106601</v>
      </c>
      <c r="J59" s="58">
        <v>8</v>
      </c>
      <c r="K59" s="58">
        <v>52.644255304058099</v>
      </c>
      <c r="L59" s="58">
        <f t="shared" si="3"/>
        <v>44.644255304058099</v>
      </c>
      <c r="M59" s="58">
        <f t="shared" si="4"/>
        <v>49.604728115620112</v>
      </c>
    </row>
    <row r="60" spans="1:13" x14ac:dyDescent="0.35">
      <c r="A60">
        <v>105120</v>
      </c>
      <c r="B60" s="58">
        <v>68.066094641353089</v>
      </c>
      <c r="C60">
        <v>10</v>
      </c>
      <c r="E60" s="2">
        <v>27.791086468774644</v>
      </c>
      <c r="F60" s="2">
        <v>7.5555555555555554</v>
      </c>
      <c r="G60" s="58">
        <f t="shared" si="0"/>
        <v>30.878984965305161</v>
      </c>
      <c r="I60" s="62">
        <v>104908</v>
      </c>
      <c r="J60" s="58">
        <v>9.2000000000000011</v>
      </c>
      <c r="K60" s="58">
        <v>53.203546897633011</v>
      </c>
      <c r="L60" s="58">
        <f t="shared" si="3"/>
        <v>44.003546897633008</v>
      </c>
      <c r="M60" s="58">
        <f t="shared" si="4"/>
        <v>48.892829886258902</v>
      </c>
    </row>
    <row r="61" spans="1:13" x14ac:dyDescent="0.35">
      <c r="A61">
        <v>105122</v>
      </c>
      <c r="B61" s="58">
        <v>69.432164848373631</v>
      </c>
      <c r="C61">
        <v>10</v>
      </c>
      <c r="E61" s="2">
        <v>28.008452033272473</v>
      </c>
      <c r="F61" s="2">
        <v>8</v>
      </c>
      <c r="G61" s="58">
        <f t="shared" si="0"/>
        <v>31.120502259191635</v>
      </c>
      <c r="I61" s="62">
        <v>104910</v>
      </c>
      <c r="J61" s="58">
        <v>9</v>
      </c>
      <c r="K61" s="58">
        <v>52.72354817072798</v>
      </c>
      <c r="L61" s="58">
        <f t="shared" si="3"/>
        <v>43.72354817072798</v>
      </c>
      <c r="M61" s="58">
        <f t="shared" si="4"/>
        <v>48.581720189697755</v>
      </c>
    </row>
    <row r="62" spans="1:13" x14ac:dyDescent="0.35">
      <c r="A62">
        <v>105128</v>
      </c>
      <c r="B62" s="58">
        <v>77.711337061552328</v>
      </c>
      <c r="C62">
        <v>9.5555555555555554</v>
      </c>
      <c r="E62" s="2">
        <v>28.009347348798332</v>
      </c>
      <c r="F62" s="2">
        <v>8</v>
      </c>
      <c r="G62" s="58">
        <f t="shared" si="0"/>
        <v>31.12149705422037</v>
      </c>
      <c r="I62" s="62">
        <v>106597</v>
      </c>
      <c r="J62" s="58">
        <v>9</v>
      </c>
      <c r="K62" s="58">
        <v>52.360208102856916</v>
      </c>
      <c r="L62" s="58">
        <f t="shared" si="3"/>
        <v>43.360208102856916</v>
      </c>
      <c r="M62" s="58">
        <f t="shared" si="4"/>
        <v>48.178009003174353</v>
      </c>
    </row>
    <row r="63" spans="1:13" x14ac:dyDescent="0.35">
      <c r="A63">
        <v>105130</v>
      </c>
      <c r="B63" s="58">
        <v>63.265765796966356</v>
      </c>
      <c r="C63">
        <v>8.2222222222222214</v>
      </c>
      <c r="E63" s="2">
        <v>28.338489149452776</v>
      </c>
      <c r="F63" s="2">
        <v>9.3333333333333339</v>
      </c>
      <c r="G63" s="58">
        <f t="shared" si="0"/>
        <v>31.487210166058638</v>
      </c>
      <c r="I63" s="62">
        <v>104928</v>
      </c>
      <c r="J63" s="58">
        <v>8.6</v>
      </c>
      <c r="K63" s="58">
        <v>51.868676893482458</v>
      </c>
      <c r="L63" s="58">
        <f t="shared" si="3"/>
        <v>43.268676893482457</v>
      </c>
      <c r="M63" s="58">
        <f t="shared" si="4"/>
        <v>48.076307659424955</v>
      </c>
    </row>
    <row r="64" spans="1:13" x14ac:dyDescent="0.35">
      <c r="A64">
        <v>105131</v>
      </c>
      <c r="B64" s="58">
        <v>74.183315618022291</v>
      </c>
      <c r="C64">
        <v>10</v>
      </c>
      <c r="E64" s="2">
        <v>28.358545752817104</v>
      </c>
      <c r="F64" s="2">
        <v>9.1111111111111107</v>
      </c>
      <c r="G64" s="58">
        <f t="shared" si="0"/>
        <v>31.509495280907895</v>
      </c>
      <c r="I64" s="62">
        <v>104765</v>
      </c>
      <c r="J64" s="58">
        <v>5.4</v>
      </c>
      <c r="K64" s="58">
        <v>46.972506464499276</v>
      </c>
      <c r="L64" s="58">
        <f t="shared" si="3"/>
        <v>41.572506464499277</v>
      </c>
      <c r="M64" s="58">
        <f t="shared" si="4"/>
        <v>46.191673849443646</v>
      </c>
    </row>
    <row r="65" spans="1:13" x14ac:dyDescent="0.35">
      <c r="A65">
        <v>105132</v>
      </c>
      <c r="B65" s="58">
        <v>41.818182322095623</v>
      </c>
      <c r="C65">
        <v>8.8888888888888893</v>
      </c>
      <c r="E65" s="2">
        <v>28.970011713809718</v>
      </c>
      <c r="F65" s="2">
        <v>9.3333333333333339</v>
      </c>
      <c r="G65" s="58">
        <f t="shared" si="0"/>
        <v>32.18890190423302</v>
      </c>
      <c r="I65" s="62">
        <v>108043</v>
      </c>
      <c r="J65" s="58">
        <v>9.6</v>
      </c>
      <c r="K65" s="58">
        <v>51.050307435206925</v>
      </c>
      <c r="L65" s="58">
        <f t="shared" si="3"/>
        <v>41.450307435206923</v>
      </c>
      <c r="M65" s="58">
        <f t="shared" si="4"/>
        <v>46.05589715022991</v>
      </c>
    </row>
    <row r="66" spans="1:13" x14ac:dyDescent="0.35">
      <c r="A66">
        <v>105133</v>
      </c>
      <c r="B66" s="58">
        <v>74.044759601070041</v>
      </c>
      <c r="C66">
        <v>8</v>
      </c>
      <c r="E66" s="2">
        <v>29.00672853386034</v>
      </c>
      <c r="F66" s="2">
        <v>8.8888888888888893</v>
      </c>
      <c r="G66" s="58">
        <f t="shared" si="0"/>
        <v>32.229698370955937</v>
      </c>
      <c r="I66" s="62">
        <v>104893</v>
      </c>
      <c r="J66" s="58">
        <v>9.6</v>
      </c>
      <c r="K66" s="58">
        <v>50.321734771459866</v>
      </c>
      <c r="L66" s="58">
        <f t="shared" si="3"/>
        <v>40.721734771459865</v>
      </c>
      <c r="M66" s="58">
        <f t="shared" si="4"/>
        <v>45.246371968288742</v>
      </c>
    </row>
    <row r="67" spans="1:13" x14ac:dyDescent="0.35">
      <c r="A67">
        <v>105135</v>
      </c>
      <c r="B67" s="58">
        <v>19.932684260257059</v>
      </c>
      <c r="C67">
        <v>9.1111111111111107</v>
      </c>
      <c r="E67" s="2">
        <v>29.066652620218008</v>
      </c>
      <c r="F67" s="2">
        <v>8.6666666666666679</v>
      </c>
      <c r="G67" s="58">
        <f t="shared" si="0"/>
        <v>32.296280689131116</v>
      </c>
      <c r="I67" s="62">
        <v>105368</v>
      </c>
      <c r="J67" s="58">
        <v>9.3999999999999986</v>
      </c>
      <c r="K67" s="58">
        <v>48.981518944566972</v>
      </c>
      <c r="L67" s="58">
        <f t="shared" si="3"/>
        <v>39.581518944566973</v>
      </c>
      <c r="M67" s="58">
        <f t="shared" si="4"/>
        <v>43.979465493963303</v>
      </c>
    </row>
    <row r="68" spans="1:13" x14ac:dyDescent="0.35">
      <c r="A68">
        <v>105136</v>
      </c>
      <c r="B68" s="58">
        <v>39.35302706285416</v>
      </c>
      <c r="C68">
        <v>9.3333333333333339</v>
      </c>
      <c r="E68" s="2">
        <v>29.160132513672341</v>
      </c>
      <c r="F68" s="2">
        <v>0</v>
      </c>
      <c r="G68" s="58">
        <f t="shared" si="0"/>
        <v>32.400147237413712</v>
      </c>
      <c r="I68" s="62">
        <v>104769</v>
      </c>
      <c r="J68" s="58">
        <v>8.4</v>
      </c>
      <c r="K68" s="58">
        <v>47.164198856570039</v>
      </c>
      <c r="L68" s="58">
        <f t="shared" si="3"/>
        <v>38.76419885657004</v>
      </c>
      <c r="M68" s="58">
        <f t="shared" si="4"/>
        <v>43.071332062855596</v>
      </c>
    </row>
    <row r="69" spans="1:13" x14ac:dyDescent="0.35">
      <c r="A69">
        <v>105137</v>
      </c>
      <c r="B69" s="58">
        <v>65.386498546845829</v>
      </c>
      <c r="C69">
        <v>9.5555555555555554</v>
      </c>
      <c r="E69" s="2">
        <v>29.462080464546695</v>
      </c>
      <c r="F69" s="2">
        <v>9.3333333333333339</v>
      </c>
      <c r="G69" s="58">
        <f t="shared" ref="G69:G132" si="5">E69/90*100</f>
        <v>32.735644960607438</v>
      </c>
      <c r="I69" s="62">
        <v>104947</v>
      </c>
      <c r="J69" s="58">
        <v>9.6</v>
      </c>
      <c r="K69" s="58">
        <v>47.723583516602396</v>
      </c>
      <c r="L69" s="58">
        <f t="shared" si="3"/>
        <v>38.123583516602395</v>
      </c>
      <c r="M69" s="58">
        <f t="shared" si="4"/>
        <v>42.359537240669326</v>
      </c>
    </row>
    <row r="70" spans="1:13" x14ac:dyDescent="0.35">
      <c r="A70">
        <v>105139</v>
      </c>
      <c r="B70" s="58">
        <v>38.647425342891317</v>
      </c>
      <c r="C70">
        <v>9.1111111111111107</v>
      </c>
      <c r="E70" s="2">
        <v>29.615744866809777</v>
      </c>
      <c r="F70" s="2">
        <v>7.5555555555555554</v>
      </c>
      <c r="G70" s="58">
        <f t="shared" si="5"/>
        <v>32.906383185344197</v>
      </c>
      <c r="I70" s="62">
        <v>105738</v>
      </c>
      <c r="J70" s="58">
        <v>9.2000000000000011</v>
      </c>
      <c r="K70" s="58">
        <v>47.095567448003735</v>
      </c>
      <c r="L70" s="58">
        <f t="shared" si="3"/>
        <v>37.895567448003732</v>
      </c>
      <c r="M70" s="58">
        <f t="shared" si="4"/>
        <v>42.106186053337481</v>
      </c>
    </row>
    <row r="71" spans="1:13" x14ac:dyDescent="0.35">
      <c r="A71">
        <v>105142</v>
      </c>
      <c r="B71" s="58">
        <v>47.337892270659729</v>
      </c>
      <c r="C71">
        <v>0</v>
      </c>
      <c r="E71" s="2">
        <v>29.635048561446407</v>
      </c>
      <c r="F71" s="2">
        <v>0</v>
      </c>
      <c r="G71" s="58">
        <f t="shared" si="5"/>
        <v>32.927831734940455</v>
      </c>
      <c r="I71" s="62">
        <v>104705</v>
      </c>
      <c r="J71" s="58">
        <v>9</v>
      </c>
      <c r="K71" s="58">
        <v>46.159303818384629</v>
      </c>
      <c r="L71" s="58">
        <f t="shared" si="3"/>
        <v>37.159303818384629</v>
      </c>
      <c r="M71" s="58">
        <f t="shared" si="4"/>
        <v>41.288115353760702</v>
      </c>
    </row>
    <row r="72" spans="1:13" x14ac:dyDescent="0.35">
      <c r="A72">
        <v>105143</v>
      </c>
      <c r="B72" s="58">
        <v>51.724967105377154</v>
      </c>
      <c r="C72">
        <v>8.2222222222222214</v>
      </c>
      <c r="E72" s="2">
        <v>29.720598583230018</v>
      </c>
      <c r="F72" s="2">
        <v>9.5555555555555554</v>
      </c>
      <c r="G72" s="58">
        <f t="shared" si="5"/>
        <v>33.022887314700021</v>
      </c>
      <c r="I72" s="62">
        <v>104847</v>
      </c>
      <c r="J72" s="58">
        <v>10</v>
      </c>
      <c r="K72" s="58">
        <v>46.517493785579596</v>
      </c>
      <c r="L72" s="58">
        <f t="shared" si="3"/>
        <v>36.517493785579596</v>
      </c>
      <c r="M72" s="58">
        <f t="shared" si="4"/>
        <v>40.574993095088438</v>
      </c>
    </row>
    <row r="73" spans="1:13" x14ac:dyDescent="0.35">
      <c r="A73">
        <v>105146</v>
      </c>
      <c r="B73" s="58">
        <v>73.923503263558459</v>
      </c>
      <c r="C73">
        <v>9.1111111111111107</v>
      </c>
      <c r="E73" s="2">
        <v>30.017884130942171</v>
      </c>
      <c r="F73" s="2">
        <v>9.3333333333333339</v>
      </c>
      <c r="G73" s="58">
        <f t="shared" si="5"/>
        <v>33.35320458993575</v>
      </c>
      <c r="I73" s="62">
        <v>104707</v>
      </c>
      <c r="J73" s="58">
        <v>8.4</v>
      </c>
      <c r="K73" s="58">
        <v>44.670108797814727</v>
      </c>
      <c r="L73" s="58">
        <f t="shared" si="3"/>
        <v>36.270108797814729</v>
      </c>
      <c r="M73" s="58">
        <f t="shared" si="4"/>
        <v>40.30012088646081</v>
      </c>
    </row>
    <row r="74" spans="1:13" x14ac:dyDescent="0.35">
      <c r="A74">
        <v>105148</v>
      </c>
      <c r="B74" s="58">
        <v>77.645733360040396</v>
      </c>
      <c r="C74">
        <v>8.4444444444444446</v>
      </c>
      <c r="E74" s="2">
        <v>30.022339956111598</v>
      </c>
      <c r="F74" s="2">
        <v>7.333333333333333</v>
      </c>
      <c r="G74" s="58">
        <f t="shared" si="5"/>
        <v>33.358155506790666</v>
      </c>
      <c r="I74" s="62">
        <v>106590</v>
      </c>
      <c r="J74" s="58">
        <v>7.1999999999999993</v>
      </c>
      <c r="K74" s="58">
        <v>43.132825800211236</v>
      </c>
      <c r="L74" s="58">
        <f t="shared" si="3"/>
        <v>35.932825800211234</v>
      </c>
      <c r="M74" s="58">
        <f t="shared" si="4"/>
        <v>39.925362000234706</v>
      </c>
    </row>
    <row r="75" spans="1:13" x14ac:dyDescent="0.35">
      <c r="A75">
        <v>105149</v>
      </c>
      <c r="B75" s="58">
        <v>62.688362553757941</v>
      </c>
      <c r="C75">
        <v>9.7777777777777768</v>
      </c>
      <c r="E75" s="2">
        <v>30.129956365653651</v>
      </c>
      <c r="F75" s="2">
        <v>8.6666666666666679</v>
      </c>
      <c r="G75" s="58">
        <f t="shared" si="5"/>
        <v>33.477729295170718</v>
      </c>
      <c r="I75" s="62">
        <v>104831</v>
      </c>
      <c r="J75" s="58">
        <v>9.6</v>
      </c>
      <c r="K75" s="58">
        <v>45.481449983681472</v>
      </c>
      <c r="L75" s="58">
        <f t="shared" si="3"/>
        <v>35.88144998368147</v>
      </c>
      <c r="M75" s="58">
        <f t="shared" si="4"/>
        <v>39.868277759646077</v>
      </c>
    </row>
    <row r="76" spans="1:13" x14ac:dyDescent="0.35">
      <c r="A76">
        <v>105150</v>
      </c>
      <c r="B76" s="58">
        <v>24.063593981477133</v>
      </c>
      <c r="C76">
        <v>0</v>
      </c>
      <c r="E76" s="2">
        <v>30.282710658326874</v>
      </c>
      <c r="F76" s="2">
        <v>9.1111111111111107</v>
      </c>
      <c r="G76" s="58">
        <f t="shared" si="5"/>
        <v>33.647456287029861</v>
      </c>
      <c r="I76" s="62">
        <v>105037</v>
      </c>
      <c r="J76" s="58">
        <v>8.8000000000000007</v>
      </c>
      <c r="K76" s="58">
        <v>43.677857232990505</v>
      </c>
      <c r="L76" s="58">
        <f t="shared" si="3"/>
        <v>34.877857232990507</v>
      </c>
      <c r="M76" s="58">
        <f t="shared" si="4"/>
        <v>38.753174703322784</v>
      </c>
    </row>
    <row r="77" spans="1:13" x14ac:dyDescent="0.35">
      <c r="A77">
        <v>105151</v>
      </c>
      <c r="B77" s="58">
        <v>47.036165581651325</v>
      </c>
      <c r="C77">
        <v>9.3333333333333339</v>
      </c>
      <c r="E77" s="2">
        <v>30.386504555570678</v>
      </c>
      <c r="F77" s="2">
        <v>6.6666666666666661</v>
      </c>
      <c r="G77" s="58">
        <f t="shared" si="5"/>
        <v>33.762782839522977</v>
      </c>
      <c r="I77" s="62">
        <v>106600</v>
      </c>
      <c r="J77" s="58">
        <v>8.1999999999999993</v>
      </c>
      <c r="K77" s="58">
        <v>42.966961239362377</v>
      </c>
      <c r="L77" s="58">
        <f t="shared" si="3"/>
        <v>34.766961239362374</v>
      </c>
      <c r="M77" s="58">
        <f t="shared" si="4"/>
        <v>38.629956932624857</v>
      </c>
    </row>
    <row r="78" spans="1:13" x14ac:dyDescent="0.35">
      <c r="A78">
        <v>105155</v>
      </c>
      <c r="B78" s="58">
        <v>70.404819868035958</v>
      </c>
      <c r="C78">
        <v>10</v>
      </c>
      <c r="E78" s="2">
        <v>30.551979658561127</v>
      </c>
      <c r="F78" s="2">
        <v>9.1111111111111107</v>
      </c>
      <c r="G78" s="58">
        <f t="shared" si="5"/>
        <v>33.946644065067922</v>
      </c>
      <c r="I78" s="62">
        <v>108045</v>
      </c>
      <c r="J78" s="58">
        <v>7.8000000000000007</v>
      </c>
      <c r="K78" s="58">
        <v>42.50891614478229</v>
      </c>
      <c r="L78" s="58">
        <f t="shared" si="3"/>
        <v>34.708916144782293</v>
      </c>
      <c r="M78" s="58">
        <f t="shared" si="4"/>
        <v>38.565462383091436</v>
      </c>
    </row>
    <row r="79" spans="1:13" x14ac:dyDescent="0.35">
      <c r="A79">
        <v>105156</v>
      </c>
      <c r="B79" s="58">
        <v>65.797166024152361</v>
      </c>
      <c r="C79">
        <v>9.7777777777777768</v>
      </c>
      <c r="E79" s="2">
        <v>30.756125168722694</v>
      </c>
      <c r="F79" s="2">
        <v>8.4444444444444446</v>
      </c>
      <c r="G79" s="58">
        <f t="shared" si="5"/>
        <v>34.173472409691882</v>
      </c>
      <c r="I79" s="62">
        <v>106591</v>
      </c>
      <c r="J79" s="58">
        <v>7</v>
      </c>
      <c r="K79" s="58">
        <v>41.534103347166678</v>
      </c>
      <c r="L79" s="58">
        <f t="shared" ref="L79:L107" si="6">K79-J79</f>
        <v>34.534103347166678</v>
      </c>
      <c r="M79" s="58">
        <f t="shared" ref="M79:M107" si="7">L79/90*100</f>
        <v>38.371225941296309</v>
      </c>
    </row>
    <row r="80" spans="1:13" x14ac:dyDescent="0.35">
      <c r="A80">
        <v>105158</v>
      </c>
      <c r="B80" s="58">
        <v>30.97574606568249</v>
      </c>
      <c r="C80">
        <v>9.7777777777777768</v>
      </c>
      <c r="E80" s="2">
        <v>30.936509102872339</v>
      </c>
      <c r="F80" s="2">
        <v>9.3333333333333339</v>
      </c>
      <c r="G80" s="58">
        <f t="shared" si="5"/>
        <v>34.373899003191489</v>
      </c>
      <c r="I80" s="62">
        <v>104679</v>
      </c>
      <c r="J80" s="58">
        <v>8.4</v>
      </c>
      <c r="K80" s="58">
        <v>42.907989830896511</v>
      </c>
      <c r="L80" s="58">
        <f t="shared" si="6"/>
        <v>34.507989830896513</v>
      </c>
      <c r="M80" s="58">
        <f t="shared" si="7"/>
        <v>38.342210923218346</v>
      </c>
    </row>
    <row r="81" spans="1:13" x14ac:dyDescent="0.35">
      <c r="A81">
        <v>105159</v>
      </c>
      <c r="B81" s="58">
        <v>46.995677712817546</v>
      </c>
      <c r="C81">
        <v>9.7777777777777768</v>
      </c>
      <c r="E81" s="2">
        <v>30.97574606568249</v>
      </c>
      <c r="F81" s="2">
        <v>9.7777777777777768</v>
      </c>
      <c r="G81" s="58">
        <f t="shared" si="5"/>
        <v>34.417495628536102</v>
      </c>
      <c r="I81" s="62">
        <v>106589</v>
      </c>
      <c r="J81" s="58">
        <v>8</v>
      </c>
      <c r="K81" s="58">
        <v>42.435843243960143</v>
      </c>
      <c r="L81" s="58">
        <f t="shared" si="6"/>
        <v>34.435843243960143</v>
      </c>
      <c r="M81" s="58">
        <f t="shared" si="7"/>
        <v>38.262048048844605</v>
      </c>
    </row>
    <row r="82" spans="1:13" x14ac:dyDescent="0.35">
      <c r="A82">
        <v>105161</v>
      </c>
      <c r="B82" s="58">
        <v>37.668480850775325</v>
      </c>
      <c r="C82">
        <v>8.2222222222222214</v>
      </c>
      <c r="E82" s="2">
        <v>31.099014977415756</v>
      </c>
      <c r="F82" s="2">
        <v>8.6666666666666679</v>
      </c>
      <c r="G82" s="58">
        <f t="shared" si="5"/>
        <v>34.554461086017504</v>
      </c>
      <c r="I82" s="62">
        <v>104768</v>
      </c>
      <c r="J82" s="58">
        <v>8.8000000000000007</v>
      </c>
      <c r="K82" s="58">
        <v>42.274025033020052</v>
      </c>
      <c r="L82" s="58">
        <f t="shared" si="6"/>
        <v>33.474025033020055</v>
      </c>
      <c r="M82" s="58">
        <f t="shared" si="7"/>
        <v>37.193361147800061</v>
      </c>
    </row>
    <row r="83" spans="1:13" x14ac:dyDescent="0.35">
      <c r="A83">
        <v>105162</v>
      </c>
      <c r="B83" s="58">
        <v>61.723177594586794</v>
      </c>
      <c r="C83">
        <v>9.7777777777777768</v>
      </c>
      <c r="E83" s="2">
        <v>31.350557826277441</v>
      </c>
      <c r="F83" s="2">
        <v>8.6666666666666679</v>
      </c>
      <c r="G83" s="58">
        <f t="shared" si="5"/>
        <v>34.833953140308267</v>
      </c>
      <c r="I83" s="62">
        <v>104757</v>
      </c>
      <c r="J83" s="58">
        <v>9.3999999999999986</v>
      </c>
      <c r="K83" s="58">
        <v>42.621957732472929</v>
      </c>
      <c r="L83" s="58">
        <f t="shared" si="6"/>
        <v>33.22195773247293</v>
      </c>
      <c r="M83" s="58">
        <f t="shared" si="7"/>
        <v>36.913286369414365</v>
      </c>
    </row>
    <row r="84" spans="1:13" x14ac:dyDescent="0.35">
      <c r="A84">
        <v>105164</v>
      </c>
      <c r="B84" s="58">
        <v>46.358106756202794</v>
      </c>
      <c r="C84">
        <v>9.1111111111111107</v>
      </c>
      <c r="E84" s="2">
        <v>31.471268141647112</v>
      </c>
      <c r="F84" s="2">
        <v>10</v>
      </c>
      <c r="G84" s="58">
        <f t="shared" si="5"/>
        <v>34.968075712941236</v>
      </c>
      <c r="I84" s="62">
        <v>106596</v>
      </c>
      <c r="J84" s="58">
        <v>9.6</v>
      </c>
      <c r="K84" s="58">
        <v>42.603625361768103</v>
      </c>
      <c r="L84" s="58">
        <f t="shared" si="6"/>
        <v>33.003625361768101</v>
      </c>
      <c r="M84" s="58">
        <f t="shared" si="7"/>
        <v>36.670694846408999</v>
      </c>
    </row>
    <row r="85" spans="1:13" x14ac:dyDescent="0.35">
      <c r="A85">
        <v>105165</v>
      </c>
      <c r="B85" s="58">
        <v>64.02667260618756</v>
      </c>
      <c r="C85">
        <v>8.6666666666666679</v>
      </c>
      <c r="E85" s="2">
        <v>31.700850221295056</v>
      </c>
      <c r="F85" s="2">
        <v>6.8888888888888893</v>
      </c>
      <c r="G85" s="58">
        <f t="shared" si="5"/>
        <v>35.223166912550063</v>
      </c>
      <c r="I85" s="62">
        <v>106603</v>
      </c>
      <c r="J85" s="58">
        <v>9</v>
      </c>
      <c r="K85" s="58">
        <v>40.90260765865554</v>
      </c>
      <c r="L85" s="58">
        <f t="shared" si="6"/>
        <v>31.90260765865554</v>
      </c>
      <c r="M85" s="58">
        <f t="shared" si="7"/>
        <v>35.4473418429506</v>
      </c>
    </row>
    <row r="86" spans="1:13" x14ac:dyDescent="0.35">
      <c r="A86">
        <v>105167</v>
      </c>
      <c r="B86" s="58">
        <v>54.7902270434424</v>
      </c>
      <c r="C86">
        <v>8.8888888888888893</v>
      </c>
      <c r="E86" s="2">
        <v>31.737914670731055</v>
      </c>
      <c r="F86" s="2">
        <v>8.8888888888888893</v>
      </c>
      <c r="G86" s="58">
        <f t="shared" si="5"/>
        <v>35.264349634145617</v>
      </c>
      <c r="I86" s="62">
        <v>104993</v>
      </c>
      <c r="J86" s="58">
        <v>0</v>
      </c>
      <c r="K86" s="58">
        <v>30.991029022700815</v>
      </c>
      <c r="L86" s="58">
        <f t="shared" si="6"/>
        <v>30.991029022700815</v>
      </c>
      <c r="M86" s="58">
        <f t="shared" si="7"/>
        <v>34.434476691889792</v>
      </c>
    </row>
    <row r="87" spans="1:13" x14ac:dyDescent="0.35">
      <c r="A87">
        <v>105168</v>
      </c>
      <c r="B87" s="58">
        <v>59.213246692927285</v>
      </c>
      <c r="C87">
        <v>8.4444444444444446</v>
      </c>
      <c r="E87" s="2">
        <v>31.965091778535104</v>
      </c>
      <c r="F87" s="2">
        <v>7.1111111111111116</v>
      </c>
      <c r="G87" s="58">
        <f t="shared" si="5"/>
        <v>35.516768642816778</v>
      </c>
      <c r="I87" s="62">
        <v>104729</v>
      </c>
      <c r="J87" s="58">
        <v>9.2000000000000011</v>
      </c>
      <c r="K87" s="58">
        <v>40.005718283234025</v>
      </c>
      <c r="L87" s="58">
        <f t="shared" si="6"/>
        <v>30.805718283234022</v>
      </c>
      <c r="M87" s="58">
        <f t="shared" si="7"/>
        <v>34.228575870260023</v>
      </c>
    </row>
    <row r="88" spans="1:13" x14ac:dyDescent="0.35">
      <c r="A88">
        <v>105169</v>
      </c>
      <c r="B88" s="58">
        <v>32.536641129843382</v>
      </c>
      <c r="C88">
        <v>7.333333333333333</v>
      </c>
      <c r="E88" s="2">
        <v>32.176789666881419</v>
      </c>
      <c r="F88" s="2">
        <v>0</v>
      </c>
      <c r="G88" s="58">
        <f t="shared" si="5"/>
        <v>35.75198851875713</v>
      </c>
      <c r="I88" s="62">
        <v>105742</v>
      </c>
      <c r="J88" s="58">
        <v>9.8000000000000007</v>
      </c>
      <c r="K88" s="58">
        <v>40.55124822715117</v>
      </c>
      <c r="L88" s="58">
        <f t="shared" si="6"/>
        <v>30.751248227151169</v>
      </c>
      <c r="M88" s="58">
        <f t="shared" si="7"/>
        <v>34.168053585723527</v>
      </c>
    </row>
    <row r="89" spans="1:13" x14ac:dyDescent="0.35">
      <c r="A89">
        <v>105173</v>
      </c>
      <c r="B89" s="58">
        <v>29.066652620218008</v>
      </c>
      <c r="C89">
        <v>8.6666666666666679</v>
      </c>
      <c r="E89" s="2">
        <v>32.244741474951397</v>
      </c>
      <c r="F89" s="2">
        <v>9.1111111111111107</v>
      </c>
      <c r="G89" s="58">
        <f t="shared" si="5"/>
        <v>35.827490527723775</v>
      </c>
      <c r="I89" s="62">
        <v>104946</v>
      </c>
      <c r="J89" s="58">
        <v>8.6</v>
      </c>
      <c r="K89" s="58">
        <v>39.105430734063098</v>
      </c>
      <c r="L89" s="58">
        <f t="shared" si="6"/>
        <v>30.505430734063097</v>
      </c>
      <c r="M89" s="58">
        <f t="shared" si="7"/>
        <v>33.894923037847882</v>
      </c>
    </row>
    <row r="90" spans="1:13" x14ac:dyDescent="0.35">
      <c r="A90">
        <v>105174</v>
      </c>
      <c r="B90" s="58">
        <v>52.961155631146227</v>
      </c>
      <c r="C90">
        <v>9.1111111111111107</v>
      </c>
      <c r="E90" s="2">
        <v>32.416930807497245</v>
      </c>
      <c r="F90" s="2">
        <v>8.6666666666666679</v>
      </c>
      <c r="G90" s="58">
        <f t="shared" si="5"/>
        <v>36.018812008330272</v>
      </c>
      <c r="I90" s="62">
        <v>105026</v>
      </c>
      <c r="J90" s="58">
        <v>9.3999999999999986</v>
      </c>
      <c r="K90" s="58">
        <v>39.85929189767576</v>
      </c>
      <c r="L90" s="58">
        <f t="shared" si="6"/>
        <v>30.459291897675762</v>
      </c>
      <c r="M90" s="58">
        <f t="shared" si="7"/>
        <v>33.843657664084184</v>
      </c>
    </row>
    <row r="91" spans="1:13" x14ac:dyDescent="0.35">
      <c r="A91">
        <v>105175</v>
      </c>
      <c r="B91" s="58">
        <v>66.301409217805485</v>
      </c>
      <c r="C91">
        <v>9.7777777777777768</v>
      </c>
      <c r="E91" s="2">
        <v>32.536641129843382</v>
      </c>
      <c r="F91" s="2">
        <v>7.333333333333333</v>
      </c>
      <c r="G91" s="58">
        <f t="shared" si="5"/>
        <v>36.151823477603756</v>
      </c>
      <c r="I91" s="62">
        <v>104902</v>
      </c>
      <c r="J91" s="58">
        <v>9.2000000000000011</v>
      </c>
      <c r="K91" s="58">
        <v>39.469986249958652</v>
      </c>
      <c r="L91" s="58">
        <f t="shared" si="6"/>
        <v>30.269986249958649</v>
      </c>
      <c r="M91" s="58">
        <f t="shared" si="7"/>
        <v>33.633318055509612</v>
      </c>
    </row>
    <row r="92" spans="1:13" x14ac:dyDescent="0.35">
      <c r="A92">
        <v>105177</v>
      </c>
      <c r="B92" s="58">
        <v>83.543001685511086</v>
      </c>
      <c r="C92">
        <v>9.5555555555555554</v>
      </c>
      <c r="E92" s="2">
        <v>32.543949076918956</v>
      </c>
      <c r="F92" s="2">
        <v>9.1111111111111107</v>
      </c>
      <c r="G92" s="58">
        <f t="shared" si="5"/>
        <v>36.159943418798839</v>
      </c>
      <c r="I92" s="62">
        <v>104788</v>
      </c>
      <c r="J92" s="58">
        <v>7.6</v>
      </c>
      <c r="K92" s="58">
        <v>37.310306015544086</v>
      </c>
      <c r="L92" s="58">
        <f t="shared" si="6"/>
        <v>29.710306015544084</v>
      </c>
      <c r="M92" s="58">
        <f t="shared" si="7"/>
        <v>33.011451128382319</v>
      </c>
    </row>
    <row r="93" spans="1:13" x14ac:dyDescent="0.35">
      <c r="A93">
        <v>105178</v>
      </c>
      <c r="B93" s="58">
        <v>25.422912921096522</v>
      </c>
      <c r="C93">
        <v>9.5555555555555554</v>
      </c>
      <c r="E93" s="2">
        <v>32.654883846885696</v>
      </c>
      <c r="F93" s="2">
        <v>8</v>
      </c>
      <c r="G93" s="58">
        <f t="shared" si="5"/>
        <v>36.283204274317441</v>
      </c>
      <c r="I93" s="62">
        <v>106592</v>
      </c>
      <c r="J93" s="58">
        <v>9</v>
      </c>
      <c r="K93" s="58">
        <v>38.598317773207924</v>
      </c>
      <c r="L93" s="58">
        <f t="shared" si="6"/>
        <v>29.598317773207924</v>
      </c>
      <c r="M93" s="58">
        <f t="shared" si="7"/>
        <v>32.887019748008804</v>
      </c>
    </row>
    <row r="94" spans="1:13" x14ac:dyDescent="0.35">
      <c r="A94">
        <v>105180</v>
      </c>
      <c r="B94" s="58">
        <v>54.355525747261566</v>
      </c>
      <c r="C94">
        <v>10</v>
      </c>
      <c r="E94" s="2">
        <v>32.693174839702891</v>
      </c>
      <c r="F94" s="2">
        <v>9.1111111111111107</v>
      </c>
      <c r="G94" s="58">
        <f t="shared" si="5"/>
        <v>36.325749821892103</v>
      </c>
      <c r="I94" s="62">
        <v>104784</v>
      </c>
      <c r="J94" s="58">
        <v>9.6</v>
      </c>
      <c r="K94" s="58">
        <v>39.120543784997736</v>
      </c>
      <c r="L94" s="58">
        <f t="shared" si="6"/>
        <v>29.520543784997734</v>
      </c>
      <c r="M94" s="58">
        <f t="shared" si="7"/>
        <v>32.800604205553036</v>
      </c>
    </row>
    <row r="95" spans="1:13" x14ac:dyDescent="0.35">
      <c r="A95">
        <v>105181</v>
      </c>
      <c r="B95" s="58">
        <v>33.188323034715083</v>
      </c>
      <c r="C95">
        <v>9.1111111111111107</v>
      </c>
      <c r="E95" s="2">
        <v>32.759621013634799</v>
      </c>
      <c r="F95" s="2">
        <v>9.3333333333333339</v>
      </c>
      <c r="G95" s="58">
        <f t="shared" si="5"/>
        <v>36.399578904038663</v>
      </c>
      <c r="I95" s="62">
        <v>104932</v>
      </c>
      <c r="J95" s="58">
        <v>9.3999999999999986</v>
      </c>
      <c r="K95" s="58">
        <v>38.123722675628571</v>
      </c>
      <c r="L95" s="58">
        <f t="shared" si="6"/>
        <v>28.723722675628572</v>
      </c>
      <c r="M95" s="58">
        <f t="shared" si="7"/>
        <v>31.915247417365077</v>
      </c>
    </row>
    <row r="96" spans="1:13" x14ac:dyDescent="0.35">
      <c r="A96">
        <v>105182</v>
      </c>
      <c r="B96" s="58">
        <v>54.188046904907317</v>
      </c>
      <c r="C96">
        <v>9.3333333333333339</v>
      </c>
      <c r="E96" s="2">
        <v>32.793212236561303</v>
      </c>
      <c r="F96" s="2">
        <v>8</v>
      </c>
      <c r="G96" s="58">
        <f t="shared" si="5"/>
        <v>36.43690248506811</v>
      </c>
      <c r="I96" s="62">
        <v>105365</v>
      </c>
      <c r="J96" s="58">
        <v>9.3999999999999986</v>
      </c>
      <c r="K96" s="58">
        <v>37.699281867547882</v>
      </c>
      <c r="L96" s="58">
        <f t="shared" si="6"/>
        <v>28.299281867547883</v>
      </c>
      <c r="M96" s="58">
        <f t="shared" si="7"/>
        <v>31.443646519497648</v>
      </c>
    </row>
    <row r="97" spans="1:13" x14ac:dyDescent="0.35">
      <c r="A97">
        <v>105183</v>
      </c>
      <c r="B97" s="58">
        <v>51.09902436293131</v>
      </c>
      <c r="C97">
        <v>10</v>
      </c>
      <c r="E97" s="2">
        <v>32.848903167849677</v>
      </c>
      <c r="F97" s="2">
        <v>9.1111111111111107</v>
      </c>
      <c r="G97" s="58">
        <f t="shared" si="5"/>
        <v>36.498781297610755</v>
      </c>
      <c r="I97" s="62">
        <v>106583</v>
      </c>
      <c r="J97" s="58">
        <v>8.6</v>
      </c>
      <c r="K97" s="58">
        <v>35.763021257286844</v>
      </c>
      <c r="L97" s="58">
        <f t="shared" si="6"/>
        <v>27.163021257286843</v>
      </c>
      <c r="M97" s="58">
        <f t="shared" si="7"/>
        <v>30.181134730318714</v>
      </c>
    </row>
    <row r="98" spans="1:13" x14ac:dyDescent="0.35">
      <c r="A98">
        <v>105184</v>
      </c>
      <c r="B98" s="58">
        <v>61.052875941760192</v>
      </c>
      <c r="C98">
        <v>9.7777777777777768</v>
      </c>
      <c r="E98" s="2">
        <v>33.147157764778143</v>
      </c>
      <c r="F98" s="2">
        <v>7.1111111111111116</v>
      </c>
      <c r="G98" s="58">
        <f t="shared" si="5"/>
        <v>36.830175294197936</v>
      </c>
      <c r="I98" s="62">
        <v>105362</v>
      </c>
      <c r="J98" s="58">
        <v>9.2000000000000011</v>
      </c>
      <c r="K98" s="58">
        <v>33.863117452606041</v>
      </c>
      <c r="L98" s="58">
        <f t="shared" si="6"/>
        <v>24.663117452606038</v>
      </c>
      <c r="M98" s="58">
        <f t="shared" si="7"/>
        <v>27.40346383622893</v>
      </c>
    </row>
    <row r="99" spans="1:13" x14ac:dyDescent="0.35">
      <c r="A99">
        <v>105185</v>
      </c>
      <c r="B99" s="58">
        <v>55.787742511046396</v>
      </c>
      <c r="C99">
        <v>10</v>
      </c>
      <c r="E99" s="2">
        <v>33.188323034715083</v>
      </c>
      <c r="F99" s="2">
        <v>9.1111111111111107</v>
      </c>
      <c r="G99" s="58">
        <f t="shared" si="5"/>
        <v>36.875914483016757</v>
      </c>
      <c r="I99" s="62">
        <v>104877</v>
      </c>
      <c r="J99" s="58">
        <v>9.6</v>
      </c>
      <c r="K99" s="58">
        <v>33.771717314664663</v>
      </c>
      <c r="L99" s="58">
        <f t="shared" si="6"/>
        <v>24.171717314664662</v>
      </c>
      <c r="M99" s="58">
        <f t="shared" si="7"/>
        <v>26.857463682960734</v>
      </c>
    </row>
    <row r="100" spans="1:13" x14ac:dyDescent="0.35">
      <c r="A100">
        <v>105186</v>
      </c>
      <c r="B100" s="58">
        <v>43.307789455242677</v>
      </c>
      <c r="C100">
        <v>8.4444444444444446</v>
      </c>
      <c r="E100" s="2">
        <v>33.249318409885433</v>
      </c>
      <c r="F100" s="2">
        <v>9.7777777777777768</v>
      </c>
      <c r="G100" s="58">
        <f t="shared" si="5"/>
        <v>36.943687122094929</v>
      </c>
      <c r="I100" s="62">
        <v>106593</v>
      </c>
      <c r="J100" s="58">
        <v>8.1999999999999993</v>
      </c>
      <c r="K100" s="58">
        <v>31.669626882097887</v>
      </c>
      <c r="L100" s="58">
        <f t="shared" si="6"/>
        <v>23.469626882097888</v>
      </c>
      <c r="M100" s="58">
        <f t="shared" si="7"/>
        <v>26.077363202330989</v>
      </c>
    </row>
    <row r="101" spans="1:13" x14ac:dyDescent="0.35">
      <c r="A101">
        <v>105188</v>
      </c>
      <c r="B101" s="58">
        <v>55.604874207222267</v>
      </c>
      <c r="C101">
        <v>9.3333333333333339</v>
      </c>
      <c r="E101" s="2">
        <v>33.397285548089492</v>
      </c>
      <c r="F101" s="2">
        <v>8.8888888888888893</v>
      </c>
      <c r="G101" s="58">
        <f t="shared" si="5"/>
        <v>37.10809505343277</v>
      </c>
      <c r="I101" s="62">
        <v>106598</v>
      </c>
      <c r="J101" s="58">
        <v>9.3999999999999986</v>
      </c>
      <c r="K101" s="58">
        <v>31.971875172749964</v>
      </c>
      <c r="L101" s="58">
        <f t="shared" si="6"/>
        <v>22.571875172749966</v>
      </c>
      <c r="M101" s="58">
        <f t="shared" si="7"/>
        <v>25.079861303055516</v>
      </c>
    </row>
    <row r="102" spans="1:13" x14ac:dyDescent="0.35">
      <c r="A102">
        <v>105190</v>
      </c>
      <c r="B102" s="58">
        <v>28.009347348798332</v>
      </c>
      <c r="C102">
        <v>8</v>
      </c>
      <c r="E102" s="2">
        <v>33.750484890594194</v>
      </c>
      <c r="F102" s="2">
        <v>8.8888888888888893</v>
      </c>
      <c r="G102" s="58">
        <f t="shared" si="5"/>
        <v>37.50053876732688</v>
      </c>
      <c r="I102" s="62">
        <v>104756</v>
      </c>
      <c r="J102" s="58">
        <v>9.2000000000000011</v>
      </c>
      <c r="K102" s="58">
        <v>31.683914897895399</v>
      </c>
      <c r="L102" s="58">
        <f t="shared" si="6"/>
        <v>22.483914897895396</v>
      </c>
      <c r="M102" s="58">
        <f t="shared" si="7"/>
        <v>24.982127664328218</v>
      </c>
    </row>
    <row r="103" spans="1:13" x14ac:dyDescent="0.35">
      <c r="A103">
        <v>105191</v>
      </c>
      <c r="B103" s="58">
        <v>34.050102738434688</v>
      </c>
      <c r="C103">
        <v>9.3333333333333339</v>
      </c>
      <c r="E103" s="2">
        <v>33.79431582508041</v>
      </c>
      <c r="F103" s="2">
        <v>8.4444444444444446</v>
      </c>
      <c r="G103" s="58">
        <f t="shared" si="5"/>
        <v>37.549239805644902</v>
      </c>
      <c r="I103" s="62">
        <v>108044</v>
      </c>
      <c r="J103" s="58">
        <v>8</v>
      </c>
      <c r="K103" s="58">
        <v>30.410303195445564</v>
      </c>
      <c r="L103" s="58">
        <f t="shared" si="6"/>
        <v>22.410303195445564</v>
      </c>
      <c r="M103" s="58">
        <f t="shared" si="7"/>
        <v>24.900336883828405</v>
      </c>
    </row>
    <row r="104" spans="1:13" x14ac:dyDescent="0.35">
      <c r="A104">
        <v>105192</v>
      </c>
      <c r="B104" s="58">
        <v>21.509133752768552</v>
      </c>
      <c r="C104">
        <v>8</v>
      </c>
      <c r="E104" s="2">
        <v>33.809015692147376</v>
      </c>
      <c r="F104" s="2">
        <v>9.5555555555555554</v>
      </c>
      <c r="G104" s="58">
        <f t="shared" si="5"/>
        <v>37.565572991274863</v>
      </c>
      <c r="I104" s="62">
        <v>106588</v>
      </c>
      <c r="J104" s="58">
        <v>9.2000000000000011</v>
      </c>
      <c r="K104" s="58">
        <v>28.315200642050371</v>
      </c>
      <c r="L104" s="58">
        <f t="shared" si="6"/>
        <v>19.115200642050368</v>
      </c>
      <c r="M104" s="58">
        <f t="shared" si="7"/>
        <v>21.239111824500409</v>
      </c>
    </row>
    <row r="105" spans="1:13" x14ac:dyDescent="0.35">
      <c r="A105">
        <v>105193</v>
      </c>
      <c r="B105" s="58">
        <v>43.232351660317875</v>
      </c>
      <c r="C105">
        <v>9.1111111111111107</v>
      </c>
      <c r="E105" s="2">
        <v>33.981763708673974</v>
      </c>
      <c r="F105" s="2">
        <v>9.1111111111111107</v>
      </c>
      <c r="G105" s="58">
        <f t="shared" si="5"/>
        <v>37.757515231859969</v>
      </c>
      <c r="I105" s="62">
        <v>105366</v>
      </c>
      <c r="J105" s="58">
        <v>9.3999999999999986</v>
      </c>
      <c r="K105" s="58">
        <v>28.432355665797473</v>
      </c>
      <c r="L105" s="58">
        <f t="shared" si="6"/>
        <v>19.032355665797475</v>
      </c>
      <c r="M105" s="58">
        <f t="shared" si="7"/>
        <v>21.147061850886082</v>
      </c>
    </row>
    <row r="106" spans="1:13" x14ac:dyDescent="0.35">
      <c r="A106">
        <v>105196</v>
      </c>
      <c r="B106" s="58">
        <v>66.956925287278594</v>
      </c>
      <c r="C106">
        <v>9.5555555555555554</v>
      </c>
      <c r="E106" s="2">
        <v>34.002677418002662</v>
      </c>
      <c r="F106" s="2">
        <v>9.1111111111111107</v>
      </c>
      <c r="G106" s="58">
        <f t="shared" si="5"/>
        <v>37.780752686669622</v>
      </c>
      <c r="I106" s="62">
        <v>104872</v>
      </c>
      <c r="J106" s="58">
        <v>8.8000000000000007</v>
      </c>
      <c r="K106" s="58">
        <v>25.966999279109103</v>
      </c>
      <c r="L106" s="58">
        <f t="shared" si="6"/>
        <v>17.166999279109103</v>
      </c>
      <c r="M106" s="58">
        <f t="shared" si="7"/>
        <v>19.074443643454558</v>
      </c>
    </row>
    <row r="107" spans="1:13" x14ac:dyDescent="0.35">
      <c r="A107">
        <v>105200</v>
      </c>
      <c r="B107" s="58">
        <v>73.50540467534853</v>
      </c>
      <c r="C107">
        <v>9.1111111111111107</v>
      </c>
      <c r="E107" s="2">
        <v>34.050102738434688</v>
      </c>
      <c r="F107" s="2">
        <v>9.3333333333333339</v>
      </c>
      <c r="G107" s="58">
        <f t="shared" si="5"/>
        <v>37.833447487149655</v>
      </c>
      <c r="I107" s="62">
        <v>105059</v>
      </c>
      <c r="J107" s="58">
        <v>8.6</v>
      </c>
      <c r="K107" s="58">
        <v>22.339788602432971</v>
      </c>
      <c r="L107" s="58">
        <f t="shared" si="6"/>
        <v>13.739788602432972</v>
      </c>
      <c r="M107" s="58">
        <f t="shared" si="7"/>
        <v>15.26643178048108</v>
      </c>
    </row>
    <row r="108" spans="1:13" x14ac:dyDescent="0.35">
      <c r="A108">
        <v>105201</v>
      </c>
      <c r="B108" s="58">
        <v>40.437817459739591</v>
      </c>
      <c r="C108">
        <v>0</v>
      </c>
      <c r="E108" s="2">
        <v>34.120855760940302</v>
      </c>
      <c r="F108" s="2">
        <v>8.6666666666666679</v>
      </c>
      <c r="G108" s="58">
        <f t="shared" si="5"/>
        <v>37.912061956600333</v>
      </c>
    </row>
    <row r="109" spans="1:13" x14ac:dyDescent="0.35">
      <c r="A109">
        <v>105202</v>
      </c>
      <c r="B109" s="58">
        <v>22.530115416148334</v>
      </c>
      <c r="C109">
        <v>0</v>
      </c>
      <c r="E109" s="2">
        <v>34.248286726416445</v>
      </c>
      <c r="F109" s="2">
        <v>7.5555555555555554</v>
      </c>
      <c r="G109" s="58">
        <f t="shared" si="5"/>
        <v>38.053651918240497</v>
      </c>
    </row>
    <row r="110" spans="1:13" x14ac:dyDescent="0.35">
      <c r="A110">
        <v>105203</v>
      </c>
      <c r="B110" s="58">
        <v>42.792292174311925</v>
      </c>
      <c r="C110">
        <v>9.7777777777777768</v>
      </c>
      <c r="E110" s="2">
        <v>34.253190875814802</v>
      </c>
      <c r="F110" s="2">
        <v>8.4444444444444446</v>
      </c>
      <c r="G110" s="58">
        <f t="shared" si="5"/>
        <v>38.059100973127556</v>
      </c>
    </row>
    <row r="111" spans="1:13" x14ac:dyDescent="0.35">
      <c r="A111">
        <v>105204</v>
      </c>
      <c r="B111" s="58">
        <v>39.693746364168845</v>
      </c>
      <c r="C111">
        <v>9.5555555555555554</v>
      </c>
      <c r="E111" s="2">
        <v>34.381055546271881</v>
      </c>
      <c r="F111" s="2">
        <v>9.1111111111111107</v>
      </c>
      <c r="G111" s="58">
        <f t="shared" si="5"/>
        <v>38.20117282919098</v>
      </c>
    </row>
    <row r="112" spans="1:13" x14ac:dyDescent="0.35">
      <c r="A112">
        <v>105205</v>
      </c>
      <c r="B112" s="58">
        <v>68.914888595435201</v>
      </c>
      <c r="C112">
        <v>9.5555555555555554</v>
      </c>
      <c r="E112" s="2">
        <v>34.455327089680516</v>
      </c>
      <c r="F112" s="2">
        <v>10</v>
      </c>
      <c r="G112" s="58">
        <f t="shared" si="5"/>
        <v>38.283696766311685</v>
      </c>
    </row>
    <row r="113" spans="1:7" x14ac:dyDescent="0.35">
      <c r="A113">
        <v>105206</v>
      </c>
      <c r="B113" s="58">
        <v>53.931173902270046</v>
      </c>
      <c r="C113">
        <v>9.7777777777777768</v>
      </c>
      <c r="E113" s="2">
        <v>34.463279838749884</v>
      </c>
      <c r="F113" s="2">
        <v>8.4444444444444446</v>
      </c>
      <c r="G113" s="58">
        <f t="shared" si="5"/>
        <v>38.292533154166534</v>
      </c>
    </row>
    <row r="114" spans="1:7" x14ac:dyDescent="0.35">
      <c r="A114">
        <v>105207</v>
      </c>
      <c r="B114" s="58">
        <v>63.761483350730046</v>
      </c>
      <c r="C114">
        <v>9.5555555555555554</v>
      </c>
      <c r="E114" s="2">
        <v>34.77829964549224</v>
      </c>
      <c r="F114" s="2">
        <v>8.2222222222222214</v>
      </c>
      <c r="G114" s="58">
        <f t="shared" si="5"/>
        <v>38.642555161658045</v>
      </c>
    </row>
    <row r="115" spans="1:7" x14ac:dyDescent="0.35">
      <c r="A115">
        <v>105208</v>
      </c>
      <c r="B115" s="58">
        <v>42.917564753183896</v>
      </c>
      <c r="C115">
        <v>9.1111111111111107</v>
      </c>
      <c r="E115" s="2">
        <v>35.067754295226578</v>
      </c>
      <c r="F115" s="2">
        <v>8.6666666666666679</v>
      </c>
      <c r="G115" s="58">
        <f t="shared" si="5"/>
        <v>38.964171439140642</v>
      </c>
    </row>
    <row r="116" spans="1:7" x14ac:dyDescent="0.35">
      <c r="A116">
        <v>105210</v>
      </c>
      <c r="B116" s="58">
        <v>26.419713677731359</v>
      </c>
      <c r="C116">
        <v>8.4444444444444446</v>
      </c>
      <c r="E116" s="2">
        <v>35.141948489024216</v>
      </c>
      <c r="F116" s="2">
        <v>6.6666666666666661</v>
      </c>
      <c r="G116" s="58">
        <f t="shared" si="5"/>
        <v>39.046609432249127</v>
      </c>
    </row>
    <row r="117" spans="1:7" x14ac:dyDescent="0.35">
      <c r="A117">
        <v>105211</v>
      </c>
      <c r="B117" s="58">
        <v>40.808990872667444</v>
      </c>
      <c r="C117">
        <v>8.8888888888888893</v>
      </c>
      <c r="E117" s="2">
        <v>35.43030515287623</v>
      </c>
      <c r="F117" s="2">
        <v>9.1111111111111107</v>
      </c>
      <c r="G117" s="58">
        <f t="shared" si="5"/>
        <v>39.367005725418032</v>
      </c>
    </row>
    <row r="118" spans="1:7" x14ac:dyDescent="0.35">
      <c r="A118">
        <v>105212</v>
      </c>
      <c r="B118" s="58">
        <v>84.04663985059517</v>
      </c>
      <c r="C118">
        <v>9.5555555555555554</v>
      </c>
      <c r="E118" s="2">
        <v>35.493987103800329</v>
      </c>
      <c r="F118" s="2">
        <v>8.2222222222222214</v>
      </c>
      <c r="G118" s="58">
        <f t="shared" si="5"/>
        <v>39.437763448667035</v>
      </c>
    </row>
    <row r="119" spans="1:7" x14ac:dyDescent="0.35">
      <c r="A119">
        <v>105213</v>
      </c>
      <c r="B119" s="58">
        <v>65.104865672992347</v>
      </c>
      <c r="C119">
        <v>9.5555555555555554</v>
      </c>
      <c r="E119" s="2">
        <v>35.506044302544254</v>
      </c>
      <c r="F119" s="2">
        <v>9.5555555555555554</v>
      </c>
      <c r="G119" s="58">
        <f t="shared" si="5"/>
        <v>39.451160336160285</v>
      </c>
    </row>
    <row r="120" spans="1:7" x14ac:dyDescent="0.35">
      <c r="A120">
        <v>105218</v>
      </c>
      <c r="B120" s="58">
        <v>64.983140911830489</v>
      </c>
      <c r="C120">
        <v>9.5555555555555554</v>
      </c>
      <c r="E120" s="2">
        <v>35.562595198247216</v>
      </c>
      <c r="F120" s="2">
        <v>8.2222222222222214</v>
      </c>
      <c r="G120" s="58">
        <f t="shared" si="5"/>
        <v>39.513994664719128</v>
      </c>
    </row>
    <row r="121" spans="1:7" x14ac:dyDescent="0.35">
      <c r="A121">
        <v>105220</v>
      </c>
      <c r="B121" s="58">
        <v>41.319314928996342</v>
      </c>
      <c r="C121">
        <v>8</v>
      </c>
      <c r="E121" s="2">
        <v>35.615027943822909</v>
      </c>
      <c r="F121" s="2">
        <v>9.1111111111111107</v>
      </c>
      <c r="G121" s="58">
        <f t="shared" si="5"/>
        <v>39.572253270914345</v>
      </c>
    </row>
    <row r="122" spans="1:7" x14ac:dyDescent="0.35">
      <c r="A122">
        <v>105221</v>
      </c>
      <c r="B122" s="58">
        <v>50.796756657242128</v>
      </c>
      <c r="C122">
        <v>0</v>
      </c>
      <c r="E122" s="2">
        <v>35.709904092884742</v>
      </c>
      <c r="F122" s="2">
        <v>8.4444444444444446</v>
      </c>
      <c r="G122" s="58">
        <f t="shared" si="5"/>
        <v>39.677671214316376</v>
      </c>
    </row>
    <row r="123" spans="1:7" x14ac:dyDescent="0.35">
      <c r="A123">
        <v>105222</v>
      </c>
      <c r="B123" s="58">
        <v>67.460081819096672</v>
      </c>
      <c r="C123">
        <v>9.5555555555555554</v>
      </c>
      <c r="E123" s="2">
        <v>35.756233162051636</v>
      </c>
      <c r="F123" s="2">
        <v>9.3333333333333339</v>
      </c>
      <c r="G123" s="58">
        <f t="shared" si="5"/>
        <v>39.729147957835153</v>
      </c>
    </row>
    <row r="124" spans="1:7" x14ac:dyDescent="0.35">
      <c r="A124">
        <v>105224</v>
      </c>
      <c r="B124" s="58">
        <v>58.021070351677729</v>
      </c>
      <c r="C124">
        <v>9.1111111111111107</v>
      </c>
      <c r="E124" s="2">
        <v>36.01614043355535</v>
      </c>
      <c r="F124" s="2">
        <v>8.4444444444444446</v>
      </c>
      <c r="G124" s="58">
        <f t="shared" si="5"/>
        <v>40.017933815061504</v>
      </c>
    </row>
    <row r="125" spans="1:7" x14ac:dyDescent="0.35">
      <c r="A125">
        <v>105225</v>
      </c>
      <c r="B125" s="58">
        <v>71.342464760784864</v>
      </c>
      <c r="C125">
        <v>9.5555555555555554</v>
      </c>
      <c r="E125" s="2">
        <v>36.147034996830413</v>
      </c>
      <c r="F125" s="2">
        <v>8.8888888888888893</v>
      </c>
      <c r="G125" s="58">
        <f t="shared" si="5"/>
        <v>40.163372218700459</v>
      </c>
    </row>
    <row r="126" spans="1:7" x14ac:dyDescent="0.35">
      <c r="A126">
        <v>105226</v>
      </c>
      <c r="B126" s="58">
        <v>49.792714059961092</v>
      </c>
      <c r="C126">
        <v>8.8888888888888893</v>
      </c>
      <c r="E126" s="2">
        <v>36.249346605285396</v>
      </c>
      <c r="F126" s="2">
        <v>9.1111111111111107</v>
      </c>
      <c r="G126" s="58">
        <f t="shared" si="5"/>
        <v>40.277051783650442</v>
      </c>
    </row>
    <row r="127" spans="1:7" x14ac:dyDescent="0.35">
      <c r="A127">
        <v>105230</v>
      </c>
      <c r="B127" s="58">
        <v>43.172261569351136</v>
      </c>
      <c r="C127">
        <v>9.1111111111111107</v>
      </c>
      <c r="E127" s="2">
        <v>36.383789382733482</v>
      </c>
      <c r="F127" s="2">
        <v>9.7777777777777768</v>
      </c>
      <c r="G127" s="58">
        <f t="shared" si="5"/>
        <v>40.426432647481647</v>
      </c>
    </row>
    <row r="128" spans="1:7" x14ac:dyDescent="0.35">
      <c r="A128">
        <v>105232</v>
      </c>
      <c r="B128" s="58">
        <v>69.23456513896646</v>
      </c>
      <c r="C128">
        <v>9.1111111111111107</v>
      </c>
      <c r="E128" s="2">
        <v>36.477158736888228</v>
      </c>
      <c r="F128" s="2">
        <v>7.7777777777777777</v>
      </c>
      <c r="G128" s="58">
        <f t="shared" si="5"/>
        <v>40.530176374320256</v>
      </c>
    </row>
    <row r="129" spans="1:7" x14ac:dyDescent="0.35">
      <c r="A129">
        <v>105244</v>
      </c>
      <c r="B129" s="58">
        <v>31.471268141647112</v>
      </c>
      <c r="C129">
        <v>10</v>
      </c>
      <c r="E129" s="2">
        <v>36.494239280044908</v>
      </c>
      <c r="F129" s="2">
        <v>10</v>
      </c>
      <c r="G129" s="58">
        <f t="shared" si="5"/>
        <v>40.549154755605457</v>
      </c>
    </row>
    <row r="130" spans="1:7" x14ac:dyDescent="0.35">
      <c r="A130">
        <v>105246</v>
      </c>
      <c r="B130" s="58">
        <v>24.884239250973145</v>
      </c>
      <c r="C130">
        <v>8</v>
      </c>
      <c r="E130" s="2">
        <v>36.609007933265325</v>
      </c>
      <c r="F130" s="2">
        <v>8</v>
      </c>
      <c r="G130" s="58">
        <f t="shared" si="5"/>
        <v>40.676675481405915</v>
      </c>
    </row>
    <row r="131" spans="1:7" x14ac:dyDescent="0.35">
      <c r="A131">
        <v>105247</v>
      </c>
      <c r="B131" s="58">
        <v>48.400032851656327</v>
      </c>
      <c r="C131">
        <v>9.1111111111111107</v>
      </c>
      <c r="E131" s="2">
        <v>36.61026704587772</v>
      </c>
      <c r="F131" s="2">
        <v>9.1111111111111107</v>
      </c>
      <c r="G131" s="58">
        <f t="shared" si="5"/>
        <v>40.678074495419686</v>
      </c>
    </row>
    <row r="132" spans="1:7" x14ac:dyDescent="0.35">
      <c r="A132">
        <v>105248</v>
      </c>
      <c r="B132" s="58">
        <v>34.248286726416445</v>
      </c>
      <c r="C132">
        <v>7.5555555555555554</v>
      </c>
      <c r="E132" s="2">
        <v>36.657307689417998</v>
      </c>
      <c r="F132" s="2">
        <v>8.6666666666666679</v>
      </c>
      <c r="G132" s="58">
        <f t="shared" si="5"/>
        <v>40.73034187713111</v>
      </c>
    </row>
    <row r="133" spans="1:7" x14ac:dyDescent="0.35">
      <c r="A133">
        <v>105249</v>
      </c>
      <c r="B133" s="58">
        <v>28.358545752817104</v>
      </c>
      <c r="C133">
        <v>9.1111111111111107</v>
      </c>
      <c r="E133" s="2">
        <v>36.707499295625503</v>
      </c>
      <c r="F133" s="2">
        <v>0</v>
      </c>
      <c r="G133" s="58">
        <f t="shared" ref="G133:G196" si="8">E133/90*100</f>
        <v>40.78611032847278</v>
      </c>
    </row>
    <row r="134" spans="1:7" x14ac:dyDescent="0.35">
      <c r="A134">
        <v>105251</v>
      </c>
      <c r="B134" s="58">
        <v>42.867745078082542</v>
      </c>
      <c r="C134">
        <v>7.1111111111111116</v>
      </c>
      <c r="E134" s="2">
        <v>36.76565226680539</v>
      </c>
      <c r="F134" s="2">
        <v>8.6666666666666679</v>
      </c>
      <c r="G134" s="58">
        <f t="shared" si="8"/>
        <v>40.850724740894876</v>
      </c>
    </row>
    <row r="135" spans="1:7" x14ac:dyDescent="0.35">
      <c r="A135">
        <v>105252</v>
      </c>
      <c r="B135" s="58">
        <v>45.035299651600781</v>
      </c>
      <c r="C135">
        <v>9.3333333333333339</v>
      </c>
      <c r="E135" s="2">
        <v>36.786799406234543</v>
      </c>
      <c r="F135" s="2">
        <v>8.2222222222222214</v>
      </c>
      <c r="G135" s="58">
        <f t="shared" si="8"/>
        <v>40.874221562482823</v>
      </c>
    </row>
    <row r="136" spans="1:7" x14ac:dyDescent="0.35">
      <c r="A136">
        <v>105253</v>
      </c>
      <c r="B136" s="58">
        <v>35.141948489024216</v>
      </c>
      <c r="C136">
        <v>6.6666666666666661</v>
      </c>
      <c r="E136" s="2">
        <v>36.794248138024187</v>
      </c>
      <c r="F136" s="2">
        <v>0</v>
      </c>
      <c r="G136" s="58">
        <f t="shared" si="8"/>
        <v>40.882497931137983</v>
      </c>
    </row>
    <row r="137" spans="1:7" x14ac:dyDescent="0.35">
      <c r="A137">
        <v>105254</v>
      </c>
      <c r="B137" s="58">
        <v>33.147157764778143</v>
      </c>
      <c r="C137">
        <v>7.1111111111111116</v>
      </c>
      <c r="E137" s="2">
        <v>36.932231733867269</v>
      </c>
      <c r="F137" s="2">
        <v>9.7777777777777768</v>
      </c>
      <c r="G137" s="58">
        <f t="shared" si="8"/>
        <v>41.035813037630298</v>
      </c>
    </row>
    <row r="138" spans="1:7" x14ac:dyDescent="0.35">
      <c r="A138">
        <v>105255</v>
      </c>
      <c r="B138" s="58">
        <v>68.953381279363384</v>
      </c>
      <c r="C138">
        <v>10</v>
      </c>
      <c r="E138" s="2">
        <v>36.938940220667575</v>
      </c>
      <c r="F138" s="2">
        <v>6.6666666666666661</v>
      </c>
      <c r="G138" s="58">
        <f t="shared" si="8"/>
        <v>41.043266911852861</v>
      </c>
    </row>
    <row r="139" spans="1:7" x14ac:dyDescent="0.35">
      <c r="A139">
        <v>105256</v>
      </c>
      <c r="B139" s="58">
        <v>48.395943752903449</v>
      </c>
      <c r="C139">
        <v>9.3333333333333339</v>
      </c>
      <c r="E139" s="2">
        <v>36.945273323935581</v>
      </c>
      <c r="F139" s="2">
        <v>10</v>
      </c>
      <c r="G139" s="58">
        <f t="shared" si="8"/>
        <v>41.05030369326176</v>
      </c>
    </row>
    <row r="140" spans="1:7" x14ac:dyDescent="0.35">
      <c r="A140">
        <v>105257</v>
      </c>
      <c r="B140" s="58">
        <v>39.523061546434121</v>
      </c>
      <c r="C140">
        <v>0</v>
      </c>
      <c r="E140" s="2">
        <v>36.982416203348869</v>
      </c>
      <c r="F140" s="2">
        <v>8.6666666666666679</v>
      </c>
      <c r="G140" s="58">
        <f t="shared" si="8"/>
        <v>41.091573559276526</v>
      </c>
    </row>
    <row r="141" spans="1:7" x14ac:dyDescent="0.35">
      <c r="A141">
        <v>105258</v>
      </c>
      <c r="B141" s="58">
        <v>39.180205312388679</v>
      </c>
      <c r="C141">
        <v>9.1111111111111107</v>
      </c>
      <c r="E141" s="2">
        <v>37.141941968131334</v>
      </c>
      <c r="F141" s="2">
        <v>9.1111111111111107</v>
      </c>
      <c r="G141" s="58">
        <f t="shared" si="8"/>
        <v>41.268824409034814</v>
      </c>
    </row>
    <row r="142" spans="1:7" x14ac:dyDescent="0.35">
      <c r="A142">
        <v>105261</v>
      </c>
      <c r="B142" s="58">
        <v>36.609007933265325</v>
      </c>
      <c r="C142">
        <v>8</v>
      </c>
      <c r="E142" s="2">
        <v>37.334999667963302</v>
      </c>
      <c r="F142" s="2">
        <v>8.6666666666666679</v>
      </c>
      <c r="G142" s="58">
        <f t="shared" si="8"/>
        <v>41.483332964403665</v>
      </c>
    </row>
    <row r="143" spans="1:7" x14ac:dyDescent="0.35">
      <c r="A143">
        <v>105262</v>
      </c>
      <c r="B143" s="58">
        <v>55.190520448983143</v>
      </c>
      <c r="C143">
        <v>9.1111111111111107</v>
      </c>
      <c r="E143" s="2">
        <v>37.342861027565597</v>
      </c>
      <c r="F143" s="2">
        <v>8</v>
      </c>
      <c r="G143" s="58">
        <f t="shared" si="8"/>
        <v>41.492067808406219</v>
      </c>
    </row>
    <row r="144" spans="1:7" x14ac:dyDescent="0.35">
      <c r="A144">
        <v>105264</v>
      </c>
      <c r="B144" s="58">
        <v>57.800659137376329</v>
      </c>
      <c r="C144">
        <v>8.6666666666666679</v>
      </c>
      <c r="E144" s="2">
        <v>37.440193969667376</v>
      </c>
      <c r="F144" s="2">
        <v>9.7777777777777768</v>
      </c>
      <c r="G144" s="58">
        <f t="shared" si="8"/>
        <v>41.60021552185264</v>
      </c>
    </row>
    <row r="145" spans="1:7" x14ac:dyDescent="0.35">
      <c r="A145">
        <v>105266</v>
      </c>
      <c r="B145" s="58">
        <v>55.420957915372661</v>
      </c>
      <c r="C145">
        <v>9.1111111111111107</v>
      </c>
      <c r="E145" s="2">
        <v>37.587493228082685</v>
      </c>
      <c r="F145" s="2">
        <v>8</v>
      </c>
      <c r="G145" s="58">
        <f t="shared" si="8"/>
        <v>41.763881364536317</v>
      </c>
    </row>
    <row r="146" spans="1:7" x14ac:dyDescent="0.35">
      <c r="A146">
        <v>105268</v>
      </c>
      <c r="B146" s="58">
        <v>41.997635856540377</v>
      </c>
      <c r="C146">
        <v>8</v>
      </c>
      <c r="E146" s="2">
        <v>37.668480850775325</v>
      </c>
      <c r="F146" s="2">
        <v>8.2222222222222214</v>
      </c>
      <c r="G146" s="58">
        <f t="shared" si="8"/>
        <v>41.853867611972582</v>
      </c>
    </row>
    <row r="147" spans="1:7" x14ac:dyDescent="0.35">
      <c r="A147">
        <v>105269</v>
      </c>
      <c r="B147" s="58">
        <v>33.750484890594194</v>
      </c>
      <c r="C147">
        <v>8.8888888888888893</v>
      </c>
      <c r="E147" s="2">
        <v>37.731183614817169</v>
      </c>
      <c r="F147" s="2">
        <v>8</v>
      </c>
      <c r="G147" s="58">
        <f t="shared" si="8"/>
        <v>41.923537349796852</v>
      </c>
    </row>
    <row r="148" spans="1:7" x14ac:dyDescent="0.35">
      <c r="A148">
        <v>105270</v>
      </c>
      <c r="B148" s="58">
        <v>36.707499295625503</v>
      </c>
      <c r="C148">
        <v>0</v>
      </c>
      <c r="E148" s="2">
        <v>37.843435416915881</v>
      </c>
      <c r="F148" s="2">
        <v>9.1111111111111107</v>
      </c>
      <c r="G148" s="58">
        <f t="shared" si="8"/>
        <v>42.048261574350981</v>
      </c>
    </row>
    <row r="149" spans="1:7" x14ac:dyDescent="0.35">
      <c r="A149">
        <v>105271</v>
      </c>
      <c r="B149" s="58">
        <v>50.28289778375914</v>
      </c>
      <c r="C149">
        <v>9.3333333333333339</v>
      </c>
      <c r="E149" s="2">
        <v>38.165107478768789</v>
      </c>
      <c r="F149" s="2">
        <v>8.2222222222222214</v>
      </c>
      <c r="G149" s="58">
        <f t="shared" si="8"/>
        <v>42.405674976409763</v>
      </c>
    </row>
    <row r="150" spans="1:7" x14ac:dyDescent="0.35">
      <c r="A150">
        <v>105272</v>
      </c>
      <c r="B150" s="58">
        <v>61.537312276780554</v>
      </c>
      <c r="C150">
        <v>9.1111111111111107</v>
      </c>
      <c r="E150" s="2">
        <v>38.372688965138394</v>
      </c>
      <c r="F150" s="2">
        <v>9.1111111111111107</v>
      </c>
      <c r="G150" s="58">
        <f t="shared" si="8"/>
        <v>42.636321072375992</v>
      </c>
    </row>
    <row r="151" spans="1:7" x14ac:dyDescent="0.35">
      <c r="A151">
        <v>105274</v>
      </c>
      <c r="B151" s="58">
        <v>32.759621013634799</v>
      </c>
      <c r="C151">
        <v>9.3333333333333339</v>
      </c>
      <c r="E151" s="2">
        <v>38.47234906185421</v>
      </c>
      <c r="F151" s="2">
        <v>0</v>
      </c>
      <c r="G151" s="58">
        <f t="shared" si="8"/>
        <v>42.747054513171342</v>
      </c>
    </row>
    <row r="152" spans="1:7" x14ac:dyDescent="0.35">
      <c r="A152">
        <v>105275</v>
      </c>
      <c r="B152" s="58">
        <v>58.795497026854939</v>
      </c>
      <c r="C152">
        <v>9.5555555555555554</v>
      </c>
      <c r="E152" s="2">
        <v>38.495078196284901</v>
      </c>
      <c r="F152" s="2">
        <v>9.1111111111111107</v>
      </c>
      <c r="G152" s="58">
        <f t="shared" si="8"/>
        <v>42.772309106983222</v>
      </c>
    </row>
    <row r="153" spans="1:7" x14ac:dyDescent="0.35">
      <c r="A153">
        <v>105278</v>
      </c>
      <c r="B153" s="58">
        <v>60.677953844672388</v>
      </c>
      <c r="C153">
        <v>8.6666666666666679</v>
      </c>
      <c r="E153" s="2">
        <v>38.54687593370236</v>
      </c>
      <c r="F153" s="2">
        <v>9.5555555555555554</v>
      </c>
      <c r="G153" s="58">
        <f t="shared" si="8"/>
        <v>42.829862148558178</v>
      </c>
    </row>
    <row r="154" spans="1:7" x14ac:dyDescent="0.35">
      <c r="A154">
        <v>105280</v>
      </c>
      <c r="B154" s="58">
        <v>72.148540619773215</v>
      </c>
      <c r="C154">
        <v>9.5555555555555554</v>
      </c>
      <c r="E154" s="2">
        <v>38.647425342891317</v>
      </c>
      <c r="F154" s="2">
        <v>9.1111111111111107</v>
      </c>
      <c r="G154" s="58">
        <f t="shared" si="8"/>
        <v>42.941583714323684</v>
      </c>
    </row>
    <row r="155" spans="1:7" x14ac:dyDescent="0.35">
      <c r="A155">
        <v>105281</v>
      </c>
      <c r="B155" s="58">
        <v>36.477158736888228</v>
      </c>
      <c r="C155">
        <v>7.7777777777777777</v>
      </c>
      <c r="E155" s="2">
        <v>38.692861141497261</v>
      </c>
      <c r="F155" s="2">
        <v>8.6666666666666679</v>
      </c>
      <c r="G155" s="58">
        <f t="shared" si="8"/>
        <v>42.99206793499696</v>
      </c>
    </row>
    <row r="156" spans="1:7" x14ac:dyDescent="0.35">
      <c r="A156">
        <v>105282</v>
      </c>
      <c r="B156" s="58">
        <v>59.901765845986354</v>
      </c>
      <c r="C156">
        <v>8.6666666666666679</v>
      </c>
      <c r="E156" s="2">
        <v>39.180205312388679</v>
      </c>
      <c r="F156" s="2">
        <v>9.1111111111111107</v>
      </c>
      <c r="G156" s="58">
        <f t="shared" si="8"/>
        <v>43.533561458209647</v>
      </c>
    </row>
    <row r="157" spans="1:7" x14ac:dyDescent="0.35">
      <c r="A157">
        <v>105283</v>
      </c>
      <c r="B157" s="58">
        <v>71.070329638215853</v>
      </c>
      <c r="C157">
        <v>9.7777777777777768</v>
      </c>
      <c r="E157" s="2">
        <v>39.325289488807293</v>
      </c>
      <c r="F157" s="2">
        <v>9.7777777777777768</v>
      </c>
      <c r="G157" s="58">
        <f t="shared" si="8"/>
        <v>43.694766098674769</v>
      </c>
    </row>
    <row r="158" spans="1:7" x14ac:dyDescent="0.35">
      <c r="A158">
        <v>105284</v>
      </c>
      <c r="B158" s="58">
        <v>62.886880874813272</v>
      </c>
      <c r="C158">
        <v>10</v>
      </c>
      <c r="E158" s="2">
        <v>39.35302706285416</v>
      </c>
      <c r="F158" s="2">
        <v>9.3333333333333339</v>
      </c>
      <c r="G158" s="58">
        <f t="shared" si="8"/>
        <v>43.725585625393506</v>
      </c>
    </row>
    <row r="159" spans="1:7" x14ac:dyDescent="0.35">
      <c r="A159">
        <v>105285</v>
      </c>
      <c r="B159" s="58">
        <v>39.913635346564398</v>
      </c>
      <c r="C159">
        <v>9.5555555555555554</v>
      </c>
      <c r="E159" s="2">
        <v>39.523061546434121</v>
      </c>
      <c r="F159" s="2">
        <v>0</v>
      </c>
      <c r="G159" s="58">
        <f t="shared" si="8"/>
        <v>43.914512829371247</v>
      </c>
    </row>
    <row r="160" spans="1:7" x14ac:dyDescent="0.35">
      <c r="A160">
        <v>105286</v>
      </c>
      <c r="B160" s="58">
        <v>52.550008756185086</v>
      </c>
      <c r="C160">
        <v>9.3333333333333339</v>
      </c>
      <c r="E160" s="2">
        <v>39.543868043707668</v>
      </c>
      <c r="F160" s="2">
        <v>8.6666666666666679</v>
      </c>
      <c r="G160" s="58">
        <f t="shared" si="8"/>
        <v>43.937631159675192</v>
      </c>
    </row>
    <row r="161" spans="1:7" x14ac:dyDescent="0.35">
      <c r="A161">
        <v>105287</v>
      </c>
      <c r="B161" s="58">
        <v>26.083377038814852</v>
      </c>
      <c r="C161">
        <v>9.1111111111111107</v>
      </c>
      <c r="E161" s="2">
        <v>39.616614808204929</v>
      </c>
      <c r="F161" s="2">
        <v>8.8888888888888893</v>
      </c>
      <c r="G161" s="58">
        <f t="shared" si="8"/>
        <v>44.018460898005479</v>
      </c>
    </row>
    <row r="162" spans="1:7" x14ac:dyDescent="0.35">
      <c r="A162">
        <v>105293</v>
      </c>
      <c r="B162" s="58">
        <v>57.449895799155982</v>
      </c>
      <c r="C162">
        <v>8.6666666666666679</v>
      </c>
      <c r="E162" s="2">
        <v>39.693746364168845</v>
      </c>
      <c r="F162" s="2">
        <v>9.5555555555555554</v>
      </c>
      <c r="G162" s="58">
        <f t="shared" si="8"/>
        <v>44.104162626854269</v>
      </c>
    </row>
    <row r="163" spans="1:7" x14ac:dyDescent="0.35">
      <c r="A163">
        <v>105294</v>
      </c>
      <c r="B163" s="58">
        <v>43.430600764425847</v>
      </c>
      <c r="C163">
        <v>9.7777777777777768</v>
      </c>
      <c r="E163" s="2">
        <v>39.913635346564398</v>
      </c>
      <c r="F163" s="2">
        <v>9.5555555555555554</v>
      </c>
      <c r="G163" s="58">
        <f t="shared" si="8"/>
        <v>44.348483718404886</v>
      </c>
    </row>
    <row r="164" spans="1:7" x14ac:dyDescent="0.35">
      <c r="A164">
        <v>105297</v>
      </c>
      <c r="B164" s="58">
        <v>61.486207150673287</v>
      </c>
      <c r="C164">
        <v>9.1111111111111107</v>
      </c>
      <c r="E164" s="2">
        <v>40.437817459739591</v>
      </c>
      <c r="F164" s="2">
        <v>0</v>
      </c>
      <c r="G164" s="58">
        <f t="shared" si="8"/>
        <v>44.930908288599547</v>
      </c>
    </row>
    <row r="165" spans="1:7" x14ac:dyDescent="0.35">
      <c r="A165">
        <v>105300</v>
      </c>
      <c r="B165" s="58">
        <v>27.045625738700465</v>
      </c>
      <c r="C165">
        <v>9.1111111111111107</v>
      </c>
      <c r="E165" s="2">
        <v>40.454008995666761</v>
      </c>
      <c r="F165" s="2">
        <v>9.7777777777777768</v>
      </c>
      <c r="G165" s="58">
        <f t="shared" si="8"/>
        <v>44.948898884074175</v>
      </c>
    </row>
    <row r="166" spans="1:7" x14ac:dyDescent="0.35">
      <c r="A166">
        <v>105301</v>
      </c>
      <c r="B166" s="58">
        <v>32.654883846885696</v>
      </c>
      <c r="C166">
        <v>8</v>
      </c>
      <c r="E166" s="2">
        <v>40.484524134140941</v>
      </c>
      <c r="F166" s="2">
        <v>8.2222222222222214</v>
      </c>
      <c r="G166" s="58">
        <f t="shared" si="8"/>
        <v>44.982804593489931</v>
      </c>
    </row>
    <row r="167" spans="1:7" x14ac:dyDescent="0.35">
      <c r="A167">
        <v>105302</v>
      </c>
      <c r="B167" s="58">
        <v>50.316752430611238</v>
      </c>
      <c r="C167">
        <v>8.2222222222222214</v>
      </c>
      <c r="E167" s="2">
        <v>40.808990872667444</v>
      </c>
      <c r="F167" s="2">
        <v>8.8888888888888893</v>
      </c>
      <c r="G167" s="58">
        <f t="shared" si="8"/>
        <v>45.343323191852711</v>
      </c>
    </row>
    <row r="168" spans="1:7" x14ac:dyDescent="0.35">
      <c r="A168">
        <v>105303</v>
      </c>
      <c r="B168" s="58">
        <v>35.562595198247216</v>
      </c>
      <c r="C168">
        <v>8.2222222222222214</v>
      </c>
      <c r="E168" s="2">
        <v>40.88266263572504</v>
      </c>
      <c r="F168" s="2">
        <v>9.5555555555555554</v>
      </c>
      <c r="G168" s="58">
        <f t="shared" si="8"/>
        <v>45.425180706361154</v>
      </c>
    </row>
    <row r="169" spans="1:7" x14ac:dyDescent="0.35">
      <c r="A169">
        <v>105304</v>
      </c>
      <c r="B169" s="58">
        <v>75.591913865025688</v>
      </c>
      <c r="C169">
        <v>9.3333333333333339</v>
      </c>
      <c r="E169" s="2">
        <v>41.319314928996342</v>
      </c>
      <c r="F169" s="2">
        <v>8</v>
      </c>
      <c r="G169" s="58">
        <f t="shared" si="8"/>
        <v>45.910349921107048</v>
      </c>
    </row>
    <row r="170" spans="1:7" x14ac:dyDescent="0.35">
      <c r="A170">
        <v>105305</v>
      </c>
      <c r="B170" s="58">
        <v>67.024889632140486</v>
      </c>
      <c r="C170">
        <v>9.1111111111111107</v>
      </c>
      <c r="E170" s="2">
        <v>41.73870357403456</v>
      </c>
      <c r="F170" s="2">
        <v>9.7777777777777768</v>
      </c>
      <c r="G170" s="58">
        <f t="shared" si="8"/>
        <v>46.376337304482846</v>
      </c>
    </row>
    <row r="171" spans="1:7" x14ac:dyDescent="0.35">
      <c r="A171">
        <v>105306</v>
      </c>
      <c r="B171" s="58">
        <v>51.046635547056191</v>
      </c>
      <c r="C171">
        <v>8.8888888888888893</v>
      </c>
      <c r="E171" s="2">
        <v>41.818182322095623</v>
      </c>
      <c r="F171" s="2">
        <v>8.8888888888888893</v>
      </c>
      <c r="G171" s="58">
        <f t="shared" si="8"/>
        <v>46.464647024550693</v>
      </c>
    </row>
    <row r="172" spans="1:7" x14ac:dyDescent="0.35">
      <c r="A172">
        <v>105307</v>
      </c>
      <c r="B172" s="58">
        <v>51.264478975172587</v>
      </c>
      <c r="C172">
        <v>8</v>
      </c>
      <c r="E172" s="2">
        <v>41.997635856540377</v>
      </c>
      <c r="F172" s="2">
        <v>8</v>
      </c>
      <c r="G172" s="58">
        <f t="shared" si="8"/>
        <v>46.664039840600417</v>
      </c>
    </row>
    <row r="173" spans="1:7" x14ac:dyDescent="0.35">
      <c r="A173">
        <v>105308</v>
      </c>
      <c r="B173" s="58">
        <v>64.672291591755112</v>
      </c>
      <c r="C173">
        <v>9.5555555555555554</v>
      </c>
      <c r="E173" s="2">
        <v>42.004728233802183</v>
      </c>
      <c r="F173" s="2">
        <v>10</v>
      </c>
      <c r="G173" s="58">
        <f t="shared" si="8"/>
        <v>46.671920259780201</v>
      </c>
    </row>
    <row r="174" spans="1:7" x14ac:dyDescent="0.35">
      <c r="A174">
        <v>105309</v>
      </c>
      <c r="B174" s="58">
        <v>60.957688792492121</v>
      </c>
      <c r="C174">
        <v>9.5555555555555554</v>
      </c>
      <c r="E174" s="2">
        <v>42.573017088571405</v>
      </c>
      <c r="F174" s="2">
        <v>8</v>
      </c>
      <c r="G174" s="58">
        <f t="shared" si="8"/>
        <v>47.303352320634893</v>
      </c>
    </row>
    <row r="175" spans="1:7" x14ac:dyDescent="0.35">
      <c r="A175">
        <v>105310</v>
      </c>
      <c r="B175" s="58">
        <v>22.519945479700837</v>
      </c>
      <c r="C175">
        <v>7.1111111111111116</v>
      </c>
      <c r="E175" s="2">
        <v>42.760886987728782</v>
      </c>
      <c r="F175" s="2">
        <v>9.7777777777777768</v>
      </c>
      <c r="G175" s="58">
        <f t="shared" si="8"/>
        <v>47.512096653031982</v>
      </c>
    </row>
    <row r="176" spans="1:7" x14ac:dyDescent="0.35">
      <c r="A176">
        <v>105311</v>
      </c>
      <c r="B176" s="58">
        <v>36.494239280044908</v>
      </c>
      <c r="C176">
        <v>10</v>
      </c>
      <c r="E176" s="2">
        <v>42.792292174311925</v>
      </c>
      <c r="F176" s="2">
        <v>9.7777777777777768</v>
      </c>
      <c r="G176" s="58">
        <f t="shared" si="8"/>
        <v>47.546991304791028</v>
      </c>
    </row>
    <row r="177" spans="1:7" x14ac:dyDescent="0.35">
      <c r="A177">
        <v>105312</v>
      </c>
      <c r="B177" s="58">
        <v>65.250437030685688</v>
      </c>
      <c r="C177">
        <v>9.5555555555555554</v>
      </c>
      <c r="E177" s="2">
        <v>42.867745078082542</v>
      </c>
      <c r="F177" s="2">
        <v>7.1111111111111116</v>
      </c>
      <c r="G177" s="58">
        <f t="shared" si="8"/>
        <v>47.630827864536158</v>
      </c>
    </row>
    <row r="178" spans="1:7" x14ac:dyDescent="0.35">
      <c r="A178">
        <v>105313</v>
      </c>
      <c r="B178" s="58">
        <v>36.76565226680539</v>
      </c>
      <c r="C178">
        <v>8.6666666666666679</v>
      </c>
      <c r="E178" s="2">
        <v>42.917564753183896</v>
      </c>
      <c r="F178" s="2">
        <v>9.1111111111111107</v>
      </c>
      <c r="G178" s="58">
        <f t="shared" si="8"/>
        <v>47.686183059093217</v>
      </c>
    </row>
    <row r="179" spans="1:7" x14ac:dyDescent="0.35">
      <c r="A179">
        <v>105314</v>
      </c>
      <c r="B179" s="58">
        <v>49.983725303556966</v>
      </c>
      <c r="C179">
        <v>10</v>
      </c>
      <c r="E179" s="2">
        <v>43.172261569351136</v>
      </c>
      <c r="F179" s="2">
        <v>9.1111111111111107</v>
      </c>
      <c r="G179" s="58">
        <f t="shared" si="8"/>
        <v>47.96917952150126</v>
      </c>
    </row>
    <row r="180" spans="1:7" x14ac:dyDescent="0.35">
      <c r="A180">
        <v>105316</v>
      </c>
      <c r="B180" s="58">
        <v>56.773442357486879</v>
      </c>
      <c r="C180">
        <v>10</v>
      </c>
      <c r="E180" s="2">
        <v>43.232351660317875</v>
      </c>
      <c r="F180" s="2">
        <v>9.1111111111111107</v>
      </c>
      <c r="G180" s="58">
        <f t="shared" si="8"/>
        <v>48.035946289242084</v>
      </c>
    </row>
    <row r="181" spans="1:7" x14ac:dyDescent="0.35">
      <c r="A181">
        <v>105317</v>
      </c>
      <c r="B181" s="58">
        <v>36.938940220667575</v>
      </c>
      <c r="C181">
        <v>6.6666666666666661</v>
      </c>
      <c r="E181" s="2">
        <v>43.246950802261175</v>
      </c>
      <c r="F181" s="2">
        <v>8.8888888888888893</v>
      </c>
      <c r="G181" s="58">
        <f t="shared" si="8"/>
        <v>48.052167558067971</v>
      </c>
    </row>
    <row r="182" spans="1:7" x14ac:dyDescent="0.35">
      <c r="A182">
        <v>105322</v>
      </c>
      <c r="B182" s="58">
        <v>33.981763708673974</v>
      </c>
      <c r="C182">
        <v>9.1111111111111107</v>
      </c>
      <c r="E182" s="2">
        <v>43.307789455242677</v>
      </c>
      <c r="F182" s="2">
        <v>8.4444444444444446</v>
      </c>
      <c r="G182" s="58">
        <f t="shared" si="8"/>
        <v>48.119766061380751</v>
      </c>
    </row>
    <row r="183" spans="1:7" x14ac:dyDescent="0.35">
      <c r="A183">
        <v>105324</v>
      </c>
      <c r="B183" s="58">
        <v>26.665333225209483</v>
      </c>
      <c r="C183">
        <v>9.5555555555555554</v>
      </c>
      <c r="E183" s="2">
        <v>43.430600764425847</v>
      </c>
      <c r="F183" s="2">
        <v>9.7777777777777768</v>
      </c>
      <c r="G183" s="58">
        <f t="shared" si="8"/>
        <v>48.256223071584273</v>
      </c>
    </row>
    <row r="184" spans="1:7" x14ac:dyDescent="0.35">
      <c r="A184">
        <v>105326</v>
      </c>
      <c r="B184" s="58">
        <v>21.765528989926231</v>
      </c>
      <c r="C184">
        <v>8</v>
      </c>
      <c r="E184" s="2">
        <v>43.977883497451245</v>
      </c>
      <c r="F184" s="2">
        <v>9.3333333333333339</v>
      </c>
      <c r="G184" s="58">
        <f t="shared" si="8"/>
        <v>48.864314997168051</v>
      </c>
    </row>
    <row r="185" spans="1:7" x14ac:dyDescent="0.35">
      <c r="A185">
        <v>105329</v>
      </c>
      <c r="B185" s="58">
        <v>39.325289488807293</v>
      </c>
      <c r="C185">
        <v>9.7777777777777768</v>
      </c>
      <c r="E185" s="2">
        <v>44.307360289335136</v>
      </c>
      <c r="F185" s="2">
        <v>9.1111111111111107</v>
      </c>
      <c r="G185" s="58">
        <f t="shared" si="8"/>
        <v>49.230400321483486</v>
      </c>
    </row>
    <row r="186" spans="1:7" x14ac:dyDescent="0.35">
      <c r="A186">
        <v>105331</v>
      </c>
      <c r="B186" s="58">
        <v>22.784777122707641</v>
      </c>
      <c r="C186">
        <v>8.4444444444444446</v>
      </c>
      <c r="E186" s="2">
        <v>44.374615185590734</v>
      </c>
      <c r="F186" s="2">
        <v>8</v>
      </c>
      <c r="G186" s="58">
        <f t="shared" si="8"/>
        <v>49.305127983989706</v>
      </c>
    </row>
    <row r="187" spans="1:7" x14ac:dyDescent="0.35">
      <c r="A187">
        <v>105333</v>
      </c>
      <c r="B187" s="58">
        <v>54.505356772088746</v>
      </c>
      <c r="C187">
        <v>9.5555555555555554</v>
      </c>
      <c r="E187" s="2">
        <v>44.632152119558647</v>
      </c>
      <c r="F187" s="2">
        <v>9.5555555555555554</v>
      </c>
      <c r="G187" s="58">
        <f t="shared" si="8"/>
        <v>49.59128013284294</v>
      </c>
    </row>
    <row r="188" spans="1:7" x14ac:dyDescent="0.35">
      <c r="A188">
        <v>105336</v>
      </c>
      <c r="B188" s="58">
        <v>36.786799406234543</v>
      </c>
      <c r="C188">
        <v>8.2222222222222214</v>
      </c>
      <c r="E188" s="2">
        <v>44.669380204254409</v>
      </c>
      <c r="F188" s="2">
        <v>8.4444444444444446</v>
      </c>
      <c r="G188" s="58">
        <f t="shared" si="8"/>
        <v>49.632644671393791</v>
      </c>
    </row>
    <row r="189" spans="1:7" x14ac:dyDescent="0.35">
      <c r="A189">
        <v>105337</v>
      </c>
      <c r="B189" s="58">
        <v>45.734133429766857</v>
      </c>
      <c r="C189">
        <v>8.6666666666666679</v>
      </c>
      <c r="E189" s="2">
        <v>44.732854251841623</v>
      </c>
      <c r="F189" s="2">
        <v>9.5555555555555554</v>
      </c>
      <c r="G189" s="58">
        <f t="shared" si="8"/>
        <v>49.703171390935132</v>
      </c>
    </row>
    <row r="190" spans="1:7" x14ac:dyDescent="0.35">
      <c r="A190">
        <v>105338</v>
      </c>
      <c r="B190" s="58">
        <v>77.055610337866497</v>
      </c>
      <c r="C190">
        <v>9.3333333333333339</v>
      </c>
      <c r="E190" s="2">
        <v>44.7860131971551</v>
      </c>
      <c r="F190" s="2">
        <v>9.5555555555555554</v>
      </c>
      <c r="G190" s="58">
        <f t="shared" si="8"/>
        <v>49.762236885727887</v>
      </c>
    </row>
    <row r="191" spans="1:7" x14ac:dyDescent="0.35">
      <c r="A191">
        <v>105339</v>
      </c>
      <c r="B191" s="58">
        <v>72.799142706517841</v>
      </c>
      <c r="C191">
        <v>9.5555555555555554</v>
      </c>
      <c r="E191" s="2">
        <v>45.035299651600781</v>
      </c>
      <c r="F191" s="2">
        <v>9.3333333333333339</v>
      </c>
      <c r="G191" s="58">
        <f t="shared" si="8"/>
        <v>50.039221835111981</v>
      </c>
    </row>
    <row r="192" spans="1:7" x14ac:dyDescent="0.35">
      <c r="A192">
        <v>105340</v>
      </c>
      <c r="B192" s="58">
        <v>32.693174839702891</v>
      </c>
      <c r="C192">
        <v>9.1111111111111107</v>
      </c>
      <c r="E192" s="2">
        <v>45.069625771608358</v>
      </c>
      <c r="F192" s="2">
        <v>9.5555555555555554</v>
      </c>
      <c r="G192" s="58">
        <f t="shared" si="8"/>
        <v>50.077361968453729</v>
      </c>
    </row>
    <row r="193" spans="1:7" x14ac:dyDescent="0.35">
      <c r="A193">
        <v>105341</v>
      </c>
      <c r="B193" s="58">
        <v>40.454008995666761</v>
      </c>
      <c r="C193">
        <v>9.7777777777777768</v>
      </c>
      <c r="E193" s="2">
        <v>45.216755245089153</v>
      </c>
      <c r="F193" s="2">
        <v>9.1111111111111107</v>
      </c>
      <c r="G193" s="58">
        <f t="shared" si="8"/>
        <v>50.240839161210168</v>
      </c>
    </row>
    <row r="194" spans="1:7" x14ac:dyDescent="0.35">
      <c r="A194">
        <v>105342</v>
      </c>
      <c r="B194" s="58">
        <v>67.852216918922068</v>
      </c>
      <c r="C194">
        <v>8.6666666666666679</v>
      </c>
      <c r="E194" s="2">
        <v>45.243278357118356</v>
      </c>
      <c r="F194" s="2">
        <v>9.5555555555555554</v>
      </c>
      <c r="G194" s="58">
        <f t="shared" si="8"/>
        <v>50.270309285687063</v>
      </c>
    </row>
    <row r="195" spans="1:7" x14ac:dyDescent="0.35">
      <c r="A195">
        <v>105343</v>
      </c>
      <c r="B195" s="58">
        <v>56.879003295671218</v>
      </c>
      <c r="C195">
        <v>8.2222222222222214</v>
      </c>
      <c r="E195" s="2">
        <v>45.459792003961454</v>
      </c>
      <c r="F195" s="2">
        <v>9.3333333333333339</v>
      </c>
      <c r="G195" s="58">
        <f t="shared" si="8"/>
        <v>50.510880004401614</v>
      </c>
    </row>
    <row r="196" spans="1:7" x14ac:dyDescent="0.35">
      <c r="A196">
        <v>105347</v>
      </c>
      <c r="B196" s="58">
        <v>73.612055889764676</v>
      </c>
      <c r="C196">
        <v>9.7777777777777768</v>
      </c>
      <c r="E196" s="2">
        <v>45.734133429766857</v>
      </c>
      <c r="F196" s="2">
        <v>8.6666666666666679</v>
      </c>
      <c r="G196" s="58">
        <f t="shared" si="8"/>
        <v>50.815703810852064</v>
      </c>
    </row>
    <row r="197" spans="1:7" x14ac:dyDescent="0.35">
      <c r="A197">
        <v>105348</v>
      </c>
      <c r="B197" s="58">
        <v>62.539502877151797</v>
      </c>
      <c r="C197">
        <v>9.5555555555555554</v>
      </c>
      <c r="E197" s="2">
        <v>45.86086549877912</v>
      </c>
      <c r="F197" s="2">
        <v>9.5555555555555554</v>
      </c>
      <c r="G197" s="58">
        <f t="shared" ref="G197:G260" si="9">E197/90*100</f>
        <v>50.956517220865692</v>
      </c>
    </row>
    <row r="198" spans="1:7" x14ac:dyDescent="0.35">
      <c r="A198">
        <v>105350</v>
      </c>
      <c r="B198" s="58">
        <v>56.055664575726858</v>
      </c>
      <c r="C198">
        <v>10</v>
      </c>
      <c r="E198" s="2">
        <v>46.317875139827123</v>
      </c>
      <c r="F198" s="2">
        <v>8</v>
      </c>
      <c r="G198" s="58">
        <f t="shared" si="9"/>
        <v>51.464305710919021</v>
      </c>
    </row>
    <row r="199" spans="1:7" x14ac:dyDescent="0.35">
      <c r="A199">
        <v>105351</v>
      </c>
      <c r="B199" s="58">
        <v>35.615027943822909</v>
      </c>
      <c r="C199">
        <v>9.1111111111111107</v>
      </c>
      <c r="E199" s="2">
        <v>46.358106756202794</v>
      </c>
      <c r="F199" s="2">
        <v>9.1111111111111107</v>
      </c>
      <c r="G199" s="58">
        <f t="shared" si="9"/>
        <v>51.50900750689199</v>
      </c>
    </row>
    <row r="200" spans="1:7" x14ac:dyDescent="0.35">
      <c r="A200">
        <v>105352</v>
      </c>
      <c r="B200" s="58">
        <v>78.618934688554759</v>
      </c>
      <c r="C200">
        <v>9.1111111111111107</v>
      </c>
      <c r="E200" s="2">
        <v>46.429750854119881</v>
      </c>
      <c r="F200" s="2">
        <v>8</v>
      </c>
      <c r="G200" s="58">
        <f t="shared" si="9"/>
        <v>51.588612060133201</v>
      </c>
    </row>
    <row r="201" spans="1:7" x14ac:dyDescent="0.35">
      <c r="A201">
        <v>105355</v>
      </c>
      <c r="B201" s="58">
        <v>60.388935468081158</v>
      </c>
      <c r="C201">
        <v>9.3333333333333339</v>
      </c>
      <c r="E201" s="2">
        <v>46.607428488807322</v>
      </c>
      <c r="F201" s="2">
        <v>8.2222222222222214</v>
      </c>
      <c r="G201" s="58">
        <f t="shared" si="9"/>
        <v>51.786031654230356</v>
      </c>
    </row>
    <row r="202" spans="1:7" x14ac:dyDescent="0.35">
      <c r="A202">
        <v>105356</v>
      </c>
      <c r="B202" s="58">
        <v>51.477006455970944</v>
      </c>
      <c r="C202">
        <v>9.1111111111111107</v>
      </c>
      <c r="E202" s="2">
        <v>46.670964965010299</v>
      </c>
      <c r="F202" s="2">
        <v>8.8888888888888893</v>
      </c>
      <c r="G202" s="58">
        <f t="shared" si="9"/>
        <v>51.856627738900329</v>
      </c>
    </row>
    <row r="203" spans="1:7" x14ac:dyDescent="0.35">
      <c r="A203">
        <v>105357</v>
      </c>
      <c r="B203" s="58">
        <v>49.10818392635985</v>
      </c>
      <c r="C203">
        <v>9.7777777777777768</v>
      </c>
      <c r="E203" s="2">
        <v>46.782169733069182</v>
      </c>
      <c r="F203" s="2">
        <v>8.2222222222222214</v>
      </c>
      <c r="G203" s="58">
        <f t="shared" si="9"/>
        <v>51.980188592299093</v>
      </c>
    </row>
    <row r="204" spans="1:7" x14ac:dyDescent="0.35">
      <c r="A204">
        <v>105358</v>
      </c>
      <c r="B204" s="58">
        <v>32.176789666881419</v>
      </c>
      <c r="C204">
        <v>0</v>
      </c>
      <c r="E204" s="2">
        <v>46.995677712817546</v>
      </c>
      <c r="F204" s="2">
        <v>9.7777777777777768</v>
      </c>
      <c r="G204" s="58">
        <f t="shared" si="9"/>
        <v>52.217419680908385</v>
      </c>
    </row>
    <row r="205" spans="1:7" x14ac:dyDescent="0.35">
      <c r="A205">
        <v>105369</v>
      </c>
      <c r="B205" s="58">
        <v>37.587493228082685</v>
      </c>
      <c r="C205">
        <v>8</v>
      </c>
      <c r="E205" s="2">
        <v>47.036165581651325</v>
      </c>
      <c r="F205" s="2">
        <v>9.3333333333333339</v>
      </c>
      <c r="G205" s="58">
        <f t="shared" si="9"/>
        <v>52.262406201834807</v>
      </c>
    </row>
    <row r="206" spans="1:7" x14ac:dyDescent="0.35">
      <c r="A206">
        <v>105370</v>
      </c>
      <c r="B206" s="58">
        <v>44.669380204254409</v>
      </c>
      <c r="C206">
        <v>8.4444444444444446</v>
      </c>
      <c r="E206" s="2">
        <v>47.076301935750578</v>
      </c>
      <c r="F206" s="2">
        <v>9.7777777777777768</v>
      </c>
      <c r="G206" s="58">
        <f t="shared" si="9"/>
        <v>52.307002150833981</v>
      </c>
    </row>
    <row r="207" spans="1:7" x14ac:dyDescent="0.35">
      <c r="A207">
        <v>105372</v>
      </c>
      <c r="B207" s="58">
        <v>23.108129606290561</v>
      </c>
      <c r="C207">
        <v>8</v>
      </c>
      <c r="E207" s="2">
        <v>47.15279998947755</v>
      </c>
      <c r="F207" s="2">
        <v>9.1111111111111107</v>
      </c>
      <c r="G207" s="58">
        <f t="shared" si="9"/>
        <v>52.391999988308392</v>
      </c>
    </row>
    <row r="208" spans="1:7" x14ac:dyDescent="0.35">
      <c r="A208">
        <v>105374</v>
      </c>
      <c r="B208" s="58">
        <v>32.793212236561303</v>
      </c>
      <c r="C208">
        <v>8</v>
      </c>
      <c r="E208" s="2">
        <v>47.337892270659729</v>
      </c>
      <c r="F208" s="2">
        <v>0</v>
      </c>
      <c r="G208" s="58">
        <f t="shared" si="9"/>
        <v>52.597658078510811</v>
      </c>
    </row>
    <row r="209" spans="1:7" x14ac:dyDescent="0.35">
      <c r="A209">
        <v>105375</v>
      </c>
      <c r="B209" s="58">
        <v>63.578088548952941</v>
      </c>
      <c r="C209">
        <v>10</v>
      </c>
      <c r="E209" s="2">
        <v>47.976297173687669</v>
      </c>
      <c r="F209" s="2">
        <v>9.5555555555555554</v>
      </c>
      <c r="G209" s="58">
        <f t="shared" si="9"/>
        <v>53.306996859652969</v>
      </c>
    </row>
    <row r="210" spans="1:7" x14ac:dyDescent="0.35">
      <c r="A210">
        <v>105377</v>
      </c>
      <c r="B210" s="58">
        <v>44.374615185590734</v>
      </c>
      <c r="C210">
        <v>8</v>
      </c>
      <c r="E210" s="2">
        <v>48.395943752903449</v>
      </c>
      <c r="F210" s="2">
        <v>9.3333333333333339</v>
      </c>
      <c r="G210" s="58">
        <f t="shared" si="9"/>
        <v>53.773270836559384</v>
      </c>
    </row>
    <row r="211" spans="1:7" x14ac:dyDescent="0.35">
      <c r="A211">
        <v>105378</v>
      </c>
      <c r="B211" s="58">
        <v>37.141941968131334</v>
      </c>
      <c r="C211">
        <v>9.1111111111111107</v>
      </c>
      <c r="E211" s="2">
        <v>48.400032851656327</v>
      </c>
      <c r="F211" s="2">
        <v>9.1111111111111107</v>
      </c>
      <c r="G211" s="58">
        <f t="shared" si="9"/>
        <v>53.777814279618141</v>
      </c>
    </row>
    <row r="212" spans="1:7" x14ac:dyDescent="0.35">
      <c r="A212">
        <v>105379</v>
      </c>
      <c r="B212" s="58">
        <v>13.539531205659756</v>
      </c>
      <c r="C212">
        <v>7.1111111111111116</v>
      </c>
      <c r="E212" s="2">
        <v>48.46518130108592</v>
      </c>
      <c r="F212" s="2">
        <v>10</v>
      </c>
      <c r="G212" s="58">
        <f t="shared" si="9"/>
        <v>53.850201445651024</v>
      </c>
    </row>
    <row r="213" spans="1:7" x14ac:dyDescent="0.35">
      <c r="A213">
        <v>105381</v>
      </c>
      <c r="B213" s="58">
        <v>80.895655703707078</v>
      </c>
      <c r="C213">
        <v>9.5555555555555554</v>
      </c>
      <c r="E213" s="2">
        <v>49.047771651478328</v>
      </c>
      <c r="F213" s="2">
        <v>10</v>
      </c>
      <c r="G213" s="58">
        <f t="shared" si="9"/>
        <v>54.497524057198142</v>
      </c>
    </row>
    <row r="214" spans="1:7" x14ac:dyDescent="0.35">
      <c r="A214">
        <v>105383</v>
      </c>
      <c r="B214" s="58">
        <v>38.495078196284901</v>
      </c>
      <c r="C214">
        <v>9.1111111111111107</v>
      </c>
      <c r="E214" s="2">
        <v>49.10818392635985</v>
      </c>
      <c r="F214" s="2">
        <v>9.7777777777777768</v>
      </c>
      <c r="G214" s="58">
        <f t="shared" si="9"/>
        <v>54.564648807066497</v>
      </c>
    </row>
    <row r="215" spans="1:7" x14ac:dyDescent="0.35">
      <c r="A215">
        <v>105384</v>
      </c>
      <c r="B215" s="58">
        <v>58.118763326045254</v>
      </c>
      <c r="C215">
        <v>9.3333333333333339</v>
      </c>
      <c r="E215" s="2">
        <v>49.17524848880678</v>
      </c>
      <c r="F215" s="2">
        <v>9.5555555555555554</v>
      </c>
      <c r="G215" s="58">
        <f t="shared" si="9"/>
        <v>54.639164987563092</v>
      </c>
    </row>
    <row r="216" spans="1:7" x14ac:dyDescent="0.35">
      <c r="A216">
        <v>105385</v>
      </c>
      <c r="B216" s="58">
        <v>64.06939475574589</v>
      </c>
      <c r="C216">
        <v>9.1111111111111107</v>
      </c>
      <c r="E216" s="2">
        <v>49.704293675906328</v>
      </c>
      <c r="F216" s="2">
        <v>9.3333333333333339</v>
      </c>
      <c r="G216" s="58">
        <f t="shared" si="9"/>
        <v>55.226992973229251</v>
      </c>
    </row>
    <row r="217" spans="1:7" x14ac:dyDescent="0.35">
      <c r="A217">
        <v>105390</v>
      </c>
      <c r="B217" s="58">
        <v>58.728712660908172</v>
      </c>
      <c r="C217">
        <v>8.4444444444444446</v>
      </c>
      <c r="E217" s="2">
        <v>49.779116928015846</v>
      </c>
      <c r="F217" s="2">
        <v>9.7777777777777768</v>
      </c>
      <c r="G217" s="58">
        <f t="shared" si="9"/>
        <v>55.310129920017602</v>
      </c>
    </row>
    <row r="218" spans="1:7" x14ac:dyDescent="0.35">
      <c r="A218">
        <v>105392</v>
      </c>
      <c r="B218" s="58">
        <v>78.687150153197607</v>
      </c>
      <c r="C218">
        <v>9.7777777777777768</v>
      </c>
      <c r="E218" s="2">
        <v>49.792714059961092</v>
      </c>
      <c r="F218" s="2">
        <v>8.8888888888888893</v>
      </c>
      <c r="G218" s="58">
        <f t="shared" si="9"/>
        <v>55.325237844401208</v>
      </c>
    </row>
    <row r="219" spans="1:7" x14ac:dyDescent="0.35">
      <c r="A219">
        <v>105393</v>
      </c>
      <c r="B219" s="58">
        <v>22.143129224211251</v>
      </c>
      <c r="C219">
        <v>8.4444444444444446</v>
      </c>
      <c r="E219" s="2">
        <v>49.917954989171207</v>
      </c>
      <c r="F219" s="2">
        <v>9.1111111111111107</v>
      </c>
      <c r="G219" s="58">
        <f t="shared" si="9"/>
        <v>55.464394432412455</v>
      </c>
    </row>
    <row r="220" spans="1:7" x14ac:dyDescent="0.35">
      <c r="A220">
        <v>105394</v>
      </c>
      <c r="B220" s="58">
        <v>27.361174856499851</v>
      </c>
      <c r="C220">
        <v>8.2222222222222214</v>
      </c>
      <c r="E220" s="2">
        <v>49.983725303556966</v>
      </c>
      <c r="F220" s="2">
        <v>10</v>
      </c>
      <c r="G220" s="58">
        <f t="shared" si="9"/>
        <v>55.537472559507741</v>
      </c>
    </row>
    <row r="221" spans="1:7" x14ac:dyDescent="0.35">
      <c r="A221">
        <v>105396</v>
      </c>
      <c r="B221" s="58">
        <v>33.79431582508041</v>
      </c>
      <c r="C221">
        <v>8.4444444444444446</v>
      </c>
      <c r="E221" s="2">
        <v>50.28289778375914</v>
      </c>
      <c r="F221" s="2">
        <v>9.3333333333333339</v>
      </c>
      <c r="G221" s="58">
        <f t="shared" si="9"/>
        <v>55.869886426399042</v>
      </c>
    </row>
    <row r="222" spans="1:7" x14ac:dyDescent="0.35">
      <c r="A222">
        <v>105397</v>
      </c>
      <c r="B222" s="58">
        <v>66.938152754476519</v>
      </c>
      <c r="C222">
        <v>9.1111111111111107</v>
      </c>
      <c r="E222" s="2">
        <v>50.316752430611238</v>
      </c>
      <c r="F222" s="2">
        <v>8.2222222222222214</v>
      </c>
      <c r="G222" s="58">
        <f t="shared" si="9"/>
        <v>55.90750270067916</v>
      </c>
    </row>
    <row r="223" spans="1:7" x14ac:dyDescent="0.35">
      <c r="A223">
        <v>105400</v>
      </c>
      <c r="B223" s="58">
        <v>23.010571881573842</v>
      </c>
      <c r="C223">
        <v>9.3333333333333339</v>
      </c>
      <c r="E223" s="2">
        <v>50.359288193158939</v>
      </c>
      <c r="F223" s="2">
        <v>9.7777777777777768</v>
      </c>
      <c r="G223" s="58">
        <f t="shared" si="9"/>
        <v>55.954764659065489</v>
      </c>
    </row>
    <row r="224" spans="1:7" x14ac:dyDescent="0.35">
      <c r="A224">
        <v>105402</v>
      </c>
      <c r="B224" s="58">
        <v>72.986573888758343</v>
      </c>
      <c r="C224">
        <v>6.8888888888888893</v>
      </c>
      <c r="E224" s="2">
        <v>50.760310010976156</v>
      </c>
      <c r="F224" s="2">
        <v>9.7777777777777768</v>
      </c>
      <c r="G224" s="58">
        <f t="shared" si="9"/>
        <v>56.40034445664017</v>
      </c>
    </row>
    <row r="225" spans="1:7" x14ac:dyDescent="0.35">
      <c r="A225">
        <v>105404</v>
      </c>
      <c r="B225" s="58">
        <v>60.967173038066939</v>
      </c>
      <c r="C225">
        <v>9.7777777777777768</v>
      </c>
      <c r="E225" s="2">
        <v>50.796756657242128</v>
      </c>
      <c r="F225" s="2">
        <v>0</v>
      </c>
      <c r="G225" s="58">
        <f t="shared" si="9"/>
        <v>56.440840730269024</v>
      </c>
    </row>
    <row r="226" spans="1:7" x14ac:dyDescent="0.35">
      <c r="A226">
        <v>105407</v>
      </c>
      <c r="B226" s="58">
        <v>26.491105259997838</v>
      </c>
      <c r="C226">
        <v>10</v>
      </c>
      <c r="E226" s="2">
        <v>51.046635547056191</v>
      </c>
      <c r="F226" s="2">
        <v>8.8888888888888893</v>
      </c>
      <c r="G226" s="58">
        <f t="shared" si="9"/>
        <v>56.718483941173545</v>
      </c>
    </row>
    <row r="227" spans="1:7" x14ac:dyDescent="0.35">
      <c r="A227">
        <v>105408</v>
      </c>
      <c r="B227" s="58">
        <v>34.002677418002662</v>
      </c>
      <c r="C227">
        <v>9.1111111111111107</v>
      </c>
      <c r="E227" s="2">
        <v>51.09902436293131</v>
      </c>
      <c r="F227" s="2">
        <v>10</v>
      </c>
      <c r="G227" s="58">
        <f t="shared" si="9"/>
        <v>56.776693736590346</v>
      </c>
    </row>
    <row r="228" spans="1:7" x14ac:dyDescent="0.35">
      <c r="A228">
        <v>105409</v>
      </c>
      <c r="B228" s="58">
        <v>54.777021772019538</v>
      </c>
      <c r="C228">
        <v>9.7777777777777768</v>
      </c>
      <c r="E228" s="2">
        <v>51.264478975172587</v>
      </c>
      <c r="F228" s="2">
        <v>8</v>
      </c>
      <c r="G228" s="58">
        <f t="shared" si="9"/>
        <v>56.960532194636201</v>
      </c>
    </row>
    <row r="229" spans="1:7" x14ac:dyDescent="0.35">
      <c r="A229">
        <v>105411</v>
      </c>
      <c r="B229" s="58">
        <v>34.77829964549224</v>
      </c>
      <c r="C229">
        <v>8.2222222222222214</v>
      </c>
      <c r="E229" s="2">
        <v>51.477006455970944</v>
      </c>
      <c r="F229" s="2">
        <v>9.1111111111111107</v>
      </c>
      <c r="G229" s="58">
        <f t="shared" si="9"/>
        <v>57.196673839967715</v>
      </c>
    </row>
    <row r="230" spans="1:7" x14ac:dyDescent="0.35">
      <c r="A230">
        <v>105413</v>
      </c>
      <c r="B230" s="58">
        <v>18.650602427495301</v>
      </c>
      <c r="C230">
        <v>7.1111111111111116</v>
      </c>
      <c r="E230" s="2">
        <v>51.724967105377154</v>
      </c>
      <c r="F230" s="2">
        <v>8.2222222222222214</v>
      </c>
      <c r="G230" s="58">
        <f t="shared" si="9"/>
        <v>57.472185672641288</v>
      </c>
    </row>
    <row r="231" spans="1:7" x14ac:dyDescent="0.35">
      <c r="A231">
        <v>105414</v>
      </c>
      <c r="B231" s="58">
        <v>61.211114668894396</v>
      </c>
      <c r="C231">
        <v>9.3333333333333339</v>
      </c>
      <c r="E231" s="2">
        <v>52.342633421961906</v>
      </c>
      <c r="F231" s="2">
        <v>0</v>
      </c>
      <c r="G231" s="58">
        <f t="shared" si="9"/>
        <v>58.15848157995768</v>
      </c>
    </row>
    <row r="232" spans="1:7" x14ac:dyDescent="0.35">
      <c r="A232">
        <v>105415</v>
      </c>
      <c r="B232" s="58">
        <v>61.152674245326708</v>
      </c>
      <c r="C232">
        <v>8.8888888888888893</v>
      </c>
      <c r="E232" s="2">
        <v>52.550008756185086</v>
      </c>
      <c r="F232" s="2">
        <v>9.3333333333333339</v>
      </c>
      <c r="G232" s="58">
        <f t="shared" si="9"/>
        <v>58.388898617983429</v>
      </c>
    </row>
    <row r="233" spans="1:7" x14ac:dyDescent="0.35">
      <c r="A233">
        <v>105416</v>
      </c>
      <c r="B233" s="58">
        <v>44.307360289335136</v>
      </c>
      <c r="C233">
        <v>9.1111111111111107</v>
      </c>
      <c r="E233" s="2">
        <v>52.961155631146227</v>
      </c>
      <c r="F233" s="2">
        <v>9.1111111111111107</v>
      </c>
      <c r="G233" s="58">
        <f t="shared" si="9"/>
        <v>58.84572847905136</v>
      </c>
    </row>
    <row r="234" spans="1:7" x14ac:dyDescent="0.35">
      <c r="A234">
        <v>105417</v>
      </c>
      <c r="B234" s="58">
        <v>63.20905419068054</v>
      </c>
      <c r="C234">
        <v>9.7777777777777768</v>
      </c>
      <c r="E234" s="2">
        <v>53.931173902270046</v>
      </c>
      <c r="F234" s="2">
        <v>9.7777777777777768</v>
      </c>
      <c r="G234" s="58">
        <f t="shared" si="9"/>
        <v>59.923526558077832</v>
      </c>
    </row>
    <row r="235" spans="1:7" x14ac:dyDescent="0.35">
      <c r="A235">
        <v>105418</v>
      </c>
      <c r="B235" s="58">
        <v>52.342633421961906</v>
      </c>
      <c r="C235">
        <v>0</v>
      </c>
      <c r="E235" s="2">
        <v>54.177786210457882</v>
      </c>
      <c r="F235" s="2">
        <v>8.6666666666666679</v>
      </c>
      <c r="G235" s="58">
        <f t="shared" si="9"/>
        <v>60.197540233842098</v>
      </c>
    </row>
    <row r="236" spans="1:7" x14ac:dyDescent="0.35">
      <c r="A236">
        <v>105419</v>
      </c>
      <c r="B236" s="58">
        <v>64.691940585226163</v>
      </c>
      <c r="C236">
        <v>9.5555555555555554</v>
      </c>
      <c r="E236" s="2">
        <v>54.188046904907317</v>
      </c>
      <c r="F236" s="2">
        <v>9.3333333333333339</v>
      </c>
      <c r="G236" s="58">
        <f t="shared" si="9"/>
        <v>60.208941005452573</v>
      </c>
    </row>
    <row r="237" spans="1:7" x14ac:dyDescent="0.35">
      <c r="A237">
        <v>105422</v>
      </c>
      <c r="B237" s="58">
        <v>31.350557826277441</v>
      </c>
      <c r="C237">
        <v>8.6666666666666679</v>
      </c>
      <c r="E237" s="2">
        <v>54.355525747261566</v>
      </c>
      <c r="F237" s="2">
        <v>10</v>
      </c>
      <c r="G237" s="58">
        <f t="shared" si="9"/>
        <v>60.395028608068401</v>
      </c>
    </row>
    <row r="238" spans="1:7" x14ac:dyDescent="0.35">
      <c r="A238">
        <v>105426</v>
      </c>
      <c r="B238" s="58">
        <v>55.567206613686409</v>
      </c>
      <c r="C238">
        <v>8.8888888888888893</v>
      </c>
      <c r="E238" s="2">
        <v>54.413434475418377</v>
      </c>
      <c r="F238" s="2">
        <v>8.6666666666666679</v>
      </c>
      <c r="G238" s="58">
        <f t="shared" si="9"/>
        <v>60.459371639353755</v>
      </c>
    </row>
    <row r="239" spans="1:7" x14ac:dyDescent="0.35">
      <c r="A239">
        <v>105427</v>
      </c>
      <c r="B239" s="58">
        <v>68.910364772593425</v>
      </c>
      <c r="C239">
        <v>9.7777777777777768</v>
      </c>
      <c r="E239" s="2">
        <v>54.420121838666766</v>
      </c>
      <c r="F239" s="2">
        <v>8</v>
      </c>
      <c r="G239" s="58">
        <f t="shared" si="9"/>
        <v>60.466802042963074</v>
      </c>
    </row>
    <row r="240" spans="1:7" x14ac:dyDescent="0.35">
      <c r="A240">
        <v>105431</v>
      </c>
      <c r="B240" s="58">
        <v>36.249346605285396</v>
      </c>
      <c r="C240">
        <v>9.1111111111111107</v>
      </c>
      <c r="E240" s="2">
        <v>54.480609316755206</v>
      </c>
      <c r="F240" s="2">
        <v>9.5555555555555554</v>
      </c>
      <c r="G240" s="58">
        <f t="shared" si="9"/>
        <v>60.534010351950229</v>
      </c>
    </row>
    <row r="241" spans="1:7" x14ac:dyDescent="0.35">
      <c r="A241">
        <v>105433</v>
      </c>
      <c r="B241" s="58">
        <v>16.796213313477715</v>
      </c>
      <c r="C241">
        <v>8.2222222222222214</v>
      </c>
      <c r="E241" s="2">
        <v>54.505356772088746</v>
      </c>
      <c r="F241" s="2">
        <v>9.5555555555555554</v>
      </c>
      <c r="G241" s="58">
        <f t="shared" si="9"/>
        <v>60.561507524543046</v>
      </c>
    </row>
    <row r="242" spans="1:7" x14ac:dyDescent="0.35">
      <c r="A242">
        <v>105437</v>
      </c>
      <c r="B242" s="58">
        <v>66.357351972979913</v>
      </c>
      <c r="C242">
        <v>9.5555555555555554</v>
      </c>
      <c r="E242" s="2">
        <v>54.777021772019538</v>
      </c>
      <c r="F242" s="2">
        <v>9.7777777777777768</v>
      </c>
      <c r="G242" s="58">
        <f t="shared" si="9"/>
        <v>60.863357524466153</v>
      </c>
    </row>
    <row r="243" spans="1:7" x14ac:dyDescent="0.35">
      <c r="A243">
        <v>105438</v>
      </c>
      <c r="B243" s="58">
        <v>50.760310010976156</v>
      </c>
      <c r="C243">
        <v>9.7777777777777768</v>
      </c>
      <c r="E243" s="2">
        <v>54.7902270434424</v>
      </c>
      <c r="F243" s="2">
        <v>8.8888888888888893</v>
      </c>
      <c r="G243" s="58">
        <f t="shared" si="9"/>
        <v>60.878030048269338</v>
      </c>
    </row>
    <row r="244" spans="1:7" x14ac:dyDescent="0.35">
      <c r="A244">
        <v>105439</v>
      </c>
      <c r="B244" s="58">
        <v>81.230728277168907</v>
      </c>
      <c r="C244">
        <v>9.7777777777777768</v>
      </c>
      <c r="E244" s="2">
        <v>54.861226383091605</v>
      </c>
      <c r="F244" s="2">
        <v>9.5555555555555554</v>
      </c>
      <c r="G244" s="58">
        <f t="shared" si="9"/>
        <v>60.956918203435116</v>
      </c>
    </row>
    <row r="245" spans="1:7" x14ac:dyDescent="0.35">
      <c r="A245">
        <v>105442</v>
      </c>
      <c r="B245" s="58">
        <v>70.0278000802804</v>
      </c>
      <c r="C245">
        <v>9.3333333333333339</v>
      </c>
      <c r="E245" s="2">
        <v>54.937093481321909</v>
      </c>
      <c r="F245" s="2">
        <v>10</v>
      </c>
      <c r="G245" s="58">
        <f t="shared" si="9"/>
        <v>61.041214979246561</v>
      </c>
    </row>
    <row r="246" spans="1:7" x14ac:dyDescent="0.35">
      <c r="A246">
        <v>105443</v>
      </c>
      <c r="B246" s="58">
        <v>66.855002758463286</v>
      </c>
      <c r="C246">
        <v>9.1111111111111107</v>
      </c>
      <c r="E246" s="2">
        <v>55.147578999047177</v>
      </c>
      <c r="F246" s="2">
        <v>9.5555555555555554</v>
      </c>
      <c r="G246" s="58">
        <f t="shared" si="9"/>
        <v>61.275087776719083</v>
      </c>
    </row>
    <row r="247" spans="1:7" x14ac:dyDescent="0.35">
      <c r="A247">
        <v>105445</v>
      </c>
      <c r="B247" s="58">
        <v>70.906620880809271</v>
      </c>
      <c r="C247">
        <v>9.5555555555555554</v>
      </c>
      <c r="E247" s="2">
        <v>55.190520448983143</v>
      </c>
      <c r="F247" s="2">
        <v>9.1111111111111107</v>
      </c>
      <c r="G247" s="58">
        <f t="shared" si="9"/>
        <v>61.322800498870158</v>
      </c>
    </row>
    <row r="248" spans="1:7" x14ac:dyDescent="0.35">
      <c r="A248">
        <v>105446</v>
      </c>
      <c r="B248" s="58">
        <v>24.640142386790828</v>
      </c>
      <c r="C248">
        <v>8.6666666666666679</v>
      </c>
      <c r="E248" s="2">
        <v>55.300050115975587</v>
      </c>
      <c r="F248" s="2">
        <v>9.3333333333333339</v>
      </c>
      <c r="G248" s="58">
        <f t="shared" si="9"/>
        <v>61.444500128861769</v>
      </c>
    </row>
    <row r="249" spans="1:7" x14ac:dyDescent="0.35">
      <c r="A249">
        <v>105448</v>
      </c>
      <c r="B249" s="58">
        <v>77.281584123456128</v>
      </c>
      <c r="C249">
        <v>9.5555555555555554</v>
      </c>
      <c r="E249" s="2">
        <v>55.321882536095046</v>
      </c>
      <c r="F249" s="2">
        <v>9.5555555555555554</v>
      </c>
      <c r="G249" s="58">
        <f t="shared" si="9"/>
        <v>61.468758373438938</v>
      </c>
    </row>
    <row r="250" spans="1:7" x14ac:dyDescent="0.35">
      <c r="A250">
        <v>105449</v>
      </c>
      <c r="B250" s="58">
        <v>28.008452033272473</v>
      </c>
      <c r="C250">
        <v>8</v>
      </c>
      <c r="E250" s="2">
        <v>55.420957915372661</v>
      </c>
      <c r="F250" s="2">
        <v>9.1111111111111107</v>
      </c>
      <c r="G250" s="58">
        <f t="shared" si="9"/>
        <v>61.578842128191845</v>
      </c>
    </row>
    <row r="251" spans="1:7" x14ac:dyDescent="0.35">
      <c r="A251">
        <v>105452</v>
      </c>
      <c r="B251" s="58">
        <v>35.756233162051636</v>
      </c>
      <c r="C251">
        <v>9.3333333333333339</v>
      </c>
      <c r="E251" s="2">
        <v>55.567206613686409</v>
      </c>
      <c r="F251" s="2">
        <v>8.8888888888888893</v>
      </c>
      <c r="G251" s="58">
        <f t="shared" si="9"/>
        <v>61.741340681873794</v>
      </c>
    </row>
    <row r="252" spans="1:7" x14ac:dyDescent="0.35">
      <c r="A252">
        <v>105453</v>
      </c>
      <c r="B252" s="58">
        <v>56.409671415246706</v>
      </c>
      <c r="C252">
        <v>9.5555555555555554</v>
      </c>
      <c r="E252" s="2">
        <v>55.604874207222267</v>
      </c>
      <c r="F252" s="2">
        <v>9.3333333333333339</v>
      </c>
      <c r="G252" s="58">
        <f t="shared" si="9"/>
        <v>61.783193563580298</v>
      </c>
    </row>
    <row r="253" spans="1:7" x14ac:dyDescent="0.35">
      <c r="A253">
        <v>105455</v>
      </c>
      <c r="B253" s="58">
        <v>58.572962439299893</v>
      </c>
      <c r="C253">
        <v>9.7777777777777768</v>
      </c>
      <c r="E253" s="2">
        <v>55.639290338783468</v>
      </c>
      <c r="F253" s="2">
        <v>8.6666666666666679</v>
      </c>
      <c r="G253" s="58">
        <f t="shared" si="9"/>
        <v>61.821433709759411</v>
      </c>
    </row>
    <row r="254" spans="1:7" x14ac:dyDescent="0.35">
      <c r="A254">
        <v>105457</v>
      </c>
      <c r="B254" s="58">
        <v>46.607428488807322</v>
      </c>
      <c r="C254">
        <v>8.2222222222222214</v>
      </c>
      <c r="E254" s="2">
        <v>55.787742511046396</v>
      </c>
      <c r="F254" s="2">
        <v>10</v>
      </c>
      <c r="G254" s="58">
        <f t="shared" si="9"/>
        <v>61.986380567829322</v>
      </c>
    </row>
    <row r="255" spans="1:7" x14ac:dyDescent="0.35">
      <c r="A255">
        <v>105458</v>
      </c>
      <c r="B255" s="58">
        <v>59.430653602481769</v>
      </c>
      <c r="C255">
        <v>9.5555555555555554</v>
      </c>
      <c r="E255" s="2">
        <v>56.055664575726858</v>
      </c>
      <c r="F255" s="2">
        <v>10</v>
      </c>
      <c r="G255" s="58">
        <f t="shared" si="9"/>
        <v>62.284071750807627</v>
      </c>
    </row>
    <row r="256" spans="1:7" x14ac:dyDescent="0.35">
      <c r="A256">
        <v>105459</v>
      </c>
      <c r="B256" s="58">
        <v>26.778717744288755</v>
      </c>
      <c r="C256">
        <v>7.333333333333333</v>
      </c>
      <c r="E256" s="2">
        <v>56.211941564656087</v>
      </c>
      <c r="F256" s="2">
        <v>9.7777777777777768</v>
      </c>
      <c r="G256" s="58">
        <f t="shared" si="9"/>
        <v>62.457712849617877</v>
      </c>
    </row>
    <row r="257" spans="1:7" x14ac:dyDescent="0.35">
      <c r="A257">
        <v>105460</v>
      </c>
      <c r="B257" s="58">
        <v>33.249318409885433</v>
      </c>
      <c r="C257">
        <v>9.7777777777777768</v>
      </c>
      <c r="E257" s="2">
        <v>56.409671415246706</v>
      </c>
      <c r="F257" s="2">
        <v>9.5555555555555554</v>
      </c>
      <c r="G257" s="58">
        <f t="shared" si="9"/>
        <v>62.67741268360745</v>
      </c>
    </row>
    <row r="258" spans="1:7" x14ac:dyDescent="0.35">
      <c r="A258">
        <v>105466</v>
      </c>
      <c r="B258" s="58">
        <v>67.061061187840025</v>
      </c>
      <c r="C258">
        <v>9.5555555555555554</v>
      </c>
      <c r="E258" s="2">
        <v>56.773442357486879</v>
      </c>
      <c r="F258" s="2">
        <v>10</v>
      </c>
      <c r="G258" s="58">
        <f t="shared" si="9"/>
        <v>63.081602619429866</v>
      </c>
    </row>
    <row r="259" spans="1:7" x14ac:dyDescent="0.35">
      <c r="A259">
        <v>105467</v>
      </c>
      <c r="B259" s="58">
        <v>49.047771651478328</v>
      </c>
      <c r="C259">
        <v>10</v>
      </c>
      <c r="E259" s="2">
        <v>56.879003295671218</v>
      </c>
      <c r="F259" s="2">
        <v>8.2222222222222214</v>
      </c>
      <c r="G259" s="58">
        <f t="shared" si="9"/>
        <v>63.198892550745796</v>
      </c>
    </row>
    <row r="260" spans="1:7" x14ac:dyDescent="0.35">
      <c r="A260">
        <v>105468</v>
      </c>
      <c r="B260" s="58">
        <v>23.178679200562712</v>
      </c>
      <c r="C260">
        <v>8</v>
      </c>
      <c r="E260" s="2">
        <v>57.122441955120536</v>
      </c>
      <c r="F260" s="2">
        <v>9.7777777777777768</v>
      </c>
      <c r="G260" s="58">
        <f t="shared" si="9"/>
        <v>63.469379950133927</v>
      </c>
    </row>
    <row r="261" spans="1:7" x14ac:dyDescent="0.35">
      <c r="A261">
        <v>105470</v>
      </c>
      <c r="B261" s="58">
        <v>38.165107478768789</v>
      </c>
      <c r="C261">
        <v>8.2222222222222214</v>
      </c>
      <c r="E261" s="2">
        <v>57.449895799155982</v>
      </c>
      <c r="F261" s="2">
        <v>8.6666666666666679</v>
      </c>
      <c r="G261" s="58">
        <f t="shared" ref="G261:G324" si="10">E261/90*100</f>
        <v>63.833217554617761</v>
      </c>
    </row>
    <row r="262" spans="1:7" x14ac:dyDescent="0.35">
      <c r="A262">
        <v>105516</v>
      </c>
      <c r="B262" s="58">
        <v>47.15279998947755</v>
      </c>
      <c r="C262">
        <v>9.1111111111111107</v>
      </c>
      <c r="E262" s="2">
        <v>57.800659137376329</v>
      </c>
      <c r="F262" s="2">
        <v>8.6666666666666679</v>
      </c>
      <c r="G262" s="58">
        <f t="shared" si="10"/>
        <v>64.222954597084808</v>
      </c>
    </row>
    <row r="263" spans="1:7" x14ac:dyDescent="0.35">
      <c r="A263">
        <v>105518</v>
      </c>
      <c r="B263" s="58">
        <v>34.455327089680516</v>
      </c>
      <c r="C263">
        <v>10</v>
      </c>
      <c r="E263" s="2">
        <v>58.021070351677729</v>
      </c>
      <c r="F263" s="2">
        <v>9.1111111111111107</v>
      </c>
      <c r="G263" s="58">
        <f t="shared" si="10"/>
        <v>64.467855946308589</v>
      </c>
    </row>
    <row r="264" spans="1:7" x14ac:dyDescent="0.35">
      <c r="A264">
        <v>105519</v>
      </c>
      <c r="B264" s="58">
        <v>49.704293675906328</v>
      </c>
      <c r="C264">
        <v>9.3333333333333339</v>
      </c>
      <c r="E264" s="2">
        <v>58.082579892519973</v>
      </c>
      <c r="F264" s="2">
        <v>8.8888888888888893</v>
      </c>
      <c r="G264" s="58">
        <f t="shared" si="10"/>
        <v>64.536199880577755</v>
      </c>
    </row>
    <row r="265" spans="1:7" x14ac:dyDescent="0.35">
      <c r="A265">
        <v>105520</v>
      </c>
      <c r="B265" s="58">
        <v>60.51800688923484</v>
      </c>
      <c r="C265">
        <v>8.8888888888888893</v>
      </c>
      <c r="E265" s="2">
        <v>58.118763326045254</v>
      </c>
      <c r="F265" s="2">
        <v>9.3333333333333339</v>
      </c>
      <c r="G265" s="58">
        <f t="shared" si="10"/>
        <v>64.576403695605833</v>
      </c>
    </row>
    <row r="266" spans="1:7" x14ac:dyDescent="0.35">
      <c r="A266">
        <v>105522</v>
      </c>
      <c r="B266" s="58">
        <v>68.859552614402077</v>
      </c>
      <c r="C266">
        <v>9.3333333333333339</v>
      </c>
      <c r="E266" s="2">
        <v>58.131957963267851</v>
      </c>
      <c r="F266" s="2">
        <v>9.7777777777777768</v>
      </c>
      <c r="G266" s="58">
        <f t="shared" si="10"/>
        <v>64.591064403630952</v>
      </c>
    </row>
    <row r="267" spans="1:7" x14ac:dyDescent="0.35">
      <c r="A267">
        <v>105523</v>
      </c>
      <c r="B267" s="58">
        <v>81.141083650888334</v>
      </c>
      <c r="C267">
        <v>10</v>
      </c>
      <c r="E267" s="2">
        <v>58.262542541145351</v>
      </c>
      <c r="F267" s="2">
        <v>9.3333333333333339</v>
      </c>
      <c r="G267" s="58">
        <f t="shared" si="10"/>
        <v>64.736158379050394</v>
      </c>
    </row>
    <row r="268" spans="1:7" x14ac:dyDescent="0.35">
      <c r="A268">
        <v>105525</v>
      </c>
      <c r="B268" s="58">
        <v>72.223462450348052</v>
      </c>
      <c r="C268">
        <v>0</v>
      </c>
      <c r="E268" s="2">
        <v>58.290898247131345</v>
      </c>
      <c r="F268" s="2">
        <v>9.5555555555555554</v>
      </c>
      <c r="G268" s="58">
        <f t="shared" si="10"/>
        <v>64.767664719034826</v>
      </c>
    </row>
    <row r="269" spans="1:7" x14ac:dyDescent="0.35">
      <c r="A269">
        <v>105529</v>
      </c>
      <c r="B269" s="58">
        <v>25.61378592223608</v>
      </c>
      <c r="C269">
        <v>8</v>
      </c>
      <c r="E269" s="2">
        <v>58.463214055601803</v>
      </c>
      <c r="F269" s="2">
        <v>8.8888888888888893</v>
      </c>
      <c r="G269" s="58">
        <f t="shared" si="10"/>
        <v>64.959126728446449</v>
      </c>
    </row>
    <row r="270" spans="1:7" x14ac:dyDescent="0.35">
      <c r="A270">
        <v>105530</v>
      </c>
      <c r="B270" s="58">
        <v>25.105623483312399</v>
      </c>
      <c r="C270">
        <v>9.3333333333333339</v>
      </c>
      <c r="E270" s="2">
        <v>58.558723049929732</v>
      </c>
      <c r="F270" s="2">
        <v>9.5555555555555554</v>
      </c>
      <c r="G270" s="58">
        <f t="shared" si="10"/>
        <v>65.065247833255256</v>
      </c>
    </row>
    <row r="271" spans="1:7" x14ac:dyDescent="0.35">
      <c r="A271">
        <v>105534</v>
      </c>
      <c r="B271" s="58">
        <v>66.21163539826793</v>
      </c>
      <c r="C271">
        <v>9.1111111111111107</v>
      </c>
      <c r="E271" s="2">
        <v>58.572962439299893</v>
      </c>
      <c r="F271" s="2">
        <v>9.7777777777777768</v>
      </c>
      <c r="G271" s="58">
        <f t="shared" si="10"/>
        <v>65.081069376999878</v>
      </c>
    </row>
    <row r="272" spans="1:7" x14ac:dyDescent="0.35">
      <c r="A272">
        <v>105535</v>
      </c>
      <c r="B272" s="58">
        <v>71.229199329813156</v>
      </c>
      <c r="C272">
        <v>9.7777777777777768</v>
      </c>
      <c r="E272" s="2">
        <v>58.728712660908172</v>
      </c>
      <c r="F272" s="2">
        <v>8.4444444444444446</v>
      </c>
      <c r="G272" s="58">
        <f t="shared" si="10"/>
        <v>65.254125178786865</v>
      </c>
    </row>
    <row r="273" spans="1:7" x14ac:dyDescent="0.35">
      <c r="A273">
        <v>105538</v>
      </c>
      <c r="B273" s="58">
        <v>45.069625771608358</v>
      </c>
      <c r="C273">
        <v>9.5555555555555554</v>
      </c>
      <c r="E273" s="2">
        <v>58.795497026854939</v>
      </c>
      <c r="F273" s="2">
        <v>9.5555555555555554</v>
      </c>
      <c r="G273" s="58">
        <f t="shared" si="10"/>
        <v>65.328330029838824</v>
      </c>
    </row>
    <row r="274" spans="1:7" x14ac:dyDescent="0.35">
      <c r="A274">
        <v>105539</v>
      </c>
      <c r="B274" s="58">
        <v>64.303696866333226</v>
      </c>
      <c r="C274">
        <v>8</v>
      </c>
      <c r="E274" s="2">
        <v>58.822577942636272</v>
      </c>
      <c r="F274" s="2">
        <v>9.1111111111111107</v>
      </c>
      <c r="G274" s="58">
        <f t="shared" si="10"/>
        <v>65.358419936262521</v>
      </c>
    </row>
    <row r="275" spans="1:7" x14ac:dyDescent="0.35">
      <c r="A275">
        <v>105540</v>
      </c>
      <c r="B275" s="58">
        <v>32.543949076918956</v>
      </c>
      <c r="C275">
        <v>9.1111111111111107</v>
      </c>
      <c r="E275" s="2">
        <v>59.213246692927285</v>
      </c>
      <c r="F275" s="2">
        <v>8.4444444444444446</v>
      </c>
      <c r="G275" s="58">
        <f t="shared" si="10"/>
        <v>65.792496325474758</v>
      </c>
    </row>
    <row r="276" spans="1:7" x14ac:dyDescent="0.35">
      <c r="A276">
        <v>105541</v>
      </c>
      <c r="B276" s="58">
        <v>64.249217194472763</v>
      </c>
      <c r="C276">
        <v>8.4444444444444446</v>
      </c>
      <c r="E276" s="2">
        <v>59.430653602481769</v>
      </c>
      <c r="F276" s="2">
        <v>9.5555555555555554</v>
      </c>
      <c r="G276" s="58">
        <f t="shared" si="10"/>
        <v>66.034059558313075</v>
      </c>
    </row>
    <row r="277" spans="1:7" x14ac:dyDescent="0.35">
      <c r="A277">
        <v>105542</v>
      </c>
      <c r="B277" s="58">
        <v>54.413434475418377</v>
      </c>
      <c r="C277">
        <v>8.6666666666666679</v>
      </c>
      <c r="E277" s="2">
        <v>59.901765845986354</v>
      </c>
      <c r="F277" s="2">
        <v>8.6666666666666679</v>
      </c>
      <c r="G277" s="58">
        <f t="shared" si="10"/>
        <v>66.557517606651501</v>
      </c>
    </row>
    <row r="278" spans="1:7" x14ac:dyDescent="0.35">
      <c r="A278">
        <v>105543</v>
      </c>
      <c r="B278" s="58">
        <v>22.01893267220947</v>
      </c>
      <c r="C278">
        <v>8.8888888888888893</v>
      </c>
      <c r="E278" s="2">
        <v>60.094689276004402</v>
      </c>
      <c r="F278" s="2">
        <v>9.1111111111111107</v>
      </c>
      <c r="G278" s="58">
        <f t="shared" si="10"/>
        <v>66.771876973338223</v>
      </c>
    </row>
    <row r="279" spans="1:7" x14ac:dyDescent="0.35">
      <c r="A279">
        <v>105544</v>
      </c>
      <c r="B279" s="58">
        <v>20.962917873580555</v>
      </c>
      <c r="C279">
        <v>6</v>
      </c>
      <c r="E279" s="2">
        <v>60.388935468081158</v>
      </c>
      <c r="F279" s="2">
        <v>9.3333333333333339</v>
      </c>
      <c r="G279" s="58">
        <f t="shared" si="10"/>
        <v>67.098817186756847</v>
      </c>
    </row>
    <row r="280" spans="1:7" x14ac:dyDescent="0.35">
      <c r="A280">
        <v>105545</v>
      </c>
      <c r="B280" s="58">
        <v>33.397285548089492</v>
      </c>
      <c r="C280">
        <v>8.8888888888888893</v>
      </c>
      <c r="E280" s="2">
        <v>60.502841618655921</v>
      </c>
      <c r="F280" s="2">
        <v>9.5555555555555554</v>
      </c>
      <c r="G280" s="58">
        <f t="shared" si="10"/>
        <v>67.225379576284354</v>
      </c>
    </row>
    <row r="281" spans="1:7" x14ac:dyDescent="0.35">
      <c r="A281">
        <v>105546</v>
      </c>
      <c r="B281" s="58">
        <v>35.067754295226578</v>
      </c>
      <c r="C281">
        <v>8.6666666666666679</v>
      </c>
      <c r="E281" s="2">
        <v>60.51800688923484</v>
      </c>
      <c r="F281" s="2">
        <v>8.8888888888888893</v>
      </c>
      <c r="G281" s="58">
        <f t="shared" si="10"/>
        <v>67.242229876927595</v>
      </c>
    </row>
    <row r="282" spans="1:7" x14ac:dyDescent="0.35">
      <c r="A282">
        <v>105547</v>
      </c>
      <c r="B282" s="58">
        <v>47.976297173687669</v>
      </c>
      <c r="C282">
        <v>9.5555555555555554</v>
      </c>
      <c r="E282" s="2">
        <v>60.677953844672388</v>
      </c>
      <c r="F282" s="2">
        <v>8.6666666666666679</v>
      </c>
      <c r="G282" s="58">
        <f t="shared" si="10"/>
        <v>67.419948716302656</v>
      </c>
    </row>
    <row r="283" spans="1:7" x14ac:dyDescent="0.35">
      <c r="A283">
        <v>105548</v>
      </c>
      <c r="B283" s="58">
        <v>40.88266263572504</v>
      </c>
      <c r="C283">
        <v>9.5555555555555554</v>
      </c>
      <c r="E283" s="2">
        <v>60.692669434466801</v>
      </c>
      <c r="F283" s="2">
        <v>9.5555555555555554</v>
      </c>
      <c r="G283" s="58">
        <f t="shared" si="10"/>
        <v>67.436299371629786</v>
      </c>
    </row>
    <row r="284" spans="1:7" x14ac:dyDescent="0.35">
      <c r="A284">
        <v>105549</v>
      </c>
      <c r="B284" s="58">
        <v>29.615744866809777</v>
      </c>
      <c r="C284">
        <v>7.5555555555555554</v>
      </c>
      <c r="E284" s="2">
        <v>60.730630700837224</v>
      </c>
      <c r="F284" s="2">
        <v>10</v>
      </c>
      <c r="G284" s="58">
        <f t="shared" si="10"/>
        <v>67.478478556485811</v>
      </c>
    </row>
    <row r="285" spans="1:7" x14ac:dyDescent="0.35">
      <c r="A285">
        <v>105551</v>
      </c>
      <c r="B285" s="58">
        <v>25.778920620803024</v>
      </c>
      <c r="C285">
        <v>8.2222222222222214</v>
      </c>
      <c r="E285" s="2">
        <v>60.811118842858242</v>
      </c>
      <c r="F285" s="2">
        <v>9.1111111111111107</v>
      </c>
      <c r="G285" s="58">
        <f t="shared" si="10"/>
        <v>67.567909825398047</v>
      </c>
    </row>
    <row r="286" spans="1:7" x14ac:dyDescent="0.35">
      <c r="A286">
        <v>105552</v>
      </c>
      <c r="B286" s="58">
        <v>62.981211977971064</v>
      </c>
      <c r="C286">
        <v>9.7777777777777768</v>
      </c>
      <c r="E286" s="2">
        <v>60.918317182652267</v>
      </c>
      <c r="F286" s="2">
        <v>9.5555555555555554</v>
      </c>
      <c r="G286" s="58">
        <f t="shared" si="10"/>
        <v>67.68701909183585</v>
      </c>
    </row>
    <row r="287" spans="1:7" x14ac:dyDescent="0.35">
      <c r="A287">
        <v>105553</v>
      </c>
      <c r="B287" s="58">
        <v>58.131957963267851</v>
      </c>
      <c r="C287">
        <v>9.7777777777777768</v>
      </c>
      <c r="E287" s="2">
        <v>60.957688792492121</v>
      </c>
      <c r="F287" s="2">
        <v>9.5555555555555554</v>
      </c>
      <c r="G287" s="58">
        <f t="shared" si="10"/>
        <v>67.730765324991253</v>
      </c>
    </row>
    <row r="288" spans="1:7" x14ac:dyDescent="0.35">
      <c r="A288">
        <v>105555</v>
      </c>
      <c r="B288" s="58">
        <v>30.386504555570678</v>
      </c>
      <c r="C288">
        <v>6.6666666666666661</v>
      </c>
      <c r="E288" s="2">
        <v>60.967173038066939</v>
      </c>
      <c r="F288" s="2">
        <v>9.7777777777777768</v>
      </c>
      <c r="G288" s="58">
        <f t="shared" si="10"/>
        <v>67.74130337562994</v>
      </c>
    </row>
    <row r="289" spans="1:7" x14ac:dyDescent="0.35">
      <c r="A289">
        <v>105592</v>
      </c>
      <c r="B289" s="58">
        <v>49.917954989171207</v>
      </c>
      <c r="C289">
        <v>9.1111111111111107</v>
      </c>
      <c r="E289" s="2">
        <v>61.040465958826658</v>
      </c>
      <c r="F289" s="2">
        <v>9.7777777777777768</v>
      </c>
      <c r="G289" s="58">
        <f t="shared" si="10"/>
        <v>67.822739954251844</v>
      </c>
    </row>
    <row r="290" spans="1:7" x14ac:dyDescent="0.35">
      <c r="A290">
        <v>105659</v>
      </c>
      <c r="B290" s="58">
        <v>73.912193412458279</v>
      </c>
      <c r="C290">
        <v>8.8888888888888893</v>
      </c>
      <c r="E290" s="2">
        <v>61.052875941760192</v>
      </c>
      <c r="F290" s="2">
        <v>9.7777777777777768</v>
      </c>
      <c r="G290" s="58">
        <f t="shared" si="10"/>
        <v>67.836528824177989</v>
      </c>
    </row>
    <row r="291" spans="1:7" x14ac:dyDescent="0.35">
      <c r="A291">
        <v>105713</v>
      </c>
      <c r="B291" s="58">
        <v>21.800971059020839</v>
      </c>
      <c r="C291">
        <v>9.3333333333333339</v>
      </c>
      <c r="E291" s="2">
        <v>61.152674245326708</v>
      </c>
      <c r="F291" s="2">
        <v>8.8888888888888893</v>
      </c>
      <c r="G291" s="58">
        <f t="shared" si="10"/>
        <v>67.947415828140791</v>
      </c>
    </row>
    <row r="292" spans="1:7" x14ac:dyDescent="0.35">
      <c r="A292">
        <v>105714</v>
      </c>
      <c r="B292" s="58">
        <v>67.058254191183352</v>
      </c>
      <c r="C292">
        <v>9.5555555555555554</v>
      </c>
      <c r="E292" s="2">
        <v>61.203829789927333</v>
      </c>
      <c r="F292" s="2">
        <v>9.1111111111111107</v>
      </c>
      <c r="G292" s="58">
        <f t="shared" si="10"/>
        <v>68.004255322141489</v>
      </c>
    </row>
    <row r="293" spans="1:7" x14ac:dyDescent="0.35">
      <c r="A293">
        <v>105715</v>
      </c>
      <c r="B293" s="58">
        <v>20.640808855006515</v>
      </c>
      <c r="C293">
        <v>7.1111111111111116</v>
      </c>
      <c r="E293" s="2">
        <v>61.211114668894396</v>
      </c>
      <c r="F293" s="2">
        <v>9.3333333333333339</v>
      </c>
      <c r="G293" s="58">
        <f t="shared" si="10"/>
        <v>68.012349632104886</v>
      </c>
    </row>
    <row r="294" spans="1:7" x14ac:dyDescent="0.35">
      <c r="A294">
        <v>105718</v>
      </c>
      <c r="B294" s="58">
        <v>35.506044302544254</v>
      </c>
      <c r="C294">
        <v>9.5555555555555554</v>
      </c>
      <c r="E294" s="2">
        <v>61.22343858683989</v>
      </c>
      <c r="F294" s="2">
        <v>9.1111111111111107</v>
      </c>
      <c r="G294" s="58">
        <f t="shared" si="10"/>
        <v>68.026042874266551</v>
      </c>
    </row>
    <row r="295" spans="1:7" x14ac:dyDescent="0.35">
      <c r="A295">
        <v>105719</v>
      </c>
      <c r="B295" s="58">
        <v>69.39502019565964</v>
      </c>
      <c r="C295">
        <v>10</v>
      </c>
      <c r="E295" s="2">
        <v>61.486207150673287</v>
      </c>
      <c r="F295" s="2">
        <v>9.1111111111111107</v>
      </c>
      <c r="G295" s="58">
        <f t="shared" si="10"/>
        <v>68.318007945192534</v>
      </c>
    </row>
    <row r="296" spans="1:7" x14ac:dyDescent="0.35">
      <c r="A296">
        <v>105720</v>
      </c>
      <c r="B296" s="58">
        <v>29.635048561446407</v>
      </c>
      <c r="C296">
        <v>0</v>
      </c>
      <c r="E296" s="2">
        <v>61.537312276780554</v>
      </c>
      <c r="F296" s="2">
        <v>9.1111111111111107</v>
      </c>
      <c r="G296" s="58">
        <f t="shared" si="10"/>
        <v>68.37479141864506</v>
      </c>
    </row>
    <row r="297" spans="1:7" x14ac:dyDescent="0.35">
      <c r="A297">
        <v>105721</v>
      </c>
      <c r="B297" s="58">
        <v>30.551979658561127</v>
      </c>
      <c r="C297">
        <v>9.1111111111111107</v>
      </c>
      <c r="E297" s="2">
        <v>61.723177594586794</v>
      </c>
      <c r="F297" s="2">
        <v>9.7777777777777768</v>
      </c>
      <c r="G297" s="58">
        <f t="shared" si="10"/>
        <v>68.581308438429772</v>
      </c>
    </row>
    <row r="298" spans="1:7" x14ac:dyDescent="0.35">
      <c r="A298">
        <v>105722</v>
      </c>
      <c r="B298" s="58">
        <v>24.964328813694493</v>
      </c>
      <c r="C298">
        <v>9.5555555555555554</v>
      </c>
      <c r="E298" s="2">
        <v>61.927436281419169</v>
      </c>
      <c r="F298" s="2">
        <v>8.4444444444444446</v>
      </c>
      <c r="G298" s="58">
        <f t="shared" si="10"/>
        <v>68.808262534910199</v>
      </c>
    </row>
    <row r="299" spans="1:7" x14ac:dyDescent="0.35">
      <c r="A299">
        <v>105723</v>
      </c>
      <c r="B299" s="58">
        <v>64.263955435165485</v>
      </c>
      <c r="C299">
        <v>8</v>
      </c>
      <c r="E299" s="2">
        <v>62.067002589686375</v>
      </c>
      <c r="F299" s="2">
        <v>9.5555555555555554</v>
      </c>
      <c r="G299" s="58">
        <f t="shared" si="10"/>
        <v>68.963336210762634</v>
      </c>
    </row>
    <row r="300" spans="1:7" x14ac:dyDescent="0.35">
      <c r="A300">
        <v>105724</v>
      </c>
      <c r="B300" s="58">
        <v>30.756125168722694</v>
      </c>
      <c r="C300">
        <v>8.4444444444444446</v>
      </c>
      <c r="E300" s="2">
        <v>62.539502877151797</v>
      </c>
      <c r="F300" s="2">
        <v>9.5555555555555554</v>
      </c>
      <c r="G300" s="58">
        <f t="shared" si="10"/>
        <v>69.488336530168652</v>
      </c>
    </row>
    <row r="301" spans="1:7" x14ac:dyDescent="0.35">
      <c r="A301">
        <v>105725</v>
      </c>
      <c r="B301" s="58">
        <v>55.147578999047177</v>
      </c>
      <c r="C301">
        <v>9.5555555555555554</v>
      </c>
      <c r="E301" s="2">
        <v>62.688362553757941</v>
      </c>
      <c r="F301" s="2">
        <v>9.7777777777777768</v>
      </c>
      <c r="G301" s="58">
        <f t="shared" si="10"/>
        <v>69.653736170842151</v>
      </c>
    </row>
    <row r="302" spans="1:7" x14ac:dyDescent="0.35">
      <c r="A302">
        <v>105726</v>
      </c>
      <c r="B302" s="58">
        <v>71.312950525834694</v>
      </c>
      <c r="C302">
        <v>9.3333333333333339</v>
      </c>
      <c r="E302" s="2">
        <v>62.886880874813272</v>
      </c>
      <c r="F302" s="2">
        <v>10</v>
      </c>
      <c r="G302" s="58">
        <f t="shared" si="10"/>
        <v>69.874312083125858</v>
      </c>
    </row>
    <row r="303" spans="1:7" x14ac:dyDescent="0.35">
      <c r="A303">
        <v>105728</v>
      </c>
      <c r="B303" s="58">
        <v>16.258360739059682</v>
      </c>
      <c r="C303">
        <v>7.333333333333333</v>
      </c>
      <c r="E303" s="2">
        <v>62.981211977971064</v>
      </c>
      <c r="F303" s="2">
        <v>9.7777777777777768</v>
      </c>
      <c r="G303" s="58">
        <f t="shared" si="10"/>
        <v>69.97912441996786</v>
      </c>
    </row>
    <row r="304" spans="1:7" x14ac:dyDescent="0.35">
      <c r="A304">
        <v>105729</v>
      </c>
      <c r="B304" s="58">
        <v>58.558723049929732</v>
      </c>
      <c r="C304">
        <v>9.5555555555555554</v>
      </c>
      <c r="E304" s="2">
        <v>63.20905419068054</v>
      </c>
      <c r="F304" s="2">
        <v>9.7777777777777768</v>
      </c>
      <c r="G304" s="58">
        <f t="shared" si="10"/>
        <v>70.232282434089484</v>
      </c>
    </row>
    <row r="305" spans="1:7" x14ac:dyDescent="0.35">
      <c r="A305">
        <v>105730</v>
      </c>
      <c r="B305" s="58">
        <v>76.192704545175133</v>
      </c>
      <c r="C305">
        <v>9.7777777777777768</v>
      </c>
      <c r="E305" s="2">
        <v>63.265765796966356</v>
      </c>
      <c r="F305" s="2">
        <v>8.2222222222222214</v>
      </c>
      <c r="G305" s="58">
        <f t="shared" si="10"/>
        <v>70.295295329962613</v>
      </c>
    </row>
    <row r="306" spans="1:7" x14ac:dyDescent="0.35">
      <c r="A306">
        <v>105732</v>
      </c>
      <c r="B306" s="58">
        <v>31.737914670731055</v>
      </c>
      <c r="C306">
        <v>8.8888888888888893</v>
      </c>
      <c r="E306" s="2">
        <v>63.283271426714563</v>
      </c>
      <c r="F306" s="2">
        <v>9.1111111111111107</v>
      </c>
      <c r="G306" s="58">
        <f t="shared" si="10"/>
        <v>70.314746029682851</v>
      </c>
    </row>
    <row r="307" spans="1:7" x14ac:dyDescent="0.35">
      <c r="A307">
        <v>105735</v>
      </c>
      <c r="B307" s="58">
        <v>74.646578250414038</v>
      </c>
      <c r="C307">
        <v>8</v>
      </c>
      <c r="E307" s="2">
        <v>63.291094847872628</v>
      </c>
      <c r="F307" s="2">
        <v>9.7777777777777768</v>
      </c>
      <c r="G307" s="58">
        <f t="shared" si="10"/>
        <v>70.323438719858473</v>
      </c>
    </row>
    <row r="308" spans="1:7" x14ac:dyDescent="0.35">
      <c r="A308">
        <v>105805</v>
      </c>
      <c r="B308" s="58">
        <v>63.762042919149046</v>
      </c>
      <c r="C308">
        <v>9.5555555555555554</v>
      </c>
      <c r="E308" s="2">
        <v>63.425471621264613</v>
      </c>
      <c r="F308" s="2">
        <v>8.8888888888888893</v>
      </c>
      <c r="G308" s="58">
        <f t="shared" si="10"/>
        <v>70.472746245849578</v>
      </c>
    </row>
    <row r="309" spans="1:7" x14ac:dyDescent="0.35">
      <c r="A309">
        <v>105807</v>
      </c>
      <c r="B309" s="58">
        <v>19.854559629553993</v>
      </c>
      <c r="C309">
        <v>9.3333333333333339</v>
      </c>
      <c r="E309" s="2">
        <v>63.578088548952941</v>
      </c>
      <c r="F309" s="2">
        <v>10</v>
      </c>
      <c r="G309" s="58">
        <f t="shared" si="10"/>
        <v>70.642320609947717</v>
      </c>
    </row>
    <row r="310" spans="1:7" x14ac:dyDescent="0.35">
      <c r="A310">
        <v>105810</v>
      </c>
      <c r="B310" s="58">
        <v>26.787100134641062</v>
      </c>
      <c r="C310">
        <v>9.5555555555555554</v>
      </c>
      <c r="E310" s="2">
        <v>63.761483350730046</v>
      </c>
      <c r="F310" s="2">
        <v>9.5555555555555554</v>
      </c>
      <c r="G310" s="58">
        <f t="shared" si="10"/>
        <v>70.846092611922273</v>
      </c>
    </row>
    <row r="311" spans="1:7" x14ac:dyDescent="0.35">
      <c r="A311">
        <v>105811</v>
      </c>
      <c r="B311" s="58">
        <v>68.130987719008118</v>
      </c>
      <c r="C311">
        <v>9.1111111111111107</v>
      </c>
      <c r="E311" s="2">
        <v>63.762042919149046</v>
      </c>
      <c r="F311" s="2">
        <v>9.5555555555555554</v>
      </c>
      <c r="G311" s="58">
        <f t="shared" si="10"/>
        <v>70.846714354610057</v>
      </c>
    </row>
    <row r="312" spans="1:7" x14ac:dyDescent="0.35">
      <c r="A312">
        <v>105814</v>
      </c>
      <c r="B312" s="58">
        <v>19.396665359714969</v>
      </c>
      <c r="C312">
        <v>9.1111111111111107</v>
      </c>
      <c r="E312" s="2">
        <v>64.02667260618756</v>
      </c>
      <c r="F312" s="2">
        <v>8.6666666666666679</v>
      </c>
      <c r="G312" s="58">
        <f t="shared" si="10"/>
        <v>71.140747340208392</v>
      </c>
    </row>
    <row r="313" spans="1:7" x14ac:dyDescent="0.35">
      <c r="A313">
        <v>105817</v>
      </c>
      <c r="B313" s="58">
        <v>41.73870357403456</v>
      </c>
      <c r="C313">
        <v>9.7777777777777768</v>
      </c>
      <c r="E313" s="2">
        <v>64.06939475574589</v>
      </c>
      <c r="F313" s="2">
        <v>9.1111111111111107</v>
      </c>
      <c r="G313" s="58">
        <f t="shared" si="10"/>
        <v>71.188216395273201</v>
      </c>
    </row>
    <row r="314" spans="1:7" x14ac:dyDescent="0.35">
      <c r="A314">
        <v>105818</v>
      </c>
      <c r="B314" s="58">
        <v>44.632152119558647</v>
      </c>
      <c r="C314">
        <v>9.5555555555555554</v>
      </c>
      <c r="E314" s="2">
        <v>64.071272744731218</v>
      </c>
      <c r="F314" s="2">
        <v>9.7777777777777768</v>
      </c>
      <c r="G314" s="58">
        <f t="shared" si="10"/>
        <v>71.190303049701356</v>
      </c>
    </row>
    <row r="315" spans="1:7" x14ac:dyDescent="0.35">
      <c r="A315">
        <v>105819</v>
      </c>
      <c r="B315" s="58">
        <v>38.54687593370236</v>
      </c>
      <c r="C315">
        <v>9.5555555555555554</v>
      </c>
      <c r="E315" s="2">
        <v>64.249217194472763</v>
      </c>
      <c r="F315" s="2">
        <v>8.4444444444444446</v>
      </c>
      <c r="G315" s="58">
        <f t="shared" si="10"/>
        <v>71.388019104969729</v>
      </c>
    </row>
    <row r="316" spans="1:7" x14ac:dyDescent="0.35">
      <c r="A316">
        <v>105824</v>
      </c>
      <c r="B316" s="58">
        <v>81.665380391412356</v>
      </c>
      <c r="C316">
        <v>10</v>
      </c>
      <c r="E316" s="2">
        <v>64.263955435165485</v>
      </c>
      <c r="F316" s="2">
        <v>8</v>
      </c>
      <c r="G316" s="58">
        <f t="shared" si="10"/>
        <v>71.404394927961647</v>
      </c>
    </row>
    <row r="317" spans="1:7" x14ac:dyDescent="0.35">
      <c r="A317">
        <v>105826</v>
      </c>
      <c r="B317" s="58">
        <v>58.082579892519973</v>
      </c>
      <c r="C317">
        <v>8.8888888888888893</v>
      </c>
      <c r="E317" s="2">
        <v>64.303696866333226</v>
      </c>
      <c r="F317" s="2">
        <v>8</v>
      </c>
      <c r="G317" s="58">
        <f t="shared" si="10"/>
        <v>71.448552073703581</v>
      </c>
    </row>
    <row r="318" spans="1:7" x14ac:dyDescent="0.35">
      <c r="A318">
        <v>105829</v>
      </c>
      <c r="B318" s="58">
        <v>60.094689276004402</v>
      </c>
      <c r="C318">
        <v>9.1111111111111107</v>
      </c>
      <c r="E318" s="2">
        <v>64.464917475133092</v>
      </c>
      <c r="F318" s="2">
        <v>9.1111111111111107</v>
      </c>
      <c r="G318" s="58">
        <f t="shared" si="10"/>
        <v>71.627686083481208</v>
      </c>
    </row>
    <row r="319" spans="1:7" x14ac:dyDescent="0.35">
      <c r="A319">
        <v>105830</v>
      </c>
      <c r="B319" s="58">
        <v>75.938128411460383</v>
      </c>
      <c r="C319">
        <v>9.3333333333333339</v>
      </c>
      <c r="E319" s="2">
        <v>64.537956020785771</v>
      </c>
      <c r="F319" s="2">
        <v>10</v>
      </c>
      <c r="G319" s="58">
        <f t="shared" si="10"/>
        <v>71.708840023095306</v>
      </c>
    </row>
    <row r="320" spans="1:7" x14ac:dyDescent="0.35">
      <c r="A320">
        <v>105831</v>
      </c>
      <c r="B320" s="58">
        <v>36.657307689417998</v>
      </c>
      <c r="C320">
        <v>8.6666666666666679</v>
      </c>
      <c r="E320" s="2">
        <v>64.672291591755112</v>
      </c>
      <c r="F320" s="2">
        <v>9.5555555555555554</v>
      </c>
      <c r="G320" s="58">
        <f t="shared" si="10"/>
        <v>71.858101768616791</v>
      </c>
    </row>
    <row r="321" spans="1:7" x14ac:dyDescent="0.35">
      <c r="A321">
        <v>105833</v>
      </c>
      <c r="B321" s="58">
        <v>30.022339956111598</v>
      </c>
      <c r="C321">
        <v>7.333333333333333</v>
      </c>
      <c r="E321" s="2">
        <v>64.691940585226163</v>
      </c>
      <c r="F321" s="2">
        <v>9.5555555555555554</v>
      </c>
      <c r="G321" s="58">
        <f t="shared" si="10"/>
        <v>71.879933983584621</v>
      </c>
    </row>
    <row r="322" spans="1:7" x14ac:dyDescent="0.35">
      <c r="A322">
        <v>105836</v>
      </c>
      <c r="B322" s="58">
        <v>60.692669434466801</v>
      </c>
      <c r="C322">
        <v>9.5555555555555554</v>
      </c>
      <c r="E322" s="2">
        <v>64.983140911830489</v>
      </c>
      <c r="F322" s="2">
        <v>9.5555555555555554</v>
      </c>
      <c r="G322" s="58">
        <f t="shared" si="10"/>
        <v>72.20348990203388</v>
      </c>
    </row>
    <row r="323" spans="1:7" x14ac:dyDescent="0.35">
      <c r="A323">
        <v>105838</v>
      </c>
      <c r="B323" s="58">
        <v>38.372688965138394</v>
      </c>
      <c r="C323">
        <v>9.1111111111111107</v>
      </c>
      <c r="E323" s="2">
        <v>65.040076676410138</v>
      </c>
      <c r="F323" s="2">
        <v>9.3333333333333339</v>
      </c>
      <c r="G323" s="58">
        <f t="shared" si="10"/>
        <v>72.266751862677935</v>
      </c>
    </row>
    <row r="324" spans="1:7" x14ac:dyDescent="0.35">
      <c r="A324">
        <v>105839</v>
      </c>
      <c r="B324" s="58">
        <v>66.488703509876871</v>
      </c>
      <c r="C324">
        <v>9.3333333333333339</v>
      </c>
      <c r="E324" s="2">
        <v>65.104865672992347</v>
      </c>
      <c r="F324" s="2">
        <v>9.5555555555555554</v>
      </c>
      <c r="G324" s="58">
        <f t="shared" si="10"/>
        <v>72.338739636658161</v>
      </c>
    </row>
    <row r="325" spans="1:7" x14ac:dyDescent="0.35">
      <c r="A325">
        <v>106155</v>
      </c>
      <c r="B325" s="58">
        <v>70.211005615419893</v>
      </c>
      <c r="C325">
        <v>9.3333333333333339</v>
      </c>
      <c r="E325" s="2">
        <v>65.250437030685688</v>
      </c>
      <c r="F325" s="2">
        <v>9.5555555555555554</v>
      </c>
      <c r="G325" s="58">
        <f t="shared" ref="G325:G388" si="11">E325/90*100</f>
        <v>72.500485589650765</v>
      </c>
    </row>
    <row r="326" spans="1:7" x14ac:dyDescent="0.35">
      <c r="A326">
        <v>106156</v>
      </c>
      <c r="B326" s="58">
        <v>54.420121838666766</v>
      </c>
      <c r="C326">
        <v>8</v>
      </c>
      <c r="E326" s="2">
        <v>65.386498546845829</v>
      </c>
      <c r="F326" s="2">
        <v>9.5555555555555554</v>
      </c>
      <c r="G326" s="58">
        <f t="shared" si="11"/>
        <v>72.651665052050916</v>
      </c>
    </row>
    <row r="327" spans="1:7" x14ac:dyDescent="0.35">
      <c r="A327">
        <v>106167</v>
      </c>
      <c r="B327" s="58">
        <v>31.965091778535104</v>
      </c>
      <c r="C327">
        <v>7.1111111111111116</v>
      </c>
      <c r="E327" s="2">
        <v>65.528970101378789</v>
      </c>
      <c r="F327" s="2">
        <v>9.7777777777777768</v>
      </c>
      <c r="G327" s="58">
        <f t="shared" si="11"/>
        <v>72.809966779309761</v>
      </c>
    </row>
    <row r="328" spans="1:7" x14ac:dyDescent="0.35">
      <c r="A328">
        <v>106168</v>
      </c>
      <c r="B328" s="58">
        <v>72.607584216545803</v>
      </c>
      <c r="C328">
        <v>9.7777777777777768</v>
      </c>
      <c r="E328" s="2">
        <v>65.709671047153407</v>
      </c>
      <c r="F328" s="2">
        <v>9.1111111111111107</v>
      </c>
      <c r="G328" s="58">
        <f t="shared" si="11"/>
        <v>73.010745607948223</v>
      </c>
    </row>
    <row r="329" spans="1:7" x14ac:dyDescent="0.35">
      <c r="A329">
        <v>106169</v>
      </c>
      <c r="B329" s="58">
        <v>36.945273323935581</v>
      </c>
      <c r="C329">
        <v>10</v>
      </c>
      <c r="E329" s="2">
        <v>65.797166024152361</v>
      </c>
      <c r="F329" s="2">
        <v>9.7777777777777768</v>
      </c>
      <c r="G329" s="58">
        <f t="shared" si="11"/>
        <v>73.107962249058176</v>
      </c>
    </row>
    <row r="330" spans="1:7" x14ac:dyDescent="0.35">
      <c r="A330">
        <v>106170</v>
      </c>
      <c r="B330" s="58">
        <v>15.535730029273342</v>
      </c>
      <c r="C330">
        <v>7.7777777777777777</v>
      </c>
      <c r="E330" s="2">
        <v>66.178477870110996</v>
      </c>
      <c r="F330" s="2">
        <v>9.7777777777777768</v>
      </c>
      <c r="G330" s="58">
        <f t="shared" si="11"/>
        <v>73.531642077901111</v>
      </c>
    </row>
    <row r="331" spans="1:7" x14ac:dyDescent="0.35">
      <c r="A331">
        <v>106171</v>
      </c>
      <c r="B331" s="58">
        <v>66.178477870110996</v>
      </c>
      <c r="C331">
        <v>9.7777777777777768</v>
      </c>
      <c r="E331" s="2">
        <v>66.21163539826793</v>
      </c>
      <c r="F331" s="2">
        <v>9.1111111111111107</v>
      </c>
      <c r="G331" s="58">
        <f t="shared" si="11"/>
        <v>73.568483775853252</v>
      </c>
    </row>
    <row r="332" spans="1:7" x14ac:dyDescent="0.35">
      <c r="A332">
        <v>106178</v>
      </c>
      <c r="B332" s="58">
        <v>34.381055546271881</v>
      </c>
      <c r="C332">
        <v>9.1111111111111107</v>
      </c>
      <c r="E332" s="2">
        <v>66.301409217805485</v>
      </c>
      <c r="F332" s="2">
        <v>9.7777777777777768</v>
      </c>
      <c r="G332" s="58">
        <f t="shared" si="11"/>
        <v>73.668232464228311</v>
      </c>
    </row>
    <row r="333" spans="1:7" x14ac:dyDescent="0.35">
      <c r="A333">
        <v>106179</v>
      </c>
      <c r="B333" s="58">
        <v>30.282710658326874</v>
      </c>
      <c r="C333">
        <v>9.1111111111111107</v>
      </c>
      <c r="E333" s="2">
        <v>66.357351972979913</v>
      </c>
      <c r="F333" s="2">
        <v>9.5555555555555554</v>
      </c>
      <c r="G333" s="58">
        <f t="shared" si="11"/>
        <v>73.730391081088797</v>
      </c>
    </row>
    <row r="334" spans="1:7" x14ac:dyDescent="0.35">
      <c r="A334">
        <v>106183</v>
      </c>
      <c r="B334" s="58">
        <v>36.383789382733482</v>
      </c>
      <c r="C334">
        <v>9.7777777777777768</v>
      </c>
      <c r="E334" s="2">
        <v>66.488703509876871</v>
      </c>
      <c r="F334" s="2">
        <v>9.3333333333333339</v>
      </c>
      <c r="G334" s="58">
        <f t="shared" si="11"/>
        <v>73.876337233196523</v>
      </c>
    </row>
    <row r="335" spans="1:7" x14ac:dyDescent="0.35">
      <c r="A335">
        <v>106184</v>
      </c>
      <c r="B335" s="58">
        <v>36.147034996830413</v>
      </c>
      <c r="C335">
        <v>8.8888888888888893</v>
      </c>
      <c r="E335" s="2">
        <v>66.797314909060432</v>
      </c>
      <c r="F335" s="2">
        <v>9.5555555555555554</v>
      </c>
      <c r="G335" s="58">
        <f t="shared" si="11"/>
        <v>74.219238787844915</v>
      </c>
    </row>
    <row r="336" spans="1:7" x14ac:dyDescent="0.35">
      <c r="A336">
        <v>106186</v>
      </c>
      <c r="B336" s="58">
        <v>11.870882835876113</v>
      </c>
      <c r="C336">
        <v>0</v>
      </c>
      <c r="E336" s="2">
        <v>66.855002758463286</v>
      </c>
      <c r="F336" s="2">
        <v>9.1111111111111107</v>
      </c>
      <c r="G336" s="58">
        <f t="shared" si="11"/>
        <v>74.283336398292548</v>
      </c>
    </row>
    <row r="337" spans="1:7" x14ac:dyDescent="0.35">
      <c r="A337">
        <v>106407</v>
      </c>
      <c r="B337" s="58">
        <v>61.927436281419169</v>
      </c>
      <c r="C337">
        <v>8.4444444444444446</v>
      </c>
      <c r="E337" s="2">
        <v>66.938152754476519</v>
      </c>
      <c r="F337" s="2">
        <v>9.1111111111111107</v>
      </c>
      <c r="G337" s="58">
        <f t="shared" si="11"/>
        <v>74.375725282751688</v>
      </c>
    </row>
    <row r="338" spans="1:7" x14ac:dyDescent="0.35">
      <c r="A338">
        <v>106423</v>
      </c>
      <c r="B338" s="58">
        <v>37.342861027565597</v>
      </c>
      <c r="C338">
        <v>8</v>
      </c>
      <c r="E338" s="2">
        <v>66.956925287278594</v>
      </c>
      <c r="F338" s="2">
        <v>9.5555555555555554</v>
      </c>
      <c r="G338" s="58">
        <f t="shared" si="11"/>
        <v>74.396583652531774</v>
      </c>
    </row>
    <row r="339" spans="1:7" x14ac:dyDescent="0.35">
      <c r="A339">
        <v>106425</v>
      </c>
      <c r="B339" s="58">
        <v>38.692861141497261</v>
      </c>
      <c r="C339">
        <v>8.6666666666666679</v>
      </c>
      <c r="E339" s="2">
        <v>67.024889632140486</v>
      </c>
      <c r="F339" s="2">
        <v>9.1111111111111107</v>
      </c>
      <c r="G339" s="58">
        <f t="shared" si="11"/>
        <v>74.472099591267209</v>
      </c>
    </row>
    <row r="340" spans="1:7" x14ac:dyDescent="0.35">
      <c r="A340">
        <v>106426</v>
      </c>
      <c r="B340" s="58">
        <v>73.395063002127387</v>
      </c>
      <c r="C340">
        <v>9.5555555555555554</v>
      </c>
      <c r="E340" s="2">
        <v>67.058254191183352</v>
      </c>
      <c r="F340" s="2">
        <v>9.5555555555555554</v>
      </c>
      <c r="G340" s="58">
        <f t="shared" si="11"/>
        <v>74.509171323537061</v>
      </c>
    </row>
    <row r="341" spans="1:7" x14ac:dyDescent="0.35">
      <c r="A341">
        <v>106427</v>
      </c>
      <c r="B341" s="58">
        <v>27.286572047086086</v>
      </c>
      <c r="C341">
        <v>9.1111111111111107</v>
      </c>
      <c r="E341" s="2">
        <v>67.061061187840025</v>
      </c>
      <c r="F341" s="2">
        <v>9.5555555555555554</v>
      </c>
      <c r="G341" s="58">
        <f t="shared" si="11"/>
        <v>74.512290208711136</v>
      </c>
    </row>
    <row r="342" spans="1:7" x14ac:dyDescent="0.35">
      <c r="A342">
        <v>106428</v>
      </c>
      <c r="B342" s="58">
        <v>60.811118842858242</v>
      </c>
      <c r="C342">
        <v>9.1111111111111107</v>
      </c>
      <c r="E342" s="2">
        <v>67.411356159587754</v>
      </c>
      <c r="F342" s="2">
        <v>9.5555555555555554</v>
      </c>
      <c r="G342" s="58">
        <f t="shared" si="11"/>
        <v>74.901506843986397</v>
      </c>
    </row>
    <row r="343" spans="1:7" x14ac:dyDescent="0.35">
      <c r="A343">
        <v>106441</v>
      </c>
      <c r="B343" s="58">
        <v>24.640164146052097</v>
      </c>
      <c r="C343">
        <v>9.1111111111111107</v>
      </c>
      <c r="E343" s="2">
        <v>67.460081819096672</v>
      </c>
      <c r="F343" s="2">
        <v>9.5555555555555554</v>
      </c>
      <c r="G343" s="58">
        <f t="shared" si="11"/>
        <v>74.955646465662966</v>
      </c>
    </row>
    <row r="344" spans="1:7" x14ac:dyDescent="0.35">
      <c r="A344">
        <v>106447</v>
      </c>
      <c r="B344" s="58">
        <v>29.00672853386034</v>
      </c>
      <c r="C344">
        <v>8.8888888888888893</v>
      </c>
      <c r="E344" s="2">
        <v>67.716163436555036</v>
      </c>
      <c r="F344" s="2">
        <v>9.5555555555555554</v>
      </c>
      <c r="G344" s="58">
        <f t="shared" si="11"/>
        <v>75.240181596172263</v>
      </c>
    </row>
    <row r="345" spans="1:7" x14ac:dyDescent="0.35">
      <c r="A345">
        <v>106448</v>
      </c>
      <c r="B345" s="58">
        <v>35.493987103800329</v>
      </c>
      <c r="C345">
        <v>8.2222222222222214</v>
      </c>
      <c r="E345" s="2">
        <v>67.852216918922068</v>
      </c>
      <c r="F345" s="2">
        <v>8.6666666666666679</v>
      </c>
      <c r="G345" s="58">
        <f t="shared" si="11"/>
        <v>75.391352132135637</v>
      </c>
    </row>
    <row r="346" spans="1:7" x14ac:dyDescent="0.35">
      <c r="A346">
        <v>106450</v>
      </c>
      <c r="B346" s="58">
        <v>22.483719586017482</v>
      </c>
      <c r="C346">
        <v>7.5555555555555554</v>
      </c>
      <c r="E346" s="2">
        <v>68.066094641353089</v>
      </c>
      <c r="F346" s="2">
        <v>10</v>
      </c>
      <c r="G346" s="58">
        <f t="shared" si="11"/>
        <v>75.628994045947877</v>
      </c>
    </row>
    <row r="347" spans="1:7" x14ac:dyDescent="0.35">
      <c r="A347">
        <v>106453</v>
      </c>
      <c r="B347" s="58">
        <v>54.177786210457882</v>
      </c>
      <c r="C347">
        <v>8.6666666666666679</v>
      </c>
      <c r="E347" s="2">
        <v>68.130987719008118</v>
      </c>
      <c r="F347" s="2">
        <v>9.1111111111111107</v>
      </c>
      <c r="G347" s="58">
        <f t="shared" si="11"/>
        <v>75.701097465564573</v>
      </c>
    </row>
    <row r="348" spans="1:7" x14ac:dyDescent="0.35">
      <c r="A348">
        <v>106537</v>
      </c>
      <c r="B348" s="58">
        <v>34.120855760940302</v>
      </c>
      <c r="C348">
        <v>8.6666666666666679</v>
      </c>
      <c r="E348" s="2">
        <v>68.143906363618981</v>
      </c>
      <c r="F348" s="2">
        <v>9.3333333333333339</v>
      </c>
      <c r="G348" s="58">
        <f t="shared" si="11"/>
        <v>75.715451515132202</v>
      </c>
    </row>
    <row r="349" spans="1:7" x14ac:dyDescent="0.35">
      <c r="A349">
        <v>106538</v>
      </c>
      <c r="B349" s="58">
        <v>22.934794816799929</v>
      </c>
      <c r="C349">
        <v>9.3333333333333339</v>
      </c>
      <c r="E349" s="2">
        <v>68.859552614402077</v>
      </c>
      <c r="F349" s="2">
        <v>9.3333333333333339</v>
      </c>
      <c r="G349" s="58">
        <f t="shared" si="11"/>
        <v>76.510614016002307</v>
      </c>
    </row>
    <row r="350" spans="1:7" x14ac:dyDescent="0.35">
      <c r="A350">
        <v>106542</v>
      </c>
      <c r="B350" s="58">
        <v>34.253190875814802</v>
      </c>
      <c r="C350">
        <v>8.4444444444444446</v>
      </c>
      <c r="E350" s="2">
        <v>68.910364772593425</v>
      </c>
      <c r="F350" s="2">
        <v>9.7777777777777768</v>
      </c>
      <c r="G350" s="58">
        <f t="shared" si="11"/>
        <v>76.567071969548252</v>
      </c>
    </row>
    <row r="351" spans="1:7" x14ac:dyDescent="0.35">
      <c r="A351">
        <v>106544</v>
      </c>
      <c r="B351" s="58">
        <v>58.822577942636272</v>
      </c>
      <c r="C351">
        <v>9.1111111111111107</v>
      </c>
      <c r="E351" s="2">
        <v>68.914888595435201</v>
      </c>
      <c r="F351" s="2">
        <v>9.5555555555555554</v>
      </c>
      <c r="G351" s="58">
        <f t="shared" si="11"/>
        <v>76.572098439372454</v>
      </c>
    </row>
    <row r="352" spans="1:7" x14ac:dyDescent="0.35">
      <c r="A352">
        <v>106545</v>
      </c>
      <c r="B352" s="58">
        <v>69.218092291786775</v>
      </c>
      <c r="C352">
        <v>9.3333333333333339</v>
      </c>
      <c r="E352" s="2">
        <v>68.953381279363384</v>
      </c>
      <c r="F352" s="2">
        <v>10</v>
      </c>
      <c r="G352" s="58">
        <f t="shared" si="11"/>
        <v>76.614868088181538</v>
      </c>
    </row>
    <row r="353" spans="1:7" x14ac:dyDescent="0.35">
      <c r="A353">
        <v>106546</v>
      </c>
      <c r="B353" s="58">
        <v>54.937093481321909</v>
      </c>
      <c r="C353">
        <v>10</v>
      </c>
      <c r="E353" s="2">
        <v>69.047434230513986</v>
      </c>
      <c r="F353" s="2">
        <v>9.7777777777777768</v>
      </c>
      <c r="G353" s="58">
        <f t="shared" si="11"/>
        <v>76.71937136723777</v>
      </c>
    </row>
    <row r="354" spans="1:7" x14ac:dyDescent="0.35">
      <c r="A354">
        <v>106547</v>
      </c>
      <c r="B354" s="58">
        <v>13.680910266007649</v>
      </c>
      <c r="C354">
        <v>5.333333333333333</v>
      </c>
      <c r="E354" s="2">
        <v>69.218092291786775</v>
      </c>
      <c r="F354" s="2">
        <v>9.3333333333333339</v>
      </c>
      <c r="G354" s="58">
        <f t="shared" si="11"/>
        <v>76.90899143531864</v>
      </c>
    </row>
    <row r="355" spans="1:7" x14ac:dyDescent="0.35">
      <c r="A355">
        <v>106548</v>
      </c>
      <c r="B355" s="58">
        <v>44.732854251841623</v>
      </c>
      <c r="C355">
        <v>9.5555555555555554</v>
      </c>
      <c r="E355" s="2">
        <v>69.23456513896646</v>
      </c>
      <c r="F355" s="2">
        <v>9.1111111111111107</v>
      </c>
      <c r="G355" s="58">
        <f t="shared" si="11"/>
        <v>76.927294598851631</v>
      </c>
    </row>
    <row r="356" spans="1:7" x14ac:dyDescent="0.35">
      <c r="A356">
        <v>106549</v>
      </c>
      <c r="B356" s="58">
        <v>29.720598583230018</v>
      </c>
      <c r="C356">
        <v>9.5555555555555554</v>
      </c>
      <c r="E356" s="2">
        <v>69.39502019565964</v>
      </c>
      <c r="F356" s="2">
        <v>10</v>
      </c>
      <c r="G356" s="58">
        <f t="shared" si="11"/>
        <v>77.10557799517737</v>
      </c>
    </row>
    <row r="357" spans="1:7" x14ac:dyDescent="0.35">
      <c r="A357">
        <v>106552</v>
      </c>
      <c r="B357" s="58">
        <v>45.216755245089153</v>
      </c>
      <c r="C357">
        <v>9.1111111111111107</v>
      </c>
      <c r="E357" s="2">
        <v>69.432164848373631</v>
      </c>
      <c r="F357" s="2">
        <v>10</v>
      </c>
      <c r="G357" s="58">
        <f t="shared" si="11"/>
        <v>77.146849831526254</v>
      </c>
    </row>
    <row r="358" spans="1:7" x14ac:dyDescent="0.35">
      <c r="A358">
        <v>106553</v>
      </c>
      <c r="B358" s="58">
        <v>22.000133308075963</v>
      </c>
      <c r="C358">
        <v>7.7777777777777777</v>
      </c>
      <c r="E358" s="2">
        <v>70.0278000802804</v>
      </c>
      <c r="F358" s="2">
        <v>9.3333333333333339</v>
      </c>
      <c r="G358" s="58">
        <f t="shared" si="11"/>
        <v>77.808666755867108</v>
      </c>
    </row>
    <row r="359" spans="1:7" x14ac:dyDescent="0.35">
      <c r="A359">
        <v>106555</v>
      </c>
      <c r="B359" s="58">
        <v>26.872967753244296</v>
      </c>
      <c r="C359">
        <v>8.4444444444444446</v>
      </c>
      <c r="E359" s="2">
        <v>70.211005615419893</v>
      </c>
      <c r="F359" s="2">
        <v>9.3333333333333339</v>
      </c>
      <c r="G359" s="58">
        <f t="shared" si="11"/>
        <v>78.012228461577664</v>
      </c>
    </row>
    <row r="360" spans="1:7" x14ac:dyDescent="0.35">
      <c r="A360">
        <v>106557</v>
      </c>
      <c r="B360" s="58">
        <v>22.354339325197603</v>
      </c>
      <c r="C360">
        <v>8.6666666666666679</v>
      </c>
      <c r="E360" s="2">
        <v>70.404819868035958</v>
      </c>
      <c r="F360" s="2">
        <v>10</v>
      </c>
      <c r="G360" s="58">
        <f t="shared" si="11"/>
        <v>78.227577631151064</v>
      </c>
    </row>
    <row r="361" spans="1:7" x14ac:dyDescent="0.35">
      <c r="A361">
        <v>106558</v>
      </c>
      <c r="B361" s="58">
        <v>18.755603252956409</v>
      </c>
      <c r="C361">
        <v>7.1111111111111116</v>
      </c>
      <c r="E361" s="2">
        <v>70.906620880809271</v>
      </c>
      <c r="F361" s="2">
        <v>9.5555555555555554</v>
      </c>
      <c r="G361" s="58">
        <f t="shared" si="11"/>
        <v>78.7851343120103</v>
      </c>
    </row>
    <row r="362" spans="1:7" x14ac:dyDescent="0.35">
      <c r="A362">
        <v>106559</v>
      </c>
      <c r="B362" s="58">
        <v>31.099014977415756</v>
      </c>
      <c r="C362">
        <v>8.6666666666666679</v>
      </c>
      <c r="E362" s="2">
        <v>71.070329638215853</v>
      </c>
      <c r="F362" s="2">
        <v>9.7777777777777768</v>
      </c>
      <c r="G362" s="58">
        <f t="shared" si="11"/>
        <v>78.967032931350943</v>
      </c>
    </row>
    <row r="363" spans="1:7" x14ac:dyDescent="0.35">
      <c r="A363">
        <v>106562</v>
      </c>
      <c r="B363" s="58">
        <v>32.416930807497245</v>
      </c>
      <c r="C363">
        <v>8.6666666666666679</v>
      </c>
      <c r="E363" s="2">
        <v>71.229199329813156</v>
      </c>
      <c r="F363" s="2">
        <v>9.7777777777777768</v>
      </c>
      <c r="G363" s="58">
        <f t="shared" si="11"/>
        <v>79.14355481090351</v>
      </c>
    </row>
    <row r="364" spans="1:7" x14ac:dyDescent="0.35">
      <c r="A364">
        <v>106563</v>
      </c>
      <c r="B364" s="58">
        <v>39.616614808204929</v>
      </c>
      <c r="C364">
        <v>8.8888888888888893</v>
      </c>
      <c r="E364" s="2">
        <v>71.312950525834694</v>
      </c>
      <c r="F364" s="2">
        <v>9.3333333333333339</v>
      </c>
      <c r="G364" s="58">
        <f t="shared" si="11"/>
        <v>79.236611695371877</v>
      </c>
    </row>
    <row r="365" spans="1:7" x14ac:dyDescent="0.35">
      <c r="A365">
        <v>106564</v>
      </c>
      <c r="B365" s="58">
        <v>46.782169733069182</v>
      </c>
      <c r="C365">
        <v>8.2222222222222214</v>
      </c>
      <c r="E365" s="2">
        <v>71.342464760784864</v>
      </c>
      <c r="F365" s="2">
        <v>9.5555555555555554</v>
      </c>
      <c r="G365" s="58">
        <f t="shared" si="11"/>
        <v>79.269405289760968</v>
      </c>
    </row>
    <row r="366" spans="1:7" x14ac:dyDescent="0.35">
      <c r="A366">
        <v>106565</v>
      </c>
      <c r="B366" s="58">
        <v>19.417716246177946</v>
      </c>
      <c r="C366">
        <v>8.2222222222222214</v>
      </c>
      <c r="E366" s="2">
        <v>71.498012371214443</v>
      </c>
      <c r="F366" s="2">
        <v>10</v>
      </c>
      <c r="G366" s="58">
        <f t="shared" si="11"/>
        <v>79.44223596801605</v>
      </c>
    </row>
    <row r="367" spans="1:7" x14ac:dyDescent="0.35">
      <c r="A367">
        <v>106566</v>
      </c>
      <c r="B367" s="58">
        <v>36.01614043355535</v>
      </c>
      <c r="C367">
        <v>8.4444444444444446</v>
      </c>
      <c r="E367" s="2">
        <v>72.148540619773215</v>
      </c>
      <c r="F367" s="2">
        <v>9.5555555555555554</v>
      </c>
      <c r="G367" s="58">
        <f t="shared" si="11"/>
        <v>80.16504513308135</v>
      </c>
    </row>
    <row r="368" spans="1:7" x14ac:dyDescent="0.35">
      <c r="A368">
        <v>106606</v>
      </c>
      <c r="B368" s="58">
        <v>83.227026277601482</v>
      </c>
      <c r="C368">
        <v>9.5555555555555554</v>
      </c>
      <c r="E368" s="2">
        <v>72.223462450348052</v>
      </c>
      <c r="F368" s="2">
        <v>0</v>
      </c>
      <c r="G368" s="58">
        <f t="shared" si="11"/>
        <v>80.248291611497834</v>
      </c>
    </row>
    <row r="369" spans="1:7" x14ac:dyDescent="0.35">
      <c r="A369">
        <v>106607</v>
      </c>
      <c r="B369" s="58">
        <v>36.794248138024187</v>
      </c>
      <c r="C369">
        <v>0</v>
      </c>
      <c r="E369" s="2">
        <v>72.607584216545803</v>
      </c>
      <c r="F369" s="2">
        <v>9.7777777777777768</v>
      </c>
      <c r="G369" s="58">
        <f t="shared" si="11"/>
        <v>80.675093573939776</v>
      </c>
    </row>
    <row r="370" spans="1:7" x14ac:dyDescent="0.35">
      <c r="A370">
        <v>106608</v>
      </c>
      <c r="B370" s="58">
        <v>37.731183614817169</v>
      </c>
      <c r="C370">
        <v>8</v>
      </c>
      <c r="E370" s="2">
        <v>72.622730268307151</v>
      </c>
      <c r="F370" s="2">
        <v>9.3333333333333339</v>
      </c>
      <c r="G370" s="58">
        <f t="shared" si="11"/>
        <v>80.691922520341279</v>
      </c>
    </row>
    <row r="371" spans="1:7" x14ac:dyDescent="0.35">
      <c r="A371">
        <v>106617</v>
      </c>
      <c r="B371" s="58">
        <v>38.47234906185421</v>
      </c>
      <c r="C371">
        <v>0</v>
      </c>
      <c r="E371" s="2">
        <v>72.799142706517841</v>
      </c>
      <c r="F371" s="2">
        <v>9.5555555555555554</v>
      </c>
      <c r="G371" s="58">
        <f t="shared" si="11"/>
        <v>80.887936340575379</v>
      </c>
    </row>
    <row r="372" spans="1:7" x14ac:dyDescent="0.35">
      <c r="A372">
        <v>106625</v>
      </c>
      <c r="B372" s="58">
        <v>60.918317182652267</v>
      </c>
      <c r="C372">
        <v>9.5555555555555554</v>
      </c>
      <c r="E372" s="2">
        <v>72.986573888758343</v>
      </c>
      <c r="F372" s="2">
        <v>6.8888888888888893</v>
      </c>
      <c r="G372" s="58">
        <f t="shared" si="11"/>
        <v>81.096193209731496</v>
      </c>
    </row>
    <row r="373" spans="1:7" x14ac:dyDescent="0.35">
      <c r="A373">
        <v>106626</v>
      </c>
      <c r="B373" s="58">
        <v>30.936509102872339</v>
      </c>
      <c r="C373">
        <v>9.3333333333333339</v>
      </c>
      <c r="E373" s="2">
        <v>73.395063002127387</v>
      </c>
      <c r="F373" s="2">
        <v>9.5555555555555554</v>
      </c>
      <c r="G373" s="58">
        <f t="shared" si="11"/>
        <v>81.550070002363768</v>
      </c>
    </row>
    <row r="374" spans="1:7" x14ac:dyDescent="0.35">
      <c r="A374">
        <v>106628</v>
      </c>
      <c r="B374" s="58">
        <v>15.864179376615414</v>
      </c>
      <c r="C374">
        <v>9.1111111111111107</v>
      </c>
      <c r="E374" s="2">
        <v>73.50540467534853</v>
      </c>
      <c r="F374" s="2">
        <v>9.1111111111111107</v>
      </c>
      <c r="G374" s="58">
        <f t="shared" si="11"/>
        <v>81.672671861498372</v>
      </c>
    </row>
    <row r="375" spans="1:7" x14ac:dyDescent="0.35">
      <c r="A375">
        <v>106633</v>
      </c>
      <c r="B375" s="58">
        <v>37.843435416915881</v>
      </c>
      <c r="C375">
        <v>9.1111111111111107</v>
      </c>
      <c r="E375" s="2">
        <v>73.612055889764676</v>
      </c>
      <c r="F375" s="2">
        <v>9.7777777777777768</v>
      </c>
      <c r="G375" s="58">
        <f t="shared" si="11"/>
        <v>81.791173210849649</v>
      </c>
    </row>
    <row r="376" spans="1:7" x14ac:dyDescent="0.35">
      <c r="A376">
        <v>106634</v>
      </c>
      <c r="B376" s="58">
        <v>31.700850221295056</v>
      </c>
      <c r="C376">
        <v>6.8888888888888893</v>
      </c>
      <c r="E376" s="2">
        <v>73.619601140037929</v>
      </c>
      <c r="F376" s="2">
        <v>8.6666666666666679</v>
      </c>
      <c r="G376" s="58">
        <f t="shared" si="11"/>
        <v>81.799556822264364</v>
      </c>
    </row>
    <row r="377" spans="1:7" x14ac:dyDescent="0.35">
      <c r="A377">
        <v>106636</v>
      </c>
      <c r="B377" s="58">
        <v>34.463279838749884</v>
      </c>
      <c r="C377">
        <v>8.4444444444444446</v>
      </c>
      <c r="E377" s="2">
        <v>73.912193412458279</v>
      </c>
      <c r="F377" s="2">
        <v>8.8888888888888893</v>
      </c>
      <c r="G377" s="58">
        <f t="shared" si="11"/>
        <v>82.124659347175864</v>
      </c>
    </row>
    <row r="378" spans="1:7" x14ac:dyDescent="0.35">
      <c r="A378">
        <v>106638</v>
      </c>
      <c r="B378" s="58">
        <v>54.861226383091605</v>
      </c>
      <c r="C378">
        <v>9.5555555555555554</v>
      </c>
      <c r="E378" s="2">
        <v>73.923503263558459</v>
      </c>
      <c r="F378" s="2">
        <v>9.1111111111111107</v>
      </c>
      <c r="G378" s="58">
        <f t="shared" si="11"/>
        <v>82.137225848398288</v>
      </c>
    </row>
    <row r="379" spans="1:7" x14ac:dyDescent="0.35">
      <c r="A379">
        <v>106643</v>
      </c>
      <c r="B379" s="58">
        <v>35.709904092884742</v>
      </c>
      <c r="C379">
        <v>8.4444444444444446</v>
      </c>
      <c r="E379" s="2">
        <v>74.044759601070041</v>
      </c>
      <c r="F379" s="2">
        <v>8</v>
      </c>
      <c r="G379" s="58">
        <f t="shared" si="11"/>
        <v>82.271955112300049</v>
      </c>
    </row>
    <row r="380" spans="1:7" x14ac:dyDescent="0.35">
      <c r="A380">
        <v>106644</v>
      </c>
      <c r="B380" s="58">
        <v>37.334999667963302</v>
      </c>
      <c r="C380">
        <v>8.6666666666666679</v>
      </c>
      <c r="E380" s="2">
        <v>74.148165370195244</v>
      </c>
      <c r="F380" s="2">
        <v>9.5555555555555554</v>
      </c>
      <c r="G380" s="58">
        <f t="shared" si="11"/>
        <v>82.386850411328055</v>
      </c>
    </row>
    <row r="381" spans="1:7" x14ac:dyDescent="0.35">
      <c r="A381">
        <v>106703</v>
      </c>
      <c r="B381" s="58">
        <v>45.243278357118356</v>
      </c>
      <c r="C381">
        <v>9.5555555555555554</v>
      </c>
      <c r="E381" s="2">
        <v>74.183315618022291</v>
      </c>
      <c r="F381" s="2">
        <v>10</v>
      </c>
      <c r="G381" s="58">
        <f t="shared" si="11"/>
        <v>82.425906242246995</v>
      </c>
    </row>
    <row r="382" spans="1:7" x14ac:dyDescent="0.35">
      <c r="A382">
        <v>107789</v>
      </c>
      <c r="B382" s="58">
        <v>19.532083919335932</v>
      </c>
      <c r="C382">
        <v>9.1111111111111107</v>
      </c>
      <c r="E382" s="2">
        <v>74.42862463784796</v>
      </c>
      <c r="F382" s="2">
        <v>9.5555555555555554</v>
      </c>
      <c r="G382" s="58">
        <f t="shared" si="11"/>
        <v>82.69847181983107</v>
      </c>
    </row>
    <row r="383" spans="1:7" x14ac:dyDescent="0.35">
      <c r="A383">
        <v>107792</v>
      </c>
      <c r="B383" s="58">
        <v>46.670964965010299</v>
      </c>
      <c r="C383">
        <v>8.8888888888888893</v>
      </c>
      <c r="E383" s="2">
        <v>74.431298616075026</v>
      </c>
      <c r="F383" s="2">
        <v>10</v>
      </c>
      <c r="G383" s="58">
        <f t="shared" si="11"/>
        <v>82.701442906750032</v>
      </c>
    </row>
    <row r="384" spans="1:7" x14ac:dyDescent="0.35">
      <c r="A384">
        <v>107793</v>
      </c>
      <c r="B384" s="58">
        <v>19.273122662068346</v>
      </c>
      <c r="C384">
        <v>8.4444444444444446</v>
      </c>
      <c r="E384" s="2">
        <v>74.646578250414038</v>
      </c>
      <c r="F384" s="2">
        <v>8</v>
      </c>
      <c r="G384" s="58">
        <f t="shared" si="11"/>
        <v>82.940642500460044</v>
      </c>
    </row>
    <row r="385" spans="1:7" x14ac:dyDescent="0.35">
      <c r="A385">
        <v>107794</v>
      </c>
      <c r="B385" s="58">
        <v>46.317875139827123</v>
      </c>
      <c r="C385">
        <v>8</v>
      </c>
      <c r="E385" s="2">
        <v>75.474214581910104</v>
      </c>
      <c r="F385" s="2">
        <v>9.1111111111111107</v>
      </c>
      <c r="G385" s="58">
        <f t="shared" si="11"/>
        <v>83.860238424344558</v>
      </c>
    </row>
    <row r="386" spans="1:7" x14ac:dyDescent="0.35">
      <c r="A386">
        <v>107796</v>
      </c>
      <c r="B386" s="58">
        <v>24.520946764893264</v>
      </c>
      <c r="C386">
        <v>8.4444444444444446</v>
      </c>
      <c r="E386" s="2">
        <v>75.591913865025688</v>
      </c>
      <c r="F386" s="2">
        <v>9.3333333333333339</v>
      </c>
      <c r="G386" s="58">
        <f t="shared" si="11"/>
        <v>83.991015405584108</v>
      </c>
    </row>
    <row r="387" spans="1:7" x14ac:dyDescent="0.35">
      <c r="A387">
        <v>107797</v>
      </c>
      <c r="B387" s="58">
        <v>55.300050115975587</v>
      </c>
      <c r="C387">
        <v>9.3333333333333339</v>
      </c>
      <c r="E387" s="2">
        <v>75.938128411460383</v>
      </c>
      <c r="F387" s="2">
        <v>9.3333333333333339</v>
      </c>
      <c r="G387" s="58">
        <f t="shared" si="11"/>
        <v>84.375698234955976</v>
      </c>
    </row>
    <row r="388" spans="1:7" x14ac:dyDescent="0.35">
      <c r="A388">
        <v>107799</v>
      </c>
      <c r="B388" s="58">
        <v>42.573017088571405</v>
      </c>
      <c r="C388">
        <v>8</v>
      </c>
      <c r="E388" s="2">
        <v>76.192704545175133</v>
      </c>
      <c r="F388" s="2">
        <v>9.7777777777777768</v>
      </c>
      <c r="G388" s="58">
        <f t="shared" si="11"/>
        <v>84.658560605750139</v>
      </c>
    </row>
    <row r="389" spans="1:7" x14ac:dyDescent="0.35">
      <c r="A389">
        <v>107800</v>
      </c>
      <c r="B389" s="58">
        <v>28.970011713809718</v>
      </c>
      <c r="C389">
        <v>9.3333333333333339</v>
      </c>
      <c r="E389" s="2">
        <v>76.336311164273837</v>
      </c>
      <c r="F389" s="2">
        <v>10</v>
      </c>
      <c r="G389" s="58">
        <f t="shared" ref="G389:G406" si="12">E389/90*100</f>
        <v>84.818123515859824</v>
      </c>
    </row>
    <row r="390" spans="1:7" x14ac:dyDescent="0.35">
      <c r="A390">
        <v>107801</v>
      </c>
      <c r="B390" s="58">
        <v>55.639290338783468</v>
      </c>
      <c r="C390">
        <v>8.6666666666666679</v>
      </c>
      <c r="E390" s="2">
        <v>77.055610337866497</v>
      </c>
      <c r="F390" s="2">
        <v>9.3333333333333339</v>
      </c>
      <c r="G390" s="58">
        <f t="shared" si="12"/>
        <v>85.617344819851667</v>
      </c>
    </row>
    <row r="391" spans="1:7" x14ac:dyDescent="0.35">
      <c r="A391">
        <v>107803</v>
      </c>
      <c r="B391" s="58">
        <v>12.718769244395121</v>
      </c>
      <c r="C391">
        <v>6.2222222222222223</v>
      </c>
      <c r="E391" s="2">
        <v>77.281584123456128</v>
      </c>
      <c r="F391" s="2">
        <v>9.5555555555555554</v>
      </c>
      <c r="G391" s="58">
        <f t="shared" si="12"/>
        <v>85.868426803840137</v>
      </c>
    </row>
    <row r="392" spans="1:7" x14ac:dyDescent="0.35">
      <c r="A392">
        <v>107804</v>
      </c>
      <c r="B392" s="58">
        <v>27.683965991489739</v>
      </c>
      <c r="C392">
        <v>0</v>
      </c>
      <c r="E392" s="2">
        <v>77.645733360040396</v>
      </c>
      <c r="F392" s="2">
        <v>8.4444444444444446</v>
      </c>
      <c r="G392" s="58">
        <f t="shared" si="12"/>
        <v>86.273037066711552</v>
      </c>
    </row>
    <row r="393" spans="1:7" x14ac:dyDescent="0.35">
      <c r="A393">
        <v>107805</v>
      </c>
      <c r="B393" s="58">
        <v>25.544770846271351</v>
      </c>
      <c r="C393">
        <v>8</v>
      </c>
      <c r="E393" s="2">
        <v>77.711337061552328</v>
      </c>
      <c r="F393" s="2">
        <v>9.5555555555555554</v>
      </c>
      <c r="G393" s="58">
        <f t="shared" si="12"/>
        <v>86.345930068391468</v>
      </c>
    </row>
    <row r="394" spans="1:7" x14ac:dyDescent="0.35">
      <c r="A394">
        <v>107806</v>
      </c>
      <c r="B394" s="58">
        <v>36.982416203348869</v>
      </c>
      <c r="C394">
        <v>8.6666666666666679</v>
      </c>
      <c r="E394" s="2">
        <v>78.618934688554759</v>
      </c>
      <c r="F394" s="2">
        <v>9.1111111111111107</v>
      </c>
      <c r="G394" s="58">
        <f t="shared" si="12"/>
        <v>87.354371876171953</v>
      </c>
    </row>
    <row r="395" spans="1:7" x14ac:dyDescent="0.35">
      <c r="A395">
        <v>107807</v>
      </c>
      <c r="B395" s="58">
        <v>35.43030515287623</v>
      </c>
      <c r="C395">
        <v>9.1111111111111107</v>
      </c>
      <c r="E395" s="2">
        <v>78.687150153197607</v>
      </c>
      <c r="F395" s="2">
        <v>9.7777777777777768</v>
      </c>
      <c r="G395" s="58">
        <f t="shared" si="12"/>
        <v>87.430166836886229</v>
      </c>
    </row>
    <row r="396" spans="1:7" x14ac:dyDescent="0.35">
      <c r="A396">
        <v>107808</v>
      </c>
      <c r="B396" s="58">
        <v>37.440193969667376</v>
      </c>
      <c r="C396">
        <v>9.7777777777777768</v>
      </c>
      <c r="E396" s="2">
        <v>80.07892135794323</v>
      </c>
      <c r="F396" s="2">
        <v>9.7777777777777768</v>
      </c>
      <c r="G396" s="58">
        <f t="shared" si="12"/>
        <v>88.976579286603581</v>
      </c>
    </row>
    <row r="397" spans="1:7" x14ac:dyDescent="0.35">
      <c r="A397">
        <v>107809</v>
      </c>
      <c r="B397" s="58">
        <v>44.7860131971551</v>
      </c>
      <c r="C397">
        <v>9.5555555555555554</v>
      </c>
      <c r="E397" s="2">
        <v>80.282162389643275</v>
      </c>
      <c r="F397" s="2">
        <v>9.7777777777777768</v>
      </c>
      <c r="G397" s="58">
        <f t="shared" si="12"/>
        <v>89.20240265515919</v>
      </c>
    </row>
    <row r="398" spans="1:7" x14ac:dyDescent="0.35">
      <c r="A398">
        <v>107810</v>
      </c>
      <c r="B398" s="58">
        <v>28.338489149452776</v>
      </c>
      <c r="C398">
        <v>9.3333333333333339</v>
      </c>
      <c r="E398" s="2">
        <v>80.895655703707078</v>
      </c>
      <c r="F398" s="2">
        <v>9.5555555555555554</v>
      </c>
      <c r="G398" s="58">
        <f t="shared" si="12"/>
        <v>89.884061893007868</v>
      </c>
    </row>
    <row r="399" spans="1:7" x14ac:dyDescent="0.35">
      <c r="A399">
        <v>107811</v>
      </c>
      <c r="B399" s="58">
        <v>43.246950802261175</v>
      </c>
      <c r="C399">
        <v>8.8888888888888893</v>
      </c>
      <c r="E399" s="2">
        <v>81.141083650888334</v>
      </c>
      <c r="F399" s="2">
        <v>10</v>
      </c>
      <c r="G399" s="58">
        <f t="shared" si="12"/>
        <v>90.156759612098142</v>
      </c>
    </row>
    <row r="400" spans="1:7" x14ac:dyDescent="0.35">
      <c r="A400">
        <v>107813</v>
      </c>
      <c r="B400" s="58">
        <v>67.716163436555036</v>
      </c>
      <c r="C400">
        <v>9.5555555555555554</v>
      </c>
      <c r="E400" s="2">
        <v>81.230728277168907</v>
      </c>
      <c r="F400" s="2">
        <v>9.7777777777777768</v>
      </c>
      <c r="G400" s="58">
        <f t="shared" si="12"/>
        <v>90.256364752409894</v>
      </c>
    </row>
    <row r="401" spans="1:7" x14ac:dyDescent="0.35">
      <c r="A401">
        <v>107814</v>
      </c>
      <c r="B401" s="58">
        <v>23.464393614896359</v>
      </c>
      <c r="C401">
        <v>6.2222222222222223</v>
      </c>
      <c r="E401" s="2">
        <v>81.665380391412356</v>
      </c>
      <c r="F401" s="2">
        <v>10</v>
      </c>
      <c r="G401" s="58">
        <f t="shared" si="12"/>
        <v>90.739311546013724</v>
      </c>
    </row>
    <row r="402" spans="1:7" x14ac:dyDescent="0.35">
      <c r="A402">
        <v>107816</v>
      </c>
      <c r="B402" s="58">
        <v>40.484524134140941</v>
      </c>
      <c r="C402">
        <v>8.2222222222222214</v>
      </c>
      <c r="E402" s="2">
        <v>82.550784704578149</v>
      </c>
      <c r="F402" s="2">
        <v>9.5555555555555554</v>
      </c>
      <c r="G402" s="58">
        <f t="shared" si="12"/>
        <v>91.723094116197942</v>
      </c>
    </row>
    <row r="403" spans="1:7" x14ac:dyDescent="0.35">
      <c r="A403">
        <v>107818</v>
      </c>
      <c r="B403" s="58">
        <v>29.160132513672341</v>
      </c>
      <c r="C403">
        <v>0</v>
      </c>
      <c r="E403" s="2">
        <v>83.227026277601482</v>
      </c>
      <c r="F403" s="2">
        <v>9.5555555555555554</v>
      </c>
      <c r="G403" s="58">
        <f t="shared" si="12"/>
        <v>92.474473641779426</v>
      </c>
    </row>
    <row r="404" spans="1:7" x14ac:dyDescent="0.35">
      <c r="A404">
        <v>107821</v>
      </c>
      <c r="B404" s="58">
        <v>58.463214055601803</v>
      </c>
      <c r="C404">
        <v>8.8888888888888893</v>
      </c>
      <c r="E404" s="2">
        <v>83.543001685511086</v>
      </c>
      <c r="F404" s="2">
        <v>9.5555555555555554</v>
      </c>
      <c r="G404" s="58">
        <f t="shared" si="12"/>
        <v>92.825557428345647</v>
      </c>
    </row>
    <row r="405" spans="1:7" x14ac:dyDescent="0.35">
      <c r="A405">
        <v>107823</v>
      </c>
      <c r="B405" s="58">
        <v>67.411356159587754</v>
      </c>
      <c r="C405">
        <v>9.5555555555555554</v>
      </c>
      <c r="E405" s="2">
        <v>84.04663985059517</v>
      </c>
      <c r="F405" s="2">
        <v>9.5555555555555554</v>
      </c>
      <c r="G405" s="58">
        <f t="shared" si="12"/>
        <v>93.385155389550192</v>
      </c>
    </row>
    <row r="406" spans="1:7" x14ac:dyDescent="0.35">
      <c r="A406">
        <v>107824</v>
      </c>
      <c r="B406" s="58">
        <v>30.129956365653651</v>
      </c>
      <c r="C406">
        <v>8.6666666666666679</v>
      </c>
      <c r="E406" s="2">
        <v>84.150183851893289</v>
      </c>
      <c r="F406" s="2">
        <v>9.1111111111111107</v>
      </c>
      <c r="G406" s="58">
        <f t="shared" si="12"/>
        <v>93.50020427988143</v>
      </c>
    </row>
    <row r="407" spans="1:7" x14ac:dyDescent="0.35">
      <c r="A407" t="s">
        <v>1520</v>
      </c>
      <c r="C407">
        <v>3490.6666666666729</v>
      </c>
    </row>
  </sheetData>
  <autoFilter ref="I14:M14" xr:uid="{ADE64765-0A1F-40EC-B246-24A87C221F43}">
    <sortState xmlns:xlrd2="http://schemas.microsoft.com/office/spreadsheetml/2017/richdata2" ref="I15:M107">
      <sortCondition descending="1" ref="M1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8D8D-08CF-4B15-9985-52B9F5E476D7}">
  <dimension ref="A1:N43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C8" sqref="C8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4" x14ac:dyDescent="0.35">
      <c r="A1" t="s">
        <v>1057</v>
      </c>
      <c r="F1" t="s">
        <v>1058</v>
      </c>
      <c r="K1" t="s">
        <v>1059</v>
      </c>
    </row>
    <row r="2" spans="1:14" x14ac:dyDescent="0.35">
      <c r="A2" t="s">
        <v>1067</v>
      </c>
      <c r="B2">
        <v>10</v>
      </c>
      <c r="C2" t="s">
        <v>1061</v>
      </c>
      <c r="D2" t="s">
        <v>1062</v>
      </c>
      <c r="F2" t="s">
        <v>1067</v>
      </c>
      <c r="G2">
        <v>10</v>
      </c>
      <c r="H2" t="s">
        <v>1061</v>
      </c>
      <c r="I2" t="s">
        <v>1062</v>
      </c>
      <c r="K2" t="s">
        <v>1067</v>
      </c>
      <c r="L2">
        <v>10</v>
      </c>
      <c r="M2" t="s">
        <v>1061</v>
      </c>
      <c r="N2" t="s">
        <v>1062</v>
      </c>
    </row>
    <row r="3" spans="1:14" x14ac:dyDescent="0.35">
      <c r="A3" t="s">
        <v>1063</v>
      </c>
      <c r="B3">
        <v>50</v>
      </c>
      <c r="C3">
        <v>10</v>
      </c>
      <c r="D3">
        <v>0</v>
      </c>
      <c r="F3" t="s">
        <v>1063</v>
      </c>
      <c r="G3">
        <v>50</v>
      </c>
      <c r="H3">
        <v>10</v>
      </c>
      <c r="I3">
        <v>0</v>
      </c>
      <c r="K3" t="s">
        <v>1063</v>
      </c>
      <c r="L3">
        <v>50</v>
      </c>
      <c r="M3">
        <v>10</v>
      </c>
      <c r="N3">
        <v>0</v>
      </c>
    </row>
    <row r="4" spans="1:14" x14ac:dyDescent="0.35">
      <c r="A4" t="s">
        <v>1064</v>
      </c>
      <c r="B4">
        <v>45</v>
      </c>
      <c r="C4">
        <v>8</v>
      </c>
      <c r="D4">
        <v>2</v>
      </c>
      <c r="F4" t="s">
        <v>1064</v>
      </c>
      <c r="G4">
        <v>45</v>
      </c>
      <c r="H4">
        <v>8</v>
      </c>
      <c r="I4">
        <v>2</v>
      </c>
      <c r="K4" t="s">
        <v>1064</v>
      </c>
      <c r="L4">
        <v>45</v>
      </c>
      <c r="M4">
        <v>8</v>
      </c>
      <c r="N4">
        <v>2</v>
      </c>
    </row>
    <row r="5" spans="1:14" x14ac:dyDescent="0.35">
      <c r="A5" t="s">
        <v>1065</v>
      </c>
      <c r="B5">
        <v>40</v>
      </c>
      <c r="C5">
        <v>6</v>
      </c>
      <c r="D5">
        <v>2</v>
      </c>
      <c r="F5" t="s">
        <v>1065</v>
      </c>
      <c r="G5">
        <v>40</v>
      </c>
      <c r="H5">
        <v>6</v>
      </c>
      <c r="I5">
        <v>2</v>
      </c>
      <c r="K5" t="s">
        <v>1065</v>
      </c>
      <c r="L5">
        <v>40</v>
      </c>
      <c r="M5">
        <v>6</v>
      </c>
      <c r="N5">
        <v>2</v>
      </c>
    </row>
    <row r="6" spans="1:14" x14ac:dyDescent="0.35">
      <c r="A6" t="s">
        <v>1066</v>
      </c>
      <c r="B6">
        <v>30</v>
      </c>
      <c r="C6">
        <v>3</v>
      </c>
      <c r="D6">
        <v>3</v>
      </c>
      <c r="F6" t="s">
        <v>1066</v>
      </c>
      <c r="G6">
        <v>30</v>
      </c>
      <c r="H6">
        <v>3</v>
      </c>
      <c r="I6">
        <v>3</v>
      </c>
      <c r="K6" t="s">
        <v>1066</v>
      </c>
      <c r="L6">
        <v>30</v>
      </c>
      <c r="M6">
        <v>3</v>
      </c>
      <c r="N6">
        <v>3</v>
      </c>
    </row>
    <row r="9" spans="1:14" x14ac:dyDescent="0.35">
      <c r="A9" s="4"/>
      <c r="B9" s="3"/>
      <c r="F9" s="3"/>
      <c r="G9" s="3"/>
      <c r="L9" s="3"/>
    </row>
    <row r="10" spans="1:14" x14ac:dyDescent="0.35">
      <c r="A10" s="4"/>
      <c r="B10" s="3"/>
      <c r="G10" s="3"/>
      <c r="L10" s="3"/>
    </row>
    <row r="11" spans="1:14" x14ac:dyDescent="0.35">
      <c r="A11" s="4"/>
      <c r="B11" s="3"/>
      <c r="G11" s="3"/>
      <c r="L11" s="3"/>
    </row>
    <row r="12" spans="1:14" x14ac:dyDescent="0.35">
      <c r="A12" s="4"/>
      <c r="B12" s="3"/>
      <c r="G12" s="3"/>
      <c r="L12" s="3"/>
    </row>
    <row r="13" spans="1:14" x14ac:dyDescent="0.35">
      <c r="A13" s="4"/>
      <c r="B13" s="3"/>
      <c r="G13" s="3"/>
      <c r="L13" s="3"/>
    </row>
    <row r="14" spans="1:14" x14ac:dyDescent="0.35">
      <c r="A14" s="4"/>
      <c r="B14" s="3"/>
      <c r="G14" s="3"/>
      <c r="L14" s="3"/>
    </row>
    <row r="15" spans="1:14" x14ac:dyDescent="0.35">
      <c r="A15" s="4"/>
      <c r="B15" s="3"/>
      <c r="G15" s="3"/>
      <c r="L15" s="3"/>
    </row>
    <row r="16" spans="1:14" x14ac:dyDescent="0.35">
      <c r="A16" s="4"/>
      <c r="B16" s="3"/>
      <c r="G16" s="3"/>
      <c r="L16" s="3"/>
    </row>
    <row r="17" spans="1:12" x14ac:dyDescent="0.35">
      <c r="A17" s="4"/>
      <c r="B17" s="3"/>
      <c r="G17" s="3"/>
      <c r="L17" s="3"/>
    </row>
    <row r="18" spans="1:12" x14ac:dyDescent="0.35">
      <c r="A18" s="4"/>
      <c r="B18" s="3"/>
      <c r="G18" s="3"/>
      <c r="L18" s="3"/>
    </row>
    <row r="19" spans="1:12" x14ac:dyDescent="0.35">
      <c r="A19" s="4"/>
      <c r="B19" s="3"/>
      <c r="G19" s="3"/>
      <c r="L19" s="3"/>
    </row>
    <row r="20" spans="1:12" x14ac:dyDescent="0.35">
      <c r="A20" s="4"/>
      <c r="B20" s="3"/>
      <c r="G20" s="3"/>
      <c r="L20" s="3"/>
    </row>
    <row r="21" spans="1:12" x14ac:dyDescent="0.35">
      <c r="A21" s="4"/>
      <c r="B21" s="3"/>
      <c r="G21" s="3"/>
      <c r="L21" s="3"/>
    </row>
    <row r="22" spans="1:12" x14ac:dyDescent="0.35">
      <c r="A22" s="4"/>
      <c r="B22" s="3"/>
      <c r="G22" s="3"/>
      <c r="L22" s="3"/>
    </row>
    <row r="23" spans="1:12" x14ac:dyDescent="0.35">
      <c r="A23" s="4"/>
      <c r="B23" s="3"/>
      <c r="G23" s="3"/>
      <c r="L23" s="3"/>
    </row>
    <row r="24" spans="1:12" x14ac:dyDescent="0.35">
      <c r="A24" s="4"/>
      <c r="B24" s="3"/>
      <c r="G24" s="3"/>
      <c r="L24" s="3"/>
    </row>
    <row r="25" spans="1:12" x14ac:dyDescent="0.35">
      <c r="A25" s="4"/>
      <c r="B25" s="3"/>
      <c r="G25" s="3"/>
      <c r="L25" s="3"/>
    </row>
    <row r="26" spans="1:12" x14ac:dyDescent="0.35">
      <c r="A26" s="4"/>
      <c r="B26" s="3"/>
      <c r="G26" s="3"/>
      <c r="L26" s="3"/>
    </row>
    <row r="27" spans="1:12" x14ac:dyDescent="0.35">
      <c r="A27" s="4"/>
      <c r="B27" s="3"/>
      <c r="G27" s="3"/>
      <c r="L27" s="3"/>
    </row>
    <row r="28" spans="1:12" x14ac:dyDescent="0.35">
      <c r="A28" s="4"/>
      <c r="B28" s="3"/>
      <c r="C28" s="5"/>
      <c r="G28" s="3"/>
      <c r="L28" s="3"/>
    </row>
    <row r="29" spans="1:12" x14ac:dyDescent="0.35">
      <c r="A29" s="4"/>
      <c r="B29" s="3"/>
      <c r="G29" s="3"/>
      <c r="L29" s="3"/>
    </row>
    <row r="30" spans="1:12" x14ac:dyDescent="0.35">
      <c r="A30" s="4"/>
      <c r="B30" s="3"/>
      <c r="G30" s="3"/>
      <c r="L30" s="3"/>
    </row>
    <row r="31" spans="1:12" x14ac:dyDescent="0.35">
      <c r="A31" s="4"/>
      <c r="B31" s="3"/>
      <c r="G31" s="3"/>
    </row>
    <row r="32" spans="1:12" x14ac:dyDescent="0.35">
      <c r="A32" s="4"/>
      <c r="B32" s="3"/>
      <c r="G32" s="3"/>
    </row>
    <row r="33" spans="1:7" x14ac:dyDescent="0.35">
      <c r="A33" s="4"/>
      <c r="B33" s="3"/>
      <c r="G33" s="3"/>
    </row>
    <row r="34" spans="1:7" x14ac:dyDescent="0.35">
      <c r="A34" s="4"/>
      <c r="B34" s="3"/>
      <c r="G34" s="3"/>
    </row>
    <row r="35" spans="1:7" x14ac:dyDescent="0.35">
      <c r="A35" s="4"/>
      <c r="B35" s="3"/>
      <c r="G35" s="3"/>
    </row>
    <row r="36" spans="1:7" x14ac:dyDescent="0.35">
      <c r="A36" s="4"/>
      <c r="B36" s="3"/>
      <c r="G36" s="3"/>
    </row>
    <row r="37" spans="1:7" x14ac:dyDescent="0.35">
      <c r="A37" s="4"/>
      <c r="B37" s="3"/>
      <c r="G37" s="3"/>
    </row>
    <row r="38" spans="1:7" x14ac:dyDescent="0.35">
      <c r="A38" s="4"/>
      <c r="B38" s="3"/>
      <c r="G38" s="3"/>
    </row>
    <row r="39" spans="1:7" x14ac:dyDescent="0.35">
      <c r="A39" s="4"/>
      <c r="B39" s="3"/>
      <c r="G39" s="3"/>
    </row>
    <row r="40" spans="1:7" x14ac:dyDescent="0.35">
      <c r="A40" s="4"/>
      <c r="B40" s="3"/>
      <c r="G40" s="3"/>
    </row>
    <row r="41" spans="1:7" x14ac:dyDescent="0.35">
      <c r="A41" s="4"/>
      <c r="B41" s="3"/>
      <c r="G41" s="3"/>
    </row>
    <row r="42" spans="1:7" x14ac:dyDescent="0.35">
      <c r="A42" s="4"/>
      <c r="B42" s="3"/>
      <c r="G42" s="3"/>
    </row>
    <row r="43" spans="1:7" x14ac:dyDescent="0.35">
      <c r="A43" s="4"/>
      <c r="B43" s="3"/>
      <c r="G43" s="3"/>
    </row>
    <row r="44" spans="1:7" x14ac:dyDescent="0.35">
      <c r="A44" s="4"/>
      <c r="B44" s="3"/>
      <c r="C44" s="4"/>
      <c r="G44" s="3"/>
    </row>
    <row r="45" spans="1:7" x14ac:dyDescent="0.35">
      <c r="A45" s="4"/>
      <c r="B45" s="3"/>
      <c r="G45" s="3"/>
    </row>
    <row r="46" spans="1:7" x14ac:dyDescent="0.35">
      <c r="A46" s="4"/>
      <c r="B46" s="3"/>
      <c r="C46" s="4"/>
      <c r="G46" s="3"/>
    </row>
    <row r="47" spans="1:7" x14ac:dyDescent="0.35">
      <c r="A47" s="4"/>
      <c r="B47" s="3"/>
      <c r="G47" s="3"/>
    </row>
    <row r="48" spans="1:7" x14ac:dyDescent="0.35">
      <c r="A48" s="4"/>
      <c r="B48" s="3"/>
      <c r="G48" s="3"/>
    </row>
    <row r="49" spans="1:7" x14ac:dyDescent="0.35">
      <c r="A49" s="4"/>
      <c r="B49" s="3"/>
      <c r="G49" s="3"/>
    </row>
    <row r="50" spans="1:7" x14ac:dyDescent="0.35">
      <c r="A50" s="4"/>
      <c r="B50" s="3"/>
      <c r="G50" s="3"/>
    </row>
    <row r="51" spans="1:7" x14ac:dyDescent="0.35">
      <c r="A51" s="4"/>
      <c r="B51" s="3"/>
      <c r="G51" s="3"/>
    </row>
    <row r="52" spans="1:7" x14ac:dyDescent="0.35">
      <c r="A52" s="4"/>
      <c r="B52" s="3"/>
      <c r="G52" s="3"/>
    </row>
    <row r="53" spans="1:7" x14ac:dyDescent="0.35">
      <c r="A53" s="4"/>
      <c r="B53" s="3"/>
      <c r="G53" s="3"/>
    </row>
    <row r="54" spans="1:7" x14ac:dyDescent="0.35">
      <c r="A54" s="4"/>
      <c r="B54" s="3"/>
      <c r="G54" s="3"/>
    </row>
    <row r="55" spans="1:7" x14ac:dyDescent="0.35">
      <c r="A55" s="4"/>
      <c r="B55" s="3"/>
      <c r="G55" s="3"/>
    </row>
    <row r="56" spans="1:7" x14ac:dyDescent="0.35">
      <c r="A56" s="4"/>
      <c r="B56" s="3"/>
      <c r="G56" s="3"/>
    </row>
    <row r="57" spans="1:7" x14ac:dyDescent="0.35">
      <c r="A57" s="4"/>
      <c r="B57" s="3"/>
      <c r="G57" s="3"/>
    </row>
    <row r="58" spans="1:7" x14ac:dyDescent="0.35">
      <c r="A58" s="4"/>
      <c r="B58" s="3"/>
      <c r="G58" s="3"/>
    </row>
    <row r="59" spans="1:7" x14ac:dyDescent="0.35">
      <c r="A59" s="4"/>
      <c r="B59" s="3"/>
      <c r="G59" s="3"/>
    </row>
    <row r="60" spans="1:7" x14ac:dyDescent="0.35">
      <c r="A60" s="4"/>
      <c r="B60" s="3"/>
      <c r="G60" s="3"/>
    </row>
    <row r="61" spans="1:7" x14ac:dyDescent="0.35">
      <c r="A61" s="4"/>
      <c r="B61" s="3"/>
      <c r="G61" s="3"/>
    </row>
    <row r="62" spans="1:7" x14ac:dyDescent="0.35">
      <c r="A62" s="4"/>
      <c r="B62" s="3"/>
      <c r="G62" s="3"/>
    </row>
    <row r="63" spans="1:7" x14ac:dyDescent="0.35">
      <c r="A63" s="4"/>
      <c r="B63" s="3"/>
      <c r="G63" s="3"/>
    </row>
    <row r="64" spans="1:7" x14ac:dyDescent="0.35">
      <c r="A64" s="4"/>
      <c r="B64" s="3"/>
      <c r="G64" s="3"/>
    </row>
    <row r="65" spans="1:7" x14ac:dyDescent="0.35">
      <c r="A65" s="4"/>
      <c r="B65" s="3"/>
      <c r="G65" s="3"/>
    </row>
    <row r="66" spans="1:7" x14ac:dyDescent="0.35">
      <c r="A66" s="4"/>
      <c r="B66" s="3"/>
      <c r="G66" s="3"/>
    </row>
    <row r="67" spans="1:7" x14ac:dyDescent="0.35">
      <c r="A67" s="4"/>
      <c r="B67" s="3"/>
      <c r="G67" s="3"/>
    </row>
    <row r="68" spans="1:7" x14ac:dyDescent="0.35">
      <c r="A68" s="4"/>
      <c r="B68" s="3"/>
      <c r="G68" s="3"/>
    </row>
    <row r="69" spans="1:7" x14ac:dyDescent="0.35">
      <c r="A69" s="4"/>
      <c r="B69" s="3"/>
      <c r="G69" s="3"/>
    </row>
    <row r="70" spans="1:7" x14ac:dyDescent="0.35">
      <c r="A70" s="4"/>
      <c r="B70" s="3"/>
      <c r="G70" s="3"/>
    </row>
    <row r="71" spans="1:7" x14ac:dyDescent="0.35">
      <c r="A71" s="4"/>
      <c r="B71" s="3"/>
      <c r="G71" s="3"/>
    </row>
    <row r="72" spans="1:7" x14ac:dyDescent="0.35">
      <c r="A72" s="4"/>
      <c r="B72" s="3"/>
      <c r="G72" s="3"/>
    </row>
    <row r="73" spans="1:7" x14ac:dyDescent="0.35">
      <c r="A73" s="4"/>
      <c r="B73" s="3"/>
      <c r="G73" s="3"/>
    </row>
    <row r="74" spans="1:7" x14ac:dyDescent="0.35">
      <c r="A74" s="4"/>
      <c r="B74" s="3"/>
      <c r="G74" s="3"/>
    </row>
    <row r="75" spans="1:7" x14ac:dyDescent="0.35">
      <c r="A75" s="4"/>
      <c r="B75" s="3"/>
      <c r="G75" s="3"/>
    </row>
    <row r="76" spans="1:7" x14ac:dyDescent="0.35">
      <c r="A76" s="4"/>
      <c r="B76" s="3"/>
      <c r="G76" s="3"/>
    </row>
    <row r="77" spans="1:7" x14ac:dyDescent="0.35">
      <c r="A77" s="4"/>
      <c r="B77" s="3"/>
      <c r="G77" s="3"/>
    </row>
    <row r="78" spans="1:7" x14ac:dyDescent="0.35">
      <c r="A78" s="4"/>
      <c r="B78" s="3"/>
      <c r="G78" s="3"/>
    </row>
    <row r="79" spans="1:7" x14ac:dyDescent="0.35">
      <c r="A79" s="4"/>
      <c r="B79" s="3"/>
      <c r="G79" s="3"/>
    </row>
    <row r="80" spans="1:7" x14ac:dyDescent="0.35">
      <c r="A80" s="4"/>
      <c r="B80" s="3"/>
      <c r="G80" s="3"/>
    </row>
    <row r="81" spans="1:7" x14ac:dyDescent="0.35">
      <c r="A81" s="4"/>
      <c r="B81" s="3"/>
      <c r="G81" s="3"/>
    </row>
    <row r="82" spans="1:7" x14ac:dyDescent="0.35">
      <c r="A82" s="4"/>
      <c r="B82" s="3"/>
      <c r="G82" s="3"/>
    </row>
    <row r="83" spans="1:7" x14ac:dyDescent="0.35">
      <c r="A83" s="4"/>
      <c r="B83" s="3"/>
      <c r="G83" s="3"/>
    </row>
    <row r="84" spans="1:7" x14ac:dyDescent="0.35">
      <c r="A84" s="4"/>
      <c r="B84" s="3"/>
      <c r="G84" s="3"/>
    </row>
    <row r="85" spans="1:7" x14ac:dyDescent="0.35">
      <c r="A85" s="4"/>
      <c r="B85" s="3"/>
      <c r="G85" s="3"/>
    </row>
    <row r="86" spans="1:7" x14ac:dyDescent="0.35">
      <c r="A86" s="4"/>
      <c r="B86" s="3"/>
      <c r="G86" s="3"/>
    </row>
    <row r="87" spans="1:7" x14ac:dyDescent="0.35">
      <c r="A87" s="4"/>
      <c r="B87" s="3"/>
      <c r="G87" s="3"/>
    </row>
    <row r="88" spans="1:7" x14ac:dyDescent="0.35">
      <c r="A88" s="4"/>
      <c r="B88" s="3"/>
      <c r="G88" s="3"/>
    </row>
    <row r="89" spans="1:7" x14ac:dyDescent="0.35">
      <c r="A89" s="4"/>
      <c r="B89" s="3"/>
      <c r="G89" s="3"/>
    </row>
    <row r="90" spans="1:7" x14ac:dyDescent="0.35">
      <c r="A90" s="4"/>
      <c r="B90" s="3"/>
      <c r="G90" s="3"/>
    </row>
    <row r="91" spans="1:7" x14ac:dyDescent="0.35">
      <c r="A91" s="4"/>
      <c r="B91" s="3"/>
      <c r="G91" s="3"/>
    </row>
    <row r="92" spans="1:7" x14ac:dyDescent="0.35">
      <c r="A92" s="4"/>
      <c r="B92" s="3"/>
      <c r="G92" s="3"/>
    </row>
    <row r="93" spans="1:7" x14ac:dyDescent="0.35">
      <c r="A93" s="4"/>
      <c r="B93" s="3"/>
      <c r="G93" s="3"/>
    </row>
    <row r="94" spans="1:7" x14ac:dyDescent="0.35">
      <c r="A94" s="4"/>
      <c r="B94" s="3"/>
      <c r="G94" s="3"/>
    </row>
    <row r="95" spans="1:7" x14ac:dyDescent="0.35">
      <c r="A95" s="4"/>
      <c r="B95" s="3"/>
      <c r="G95" s="3"/>
    </row>
    <row r="96" spans="1:7" x14ac:dyDescent="0.35">
      <c r="A96" s="4"/>
      <c r="B96" s="3"/>
      <c r="G96" s="3"/>
    </row>
    <row r="97" spans="1:7" x14ac:dyDescent="0.35">
      <c r="A97" s="4"/>
      <c r="B97" s="3"/>
      <c r="G97" s="3"/>
    </row>
    <row r="98" spans="1:7" x14ac:dyDescent="0.35">
      <c r="A98" s="4"/>
      <c r="B98" s="3"/>
      <c r="G98" s="3"/>
    </row>
    <row r="99" spans="1:7" x14ac:dyDescent="0.35">
      <c r="A99" s="4"/>
      <c r="B99" s="3"/>
      <c r="G99" s="3"/>
    </row>
    <row r="100" spans="1:7" x14ac:dyDescent="0.35">
      <c r="A100" s="4"/>
      <c r="B100" s="3"/>
      <c r="G100" s="3"/>
    </row>
    <row r="101" spans="1:7" x14ac:dyDescent="0.35">
      <c r="A101" s="4"/>
      <c r="B101" s="3"/>
      <c r="G101" s="3"/>
    </row>
    <row r="102" spans="1:7" x14ac:dyDescent="0.35">
      <c r="A102" s="4"/>
      <c r="B102" s="3"/>
      <c r="G102" s="3"/>
    </row>
    <row r="103" spans="1:7" x14ac:dyDescent="0.35">
      <c r="A103" s="4"/>
      <c r="B103" s="3"/>
      <c r="G103" s="3"/>
    </row>
    <row r="104" spans="1:7" x14ac:dyDescent="0.35">
      <c r="A104" s="4"/>
      <c r="B104" s="3"/>
      <c r="G104" s="3"/>
    </row>
    <row r="105" spans="1:7" x14ac:dyDescent="0.35">
      <c r="A105" s="4"/>
      <c r="B105" s="3"/>
      <c r="G105" s="3"/>
    </row>
    <row r="106" spans="1:7" x14ac:dyDescent="0.35">
      <c r="A106" s="4"/>
      <c r="B106" s="3"/>
    </row>
    <row r="107" spans="1:7" x14ac:dyDescent="0.35">
      <c r="A107" s="4"/>
      <c r="B107" s="3"/>
    </row>
    <row r="108" spans="1:7" x14ac:dyDescent="0.35">
      <c r="A108" s="4"/>
      <c r="B108" s="3"/>
    </row>
    <row r="109" spans="1:7" x14ac:dyDescent="0.35">
      <c r="A109" s="4"/>
      <c r="B109" s="3"/>
    </row>
    <row r="110" spans="1:7" x14ac:dyDescent="0.35">
      <c r="A110" s="4"/>
      <c r="B110" s="3"/>
    </row>
    <row r="111" spans="1:7" x14ac:dyDescent="0.35">
      <c r="A111" s="4"/>
      <c r="B111" s="3"/>
    </row>
    <row r="112" spans="1:7" x14ac:dyDescent="0.35">
      <c r="A112" s="4"/>
      <c r="B112" s="3"/>
    </row>
    <row r="113" spans="1:2" x14ac:dyDescent="0.35">
      <c r="A113" s="4"/>
      <c r="B113" s="3"/>
    </row>
    <row r="114" spans="1:2" x14ac:dyDescent="0.35">
      <c r="A114" s="4"/>
      <c r="B114" s="3"/>
    </row>
    <row r="115" spans="1:2" x14ac:dyDescent="0.35">
      <c r="A115" s="4"/>
      <c r="B115" s="3"/>
    </row>
    <row r="116" spans="1:2" x14ac:dyDescent="0.35">
      <c r="A116" s="4"/>
      <c r="B116" s="3"/>
    </row>
    <row r="117" spans="1:2" x14ac:dyDescent="0.35">
      <c r="A117" s="4"/>
      <c r="B117" s="3"/>
    </row>
    <row r="118" spans="1:2" x14ac:dyDescent="0.35">
      <c r="A118" s="4"/>
      <c r="B118" s="3"/>
    </row>
    <row r="119" spans="1:2" x14ac:dyDescent="0.35">
      <c r="A119" s="4"/>
      <c r="B119" s="3"/>
    </row>
    <row r="120" spans="1:2" x14ac:dyDescent="0.35">
      <c r="A120" s="4"/>
      <c r="B120" s="3"/>
    </row>
    <row r="121" spans="1:2" x14ac:dyDescent="0.35">
      <c r="A121" s="4"/>
      <c r="B121" s="3"/>
    </row>
    <row r="122" spans="1:2" x14ac:dyDescent="0.35">
      <c r="A122" s="4"/>
      <c r="B122" s="3"/>
    </row>
    <row r="123" spans="1:2" x14ac:dyDescent="0.35">
      <c r="A123" s="4"/>
      <c r="B123" s="3"/>
    </row>
    <row r="124" spans="1:2" x14ac:dyDescent="0.35">
      <c r="A124" s="4"/>
      <c r="B124" s="3"/>
    </row>
    <row r="125" spans="1:2" x14ac:dyDescent="0.35">
      <c r="A125" s="4"/>
      <c r="B125" s="3"/>
    </row>
    <row r="126" spans="1:2" x14ac:dyDescent="0.35">
      <c r="A126" s="4"/>
      <c r="B126" s="3"/>
    </row>
    <row r="127" spans="1:2" x14ac:dyDescent="0.35">
      <c r="A127" s="4"/>
      <c r="B127" s="3"/>
    </row>
    <row r="128" spans="1:2" x14ac:dyDescent="0.35">
      <c r="A128" s="4"/>
      <c r="B128" s="3"/>
    </row>
    <row r="129" spans="1:2" x14ac:dyDescent="0.35">
      <c r="A129" s="4"/>
      <c r="B129" s="3"/>
    </row>
    <row r="130" spans="1:2" x14ac:dyDescent="0.35">
      <c r="A130" s="4"/>
      <c r="B130" s="3"/>
    </row>
    <row r="131" spans="1:2" x14ac:dyDescent="0.35">
      <c r="A131" s="4"/>
      <c r="B131" s="3"/>
    </row>
    <row r="132" spans="1:2" x14ac:dyDescent="0.35">
      <c r="A132" s="4"/>
      <c r="B132" s="3"/>
    </row>
    <row r="133" spans="1:2" x14ac:dyDescent="0.35">
      <c r="A133" s="4"/>
      <c r="B133" s="3"/>
    </row>
    <row r="134" spans="1:2" x14ac:dyDescent="0.35">
      <c r="A134" s="4"/>
      <c r="B134" s="3"/>
    </row>
    <row r="135" spans="1:2" x14ac:dyDescent="0.35">
      <c r="A135" s="4"/>
      <c r="B135" s="3"/>
    </row>
    <row r="136" spans="1:2" x14ac:dyDescent="0.35">
      <c r="A136" s="4"/>
      <c r="B136" s="3"/>
    </row>
    <row r="137" spans="1:2" x14ac:dyDescent="0.35">
      <c r="A137" s="4"/>
      <c r="B137" s="3"/>
    </row>
    <row r="138" spans="1:2" x14ac:dyDescent="0.35">
      <c r="A138" s="4"/>
      <c r="B138" s="3"/>
    </row>
    <row r="139" spans="1:2" x14ac:dyDescent="0.35">
      <c r="A139" s="4"/>
      <c r="B139" s="3"/>
    </row>
    <row r="140" spans="1:2" x14ac:dyDescent="0.35">
      <c r="A140" s="4"/>
      <c r="B140" s="3"/>
    </row>
    <row r="141" spans="1:2" x14ac:dyDescent="0.35">
      <c r="A141" s="4"/>
      <c r="B141" s="3"/>
    </row>
    <row r="142" spans="1:2" x14ac:dyDescent="0.35">
      <c r="A142" s="4"/>
      <c r="B142" s="3"/>
    </row>
    <row r="143" spans="1:2" x14ac:dyDescent="0.35">
      <c r="A143" s="4"/>
      <c r="B143" s="3"/>
    </row>
    <row r="144" spans="1:2" x14ac:dyDescent="0.35">
      <c r="A144" s="4"/>
      <c r="B144" s="3"/>
    </row>
    <row r="145" spans="1:2" x14ac:dyDescent="0.35">
      <c r="A145" s="4"/>
      <c r="B145" s="3"/>
    </row>
    <row r="146" spans="1:2" x14ac:dyDescent="0.35">
      <c r="A146" s="4"/>
      <c r="B146" s="3"/>
    </row>
    <row r="147" spans="1:2" x14ac:dyDescent="0.35">
      <c r="A147" s="4"/>
      <c r="B147" s="3"/>
    </row>
    <row r="148" spans="1:2" x14ac:dyDescent="0.35">
      <c r="A148" s="4"/>
      <c r="B148" s="3"/>
    </row>
    <row r="149" spans="1:2" x14ac:dyDescent="0.35">
      <c r="A149" s="4"/>
      <c r="B149" s="3"/>
    </row>
    <row r="150" spans="1:2" x14ac:dyDescent="0.35">
      <c r="A150" s="4"/>
      <c r="B150" s="3"/>
    </row>
    <row r="151" spans="1:2" x14ac:dyDescent="0.35">
      <c r="A151" s="4"/>
      <c r="B151" s="3"/>
    </row>
    <row r="152" spans="1:2" x14ac:dyDescent="0.35">
      <c r="A152" s="4"/>
      <c r="B152" s="3"/>
    </row>
    <row r="153" spans="1:2" x14ac:dyDescent="0.35">
      <c r="A153" s="4"/>
      <c r="B153" s="3"/>
    </row>
    <row r="154" spans="1:2" x14ac:dyDescent="0.35">
      <c r="A154" s="4"/>
      <c r="B154" s="3"/>
    </row>
    <row r="155" spans="1:2" x14ac:dyDescent="0.35">
      <c r="A155" s="4"/>
      <c r="B155" s="3"/>
    </row>
    <row r="156" spans="1:2" x14ac:dyDescent="0.35">
      <c r="A156" s="4"/>
      <c r="B156" s="3"/>
    </row>
    <row r="157" spans="1:2" x14ac:dyDescent="0.35">
      <c r="A157" s="4"/>
      <c r="B157" s="3"/>
    </row>
    <row r="158" spans="1:2" x14ac:dyDescent="0.35">
      <c r="A158" s="4"/>
      <c r="B158" s="3"/>
    </row>
    <row r="159" spans="1:2" x14ac:dyDescent="0.35">
      <c r="A159" s="4"/>
      <c r="B159" s="3"/>
    </row>
    <row r="160" spans="1:2" x14ac:dyDescent="0.35">
      <c r="A160" s="4"/>
      <c r="B160" s="3"/>
    </row>
    <row r="161" spans="1:2" x14ac:dyDescent="0.35">
      <c r="A161" s="4"/>
      <c r="B161" s="3"/>
    </row>
    <row r="162" spans="1:2" x14ac:dyDescent="0.35">
      <c r="A162" s="4"/>
      <c r="B162" s="3"/>
    </row>
    <row r="163" spans="1:2" x14ac:dyDescent="0.35">
      <c r="A163" s="4"/>
      <c r="B163" s="3"/>
    </row>
    <row r="164" spans="1:2" x14ac:dyDescent="0.35">
      <c r="A164" s="4"/>
      <c r="B164" s="3"/>
    </row>
    <row r="165" spans="1:2" x14ac:dyDescent="0.35">
      <c r="A165" s="4"/>
      <c r="B165" s="3"/>
    </row>
    <row r="166" spans="1:2" x14ac:dyDescent="0.35">
      <c r="A166" s="4"/>
      <c r="B166" s="3"/>
    </row>
    <row r="167" spans="1:2" x14ac:dyDescent="0.35">
      <c r="A167" s="4"/>
      <c r="B167" s="3"/>
    </row>
    <row r="168" spans="1:2" x14ac:dyDescent="0.35">
      <c r="A168" s="4"/>
      <c r="B168" s="3"/>
    </row>
    <row r="169" spans="1:2" x14ac:dyDescent="0.35">
      <c r="A169" s="4"/>
      <c r="B169" s="3"/>
    </row>
    <row r="170" spans="1:2" x14ac:dyDescent="0.35">
      <c r="A170" s="4"/>
      <c r="B170" s="3"/>
    </row>
    <row r="171" spans="1:2" x14ac:dyDescent="0.35">
      <c r="A171" s="4"/>
      <c r="B171" s="3"/>
    </row>
    <row r="172" spans="1:2" x14ac:dyDescent="0.35">
      <c r="A172" s="4"/>
      <c r="B172" s="3"/>
    </row>
    <row r="173" spans="1:2" x14ac:dyDescent="0.35">
      <c r="A173" s="4"/>
      <c r="B173" s="3"/>
    </row>
    <row r="174" spans="1:2" x14ac:dyDescent="0.35">
      <c r="A174" s="4"/>
      <c r="B174" s="3"/>
    </row>
    <row r="175" spans="1:2" x14ac:dyDescent="0.35">
      <c r="A175" s="4"/>
      <c r="B175" s="3"/>
    </row>
    <row r="176" spans="1:2" x14ac:dyDescent="0.35">
      <c r="A176" s="4"/>
      <c r="B176" s="3"/>
    </row>
    <row r="177" spans="1:2" x14ac:dyDescent="0.35">
      <c r="A177" s="4"/>
      <c r="B177" s="3"/>
    </row>
    <row r="178" spans="1:2" x14ac:dyDescent="0.35">
      <c r="A178" s="4"/>
      <c r="B178" s="3"/>
    </row>
    <row r="179" spans="1:2" x14ac:dyDescent="0.35">
      <c r="A179" s="4"/>
      <c r="B179" s="3"/>
    </row>
    <row r="180" spans="1:2" x14ac:dyDescent="0.35">
      <c r="A180" s="4"/>
      <c r="B180" s="3"/>
    </row>
    <row r="181" spans="1:2" x14ac:dyDescent="0.35">
      <c r="A181" s="4"/>
      <c r="B181" s="3"/>
    </row>
    <row r="182" spans="1:2" x14ac:dyDescent="0.35">
      <c r="A182" s="4"/>
      <c r="B182" s="3"/>
    </row>
    <row r="183" spans="1:2" x14ac:dyDescent="0.35">
      <c r="A183" s="4"/>
      <c r="B183" s="3"/>
    </row>
    <row r="184" spans="1:2" x14ac:dyDescent="0.35">
      <c r="A184" s="4"/>
      <c r="B184" s="3"/>
    </row>
    <row r="185" spans="1:2" x14ac:dyDescent="0.35">
      <c r="A185" s="4"/>
      <c r="B185" s="3"/>
    </row>
    <row r="186" spans="1:2" x14ac:dyDescent="0.35">
      <c r="A186" s="4"/>
      <c r="B186" s="3"/>
    </row>
    <row r="187" spans="1:2" x14ac:dyDescent="0.35">
      <c r="A187" s="4"/>
      <c r="B187" s="3"/>
    </row>
    <row r="188" spans="1:2" x14ac:dyDescent="0.35">
      <c r="A188" s="4"/>
      <c r="B188" s="3"/>
    </row>
    <row r="189" spans="1:2" x14ac:dyDescent="0.35">
      <c r="A189" s="4"/>
      <c r="B189" s="3"/>
    </row>
    <row r="190" spans="1:2" x14ac:dyDescent="0.35">
      <c r="A190" s="4"/>
      <c r="B190" s="3"/>
    </row>
    <row r="191" spans="1:2" x14ac:dyDescent="0.35">
      <c r="A191" s="4"/>
      <c r="B191" s="3"/>
    </row>
    <row r="192" spans="1:2" x14ac:dyDescent="0.35">
      <c r="A192" s="4"/>
      <c r="B192" s="3"/>
    </row>
    <row r="193" spans="1:2" x14ac:dyDescent="0.35">
      <c r="A193" s="4"/>
      <c r="B193" s="3"/>
    </row>
    <row r="194" spans="1:2" x14ac:dyDescent="0.35">
      <c r="A194" s="4"/>
      <c r="B194" s="3"/>
    </row>
    <row r="195" spans="1:2" x14ac:dyDescent="0.35">
      <c r="A195" s="4"/>
      <c r="B195" s="3"/>
    </row>
    <row r="196" spans="1:2" x14ac:dyDescent="0.35">
      <c r="A196" s="4"/>
      <c r="B196" s="3"/>
    </row>
    <row r="197" spans="1:2" x14ac:dyDescent="0.35">
      <c r="A197" s="4"/>
      <c r="B197" s="3"/>
    </row>
    <row r="198" spans="1:2" x14ac:dyDescent="0.35">
      <c r="A198" s="4"/>
      <c r="B198" s="3"/>
    </row>
    <row r="199" spans="1:2" x14ac:dyDescent="0.35">
      <c r="A199" s="4"/>
      <c r="B199" s="3"/>
    </row>
    <row r="200" spans="1:2" x14ac:dyDescent="0.35">
      <c r="A200" s="4"/>
      <c r="B200" s="3"/>
    </row>
    <row r="201" spans="1:2" x14ac:dyDescent="0.35">
      <c r="A201" s="4"/>
      <c r="B201" s="3"/>
    </row>
    <row r="202" spans="1:2" x14ac:dyDescent="0.35">
      <c r="A202" s="4"/>
      <c r="B202" s="3"/>
    </row>
    <row r="203" spans="1:2" x14ac:dyDescent="0.35">
      <c r="A203" s="4"/>
      <c r="B203" s="3"/>
    </row>
    <row r="204" spans="1:2" x14ac:dyDescent="0.35">
      <c r="A204" s="4"/>
      <c r="B204" s="3"/>
    </row>
    <row r="205" spans="1:2" x14ac:dyDescent="0.35">
      <c r="A205" s="4"/>
      <c r="B205" s="3"/>
    </row>
    <row r="206" spans="1:2" x14ac:dyDescent="0.35">
      <c r="A206" s="4"/>
      <c r="B206" s="3"/>
    </row>
    <row r="207" spans="1:2" x14ac:dyDescent="0.35">
      <c r="A207" s="4"/>
      <c r="B207" s="3"/>
    </row>
    <row r="208" spans="1:2" x14ac:dyDescent="0.35">
      <c r="A208" s="4"/>
      <c r="B208" s="3"/>
    </row>
    <row r="209" spans="1:2" x14ac:dyDescent="0.35">
      <c r="A209" s="4"/>
      <c r="B209" s="3"/>
    </row>
    <row r="210" spans="1:2" x14ac:dyDescent="0.35">
      <c r="A210" s="4"/>
      <c r="B210" s="3"/>
    </row>
    <row r="211" spans="1:2" x14ac:dyDescent="0.35">
      <c r="A211" s="4"/>
      <c r="B211" s="3"/>
    </row>
    <row r="212" spans="1:2" x14ac:dyDescent="0.35">
      <c r="A212" s="4"/>
      <c r="B212" s="3"/>
    </row>
    <row r="213" spans="1:2" x14ac:dyDescent="0.35">
      <c r="A213" s="4"/>
      <c r="B213" s="3"/>
    </row>
    <row r="214" spans="1:2" x14ac:dyDescent="0.35">
      <c r="A214" s="4"/>
      <c r="B214" s="3"/>
    </row>
    <row r="215" spans="1:2" x14ac:dyDescent="0.35">
      <c r="A215" s="4"/>
      <c r="B215" s="3"/>
    </row>
    <row r="216" spans="1:2" x14ac:dyDescent="0.35">
      <c r="A216" s="4"/>
      <c r="B216" s="3"/>
    </row>
    <row r="217" spans="1:2" x14ac:dyDescent="0.35">
      <c r="A217" s="4"/>
      <c r="B217" s="3"/>
    </row>
    <row r="218" spans="1:2" x14ac:dyDescent="0.35">
      <c r="A218" s="4"/>
      <c r="B218" s="3"/>
    </row>
    <row r="219" spans="1:2" x14ac:dyDescent="0.35">
      <c r="A219" s="4"/>
      <c r="B219" s="3"/>
    </row>
    <row r="220" spans="1:2" x14ac:dyDescent="0.35">
      <c r="A220" s="4"/>
      <c r="B220" s="3"/>
    </row>
    <row r="221" spans="1:2" x14ac:dyDescent="0.35">
      <c r="A221" s="4"/>
      <c r="B221" s="3"/>
    </row>
    <row r="222" spans="1:2" x14ac:dyDescent="0.35">
      <c r="A222" s="4"/>
      <c r="B222" s="3"/>
    </row>
    <row r="223" spans="1:2" x14ac:dyDescent="0.35">
      <c r="A223" s="4"/>
      <c r="B223" s="3"/>
    </row>
    <row r="224" spans="1:2" x14ac:dyDescent="0.35">
      <c r="A224" s="4"/>
      <c r="B224" s="3"/>
    </row>
    <row r="225" spans="1:2" x14ac:dyDescent="0.35">
      <c r="A225" s="4"/>
      <c r="B225" s="3"/>
    </row>
    <row r="226" spans="1:2" x14ac:dyDescent="0.35">
      <c r="A226" s="4"/>
      <c r="B226" s="3"/>
    </row>
    <row r="227" spans="1:2" x14ac:dyDescent="0.35">
      <c r="A227" s="4"/>
      <c r="B227" s="3"/>
    </row>
    <row r="228" spans="1:2" x14ac:dyDescent="0.35">
      <c r="A228" s="4"/>
      <c r="B228" s="3"/>
    </row>
    <row r="229" spans="1:2" x14ac:dyDescent="0.35">
      <c r="A229" s="4"/>
      <c r="B229" s="3"/>
    </row>
    <row r="230" spans="1:2" x14ac:dyDescent="0.35">
      <c r="A230" s="4"/>
      <c r="B230" s="3"/>
    </row>
    <row r="231" spans="1:2" x14ac:dyDescent="0.35">
      <c r="A231" s="4"/>
      <c r="B231" s="3"/>
    </row>
    <row r="232" spans="1:2" x14ac:dyDescent="0.35">
      <c r="A232" s="4"/>
      <c r="B232" s="3"/>
    </row>
    <row r="233" spans="1:2" x14ac:dyDescent="0.35">
      <c r="A233" s="4"/>
      <c r="B233" s="3"/>
    </row>
    <row r="234" spans="1:2" x14ac:dyDescent="0.35">
      <c r="A234" s="4"/>
      <c r="B234" s="3"/>
    </row>
    <row r="235" spans="1:2" x14ac:dyDescent="0.35">
      <c r="A235" s="4"/>
      <c r="B235" s="3"/>
    </row>
    <row r="236" spans="1:2" x14ac:dyDescent="0.35">
      <c r="A236" s="4"/>
      <c r="B236" s="3"/>
    </row>
    <row r="237" spans="1:2" x14ac:dyDescent="0.35">
      <c r="A237" s="4"/>
      <c r="B237" s="3"/>
    </row>
    <row r="238" spans="1:2" x14ac:dyDescent="0.35">
      <c r="A238" s="4"/>
      <c r="B238" s="3"/>
    </row>
    <row r="239" spans="1:2" x14ac:dyDescent="0.35">
      <c r="A239" s="4"/>
      <c r="B239" s="3"/>
    </row>
    <row r="240" spans="1:2" x14ac:dyDescent="0.35">
      <c r="A240" s="4"/>
      <c r="B240" s="3"/>
    </row>
    <row r="241" spans="1:2" x14ac:dyDescent="0.35">
      <c r="A241" s="4"/>
      <c r="B241" s="3"/>
    </row>
    <row r="242" spans="1:2" x14ac:dyDescent="0.35">
      <c r="A242" s="4"/>
      <c r="B242" s="3"/>
    </row>
    <row r="243" spans="1:2" x14ac:dyDescent="0.35">
      <c r="A243" s="4"/>
      <c r="B243" s="3"/>
    </row>
    <row r="244" spans="1:2" x14ac:dyDescent="0.35">
      <c r="A244" s="4"/>
      <c r="B244" s="3"/>
    </row>
    <row r="245" spans="1:2" x14ac:dyDescent="0.35">
      <c r="A245" s="4"/>
      <c r="B245" s="3"/>
    </row>
    <row r="246" spans="1:2" x14ac:dyDescent="0.35">
      <c r="A246" s="4"/>
      <c r="B246" s="3"/>
    </row>
    <row r="247" spans="1:2" x14ac:dyDescent="0.35">
      <c r="A247" s="4"/>
      <c r="B247" s="3"/>
    </row>
    <row r="248" spans="1:2" x14ac:dyDescent="0.35">
      <c r="A248" s="4"/>
      <c r="B248" s="3"/>
    </row>
    <row r="249" spans="1:2" x14ac:dyDescent="0.35">
      <c r="A249" s="4"/>
      <c r="B249" s="3"/>
    </row>
    <row r="250" spans="1:2" x14ac:dyDescent="0.35">
      <c r="A250" s="4"/>
      <c r="B250" s="3"/>
    </row>
    <row r="251" spans="1:2" x14ac:dyDescent="0.35">
      <c r="A251" s="4"/>
      <c r="B251" s="3"/>
    </row>
    <row r="252" spans="1:2" x14ac:dyDescent="0.35">
      <c r="A252" s="4"/>
      <c r="B252" s="3"/>
    </row>
    <row r="253" spans="1:2" x14ac:dyDescent="0.35">
      <c r="A253" s="4"/>
      <c r="B253" s="3"/>
    </row>
    <row r="254" spans="1:2" x14ac:dyDescent="0.35">
      <c r="A254" s="4"/>
      <c r="B254" s="3"/>
    </row>
    <row r="255" spans="1:2" x14ac:dyDescent="0.35">
      <c r="A255" s="4"/>
      <c r="B255" s="3"/>
    </row>
    <row r="256" spans="1:2" x14ac:dyDescent="0.35">
      <c r="A256" s="4"/>
      <c r="B256" s="3"/>
    </row>
    <row r="257" spans="1:2" x14ac:dyDescent="0.35">
      <c r="A257" s="4"/>
      <c r="B257" s="3"/>
    </row>
    <row r="258" spans="1:2" x14ac:dyDescent="0.35">
      <c r="A258" s="4"/>
      <c r="B258" s="3"/>
    </row>
    <row r="259" spans="1:2" x14ac:dyDescent="0.35">
      <c r="A259" s="4"/>
      <c r="B259" s="3"/>
    </row>
    <row r="260" spans="1:2" x14ac:dyDescent="0.35">
      <c r="A260" s="4"/>
      <c r="B260" s="3"/>
    </row>
    <row r="261" spans="1:2" x14ac:dyDescent="0.35">
      <c r="A261" s="4"/>
      <c r="B261" s="3"/>
    </row>
    <row r="262" spans="1:2" x14ac:dyDescent="0.35">
      <c r="A262" s="4"/>
      <c r="B262" s="3"/>
    </row>
    <row r="263" spans="1:2" x14ac:dyDescent="0.35">
      <c r="A263" s="4"/>
      <c r="B263" s="3"/>
    </row>
    <row r="264" spans="1:2" x14ac:dyDescent="0.35">
      <c r="A264" s="4"/>
      <c r="B264" s="3"/>
    </row>
    <row r="265" spans="1:2" x14ac:dyDescent="0.35">
      <c r="A265" s="4"/>
      <c r="B265" s="3"/>
    </row>
    <row r="266" spans="1:2" x14ac:dyDescent="0.35">
      <c r="A266" s="4"/>
      <c r="B266" s="3"/>
    </row>
    <row r="267" spans="1:2" x14ac:dyDescent="0.35">
      <c r="A267" s="4"/>
      <c r="B267" s="3"/>
    </row>
    <row r="268" spans="1:2" x14ac:dyDescent="0.35">
      <c r="A268" s="4"/>
      <c r="B268" s="3"/>
    </row>
    <row r="269" spans="1:2" x14ac:dyDescent="0.35">
      <c r="A269" s="4"/>
      <c r="B269" s="3"/>
    </row>
    <row r="270" spans="1:2" x14ac:dyDescent="0.35">
      <c r="A270" s="4"/>
      <c r="B270" s="3"/>
    </row>
    <row r="271" spans="1:2" x14ac:dyDescent="0.35">
      <c r="A271" s="4"/>
      <c r="B271" s="3"/>
    </row>
    <row r="272" spans="1:2" x14ac:dyDescent="0.35">
      <c r="A272" s="4"/>
      <c r="B272" s="3"/>
    </row>
    <row r="273" spans="1:2" x14ac:dyDescent="0.35">
      <c r="A273" s="4"/>
      <c r="B273" s="3"/>
    </row>
    <row r="274" spans="1:2" x14ac:dyDescent="0.35">
      <c r="A274" s="4"/>
      <c r="B274" s="3"/>
    </row>
    <row r="275" spans="1:2" x14ac:dyDescent="0.35">
      <c r="A275" s="4"/>
      <c r="B275" s="3"/>
    </row>
    <row r="276" spans="1:2" x14ac:dyDescent="0.35">
      <c r="A276" s="4"/>
      <c r="B276" s="3"/>
    </row>
    <row r="277" spans="1:2" x14ac:dyDescent="0.35">
      <c r="A277" s="4"/>
      <c r="B277" s="3"/>
    </row>
    <row r="278" spans="1:2" x14ac:dyDescent="0.35">
      <c r="A278" s="4"/>
      <c r="B278" s="3"/>
    </row>
    <row r="279" spans="1:2" x14ac:dyDescent="0.35">
      <c r="A279" s="4"/>
      <c r="B279" s="3"/>
    </row>
    <row r="280" spans="1:2" x14ac:dyDescent="0.35">
      <c r="A280" s="4"/>
      <c r="B280" s="3"/>
    </row>
    <row r="281" spans="1:2" x14ac:dyDescent="0.35">
      <c r="A281" s="4"/>
      <c r="B281" s="3"/>
    </row>
    <row r="282" spans="1:2" x14ac:dyDescent="0.35">
      <c r="A282" s="4"/>
      <c r="B282" s="3"/>
    </row>
    <row r="283" spans="1:2" x14ac:dyDescent="0.35">
      <c r="A283" s="4"/>
      <c r="B283" s="3"/>
    </row>
    <row r="284" spans="1:2" x14ac:dyDescent="0.35">
      <c r="A284" s="4"/>
      <c r="B284" s="3"/>
    </row>
    <row r="285" spans="1:2" x14ac:dyDescent="0.35">
      <c r="A285" s="4"/>
      <c r="B285" s="3"/>
    </row>
    <row r="286" spans="1:2" x14ac:dyDescent="0.35">
      <c r="A286" s="4"/>
      <c r="B286" s="3"/>
    </row>
    <row r="287" spans="1:2" x14ac:dyDescent="0.35">
      <c r="A287" s="4"/>
      <c r="B287" s="3"/>
    </row>
    <row r="288" spans="1:2" x14ac:dyDescent="0.35">
      <c r="A288" s="4"/>
      <c r="B288" s="3"/>
    </row>
    <row r="289" spans="1:2" x14ac:dyDescent="0.35">
      <c r="A289" s="4"/>
      <c r="B289" s="3"/>
    </row>
    <row r="290" spans="1:2" x14ac:dyDescent="0.35">
      <c r="A290" s="4"/>
      <c r="B290" s="3"/>
    </row>
    <row r="291" spans="1:2" x14ac:dyDescent="0.35">
      <c r="A291" s="4"/>
      <c r="B291" s="3"/>
    </row>
    <row r="292" spans="1:2" x14ac:dyDescent="0.35">
      <c r="A292" s="4"/>
      <c r="B292" s="3"/>
    </row>
    <row r="293" spans="1:2" x14ac:dyDescent="0.35">
      <c r="A293" s="4"/>
      <c r="B293" s="3"/>
    </row>
    <row r="294" spans="1:2" x14ac:dyDescent="0.35">
      <c r="A294" s="4"/>
      <c r="B294" s="3"/>
    </row>
    <row r="295" spans="1:2" x14ac:dyDescent="0.35">
      <c r="A295" s="4"/>
      <c r="B295" s="3"/>
    </row>
    <row r="296" spans="1:2" x14ac:dyDescent="0.35">
      <c r="A296" s="4"/>
      <c r="B296" s="3"/>
    </row>
    <row r="297" spans="1:2" x14ac:dyDescent="0.35">
      <c r="A297" s="4"/>
      <c r="B297" s="3"/>
    </row>
    <row r="298" spans="1:2" x14ac:dyDescent="0.35">
      <c r="A298" s="4"/>
      <c r="B298" s="3"/>
    </row>
    <row r="299" spans="1:2" x14ac:dyDescent="0.35">
      <c r="A299" s="4"/>
      <c r="B299" s="3"/>
    </row>
    <row r="300" spans="1:2" x14ac:dyDescent="0.35">
      <c r="A300" s="4"/>
      <c r="B300" s="3"/>
    </row>
    <row r="301" spans="1:2" x14ac:dyDescent="0.35">
      <c r="A301" s="4"/>
      <c r="B301" s="3"/>
    </row>
    <row r="302" spans="1:2" x14ac:dyDescent="0.35">
      <c r="A302" s="4"/>
      <c r="B302" s="3"/>
    </row>
    <row r="303" spans="1:2" x14ac:dyDescent="0.35">
      <c r="A303" s="4"/>
      <c r="B303" s="3"/>
    </row>
    <row r="304" spans="1:2" x14ac:dyDescent="0.35">
      <c r="A304" s="4"/>
      <c r="B304" s="3"/>
    </row>
    <row r="305" spans="1:2" x14ac:dyDescent="0.35">
      <c r="A305" s="4"/>
      <c r="B305" s="3"/>
    </row>
    <row r="306" spans="1:2" x14ac:dyDescent="0.35">
      <c r="A306" s="4"/>
      <c r="B306" s="3"/>
    </row>
    <row r="307" spans="1:2" x14ac:dyDescent="0.35">
      <c r="A307" s="4"/>
      <c r="B307" s="3"/>
    </row>
    <row r="308" spans="1:2" x14ac:dyDescent="0.35">
      <c r="A308" s="4"/>
      <c r="B308" s="3"/>
    </row>
    <row r="309" spans="1:2" x14ac:dyDescent="0.35">
      <c r="A309" s="4"/>
      <c r="B309" s="3"/>
    </row>
    <row r="310" spans="1:2" x14ac:dyDescent="0.35">
      <c r="A310" s="4"/>
      <c r="B310" s="3"/>
    </row>
    <row r="311" spans="1:2" x14ac:dyDescent="0.35">
      <c r="A311" s="4"/>
      <c r="B311" s="3"/>
    </row>
    <row r="312" spans="1:2" x14ac:dyDescent="0.35">
      <c r="A312" s="4"/>
      <c r="B312" s="3"/>
    </row>
    <row r="313" spans="1:2" x14ac:dyDescent="0.35">
      <c r="A313" s="4"/>
      <c r="B313" s="3"/>
    </row>
    <row r="314" spans="1:2" x14ac:dyDescent="0.35">
      <c r="A314" s="4"/>
      <c r="B314" s="3"/>
    </row>
    <row r="315" spans="1:2" x14ac:dyDescent="0.35">
      <c r="A315" s="4"/>
      <c r="B315" s="3"/>
    </row>
    <row r="316" spans="1:2" x14ac:dyDescent="0.35">
      <c r="A316" s="4"/>
      <c r="B316" s="3"/>
    </row>
    <row r="317" spans="1:2" x14ac:dyDescent="0.35">
      <c r="A317" s="4"/>
      <c r="B317" s="3"/>
    </row>
    <row r="318" spans="1:2" x14ac:dyDescent="0.35">
      <c r="A318" s="4"/>
      <c r="B318" s="3"/>
    </row>
    <row r="319" spans="1:2" x14ac:dyDescent="0.35">
      <c r="A319" s="4"/>
      <c r="B319" s="3"/>
    </row>
    <row r="320" spans="1:2" x14ac:dyDescent="0.35">
      <c r="A320" s="4"/>
      <c r="B320" s="3"/>
    </row>
    <row r="321" spans="1:2" x14ac:dyDescent="0.35">
      <c r="A321" s="4"/>
      <c r="B321" s="3"/>
    </row>
    <row r="322" spans="1:2" x14ac:dyDescent="0.35">
      <c r="A322" s="4"/>
      <c r="B322" s="3"/>
    </row>
    <row r="323" spans="1:2" x14ac:dyDescent="0.35">
      <c r="A323" s="4"/>
      <c r="B323" s="3"/>
    </row>
    <row r="324" spans="1:2" x14ac:dyDescent="0.35">
      <c r="A324" s="4"/>
      <c r="B324" s="3"/>
    </row>
    <row r="325" spans="1:2" x14ac:dyDescent="0.35">
      <c r="A325" s="4"/>
      <c r="B325" s="3"/>
    </row>
    <row r="326" spans="1:2" x14ac:dyDescent="0.35">
      <c r="A326" s="4"/>
      <c r="B326" s="3"/>
    </row>
    <row r="327" spans="1:2" x14ac:dyDescent="0.35">
      <c r="A327" s="4"/>
      <c r="B327" s="3"/>
    </row>
    <row r="328" spans="1:2" x14ac:dyDescent="0.35">
      <c r="A328" s="4"/>
      <c r="B328" s="3"/>
    </row>
    <row r="329" spans="1:2" x14ac:dyDescent="0.35">
      <c r="A329" s="4"/>
      <c r="B329" s="3"/>
    </row>
    <row r="330" spans="1:2" x14ac:dyDescent="0.35">
      <c r="A330" s="4"/>
      <c r="B330" s="3"/>
    </row>
    <row r="331" spans="1:2" x14ac:dyDescent="0.35">
      <c r="A331" s="4"/>
      <c r="B331" s="3"/>
    </row>
    <row r="332" spans="1:2" x14ac:dyDescent="0.35">
      <c r="A332" s="4"/>
      <c r="B332" s="3"/>
    </row>
    <row r="333" spans="1:2" x14ac:dyDescent="0.35">
      <c r="A333" s="4"/>
      <c r="B333" s="3"/>
    </row>
    <row r="334" spans="1:2" x14ac:dyDescent="0.35">
      <c r="A334" s="4"/>
      <c r="B334" s="3"/>
    </row>
    <row r="335" spans="1:2" x14ac:dyDescent="0.35">
      <c r="A335" s="4"/>
      <c r="B335" s="3"/>
    </row>
    <row r="336" spans="1:2" x14ac:dyDescent="0.35">
      <c r="A336" s="4"/>
      <c r="B336" s="3"/>
    </row>
    <row r="337" spans="1:2" x14ac:dyDescent="0.35">
      <c r="A337" s="4"/>
      <c r="B337" s="3"/>
    </row>
    <row r="338" spans="1:2" x14ac:dyDescent="0.35">
      <c r="A338" s="4"/>
      <c r="B338" s="3"/>
    </row>
    <row r="339" spans="1:2" x14ac:dyDescent="0.35">
      <c r="A339" s="4"/>
      <c r="B339" s="3"/>
    </row>
    <row r="340" spans="1:2" x14ac:dyDescent="0.35">
      <c r="A340" s="4"/>
      <c r="B340" s="3"/>
    </row>
    <row r="341" spans="1:2" x14ac:dyDescent="0.35">
      <c r="A341" s="4"/>
      <c r="B341" s="3"/>
    </row>
    <row r="342" spans="1:2" x14ac:dyDescent="0.35">
      <c r="A342" s="4"/>
      <c r="B342" s="3"/>
    </row>
    <row r="343" spans="1:2" x14ac:dyDescent="0.35">
      <c r="A343" s="4"/>
      <c r="B343" s="3"/>
    </row>
    <row r="344" spans="1:2" x14ac:dyDescent="0.35">
      <c r="A344" s="4"/>
      <c r="B344" s="3"/>
    </row>
    <row r="345" spans="1:2" x14ac:dyDescent="0.35">
      <c r="A345" s="4"/>
      <c r="B345" s="3"/>
    </row>
    <row r="346" spans="1:2" x14ac:dyDescent="0.35">
      <c r="A346" s="4"/>
      <c r="B346" s="3"/>
    </row>
    <row r="347" spans="1:2" x14ac:dyDescent="0.35">
      <c r="A347" s="4"/>
      <c r="B347" s="3"/>
    </row>
    <row r="348" spans="1:2" x14ac:dyDescent="0.35">
      <c r="A348" s="4"/>
      <c r="B348" s="3"/>
    </row>
    <row r="349" spans="1:2" x14ac:dyDescent="0.35">
      <c r="A349" s="4"/>
      <c r="B349" s="3"/>
    </row>
    <row r="350" spans="1:2" x14ac:dyDescent="0.35">
      <c r="A350" s="4"/>
      <c r="B350" s="3"/>
    </row>
    <row r="351" spans="1:2" x14ac:dyDescent="0.35">
      <c r="A351" s="4"/>
      <c r="B351" s="3"/>
    </row>
    <row r="352" spans="1:2" x14ac:dyDescent="0.35">
      <c r="A352" s="4"/>
      <c r="B352" s="3"/>
    </row>
    <row r="353" spans="1:2" x14ac:dyDescent="0.35">
      <c r="A353" s="4"/>
      <c r="B353" s="3"/>
    </row>
    <row r="354" spans="1:2" x14ac:dyDescent="0.35">
      <c r="A354" s="4"/>
      <c r="B354" s="3"/>
    </row>
    <row r="355" spans="1:2" x14ac:dyDescent="0.35">
      <c r="A355" s="4"/>
      <c r="B355" s="3"/>
    </row>
    <row r="356" spans="1:2" x14ac:dyDescent="0.35">
      <c r="A356" s="4"/>
      <c r="B356" s="3"/>
    </row>
    <row r="357" spans="1:2" x14ac:dyDescent="0.35">
      <c r="A357" s="4"/>
      <c r="B357" s="3"/>
    </row>
    <row r="358" spans="1:2" x14ac:dyDescent="0.35">
      <c r="A358" s="4"/>
      <c r="B358" s="3"/>
    </row>
    <row r="359" spans="1:2" x14ac:dyDescent="0.35">
      <c r="A359" s="4"/>
      <c r="B359" s="3"/>
    </row>
    <row r="360" spans="1:2" x14ac:dyDescent="0.35">
      <c r="A360" s="4"/>
      <c r="B360" s="3"/>
    </row>
    <row r="361" spans="1:2" x14ac:dyDescent="0.35">
      <c r="A361" s="4"/>
      <c r="B361" s="3"/>
    </row>
    <row r="362" spans="1:2" x14ac:dyDescent="0.35">
      <c r="A362" s="4"/>
      <c r="B362" s="3"/>
    </row>
    <row r="363" spans="1:2" x14ac:dyDescent="0.35">
      <c r="A363" s="4"/>
      <c r="B363" s="3"/>
    </row>
    <row r="364" spans="1:2" x14ac:dyDescent="0.35">
      <c r="A364" s="4"/>
      <c r="B364" s="3"/>
    </row>
    <row r="365" spans="1:2" x14ac:dyDescent="0.35">
      <c r="A365" s="4"/>
      <c r="B365" s="3"/>
    </row>
    <row r="366" spans="1:2" x14ac:dyDescent="0.35">
      <c r="A366" s="4"/>
      <c r="B366" s="3"/>
    </row>
    <row r="367" spans="1:2" x14ac:dyDescent="0.35">
      <c r="A367" s="4"/>
      <c r="B367" s="3"/>
    </row>
    <row r="368" spans="1:2" x14ac:dyDescent="0.35">
      <c r="A368" s="4"/>
      <c r="B368" s="3"/>
    </row>
    <row r="369" spans="1:2" x14ac:dyDescent="0.35">
      <c r="A369" s="4"/>
      <c r="B369" s="3"/>
    </row>
    <row r="370" spans="1:2" x14ac:dyDescent="0.35">
      <c r="A370" s="4"/>
      <c r="B370" s="3"/>
    </row>
    <row r="371" spans="1:2" x14ac:dyDescent="0.35">
      <c r="A371" s="4"/>
      <c r="B371" s="3"/>
    </row>
    <row r="372" spans="1:2" x14ac:dyDescent="0.35">
      <c r="A372" s="4"/>
      <c r="B372" s="3"/>
    </row>
    <row r="373" spans="1:2" x14ac:dyDescent="0.35">
      <c r="A373" s="4"/>
      <c r="B373" s="3"/>
    </row>
    <row r="374" spans="1:2" x14ac:dyDescent="0.35">
      <c r="A374" s="4"/>
      <c r="B374" s="3"/>
    </row>
    <row r="375" spans="1:2" x14ac:dyDescent="0.35">
      <c r="A375" s="4"/>
      <c r="B375" s="3"/>
    </row>
    <row r="376" spans="1:2" x14ac:dyDescent="0.35">
      <c r="A376" s="4"/>
      <c r="B376" s="3"/>
    </row>
    <row r="377" spans="1:2" x14ac:dyDescent="0.35">
      <c r="A377" s="4"/>
      <c r="B377" s="3"/>
    </row>
    <row r="378" spans="1:2" x14ac:dyDescent="0.35">
      <c r="A378" s="4"/>
      <c r="B378" s="3"/>
    </row>
    <row r="379" spans="1:2" x14ac:dyDescent="0.35">
      <c r="A379" s="4"/>
      <c r="B379" s="3"/>
    </row>
    <row r="380" spans="1:2" x14ac:dyDescent="0.35">
      <c r="A380" s="4"/>
      <c r="B380" s="3"/>
    </row>
    <row r="381" spans="1:2" x14ac:dyDescent="0.35">
      <c r="A381" s="4"/>
      <c r="B381" s="3"/>
    </row>
    <row r="382" spans="1:2" x14ac:dyDescent="0.35">
      <c r="A382" s="4"/>
      <c r="B382" s="3"/>
    </row>
    <row r="383" spans="1:2" x14ac:dyDescent="0.35">
      <c r="A383" s="4"/>
      <c r="B383" s="3"/>
    </row>
    <row r="384" spans="1:2" x14ac:dyDescent="0.35">
      <c r="A384" s="4"/>
      <c r="B384" s="3"/>
    </row>
    <row r="385" spans="1:2" x14ac:dyDescent="0.35">
      <c r="A385" s="4"/>
      <c r="B385" s="3"/>
    </row>
    <row r="386" spans="1:2" x14ac:dyDescent="0.35">
      <c r="A386" s="4"/>
      <c r="B386" s="3"/>
    </row>
    <row r="387" spans="1:2" x14ac:dyDescent="0.35">
      <c r="A387" s="4"/>
      <c r="B387" s="3"/>
    </row>
    <row r="388" spans="1:2" x14ac:dyDescent="0.35">
      <c r="A388" s="4"/>
      <c r="B388" s="3"/>
    </row>
    <row r="389" spans="1:2" x14ac:dyDescent="0.35">
      <c r="A389" s="4"/>
      <c r="B389" s="3"/>
    </row>
    <row r="390" spans="1:2" x14ac:dyDescent="0.35">
      <c r="A390" s="4"/>
      <c r="B390" s="3"/>
    </row>
    <row r="391" spans="1:2" x14ac:dyDescent="0.35">
      <c r="A391" s="4"/>
      <c r="B391" s="3"/>
    </row>
    <row r="392" spans="1:2" x14ac:dyDescent="0.35">
      <c r="A392" s="4"/>
      <c r="B392" s="3"/>
    </row>
    <row r="393" spans="1:2" x14ac:dyDescent="0.35">
      <c r="A393" s="4"/>
      <c r="B393" s="3"/>
    </row>
    <row r="394" spans="1:2" x14ac:dyDescent="0.35">
      <c r="A394" s="4"/>
      <c r="B394" s="3"/>
    </row>
    <row r="395" spans="1:2" x14ac:dyDescent="0.35">
      <c r="A395" s="4"/>
      <c r="B395" s="3"/>
    </row>
    <row r="396" spans="1:2" x14ac:dyDescent="0.35">
      <c r="A396" s="4"/>
      <c r="B396" s="3"/>
    </row>
    <row r="397" spans="1:2" x14ac:dyDescent="0.35">
      <c r="A397" s="4"/>
      <c r="B397" s="3"/>
    </row>
    <row r="398" spans="1:2" x14ac:dyDescent="0.35">
      <c r="A398" s="4"/>
      <c r="B398" s="3"/>
    </row>
    <row r="399" spans="1:2" x14ac:dyDescent="0.35">
      <c r="A399" s="4"/>
      <c r="B399" s="3"/>
    </row>
    <row r="400" spans="1:2" x14ac:dyDescent="0.35">
      <c r="A400" s="4"/>
      <c r="B400" s="3"/>
    </row>
    <row r="401" spans="1:2" x14ac:dyDescent="0.35">
      <c r="A401" s="4"/>
      <c r="B401" s="3"/>
    </row>
    <row r="402" spans="1:2" x14ac:dyDescent="0.35">
      <c r="A402" s="4"/>
      <c r="B402" s="3"/>
    </row>
    <row r="403" spans="1:2" x14ac:dyDescent="0.35">
      <c r="A403" s="4"/>
      <c r="B403" s="3"/>
    </row>
    <row r="404" spans="1:2" x14ac:dyDescent="0.35">
      <c r="A404" s="4"/>
      <c r="B404" s="3"/>
    </row>
    <row r="405" spans="1:2" x14ac:dyDescent="0.35">
      <c r="A405" s="4"/>
      <c r="B405" s="3"/>
    </row>
    <row r="406" spans="1:2" x14ac:dyDescent="0.35">
      <c r="A406" s="4"/>
      <c r="B406" s="3"/>
    </row>
    <row r="407" spans="1:2" x14ac:dyDescent="0.35">
      <c r="A407" s="4"/>
      <c r="B407" s="3"/>
    </row>
    <row r="408" spans="1:2" x14ac:dyDescent="0.35">
      <c r="A408" s="4"/>
      <c r="B408" s="3"/>
    </row>
    <row r="409" spans="1:2" x14ac:dyDescent="0.35">
      <c r="A409" s="4"/>
      <c r="B409" s="3"/>
    </row>
    <row r="410" spans="1:2" x14ac:dyDescent="0.35">
      <c r="A410" s="4"/>
      <c r="B410" s="3"/>
    </row>
    <row r="411" spans="1:2" x14ac:dyDescent="0.35">
      <c r="A411" s="4"/>
      <c r="B411" s="3"/>
    </row>
    <row r="412" spans="1:2" x14ac:dyDescent="0.35">
      <c r="B412" s="3"/>
    </row>
    <row r="413" spans="1:2" x14ac:dyDescent="0.35">
      <c r="B413" s="3"/>
    </row>
    <row r="414" spans="1:2" x14ac:dyDescent="0.35">
      <c r="B414" s="3"/>
    </row>
    <row r="415" spans="1:2" x14ac:dyDescent="0.35">
      <c r="B415" s="3"/>
    </row>
    <row r="416" spans="1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35D3-E296-4593-A351-53FD31B78EF2}">
  <dimension ref="A1:N41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B4" sqref="B4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4" x14ac:dyDescent="0.35">
      <c r="A1" t="s">
        <v>1057</v>
      </c>
      <c r="F1" t="s">
        <v>1058</v>
      </c>
      <c r="K1" t="s">
        <v>1059</v>
      </c>
    </row>
    <row r="2" spans="1:14" x14ac:dyDescent="0.35">
      <c r="A2" t="s">
        <v>1069</v>
      </c>
      <c r="B2">
        <v>10</v>
      </c>
      <c r="C2" t="s">
        <v>1061</v>
      </c>
      <c r="D2" t="s">
        <v>1062</v>
      </c>
      <c r="F2" t="s">
        <v>1069</v>
      </c>
      <c r="G2">
        <v>10</v>
      </c>
      <c r="H2" t="s">
        <v>1061</v>
      </c>
      <c r="I2" t="s">
        <v>1062</v>
      </c>
      <c r="K2" t="s">
        <v>1069</v>
      </c>
      <c r="L2">
        <v>10</v>
      </c>
      <c r="M2" t="s">
        <v>1061</v>
      </c>
      <c r="N2" t="s">
        <v>1062</v>
      </c>
    </row>
    <row r="3" spans="1:14" x14ac:dyDescent="0.35">
      <c r="A3" t="s">
        <v>1063</v>
      </c>
      <c r="B3">
        <v>100</v>
      </c>
      <c r="C3">
        <v>10</v>
      </c>
      <c r="D3">
        <v>0</v>
      </c>
      <c r="F3" t="s">
        <v>1063</v>
      </c>
      <c r="G3">
        <v>100</v>
      </c>
      <c r="H3">
        <v>10</v>
      </c>
      <c r="I3">
        <v>0</v>
      </c>
      <c r="K3" t="s">
        <v>1063</v>
      </c>
      <c r="L3">
        <v>100</v>
      </c>
      <c r="M3">
        <v>10</v>
      </c>
      <c r="N3">
        <v>0</v>
      </c>
    </row>
    <row r="4" spans="1:14" x14ac:dyDescent="0.35">
      <c r="A4" t="s">
        <v>1064</v>
      </c>
      <c r="B4">
        <v>90</v>
      </c>
      <c r="C4">
        <v>7</v>
      </c>
      <c r="D4">
        <v>3</v>
      </c>
      <c r="F4" t="s">
        <v>1064</v>
      </c>
      <c r="G4">
        <v>90</v>
      </c>
      <c r="H4">
        <v>7</v>
      </c>
      <c r="I4">
        <v>3</v>
      </c>
      <c r="K4" t="s">
        <v>1064</v>
      </c>
      <c r="L4">
        <v>90</v>
      </c>
      <c r="M4">
        <v>7</v>
      </c>
      <c r="N4">
        <v>3</v>
      </c>
    </row>
    <row r="5" spans="1:14" x14ac:dyDescent="0.35">
      <c r="A5" t="s">
        <v>1065</v>
      </c>
      <c r="B5">
        <v>80</v>
      </c>
      <c r="C5">
        <v>4</v>
      </c>
      <c r="D5">
        <v>2</v>
      </c>
      <c r="F5" t="s">
        <v>1065</v>
      </c>
      <c r="G5">
        <v>80</v>
      </c>
      <c r="H5">
        <v>4</v>
      </c>
      <c r="I5">
        <v>2</v>
      </c>
      <c r="K5" t="s">
        <v>1065</v>
      </c>
      <c r="L5">
        <v>80</v>
      </c>
      <c r="M5">
        <v>4</v>
      </c>
      <c r="N5">
        <v>2</v>
      </c>
    </row>
    <row r="6" spans="1:14" x14ac:dyDescent="0.35">
      <c r="A6" t="s">
        <v>1066</v>
      </c>
      <c r="B6">
        <v>40</v>
      </c>
      <c r="C6">
        <v>0.5</v>
      </c>
      <c r="D6">
        <v>3.5</v>
      </c>
      <c r="F6" t="s">
        <v>1066</v>
      </c>
      <c r="G6">
        <v>40</v>
      </c>
      <c r="H6">
        <v>0.5</v>
      </c>
      <c r="I6">
        <v>3.5</v>
      </c>
      <c r="K6" t="s">
        <v>1066</v>
      </c>
      <c r="L6">
        <v>40</v>
      </c>
      <c r="M6">
        <v>0.5</v>
      </c>
      <c r="N6">
        <v>3.5</v>
      </c>
    </row>
    <row r="9" spans="1:14" x14ac:dyDescent="0.35">
      <c r="A9" s="4"/>
      <c r="B9" s="3"/>
      <c r="F9" s="3"/>
      <c r="G9" s="3"/>
      <c r="L9" s="3"/>
    </row>
    <row r="10" spans="1:14" x14ac:dyDescent="0.35">
      <c r="A10" s="4"/>
      <c r="B10" s="3"/>
      <c r="G10" s="3"/>
      <c r="L10" s="3"/>
    </row>
    <row r="11" spans="1:14" x14ac:dyDescent="0.35">
      <c r="A11" s="4"/>
      <c r="B11" s="3"/>
      <c r="G11" s="3"/>
      <c r="L11" s="3"/>
    </row>
    <row r="12" spans="1:14" x14ac:dyDescent="0.35">
      <c r="A12" s="4"/>
      <c r="B12" s="3"/>
      <c r="G12" s="3"/>
      <c r="L12" s="3"/>
    </row>
    <row r="13" spans="1:14" x14ac:dyDescent="0.35">
      <c r="A13" s="4"/>
      <c r="B13" s="3"/>
      <c r="G13" s="3"/>
      <c r="L13" s="3"/>
    </row>
    <row r="14" spans="1:14" x14ac:dyDescent="0.35">
      <c r="A14" s="4"/>
      <c r="B14" s="3"/>
      <c r="G14" s="3"/>
      <c r="L14" s="3"/>
    </row>
    <row r="15" spans="1:14" x14ac:dyDescent="0.35">
      <c r="A15" s="4"/>
      <c r="B15" s="3"/>
      <c r="G15" s="3"/>
      <c r="L15" s="3"/>
    </row>
    <row r="16" spans="1:14" x14ac:dyDescent="0.35">
      <c r="A16" s="4"/>
      <c r="B16" s="3"/>
      <c r="G16" s="3"/>
      <c r="L16" s="3"/>
    </row>
    <row r="17" spans="1:12" x14ac:dyDescent="0.35">
      <c r="A17" s="4"/>
      <c r="B17" s="3"/>
      <c r="G17" s="3"/>
      <c r="L17" s="3"/>
    </row>
    <row r="18" spans="1:12" x14ac:dyDescent="0.35">
      <c r="A18" s="4"/>
      <c r="B18" s="3"/>
      <c r="G18" s="3"/>
      <c r="L18" s="3"/>
    </row>
    <row r="19" spans="1:12" x14ac:dyDescent="0.35">
      <c r="A19" s="4"/>
      <c r="B19" s="3"/>
      <c r="G19" s="3"/>
      <c r="L19" s="3"/>
    </row>
    <row r="20" spans="1:12" x14ac:dyDescent="0.35">
      <c r="A20" s="4"/>
      <c r="B20" s="3"/>
      <c r="G20" s="3"/>
      <c r="L20" s="3"/>
    </row>
    <row r="21" spans="1:12" x14ac:dyDescent="0.35">
      <c r="A21" s="4"/>
      <c r="B21" s="3"/>
      <c r="G21" s="3"/>
      <c r="L21" s="3"/>
    </row>
    <row r="22" spans="1:12" x14ac:dyDescent="0.35">
      <c r="A22" s="4"/>
      <c r="B22" s="3"/>
      <c r="G22" s="3"/>
      <c r="L22" s="3"/>
    </row>
    <row r="23" spans="1:12" x14ac:dyDescent="0.35">
      <c r="A23" s="4"/>
      <c r="B23" s="3"/>
      <c r="G23" s="3"/>
      <c r="L23" s="3"/>
    </row>
    <row r="24" spans="1:12" x14ac:dyDescent="0.35">
      <c r="A24" s="4"/>
      <c r="B24" s="3"/>
      <c r="G24" s="3"/>
      <c r="L24" s="3"/>
    </row>
    <row r="25" spans="1:12" x14ac:dyDescent="0.35">
      <c r="A25" s="4"/>
      <c r="B25" s="3"/>
      <c r="G25" s="3"/>
      <c r="L25" s="3"/>
    </row>
    <row r="26" spans="1:12" x14ac:dyDescent="0.35">
      <c r="A26" s="4"/>
      <c r="B26" s="3"/>
      <c r="G26" s="3"/>
      <c r="L26" s="3"/>
    </row>
    <row r="27" spans="1:12" x14ac:dyDescent="0.35">
      <c r="A27" s="4"/>
      <c r="B27" s="3"/>
      <c r="G27" s="3"/>
      <c r="L27" s="3"/>
    </row>
    <row r="28" spans="1:12" x14ac:dyDescent="0.35">
      <c r="A28" s="4"/>
      <c r="B28" s="3"/>
      <c r="C28" s="5"/>
      <c r="G28" s="3"/>
      <c r="L28" s="3"/>
    </row>
    <row r="29" spans="1:12" x14ac:dyDescent="0.35">
      <c r="A29" s="4"/>
      <c r="B29" s="3"/>
      <c r="G29" s="3"/>
      <c r="L29" s="3"/>
    </row>
    <row r="30" spans="1:12" x14ac:dyDescent="0.35">
      <c r="A30" s="4"/>
      <c r="B30" s="3"/>
      <c r="G30" s="3"/>
    </row>
    <row r="31" spans="1:12" x14ac:dyDescent="0.35">
      <c r="A31" s="4"/>
      <c r="B31" s="3"/>
      <c r="G31" s="3"/>
    </row>
    <row r="32" spans="1:12" x14ac:dyDescent="0.35">
      <c r="A32" s="4"/>
      <c r="B32" s="3"/>
      <c r="G32" s="3"/>
    </row>
    <row r="33" spans="1:7" x14ac:dyDescent="0.35">
      <c r="A33" s="4"/>
      <c r="B33" s="3"/>
      <c r="G33" s="3"/>
    </row>
    <row r="34" spans="1:7" x14ac:dyDescent="0.35">
      <c r="A34" s="4"/>
      <c r="B34" s="3"/>
      <c r="G34" s="3"/>
    </row>
    <row r="35" spans="1:7" x14ac:dyDescent="0.35">
      <c r="A35" s="4"/>
      <c r="B35" s="3"/>
      <c r="G35" s="3"/>
    </row>
    <row r="36" spans="1:7" x14ac:dyDescent="0.35">
      <c r="A36" s="4"/>
      <c r="B36" s="3"/>
      <c r="G36" s="3"/>
    </row>
    <row r="37" spans="1:7" x14ac:dyDescent="0.35">
      <c r="A37" s="4"/>
      <c r="B37" s="3"/>
      <c r="G37" s="3"/>
    </row>
    <row r="38" spans="1:7" x14ac:dyDescent="0.35">
      <c r="A38" s="4"/>
      <c r="B38" s="3"/>
      <c r="G38" s="3"/>
    </row>
    <row r="39" spans="1:7" x14ac:dyDescent="0.35">
      <c r="A39" s="4"/>
      <c r="B39" s="3"/>
      <c r="G39" s="3"/>
    </row>
    <row r="40" spans="1:7" x14ac:dyDescent="0.35">
      <c r="A40" s="4"/>
      <c r="B40" s="3"/>
      <c r="G40" s="3"/>
    </row>
    <row r="41" spans="1:7" x14ac:dyDescent="0.35">
      <c r="A41" s="4"/>
      <c r="B41" s="3"/>
      <c r="G41" s="3"/>
    </row>
    <row r="42" spans="1:7" x14ac:dyDescent="0.35">
      <c r="A42" s="4"/>
      <c r="B42" s="3"/>
      <c r="G42" s="3"/>
    </row>
    <row r="43" spans="1:7" x14ac:dyDescent="0.35">
      <c r="A43" s="4"/>
      <c r="B43" s="3"/>
      <c r="G43" s="3"/>
    </row>
    <row r="44" spans="1:7" x14ac:dyDescent="0.35">
      <c r="A44" s="4"/>
      <c r="B44" s="3"/>
      <c r="C44" s="4"/>
      <c r="G44" s="3"/>
    </row>
    <row r="45" spans="1:7" x14ac:dyDescent="0.35">
      <c r="A45" s="4"/>
      <c r="B45" s="3"/>
      <c r="G45" s="3"/>
    </row>
    <row r="46" spans="1:7" x14ac:dyDescent="0.35">
      <c r="A46" s="4"/>
      <c r="B46" s="3"/>
      <c r="C46" s="4"/>
      <c r="G46" s="3"/>
    </row>
    <row r="47" spans="1:7" x14ac:dyDescent="0.35">
      <c r="A47" s="4"/>
      <c r="B47" s="3"/>
      <c r="G47" s="3"/>
    </row>
    <row r="48" spans="1:7" x14ac:dyDescent="0.35">
      <c r="A48" s="4"/>
      <c r="B48" s="3"/>
      <c r="G48" s="3"/>
    </row>
    <row r="49" spans="1:7" x14ac:dyDescent="0.35">
      <c r="A49" s="4"/>
      <c r="B49" s="3"/>
      <c r="G49" s="3"/>
    </row>
    <row r="50" spans="1:7" x14ac:dyDescent="0.35">
      <c r="A50" s="4"/>
      <c r="B50" s="3"/>
      <c r="G50" s="3"/>
    </row>
    <row r="51" spans="1:7" x14ac:dyDescent="0.35">
      <c r="A51" s="4"/>
      <c r="B51" s="3"/>
      <c r="G51" s="3"/>
    </row>
    <row r="52" spans="1:7" x14ac:dyDescent="0.35">
      <c r="A52" s="4"/>
      <c r="B52" s="3"/>
      <c r="G52" s="3"/>
    </row>
    <row r="53" spans="1:7" x14ac:dyDescent="0.35">
      <c r="A53" s="4"/>
      <c r="B53" s="3"/>
      <c r="G53" s="3"/>
    </row>
    <row r="54" spans="1:7" x14ac:dyDescent="0.35">
      <c r="A54" s="4"/>
      <c r="B54" s="3"/>
      <c r="G54" s="3"/>
    </row>
    <row r="55" spans="1:7" x14ac:dyDescent="0.35">
      <c r="A55" s="4"/>
      <c r="B55" s="3"/>
      <c r="G55" s="3"/>
    </row>
    <row r="56" spans="1:7" x14ac:dyDescent="0.35">
      <c r="A56" s="4"/>
      <c r="B56" s="3"/>
      <c r="G56" s="3"/>
    </row>
    <row r="57" spans="1:7" x14ac:dyDescent="0.35">
      <c r="A57" s="4"/>
      <c r="B57" s="3"/>
      <c r="G57" s="3"/>
    </row>
    <row r="58" spans="1:7" x14ac:dyDescent="0.35">
      <c r="A58" s="4"/>
      <c r="B58" s="3"/>
      <c r="G58" s="3"/>
    </row>
    <row r="59" spans="1:7" x14ac:dyDescent="0.35">
      <c r="A59" s="4"/>
      <c r="B59" s="3"/>
      <c r="G59" s="3"/>
    </row>
    <row r="60" spans="1:7" x14ac:dyDescent="0.35">
      <c r="A60" s="4"/>
      <c r="B60" s="3"/>
      <c r="G60" s="3"/>
    </row>
    <row r="61" spans="1:7" x14ac:dyDescent="0.35">
      <c r="A61" s="4"/>
      <c r="B61" s="3"/>
      <c r="G61" s="3"/>
    </row>
    <row r="62" spans="1:7" x14ac:dyDescent="0.35">
      <c r="A62" s="4"/>
      <c r="B62" s="3"/>
      <c r="G62" s="3"/>
    </row>
    <row r="63" spans="1:7" x14ac:dyDescent="0.35">
      <c r="A63" s="4"/>
      <c r="B63" s="3"/>
      <c r="G63" s="3"/>
    </row>
    <row r="64" spans="1:7" x14ac:dyDescent="0.35">
      <c r="A64" s="4"/>
      <c r="B64" s="3"/>
      <c r="G64" s="3"/>
    </row>
    <row r="65" spans="1:7" x14ac:dyDescent="0.35">
      <c r="A65" s="4"/>
      <c r="B65" s="3"/>
      <c r="G65" s="3"/>
    </row>
    <row r="66" spans="1:7" x14ac:dyDescent="0.35">
      <c r="A66" s="4"/>
      <c r="B66" s="3"/>
      <c r="G66" s="3"/>
    </row>
    <row r="67" spans="1:7" x14ac:dyDescent="0.35">
      <c r="A67" s="4"/>
      <c r="B67" s="3"/>
      <c r="G67" s="3"/>
    </row>
    <row r="68" spans="1:7" x14ac:dyDescent="0.35">
      <c r="A68" s="4"/>
      <c r="B68" s="3"/>
      <c r="G68" s="3"/>
    </row>
    <row r="69" spans="1:7" x14ac:dyDescent="0.35">
      <c r="A69" s="4"/>
      <c r="B69" s="3"/>
      <c r="G69" s="3"/>
    </row>
    <row r="70" spans="1:7" x14ac:dyDescent="0.35">
      <c r="A70" s="4"/>
      <c r="B70" s="3"/>
      <c r="G70" s="3"/>
    </row>
    <row r="71" spans="1:7" x14ac:dyDescent="0.35">
      <c r="A71" s="4"/>
      <c r="B71" s="3"/>
      <c r="G71" s="3"/>
    </row>
    <row r="72" spans="1:7" x14ac:dyDescent="0.35">
      <c r="A72" s="4"/>
      <c r="B72" s="3"/>
      <c r="G72" s="3"/>
    </row>
    <row r="73" spans="1:7" x14ac:dyDescent="0.35">
      <c r="B73" s="3"/>
      <c r="G73" s="3"/>
    </row>
    <row r="74" spans="1:7" x14ac:dyDescent="0.35">
      <c r="B74" s="3"/>
      <c r="G74" s="3"/>
    </row>
    <row r="75" spans="1:7" x14ac:dyDescent="0.35">
      <c r="B75" s="3"/>
      <c r="G75" s="3"/>
    </row>
    <row r="76" spans="1:7" x14ac:dyDescent="0.35">
      <c r="B76" s="3"/>
      <c r="G76" s="3"/>
    </row>
    <row r="77" spans="1:7" x14ac:dyDescent="0.35">
      <c r="B77" s="3"/>
      <c r="G77" s="3"/>
    </row>
    <row r="78" spans="1:7" x14ac:dyDescent="0.35">
      <c r="B78" s="3"/>
      <c r="G78" s="3"/>
    </row>
    <row r="79" spans="1:7" x14ac:dyDescent="0.35">
      <c r="B79" s="3"/>
      <c r="G79" s="3"/>
    </row>
    <row r="80" spans="1:7" x14ac:dyDescent="0.35">
      <c r="B80" s="3"/>
      <c r="G80" s="3"/>
    </row>
    <row r="81" spans="2:7" x14ac:dyDescent="0.35">
      <c r="B81" s="3"/>
      <c r="G81" s="3"/>
    </row>
    <row r="82" spans="2:7" x14ac:dyDescent="0.35">
      <c r="B82" s="3"/>
      <c r="G82" s="3"/>
    </row>
    <row r="83" spans="2:7" x14ac:dyDescent="0.35">
      <c r="B83" s="3"/>
      <c r="G83" s="3"/>
    </row>
    <row r="84" spans="2:7" x14ac:dyDescent="0.35">
      <c r="B84" s="3"/>
      <c r="G84" s="3"/>
    </row>
    <row r="85" spans="2:7" x14ac:dyDescent="0.35">
      <c r="B85" s="3"/>
      <c r="G85" s="3"/>
    </row>
    <row r="86" spans="2:7" x14ac:dyDescent="0.35">
      <c r="B86" s="3"/>
      <c r="G86" s="3"/>
    </row>
    <row r="87" spans="2:7" x14ac:dyDescent="0.35">
      <c r="B87" s="3"/>
      <c r="G87" s="3"/>
    </row>
    <row r="88" spans="2:7" x14ac:dyDescent="0.35">
      <c r="B88" s="3"/>
      <c r="G88" s="3"/>
    </row>
    <row r="89" spans="2:7" x14ac:dyDescent="0.35">
      <c r="B89" s="3"/>
      <c r="G89" s="3"/>
    </row>
    <row r="90" spans="2:7" x14ac:dyDescent="0.35">
      <c r="B90" s="3"/>
      <c r="G90" s="3"/>
    </row>
    <row r="91" spans="2:7" x14ac:dyDescent="0.35">
      <c r="B91" s="3"/>
      <c r="G91" s="3"/>
    </row>
    <row r="92" spans="2:7" x14ac:dyDescent="0.35">
      <c r="B92" s="3"/>
      <c r="G92" s="3"/>
    </row>
    <row r="93" spans="2:7" x14ac:dyDescent="0.35">
      <c r="B93" s="3"/>
      <c r="G93" s="3"/>
    </row>
    <row r="94" spans="2:7" x14ac:dyDescent="0.35">
      <c r="B94" s="3"/>
      <c r="G94" s="3"/>
    </row>
    <row r="95" spans="2:7" x14ac:dyDescent="0.35">
      <c r="B95" s="3"/>
      <c r="G95" s="3"/>
    </row>
    <row r="96" spans="2:7" x14ac:dyDescent="0.35">
      <c r="B96" s="3"/>
      <c r="G96" s="3"/>
    </row>
    <row r="97" spans="2:7" x14ac:dyDescent="0.35">
      <c r="B97" s="3"/>
      <c r="G97" s="3"/>
    </row>
    <row r="98" spans="2:7" x14ac:dyDescent="0.35">
      <c r="B98" s="3"/>
      <c r="G98" s="3"/>
    </row>
    <row r="99" spans="2:7" x14ac:dyDescent="0.35">
      <c r="B99" s="3"/>
      <c r="G99" s="3"/>
    </row>
    <row r="100" spans="2:7" x14ac:dyDescent="0.35">
      <c r="B100" s="3"/>
      <c r="G100" s="3"/>
    </row>
    <row r="101" spans="2:7" x14ac:dyDescent="0.35">
      <c r="B101" s="3"/>
      <c r="G101" s="3"/>
    </row>
    <row r="102" spans="2:7" x14ac:dyDescent="0.35">
      <c r="B102" s="3"/>
    </row>
    <row r="103" spans="2:7" x14ac:dyDescent="0.35">
      <c r="B103" s="3"/>
    </row>
    <row r="104" spans="2:7" x14ac:dyDescent="0.35">
      <c r="B104" s="3"/>
    </row>
    <row r="105" spans="2:7" x14ac:dyDescent="0.35">
      <c r="B105" s="3"/>
    </row>
    <row r="106" spans="2:7" x14ac:dyDescent="0.35">
      <c r="B106" s="3"/>
    </row>
    <row r="107" spans="2:7" x14ac:dyDescent="0.35">
      <c r="B107" s="3"/>
    </row>
    <row r="108" spans="2:7" x14ac:dyDescent="0.35">
      <c r="B108" s="3"/>
    </row>
    <row r="109" spans="2:7" x14ac:dyDescent="0.35">
      <c r="B109" s="3"/>
    </row>
    <row r="110" spans="2:7" x14ac:dyDescent="0.35">
      <c r="B110" s="3"/>
    </row>
    <row r="111" spans="2:7" x14ac:dyDescent="0.35">
      <c r="B111" s="3"/>
    </row>
    <row r="112" spans="2:7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99D6-FDCA-41BF-9D83-0E7F656535FB}">
  <dimension ref="A1:N43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M18" sqref="M18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4" x14ac:dyDescent="0.35">
      <c r="A1" t="s">
        <v>1057</v>
      </c>
      <c r="F1" t="s">
        <v>1058</v>
      </c>
      <c r="K1" t="s">
        <v>1705</v>
      </c>
    </row>
    <row r="2" spans="1:14" x14ac:dyDescent="0.35">
      <c r="A2" t="s">
        <v>1068</v>
      </c>
      <c r="B2">
        <v>10</v>
      </c>
      <c r="C2" t="s">
        <v>1061</v>
      </c>
      <c r="D2" t="s">
        <v>1062</v>
      </c>
      <c r="F2" t="s">
        <v>1068</v>
      </c>
      <c r="G2">
        <v>10</v>
      </c>
      <c r="H2" t="s">
        <v>1061</v>
      </c>
      <c r="I2" t="s">
        <v>1062</v>
      </c>
      <c r="K2" t="s">
        <v>1068</v>
      </c>
      <c r="L2">
        <v>10</v>
      </c>
      <c r="M2" t="s">
        <v>1061</v>
      </c>
      <c r="N2" t="s">
        <v>1062</v>
      </c>
    </row>
    <row r="3" spans="1:14" x14ac:dyDescent="0.35">
      <c r="A3" t="s">
        <v>1063</v>
      </c>
      <c r="B3">
        <v>120</v>
      </c>
      <c r="C3">
        <v>10</v>
      </c>
      <c r="D3">
        <v>0</v>
      </c>
      <c r="F3" t="s">
        <v>1063</v>
      </c>
      <c r="G3">
        <v>115</v>
      </c>
      <c r="H3">
        <v>10</v>
      </c>
      <c r="I3">
        <v>0</v>
      </c>
      <c r="K3" t="s">
        <v>1063</v>
      </c>
      <c r="L3">
        <v>110</v>
      </c>
      <c r="M3">
        <v>10</v>
      </c>
      <c r="N3">
        <v>0</v>
      </c>
    </row>
    <row r="4" spans="1:14" x14ac:dyDescent="0.35">
      <c r="A4" t="s">
        <v>1064</v>
      </c>
      <c r="B4">
        <v>100</v>
      </c>
      <c r="C4">
        <v>8</v>
      </c>
      <c r="D4">
        <v>2</v>
      </c>
      <c r="F4" t="s">
        <v>1064</v>
      </c>
      <c r="G4">
        <v>100</v>
      </c>
      <c r="H4">
        <v>8</v>
      </c>
      <c r="I4">
        <v>2</v>
      </c>
      <c r="K4" t="s">
        <v>1064</v>
      </c>
      <c r="L4">
        <v>100</v>
      </c>
      <c r="M4">
        <v>8</v>
      </c>
      <c r="N4">
        <v>2</v>
      </c>
    </row>
    <row r="5" spans="1:14" x14ac:dyDescent="0.35">
      <c r="A5" t="s">
        <v>1065</v>
      </c>
      <c r="B5">
        <v>95</v>
      </c>
      <c r="C5">
        <v>5</v>
      </c>
      <c r="D5">
        <v>2</v>
      </c>
      <c r="F5" t="s">
        <v>1065</v>
      </c>
      <c r="G5">
        <v>95</v>
      </c>
      <c r="H5">
        <v>5</v>
      </c>
      <c r="I5">
        <v>2</v>
      </c>
      <c r="K5" t="s">
        <v>1065</v>
      </c>
      <c r="L5">
        <v>95</v>
      </c>
      <c r="M5">
        <v>5</v>
      </c>
      <c r="N5">
        <v>2</v>
      </c>
    </row>
    <row r="6" spans="1:14" x14ac:dyDescent="0.35">
      <c r="A6" t="s">
        <v>1066</v>
      </c>
      <c r="B6">
        <v>50</v>
      </c>
      <c r="C6">
        <v>0.5</v>
      </c>
      <c r="D6">
        <v>4.5</v>
      </c>
      <c r="F6" t="s">
        <v>1066</v>
      </c>
      <c r="G6">
        <v>50</v>
      </c>
      <c r="H6">
        <v>0.5</v>
      </c>
      <c r="I6">
        <v>4.5</v>
      </c>
      <c r="K6" t="s">
        <v>1066</v>
      </c>
      <c r="L6">
        <v>50</v>
      </c>
      <c r="M6">
        <v>0.5</v>
      </c>
      <c r="N6">
        <v>4.5</v>
      </c>
    </row>
    <row r="9" spans="1:14" x14ac:dyDescent="0.35">
      <c r="A9" s="4"/>
      <c r="B9" s="3"/>
      <c r="F9" s="2"/>
      <c r="G9" s="3"/>
      <c r="K9" s="2"/>
      <c r="L9" s="3"/>
    </row>
    <row r="10" spans="1:14" x14ac:dyDescent="0.35">
      <c r="A10" s="4"/>
      <c r="B10" s="3"/>
      <c r="F10" s="2"/>
      <c r="G10" s="3"/>
      <c r="K10" s="2"/>
      <c r="L10" s="3"/>
    </row>
    <row r="11" spans="1:14" x14ac:dyDescent="0.35">
      <c r="A11" s="4"/>
      <c r="B11" s="3"/>
      <c r="F11" s="2"/>
      <c r="G11" s="3"/>
      <c r="K11" s="2"/>
      <c r="L11" s="3"/>
    </row>
    <row r="12" spans="1:14" x14ac:dyDescent="0.35">
      <c r="A12" s="4"/>
      <c r="B12" s="3"/>
      <c r="F12" s="2"/>
      <c r="G12" s="3"/>
      <c r="K12" s="2"/>
      <c r="L12" s="3"/>
    </row>
    <row r="13" spans="1:14" x14ac:dyDescent="0.35">
      <c r="A13" s="4"/>
      <c r="B13" s="3"/>
      <c r="F13" s="2"/>
      <c r="G13" s="3"/>
      <c r="K13" s="2"/>
      <c r="L13" s="3"/>
    </row>
    <row r="14" spans="1:14" x14ac:dyDescent="0.35">
      <c r="A14" s="4"/>
      <c r="B14" s="3"/>
      <c r="F14" s="2"/>
      <c r="G14" s="3"/>
      <c r="K14" s="2"/>
      <c r="L14" s="3"/>
    </row>
    <row r="15" spans="1:14" x14ac:dyDescent="0.35">
      <c r="A15" s="4"/>
      <c r="B15" s="3"/>
      <c r="F15" s="2"/>
      <c r="G15" s="3"/>
      <c r="K15" s="2"/>
      <c r="L15" s="3"/>
    </row>
    <row r="16" spans="1:14" x14ac:dyDescent="0.35">
      <c r="A16" s="4"/>
      <c r="B16" s="3"/>
      <c r="F16" s="2"/>
      <c r="G16" s="3"/>
      <c r="K16" s="2"/>
      <c r="L16" s="3"/>
    </row>
    <row r="17" spans="1:12" x14ac:dyDescent="0.35">
      <c r="A17" s="4"/>
      <c r="B17" s="3"/>
      <c r="F17" s="2"/>
      <c r="G17" s="3"/>
      <c r="K17" s="2"/>
      <c r="L17" s="3"/>
    </row>
    <row r="18" spans="1:12" x14ac:dyDescent="0.35">
      <c r="A18" s="4"/>
      <c r="B18" s="3"/>
      <c r="F18" s="2"/>
      <c r="G18" s="3"/>
      <c r="K18" s="2"/>
      <c r="L18" s="3"/>
    </row>
    <row r="19" spans="1:12" x14ac:dyDescent="0.35">
      <c r="A19" s="4"/>
      <c r="B19" s="3"/>
      <c r="F19" s="2"/>
      <c r="G19" s="3"/>
      <c r="K19" s="2"/>
      <c r="L19" s="3"/>
    </row>
    <row r="20" spans="1:12" x14ac:dyDescent="0.35">
      <c r="A20" s="4"/>
      <c r="B20" s="3"/>
      <c r="F20" s="2"/>
      <c r="G20" s="3"/>
      <c r="K20" s="2"/>
      <c r="L20" s="3"/>
    </row>
    <row r="21" spans="1:12" x14ac:dyDescent="0.35">
      <c r="A21" s="4"/>
      <c r="B21" s="3"/>
      <c r="F21" s="2"/>
      <c r="G21" s="3"/>
      <c r="K21" s="2"/>
      <c r="L21" s="3"/>
    </row>
    <row r="22" spans="1:12" x14ac:dyDescent="0.35">
      <c r="A22" s="4"/>
      <c r="B22" s="3"/>
      <c r="F22" s="2"/>
      <c r="G22" s="3"/>
      <c r="K22" s="2"/>
      <c r="L22" s="3"/>
    </row>
    <row r="23" spans="1:12" x14ac:dyDescent="0.35">
      <c r="A23" s="4"/>
      <c r="B23" s="3"/>
      <c r="F23" s="2"/>
      <c r="G23" s="3"/>
      <c r="K23" s="2"/>
      <c r="L23" s="3"/>
    </row>
    <row r="24" spans="1:12" x14ac:dyDescent="0.35">
      <c r="A24" s="4"/>
      <c r="B24" s="3"/>
      <c r="F24" s="2"/>
      <c r="G24" s="3"/>
      <c r="K24" s="2"/>
      <c r="L24" s="3"/>
    </row>
    <row r="25" spans="1:12" x14ac:dyDescent="0.35">
      <c r="A25" s="4"/>
      <c r="B25" s="3"/>
      <c r="F25" s="2"/>
      <c r="G25" s="3"/>
      <c r="K25" s="2"/>
      <c r="L25" s="3"/>
    </row>
    <row r="26" spans="1:12" x14ac:dyDescent="0.35">
      <c r="A26" s="4"/>
      <c r="B26" s="3"/>
      <c r="F26" s="2"/>
      <c r="G26" s="3"/>
      <c r="K26" s="2"/>
      <c r="L26" s="3"/>
    </row>
    <row r="27" spans="1:12" x14ac:dyDescent="0.35">
      <c r="A27" s="4"/>
      <c r="B27" s="3"/>
      <c r="F27" s="2"/>
      <c r="G27" s="3"/>
      <c r="K27" s="2"/>
      <c r="L27" s="3"/>
    </row>
    <row r="28" spans="1:12" x14ac:dyDescent="0.35">
      <c r="A28" s="4"/>
      <c r="B28" s="3"/>
      <c r="C28" s="5"/>
      <c r="F28" s="2"/>
      <c r="G28" s="3"/>
      <c r="K28" s="2"/>
      <c r="L28" s="3"/>
    </row>
    <row r="29" spans="1:12" x14ac:dyDescent="0.35">
      <c r="A29" s="4"/>
      <c r="B29" s="3"/>
      <c r="F29" s="2"/>
      <c r="G29" s="3"/>
      <c r="K29" s="2"/>
      <c r="L29" s="3"/>
    </row>
    <row r="30" spans="1:12" x14ac:dyDescent="0.35">
      <c r="A30" s="4"/>
      <c r="B30" s="3"/>
      <c r="F30" s="2"/>
      <c r="G30" s="3"/>
      <c r="L30" s="3"/>
    </row>
    <row r="31" spans="1:12" x14ac:dyDescent="0.35">
      <c r="A31" s="4"/>
      <c r="B31" s="3"/>
      <c r="F31" s="2"/>
      <c r="G31" s="3"/>
    </row>
    <row r="32" spans="1:12" x14ac:dyDescent="0.35">
      <c r="A32" s="4"/>
      <c r="B32" s="3"/>
      <c r="F32" s="2"/>
      <c r="G32" s="3"/>
    </row>
    <row r="33" spans="1:7" x14ac:dyDescent="0.35">
      <c r="A33" s="4"/>
      <c r="B33" s="3"/>
      <c r="F33" s="2"/>
      <c r="G33" s="3"/>
    </row>
    <row r="34" spans="1:7" x14ac:dyDescent="0.35">
      <c r="A34" s="4"/>
      <c r="B34" s="3"/>
      <c r="F34" s="2"/>
      <c r="G34" s="3"/>
    </row>
    <row r="35" spans="1:7" x14ac:dyDescent="0.35">
      <c r="A35" s="4"/>
      <c r="B35" s="3"/>
      <c r="F35" s="2"/>
      <c r="G35" s="3"/>
    </row>
    <row r="36" spans="1:7" x14ac:dyDescent="0.35">
      <c r="A36" s="4"/>
      <c r="B36" s="3"/>
      <c r="F36" s="2"/>
      <c r="G36" s="3"/>
    </row>
    <row r="37" spans="1:7" x14ac:dyDescent="0.35">
      <c r="A37" s="4"/>
      <c r="B37" s="3"/>
      <c r="F37" s="2"/>
      <c r="G37" s="3"/>
    </row>
    <row r="38" spans="1:7" x14ac:dyDescent="0.35">
      <c r="A38" s="4"/>
      <c r="B38" s="3"/>
      <c r="F38" s="2"/>
      <c r="G38" s="3"/>
    </row>
    <row r="39" spans="1:7" x14ac:dyDescent="0.35">
      <c r="A39" s="4"/>
      <c r="B39" s="3"/>
      <c r="F39" s="2"/>
      <c r="G39" s="3"/>
    </row>
    <row r="40" spans="1:7" x14ac:dyDescent="0.35">
      <c r="A40" s="4"/>
      <c r="B40" s="3"/>
      <c r="F40" s="2"/>
      <c r="G40" s="3"/>
    </row>
    <row r="41" spans="1:7" x14ac:dyDescent="0.35">
      <c r="A41" s="4"/>
      <c r="B41" s="3"/>
      <c r="F41" s="2"/>
      <c r="G41" s="3"/>
    </row>
    <row r="42" spans="1:7" x14ac:dyDescent="0.35">
      <c r="A42" s="4"/>
      <c r="B42" s="3"/>
      <c r="F42" s="2"/>
      <c r="G42" s="3"/>
    </row>
    <row r="43" spans="1:7" x14ac:dyDescent="0.35">
      <c r="A43" s="4"/>
      <c r="B43" s="3"/>
      <c r="F43" s="2"/>
      <c r="G43" s="3"/>
    </row>
    <row r="44" spans="1:7" x14ac:dyDescent="0.35">
      <c r="A44" s="4"/>
      <c r="B44" s="3"/>
      <c r="C44" s="4"/>
      <c r="F44" s="2"/>
      <c r="G44" s="3"/>
    </row>
    <row r="45" spans="1:7" x14ac:dyDescent="0.35">
      <c r="A45" s="4"/>
      <c r="B45" s="3"/>
      <c r="F45" s="2"/>
      <c r="G45" s="3"/>
    </row>
    <row r="46" spans="1:7" x14ac:dyDescent="0.35">
      <c r="A46" s="4"/>
      <c r="B46" s="3"/>
      <c r="C46" s="4"/>
      <c r="F46" s="2"/>
      <c r="G46" s="3"/>
    </row>
    <row r="47" spans="1:7" x14ac:dyDescent="0.35">
      <c r="A47" s="4"/>
      <c r="B47" s="3"/>
      <c r="F47" s="2"/>
      <c r="G47" s="3"/>
    </row>
    <row r="48" spans="1:7" x14ac:dyDescent="0.35">
      <c r="A48" s="4"/>
      <c r="B48" s="3"/>
      <c r="F48" s="2"/>
      <c r="G48" s="3"/>
    </row>
    <row r="49" spans="1:7" x14ac:dyDescent="0.35">
      <c r="A49" s="4"/>
      <c r="B49" s="3"/>
      <c r="F49" s="2"/>
      <c r="G49" s="3"/>
    </row>
    <row r="50" spans="1:7" x14ac:dyDescent="0.35">
      <c r="A50" s="4"/>
      <c r="B50" s="3"/>
      <c r="F50" s="2"/>
      <c r="G50" s="3"/>
    </row>
    <row r="51" spans="1:7" x14ac:dyDescent="0.35">
      <c r="A51" s="4"/>
      <c r="B51" s="3"/>
      <c r="F51" s="2"/>
      <c r="G51" s="3"/>
    </row>
    <row r="52" spans="1:7" x14ac:dyDescent="0.35">
      <c r="A52" s="4"/>
      <c r="B52" s="3"/>
      <c r="F52" s="2"/>
      <c r="G52" s="3"/>
    </row>
    <row r="53" spans="1:7" x14ac:dyDescent="0.35">
      <c r="A53" s="4"/>
      <c r="B53" s="3"/>
      <c r="F53" s="2"/>
      <c r="G53" s="3"/>
    </row>
    <row r="54" spans="1:7" x14ac:dyDescent="0.35">
      <c r="A54" s="4"/>
      <c r="B54" s="3"/>
      <c r="F54" s="2"/>
      <c r="G54" s="3"/>
    </row>
    <row r="55" spans="1:7" x14ac:dyDescent="0.35">
      <c r="A55" s="4"/>
      <c r="B55" s="3"/>
      <c r="F55" s="2"/>
      <c r="G55" s="3"/>
    </row>
    <row r="56" spans="1:7" x14ac:dyDescent="0.35">
      <c r="A56" s="4"/>
      <c r="B56" s="3"/>
      <c r="F56" s="2"/>
      <c r="G56" s="3"/>
    </row>
    <row r="57" spans="1:7" x14ac:dyDescent="0.35">
      <c r="A57" s="4"/>
      <c r="B57" s="3"/>
      <c r="F57" s="2"/>
      <c r="G57" s="3"/>
    </row>
    <row r="58" spans="1:7" x14ac:dyDescent="0.35">
      <c r="A58" s="4"/>
      <c r="B58" s="3"/>
      <c r="F58" s="2"/>
      <c r="G58" s="3"/>
    </row>
    <row r="59" spans="1:7" x14ac:dyDescent="0.35">
      <c r="A59" s="4"/>
      <c r="B59" s="3"/>
      <c r="F59" s="2"/>
      <c r="G59" s="3"/>
    </row>
    <row r="60" spans="1:7" x14ac:dyDescent="0.35">
      <c r="A60" s="4"/>
      <c r="B60" s="3"/>
      <c r="F60" s="2"/>
      <c r="G60" s="3"/>
    </row>
    <row r="61" spans="1:7" x14ac:dyDescent="0.35">
      <c r="A61" s="4"/>
      <c r="B61" s="3"/>
      <c r="F61" s="2"/>
      <c r="G61" s="3"/>
    </row>
    <row r="62" spans="1:7" x14ac:dyDescent="0.35">
      <c r="A62" s="4"/>
      <c r="B62" s="3"/>
      <c r="F62" s="2"/>
      <c r="G62" s="3"/>
    </row>
    <row r="63" spans="1:7" x14ac:dyDescent="0.35">
      <c r="A63" s="4"/>
      <c r="B63" s="3"/>
      <c r="F63" s="2"/>
      <c r="G63" s="3"/>
    </row>
    <row r="64" spans="1:7" x14ac:dyDescent="0.35">
      <c r="A64" s="4"/>
      <c r="B64" s="3"/>
      <c r="F64" s="2"/>
      <c r="G64" s="3"/>
    </row>
    <row r="65" spans="1:7" x14ac:dyDescent="0.35">
      <c r="A65" s="4"/>
      <c r="B65" s="3"/>
      <c r="F65" s="2"/>
      <c r="G65" s="3"/>
    </row>
    <row r="66" spans="1:7" x14ac:dyDescent="0.35">
      <c r="A66" s="4"/>
      <c r="B66" s="3"/>
      <c r="F66" s="2"/>
      <c r="G66" s="3"/>
    </row>
    <row r="67" spans="1:7" x14ac:dyDescent="0.35">
      <c r="A67" s="4"/>
      <c r="B67" s="3"/>
      <c r="F67" s="2"/>
      <c r="G67" s="3"/>
    </row>
    <row r="68" spans="1:7" x14ac:dyDescent="0.35">
      <c r="A68" s="4"/>
      <c r="B68" s="3"/>
      <c r="F68" s="2"/>
      <c r="G68" s="3"/>
    </row>
    <row r="69" spans="1:7" x14ac:dyDescent="0.35">
      <c r="A69" s="4"/>
      <c r="B69" s="3"/>
      <c r="F69" s="2"/>
      <c r="G69" s="3"/>
    </row>
    <row r="70" spans="1:7" x14ac:dyDescent="0.35">
      <c r="A70" s="4"/>
      <c r="B70" s="3"/>
      <c r="F70" s="2"/>
      <c r="G70" s="3"/>
    </row>
    <row r="71" spans="1:7" x14ac:dyDescent="0.35">
      <c r="A71" s="4"/>
      <c r="B71" s="3"/>
      <c r="F71" s="2"/>
      <c r="G71" s="3"/>
    </row>
    <row r="72" spans="1:7" x14ac:dyDescent="0.35">
      <c r="A72" s="4"/>
      <c r="B72" s="3"/>
      <c r="F72" s="2"/>
      <c r="G72" s="3"/>
    </row>
    <row r="73" spans="1:7" x14ac:dyDescent="0.35">
      <c r="A73" s="4"/>
      <c r="B73" s="3"/>
      <c r="F73" s="2"/>
      <c r="G73" s="3"/>
    </row>
    <row r="74" spans="1:7" x14ac:dyDescent="0.35">
      <c r="A74" s="4"/>
      <c r="B74" s="3"/>
      <c r="F74" s="2"/>
      <c r="G74" s="3"/>
    </row>
    <row r="75" spans="1:7" x14ac:dyDescent="0.35">
      <c r="A75" s="4"/>
      <c r="B75" s="3"/>
      <c r="F75" s="2"/>
      <c r="G75" s="3"/>
    </row>
    <row r="76" spans="1:7" x14ac:dyDescent="0.35">
      <c r="A76" s="4"/>
      <c r="B76" s="3"/>
      <c r="F76" s="2"/>
      <c r="G76" s="3"/>
    </row>
    <row r="77" spans="1:7" x14ac:dyDescent="0.35">
      <c r="A77" s="4"/>
      <c r="B77" s="3"/>
      <c r="F77" s="2"/>
      <c r="G77" s="3"/>
    </row>
    <row r="78" spans="1:7" x14ac:dyDescent="0.35">
      <c r="A78" s="4"/>
      <c r="B78" s="3"/>
      <c r="F78" s="2"/>
      <c r="G78" s="3"/>
    </row>
    <row r="79" spans="1:7" x14ac:dyDescent="0.35">
      <c r="A79" s="4"/>
      <c r="B79" s="3"/>
      <c r="F79" s="2"/>
      <c r="G79" s="3"/>
    </row>
    <row r="80" spans="1:7" x14ac:dyDescent="0.35">
      <c r="A80" s="4"/>
      <c r="B80" s="3"/>
      <c r="F80" s="2"/>
      <c r="G80" s="3"/>
    </row>
    <row r="81" spans="1:7" x14ac:dyDescent="0.35">
      <c r="A81" s="4"/>
      <c r="B81" s="3"/>
      <c r="F81" s="2"/>
      <c r="G81" s="3"/>
    </row>
    <row r="82" spans="1:7" x14ac:dyDescent="0.35">
      <c r="A82" s="4"/>
      <c r="B82" s="3"/>
      <c r="F82" s="2"/>
      <c r="G82" s="3"/>
    </row>
    <row r="83" spans="1:7" x14ac:dyDescent="0.35">
      <c r="A83" s="4"/>
      <c r="B83" s="3"/>
      <c r="F83" s="2"/>
      <c r="G83" s="3"/>
    </row>
    <row r="84" spans="1:7" x14ac:dyDescent="0.35">
      <c r="A84" s="4"/>
      <c r="B84" s="3"/>
      <c r="F84" s="2"/>
      <c r="G84" s="3"/>
    </row>
    <row r="85" spans="1:7" x14ac:dyDescent="0.35">
      <c r="A85" s="4"/>
      <c r="B85" s="3"/>
      <c r="F85" s="2"/>
      <c r="G85" s="3"/>
    </row>
    <row r="86" spans="1:7" x14ac:dyDescent="0.35">
      <c r="A86" s="4"/>
      <c r="B86" s="3"/>
      <c r="F86" s="2"/>
      <c r="G86" s="3"/>
    </row>
    <row r="87" spans="1:7" x14ac:dyDescent="0.35">
      <c r="A87" s="4"/>
      <c r="B87" s="3"/>
      <c r="F87" s="2"/>
      <c r="G87" s="3"/>
    </row>
    <row r="88" spans="1:7" x14ac:dyDescent="0.35">
      <c r="A88" s="4"/>
      <c r="B88" s="3"/>
      <c r="F88" s="2"/>
      <c r="G88" s="3"/>
    </row>
    <row r="89" spans="1:7" x14ac:dyDescent="0.35">
      <c r="A89" s="4"/>
      <c r="B89" s="3"/>
      <c r="F89" s="2"/>
      <c r="G89" s="3"/>
    </row>
    <row r="90" spans="1:7" x14ac:dyDescent="0.35">
      <c r="A90" s="4"/>
      <c r="B90" s="3"/>
      <c r="F90" s="2"/>
      <c r="G90" s="3"/>
    </row>
    <row r="91" spans="1:7" x14ac:dyDescent="0.35">
      <c r="A91" s="4"/>
      <c r="B91" s="3"/>
      <c r="F91" s="2"/>
      <c r="G91" s="3"/>
    </row>
    <row r="92" spans="1:7" x14ac:dyDescent="0.35">
      <c r="A92" s="4"/>
      <c r="B92" s="3"/>
      <c r="F92" s="2"/>
      <c r="G92" s="3"/>
    </row>
    <row r="93" spans="1:7" x14ac:dyDescent="0.35">
      <c r="A93" s="4"/>
      <c r="B93" s="3"/>
      <c r="F93" s="2"/>
      <c r="G93" s="3"/>
    </row>
    <row r="94" spans="1:7" x14ac:dyDescent="0.35">
      <c r="A94" s="4"/>
      <c r="B94" s="3"/>
      <c r="F94" s="2"/>
      <c r="G94" s="3"/>
    </row>
    <row r="95" spans="1:7" x14ac:dyDescent="0.35">
      <c r="A95" s="4"/>
      <c r="B95" s="3"/>
      <c r="F95" s="2"/>
      <c r="G95" s="3"/>
    </row>
    <row r="96" spans="1:7" x14ac:dyDescent="0.35">
      <c r="A96" s="4"/>
      <c r="B96" s="3"/>
      <c r="F96" s="2"/>
      <c r="G96" s="3"/>
    </row>
    <row r="97" spans="1:7" x14ac:dyDescent="0.35">
      <c r="A97" s="4"/>
      <c r="B97" s="3"/>
      <c r="F97" s="2"/>
      <c r="G97" s="3"/>
    </row>
    <row r="98" spans="1:7" x14ac:dyDescent="0.35">
      <c r="A98" s="4"/>
      <c r="B98" s="3"/>
      <c r="F98" s="2"/>
      <c r="G98" s="3"/>
    </row>
    <row r="99" spans="1:7" x14ac:dyDescent="0.35">
      <c r="A99" s="4"/>
      <c r="B99" s="3"/>
      <c r="F99" s="2"/>
      <c r="G99" s="3"/>
    </row>
    <row r="100" spans="1:7" x14ac:dyDescent="0.35">
      <c r="A100" s="4"/>
      <c r="B100" s="3"/>
      <c r="F100" s="2"/>
      <c r="G100" s="3"/>
    </row>
    <row r="101" spans="1:7" x14ac:dyDescent="0.35">
      <c r="A101" s="4"/>
      <c r="B101" s="3"/>
      <c r="F101" s="2"/>
      <c r="G101" s="3"/>
    </row>
    <row r="102" spans="1:7" x14ac:dyDescent="0.35">
      <c r="A102" s="4"/>
      <c r="B102" s="3"/>
      <c r="G102" s="3"/>
    </row>
    <row r="103" spans="1:7" x14ac:dyDescent="0.35">
      <c r="A103" s="4"/>
      <c r="B103" s="3"/>
      <c r="G103" s="3"/>
    </row>
    <row r="104" spans="1:7" x14ac:dyDescent="0.35">
      <c r="A104" s="4"/>
      <c r="B104" s="3"/>
      <c r="G104" s="3"/>
    </row>
    <row r="105" spans="1:7" x14ac:dyDescent="0.35">
      <c r="A105" s="4"/>
      <c r="B105" s="3"/>
      <c r="G105" s="3"/>
    </row>
    <row r="106" spans="1:7" x14ac:dyDescent="0.35">
      <c r="A106" s="4"/>
      <c r="B106" s="3"/>
    </row>
    <row r="107" spans="1:7" x14ac:dyDescent="0.35">
      <c r="A107" s="4"/>
      <c r="B107" s="3"/>
    </row>
    <row r="108" spans="1:7" x14ac:dyDescent="0.35">
      <c r="A108" s="4"/>
      <c r="B108" s="3"/>
    </row>
    <row r="109" spans="1:7" x14ac:dyDescent="0.35">
      <c r="A109" s="4"/>
      <c r="B109" s="3"/>
    </row>
    <row r="110" spans="1:7" x14ac:dyDescent="0.35">
      <c r="A110" s="4"/>
      <c r="B110" s="3"/>
    </row>
    <row r="111" spans="1:7" x14ac:dyDescent="0.35">
      <c r="A111" s="4"/>
      <c r="B111" s="3"/>
    </row>
    <row r="112" spans="1:7" x14ac:dyDescent="0.35">
      <c r="A112" s="4"/>
      <c r="B112" s="3"/>
    </row>
    <row r="113" spans="1:2" x14ac:dyDescent="0.35">
      <c r="A113" s="4"/>
      <c r="B113" s="3"/>
    </row>
    <row r="114" spans="1:2" x14ac:dyDescent="0.35">
      <c r="A114" s="4"/>
      <c r="B114" s="3"/>
    </row>
    <row r="115" spans="1:2" x14ac:dyDescent="0.35">
      <c r="A115" s="4"/>
      <c r="B115" s="3"/>
    </row>
    <row r="116" spans="1:2" x14ac:dyDescent="0.35">
      <c r="A116" s="4"/>
      <c r="B116" s="3"/>
    </row>
    <row r="117" spans="1:2" x14ac:dyDescent="0.35">
      <c r="A117" s="4"/>
      <c r="B117" s="3"/>
    </row>
    <row r="118" spans="1:2" x14ac:dyDescent="0.35">
      <c r="A118" s="4"/>
      <c r="B118" s="3"/>
    </row>
    <row r="119" spans="1:2" x14ac:dyDescent="0.35">
      <c r="A119" s="4"/>
      <c r="B119" s="3"/>
    </row>
    <row r="120" spans="1:2" x14ac:dyDescent="0.35">
      <c r="A120" s="4"/>
      <c r="B120" s="3"/>
    </row>
    <row r="121" spans="1:2" x14ac:dyDescent="0.35">
      <c r="A121" s="4"/>
      <c r="B121" s="3"/>
    </row>
    <row r="122" spans="1:2" x14ac:dyDescent="0.35">
      <c r="A122" s="4"/>
      <c r="B122" s="3"/>
    </row>
    <row r="123" spans="1:2" x14ac:dyDescent="0.35">
      <c r="A123" s="4"/>
      <c r="B123" s="3"/>
    </row>
    <row r="124" spans="1:2" x14ac:dyDescent="0.35">
      <c r="A124" s="4"/>
      <c r="B124" s="3"/>
    </row>
    <row r="125" spans="1:2" x14ac:dyDescent="0.35">
      <c r="A125" s="4"/>
      <c r="B125" s="3"/>
    </row>
    <row r="126" spans="1:2" x14ac:dyDescent="0.35">
      <c r="A126" s="4"/>
      <c r="B126" s="3"/>
    </row>
    <row r="127" spans="1:2" x14ac:dyDescent="0.35">
      <c r="A127" s="4"/>
      <c r="B127" s="3"/>
    </row>
    <row r="128" spans="1:2" x14ac:dyDescent="0.35">
      <c r="A128" s="4"/>
      <c r="B128" s="3"/>
    </row>
    <row r="129" spans="1:2" x14ac:dyDescent="0.35">
      <c r="A129" s="4"/>
      <c r="B129" s="3"/>
    </row>
    <row r="130" spans="1:2" x14ac:dyDescent="0.35">
      <c r="A130" s="4"/>
      <c r="B130" s="3"/>
    </row>
    <row r="131" spans="1:2" x14ac:dyDescent="0.35">
      <c r="A131" s="4"/>
      <c r="B131" s="3"/>
    </row>
    <row r="132" spans="1:2" x14ac:dyDescent="0.35">
      <c r="A132" s="4"/>
      <c r="B132" s="3"/>
    </row>
    <row r="133" spans="1:2" x14ac:dyDescent="0.35">
      <c r="A133" s="4"/>
      <c r="B133" s="3"/>
    </row>
    <row r="134" spans="1:2" x14ac:dyDescent="0.35">
      <c r="A134" s="4"/>
      <c r="B134" s="3"/>
    </row>
    <row r="135" spans="1:2" x14ac:dyDescent="0.35">
      <c r="A135" s="4"/>
      <c r="B135" s="3"/>
    </row>
    <row r="136" spans="1:2" x14ac:dyDescent="0.35">
      <c r="A136" s="4"/>
      <c r="B136" s="3"/>
    </row>
    <row r="137" spans="1:2" x14ac:dyDescent="0.35">
      <c r="A137" s="4"/>
      <c r="B137" s="3"/>
    </row>
    <row r="138" spans="1:2" x14ac:dyDescent="0.35">
      <c r="A138" s="4"/>
      <c r="B138" s="3"/>
    </row>
    <row r="139" spans="1:2" x14ac:dyDescent="0.35">
      <c r="A139" s="4"/>
      <c r="B139" s="3"/>
    </row>
    <row r="140" spans="1:2" x14ac:dyDescent="0.35">
      <c r="A140" s="4"/>
      <c r="B140" s="3"/>
    </row>
    <row r="141" spans="1:2" x14ac:dyDescent="0.35">
      <c r="A141" s="4"/>
      <c r="B141" s="3"/>
    </row>
    <row r="142" spans="1:2" x14ac:dyDescent="0.35">
      <c r="A142" s="4"/>
      <c r="B142" s="3"/>
    </row>
    <row r="143" spans="1:2" x14ac:dyDescent="0.35">
      <c r="A143" s="4"/>
      <c r="B143" s="3"/>
    </row>
    <row r="144" spans="1:2" x14ac:dyDescent="0.35">
      <c r="A144" s="4"/>
      <c r="B144" s="3"/>
    </row>
    <row r="145" spans="1:2" x14ac:dyDescent="0.35">
      <c r="A145" s="4"/>
      <c r="B145" s="3"/>
    </row>
    <row r="146" spans="1:2" x14ac:dyDescent="0.35">
      <c r="A146" s="4"/>
      <c r="B146" s="3"/>
    </row>
    <row r="147" spans="1:2" x14ac:dyDescent="0.35">
      <c r="A147" s="4"/>
      <c r="B147" s="3"/>
    </row>
    <row r="148" spans="1:2" x14ac:dyDescent="0.35">
      <c r="A148" s="4"/>
      <c r="B148" s="3"/>
    </row>
    <row r="149" spans="1:2" x14ac:dyDescent="0.35">
      <c r="A149" s="4"/>
      <c r="B149" s="3"/>
    </row>
    <row r="150" spans="1:2" x14ac:dyDescent="0.35">
      <c r="A150" s="4"/>
      <c r="B150" s="3"/>
    </row>
    <row r="151" spans="1:2" x14ac:dyDescent="0.35">
      <c r="A151" s="4"/>
      <c r="B151" s="3"/>
    </row>
    <row r="152" spans="1:2" x14ac:dyDescent="0.35">
      <c r="A152" s="4"/>
      <c r="B152" s="3"/>
    </row>
    <row r="153" spans="1:2" x14ac:dyDescent="0.35">
      <c r="A153" s="4"/>
      <c r="B153" s="3"/>
    </row>
    <row r="154" spans="1:2" x14ac:dyDescent="0.35">
      <c r="A154" s="4"/>
      <c r="B154" s="3"/>
    </row>
    <row r="155" spans="1:2" x14ac:dyDescent="0.35">
      <c r="A155" s="4"/>
      <c r="B155" s="3"/>
    </row>
    <row r="156" spans="1:2" x14ac:dyDescent="0.35">
      <c r="A156" s="4"/>
      <c r="B156" s="3"/>
    </row>
    <row r="157" spans="1:2" x14ac:dyDescent="0.35">
      <c r="A157" s="4"/>
      <c r="B157" s="3"/>
    </row>
    <row r="158" spans="1:2" x14ac:dyDescent="0.35">
      <c r="A158" s="4"/>
      <c r="B158" s="3"/>
    </row>
    <row r="159" spans="1:2" x14ac:dyDescent="0.35">
      <c r="A159" s="4"/>
      <c r="B159" s="3"/>
    </row>
    <row r="160" spans="1:2" x14ac:dyDescent="0.35">
      <c r="A160" s="4"/>
      <c r="B160" s="3"/>
    </row>
    <row r="161" spans="1:2" x14ac:dyDescent="0.35">
      <c r="A161" s="4"/>
      <c r="B161" s="3"/>
    </row>
    <row r="162" spans="1:2" x14ac:dyDescent="0.35">
      <c r="A162" s="4"/>
      <c r="B162" s="3"/>
    </row>
    <row r="163" spans="1:2" x14ac:dyDescent="0.35">
      <c r="A163" s="4"/>
      <c r="B163" s="3"/>
    </row>
    <row r="164" spans="1:2" x14ac:dyDescent="0.35">
      <c r="A164" s="4"/>
      <c r="B164" s="3"/>
    </row>
    <row r="165" spans="1:2" x14ac:dyDescent="0.35">
      <c r="A165" s="4"/>
      <c r="B165" s="3"/>
    </row>
    <row r="166" spans="1:2" x14ac:dyDescent="0.35">
      <c r="A166" s="4"/>
      <c r="B166" s="3"/>
    </row>
    <row r="167" spans="1:2" x14ac:dyDescent="0.35">
      <c r="A167" s="4"/>
      <c r="B167" s="3"/>
    </row>
    <row r="168" spans="1:2" x14ac:dyDescent="0.35">
      <c r="A168" s="4"/>
      <c r="B168" s="3"/>
    </row>
    <row r="169" spans="1:2" x14ac:dyDescent="0.35">
      <c r="A169" s="4"/>
      <c r="B169" s="3"/>
    </row>
    <row r="170" spans="1:2" x14ac:dyDescent="0.35">
      <c r="A170" s="4"/>
      <c r="B170" s="3"/>
    </row>
    <row r="171" spans="1:2" x14ac:dyDescent="0.35">
      <c r="A171" s="4"/>
      <c r="B171" s="3"/>
    </row>
    <row r="172" spans="1:2" x14ac:dyDescent="0.35">
      <c r="A172" s="4"/>
      <c r="B172" s="3"/>
    </row>
    <row r="173" spans="1:2" x14ac:dyDescent="0.35">
      <c r="A173" s="4"/>
      <c r="B173" s="3"/>
    </row>
    <row r="174" spans="1:2" x14ac:dyDescent="0.35">
      <c r="A174" s="4"/>
      <c r="B174" s="3"/>
    </row>
    <row r="175" spans="1:2" x14ac:dyDescent="0.35">
      <c r="A175" s="4"/>
      <c r="B175" s="3"/>
    </row>
    <row r="176" spans="1:2" x14ac:dyDescent="0.35">
      <c r="A176" s="4"/>
      <c r="B176" s="3"/>
    </row>
    <row r="177" spans="1:2" x14ac:dyDescent="0.35">
      <c r="A177" s="4"/>
      <c r="B177" s="3"/>
    </row>
    <row r="178" spans="1:2" x14ac:dyDescent="0.35">
      <c r="A178" s="4"/>
      <c r="B178" s="3"/>
    </row>
    <row r="179" spans="1:2" x14ac:dyDescent="0.35">
      <c r="A179" s="4"/>
      <c r="B179" s="3"/>
    </row>
    <row r="180" spans="1:2" x14ac:dyDescent="0.35">
      <c r="A180" s="4"/>
      <c r="B180" s="3"/>
    </row>
    <row r="181" spans="1:2" x14ac:dyDescent="0.35">
      <c r="A181" s="4"/>
      <c r="B181" s="3"/>
    </row>
    <row r="182" spans="1:2" x14ac:dyDescent="0.35">
      <c r="A182" s="4"/>
      <c r="B182" s="3"/>
    </row>
    <row r="183" spans="1:2" x14ac:dyDescent="0.35">
      <c r="A183" s="4"/>
      <c r="B183" s="3"/>
    </row>
    <row r="184" spans="1:2" x14ac:dyDescent="0.35">
      <c r="A184" s="4"/>
      <c r="B184" s="3"/>
    </row>
    <row r="185" spans="1:2" x14ac:dyDescent="0.35">
      <c r="A185" s="4"/>
      <c r="B185" s="3"/>
    </row>
    <row r="186" spans="1:2" x14ac:dyDescent="0.35">
      <c r="A186" s="4"/>
      <c r="B186" s="3"/>
    </row>
    <row r="187" spans="1:2" x14ac:dyDescent="0.35">
      <c r="A187" s="4"/>
      <c r="B187" s="3"/>
    </row>
    <row r="188" spans="1:2" x14ac:dyDescent="0.35">
      <c r="A188" s="4"/>
      <c r="B188" s="3"/>
    </row>
    <row r="189" spans="1:2" x14ac:dyDescent="0.35">
      <c r="A189" s="4"/>
      <c r="B189" s="3"/>
    </row>
    <row r="190" spans="1:2" x14ac:dyDescent="0.35">
      <c r="A190" s="4"/>
      <c r="B190" s="3"/>
    </row>
    <row r="191" spans="1:2" x14ac:dyDescent="0.35">
      <c r="A191" s="4"/>
      <c r="B191" s="3"/>
    </row>
    <row r="192" spans="1:2" x14ac:dyDescent="0.35">
      <c r="A192" s="4"/>
      <c r="B192" s="3"/>
    </row>
    <row r="193" spans="1:2" x14ac:dyDescent="0.35">
      <c r="A193" s="4"/>
      <c r="B193" s="3"/>
    </row>
    <row r="194" spans="1:2" x14ac:dyDescent="0.35">
      <c r="A194" s="4"/>
      <c r="B194" s="3"/>
    </row>
    <row r="195" spans="1:2" x14ac:dyDescent="0.35">
      <c r="A195" s="4"/>
      <c r="B195" s="3"/>
    </row>
    <row r="196" spans="1:2" x14ac:dyDescent="0.35">
      <c r="A196" s="4"/>
      <c r="B196" s="3"/>
    </row>
    <row r="197" spans="1:2" x14ac:dyDescent="0.35">
      <c r="A197" s="4"/>
      <c r="B197" s="3"/>
    </row>
    <row r="198" spans="1:2" x14ac:dyDescent="0.35">
      <c r="A198" s="4"/>
      <c r="B198" s="3"/>
    </row>
    <row r="199" spans="1:2" x14ac:dyDescent="0.35">
      <c r="A199" s="4"/>
      <c r="B199" s="3"/>
    </row>
    <row r="200" spans="1:2" x14ac:dyDescent="0.35">
      <c r="A200" s="4"/>
      <c r="B200" s="3"/>
    </row>
    <row r="201" spans="1:2" x14ac:dyDescent="0.35">
      <c r="A201" s="4"/>
      <c r="B201" s="3"/>
    </row>
    <row r="202" spans="1:2" x14ac:dyDescent="0.35">
      <c r="A202" s="4"/>
      <c r="B202" s="3"/>
    </row>
    <row r="203" spans="1:2" x14ac:dyDescent="0.35">
      <c r="A203" s="4"/>
      <c r="B203" s="3"/>
    </row>
    <row r="204" spans="1:2" x14ac:dyDescent="0.35">
      <c r="A204" s="4"/>
      <c r="B204" s="3"/>
    </row>
    <row r="205" spans="1:2" x14ac:dyDescent="0.35">
      <c r="A205" s="4"/>
      <c r="B205" s="3"/>
    </row>
    <row r="206" spans="1:2" x14ac:dyDescent="0.35">
      <c r="A206" s="4"/>
      <c r="B206" s="3"/>
    </row>
    <row r="207" spans="1:2" x14ac:dyDescent="0.35">
      <c r="A207" s="4"/>
      <c r="B207" s="3"/>
    </row>
    <row r="208" spans="1:2" x14ac:dyDescent="0.35">
      <c r="A208" s="4"/>
      <c r="B208" s="3"/>
    </row>
    <row r="209" spans="1:2" x14ac:dyDescent="0.35">
      <c r="A209" s="4"/>
      <c r="B209" s="3"/>
    </row>
    <row r="210" spans="1:2" x14ac:dyDescent="0.35">
      <c r="A210" s="4"/>
      <c r="B210" s="3"/>
    </row>
    <row r="211" spans="1:2" x14ac:dyDescent="0.35">
      <c r="A211" s="4"/>
      <c r="B211" s="3"/>
    </row>
    <row r="212" spans="1:2" x14ac:dyDescent="0.35">
      <c r="A212" s="4"/>
      <c r="B212" s="3"/>
    </row>
    <row r="213" spans="1:2" x14ac:dyDescent="0.35">
      <c r="A213" s="4"/>
      <c r="B213" s="3"/>
    </row>
    <row r="214" spans="1:2" x14ac:dyDescent="0.35">
      <c r="A214" s="4"/>
      <c r="B214" s="3"/>
    </row>
    <row r="215" spans="1:2" x14ac:dyDescent="0.35">
      <c r="A215" s="4"/>
      <c r="B215" s="3"/>
    </row>
    <row r="216" spans="1:2" x14ac:dyDescent="0.35">
      <c r="A216" s="4"/>
      <c r="B216" s="3"/>
    </row>
    <row r="217" spans="1:2" x14ac:dyDescent="0.35">
      <c r="A217" s="4"/>
      <c r="B217" s="3"/>
    </row>
    <row r="218" spans="1:2" x14ac:dyDescent="0.35">
      <c r="A218" s="4"/>
      <c r="B218" s="3"/>
    </row>
    <row r="219" spans="1:2" x14ac:dyDescent="0.35">
      <c r="A219" s="4"/>
      <c r="B219" s="3"/>
    </row>
    <row r="220" spans="1:2" x14ac:dyDescent="0.35">
      <c r="A220" s="4"/>
      <c r="B220" s="3"/>
    </row>
    <row r="221" spans="1:2" x14ac:dyDescent="0.35">
      <c r="A221" s="4"/>
      <c r="B221" s="3"/>
    </row>
    <row r="222" spans="1:2" x14ac:dyDescent="0.35">
      <c r="A222" s="4"/>
      <c r="B222" s="3"/>
    </row>
    <row r="223" spans="1:2" x14ac:dyDescent="0.35">
      <c r="A223" s="4"/>
      <c r="B223" s="3"/>
    </row>
    <row r="224" spans="1:2" x14ac:dyDescent="0.35">
      <c r="A224" s="4"/>
      <c r="B224" s="3"/>
    </row>
    <row r="225" spans="1:2" x14ac:dyDescent="0.35">
      <c r="A225" s="4"/>
      <c r="B225" s="3"/>
    </row>
    <row r="226" spans="1:2" x14ac:dyDescent="0.35">
      <c r="A226" s="4"/>
      <c r="B226" s="3"/>
    </row>
    <row r="227" spans="1:2" x14ac:dyDescent="0.35">
      <c r="A227" s="4"/>
      <c r="B227" s="3"/>
    </row>
    <row r="228" spans="1:2" x14ac:dyDescent="0.35">
      <c r="A228" s="4"/>
      <c r="B228" s="3"/>
    </row>
    <row r="229" spans="1:2" x14ac:dyDescent="0.35">
      <c r="A229" s="4"/>
      <c r="B229" s="3"/>
    </row>
    <row r="230" spans="1:2" x14ac:dyDescent="0.35">
      <c r="A230" s="4"/>
      <c r="B230" s="3"/>
    </row>
    <row r="231" spans="1:2" x14ac:dyDescent="0.35">
      <c r="A231" s="4"/>
      <c r="B231" s="3"/>
    </row>
    <row r="232" spans="1:2" x14ac:dyDescent="0.35">
      <c r="A232" s="4"/>
      <c r="B232" s="3"/>
    </row>
    <row r="233" spans="1:2" x14ac:dyDescent="0.35">
      <c r="A233" s="4"/>
      <c r="B233" s="3"/>
    </row>
    <row r="234" spans="1:2" x14ac:dyDescent="0.35">
      <c r="A234" s="4"/>
      <c r="B234" s="3"/>
    </row>
    <row r="235" spans="1:2" x14ac:dyDescent="0.35">
      <c r="A235" s="4"/>
      <c r="B235" s="3"/>
    </row>
    <row r="236" spans="1:2" x14ac:dyDescent="0.35">
      <c r="A236" s="4"/>
      <c r="B236" s="3"/>
    </row>
    <row r="237" spans="1:2" x14ac:dyDescent="0.35">
      <c r="A237" s="4"/>
      <c r="B237" s="3"/>
    </row>
    <row r="238" spans="1:2" x14ac:dyDescent="0.35">
      <c r="A238" s="4"/>
      <c r="B238" s="3"/>
    </row>
    <row r="239" spans="1:2" x14ac:dyDescent="0.35">
      <c r="A239" s="4"/>
      <c r="B239" s="3"/>
    </row>
    <row r="240" spans="1:2" x14ac:dyDescent="0.35">
      <c r="A240" s="4"/>
      <c r="B240" s="3"/>
    </row>
    <row r="241" spans="1:2" x14ac:dyDescent="0.35">
      <c r="A241" s="4"/>
      <c r="B241" s="3"/>
    </row>
    <row r="242" spans="1:2" x14ac:dyDescent="0.35">
      <c r="A242" s="4"/>
      <c r="B242" s="3"/>
    </row>
    <row r="243" spans="1:2" x14ac:dyDescent="0.35">
      <c r="A243" s="4"/>
      <c r="B243" s="3"/>
    </row>
    <row r="244" spans="1:2" x14ac:dyDescent="0.35">
      <c r="A244" s="4"/>
      <c r="B244" s="3"/>
    </row>
    <row r="245" spans="1:2" x14ac:dyDescent="0.35">
      <c r="A245" s="4"/>
      <c r="B245" s="3"/>
    </row>
    <row r="246" spans="1:2" x14ac:dyDescent="0.35">
      <c r="A246" s="4"/>
      <c r="B246" s="3"/>
    </row>
    <row r="247" spans="1:2" x14ac:dyDescent="0.35">
      <c r="A247" s="4"/>
      <c r="B247" s="3"/>
    </row>
    <row r="248" spans="1:2" x14ac:dyDescent="0.35">
      <c r="A248" s="4"/>
      <c r="B248" s="3"/>
    </row>
    <row r="249" spans="1:2" x14ac:dyDescent="0.35">
      <c r="A249" s="4"/>
      <c r="B249" s="3"/>
    </row>
    <row r="250" spans="1:2" x14ac:dyDescent="0.35">
      <c r="A250" s="4"/>
      <c r="B250" s="3"/>
    </row>
    <row r="251" spans="1:2" x14ac:dyDescent="0.35">
      <c r="A251" s="4"/>
      <c r="B251" s="3"/>
    </row>
    <row r="252" spans="1:2" x14ac:dyDescent="0.35">
      <c r="A252" s="4"/>
      <c r="B252" s="3"/>
    </row>
    <row r="253" spans="1:2" x14ac:dyDescent="0.35">
      <c r="A253" s="4"/>
      <c r="B253" s="3"/>
    </row>
    <row r="254" spans="1:2" x14ac:dyDescent="0.35">
      <c r="A254" s="4"/>
      <c r="B254" s="3"/>
    </row>
    <row r="255" spans="1:2" x14ac:dyDescent="0.35">
      <c r="A255" s="4"/>
      <c r="B255" s="3"/>
    </row>
    <row r="256" spans="1:2" x14ac:dyDescent="0.35">
      <c r="A256" s="4"/>
      <c r="B256" s="3"/>
    </row>
    <row r="257" spans="1:2" x14ac:dyDescent="0.35">
      <c r="A257" s="4"/>
      <c r="B257" s="3"/>
    </row>
    <row r="258" spans="1:2" x14ac:dyDescent="0.35">
      <c r="A258" s="4"/>
      <c r="B258" s="3"/>
    </row>
    <row r="259" spans="1:2" x14ac:dyDescent="0.35">
      <c r="A259" s="4"/>
      <c r="B259" s="3"/>
    </row>
    <row r="260" spans="1:2" x14ac:dyDescent="0.35">
      <c r="A260" s="4"/>
      <c r="B260" s="3"/>
    </row>
    <row r="261" spans="1:2" x14ac:dyDescent="0.35">
      <c r="A261" s="4"/>
      <c r="B261" s="3"/>
    </row>
    <row r="262" spans="1:2" x14ac:dyDescent="0.35">
      <c r="A262" s="4"/>
      <c r="B262" s="3"/>
    </row>
    <row r="263" spans="1:2" x14ac:dyDescent="0.35">
      <c r="A263" s="4"/>
      <c r="B263" s="3"/>
    </row>
    <row r="264" spans="1:2" x14ac:dyDescent="0.35">
      <c r="A264" s="4"/>
      <c r="B264" s="3"/>
    </row>
    <row r="265" spans="1:2" x14ac:dyDescent="0.35">
      <c r="A265" s="4"/>
      <c r="B265" s="3"/>
    </row>
    <row r="266" spans="1:2" x14ac:dyDescent="0.35">
      <c r="A266" s="4"/>
      <c r="B266" s="3"/>
    </row>
    <row r="267" spans="1:2" x14ac:dyDescent="0.35">
      <c r="A267" s="4"/>
      <c r="B267" s="3"/>
    </row>
    <row r="268" spans="1:2" x14ac:dyDescent="0.35">
      <c r="A268" s="4"/>
      <c r="B268" s="3"/>
    </row>
    <row r="269" spans="1:2" x14ac:dyDescent="0.35">
      <c r="A269" s="4"/>
      <c r="B269" s="3"/>
    </row>
    <row r="270" spans="1:2" x14ac:dyDescent="0.35">
      <c r="A270" s="4"/>
      <c r="B270" s="3"/>
    </row>
    <row r="271" spans="1:2" x14ac:dyDescent="0.35">
      <c r="A271" s="4"/>
      <c r="B271" s="3"/>
    </row>
    <row r="272" spans="1:2" x14ac:dyDescent="0.35">
      <c r="A272" s="4"/>
      <c r="B272" s="3"/>
    </row>
    <row r="273" spans="1:2" x14ac:dyDescent="0.35">
      <c r="A273" s="4"/>
      <c r="B273" s="3"/>
    </row>
    <row r="274" spans="1:2" x14ac:dyDescent="0.35">
      <c r="A274" s="4"/>
      <c r="B274" s="3"/>
    </row>
    <row r="275" spans="1:2" x14ac:dyDescent="0.35">
      <c r="A275" s="4"/>
      <c r="B275" s="3"/>
    </row>
    <row r="276" spans="1:2" x14ac:dyDescent="0.35">
      <c r="A276" s="4"/>
      <c r="B276" s="3"/>
    </row>
    <row r="277" spans="1:2" x14ac:dyDescent="0.35">
      <c r="A277" s="4"/>
      <c r="B277" s="3"/>
    </row>
    <row r="278" spans="1:2" x14ac:dyDescent="0.35">
      <c r="A278" s="4"/>
      <c r="B278" s="3"/>
    </row>
    <row r="279" spans="1:2" x14ac:dyDescent="0.35">
      <c r="A279" s="4"/>
      <c r="B279" s="3"/>
    </row>
    <row r="280" spans="1:2" x14ac:dyDescent="0.35">
      <c r="A280" s="4"/>
      <c r="B280" s="3"/>
    </row>
    <row r="281" spans="1:2" x14ac:dyDescent="0.35">
      <c r="A281" s="4"/>
      <c r="B281" s="3"/>
    </row>
    <row r="282" spans="1:2" x14ac:dyDescent="0.35">
      <c r="A282" s="4"/>
      <c r="B282" s="3"/>
    </row>
    <row r="283" spans="1:2" x14ac:dyDescent="0.35">
      <c r="A283" s="4"/>
      <c r="B283" s="3"/>
    </row>
    <row r="284" spans="1:2" x14ac:dyDescent="0.35">
      <c r="A284" s="4"/>
      <c r="B284" s="3"/>
    </row>
    <row r="285" spans="1:2" x14ac:dyDescent="0.35">
      <c r="A285" s="4"/>
      <c r="B285" s="3"/>
    </row>
    <row r="286" spans="1:2" x14ac:dyDescent="0.35">
      <c r="A286" s="4"/>
      <c r="B286" s="3"/>
    </row>
    <row r="287" spans="1:2" x14ac:dyDescent="0.35">
      <c r="A287" s="4"/>
      <c r="B287" s="3"/>
    </row>
    <row r="288" spans="1:2" x14ac:dyDescent="0.35">
      <c r="A288" s="4"/>
      <c r="B288" s="3"/>
    </row>
    <row r="289" spans="1:2" x14ac:dyDescent="0.35">
      <c r="A289" s="4"/>
      <c r="B289" s="3"/>
    </row>
    <row r="290" spans="1:2" x14ac:dyDescent="0.35">
      <c r="A290" s="4"/>
      <c r="B290" s="3"/>
    </row>
    <row r="291" spans="1:2" x14ac:dyDescent="0.35">
      <c r="A291" s="4"/>
      <c r="B291" s="3"/>
    </row>
    <row r="292" spans="1:2" x14ac:dyDescent="0.35">
      <c r="A292" s="4"/>
      <c r="B292" s="3"/>
    </row>
    <row r="293" spans="1:2" x14ac:dyDescent="0.35">
      <c r="A293" s="4"/>
      <c r="B293" s="3"/>
    </row>
    <row r="294" spans="1:2" x14ac:dyDescent="0.35">
      <c r="A294" s="4"/>
      <c r="B294" s="3"/>
    </row>
    <row r="295" spans="1:2" x14ac:dyDescent="0.35">
      <c r="A295" s="4"/>
      <c r="B295" s="3"/>
    </row>
    <row r="296" spans="1:2" x14ac:dyDescent="0.35">
      <c r="A296" s="4"/>
      <c r="B296" s="3"/>
    </row>
    <row r="297" spans="1:2" x14ac:dyDescent="0.35">
      <c r="A297" s="4"/>
      <c r="B297" s="3"/>
    </row>
    <row r="298" spans="1:2" x14ac:dyDescent="0.35">
      <c r="A298" s="4"/>
      <c r="B298" s="3"/>
    </row>
    <row r="299" spans="1:2" x14ac:dyDescent="0.35">
      <c r="A299" s="4"/>
      <c r="B299" s="3"/>
    </row>
    <row r="300" spans="1:2" x14ac:dyDescent="0.35">
      <c r="A300" s="4"/>
      <c r="B300" s="3"/>
    </row>
    <row r="301" spans="1:2" x14ac:dyDescent="0.35">
      <c r="A301" s="4"/>
      <c r="B301" s="3"/>
    </row>
    <row r="302" spans="1:2" x14ac:dyDescent="0.35">
      <c r="A302" s="4"/>
      <c r="B302" s="3"/>
    </row>
    <row r="303" spans="1:2" x14ac:dyDescent="0.35">
      <c r="A303" s="4"/>
      <c r="B303" s="3"/>
    </row>
    <row r="304" spans="1:2" x14ac:dyDescent="0.35">
      <c r="A304" s="4"/>
      <c r="B304" s="3"/>
    </row>
    <row r="305" spans="1:2" x14ac:dyDescent="0.35">
      <c r="A305" s="4"/>
      <c r="B305" s="3"/>
    </row>
    <row r="306" spans="1:2" x14ac:dyDescent="0.35">
      <c r="A306" s="4"/>
      <c r="B306" s="3"/>
    </row>
    <row r="307" spans="1:2" x14ac:dyDescent="0.35">
      <c r="A307" s="4"/>
      <c r="B307" s="3"/>
    </row>
    <row r="308" spans="1:2" x14ac:dyDescent="0.35">
      <c r="A308" s="4"/>
      <c r="B308" s="3"/>
    </row>
    <row r="309" spans="1:2" x14ac:dyDescent="0.35">
      <c r="A309" s="4"/>
      <c r="B309" s="3"/>
    </row>
    <row r="310" spans="1:2" x14ac:dyDescent="0.35">
      <c r="A310" s="4"/>
      <c r="B310" s="3"/>
    </row>
    <row r="311" spans="1:2" x14ac:dyDescent="0.35">
      <c r="A311" s="4"/>
      <c r="B311" s="3"/>
    </row>
    <row r="312" spans="1:2" x14ac:dyDescent="0.35">
      <c r="A312" s="4"/>
      <c r="B312" s="3"/>
    </row>
    <row r="313" spans="1:2" x14ac:dyDescent="0.35">
      <c r="A313" s="4"/>
      <c r="B313" s="3"/>
    </row>
    <row r="314" spans="1:2" x14ac:dyDescent="0.35">
      <c r="A314" s="4"/>
      <c r="B314" s="3"/>
    </row>
    <row r="315" spans="1:2" x14ac:dyDescent="0.35">
      <c r="A315" s="4"/>
      <c r="B315" s="3"/>
    </row>
    <row r="316" spans="1:2" x14ac:dyDescent="0.35">
      <c r="A316" s="4"/>
      <c r="B316" s="3"/>
    </row>
    <row r="317" spans="1:2" x14ac:dyDescent="0.35">
      <c r="A317" s="4"/>
      <c r="B317" s="3"/>
    </row>
    <row r="318" spans="1:2" x14ac:dyDescent="0.35">
      <c r="A318" s="4"/>
      <c r="B318" s="3"/>
    </row>
    <row r="319" spans="1:2" x14ac:dyDescent="0.35">
      <c r="A319" s="4"/>
      <c r="B319" s="3"/>
    </row>
    <row r="320" spans="1:2" x14ac:dyDescent="0.35">
      <c r="A320" s="4"/>
      <c r="B320" s="3"/>
    </row>
    <row r="321" spans="1:2" x14ac:dyDescent="0.35">
      <c r="A321" s="4"/>
      <c r="B321" s="3"/>
    </row>
    <row r="322" spans="1:2" x14ac:dyDescent="0.35">
      <c r="A322" s="4"/>
      <c r="B322" s="3"/>
    </row>
    <row r="323" spans="1:2" x14ac:dyDescent="0.35">
      <c r="A323" s="4"/>
      <c r="B323" s="3"/>
    </row>
    <row r="324" spans="1:2" x14ac:dyDescent="0.35">
      <c r="A324" s="4"/>
      <c r="B324" s="3"/>
    </row>
    <row r="325" spans="1:2" x14ac:dyDescent="0.35">
      <c r="A325" s="4"/>
      <c r="B325" s="3"/>
    </row>
    <row r="326" spans="1:2" x14ac:dyDescent="0.35">
      <c r="A326" s="4"/>
      <c r="B326" s="3"/>
    </row>
    <row r="327" spans="1:2" x14ac:dyDescent="0.35">
      <c r="A327" s="4"/>
      <c r="B327" s="3"/>
    </row>
    <row r="328" spans="1:2" x14ac:dyDescent="0.35">
      <c r="A328" s="4"/>
      <c r="B328" s="3"/>
    </row>
    <row r="329" spans="1:2" x14ac:dyDescent="0.35">
      <c r="A329" s="4"/>
      <c r="B329" s="3"/>
    </row>
    <row r="330" spans="1:2" x14ac:dyDescent="0.35">
      <c r="A330" s="4"/>
      <c r="B330" s="3"/>
    </row>
    <row r="331" spans="1:2" x14ac:dyDescent="0.35">
      <c r="A331" s="4"/>
      <c r="B331" s="3"/>
    </row>
    <row r="332" spans="1:2" x14ac:dyDescent="0.35">
      <c r="A332" s="4"/>
      <c r="B332" s="3"/>
    </row>
    <row r="333" spans="1:2" x14ac:dyDescent="0.35">
      <c r="A333" s="4"/>
      <c r="B333" s="3"/>
    </row>
    <row r="334" spans="1:2" x14ac:dyDescent="0.35">
      <c r="A334" s="4"/>
      <c r="B334" s="3"/>
    </row>
    <row r="335" spans="1:2" x14ac:dyDescent="0.35">
      <c r="A335" s="4"/>
      <c r="B335" s="3"/>
    </row>
    <row r="336" spans="1:2" x14ac:dyDescent="0.35">
      <c r="A336" s="4"/>
      <c r="B336" s="3"/>
    </row>
    <row r="337" spans="1:2" x14ac:dyDescent="0.35">
      <c r="A337" s="4"/>
      <c r="B337" s="3"/>
    </row>
    <row r="338" spans="1:2" x14ac:dyDescent="0.35">
      <c r="A338" s="4"/>
      <c r="B338" s="3"/>
    </row>
    <row r="339" spans="1:2" x14ac:dyDescent="0.35">
      <c r="A339" s="4"/>
      <c r="B339" s="3"/>
    </row>
    <row r="340" spans="1:2" x14ac:dyDescent="0.35">
      <c r="A340" s="4"/>
      <c r="B340" s="3"/>
    </row>
    <row r="341" spans="1:2" x14ac:dyDescent="0.35">
      <c r="A341" s="4"/>
      <c r="B341" s="3"/>
    </row>
    <row r="342" spans="1:2" x14ac:dyDescent="0.35">
      <c r="A342" s="4"/>
      <c r="B342" s="3"/>
    </row>
    <row r="343" spans="1:2" x14ac:dyDescent="0.35">
      <c r="A343" s="4"/>
      <c r="B343" s="3"/>
    </row>
    <row r="344" spans="1:2" x14ac:dyDescent="0.35">
      <c r="A344" s="4"/>
      <c r="B344" s="3"/>
    </row>
    <row r="345" spans="1:2" x14ac:dyDescent="0.35">
      <c r="A345" s="4"/>
      <c r="B345" s="3"/>
    </row>
    <row r="346" spans="1:2" x14ac:dyDescent="0.35">
      <c r="A346" s="4"/>
      <c r="B346" s="3"/>
    </row>
    <row r="347" spans="1:2" x14ac:dyDescent="0.35">
      <c r="A347" s="4"/>
      <c r="B347" s="3"/>
    </row>
    <row r="348" spans="1:2" x14ac:dyDescent="0.35">
      <c r="A348" s="4"/>
      <c r="B348" s="3"/>
    </row>
    <row r="349" spans="1:2" x14ac:dyDescent="0.35">
      <c r="A349" s="4"/>
      <c r="B349" s="3"/>
    </row>
    <row r="350" spans="1:2" x14ac:dyDescent="0.35">
      <c r="A350" s="4"/>
      <c r="B350" s="3"/>
    </row>
    <row r="351" spans="1:2" x14ac:dyDescent="0.35">
      <c r="A351" s="4"/>
      <c r="B351" s="3"/>
    </row>
    <row r="352" spans="1:2" x14ac:dyDescent="0.35">
      <c r="A352" s="4"/>
      <c r="B352" s="3"/>
    </row>
    <row r="353" spans="1:2" x14ac:dyDescent="0.35">
      <c r="A353" s="4"/>
      <c r="B353" s="3"/>
    </row>
    <row r="354" spans="1:2" x14ac:dyDescent="0.35">
      <c r="A354" s="4"/>
      <c r="B354" s="3"/>
    </row>
    <row r="355" spans="1:2" x14ac:dyDescent="0.35">
      <c r="A355" s="4"/>
      <c r="B355" s="3"/>
    </row>
    <row r="356" spans="1:2" x14ac:dyDescent="0.35">
      <c r="A356" s="4"/>
      <c r="B356" s="3"/>
    </row>
    <row r="357" spans="1:2" x14ac:dyDescent="0.35">
      <c r="A357" s="4"/>
      <c r="B357" s="3"/>
    </row>
    <row r="358" spans="1:2" x14ac:dyDescent="0.35">
      <c r="A358" s="4"/>
      <c r="B358" s="3"/>
    </row>
    <row r="359" spans="1:2" x14ac:dyDescent="0.35">
      <c r="A359" s="4"/>
      <c r="B359" s="3"/>
    </row>
    <row r="360" spans="1:2" x14ac:dyDescent="0.35">
      <c r="A360" s="4"/>
      <c r="B360" s="3"/>
    </row>
    <row r="361" spans="1:2" x14ac:dyDescent="0.35">
      <c r="A361" s="4"/>
      <c r="B361" s="3"/>
    </row>
    <row r="362" spans="1:2" x14ac:dyDescent="0.35">
      <c r="A362" s="4"/>
      <c r="B362" s="3"/>
    </row>
    <row r="363" spans="1:2" x14ac:dyDescent="0.35">
      <c r="A363" s="4"/>
      <c r="B363" s="3"/>
    </row>
    <row r="364" spans="1:2" x14ac:dyDescent="0.35">
      <c r="A364" s="4"/>
      <c r="B364" s="3"/>
    </row>
    <row r="365" spans="1:2" x14ac:dyDescent="0.35">
      <c r="A365" s="4"/>
      <c r="B365" s="3"/>
    </row>
    <row r="366" spans="1:2" x14ac:dyDescent="0.35">
      <c r="A366" s="4"/>
      <c r="B366" s="3"/>
    </row>
    <row r="367" spans="1:2" x14ac:dyDescent="0.35">
      <c r="A367" s="4"/>
      <c r="B367" s="3"/>
    </row>
    <row r="368" spans="1:2" x14ac:dyDescent="0.35">
      <c r="A368" s="4"/>
      <c r="B368" s="3"/>
    </row>
    <row r="369" spans="1:2" x14ac:dyDescent="0.35">
      <c r="A369" s="4"/>
      <c r="B369" s="3"/>
    </row>
    <row r="370" spans="1:2" x14ac:dyDescent="0.35">
      <c r="A370" s="4"/>
      <c r="B370" s="3"/>
    </row>
    <row r="371" spans="1:2" x14ac:dyDescent="0.35">
      <c r="A371" s="4"/>
      <c r="B371" s="3"/>
    </row>
    <row r="372" spans="1:2" x14ac:dyDescent="0.35">
      <c r="A372" s="4"/>
      <c r="B372" s="3"/>
    </row>
    <row r="373" spans="1:2" x14ac:dyDescent="0.35">
      <c r="A373" s="4"/>
      <c r="B373" s="3"/>
    </row>
    <row r="374" spans="1:2" x14ac:dyDescent="0.35">
      <c r="A374" s="4"/>
      <c r="B374" s="3"/>
    </row>
    <row r="375" spans="1:2" x14ac:dyDescent="0.35">
      <c r="A375" s="4"/>
      <c r="B375" s="3"/>
    </row>
    <row r="376" spans="1:2" x14ac:dyDescent="0.35">
      <c r="A376" s="4"/>
      <c r="B376" s="3"/>
    </row>
    <row r="377" spans="1:2" x14ac:dyDescent="0.35">
      <c r="A377" s="4"/>
      <c r="B377" s="3"/>
    </row>
    <row r="378" spans="1:2" x14ac:dyDescent="0.35">
      <c r="A378" s="4"/>
      <c r="B378" s="3"/>
    </row>
    <row r="379" spans="1:2" x14ac:dyDescent="0.35">
      <c r="A379" s="4"/>
      <c r="B379" s="3"/>
    </row>
    <row r="380" spans="1:2" x14ac:dyDescent="0.35">
      <c r="A380" s="4"/>
      <c r="B380" s="3"/>
    </row>
    <row r="381" spans="1:2" x14ac:dyDescent="0.35">
      <c r="A381" s="4"/>
      <c r="B381" s="3"/>
    </row>
    <row r="382" spans="1:2" x14ac:dyDescent="0.35">
      <c r="A382" s="4"/>
      <c r="B382" s="3"/>
    </row>
    <row r="383" spans="1:2" x14ac:dyDescent="0.35">
      <c r="A383" s="4"/>
      <c r="B383" s="3"/>
    </row>
    <row r="384" spans="1:2" x14ac:dyDescent="0.35">
      <c r="A384" s="4"/>
      <c r="B384" s="3"/>
    </row>
    <row r="385" spans="1:2" x14ac:dyDescent="0.35">
      <c r="A385" s="4"/>
      <c r="B385" s="3"/>
    </row>
    <row r="386" spans="1:2" x14ac:dyDescent="0.35">
      <c r="A386" s="4"/>
      <c r="B386" s="3"/>
    </row>
    <row r="387" spans="1:2" x14ac:dyDescent="0.35">
      <c r="A387" s="4"/>
      <c r="B387" s="3"/>
    </row>
    <row r="388" spans="1:2" x14ac:dyDescent="0.35">
      <c r="A388" s="4"/>
      <c r="B388" s="3"/>
    </row>
    <row r="389" spans="1:2" x14ac:dyDescent="0.35">
      <c r="A389" s="4"/>
      <c r="B389" s="3"/>
    </row>
    <row r="390" spans="1:2" x14ac:dyDescent="0.35">
      <c r="A390" s="4"/>
      <c r="B390" s="3"/>
    </row>
    <row r="391" spans="1:2" x14ac:dyDescent="0.35">
      <c r="A391" s="4"/>
      <c r="B391" s="3"/>
    </row>
    <row r="392" spans="1:2" x14ac:dyDescent="0.35">
      <c r="A392" s="4"/>
      <c r="B392" s="3"/>
    </row>
    <row r="393" spans="1:2" x14ac:dyDescent="0.35">
      <c r="A393" s="4"/>
      <c r="B393" s="3"/>
    </row>
    <row r="394" spans="1:2" x14ac:dyDescent="0.35">
      <c r="A394" s="4"/>
      <c r="B394" s="3"/>
    </row>
    <row r="395" spans="1:2" x14ac:dyDescent="0.35">
      <c r="A395" s="4"/>
      <c r="B395" s="3"/>
    </row>
    <row r="396" spans="1:2" x14ac:dyDescent="0.35">
      <c r="A396" s="4"/>
      <c r="B396" s="3"/>
    </row>
    <row r="397" spans="1:2" x14ac:dyDescent="0.35">
      <c r="A397" s="4"/>
      <c r="B397" s="3"/>
    </row>
    <row r="398" spans="1:2" x14ac:dyDescent="0.35">
      <c r="A398" s="4"/>
      <c r="B398" s="3"/>
    </row>
    <row r="399" spans="1:2" x14ac:dyDescent="0.35">
      <c r="A399" s="4"/>
      <c r="B399" s="3"/>
    </row>
    <row r="400" spans="1:2" x14ac:dyDescent="0.35">
      <c r="A400" s="4"/>
      <c r="B400" s="3"/>
    </row>
    <row r="401" spans="1:2" x14ac:dyDescent="0.35">
      <c r="A401" s="4"/>
      <c r="B401" s="3"/>
    </row>
    <row r="402" spans="1:2" x14ac:dyDescent="0.35">
      <c r="A402" s="4"/>
      <c r="B402" s="3"/>
    </row>
    <row r="403" spans="1:2" x14ac:dyDescent="0.35">
      <c r="A403" s="4"/>
      <c r="B403" s="3"/>
    </row>
    <row r="404" spans="1:2" x14ac:dyDescent="0.35">
      <c r="A404" s="4"/>
      <c r="B404" s="3"/>
    </row>
    <row r="405" spans="1:2" x14ac:dyDescent="0.35">
      <c r="A405" s="4"/>
      <c r="B405" s="3"/>
    </row>
    <row r="406" spans="1:2" x14ac:dyDescent="0.35">
      <c r="A406" s="4"/>
      <c r="B406" s="3"/>
    </row>
    <row r="407" spans="1:2" x14ac:dyDescent="0.35">
      <c r="A407" s="4"/>
      <c r="B407" s="3"/>
    </row>
    <row r="408" spans="1:2" x14ac:dyDescent="0.35">
      <c r="A408" s="4"/>
      <c r="B408" s="3"/>
    </row>
    <row r="409" spans="1:2" x14ac:dyDescent="0.35">
      <c r="A409" s="4"/>
      <c r="B409" s="3"/>
    </row>
    <row r="410" spans="1:2" x14ac:dyDescent="0.35">
      <c r="A410" s="4"/>
      <c r="B410" s="3"/>
    </row>
    <row r="411" spans="1:2" x14ac:dyDescent="0.35">
      <c r="A411" s="4"/>
      <c r="B411" s="3"/>
    </row>
    <row r="412" spans="1:2" x14ac:dyDescent="0.35">
      <c r="B412" s="3"/>
    </row>
    <row r="413" spans="1:2" x14ac:dyDescent="0.35">
      <c r="B413" s="3"/>
    </row>
    <row r="414" spans="1:2" x14ac:dyDescent="0.35">
      <c r="B414" s="3"/>
    </row>
    <row r="415" spans="1:2" x14ac:dyDescent="0.35">
      <c r="B415" s="3"/>
    </row>
    <row r="416" spans="1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6AEB-03CC-4CFE-A622-308F745F3A8E}">
  <dimension ref="A1:Q41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L3" sqref="L3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7" x14ac:dyDescent="0.35">
      <c r="A1" t="s">
        <v>1057</v>
      </c>
      <c r="F1" t="s">
        <v>1058</v>
      </c>
      <c r="K1" t="s">
        <v>1705</v>
      </c>
    </row>
    <row r="2" spans="1:17" x14ac:dyDescent="0.35">
      <c r="A2" t="s">
        <v>1074</v>
      </c>
      <c r="B2">
        <v>10</v>
      </c>
      <c r="C2" t="s">
        <v>1061</v>
      </c>
      <c r="D2" t="s">
        <v>1062</v>
      </c>
      <c r="F2" t="s">
        <v>1074</v>
      </c>
      <c r="G2">
        <v>10</v>
      </c>
      <c r="H2" t="s">
        <v>1061</v>
      </c>
      <c r="I2" t="s">
        <v>1062</v>
      </c>
      <c r="K2" t="s">
        <v>1074</v>
      </c>
      <c r="L2">
        <v>10</v>
      </c>
      <c r="M2" t="s">
        <v>1061</v>
      </c>
      <c r="N2" t="s">
        <v>1062</v>
      </c>
    </row>
    <row r="3" spans="1:17" x14ac:dyDescent="0.35">
      <c r="A3" t="s">
        <v>1063</v>
      </c>
      <c r="B3">
        <v>12</v>
      </c>
      <c r="C3">
        <v>10</v>
      </c>
      <c r="D3">
        <v>0</v>
      </c>
      <c r="F3" t="s">
        <v>1063</v>
      </c>
      <c r="G3">
        <v>12</v>
      </c>
      <c r="H3">
        <v>10</v>
      </c>
      <c r="I3">
        <v>0</v>
      </c>
      <c r="K3" t="s">
        <v>1063</v>
      </c>
      <c r="L3">
        <v>10</v>
      </c>
      <c r="M3">
        <v>10</v>
      </c>
      <c r="N3">
        <v>0</v>
      </c>
    </row>
    <row r="4" spans="1:17" x14ac:dyDescent="0.35">
      <c r="A4" t="s">
        <v>1064</v>
      </c>
      <c r="B4">
        <v>9</v>
      </c>
      <c r="C4">
        <v>7</v>
      </c>
      <c r="D4">
        <v>3</v>
      </c>
      <c r="F4" t="s">
        <v>1064</v>
      </c>
      <c r="G4">
        <v>9</v>
      </c>
      <c r="H4">
        <v>7</v>
      </c>
      <c r="I4">
        <v>3</v>
      </c>
      <c r="K4" t="s">
        <v>1064</v>
      </c>
      <c r="L4">
        <v>7</v>
      </c>
      <c r="M4">
        <v>7</v>
      </c>
      <c r="N4">
        <v>3</v>
      </c>
    </row>
    <row r="5" spans="1:17" x14ac:dyDescent="0.35">
      <c r="A5" t="s">
        <v>1065</v>
      </c>
      <c r="B5">
        <v>7</v>
      </c>
      <c r="C5">
        <v>4</v>
      </c>
      <c r="D5">
        <v>3</v>
      </c>
      <c r="F5" t="s">
        <v>1065</v>
      </c>
      <c r="G5">
        <v>7</v>
      </c>
      <c r="H5">
        <v>4</v>
      </c>
      <c r="I5">
        <v>3</v>
      </c>
      <c r="K5" t="s">
        <v>1065</v>
      </c>
      <c r="L5">
        <v>5</v>
      </c>
      <c r="M5">
        <v>4</v>
      </c>
      <c r="N5">
        <v>3</v>
      </c>
    </row>
    <row r="6" spans="1:17" x14ac:dyDescent="0.35">
      <c r="A6" t="s">
        <v>1066</v>
      </c>
      <c r="B6">
        <v>5</v>
      </c>
      <c r="C6">
        <v>0.5</v>
      </c>
      <c r="D6">
        <v>3.5</v>
      </c>
      <c r="F6" t="s">
        <v>1066</v>
      </c>
      <c r="G6">
        <v>5</v>
      </c>
      <c r="H6">
        <v>0.5</v>
      </c>
      <c r="I6">
        <v>3.5</v>
      </c>
      <c r="K6" t="s">
        <v>1066</v>
      </c>
      <c r="L6">
        <v>3</v>
      </c>
      <c r="M6">
        <v>0.5</v>
      </c>
      <c r="N6">
        <v>3.5</v>
      </c>
    </row>
    <row r="9" spans="1:17" x14ac:dyDescent="0.35">
      <c r="A9" s="4"/>
      <c r="B9" s="3"/>
      <c r="F9" s="3"/>
      <c r="G9" s="3"/>
      <c r="L9" s="3"/>
      <c r="Q9" s="3"/>
    </row>
    <row r="10" spans="1:17" x14ac:dyDescent="0.35">
      <c r="A10" s="4"/>
      <c r="B10" s="3"/>
      <c r="G10" s="3"/>
      <c r="L10" s="3"/>
    </row>
    <row r="11" spans="1:17" x14ac:dyDescent="0.35">
      <c r="A11" s="4"/>
      <c r="B11" s="3"/>
      <c r="G11" s="3"/>
      <c r="L11" s="3"/>
    </row>
    <row r="12" spans="1:17" x14ac:dyDescent="0.35">
      <c r="A12" s="4"/>
      <c r="B12" s="3"/>
      <c r="G12" s="3"/>
      <c r="L12" s="3"/>
    </row>
    <row r="13" spans="1:17" x14ac:dyDescent="0.35">
      <c r="A13" s="4"/>
      <c r="B13" s="3"/>
      <c r="G13" s="3"/>
      <c r="L13" s="3"/>
    </row>
    <row r="14" spans="1:17" x14ac:dyDescent="0.35">
      <c r="A14" s="4"/>
      <c r="B14" s="3"/>
      <c r="G14" s="3"/>
      <c r="L14" s="3"/>
    </row>
    <row r="15" spans="1:17" x14ac:dyDescent="0.35">
      <c r="A15" s="4"/>
      <c r="B15" s="3"/>
      <c r="G15" s="3"/>
      <c r="L15" s="3"/>
    </row>
    <row r="16" spans="1:17" x14ac:dyDescent="0.35">
      <c r="A16" s="4"/>
      <c r="B16" s="3"/>
      <c r="G16" s="3"/>
      <c r="L16" s="3"/>
    </row>
    <row r="17" spans="1:12" x14ac:dyDescent="0.35">
      <c r="A17" s="4"/>
      <c r="B17" s="3"/>
      <c r="G17" s="3"/>
      <c r="L17" s="3"/>
    </row>
    <row r="18" spans="1:12" x14ac:dyDescent="0.35">
      <c r="A18" s="4"/>
      <c r="B18" s="3"/>
      <c r="G18" s="3"/>
      <c r="L18" s="3"/>
    </row>
    <row r="19" spans="1:12" x14ac:dyDescent="0.35">
      <c r="A19" s="4"/>
      <c r="B19" s="3"/>
      <c r="G19" s="3"/>
      <c r="L19" s="3"/>
    </row>
    <row r="20" spans="1:12" x14ac:dyDescent="0.35">
      <c r="A20" s="4"/>
      <c r="B20" s="3"/>
      <c r="G20" s="3"/>
      <c r="L20" s="3"/>
    </row>
    <row r="21" spans="1:12" x14ac:dyDescent="0.35">
      <c r="A21" s="4"/>
      <c r="B21" s="3"/>
      <c r="G21" s="3"/>
      <c r="L21" s="3"/>
    </row>
    <row r="22" spans="1:12" x14ac:dyDescent="0.35">
      <c r="A22" s="4"/>
      <c r="B22" s="3"/>
      <c r="G22" s="3"/>
      <c r="L22" s="3"/>
    </row>
    <row r="23" spans="1:12" x14ac:dyDescent="0.35">
      <c r="A23" s="4"/>
      <c r="B23" s="3"/>
      <c r="G23" s="3"/>
      <c r="L23" s="3"/>
    </row>
    <row r="24" spans="1:12" x14ac:dyDescent="0.35">
      <c r="A24" s="4"/>
      <c r="B24" s="3"/>
      <c r="G24" s="3"/>
      <c r="L24" s="3"/>
    </row>
    <row r="25" spans="1:12" x14ac:dyDescent="0.35">
      <c r="A25" s="4"/>
      <c r="B25" s="3"/>
      <c r="G25" s="3"/>
      <c r="L25" s="3"/>
    </row>
    <row r="26" spans="1:12" x14ac:dyDescent="0.35">
      <c r="A26" s="4"/>
      <c r="B26" s="3"/>
      <c r="G26" s="3"/>
      <c r="L26" s="3"/>
    </row>
    <row r="27" spans="1:12" x14ac:dyDescent="0.35">
      <c r="A27" s="4"/>
      <c r="B27" s="3"/>
      <c r="G27" s="3"/>
      <c r="L27" s="3"/>
    </row>
    <row r="28" spans="1:12" x14ac:dyDescent="0.35">
      <c r="A28" s="4"/>
      <c r="B28" s="3"/>
      <c r="C28" s="5"/>
      <c r="G28" s="3"/>
      <c r="L28" s="3"/>
    </row>
    <row r="29" spans="1:12" x14ac:dyDescent="0.35">
      <c r="A29" s="4"/>
      <c r="B29" s="3"/>
      <c r="G29" s="3"/>
      <c r="L29" s="3"/>
    </row>
    <row r="30" spans="1:12" x14ac:dyDescent="0.35">
      <c r="A30" s="4"/>
      <c r="B30" s="3"/>
      <c r="G30" s="3"/>
    </row>
    <row r="31" spans="1:12" x14ac:dyDescent="0.35">
      <c r="A31" s="4"/>
      <c r="B31" s="3"/>
      <c r="G31" s="3"/>
    </row>
    <row r="32" spans="1:12" x14ac:dyDescent="0.35">
      <c r="A32" s="4"/>
      <c r="B32" s="3"/>
      <c r="G32" s="3"/>
    </row>
    <row r="33" spans="1:7" x14ac:dyDescent="0.35">
      <c r="A33" s="4"/>
      <c r="B33" s="3"/>
      <c r="G33" s="3"/>
    </row>
    <row r="34" spans="1:7" x14ac:dyDescent="0.35">
      <c r="A34" s="4"/>
      <c r="B34" s="3"/>
      <c r="G34" s="3"/>
    </row>
    <row r="35" spans="1:7" x14ac:dyDescent="0.35">
      <c r="A35" s="4"/>
      <c r="B35" s="3"/>
      <c r="G35" s="3"/>
    </row>
    <row r="36" spans="1:7" x14ac:dyDescent="0.35">
      <c r="A36" s="4"/>
      <c r="B36" s="3"/>
      <c r="G36" s="3"/>
    </row>
    <row r="37" spans="1:7" x14ac:dyDescent="0.35">
      <c r="A37" s="4"/>
      <c r="B37" s="3"/>
      <c r="G37" s="3"/>
    </row>
    <row r="38" spans="1:7" x14ac:dyDescent="0.35">
      <c r="A38" s="4"/>
      <c r="B38" s="3"/>
      <c r="G38" s="3"/>
    </row>
    <row r="39" spans="1:7" x14ac:dyDescent="0.35">
      <c r="A39" s="4"/>
      <c r="B39" s="3"/>
      <c r="G39" s="3"/>
    </row>
    <row r="40" spans="1:7" x14ac:dyDescent="0.35">
      <c r="A40" s="4"/>
      <c r="B40" s="3"/>
      <c r="G40" s="3"/>
    </row>
    <row r="41" spans="1:7" x14ac:dyDescent="0.35">
      <c r="A41" s="4"/>
      <c r="B41" s="3"/>
      <c r="G41" s="3"/>
    </row>
    <row r="42" spans="1:7" x14ac:dyDescent="0.35">
      <c r="A42" s="4"/>
      <c r="B42" s="3"/>
      <c r="G42" s="3"/>
    </row>
    <row r="43" spans="1:7" x14ac:dyDescent="0.35">
      <c r="A43" s="4"/>
      <c r="B43" s="3"/>
      <c r="G43" s="3"/>
    </row>
    <row r="44" spans="1:7" x14ac:dyDescent="0.35">
      <c r="A44" s="4"/>
      <c r="B44" s="3"/>
      <c r="C44" s="4"/>
      <c r="G44" s="3"/>
    </row>
    <row r="45" spans="1:7" x14ac:dyDescent="0.35">
      <c r="A45" s="4"/>
      <c r="B45" s="3"/>
      <c r="G45" s="3"/>
    </row>
    <row r="46" spans="1:7" x14ac:dyDescent="0.35">
      <c r="A46" s="4"/>
      <c r="B46" s="3"/>
      <c r="C46" s="4"/>
      <c r="G46" s="3"/>
    </row>
    <row r="47" spans="1:7" x14ac:dyDescent="0.35">
      <c r="A47" s="4"/>
      <c r="B47" s="3"/>
      <c r="G47" s="3"/>
    </row>
    <row r="48" spans="1:7" x14ac:dyDescent="0.35">
      <c r="A48" s="4"/>
      <c r="B48" s="3"/>
      <c r="G48" s="3"/>
    </row>
    <row r="49" spans="1:7" x14ac:dyDescent="0.35">
      <c r="A49" s="4"/>
      <c r="B49" s="3"/>
      <c r="G49" s="3"/>
    </row>
    <row r="50" spans="1:7" x14ac:dyDescent="0.35">
      <c r="A50" s="4"/>
      <c r="B50" s="3"/>
      <c r="G50" s="3"/>
    </row>
    <row r="51" spans="1:7" x14ac:dyDescent="0.35">
      <c r="A51" s="4"/>
      <c r="B51" s="3"/>
      <c r="G51" s="3"/>
    </row>
    <row r="52" spans="1:7" x14ac:dyDescent="0.35">
      <c r="A52" s="4"/>
      <c r="B52" s="3"/>
      <c r="G52" s="3"/>
    </row>
    <row r="53" spans="1:7" x14ac:dyDescent="0.35">
      <c r="A53" s="4"/>
      <c r="B53" s="3"/>
      <c r="G53" s="3"/>
    </row>
    <row r="54" spans="1:7" x14ac:dyDescent="0.35">
      <c r="A54" s="4"/>
      <c r="B54" s="3"/>
      <c r="G54" s="3"/>
    </row>
    <row r="55" spans="1:7" x14ac:dyDescent="0.35">
      <c r="A55" s="4"/>
      <c r="B55" s="3"/>
      <c r="G55" s="3"/>
    </row>
    <row r="56" spans="1:7" x14ac:dyDescent="0.35">
      <c r="A56" s="4"/>
      <c r="B56" s="3"/>
      <c r="G56" s="3"/>
    </row>
    <row r="57" spans="1:7" x14ac:dyDescent="0.35">
      <c r="A57" s="4"/>
      <c r="B57" s="3"/>
      <c r="G57" s="3"/>
    </row>
    <row r="58" spans="1:7" x14ac:dyDescent="0.35">
      <c r="A58" s="4"/>
      <c r="B58" s="3"/>
      <c r="G58" s="3"/>
    </row>
    <row r="59" spans="1:7" x14ac:dyDescent="0.35">
      <c r="A59" s="4"/>
      <c r="B59" s="3"/>
      <c r="G59" s="3"/>
    </row>
    <row r="60" spans="1:7" x14ac:dyDescent="0.35">
      <c r="A60" s="4"/>
      <c r="B60" s="3"/>
      <c r="G60" s="3"/>
    </row>
    <row r="61" spans="1:7" x14ac:dyDescent="0.35">
      <c r="A61" s="4"/>
      <c r="B61" s="3"/>
      <c r="G61" s="3"/>
    </row>
    <row r="62" spans="1:7" x14ac:dyDescent="0.35">
      <c r="A62" s="4"/>
      <c r="B62" s="3"/>
      <c r="G62" s="3"/>
    </row>
    <row r="63" spans="1:7" x14ac:dyDescent="0.35">
      <c r="A63" s="4"/>
      <c r="B63" s="3"/>
      <c r="G63" s="3"/>
    </row>
    <row r="64" spans="1:7" x14ac:dyDescent="0.35">
      <c r="A64" s="4"/>
      <c r="B64" s="3"/>
      <c r="G64" s="3"/>
    </row>
    <row r="65" spans="1:7" x14ac:dyDescent="0.35">
      <c r="A65" s="4"/>
      <c r="B65" s="3"/>
      <c r="G65" s="3"/>
    </row>
    <row r="66" spans="1:7" x14ac:dyDescent="0.35">
      <c r="A66" s="4"/>
      <c r="B66" s="3"/>
      <c r="G66" s="3"/>
    </row>
    <row r="67" spans="1:7" x14ac:dyDescent="0.35">
      <c r="A67" s="4"/>
      <c r="B67" s="3"/>
      <c r="G67" s="3"/>
    </row>
    <row r="68" spans="1:7" x14ac:dyDescent="0.35">
      <c r="A68" s="4"/>
      <c r="B68" s="3"/>
      <c r="G68" s="3"/>
    </row>
    <row r="69" spans="1:7" x14ac:dyDescent="0.35">
      <c r="A69" s="4"/>
      <c r="B69" s="3"/>
      <c r="G69" s="3"/>
    </row>
    <row r="70" spans="1:7" x14ac:dyDescent="0.35">
      <c r="A70" s="4"/>
      <c r="B70" s="3"/>
      <c r="G70" s="3"/>
    </row>
    <row r="71" spans="1:7" x14ac:dyDescent="0.35">
      <c r="A71" s="4"/>
      <c r="B71" s="3"/>
      <c r="G71" s="3"/>
    </row>
    <row r="72" spans="1:7" x14ac:dyDescent="0.35">
      <c r="A72" s="4"/>
      <c r="B72" s="3"/>
      <c r="G72" s="3"/>
    </row>
    <row r="73" spans="1:7" x14ac:dyDescent="0.35">
      <c r="B73" s="3"/>
      <c r="G73" s="3"/>
    </row>
    <row r="74" spans="1:7" x14ac:dyDescent="0.35">
      <c r="B74" s="3"/>
      <c r="G74" s="3"/>
    </row>
    <row r="75" spans="1:7" x14ac:dyDescent="0.35">
      <c r="B75" s="3"/>
      <c r="G75" s="3"/>
    </row>
    <row r="76" spans="1:7" x14ac:dyDescent="0.35">
      <c r="B76" s="3"/>
      <c r="G76" s="3"/>
    </row>
    <row r="77" spans="1:7" x14ac:dyDescent="0.35">
      <c r="B77" s="3"/>
      <c r="G77" s="3"/>
    </row>
    <row r="78" spans="1:7" x14ac:dyDescent="0.35">
      <c r="B78" s="3"/>
      <c r="G78" s="3"/>
    </row>
    <row r="79" spans="1:7" x14ac:dyDescent="0.35">
      <c r="B79" s="3"/>
      <c r="G79" s="3"/>
    </row>
    <row r="80" spans="1:7" x14ac:dyDescent="0.35">
      <c r="B80" s="3"/>
      <c r="G80" s="3"/>
    </row>
    <row r="81" spans="2:7" x14ac:dyDescent="0.35">
      <c r="B81" s="3"/>
      <c r="G81" s="3"/>
    </row>
    <row r="82" spans="2:7" x14ac:dyDescent="0.35">
      <c r="B82" s="3"/>
      <c r="G82" s="3"/>
    </row>
    <row r="83" spans="2:7" x14ac:dyDescent="0.35">
      <c r="B83" s="3"/>
      <c r="G83" s="3"/>
    </row>
    <row r="84" spans="2:7" x14ac:dyDescent="0.35">
      <c r="B84" s="3"/>
      <c r="G84" s="3"/>
    </row>
    <row r="85" spans="2:7" x14ac:dyDescent="0.35">
      <c r="B85" s="3"/>
      <c r="G85" s="3"/>
    </row>
    <row r="86" spans="2:7" x14ac:dyDescent="0.35">
      <c r="B86" s="3"/>
      <c r="G86" s="3"/>
    </row>
    <row r="87" spans="2:7" x14ac:dyDescent="0.35">
      <c r="B87" s="3"/>
      <c r="G87" s="3"/>
    </row>
    <row r="88" spans="2:7" x14ac:dyDescent="0.35">
      <c r="B88" s="3"/>
      <c r="G88" s="3"/>
    </row>
    <row r="89" spans="2:7" x14ac:dyDescent="0.35">
      <c r="B89" s="3"/>
      <c r="G89" s="3"/>
    </row>
    <row r="90" spans="2:7" x14ac:dyDescent="0.35">
      <c r="B90" s="3"/>
      <c r="G90" s="3"/>
    </row>
    <row r="91" spans="2:7" x14ac:dyDescent="0.35">
      <c r="B91" s="3"/>
      <c r="G91" s="3"/>
    </row>
    <row r="92" spans="2:7" x14ac:dyDescent="0.35">
      <c r="B92" s="3"/>
      <c r="G92" s="3"/>
    </row>
    <row r="93" spans="2:7" x14ac:dyDescent="0.35">
      <c r="B93" s="3"/>
      <c r="G93" s="3"/>
    </row>
    <row r="94" spans="2:7" x14ac:dyDescent="0.35">
      <c r="B94" s="3"/>
      <c r="G94" s="3"/>
    </row>
    <row r="95" spans="2:7" x14ac:dyDescent="0.35">
      <c r="B95" s="3"/>
      <c r="G95" s="3"/>
    </row>
    <row r="96" spans="2:7" x14ac:dyDescent="0.35">
      <c r="B96" s="3"/>
      <c r="G96" s="3"/>
    </row>
    <row r="97" spans="2:7" x14ac:dyDescent="0.35">
      <c r="B97" s="3"/>
      <c r="G97" s="3"/>
    </row>
    <row r="98" spans="2:7" x14ac:dyDescent="0.35">
      <c r="B98" s="3"/>
      <c r="G98" s="3"/>
    </row>
    <row r="99" spans="2:7" x14ac:dyDescent="0.35">
      <c r="B99" s="3"/>
      <c r="G99" s="3"/>
    </row>
    <row r="100" spans="2:7" x14ac:dyDescent="0.35">
      <c r="B100" s="3"/>
      <c r="G100" s="3"/>
    </row>
    <row r="101" spans="2:7" x14ac:dyDescent="0.35">
      <c r="B101" s="3"/>
      <c r="G101" s="3"/>
    </row>
    <row r="102" spans="2:7" x14ac:dyDescent="0.35">
      <c r="B102" s="3"/>
    </row>
    <row r="103" spans="2:7" x14ac:dyDescent="0.35">
      <c r="B103" s="3"/>
    </row>
    <row r="104" spans="2:7" x14ac:dyDescent="0.35">
      <c r="B104" s="3"/>
    </row>
    <row r="105" spans="2:7" x14ac:dyDescent="0.35">
      <c r="B105" s="3"/>
    </row>
    <row r="106" spans="2:7" x14ac:dyDescent="0.35">
      <c r="B106" s="3"/>
    </row>
    <row r="107" spans="2:7" x14ac:dyDescent="0.35">
      <c r="B107" s="3"/>
    </row>
    <row r="108" spans="2:7" x14ac:dyDescent="0.35">
      <c r="B108" s="3"/>
    </row>
    <row r="109" spans="2:7" x14ac:dyDescent="0.35">
      <c r="B109" s="3"/>
    </row>
    <row r="110" spans="2:7" x14ac:dyDescent="0.35">
      <c r="B110" s="3"/>
    </row>
    <row r="111" spans="2:7" x14ac:dyDescent="0.35">
      <c r="B111" s="3"/>
    </row>
    <row r="112" spans="2:7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D6BB-D1F0-4EC0-BA4D-2A96AC3285C5}">
  <dimension ref="A1:P41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B13" sqref="B13"/>
    </sheetView>
  </sheetViews>
  <sheetFormatPr defaultRowHeight="14.5" x14ac:dyDescent="0.35"/>
  <cols>
    <col min="1" max="1" width="12.54296875" customWidth="1"/>
    <col min="2" max="2" width="11.453125" bestFit="1" customWidth="1"/>
    <col min="10" max="10" width="20.1796875" bestFit="1" customWidth="1"/>
  </cols>
  <sheetData>
    <row r="1" spans="1:16" x14ac:dyDescent="0.35">
      <c r="A1" t="s">
        <v>1057</v>
      </c>
      <c r="F1" t="s">
        <v>1058</v>
      </c>
      <c r="K1" t="s">
        <v>1059</v>
      </c>
    </row>
    <row r="2" spans="1:16" x14ac:dyDescent="0.35">
      <c r="A2" t="s">
        <v>1079</v>
      </c>
      <c r="B2">
        <v>10</v>
      </c>
      <c r="C2" t="s">
        <v>1061</v>
      </c>
      <c r="D2" t="s">
        <v>1062</v>
      </c>
      <c r="F2" t="s">
        <v>1079</v>
      </c>
      <c r="G2">
        <v>10</v>
      </c>
      <c r="H2" t="s">
        <v>1061</v>
      </c>
      <c r="I2" t="s">
        <v>1062</v>
      </c>
      <c r="K2" t="s">
        <v>1079</v>
      </c>
      <c r="L2">
        <v>10</v>
      </c>
      <c r="M2" t="s">
        <v>1061</v>
      </c>
      <c r="N2" t="s">
        <v>1062</v>
      </c>
    </row>
    <row r="3" spans="1:16" x14ac:dyDescent="0.35">
      <c r="A3" t="s">
        <v>1063</v>
      </c>
      <c r="B3">
        <v>200</v>
      </c>
      <c r="C3">
        <v>10</v>
      </c>
      <c r="D3">
        <v>0</v>
      </c>
      <c r="F3" t="s">
        <v>1063</v>
      </c>
      <c r="G3">
        <v>150</v>
      </c>
      <c r="H3">
        <v>10</v>
      </c>
      <c r="I3">
        <v>0</v>
      </c>
      <c r="K3" t="s">
        <v>1063</v>
      </c>
      <c r="L3">
        <v>100</v>
      </c>
      <c r="M3">
        <v>10</v>
      </c>
      <c r="N3">
        <v>0</v>
      </c>
    </row>
    <row r="4" spans="1:16" x14ac:dyDescent="0.35">
      <c r="A4" t="s">
        <v>1064</v>
      </c>
      <c r="B4">
        <v>100</v>
      </c>
      <c r="C4">
        <v>8</v>
      </c>
      <c r="D4">
        <v>2</v>
      </c>
      <c r="F4" t="s">
        <v>1064</v>
      </c>
      <c r="G4">
        <v>100</v>
      </c>
      <c r="H4">
        <v>8</v>
      </c>
      <c r="I4">
        <v>2</v>
      </c>
      <c r="K4" t="s">
        <v>1064</v>
      </c>
      <c r="L4">
        <v>90</v>
      </c>
      <c r="M4">
        <v>8</v>
      </c>
      <c r="N4">
        <v>2</v>
      </c>
    </row>
    <row r="5" spans="1:16" x14ac:dyDescent="0.35">
      <c r="A5" t="s">
        <v>1065</v>
      </c>
      <c r="B5">
        <v>70</v>
      </c>
      <c r="C5">
        <v>4</v>
      </c>
      <c r="D5">
        <v>4</v>
      </c>
      <c r="F5" t="s">
        <v>1065</v>
      </c>
      <c r="G5">
        <v>70</v>
      </c>
      <c r="H5">
        <v>4</v>
      </c>
      <c r="I5">
        <v>4</v>
      </c>
      <c r="K5" t="s">
        <v>1065</v>
      </c>
      <c r="L5">
        <v>70</v>
      </c>
      <c r="M5">
        <v>4</v>
      </c>
      <c r="N5">
        <v>4</v>
      </c>
    </row>
    <row r="6" spans="1:16" x14ac:dyDescent="0.35">
      <c r="A6" t="s">
        <v>1066</v>
      </c>
      <c r="B6">
        <v>50</v>
      </c>
      <c r="C6">
        <v>0.5</v>
      </c>
      <c r="D6">
        <v>3.5</v>
      </c>
      <c r="F6" t="s">
        <v>1066</v>
      </c>
      <c r="G6">
        <v>50</v>
      </c>
      <c r="H6">
        <v>0.5</v>
      </c>
      <c r="I6">
        <v>3.5</v>
      </c>
      <c r="K6" t="s">
        <v>1066</v>
      </c>
      <c r="L6">
        <v>50</v>
      </c>
      <c r="M6">
        <v>0.5</v>
      </c>
      <c r="N6">
        <v>3.5</v>
      </c>
    </row>
    <row r="9" spans="1:16" x14ac:dyDescent="0.35">
      <c r="A9" s="4"/>
      <c r="B9" s="3"/>
      <c r="F9" s="2"/>
      <c r="G9" s="3"/>
      <c r="K9" s="2"/>
      <c r="L9" s="2"/>
      <c r="M9" s="2"/>
      <c r="N9" s="2"/>
      <c r="O9" s="2"/>
      <c r="P9" s="2"/>
    </row>
    <row r="10" spans="1:16" x14ac:dyDescent="0.35">
      <c r="A10" s="4"/>
      <c r="B10" s="3"/>
      <c r="E10" s="1"/>
      <c r="F10" s="2"/>
      <c r="G10" s="3"/>
      <c r="K10" s="2"/>
      <c r="L10" s="2"/>
      <c r="M10" s="2"/>
      <c r="N10" s="2"/>
      <c r="O10" s="2"/>
      <c r="P10" s="2"/>
    </row>
    <row r="11" spans="1:16" x14ac:dyDescent="0.35">
      <c r="A11" s="4"/>
      <c r="B11" s="3"/>
      <c r="E11" s="1"/>
      <c r="F11" s="2"/>
      <c r="G11" s="3"/>
      <c r="K11" s="2"/>
      <c r="L11" s="2"/>
      <c r="M11" s="2"/>
      <c r="N11" s="2"/>
      <c r="O11" s="2"/>
      <c r="P11" s="2"/>
    </row>
    <row r="12" spans="1:16" x14ac:dyDescent="0.35">
      <c r="A12" s="4"/>
      <c r="B12" s="3">
        <v>80</v>
      </c>
      <c r="C12" s="3">
        <f>4+((B4-B12)/30)*D4</f>
        <v>5.333333333333333</v>
      </c>
      <c r="F12" s="2"/>
      <c r="G12" s="3"/>
      <c r="I12" s="6"/>
      <c r="J12" s="6"/>
      <c r="K12" s="2"/>
      <c r="L12" s="2"/>
      <c r="M12" s="2"/>
      <c r="N12" s="2"/>
      <c r="O12" s="2"/>
      <c r="P12" s="2"/>
    </row>
    <row r="13" spans="1:16" x14ac:dyDescent="0.35">
      <c r="A13" s="4"/>
      <c r="B13" s="3"/>
      <c r="F13" s="2"/>
      <c r="G13" s="3"/>
      <c r="K13" s="2"/>
      <c r="L13" s="2"/>
      <c r="M13" s="2"/>
      <c r="N13" s="2"/>
      <c r="O13" s="2"/>
      <c r="P13" s="2"/>
    </row>
    <row r="14" spans="1:16" x14ac:dyDescent="0.35">
      <c r="A14" s="4"/>
      <c r="B14" s="3"/>
      <c r="F14" s="2"/>
      <c r="G14" s="3"/>
      <c r="K14" s="2"/>
      <c r="L14" s="2"/>
      <c r="M14" s="2"/>
      <c r="N14" s="2"/>
      <c r="O14" s="2"/>
      <c r="P14" s="2"/>
    </row>
    <row r="15" spans="1:16" x14ac:dyDescent="0.35">
      <c r="A15" s="4"/>
      <c r="B15" s="3"/>
      <c r="F15" s="2"/>
      <c r="G15" s="3"/>
      <c r="K15" s="2"/>
      <c r="L15" s="2"/>
      <c r="M15" s="2"/>
      <c r="N15" s="2"/>
      <c r="O15" s="2"/>
      <c r="P15" s="2"/>
    </row>
    <row r="16" spans="1:16" x14ac:dyDescent="0.35">
      <c r="A16" s="4"/>
      <c r="B16" s="3"/>
      <c r="F16" s="2"/>
      <c r="G16" s="3"/>
      <c r="K16" s="2"/>
      <c r="L16" s="2"/>
      <c r="M16" s="2"/>
      <c r="N16" s="2"/>
      <c r="O16" s="2"/>
      <c r="P16" s="2"/>
    </row>
    <row r="17" spans="1:16" x14ac:dyDescent="0.35">
      <c r="A17" s="4"/>
      <c r="B17" s="3"/>
      <c r="F17" s="2"/>
      <c r="G17" s="3"/>
      <c r="K17" s="2"/>
      <c r="L17" s="2"/>
      <c r="M17" s="2"/>
      <c r="N17" s="2"/>
      <c r="O17" s="2"/>
      <c r="P17" s="2"/>
    </row>
    <row r="18" spans="1:16" x14ac:dyDescent="0.35">
      <c r="A18" s="4"/>
      <c r="B18" s="3"/>
      <c r="F18" s="2"/>
      <c r="G18" s="3"/>
      <c r="K18" s="2"/>
      <c r="L18" s="2"/>
      <c r="M18" s="2"/>
      <c r="N18" s="2"/>
      <c r="O18" s="2"/>
      <c r="P18" s="2"/>
    </row>
    <row r="19" spans="1:16" x14ac:dyDescent="0.35">
      <c r="A19" s="4"/>
      <c r="B19" s="3"/>
      <c r="F19" s="2"/>
      <c r="G19" s="3"/>
      <c r="K19" s="2"/>
      <c r="L19" s="2"/>
      <c r="M19" s="2"/>
      <c r="N19" s="2"/>
      <c r="O19" s="2"/>
      <c r="P19" s="2"/>
    </row>
    <row r="20" spans="1:16" x14ac:dyDescent="0.35">
      <c r="A20" s="4"/>
      <c r="B20" s="3"/>
      <c r="F20" s="2"/>
      <c r="G20" s="3"/>
      <c r="K20" s="2"/>
      <c r="L20" s="2"/>
      <c r="M20" s="2"/>
      <c r="N20" s="2"/>
      <c r="O20" s="2"/>
      <c r="P20" s="2"/>
    </row>
    <row r="21" spans="1:16" x14ac:dyDescent="0.35">
      <c r="A21" s="4"/>
      <c r="B21" s="3"/>
      <c r="F21" s="2"/>
      <c r="G21" s="3"/>
      <c r="K21" s="2"/>
      <c r="L21" s="2"/>
      <c r="M21" s="2"/>
      <c r="N21" s="2"/>
      <c r="O21" s="2"/>
      <c r="P21" s="2"/>
    </row>
    <row r="22" spans="1:16" x14ac:dyDescent="0.35">
      <c r="A22" s="4"/>
      <c r="B22" s="3"/>
      <c r="F22" s="2"/>
      <c r="G22" s="3"/>
      <c r="K22" s="2"/>
      <c r="L22" s="2"/>
      <c r="M22" s="2"/>
      <c r="N22" s="2"/>
      <c r="O22" s="2"/>
      <c r="P22" s="2"/>
    </row>
    <row r="23" spans="1:16" x14ac:dyDescent="0.35">
      <c r="A23" s="4"/>
      <c r="B23" s="3"/>
      <c r="F23" s="2"/>
      <c r="G23" s="3"/>
      <c r="K23" s="2"/>
      <c r="L23" s="2"/>
      <c r="M23" s="2"/>
      <c r="N23" s="2"/>
      <c r="O23" s="2"/>
      <c r="P23" s="2"/>
    </row>
    <row r="24" spans="1:16" x14ac:dyDescent="0.35">
      <c r="A24" s="4"/>
      <c r="B24" s="3"/>
      <c r="F24" s="2"/>
      <c r="G24" s="3"/>
      <c r="K24" s="2"/>
      <c r="L24" s="2"/>
      <c r="M24" s="2"/>
      <c r="N24" s="2"/>
      <c r="O24" s="2"/>
      <c r="P24" s="2"/>
    </row>
    <row r="25" spans="1:16" x14ac:dyDescent="0.35">
      <c r="A25" s="4"/>
      <c r="B25" s="3"/>
      <c r="F25" s="2"/>
      <c r="G25" s="3"/>
      <c r="K25" s="2"/>
      <c r="L25" s="2"/>
      <c r="M25" s="2"/>
      <c r="N25" s="2"/>
      <c r="O25" s="2"/>
      <c r="P25" s="2"/>
    </row>
    <row r="26" spans="1:16" x14ac:dyDescent="0.35">
      <c r="A26" s="4"/>
      <c r="B26" s="3"/>
      <c r="F26" s="2"/>
      <c r="G26" s="3"/>
      <c r="K26" s="2"/>
      <c r="L26" s="2"/>
      <c r="M26" s="2"/>
      <c r="N26" s="2"/>
      <c r="O26" s="2"/>
      <c r="P26" s="2"/>
    </row>
    <row r="27" spans="1:16" x14ac:dyDescent="0.35">
      <c r="A27" s="4"/>
      <c r="B27" s="3"/>
      <c r="F27" s="2"/>
      <c r="G27" s="3"/>
      <c r="K27" s="2"/>
      <c r="L27" s="2"/>
      <c r="M27" s="2"/>
      <c r="N27" s="2"/>
      <c r="O27" s="2"/>
      <c r="P27" s="2"/>
    </row>
    <row r="28" spans="1:16" x14ac:dyDescent="0.35">
      <c r="A28" s="4"/>
      <c r="B28" s="3"/>
      <c r="C28" s="5"/>
      <c r="F28" s="2"/>
      <c r="G28" s="3"/>
      <c r="K28" s="2"/>
      <c r="L28" s="2"/>
      <c r="M28" s="2"/>
      <c r="N28" s="2"/>
      <c r="O28" s="2"/>
      <c r="P28" s="2"/>
    </row>
    <row r="29" spans="1:16" x14ac:dyDescent="0.35">
      <c r="A29" s="4"/>
      <c r="B29" s="3"/>
      <c r="F29" s="2"/>
      <c r="G29" s="3"/>
      <c r="K29" s="2"/>
      <c r="L29" s="2"/>
      <c r="M29" s="2"/>
      <c r="N29" s="2"/>
      <c r="O29" s="2"/>
      <c r="P29" s="2"/>
    </row>
    <row r="30" spans="1:16" x14ac:dyDescent="0.35">
      <c r="A30" s="4"/>
      <c r="B30" s="3"/>
      <c r="F30" s="2"/>
      <c r="G30" s="3"/>
      <c r="L30" s="3"/>
      <c r="N30" s="3"/>
      <c r="P30" s="3"/>
    </row>
    <row r="31" spans="1:16" x14ac:dyDescent="0.35">
      <c r="A31" s="4"/>
      <c r="B31" s="3"/>
      <c r="F31" s="2"/>
      <c r="G31" s="3"/>
      <c r="L31" s="3"/>
      <c r="N31" s="3"/>
      <c r="P31" s="3"/>
    </row>
    <row r="32" spans="1:16" x14ac:dyDescent="0.35">
      <c r="A32" s="4"/>
      <c r="B32" s="3"/>
      <c r="F32" s="2"/>
      <c r="G32" s="3"/>
      <c r="L32" s="3"/>
      <c r="N32" s="3"/>
      <c r="P32" s="3"/>
    </row>
    <row r="33" spans="1:16" x14ac:dyDescent="0.35">
      <c r="A33" s="4"/>
      <c r="B33" s="3"/>
      <c r="F33" s="2"/>
      <c r="G33" s="3"/>
      <c r="L33" s="3"/>
      <c r="N33" s="3"/>
      <c r="P33" s="3"/>
    </row>
    <row r="34" spans="1:16" x14ac:dyDescent="0.35">
      <c r="A34" s="4"/>
      <c r="B34" s="3"/>
      <c r="F34" s="2"/>
      <c r="G34" s="3"/>
      <c r="L34" s="3"/>
      <c r="N34" s="3"/>
      <c r="P34" s="3"/>
    </row>
    <row r="35" spans="1:16" x14ac:dyDescent="0.35">
      <c r="A35" s="4"/>
      <c r="B35" s="3"/>
      <c r="F35" s="2"/>
      <c r="G35" s="3"/>
      <c r="L35" s="3"/>
      <c r="N35" s="3"/>
      <c r="P35" s="3"/>
    </row>
    <row r="36" spans="1:16" x14ac:dyDescent="0.35">
      <c r="A36" s="4"/>
      <c r="B36" s="3"/>
      <c r="F36" s="2"/>
      <c r="G36" s="3"/>
      <c r="L36" s="3"/>
      <c r="N36" s="3"/>
      <c r="P36" s="3"/>
    </row>
    <row r="37" spans="1:16" x14ac:dyDescent="0.35">
      <c r="A37" s="4"/>
      <c r="B37" s="3"/>
      <c r="F37" s="2"/>
      <c r="G37" s="3"/>
      <c r="L37" s="3"/>
      <c r="N37" s="3"/>
      <c r="P37" s="3"/>
    </row>
    <row r="38" spans="1:16" x14ac:dyDescent="0.35">
      <c r="A38" s="4"/>
      <c r="B38" s="3"/>
      <c r="F38" s="2"/>
      <c r="G38" s="3"/>
      <c r="L38" s="3"/>
      <c r="N38" s="3"/>
      <c r="P38" s="3"/>
    </row>
    <row r="39" spans="1:16" x14ac:dyDescent="0.35">
      <c r="A39" s="4"/>
      <c r="B39" s="3"/>
      <c r="F39" s="2"/>
      <c r="G39" s="3"/>
      <c r="L39" s="3"/>
      <c r="N39" s="3"/>
      <c r="P39" s="3"/>
    </row>
    <row r="40" spans="1:16" x14ac:dyDescent="0.35">
      <c r="A40" s="4"/>
      <c r="B40" s="3"/>
      <c r="F40" s="2"/>
      <c r="G40" s="3"/>
      <c r="L40" s="3"/>
      <c r="N40" s="3"/>
      <c r="P40" s="3"/>
    </row>
    <row r="41" spans="1:16" x14ac:dyDescent="0.35">
      <c r="A41" s="4"/>
      <c r="B41" s="3"/>
      <c r="F41" s="2"/>
      <c r="G41" s="3"/>
      <c r="L41" s="3"/>
      <c r="N41" s="3"/>
      <c r="P41" s="3"/>
    </row>
    <row r="42" spans="1:16" x14ac:dyDescent="0.35">
      <c r="A42" s="4"/>
      <c r="B42" s="3"/>
      <c r="F42" s="2"/>
      <c r="G42" s="3"/>
      <c r="L42" s="3"/>
      <c r="N42" s="3"/>
      <c r="P42" s="3"/>
    </row>
    <row r="43" spans="1:16" x14ac:dyDescent="0.35">
      <c r="A43" s="4"/>
      <c r="B43" s="3"/>
      <c r="F43" s="2"/>
      <c r="G43" s="3"/>
      <c r="L43" s="3"/>
      <c r="N43" s="3"/>
      <c r="P43" s="3"/>
    </row>
    <row r="44" spans="1:16" x14ac:dyDescent="0.35">
      <c r="A44" s="4"/>
      <c r="B44" s="3"/>
      <c r="C44" s="4"/>
      <c r="F44" s="2"/>
      <c r="G44" s="3"/>
      <c r="L44" s="3"/>
      <c r="N44" s="3"/>
      <c r="P44" s="3"/>
    </row>
    <row r="45" spans="1:16" x14ac:dyDescent="0.35">
      <c r="A45" s="4"/>
      <c r="B45" s="3"/>
      <c r="F45" s="2"/>
      <c r="G45" s="3"/>
      <c r="L45" s="3"/>
      <c r="N45" s="3"/>
      <c r="P45" s="3"/>
    </row>
    <row r="46" spans="1:16" x14ac:dyDescent="0.35">
      <c r="A46" s="4"/>
      <c r="B46" s="3"/>
      <c r="C46" s="4"/>
      <c r="F46" s="2"/>
      <c r="G46" s="3"/>
      <c r="L46" s="3"/>
      <c r="N46" s="3"/>
      <c r="P46" s="3"/>
    </row>
    <row r="47" spans="1:16" x14ac:dyDescent="0.35">
      <c r="A47" s="4"/>
      <c r="B47" s="3"/>
      <c r="F47" s="2"/>
      <c r="G47" s="3"/>
      <c r="L47" s="3"/>
      <c r="N47" s="3"/>
      <c r="P47" s="3"/>
    </row>
    <row r="48" spans="1:16" x14ac:dyDescent="0.35">
      <c r="A48" s="4"/>
      <c r="B48" s="3"/>
      <c r="F48" s="2"/>
      <c r="G48" s="3"/>
      <c r="L48" s="3"/>
      <c r="N48" s="3"/>
      <c r="P48" s="3"/>
    </row>
    <row r="49" spans="1:16" x14ac:dyDescent="0.35">
      <c r="A49" s="4"/>
      <c r="B49" s="3"/>
      <c r="F49" s="2"/>
      <c r="G49" s="3"/>
      <c r="L49" s="3"/>
      <c r="N49" s="3"/>
      <c r="P49" s="3"/>
    </row>
    <row r="50" spans="1:16" x14ac:dyDescent="0.35">
      <c r="A50" s="4"/>
      <c r="B50" s="3"/>
      <c r="F50" s="2"/>
      <c r="G50" s="3"/>
      <c r="L50" s="3"/>
      <c r="N50" s="3"/>
      <c r="P50" s="3"/>
    </row>
    <row r="51" spans="1:16" x14ac:dyDescent="0.35">
      <c r="A51" s="4"/>
      <c r="B51" s="3"/>
      <c r="F51" s="2"/>
      <c r="G51" s="3"/>
      <c r="L51" s="3"/>
      <c r="N51" s="3"/>
      <c r="P51" s="3"/>
    </row>
    <row r="52" spans="1:16" x14ac:dyDescent="0.35">
      <c r="A52" s="4"/>
      <c r="B52" s="3"/>
      <c r="F52" s="2"/>
      <c r="G52" s="3"/>
      <c r="L52" s="3"/>
      <c r="N52" s="3"/>
      <c r="P52" s="3"/>
    </row>
    <row r="53" spans="1:16" x14ac:dyDescent="0.35">
      <c r="A53" s="4"/>
      <c r="B53" s="3"/>
      <c r="F53" s="2"/>
      <c r="G53" s="3"/>
      <c r="L53" s="3"/>
      <c r="N53" s="3"/>
      <c r="P53" s="3"/>
    </row>
    <row r="54" spans="1:16" x14ac:dyDescent="0.35">
      <c r="A54" s="4"/>
      <c r="B54" s="3"/>
      <c r="F54" s="2"/>
      <c r="G54" s="3"/>
      <c r="L54" s="3"/>
      <c r="N54" s="3"/>
      <c r="P54" s="3"/>
    </row>
    <row r="55" spans="1:16" x14ac:dyDescent="0.35">
      <c r="A55" s="4"/>
      <c r="B55" s="3"/>
      <c r="F55" s="2"/>
      <c r="G55" s="3"/>
      <c r="L55" s="3"/>
      <c r="N55" s="3"/>
      <c r="P55" s="3"/>
    </row>
    <row r="56" spans="1:16" x14ac:dyDescent="0.35">
      <c r="A56" s="4"/>
      <c r="B56" s="3"/>
      <c r="F56" s="2"/>
      <c r="G56" s="3"/>
      <c r="L56" s="3"/>
      <c r="N56" s="3"/>
      <c r="P56" s="3"/>
    </row>
    <row r="57" spans="1:16" x14ac:dyDescent="0.35">
      <c r="A57" s="4"/>
      <c r="B57" s="3"/>
      <c r="F57" s="2"/>
      <c r="G57" s="3"/>
      <c r="L57" s="3"/>
      <c r="N57" s="3"/>
      <c r="P57" s="3"/>
    </row>
    <row r="58" spans="1:16" x14ac:dyDescent="0.35">
      <c r="A58" s="4"/>
      <c r="B58" s="3"/>
      <c r="F58" s="2"/>
      <c r="G58" s="3"/>
      <c r="L58" s="3"/>
      <c r="N58" s="3"/>
      <c r="P58" s="3"/>
    </row>
    <row r="59" spans="1:16" x14ac:dyDescent="0.35">
      <c r="A59" s="4"/>
      <c r="B59" s="3"/>
      <c r="F59" s="2"/>
      <c r="G59" s="3"/>
      <c r="L59" s="3"/>
      <c r="N59" s="3"/>
      <c r="P59" s="3"/>
    </row>
    <row r="60" spans="1:16" x14ac:dyDescent="0.35">
      <c r="A60" s="4"/>
      <c r="B60" s="3"/>
      <c r="F60" s="2"/>
      <c r="G60" s="3"/>
      <c r="L60" s="3"/>
      <c r="N60" s="3"/>
      <c r="P60" s="3"/>
    </row>
    <row r="61" spans="1:16" x14ac:dyDescent="0.35">
      <c r="A61" s="4"/>
      <c r="B61" s="3"/>
      <c r="F61" s="2"/>
      <c r="G61" s="3"/>
      <c r="L61" s="3"/>
      <c r="N61" s="3"/>
      <c r="P61" s="3"/>
    </row>
    <row r="62" spans="1:16" x14ac:dyDescent="0.35">
      <c r="A62" s="4"/>
      <c r="B62" s="3"/>
      <c r="F62" s="2"/>
      <c r="G62" s="3"/>
      <c r="L62" s="3"/>
      <c r="N62" s="3"/>
      <c r="P62" s="3"/>
    </row>
    <row r="63" spans="1:16" x14ac:dyDescent="0.35">
      <c r="A63" s="4"/>
      <c r="B63" s="3"/>
      <c r="F63" s="2"/>
      <c r="G63" s="3"/>
      <c r="L63" s="3"/>
      <c r="N63" s="3"/>
      <c r="P63" s="3"/>
    </row>
    <row r="64" spans="1:16" x14ac:dyDescent="0.35">
      <c r="A64" s="4"/>
      <c r="B64" s="3"/>
      <c r="F64" s="2"/>
      <c r="G64" s="3"/>
      <c r="L64" s="3"/>
      <c r="N64" s="3"/>
      <c r="P64" s="3"/>
    </row>
    <row r="65" spans="1:16" x14ac:dyDescent="0.35">
      <c r="A65" s="4"/>
      <c r="B65" s="3"/>
      <c r="F65" s="2"/>
      <c r="G65" s="3"/>
      <c r="L65" s="3"/>
      <c r="N65" s="3"/>
      <c r="P65" s="3"/>
    </row>
    <row r="66" spans="1:16" x14ac:dyDescent="0.35">
      <c r="A66" s="4"/>
      <c r="B66" s="3"/>
      <c r="F66" s="2"/>
      <c r="G66" s="3"/>
      <c r="L66" s="3"/>
      <c r="N66" s="3"/>
      <c r="P66" s="3"/>
    </row>
    <row r="67" spans="1:16" x14ac:dyDescent="0.35">
      <c r="A67" s="4"/>
      <c r="B67" s="3"/>
      <c r="F67" s="2"/>
      <c r="G67" s="3"/>
      <c r="L67" s="3"/>
      <c r="N67" s="3"/>
      <c r="P67" s="3"/>
    </row>
    <row r="68" spans="1:16" x14ac:dyDescent="0.35">
      <c r="A68" s="4"/>
      <c r="B68" s="3"/>
      <c r="F68" s="2"/>
      <c r="G68" s="3"/>
      <c r="L68" s="3"/>
      <c r="N68" s="3"/>
      <c r="P68" s="3"/>
    </row>
    <row r="69" spans="1:16" x14ac:dyDescent="0.35">
      <c r="A69" s="4"/>
      <c r="B69" s="3"/>
      <c r="F69" s="2"/>
      <c r="G69" s="3"/>
      <c r="L69" s="3"/>
      <c r="N69" s="3"/>
      <c r="P69" s="3"/>
    </row>
    <row r="70" spans="1:16" x14ac:dyDescent="0.35">
      <c r="A70" s="4"/>
      <c r="B70" s="3"/>
      <c r="F70" s="2"/>
      <c r="G70" s="3"/>
      <c r="L70" s="3"/>
      <c r="N70" s="3"/>
      <c r="P70" s="3"/>
    </row>
    <row r="71" spans="1:16" x14ac:dyDescent="0.35">
      <c r="A71" s="4"/>
      <c r="B71" s="3"/>
      <c r="F71" s="2"/>
      <c r="G71" s="3"/>
      <c r="L71" s="3"/>
      <c r="N71" s="3"/>
      <c r="P71" s="3"/>
    </row>
    <row r="72" spans="1:16" x14ac:dyDescent="0.35">
      <c r="A72" s="4"/>
      <c r="B72" s="3"/>
      <c r="F72" s="2"/>
      <c r="G72" s="3"/>
      <c r="L72" s="3"/>
      <c r="N72" s="3"/>
      <c r="P72" s="3"/>
    </row>
    <row r="73" spans="1:16" x14ac:dyDescent="0.35">
      <c r="B73" s="3"/>
      <c r="F73" s="2"/>
      <c r="G73" s="3"/>
      <c r="L73" s="3"/>
      <c r="N73" s="3"/>
      <c r="P73" s="3"/>
    </row>
    <row r="74" spans="1:16" x14ac:dyDescent="0.35">
      <c r="B74" s="3"/>
      <c r="F74" s="2"/>
      <c r="G74" s="3"/>
      <c r="L74" s="3"/>
      <c r="N74" s="3"/>
      <c r="P74" s="3"/>
    </row>
    <row r="75" spans="1:16" x14ac:dyDescent="0.35">
      <c r="B75" s="3"/>
      <c r="F75" s="2"/>
      <c r="G75" s="3"/>
      <c r="L75" s="3"/>
      <c r="N75" s="3"/>
      <c r="P75" s="3"/>
    </row>
    <row r="76" spans="1:16" x14ac:dyDescent="0.35">
      <c r="B76" s="3"/>
      <c r="F76" s="2"/>
      <c r="G76" s="3"/>
      <c r="L76" s="3"/>
      <c r="N76" s="3"/>
      <c r="P76" s="3"/>
    </row>
    <row r="77" spans="1:16" x14ac:dyDescent="0.35">
      <c r="B77" s="3"/>
      <c r="F77" s="2"/>
      <c r="G77" s="3"/>
      <c r="L77" s="3"/>
      <c r="N77" s="3"/>
      <c r="P77" s="3"/>
    </row>
    <row r="78" spans="1:16" x14ac:dyDescent="0.35">
      <c r="B78" s="3"/>
      <c r="F78" s="2"/>
      <c r="G78" s="3"/>
      <c r="L78" s="3"/>
      <c r="N78" s="3"/>
      <c r="P78" s="3"/>
    </row>
    <row r="79" spans="1:16" x14ac:dyDescent="0.35">
      <c r="B79" s="3"/>
      <c r="F79" s="2"/>
      <c r="G79" s="3"/>
      <c r="L79" s="3"/>
      <c r="N79" s="3"/>
      <c r="P79" s="3"/>
    </row>
    <row r="80" spans="1:16" x14ac:dyDescent="0.35">
      <c r="B80" s="3"/>
      <c r="F80" s="2"/>
      <c r="G80" s="3"/>
      <c r="L80" s="3"/>
      <c r="N80" s="3"/>
      <c r="P80" s="3"/>
    </row>
    <row r="81" spans="2:16" x14ac:dyDescent="0.35">
      <c r="B81" s="3"/>
      <c r="F81" s="2"/>
      <c r="G81" s="3"/>
      <c r="L81" s="3"/>
      <c r="N81" s="3"/>
      <c r="P81" s="3"/>
    </row>
    <row r="82" spans="2:16" x14ac:dyDescent="0.35">
      <c r="B82" s="3"/>
      <c r="F82" s="2"/>
      <c r="G82" s="3"/>
      <c r="L82" s="3"/>
      <c r="N82" s="3"/>
      <c r="P82" s="3"/>
    </row>
    <row r="83" spans="2:16" x14ac:dyDescent="0.35">
      <c r="B83" s="3"/>
      <c r="F83" s="2"/>
      <c r="G83" s="3"/>
      <c r="L83" s="3"/>
      <c r="N83" s="3"/>
      <c r="P83" s="3"/>
    </row>
    <row r="84" spans="2:16" x14ac:dyDescent="0.35">
      <c r="B84" s="3"/>
      <c r="F84" s="2"/>
      <c r="G84" s="3"/>
      <c r="L84" s="3"/>
      <c r="N84" s="3"/>
      <c r="P84" s="3"/>
    </row>
    <row r="85" spans="2:16" x14ac:dyDescent="0.35">
      <c r="B85" s="3"/>
      <c r="F85" s="2"/>
      <c r="G85" s="3"/>
      <c r="L85" s="3"/>
      <c r="N85" s="3"/>
      <c r="P85" s="3"/>
    </row>
    <row r="86" spans="2:16" x14ac:dyDescent="0.35">
      <c r="B86" s="3"/>
      <c r="F86" s="2"/>
      <c r="G86" s="3"/>
      <c r="L86" s="3"/>
      <c r="N86" s="3"/>
      <c r="P86" s="3"/>
    </row>
    <row r="87" spans="2:16" x14ac:dyDescent="0.35">
      <c r="B87" s="3"/>
      <c r="F87" s="2"/>
      <c r="G87" s="3"/>
      <c r="L87" s="3"/>
      <c r="N87" s="3"/>
      <c r="P87" s="3"/>
    </row>
    <row r="88" spans="2:16" x14ac:dyDescent="0.35">
      <c r="B88" s="3"/>
      <c r="F88" s="2"/>
      <c r="G88" s="3"/>
      <c r="L88" s="3"/>
      <c r="N88" s="3"/>
      <c r="P88" s="3"/>
    </row>
    <row r="89" spans="2:16" x14ac:dyDescent="0.35">
      <c r="B89" s="3"/>
      <c r="F89" s="2"/>
      <c r="G89" s="3"/>
      <c r="L89" s="3"/>
      <c r="N89" s="3"/>
      <c r="P89" s="3"/>
    </row>
    <row r="90" spans="2:16" x14ac:dyDescent="0.35">
      <c r="B90" s="3"/>
      <c r="F90" s="2"/>
      <c r="G90" s="3"/>
      <c r="L90" s="3"/>
      <c r="N90" s="3"/>
      <c r="P90" s="3"/>
    </row>
    <row r="91" spans="2:16" x14ac:dyDescent="0.35">
      <c r="B91" s="3"/>
      <c r="F91" s="2"/>
      <c r="G91" s="3"/>
      <c r="L91" s="3"/>
      <c r="N91" s="3"/>
      <c r="P91" s="3"/>
    </row>
    <row r="92" spans="2:16" x14ac:dyDescent="0.35">
      <c r="B92" s="3"/>
      <c r="F92" s="2"/>
      <c r="G92" s="3"/>
      <c r="L92" s="3"/>
      <c r="N92" s="3"/>
      <c r="P92" s="3"/>
    </row>
    <row r="93" spans="2:16" x14ac:dyDescent="0.35">
      <c r="B93" s="3"/>
      <c r="F93" s="2"/>
      <c r="G93" s="3"/>
      <c r="L93" s="3"/>
      <c r="N93" s="3"/>
      <c r="P93" s="3"/>
    </row>
    <row r="94" spans="2:16" x14ac:dyDescent="0.35">
      <c r="B94" s="3"/>
      <c r="F94" s="2"/>
      <c r="G94" s="3"/>
      <c r="L94" s="3"/>
      <c r="N94" s="3"/>
      <c r="P94" s="3"/>
    </row>
    <row r="95" spans="2:16" x14ac:dyDescent="0.35">
      <c r="B95" s="3"/>
      <c r="F95" s="2"/>
      <c r="G95" s="3"/>
      <c r="L95" s="3"/>
      <c r="N95" s="3"/>
      <c r="P95" s="3"/>
    </row>
    <row r="96" spans="2:16" x14ac:dyDescent="0.35">
      <c r="B96" s="3"/>
      <c r="F96" s="2"/>
      <c r="G96" s="3"/>
      <c r="L96" s="3"/>
      <c r="N96" s="3"/>
      <c r="P96" s="3"/>
    </row>
    <row r="97" spans="2:16" x14ac:dyDescent="0.35">
      <c r="B97" s="3"/>
      <c r="F97" s="2"/>
      <c r="G97" s="3"/>
      <c r="L97" s="3"/>
      <c r="N97" s="3"/>
      <c r="P97" s="3"/>
    </row>
    <row r="98" spans="2:16" x14ac:dyDescent="0.35">
      <c r="B98" s="3"/>
      <c r="F98" s="2"/>
      <c r="G98" s="3"/>
      <c r="L98" s="3"/>
      <c r="N98" s="3"/>
      <c r="P98" s="3"/>
    </row>
    <row r="99" spans="2:16" x14ac:dyDescent="0.35">
      <c r="B99" s="3"/>
      <c r="F99" s="2"/>
      <c r="G99" s="3"/>
      <c r="L99" s="3"/>
      <c r="N99" s="3"/>
      <c r="P99" s="3"/>
    </row>
    <row r="100" spans="2:16" x14ac:dyDescent="0.35">
      <c r="B100" s="3"/>
      <c r="F100" s="2"/>
      <c r="G100" s="3"/>
      <c r="L100" s="3"/>
      <c r="N100" s="3"/>
      <c r="P100" s="3"/>
    </row>
    <row r="101" spans="2:16" x14ac:dyDescent="0.35">
      <c r="B101" s="3"/>
      <c r="F101" s="2"/>
      <c r="G101" s="3"/>
      <c r="L101" s="3"/>
      <c r="N101" s="3"/>
      <c r="P101" s="3"/>
    </row>
    <row r="102" spans="2:16" x14ac:dyDescent="0.35">
      <c r="B102" s="3"/>
    </row>
    <row r="103" spans="2:16" x14ac:dyDescent="0.35">
      <c r="B103" s="3"/>
    </row>
    <row r="104" spans="2:16" x14ac:dyDescent="0.35">
      <c r="B104" s="3"/>
    </row>
    <row r="105" spans="2:16" x14ac:dyDescent="0.35">
      <c r="B105" s="3"/>
    </row>
    <row r="106" spans="2:16" x14ac:dyDescent="0.35">
      <c r="B106" s="3"/>
    </row>
    <row r="107" spans="2:16" x14ac:dyDescent="0.35">
      <c r="B107" s="3"/>
    </row>
    <row r="108" spans="2:16" x14ac:dyDescent="0.35">
      <c r="B108" s="3"/>
    </row>
    <row r="109" spans="2:16" x14ac:dyDescent="0.35">
      <c r="B109" s="3"/>
    </row>
    <row r="110" spans="2:16" x14ac:dyDescent="0.35">
      <c r="B110" s="3"/>
    </row>
    <row r="111" spans="2:16" x14ac:dyDescent="0.35">
      <c r="B111" s="3"/>
    </row>
    <row r="112" spans="2:16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DBE2-CE55-488A-AAB0-B5AAE4E3AEAC}">
  <dimension ref="A1:N43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A6" sqref="A6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4" x14ac:dyDescent="0.35">
      <c r="A1" t="s">
        <v>1057</v>
      </c>
      <c r="F1" t="s">
        <v>1058</v>
      </c>
      <c r="K1" t="s">
        <v>1705</v>
      </c>
    </row>
    <row r="2" spans="1:14" x14ac:dyDescent="0.35">
      <c r="A2" t="s">
        <v>1075</v>
      </c>
      <c r="B2">
        <v>10</v>
      </c>
      <c r="C2" t="s">
        <v>1061</v>
      </c>
      <c r="D2" t="s">
        <v>1062</v>
      </c>
      <c r="F2" t="s">
        <v>1075</v>
      </c>
      <c r="G2">
        <v>10</v>
      </c>
      <c r="H2" t="s">
        <v>1061</v>
      </c>
      <c r="I2" t="s">
        <v>1062</v>
      </c>
      <c r="K2" t="s">
        <v>1075</v>
      </c>
      <c r="L2">
        <v>10</v>
      </c>
      <c r="M2" t="s">
        <v>1061</v>
      </c>
      <c r="N2" t="s">
        <v>1062</v>
      </c>
    </row>
    <row r="3" spans="1:14" x14ac:dyDescent="0.35">
      <c r="A3" t="s">
        <v>1063</v>
      </c>
      <c r="B3">
        <v>100</v>
      </c>
      <c r="C3">
        <v>10</v>
      </c>
      <c r="D3">
        <v>0</v>
      </c>
      <c r="F3" t="s">
        <v>1063</v>
      </c>
      <c r="G3">
        <v>100</v>
      </c>
      <c r="H3">
        <v>10</v>
      </c>
      <c r="I3">
        <v>0</v>
      </c>
      <c r="K3" t="s">
        <v>1063</v>
      </c>
      <c r="L3">
        <v>100</v>
      </c>
      <c r="M3">
        <v>10</v>
      </c>
      <c r="N3">
        <v>0</v>
      </c>
    </row>
    <row r="4" spans="1:14" x14ac:dyDescent="0.35">
      <c r="A4" t="s">
        <v>1064</v>
      </c>
      <c r="B4">
        <v>95</v>
      </c>
      <c r="C4">
        <v>7</v>
      </c>
      <c r="D4">
        <v>3</v>
      </c>
      <c r="F4" t="s">
        <v>1064</v>
      </c>
      <c r="G4">
        <v>95</v>
      </c>
      <c r="H4">
        <v>7</v>
      </c>
      <c r="I4">
        <v>3</v>
      </c>
      <c r="K4" t="s">
        <v>1064</v>
      </c>
      <c r="L4">
        <v>95</v>
      </c>
      <c r="M4">
        <v>7</v>
      </c>
      <c r="N4">
        <v>3</v>
      </c>
    </row>
    <row r="5" spans="1:14" x14ac:dyDescent="0.35">
      <c r="A5" t="s">
        <v>1065</v>
      </c>
      <c r="B5">
        <v>90</v>
      </c>
      <c r="C5">
        <v>4</v>
      </c>
      <c r="D5">
        <v>2</v>
      </c>
      <c r="F5" t="s">
        <v>1065</v>
      </c>
      <c r="G5">
        <v>90</v>
      </c>
      <c r="H5">
        <v>4</v>
      </c>
      <c r="I5">
        <v>2</v>
      </c>
      <c r="K5" t="s">
        <v>1065</v>
      </c>
      <c r="L5">
        <v>90</v>
      </c>
      <c r="M5">
        <v>4</v>
      </c>
      <c r="N5">
        <v>2</v>
      </c>
    </row>
    <row r="6" spans="1:14" x14ac:dyDescent="0.35">
      <c r="A6" t="s">
        <v>1066</v>
      </c>
      <c r="B6">
        <v>80</v>
      </c>
      <c r="C6">
        <v>0.5</v>
      </c>
      <c r="D6">
        <v>3.5</v>
      </c>
      <c r="F6" t="s">
        <v>1066</v>
      </c>
      <c r="G6">
        <v>80</v>
      </c>
      <c r="H6">
        <v>0.5</v>
      </c>
      <c r="I6">
        <v>3.5</v>
      </c>
      <c r="K6" t="s">
        <v>1066</v>
      </c>
      <c r="L6">
        <v>80</v>
      </c>
      <c r="M6">
        <v>0.5</v>
      </c>
      <c r="N6">
        <v>3.5</v>
      </c>
    </row>
    <row r="9" spans="1:14" x14ac:dyDescent="0.35">
      <c r="A9" s="4"/>
      <c r="B9" s="3"/>
      <c r="F9" s="2"/>
      <c r="G9" s="3"/>
      <c r="K9" s="2"/>
      <c r="L9" s="3"/>
    </row>
    <row r="10" spans="1:14" x14ac:dyDescent="0.35">
      <c r="A10" s="4"/>
      <c r="B10" s="3"/>
      <c r="F10" s="2"/>
      <c r="G10" s="3"/>
      <c r="K10" s="2"/>
      <c r="L10" s="3"/>
    </row>
    <row r="11" spans="1:14" x14ac:dyDescent="0.35">
      <c r="A11" s="4"/>
      <c r="B11" s="3"/>
      <c r="F11" s="2"/>
      <c r="G11" s="3"/>
      <c r="K11" s="2"/>
      <c r="L11" s="3"/>
    </row>
    <row r="12" spans="1:14" x14ac:dyDescent="0.35">
      <c r="A12" s="4"/>
      <c r="B12" s="3"/>
      <c r="F12" s="2"/>
      <c r="G12" s="3"/>
      <c r="K12" s="2"/>
      <c r="L12" s="3"/>
    </row>
    <row r="13" spans="1:14" x14ac:dyDescent="0.35">
      <c r="A13" s="4"/>
      <c r="B13" s="3"/>
      <c r="F13" s="2"/>
      <c r="G13" s="3"/>
      <c r="K13" s="2"/>
      <c r="L13" s="3"/>
    </row>
    <row r="14" spans="1:14" x14ac:dyDescent="0.35">
      <c r="A14" s="4"/>
      <c r="B14" s="3"/>
      <c r="F14" s="2"/>
      <c r="G14" s="3"/>
      <c r="K14" s="2"/>
      <c r="L14" s="3"/>
    </row>
    <row r="15" spans="1:14" x14ac:dyDescent="0.35">
      <c r="A15" s="4"/>
      <c r="B15" s="3"/>
      <c r="F15" s="2"/>
      <c r="G15" s="3"/>
      <c r="K15" s="2"/>
      <c r="L15" s="3"/>
    </row>
    <row r="16" spans="1:14" x14ac:dyDescent="0.35">
      <c r="A16" s="4"/>
      <c r="B16" s="3"/>
      <c r="F16" s="2"/>
      <c r="G16" s="3"/>
      <c r="K16" s="2"/>
      <c r="L16" s="3"/>
    </row>
    <row r="17" spans="1:12" x14ac:dyDescent="0.35">
      <c r="A17" s="4"/>
      <c r="B17" s="3"/>
      <c r="F17" s="2"/>
      <c r="G17" s="3"/>
      <c r="K17" s="2"/>
      <c r="L17" s="3"/>
    </row>
    <row r="18" spans="1:12" x14ac:dyDescent="0.35">
      <c r="A18" s="4"/>
      <c r="B18" s="3"/>
      <c r="F18" s="2"/>
      <c r="G18" s="3"/>
      <c r="K18" s="2"/>
      <c r="L18" s="3"/>
    </row>
    <row r="19" spans="1:12" x14ac:dyDescent="0.35">
      <c r="A19" s="4"/>
      <c r="B19" s="3"/>
      <c r="F19" s="2"/>
      <c r="G19" s="3"/>
      <c r="K19" s="2"/>
      <c r="L19" s="3"/>
    </row>
    <row r="20" spans="1:12" x14ac:dyDescent="0.35">
      <c r="A20" s="4"/>
      <c r="B20" s="3"/>
      <c r="F20" s="2"/>
      <c r="G20" s="3"/>
      <c r="K20" s="2"/>
      <c r="L20" s="3"/>
    </row>
    <row r="21" spans="1:12" x14ac:dyDescent="0.35">
      <c r="A21" s="4"/>
      <c r="B21" s="3"/>
      <c r="F21" s="2"/>
      <c r="G21" s="3"/>
      <c r="K21" s="2"/>
      <c r="L21" s="3"/>
    </row>
    <row r="22" spans="1:12" x14ac:dyDescent="0.35">
      <c r="A22" s="4"/>
      <c r="B22" s="3"/>
      <c r="F22" s="2"/>
      <c r="G22" s="3"/>
      <c r="K22" s="2"/>
      <c r="L22" s="3"/>
    </row>
    <row r="23" spans="1:12" x14ac:dyDescent="0.35">
      <c r="A23" s="4"/>
      <c r="B23" s="3"/>
      <c r="F23" s="2"/>
      <c r="G23" s="3"/>
      <c r="K23" s="2"/>
      <c r="L23" s="3"/>
    </row>
    <row r="24" spans="1:12" x14ac:dyDescent="0.35">
      <c r="A24" s="4"/>
      <c r="B24" s="3"/>
      <c r="F24" s="2"/>
      <c r="G24" s="3"/>
      <c r="K24" s="2"/>
      <c r="L24" s="3"/>
    </row>
    <row r="25" spans="1:12" x14ac:dyDescent="0.35">
      <c r="A25" s="4"/>
      <c r="B25" s="3"/>
      <c r="F25" s="2"/>
      <c r="G25" s="3"/>
      <c r="K25" s="2"/>
      <c r="L25" s="3"/>
    </row>
    <row r="26" spans="1:12" x14ac:dyDescent="0.35">
      <c r="A26" s="4"/>
      <c r="B26" s="3"/>
      <c r="F26" s="2"/>
      <c r="G26" s="3"/>
      <c r="K26" s="2"/>
      <c r="L26" s="3"/>
    </row>
    <row r="27" spans="1:12" x14ac:dyDescent="0.35">
      <c r="A27" s="4"/>
      <c r="B27" s="3"/>
      <c r="F27" s="2"/>
      <c r="G27" s="3"/>
      <c r="K27" s="2"/>
      <c r="L27" s="3"/>
    </row>
    <row r="28" spans="1:12" x14ac:dyDescent="0.35">
      <c r="A28" s="4"/>
      <c r="B28" s="3"/>
      <c r="C28" s="5"/>
      <c r="F28" s="2"/>
      <c r="G28" s="3"/>
      <c r="K28" s="2"/>
      <c r="L28" s="3"/>
    </row>
    <row r="29" spans="1:12" x14ac:dyDescent="0.35">
      <c r="A29" s="4"/>
      <c r="B29" s="3"/>
      <c r="F29" s="2"/>
      <c r="G29" s="3"/>
      <c r="K29" s="2"/>
      <c r="L29" s="3"/>
    </row>
    <row r="30" spans="1:12" x14ac:dyDescent="0.35">
      <c r="A30" s="4"/>
      <c r="B30" s="3"/>
      <c r="F30" s="2"/>
      <c r="G30" s="3"/>
      <c r="L30" s="3"/>
    </row>
    <row r="31" spans="1:12" x14ac:dyDescent="0.35">
      <c r="A31" s="4"/>
      <c r="B31" s="3"/>
      <c r="F31" s="2"/>
      <c r="G31" s="3"/>
    </row>
    <row r="32" spans="1:12" x14ac:dyDescent="0.35">
      <c r="A32" s="4"/>
      <c r="B32" s="3"/>
      <c r="F32" s="2"/>
      <c r="G32" s="3"/>
    </row>
    <row r="33" spans="1:7" x14ac:dyDescent="0.35">
      <c r="A33" s="4"/>
      <c r="B33" s="3"/>
      <c r="F33" s="2"/>
      <c r="G33" s="3"/>
    </row>
    <row r="34" spans="1:7" x14ac:dyDescent="0.35">
      <c r="A34" s="4"/>
      <c r="B34" s="3"/>
      <c r="F34" s="2"/>
      <c r="G34" s="3"/>
    </row>
    <row r="35" spans="1:7" x14ac:dyDescent="0.35">
      <c r="A35" s="4"/>
      <c r="B35" s="3"/>
      <c r="F35" s="2"/>
      <c r="G35" s="3"/>
    </row>
    <row r="36" spans="1:7" x14ac:dyDescent="0.35">
      <c r="A36" s="4"/>
      <c r="B36" s="3"/>
      <c r="F36" s="2"/>
      <c r="G36" s="3"/>
    </row>
    <row r="37" spans="1:7" x14ac:dyDescent="0.35">
      <c r="A37" s="4"/>
      <c r="B37" s="3"/>
      <c r="F37" s="2"/>
      <c r="G37" s="3"/>
    </row>
    <row r="38" spans="1:7" x14ac:dyDescent="0.35">
      <c r="A38" s="4"/>
      <c r="B38" s="3"/>
      <c r="F38" s="2"/>
      <c r="G38" s="3"/>
    </row>
    <row r="39" spans="1:7" x14ac:dyDescent="0.35">
      <c r="A39" s="4"/>
      <c r="B39" s="3"/>
      <c r="F39" s="2"/>
      <c r="G39" s="3"/>
    </row>
    <row r="40" spans="1:7" x14ac:dyDescent="0.35">
      <c r="A40" s="4"/>
      <c r="B40" s="3"/>
      <c r="F40" s="2"/>
      <c r="G40" s="3"/>
    </row>
    <row r="41" spans="1:7" x14ac:dyDescent="0.35">
      <c r="A41" s="4"/>
      <c r="B41" s="3"/>
      <c r="F41" s="2"/>
      <c r="G41" s="3"/>
    </row>
    <row r="42" spans="1:7" x14ac:dyDescent="0.35">
      <c r="A42" s="4"/>
      <c r="B42" s="3"/>
      <c r="F42" s="2"/>
      <c r="G42" s="3"/>
    </row>
    <row r="43" spans="1:7" x14ac:dyDescent="0.35">
      <c r="A43" s="4"/>
      <c r="B43" s="3"/>
      <c r="F43" s="2"/>
      <c r="G43" s="3"/>
    </row>
    <row r="44" spans="1:7" x14ac:dyDescent="0.35">
      <c r="A44" s="4"/>
      <c r="B44" s="3"/>
      <c r="C44" s="4"/>
      <c r="F44" s="2"/>
      <c r="G44" s="3"/>
    </row>
    <row r="45" spans="1:7" x14ac:dyDescent="0.35">
      <c r="A45" s="4"/>
      <c r="B45" s="3"/>
      <c r="F45" s="2"/>
      <c r="G45" s="3"/>
    </row>
    <row r="46" spans="1:7" x14ac:dyDescent="0.35">
      <c r="A46" s="4"/>
      <c r="B46" s="3"/>
      <c r="C46" s="4"/>
      <c r="F46" s="2"/>
      <c r="G46" s="3"/>
    </row>
    <row r="47" spans="1:7" x14ac:dyDescent="0.35">
      <c r="A47" s="4"/>
      <c r="B47" s="3"/>
      <c r="F47" s="2"/>
      <c r="G47" s="3"/>
    </row>
    <row r="48" spans="1:7" x14ac:dyDescent="0.35">
      <c r="A48" s="4"/>
      <c r="B48" s="3"/>
      <c r="F48" s="2"/>
      <c r="G48" s="3"/>
    </row>
    <row r="49" spans="1:7" x14ac:dyDescent="0.35">
      <c r="A49" s="4"/>
      <c r="B49" s="3"/>
      <c r="F49" s="2"/>
      <c r="G49" s="3"/>
    </row>
    <row r="50" spans="1:7" x14ac:dyDescent="0.35">
      <c r="A50" s="4"/>
      <c r="B50" s="3"/>
      <c r="F50" s="2"/>
      <c r="G50" s="3"/>
    </row>
    <row r="51" spans="1:7" x14ac:dyDescent="0.35">
      <c r="A51" s="4"/>
      <c r="B51" s="3"/>
      <c r="F51" s="2"/>
      <c r="G51" s="3"/>
    </row>
    <row r="52" spans="1:7" x14ac:dyDescent="0.35">
      <c r="A52" s="4"/>
      <c r="B52" s="3"/>
      <c r="F52" s="2"/>
      <c r="G52" s="3"/>
    </row>
    <row r="53" spans="1:7" x14ac:dyDescent="0.35">
      <c r="A53" s="4"/>
      <c r="B53" s="3"/>
      <c r="F53" s="2"/>
      <c r="G53" s="3"/>
    </row>
    <row r="54" spans="1:7" x14ac:dyDescent="0.35">
      <c r="A54" s="4"/>
      <c r="B54" s="3"/>
      <c r="F54" s="2"/>
      <c r="G54" s="3"/>
    </row>
    <row r="55" spans="1:7" x14ac:dyDescent="0.35">
      <c r="A55" s="4"/>
      <c r="B55" s="3"/>
      <c r="F55" s="2"/>
      <c r="G55" s="3"/>
    </row>
    <row r="56" spans="1:7" x14ac:dyDescent="0.35">
      <c r="A56" s="4"/>
      <c r="B56" s="3"/>
      <c r="F56" s="2"/>
      <c r="G56" s="3"/>
    </row>
    <row r="57" spans="1:7" x14ac:dyDescent="0.35">
      <c r="A57" s="4"/>
      <c r="B57" s="3"/>
      <c r="F57" s="2"/>
      <c r="G57" s="3"/>
    </row>
    <row r="58" spans="1:7" x14ac:dyDescent="0.35">
      <c r="A58" s="4"/>
      <c r="B58" s="3"/>
      <c r="F58" s="2"/>
      <c r="G58" s="3"/>
    </row>
    <row r="59" spans="1:7" x14ac:dyDescent="0.35">
      <c r="A59" s="4"/>
      <c r="B59" s="3"/>
      <c r="F59" s="2"/>
      <c r="G59" s="3"/>
    </row>
    <row r="60" spans="1:7" x14ac:dyDescent="0.35">
      <c r="A60" s="4"/>
      <c r="B60" s="3"/>
      <c r="F60" s="2"/>
      <c r="G60" s="3"/>
    </row>
    <row r="61" spans="1:7" x14ac:dyDescent="0.35">
      <c r="A61" s="4"/>
      <c r="B61" s="3"/>
      <c r="F61" s="2"/>
      <c r="G61" s="3"/>
    </row>
    <row r="62" spans="1:7" x14ac:dyDescent="0.35">
      <c r="A62" s="4"/>
      <c r="B62" s="3"/>
      <c r="F62" s="2"/>
      <c r="G62" s="3"/>
    </row>
    <row r="63" spans="1:7" x14ac:dyDescent="0.35">
      <c r="A63" s="4"/>
      <c r="B63" s="3"/>
      <c r="F63" s="2"/>
      <c r="G63" s="3"/>
    </row>
    <row r="64" spans="1:7" x14ac:dyDescent="0.35">
      <c r="A64" s="4"/>
      <c r="B64" s="3"/>
      <c r="F64" s="2"/>
      <c r="G64" s="3"/>
    </row>
    <row r="65" spans="1:7" x14ac:dyDescent="0.35">
      <c r="A65" s="4"/>
      <c r="B65" s="3"/>
      <c r="F65" s="2"/>
      <c r="G65" s="3"/>
    </row>
    <row r="66" spans="1:7" x14ac:dyDescent="0.35">
      <c r="A66" s="4"/>
      <c r="B66" s="3"/>
      <c r="F66" s="2"/>
      <c r="G66" s="3"/>
    </row>
    <row r="67" spans="1:7" x14ac:dyDescent="0.35">
      <c r="A67" s="4"/>
      <c r="B67" s="3"/>
      <c r="F67" s="2"/>
      <c r="G67" s="3"/>
    </row>
    <row r="68" spans="1:7" x14ac:dyDescent="0.35">
      <c r="A68" s="4"/>
      <c r="B68" s="3"/>
      <c r="F68" s="2"/>
      <c r="G68" s="3"/>
    </row>
    <row r="69" spans="1:7" x14ac:dyDescent="0.35">
      <c r="A69" s="4"/>
      <c r="B69" s="3"/>
      <c r="F69" s="2"/>
      <c r="G69" s="3"/>
    </row>
    <row r="70" spans="1:7" x14ac:dyDescent="0.35">
      <c r="A70" s="4"/>
      <c r="B70" s="3"/>
      <c r="F70" s="2"/>
      <c r="G70" s="3"/>
    </row>
    <row r="71" spans="1:7" x14ac:dyDescent="0.35">
      <c r="A71" s="4"/>
      <c r="B71" s="3"/>
      <c r="F71" s="2"/>
      <c r="G71" s="3"/>
    </row>
    <row r="72" spans="1:7" x14ac:dyDescent="0.35">
      <c r="A72" s="4"/>
      <c r="B72" s="3"/>
      <c r="F72" s="2"/>
      <c r="G72" s="3"/>
    </row>
    <row r="73" spans="1:7" x14ac:dyDescent="0.35">
      <c r="B73" s="3"/>
      <c r="F73" s="2"/>
      <c r="G73" s="3"/>
    </row>
    <row r="74" spans="1:7" x14ac:dyDescent="0.35">
      <c r="B74" s="3"/>
      <c r="F74" s="2"/>
      <c r="G74" s="3"/>
    </row>
    <row r="75" spans="1:7" x14ac:dyDescent="0.35">
      <c r="B75" s="3"/>
      <c r="F75" s="2"/>
      <c r="G75" s="3"/>
    </row>
    <row r="76" spans="1:7" x14ac:dyDescent="0.35">
      <c r="B76" s="3"/>
      <c r="F76" s="2"/>
      <c r="G76" s="3"/>
    </row>
    <row r="77" spans="1:7" x14ac:dyDescent="0.35">
      <c r="B77" s="3"/>
      <c r="F77" s="2"/>
      <c r="G77" s="3"/>
    </row>
    <row r="78" spans="1:7" x14ac:dyDescent="0.35">
      <c r="B78" s="3"/>
      <c r="F78" s="2"/>
      <c r="G78" s="3"/>
    </row>
    <row r="79" spans="1:7" x14ac:dyDescent="0.35">
      <c r="B79" s="3"/>
      <c r="F79" s="2"/>
      <c r="G79" s="3"/>
    </row>
    <row r="80" spans="1:7" x14ac:dyDescent="0.35">
      <c r="B80" s="3"/>
      <c r="F80" s="2"/>
      <c r="G80" s="3"/>
    </row>
    <row r="81" spans="2:7" x14ac:dyDescent="0.35">
      <c r="B81" s="3"/>
      <c r="F81" s="2"/>
      <c r="G81" s="3"/>
    </row>
    <row r="82" spans="2:7" x14ac:dyDescent="0.35">
      <c r="B82" s="3"/>
      <c r="F82" s="2"/>
      <c r="G82" s="3"/>
    </row>
    <row r="83" spans="2:7" x14ac:dyDescent="0.35">
      <c r="B83" s="3"/>
      <c r="F83" s="2"/>
      <c r="G83" s="3"/>
    </row>
    <row r="84" spans="2:7" x14ac:dyDescent="0.35">
      <c r="B84" s="3"/>
      <c r="F84" s="2"/>
      <c r="G84" s="3"/>
    </row>
    <row r="85" spans="2:7" x14ac:dyDescent="0.35">
      <c r="B85" s="3"/>
      <c r="F85" s="2"/>
      <c r="G85" s="3"/>
    </row>
    <row r="86" spans="2:7" x14ac:dyDescent="0.35">
      <c r="B86" s="3"/>
      <c r="F86" s="2"/>
      <c r="G86" s="3"/>
    </row>
    <row r="87" spans="2:7" x14ac:dyDescent="0.35">
      <c r="B87" s="3"/>
      <c r="F87" s="2"/>
      <c r="G87" s="3"/>
    </row>
    <row r="88" spans="2:7" x14ac:dyDescent="0.35">
      <c r="B88" s="3"/>
      <c r="F88" s="2"/>
      <c r="G88" s="3"/>
    </row>
    <row r="89" spans="2:7" x14ac:dyDescent="0.35">
      <c r="B89" s="3"/>
      <c r="F89" s="2"/>
      <c r="G89" s="3"/>
    </row>
    <row r="90" spans="2:7" x14ac:dyDescent="0.35">
      <c r="B90" s="3"/>
      <c r="F90" s="2"/>
      <c r="G90" s="3"/>
    </row>
    <row r="91" spans="2:7" x14ac:dyDescent="0.35">
      <c r="B91" s="3"/>
      <c r="F91" s="2"/>
      <c r="G91" s="3"/>
    </row>
    <row r="92" spans="2:7" x14ac:dyDescent="0.35">
      <c r="B92" s="3"/>
      <c r="F92" s="2"/>
      <c r="G92" s="3"/>
    </row>
    <row r="93" spans="2:7" x14ac:dyDescent="0.35">
      <c r="B93" s="3"/>
      <c r="F93" s="2"/>
      <c r="G93" s="3"/>
    </row>
    <row r="94" spans="2:7" x14ac:dyDescent="0.35">
      <c r="B94" s="3"/>
      <c r="F94" s="2"/>
      <c r="G94" s="3"/>
    </row>
    <row r="95" spans="2:7" x14ac:dyDescent="0.35">
      <c r="B95" s="3"/>
      <c r="F95" s="2"/>
      <c r="G95" s="3"/>
    </row>
    <row r="96" spans="2:7" x14ac:dyDescent="0.35">
      <c r="B96" s="3"/>
      <c r="F96" s="2"/>
      <c r="G96" s="3"/>
    </row>
    <row r="97" spans="2:7" x14ac:dyDescent="0.35">
      <c r="B97" s="3"/>
      <c r="F97" s="2"/>
      <c r="G97" s="3"/>
    </row>
    <row r="98" spans="2:7" x14ac:dyDescent="0.35">
      <c r="B98" s="3"/>
      <c r="F98" s="2"/>
      <c r="G98" s="3"/>
    </row>
    <row r="99" spans="2:7" x14ac:dyDescent="0.35">
      <c r="B99" s="3"/>
      <c r="F99" s="2"/>
      <c r="G99" s="3"/>
    </row>
    <row r="100" spans="2:7" x14ac:dyDescent="0.35">
      <c r="B100" s="3"/>
      <c r="F100" s="2"/>
      <c r="G100" s="3"/>
    </row>
    <row r="101" spans="2:7" x14ac:dyDescent="0.35">
      <c r="B101" s="3"/>
      <c r="F101" s="2"/>
      <c r="G101" s="3"/>
    </row>
    <row r="102" spans="2:7" x14ac:dyDescent="0.35">
      <c r="B102" s="3"/>
      <c r="G102" s="3"/>
    </row>
    <row r="103" spans="2:7" x14ac:dyDescent="0.35">
      <c r="B103" s="3"/>
      <c r="G103" s="3"/>
    </row>
    <row r="104" spans="2:7" x14ac:dyDescent="0.35">
      <c r="B104" s="3"/>
      <c r="G104" s="3"/>
    </row>
    <row r="105" spans="2:7" x14ac:dyDescent="0.35">
      <c r="B105" s="3"/>
      <c r="G105" s="3"/>
    </row>
    <row r="106" spans="2:7" x14ac:dyDescent="0.35">
      <c r="B106" s="3"/>
    </row>
    <row r="107" spans="2:7" x14ac:dyDescent="0.35">
      <c r="B107" s="3"/>
    </row>
    <row r="108" spans="2:7" x14ac:dyDescent="0.35">
      <c r="B108" s="3"/>
    </row>
    <row r="109" spans="2:7" x14ac:dyDescent="0.35">
      <c r="B109" s="3"/>
    </row>
    <row r="110" spans="2:7" x14ac:dyDescent="0.35">
      <c r="B110" s="3"/>
    </row>
    <row r="111" spans="2:7" x14ac:dyDescent="0.35">
      <c r="B111" s="3"/>
    </row>
    <row r="112" spans="2:7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  <row r="412" spans="2:2" x14ac:dyDescent="0.35">
      <c r="B412" s="3"/>
    </row>
    <row r="413" spans="2:2" x14ac:dyDescent="0.35">
      <c r="B413" s="3"/>
    </row>
    <row r="414" spans="2:2" x14ac:dyDescent="0.35">
      <c r="B414" s="3"/>
    </row>
    <row r="415" spans="2:2" x14ac:dyDescent="0.35">
      <c r="B415" s="3"/>
    </row>
    <row r="416" spans="2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700B-7B02-46C1-8A18-E6492B149105}">
  <sheetPr>
    <tabColor rgb="FFFCDCFC"/>
  </sheetPr>
  <dimension ref="A1:Q431"/>
  <sheetViews>
    <sheetView workbookViewId="0">
      <pane xSplit="1" ySplit="6" topLeftCell="C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N6" sqref="N6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7" x14ac:dyDescent="0.35">
      <c r="A1" t="s">
        <v>1057</v>
      </c>
      <c r="F1" t="s">
        <v>1058</v>
      </c>
      <c r="K1" t="s">
        <v>1705</v>
      </c>
    </row>
    <row r="2" spans="1:17" x14ac:dyDescent="0.35">
      <c r="A2" t="s">
        <v>1070</v>
      </c>
      <c r="B2">
        <v>10</v>
      </c>
      <c r="C2" t="s">
        <v>1061</v>
      </c>
      <c r="D2" t="s">
        <v>1062</v>
      </c>
      <c r="F2" t="s">
        <v>1070</v>
      </c>
      <c r="G2">
        <v>10</v>
      </c>
      <c r="H2" t="s">
        <v>1061</v>
      </c>
      <c r="I2" t="s">
        <v>1062</v>
      </c>
      <c r="K2" t="s">
        <v>1070</v>
      </c>
      <c r="L2">
        <v>10</v>
      </c>
      <c r="M2" t="s">
        <v>1061</v>
      </c>
      <c r="N2" t="s">
        <v>1062</v>
      </c>
    </row>
    <row r="3" spans="1:17" x14ac:dyDescent="0.35">
      <c r="A3" t="s">
        <v>1063</v>
      </c>
      <c r="B3">
        <v>90</v>
      </c>
      <c r="C3">
        <v>10</v>
      </c>
      <c r="D3">
        <v>0</v>
      </c>
      <c r="F3" t="s">
        <v>1063</v>
      </c>
      <c r="G3">
        <v>90</v>
      </c>
      <c r="H3">
        <v>10</v>
      </c>
      <c r="I3">
        <v>0</v>
      </c>
      <c r="K3" t="s">
        <v>1063</v>
      </c>
      <c r="L3">
        <v>80</v>
      </c>
      <c r="M3">
        <v>10</v>
      </c>
      <c r="N3">
        <v>0</v>
      </c>
    </row>
    <row r="4" spans="1:17" x14ac:dyDescent="0.35">
      <c r="A4" t="s">
        <v>1064</v>
      </c>
      <c r="B4">
        <v>80</v>
      </c>
      <c r="C4">
        <v>8</v>
      </c>
      <c r="D4">
        <v>2</v>
      </c>
      <c r="F4" t="s">
        <v>1064</v>
      </c>
      <c r="G4">
        <v>80</v>
      </c>
      <c r="H4">
        <v>8</v>
      </c>
      <c r="I4">
        <v>2</v>
      </c>
      <c r="K4" t="s">
        <v>1064</v>
      </c>
      <c r="L4">
        <v>70</v>
      </c>
      <c r="M4">
        <v>8</v>
      </c>
      <c r="N4">
        <v>2</v>
      </c>
    </row>
    <row r="5" spans="1:17" x14ac:dyDescent="0.35">
      <c r="A5" t="s">
        <v>1065</v>
      </c>
      <c r="B5">
        <v>60</v>
      </c>
      <c r="C5">
        <v>4</v>
      </c>
      <c r="D5">
        <v>3</v>
      </c>
      <c r="F5" t="s">
        <v>1065</v>
      </c>
      <c r="G5">
        <v>60</v>
      </c>
      <c r="H5">
        <v>4</v>
      </c>
      <c r="I5">
        <v>3</v>
      </c>
      <c r="K5" t="s">
        <v>1065</v>
      </c>
      <c r="L5">
        <v>60</v>
      </c>
      <c r="M5">
        <v>4</v>
      </c>
      <c r="N5">
        <v>4</v>
      </c>
    </row>
    <row r="6" spans="1:17" x14ac:dyDescent="0.35">
      <c r="A6" t="s">
        <v>1066</v>
      </c>
      <c r="B6">
        <v>50</v>
      </c>
      <c r="C6">
        <v>0.5</v>
      </c>
      <c r="D6">
        <v>3.5</v>
      </c>
      <c r="F6" t="s">
        <v>1066</v>
      </c>
      <c r="G6">
        <v>50</v>
      </c>
      <c r="H6">
        <v>0.5</v>
      </c>
      <c r="I6">
        <v>3.5</v>
      </c>
      <c r="K6" t="s">
        <v>1066</v>
      </c>
      <c r="L6">
        <v>50</v>
      </c>
      <c r="M6">
        <v>0.5</v>
      </c>
      <c r="N6">
        <v>3.5</v>
      </c>
    </row>
    <row r="9" spans="1:17" x14ac:dyDescent="0.35">
      <c r="A9" s="4"/>
      <c r="B9" s="3"/>
      <c r="F9" s="2"/>
      <c r="G9" s="3"/>
      <c r="L9" s="3"/>
      <c r="Q9" s="3"/>
    </row>
    <row r="10" spans="1:17" x14ac:dyDescent="0.35">
      <c r="A10" s="4"/>
      <c r="B10" s="3"/>
      <c r="F10" s="2"/>
      <c r="G10" s="3"/>
      <c r="L10" s="3"/>
    </row>
    <row r="11" spans="1:17" x14ac:dyDescent="0.35">
      <c r="A11" s="4"/>
      <c r="B11" s="3"/>
      <c r="F11" s="2"/>
      <c r="G11" s="3"/>
      <c r="L11" s="3"/>
    </row>
    <row r="12" spans="1:17" x14ac:dyDescent="0.35">
      <c r="A12" s="4"/>
      <c r="B12" s="3"/>
      <c r="F12" s="2"/>
      <c r="G12" s="3"/>
      <c r="L12" s="3"/>
    </row>
    <row r="13" spans="1:17" x14ac:dyDescent="0.35">
      <c r="A13" s="4"/>
      <c r="B13" s="3"/>
      <c r="F13" s="2"/>
      <c r="G13" s="3"/>
      <c r="L13" s="3"/>
    </row>
    <row r="14" spans="1:17" x14ac:dyDescent="0.35">
      <c r="A14" s="4"/>
      <c r="B14" s="3"/>
      <c r="F14" s="2"/>
      <c r="G14" s="3"/>
      <c r="L14" s="3"/>
    </row>
    <row r="15" spans="1:17" x14ac:dyDescent="0.35">
      <c r="A15" s="4"/>
      <c r="B15" s="3"/>
      <c r="F15" s="2"/>
      <c r="G15" s="3"/>
      <c r="L15" s="3"/>
    </row>
    <row r="16" spans="1:17" x14ac:dyDescent="0.35">
      <c r="A16" s="4"/>
      <c r="B16" s="3"/>
      <c r="F16" s="2"/>
      <c r="G16" s="3"/>
      <c r="L16" s="3"/>
    </row>
    <row r="17" spans="1:12" x14ac:dyDescent="0.35">
      <c r="A17" s="4"/>
      <c r="B17" s="3"/>
      <c r="F17" s="2"/>
      <c r="G17" s="3"/>
      <c r="L17" s="3"/>
    </row>
    <row r="18" spans="1:12" x14ac:dyDescent="0.35">
      <c r="A18" s="4"/>
      <c r="B18" s="3"/>
      <c r="F18" s="2"/>
      <c r="G18" s="3"/>
      <c r="L18" s="3"/>
    </row>
    <row r="19" spans="1:12" x14ac:dyDescent="0.35">
      <c r="A19" s="4"/>
      <c r="B19" s="3"/>
      <c r="F19" s="2"/>
      <c r="G19" s="3"/>
      <c r="L19" s="3"/>
    </row>
    <row r="20" spans="1:12" x14ac:dyDescent="0.35">
      <c r="A20" s="4"/>
      <c r="B20" s="3"/>
      <c r="F20" s="2"/>
      <c r="G20" s="3"/>
      <c r="L20" s="3"/>
    </row>
    <row r="21" spans="1:12" x14ac:dyDescent="0.35">
      <c r="A21" s="4"/>
      <c r="B21" s="3"/>
      <c r="F21" s="2"/>
      <c r="G21" s="3"/>
      <c r="L21" s="3"/>
    </row>
    <row r="22" spans="1:12" x14ac:dyDescent="0.35">
      <c r="A22" s="4"/>
      <c r="B22" s="3"/>
      <c r="F22" s="2"/>
      <c r="G22" s="3"/>
      <c r="L22" s="3"/>
    </row>
    <row r="23" spans="1:12" x14ac:dyDescent="0.35">
      <c r="A23" s="4"/>
      <c r="B23" s="3"/>
      <c r="F23" s="2"/>
      <c r="G23" s="3"/>
      <c r="L23" s="3"/>
    </row>
    <row r="24" spans="1:12" x14ac:dyDescent="0.35">
      <c r="A24" s="4"/>
      <c r="B24" s="3"/>
      <c r="F24" s="2"/>
      <c r="G24" s="3"/>
      <c r="L24" s="3"/>
    </row>
    <row r="25" spans="1:12" x14ac:dyDescent="0.35">
      <c r="A25" s="4"/>
      <c r="B25" s="3"/>
      <c r="F25" s="2"/>
      <c r="G25" s="3"/>
      <c r="L25" s="3"/>
    </row>
    <row r="26" spans="1:12" x14ac:dyDescent="0.35">
      <c r="A26" s="4"/>
      <c r="B26" s="3"/>
      <c r="F26" s="2"/>
      <c r="G26" s="3"/>
      <c r="L26" s="3"/>
    </row>
    <row r="27" spans="1:12" x14ac:dyDescent="0.35">
      <c r="A27" s="4"/>
      <c r="B27" s="3"/>
      <c r="F27" s="2"/>
      <c r="G27" s="3"/>
      <c r="L27" s="3"/>
    </row>
    <row r="28" spans="1:12" x14ac:dyDescent="0.35">
      <c r="A28" s="4"/>
      <c r="B28" s="3"/>
      <c r="C28" s="5"/>
      <c r="F28" s="2"/>
      <c r="G28" s="3"/>
      <c r="L28" s="3"/>
    </row>
    <row r="29" spans="1:12" x14ac:dyDescent="0.35">
      <c r="A29" s="4"/>
      <c r="B29" s="3"/>
      <c r="F29" s="2"/>
      <c r="G29" s="3"/>
      <c r="L29" s="3"/>
    </row>
    <row r="30" spans="1:12" x14ac:dyDescent="0.35">
      <c r="A30" s="4"/>
      <c r="B30" s="3"/>
      <c r="F30" s="2"/>
      <c r="G30" s="3"/>
      <c r="L30" s="3"/>
    </row>
    <row r="31" spans="1:12" x14ac:dyDescent="0.35">
      <c r="A31" s="4"/>
      <c r="B31" s="3"/>
      <c r="F31" s="2"/>
      <c r="G31" s="3"/>
    </row>
    <row r="32" spans="1:12" x14ac:dyDescent="0.35">
      <c r="A32" s="4"/>
      <c r="B32" s="3"/>
      <c r="F32" s="2"/>
      <c r="G32" s="3"/>
    </row>
    <row r="33" spans="1:7" x14ac:dyDescent="0.35">
      <c r="A33" s="4"/>
      <c r="B33" s="3"/>
      <c r="F33" s="2"/>
      <c r="G33" s="3"/>
    </row>
    <row r="34" spans="1:7" x14ac:dyDescent="0.35">
      <c r="A34" s="4"/>
      <c r="B34" s="3"/>
      <c r="F34" s="2"/>
      <c r="G34" s="3"/>
    </row>
    <row r="35" spans="1:7" x14ac:dyDescent="0.35">
      <c r="A35" s="4"/>
      <c r="B35" s="3"/>
      <c r="F35" s="2"/>
      <c r="G35" s="3"/>
    </row>
    <row r="36" spans="1:7" x14ac:dyDescent="0.35">
      <c r="A36" s="4"/>
      <c r="B36" s="3"/>
      <c r="F36" s="2"/>
      <c r="G36" s="3"/>
    </row>
    <row r="37" spans="1:7" x14ac:dyDescent="0.35">
      <c r="A37" s="4"/>
      <c r="B37" s="3"/>
      <c r="F37" s="2"/>
      <c r="G37" s="3"/>
    </row>
    <row r="38" spans="1:7" x14ac:dyDescent="0.35">
      <c r="A38" s="4"/>
      <c r="B38" s="3"/>
      <c r="F38" s="2"/>
      <c r="G38" s="3"/>
    </row>
    <row r="39" spans="1:7" x14ac:dyDescent="0.35">
      <c r="A39" s="4"/>
      <c r="B39" s="3"/>
      <c r="F39" s="2"/>
      <c r="G39" s="3"/>
    </row>
    <row r="40" spans="1:7" x14ac:dyDescent="0.35">
      <c r="A40" s="4"/>
      <c r="B40" s="3"/>
      <c r="F40" s="2"/>
      <c r="G40" s="3"/>
    </row>
    <row r="41" spans="1:7" x14ac:dyDescent="0.35">
      <c r="A41" s="4"/>
      <c r="B41" s="3"/>
      <c r="F41" s="2"/>
      <c r="G41" s="3"/>
    </row>
    <row r="42" spans="1:7" x14ac:dyDescent="0.35">
      <c r="A42" s="4"/>
      <c r="B42" s="3"/>
      <c r="F42" s="2"/>
      <c r="G42" s="3"/>
    </row>
    <row r="43" spans="1:7" x14ac:dyDescent="0.35">
      <c r="A43" s="4"/>
      <c r="B43" s="3"/>
      <c r="F43" s="2"/>
      <c r="G43" s="3"/>
    </row>
    <row r="44" spans="1:7" x14ac:dyDescent="0.35">
      <c r="A44" s="4"/>
      <c r="B44" s="3"/>
      <c r="C44" s="4"/>
      <c r="F44" s="2"/>
      <c r="G44" s="3"/>
    </row>
    <row r="45" spans="1:7" x14ac:dyDescent="0.35">
      <c r="A45" s="4"/>
      <c r="B45" s="3"/>
      <c r="F45" s="2"/>
      <c r="G45" s="3"/>
    </row>
    <row r="46" spans="1:7" x14ac:dyDescent="0.35">
      <c r="A46" s="4"/>
      <c r="B46" s="3"/>
      <c r="C46" s="4"/>
      <c r="F46" s="2"/>
      <c r="G46" s="3"/>
    </row>
    <row r="47" spans="1:7" x14ac:dyDescent="0.35">
      <c r="A47" s="4"/>
      <c r="B47" s="3"/>
      <c r="F47" s="2"/>
      <c r="G47" s="3"/>
    </row>
    <row r="48" spans="1:7" x14ac:dyDescent="0.35">
      <c r="A48" s="4"/>
      <c r="B48" s="3"/>
      <c r="F48" s="2"/>
      <c r="G48" s="3"/>
    </row>
    <row r="49" spans="1:7" x14ac:dyDescent="0.35">
      <c r="A49" s="4"/>
      <c r="B49" s="3"/>
      <c r="F49" s="2"/>
      <c r="G49" s="3"/>
    </row>
    <row r="50" spans="1:7" x14ac:dyDescent="0.35">
      <c r="A50" s="4"/>
      <c r="B50" s="3"/>
      <c r="F50" s="2"/>
      <c r="G50" s="3"/>
    </row>
    <row r="51" spans="1:7" x14ac:dyDescent="0.35">
      <c r="A51" s="4"/>
      <c r="B51" s="3"/>
      <c r="F51" s="2"/>
      <c r="G51" s="3"/>
    </row>
    <row r="52" spans="1:7" x14ac:dyDescent="0.35">
      <c r="A52" s="4"/>
      <c r="B52" s="3"/>
      <c r="F52" s="2"/>
      <c r="G52" s="3"/>
    </row>
    <row r="53" spans="1:7" x14ac:dyDescent="0.35">
      <c r="A53" s="4"/>
      <c r="B53" s="3"/>
      <c r="F53" s="2"/>
      <c r="G53" s="3"/>
    </row>
    <row r="54" spans="1:7" x14ac:dyDescent="0.35">
      <c r="A54" s="4"/>
      <c r="B54" s="3"/>
      <c r="F54" s="2"/>
      <c r="G54" s="3"/>
    </row>
    <row r="55" spans="1:7" x14ac:dyDescent="0.35">
      <c r="A55" s="4"/>
      <c r="B55" s="3"/>
      <c r="F55" s="2"/>
      <c r="G55" s="3"/>
    </row>
    <row r="56" spans="1:7" x14ac:dyDescent="0.35">
      <c r="A56" s="4"/>
      <c r="B56" s="3"/>
      <c r="F56" s="2"/>
      <c r="G56" s="3"/>
    </row>
    <row r="57" spans="1:7" x14ac:dyDescent="0.35">
      <c r="A57" s="4"/>
      <c r="B57" s="3"/>
      <c r="F57" s="2"/>
      <c r="G57" s="3"/>
    </row>
    <row r="58" spans="1:7" x14ac:dyDescent="0.35">
      <c r="A58" s="4"/>
      <c r="B58" s="3"/>
      <c r="F58" s="2"/>
      <c r="G58" s="3"/>
    </row>
    <row r="59" spans="1:7" x14ac:dyDescent="0.35">
      <c r="A59" s="4"/>
      <c r="B59" s="3"/>
      <c r="F59" s="2"/>
      <c r="G59" s="3"/>
    </row>
    <row r="60" spans="1:7" x14ac:dyDescent="0.35">
      <c r="A60" s="4"/>
      <c r="B60" s="3"/>
      <c r="F60" s="2"/>
      <c r="G60" s="3"/>
    </row>
    <row r="61" spans="1:7" x14ac:dyDescent="0.35">
      <c r="A61" s="4"/>
      <c r="B61" s="3"/>
      <c r="F61" s="2"/>
      <c r="G61" s="3"/>
    </row>
    <row r="62" spans="1:7" x14ac:dyDescent="0.35">
      <c r="A62" s="4"/>
      <c r="B62" s="3"/>
      <c r="F62" s="2"/>
      <c r="G62" s="3"/>
    </row>
    <row r="63" spans="1:7" x14ac:dyDescent="0.35">
      <c r="A63" s="4"/>
      <c r="B63" s="3"/>
      <c r="F63" s="2"/>
      <c r="G63" s="3"/>
    </row>
    <row r="64" spans="1:7" x14ac:dyDescent="0.35">
      <c r="A64" s="4"/>
      <c r="B64" s="3"/>
      <c r="F64" s="2"/>
      <c r="G64" s="3"/>
    </row>
    <row r="65" spans="1:7" x14ac:dyDescent="0.35">
      <c r="A65" s="4"/>
      <c r="B65" s="3"/>
      <c r="F65" s="2"/>
      <c r="G65" s="3"/>
    </row>
    <row r="66" spans="1:7" x14ac:dyDescent="0.35">
      <c r="A66" s="4"/>
      <c r="B66" s="3"/>
      <c r="F66" s="2"/>
      <c r="G66" s="3"/>
    </row>
    <row r="67" spans="1:7" x14ac:dyDescent="0.35">
      <c r="A67" s="4"/>
      <c r="B67" s="3"/>
      <c r="F67" s="2"/>
      <c r="G67" s="3"/>
    </row>
    <row r="68" spans="1:7" x14ac:dyDescent="0.35">
      <c r="A68" s="4"/>
      <c r="B68" s="3"/>
      <c r="F68" s="2"/>
      <c r="G68" s="3"/>
    </row>
    <row r="69" spans="1:7" x14ac:dyDescent="0.35">
      <c r="A69" s="4"/>
      <c r="B69" s="3"/>
      <c r="F69" s="2"/>
      <c r="G69" s="3"/>
    </row>
    <row r="70" spans="1:7" x14ac:dyDescent="0.35">
      <c r="A70" s="4"/>
      <c r="B70" s="3"/>
      <c r="F70" s="2"/>
      <c r="G70" s="3"/>
    </row>
    <row r="71" spans="1:7" x14ac:dyDescent="0.35">
      <c r="A71" s="4"/>
      <c r="B71" s="3"/>
      <c r="F71" s="2"/>
      <c r="G71" s="3"/>
    </row>
    <row r="72" spans="1:7" x14ac:dyDescent="0.35">
      <c r="A72" s="4"/>
      <c r="B72" s="3"/>
      <c r="F72" s="2"/>
      <c r="G72" s="3"/>
    </row>
    <row r="73" spans="1:7" x14ac:dyDescent="0.35">
      <c r="B73" s="3"/>
      <c r="F73" s="2"/>
      <c r="G73" s="3"/>
    </row>
    <row r="74" spans="1:7" x14ac:dyDescent="0.35">
      <c r="B74" s="3"/>
      <c r="F74" s="2"/>
      <c r="G74" s="3"/>
    </row>
    <row r="75" spans="1:7" x14ac:dyDescent="0.35">
      <c r="B75" s="3"/>
      <c r="F75" s="2"/>
      <c r="G75" s="3"/>
    </row>
    <row r="76" spans="1:7" x14ac:dyDescent="0.35">
      <c r="B76" s="3"/>
      <c r="F76" s="2"/>
      <c r="G76" s="3"/>
    </row>
    <row r="77" spans="1:7" x14ac:dyDescent="0.35">
      <c r="B77" s="3"/>
      <c r="F77" s="2"/>
      <c r="G77" s="3"/>
    </row>
    <row r="78" spans="1:7" x14ac:dyDescent="0.35">
      <c r="B78" s="3"/>
      <c r="F78" s="2"/>
      <c r="G78" s="3"/>
    </row>
    <row r="79" spans="1:7" x14ac:dyDescent="0.35">
      <c r="B79" s="3"/>
      <c r="F79" s="2"/>
      <c r="G79" s="3"/>
    </row>
    <row r="80" spans="1:7" x14ac:dyDescent="0.35">
      <c r="B80" s="3"/>
      <c r="F80" s="2"/>
      <c r="G80" s="3"/>
    </row>
    <row r="81" spans="2:7" x14ac:dyDescent="0.35">
      <c r="B81" s="3"/>
      <c r="F81" s="2"/>
      <c r="G81" s="3"/>
    </row>
    <row r="82" spans="2:7" x14ac:dyDescent="0.35">
      <c r="B82" s="3"/>
      <c r="F82" s="2"/>
      <c r="G82" s="3"/>
    </row>
    <row r="83" spans="2:7" x14ac:dyDescent="0.35">
      <c r="B83" s="3"/>
      <c r="F83" s="2"/>
      <c r="G83" s="3"/>
    </row>
    <row r="84" spans="2:7" x14ac:dyDescent="0.35">
      <c r="B84" s="3"/>
      <c r="F84" s="2"/>
      <c r="G84" s="3"/>
    </row>
    <row r="85" spans="2:7" x14ac:dyDescent="0.35">
      <c r="B85" s="3"/>
      <c r="F85" s="2"/>
      <c r="G85" s="3"/>
    </row>
    <row r="86" spans="2:7" x14ac:dyDescent="0.35">
      <c r="B86" s="3"/>
      <c r="F86" s="2"/>
      <c r="G86" s="3"/>
    </row>
    <row r="87" spans="2:7" x14ac:dyDescent="0.35">
      <c r="B87" s="3"/>
      <c r="F87" s="2"/>
      <c r="G87" s="3"/>
    </row>
    <row r="88" spans="2:7" x14ac:dyDescent="0.35">
      <c r="B88" s="3"/>
      <c r="F88" s="2"/>
      <c r="G88" s="3"/>
    </row>
    <row r="89" spans="2:7" x14ac:dyDescent="0.35">
      <c r="B89" s="3"/>
      <c r="F89" s="2"/>
      <c r="G89" s="3"/>
    </row>
    <row r="90" spans="2:7" x14ac:dyDescent="0.35">
      <c r="B90" s="3"/>
      <c r="F90" s="2"/>
      <c r="G90" s="3"/>
    </row>
    <row r="91" spans="2:7" x14ac:dyDescent="0.35">
      <c r="B91" s="3"/>
      <c r="F91" s="2"/>
      <c r="G91" s="3"/>
    </row>
    <row r="92" spans="2:7" x14ac:dyDescent="0.35">
      <c r="B92" s="3"/>
      <c r="F92" s="2"/>
      <c r="G92" s="3"/>
    </row>
    <row r="93" spans="2:7" x14ac:dyDescent="0.35">
      <c r="B93" s="3"/>
      <c r="F93" s="2"/>
      <c r="G93" s="3"/>
    </row>
    <row r="94" spans="2:7" x14ac:dyDescent="0.35">
      <c r="B94" s="3"/>
      <c r="F94" s="2"/>
      <c r="G94" s="3"/>
    </row>
    <row r="95" spans="2:7" x14ac:dyDescent="0.35">
      <c r="B95" s="3"/>
      <c r="F95" s="2"/>
      <c r="G95" s="3"/>
    </row>
    <row r="96" spans="2:7" x14ac:dyDescent="0.35">
      <c r="B96" s="3"/>
      <c r="F96" s="2"/>
      <c r="G96" s="3"/>
    </row>
    <row r="97" spans="2:7" x14ac:dyDescent="0.35">
      <c r="B97" s="3"/>
      <c r="F97" s="2"/>
      <c r="G97" s="3"/>
    </row>
    <row r="98" spans="2:7" x14ac:dyDescent="0.35">
      <c r="B98" s="3"/>
      <c r="F98" s="2"/>
      <c r="G98" s="3"/>
    </row>
    <row r="99" spans="2:7" x14ac:dyDescent="0.35">
      <c r="B99" s="3"/>
      <c r="F99" s="2"/>
      <c r="G99" s="3"/>
    </row>
    <row r="100" spans="2:7" x14ac:dyDescent="0.35">
      <c r="B100" s="3"/>
      <c r="F100" s="2"/>
      <c r="G100" s="3"/>
    </row>
    <row r="101" spans="2:7" x14ac:dyDescent="0.35">
      <c r="B101" s="3"/>
      <c r="F101" s="2"/>
      <c r="G101" s="3"/>
    </row>
    <row r="102" spans="2:7" x14ac:dyDescent="0.35">
      <c r="B102" s="3"/>
      <c r="G102" s="3"/>
    </row>
    <row r="103" spans="2:7" x14ac:dyDescent="0.35">
      <c r="B103" s="3"/>
      <c r="G103" s="3"/>
    </row>
    <row r="104" spans="2:7" x14ac:dyDescent="0.35">
      <c r="B104" s="3"/>
      <c r="G104" s="3"/>
    </row>
    <row r="105" spans="2:7" x14ac:dyDescent="0.35">
      <c r="B105" s="3"/>
      <c r="G105" s="3"/>
    </row>
    <row r="106" spans="2:7" x14ac:dyDescent="0.35">
      <c r="B106" s="3"/>
    </row>
    <row r="107" spans="2:7" x14ac:dyDescent="0.35">
      <c r="B107" s="3"/>
    </row>
    <row r="108" spans="2:7" x14ac:dyDescent="0.35">
      <c r="B108" s="3"/>
    </row>
    <row r="109" spans="2:7" x14ac:dyDescent="0.35">
      <c r="B109" s="3"/>
    </row>
    <row r="110" spans="2:7" x14ac:dyDescent="0.35">
      <c r="B110" s="3"/>
    </row>
    <row r="111" spans="2:7" x14ac:dyDescent="0.35">
      <c r="B111" s="3"/>
    </row>
    <row r="112" spans="2:7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  <row r="412" spans="2:2" x14ac:dyDescent="0.35">
      <c r="B412" s="3"/>
    </row>
    <row r="413" spans="2:2" x14ac:dyDescent="0.35">
      <c r="B413" s="3"/>
    </row>
    <row r="414" spans="2:2" x14ac:dyDescent="0.35">
      <c r="B414" s="3"/>
    </row>
    <row r="415" spans="2:2" x14ac:dyDescent="0.35">
      <c r="B415" s="3"/>
    </row>
    <row r="416" spans="2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813E-9DD7-46FB-B440-B39A3239FD14}">
  <dimension ref="A1:Q431"/>
  <sheetViews>
    <sheetView workbookViewId="0">
      <pane xSplit="1" ySplit="6" topLeftCell="B43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N5" sqref="N5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7" x14ac:dyDescent="0.35">
      <c r="A1" t="s">
        <v>1057</v>
      </c>
      <c r="F1" t="s">
        <v>1058</v>
      </c>
      <c r="K1" t="s">
        <v>1705</v>
      </c>
    </row>
    <row r="2" spans="1:17" x14ac:dyDescent="0.35">
      <c r="A2" t="s">
        <v>1071</v>
      </c>
      <c r="B2">
        <v>10</v>
      </c>
      <c r="C2" t="s">
        <v>1061</v>
      </c>
      <c r="D2" t="s">
        <v>1062</v>
      </c>
      <c r="F2" t="s">
        <v>1071</v>
      </c>
      <c r="G2">
        <v>10</v>
      </c>
      <c r="H2" t="s">
        <v>1061</v>
      </c>
      <c r="I2" t="s">
        <v>1062</v>
      </c>
      <c r="K2" t="s">
        <v>1071</v>
      </c>
      <c r="L2">
        <v>10</v>
      </c>
      <c r="M2" t="s">
        <v>1061</v>
      </c>
      <c r="N2" t="s">
        <v>1062</v>
      </c>
    </row>
    <row r="3" spans="1:17" x14ac:dyDescent="0.35">
      <c r="A3" t="s">
        <v>1063</v>
      </c>
      <c r="B3">
        <v>95</v>
      </c>
      <c r="C3">
        <v>10</v>
      </c>
      <c r="D3">
        <v>0</v>
      </c>
      <c r="F3" t="s">
        <v>1063</v>
      </c>
      <c r="G3">
        <v>95</v>
      </c>
      <c r="H3">
        <v>10</v>
      </c>
      <c r="I3">
        <v>0</v>
      </c>
      <c r="K3" t="s">
        <v>1063</v>
      </c>
      <c r="L3">
        <v>85</v>
      </c>
      <c r="M3">
        <v>10</v>
      </c>
      <c r="N3">
        <v>0</v>
      </c>
    </row>
    <row r="4" spans="1:17" x14ac:dyDescent="0.35">
      <c r="A4" t="s">
        <v>1064</v>
      </c>
      <c r="B4">
        <v>80</v>
      </c>
      <c r="C4">
        <v>7</v>
      </c>
      <c r="D4">
        <v>3</v>
      </c>
      <c r="F4" t="s">
        <v>1064</v>
      </c>
      <c r="G4">
        <v>80</v>
      </c>
      <c r="H4">
        <v>7</v>
      </c>
      <c r="I4">
        <v>3</v>
      </c>
      <c r="K4" t="s">
        <v>1064</v>
      </c>
      <c r="L4">
        <v>75</v>
      </c>
      <c r="M4">
        <v>7</v>
      </c>
      <c r="N4">
        <v>3</v>
      </c>
    </row>
    <row r="5" spans="1:17" x14ac:dyDescent="0.35">
      <c r="A5" t="s">
        <v>1065</v>
      </c>
      <c r="B5">
        <v>70</v>
      </c>
      <c r="C5">
        <v>4</v>
      </c>
      <c r="D5">
        <v>3</v>
      </c>
      <c r="F5" t="s">
        <v>1065</v>
      </c>
      <c r="G5">
        <v>70</v>
      </c>
      <c r="H5">
        <v>4</v>
      </c>
      <c r="I5">
        <v>3</v>
      </c>
      <c r="K5" t="s">
        <v>1065</v>
      </c>
      <c r="L5">
        <v>70</v>
      </c>
      <c r="M5">
        <v>4</v>
      </c>
      <c r="N5">
        <v>3</v>
      </c>
    </row>
    <row r="6" spans="1:17" x14ac:dyDescent="0.35">
      <c r="A6" t="s">
        <v>1066</v>
      </c>
      <c r="B6">
        <v>60</v>
      </c>
      <c r="C6">
        <v>0.5</v>
      </c>
      <c r="D6">
        <v>3.5</v>
      </c>
      <c r="F6" t="s">
        <v>1066</v>
      </c>
      <c r="G6">
        <v>60</v>
      </c>
      <c r="H6">
        <v>0.5</v>
      </c>
      <c r="I6">
        <v>3.5</v>
      </c>
      <c r="K6" t="s">
        <v>1066</v>
      </c>
      <c r="L6">
        <v>60</v>
      </c>
      <c r="M6">
        <v>0.5</v>
      </c>
      <c r="N6">
        <v>3.5</v>
      </c>
    </row>
    <row r="9" spans="1:17" x14ac:dyDescent="0.35">
      <c r="A9" s="2"/>
      <c r="B9" s="3"/>
      <c r="F9" s="2"/>
      <c r="G9" s="3"/>
      <c r="K9" s="2"/>
      <c r="L9" s="3"/>
      <c r="Q9" s="3">
        <f>IF(P9&gt;=Q$3,R$3,IF(P9&gt;=Q$4,(R$4+((P9-Q$4)/(Q$3-Q$4))*S$4),IF(P9&gt;Q$5,(R$5+((P9-Q$5)/(Q$4-Q$5))*S$5),IF(P9&gt;=Q$6,(R$6+((P9-Q$6)/(Q$5-Q$6)*S$6)),0))))</f>
        <v>0</v>
      </c>
    </row>
    <row r="10" spans="1:17" x14ac:dyDescent="0.35">
      <c r="A10" s="2"/>
      <c r="B10" s="3"/>
      <c r="F10" s="2"/>
      <c r="G10" s="3"/>
      <c r="K10" s="2"/>
      <c r="L10" s="3"/>
    </row>
    <row r="11" spans="1:17" x14ac:dyDescent="0.35">
      <c r="A11" s="2"/>
      <c r="B11" s="3"/>
      <c r="F11" s="2"/>
      <c r="G11" s="3"/>
      <c r="K11" s="2"/>
      <c r="L11" s="3"/>
    </row>
    <row r="12" spans="1:17" x14ac:dyDescent="0.35">
      <c r="A12" s="2"/>
      <c r="B12" s="3"/>
      <c r="F12" s="2"/>
      <c r="G12" s="3"/>
      <c r="K12" s="2"/>
      <c r="L12" s="3"/>
    </row>
    <row r="13" spans="1:17" x14ac:dyDescent="0.35">
      <c r="A13" s="2"/>
      <c r="B13" s="3"/>
      <c r="F13" s="2"/>
      <c r="G13" s="3"/>
      <c r="K13" s="2"/>
      <c r="L13" s="3"/>
    </row>
    <row r="14" spans="1:17" x14ac:dyDescent="0.35">
      <c r="A14" s="2"/>
      <c r="B14" s="3"/>
      <c r="F14" s="2"/>
      <c r="G14" s="3"/>
      <c r="K14" s="2"/>
      <c r="L14" s="3"/>
    </row>
    <row r="15" spans="1:17" x14ac:dyDescent="0.35">
      <c r="A15" s="2"/>
      <c r="B15" s="3"/>
      <c r="F15" s="2"/>
      <c r="G15" s="3"/>
      <c r="K15" s="2"/>
      <c r="L15" s="3"/>
    </row>
    <row r="16" spans="1:17" x14ac:dyDescent="0.35">
      <c r="A16" s="2"/>
      <c r="B16" s="3"/>
      <c r="F16" s="2"/>
      <c r="G16" s="3"/>
      <c r="K16" s="2"/>
      <c r="L16" s="3"/>
    </row>
    <row r="17" spans="1:12" x14ac:dyDescent="0.35">
      <c r="A17" s="2"/>
      <c r="B17" s="3"/>
      <c r="F17" s="2"/>
      <c r="G17" s="3"/>
      <c r="K17" s="2"/>
      <c r="L17" s="3"/>
    </row>
    <row r="18" spans="1:12" x14ac:dyDescent="0.35">
      <c r="A18" s="2"/>
      <c r="B18" s="3"/>
      <c r="F18" s="2"/>
      <c r="G18" s="3"/>
      <c r="K18" s="2"/>
      <c r="L18" s="3"/>
    </row>
    <row r="19" spans="1:12" x14ac:dyDescent="0.35">
      <c r="A19" s="2"/>
      <c r="B19" s="3"/>
      <c r="F19" s="2"/>
      <c r="G19" s="3"/>
      <c r="K19" s="2"/>
      <c r="L19" s="3"/>
    </row>
    <row r="20" spans="1:12" x14ac:dyDescent="0.35">
      <c r="A20" s="2"/>
      <c r="B20" s="3"/>
      <c r="F20" s="2"/>
      <c r="G20" s="3"/>
      <c r="K20" s="2"/>
      <c r="L20" s="3"/>
    </row>
    <row r="21" spans="1:12" x14ac:dyDescent="0.35">
      <c r="A21" s="2"/>
      <c r="B21" s="3"/>
      <c r="F21" s="2"/>
      <c r="G21" s="3"/>
      <c r="K21" s="2"/>
      <c r="L21" s="3"/>
    </row>
    <row r="22" spans="1:12" x14ac:dyDescent="0.35">
      <c r="A22" s="2"/>
      <c r="B22" s="3"/>
      <c r="F22" s="2"/>
      <c r="G22" s="3"/>
      <c r="K22" s="2"/>
      <c r="L22" s="3"/>
    </row>
    <row r="23" spans="1:12" x14ac:dyDescent="0.35">
      <c r="A23" s="2"/>
      <c r="B23" s="3"/>
      <c r="F23" s="2"/>
      <c r="G23" s="3"/>
      <c r="K23" s="2"/>
      <c r="L23" s="3"/>
    </row>
    <row r="24" spans="1:12" x14ac:dyDescent="0.35">
      <c r="A24" s="2"/>
      <c r="B24" s="3"/>
      <c r="F24" s="2"/>
      <c r="G24" s="3"/>
      <c r="K24" s="2"/>
      <c r="L24" s="3"/>
    </row>
    <row r="25" spans="1:12" x14ac:dyDescent="0.35">
      <c r="A25" s="2"/>
      <c r="B25" s="3"/>
      <c r="F25" s="2"/>
      <c r="G25" s="3"/>
      <c r="K25" s="2"/>
      <c r="L25" s="3"/>
    </row>
    <row r="26" spans="1:12" x14ac:dyDescent="0.35">
      <c r="A26" s="2"/>
      <c r="B26" s="3"/>
      <c r="F26" s="2"/>
      <c r="G26" s="3"/>
      <c r="K26" s="2"/>
      <c r="L26" s="3"/>
    </row>
    <row r="27" spans="1:12" x14ac:dyDescent="0.35">
      <c r="A27" s="2"/>
      <c r="B27" s="3"/>
      <c r="F27" s="2"/>
      <c r="G27" s="3"/>
      <c r="K27" s="2"/>
      <c r="L27" s="3"/>
    </row>
    <row r="28" spans="1:12" x14ac:dyDescent="0.35">
      <c r="A28" s="2"/>
      <c r="B28" s="3"/>
      <c r="C28" s="5"/>
      <c r="F28" s="2"/>
      <c r="G28" s="3"/>
      <c r="K28" s="2"/>
      <c r="L28" s="3"/>
    </row>
    <row r="29" spans="1:12" x14ac:dyDescent="0.35">
      <c r="A29" s="2"/>
      <c r="B29" s="3"/>
      <c r="F29" s="2"/>
      <c r="G29" s="3"/>
      <c r="K29" s="2"/>
      <c r="L29" s="3"/>
    </row>
    <row r="30" spans="1:12" x14ac:dyDescent="0.35">
      <c r="A30" s="2"/>
      <c r="B30" s="3"/>
      <c r="F30" s="2"/>
      <c r="G30" s="3"/>
      <c r="L30" s="3"/>
    </row>
    <row r="31" spans="1:12" x14ac:dyDescent="0.35">
      <c r="A31" s="2"/>
      <c r="B31" s="3"/>
      <c r="F31" s="2"/>
      <c r="G31" s="3"/>
    </row>
    <row r="32" spans="1:12" x14ac:dyDescent="0.35">
      <c r="A32" s="2"/>
      <c r="B32" s="3"/>
      <c r="F32" s="2"/>
      <c r="G32" s="3"/>
    </row>
    <row r="33" spans="1:7" x14ac:dyDescent="0.35">
      <c r="A33" s="2"/>
      <c r="B33" s="3"/>
      <c r="F33" s="2"/>
      <c r="G33" s="3"/>
    </row>
    <row r="34" spans="1:7" x14ac:dyDescent="0.35">
      <c r="A34" s="2"/>
      <c r="B34" s="3"/>
      <c r="F34" s="2"/>
      <c r="G34" s="3"/>
    </row>
    <row r="35" spans="1:7" x14ac:dyDescent="0.35">
      <c r="A35" s="2"/>
      <c r="B35" s="3"/>
      <c r="F35" s="2"/>
      <c r="G35" s="3"/>
    </row>
    <row r="36" spans="1:7" x14ac:dyDescent="0.35">
      <c r="A36" s="2"/>
      <c r="B36" s="3"/>
      <c r="F36" s="2"/>
      <c r="G36" s="3"/>
    </row>
    <row r="37" spans="1:7" x14ac:dyDescent="0.35">
      <c r="A37" s="2"/>
      <c r="B37" s="3"/>
      <c r="F37" s="2"/>
      <c r="G37" s="3"/>
    </row>
    <row r="38" spans="1:7" x14ac:dyDescent="0.35">
      <c r="A38" s="2"/>
      <c r="B38" s="3"/>
      <c r="F38" s="2"/>
      <c r="G38" s="3"/>
    </row>
    <row r="39" spans="1:7" x14ac:dyDescent="0.35">
      <c r="A39" s="2"/>
      <c r="B39" s="3"/>
      <c r="F39" s="2"/>
      <c r="G39" s="3"/>
    </row>
    <row r="40" spans="1:7" x14ac:dyDescent="0.35">
      <c r="A40" s="2"/>
      <c r="B40" s="3"/>
      <c r="F40" s="2"/>
      <c r="G40" s="3"/>
    </row>
    <row r="41" spans="1:7" x14ac:dyDescent="0.35">
      <c r="A41" s="2"/>
      <c r="B41" s="3"/>
      <c r="F41" s="2"/>
      <c r="G41" s="3"/>
    </row>
    <row r="42" spans="1:7" x14ac:dyDescent="0.35">
      <c r="A42" s="2"/>
      <c r="B42" s="3"/>
      <c r="F42" s="2"/>
      <c r="G42" s="3"/>
    </row>
    <row r="43" spans="1:7" x14ac:dyDescent="0.35">
      <c r="A43" s="2"/>
      <c r="B43" s="3"/>
      <c r="F43" s="2"/>
      <c r="G43" s="3"/>
    </row>
    <row r="44" spans="1:7" x14ac:dyDescent="0.35">
      <c r="A44" s="2"/>
      <c r="B44" s="3"/>
      <c r="C44" s="4"/>
      <c r="F44" s="2"/>
      <c r="G44" s="3"/>
    </row>
    <row r="45" spans="1:7" x14ac:dyDescent="0.35">
      <c r="A45" s="2"/>
      <c r="B45" s="3"/>
      <c r="F45" s="2"/>
      <c r="G45" s="3"/>
    </row>
    <row r="46" spans="1:7" x14ac:dyDescent="0.35">
      <c r="A46" s="2"/>
      <c r="B46" s="3"/>
      <c r="C46" s="4"/>
      <c r="F46" s="2"/>
      <c r="G46" s="3"/>
    </row>
    <row r="47" spans="1:7" x14ac:dyDescent="0.35">
      <c r="A47" s="2"/>
      <c r="B47" s="3"/>
      <c r="F47" s="2"/>
      <c r="G47" s="3"/>
    </row>
    <row r="48" spans="1:7" x14ac:dyDescent="0.35">
      <c r="A48" s="2"/>
      <c r="B48" s="3"/>
      <c r="F48" s="2"/>
      <c r="G48" s="3"/>
    </row>
    <row r="49" spans="1:7" x14ac:dyDescent="0.35">
      <c r="A49" s="2"/>
      <c r="B49" s="3"/>
      <c r="F49" s="2"/>
      <c r="G49" s="3"/>
    </row>
    <row r="50" spans="1:7" x14ac:dyDescent="0.35">
      <c r="A50" s="2"/>
      <c r="B50" s="3"/>
      <c r="F50" s="2"/>
      <c r="G50" s="3"/>
    </row>
    <row r="51" spans="1:7" x14ac:dyDescent="0.35">
      <c r="A51" s="2"/>
      <c r="B51" s="3"/>
      <c r="F51" s="2"/>
      <c r="G51" s="3"/>
    </row>
    <row r="52" spans="1:7" x14ac:dyDescent="0.35">
      <c r="A52" s="2"/>
      <c r="B52" s="3"/>
      <c r="F52" s="2"/>
      <c r="G52" s="3"/>
    </row>
    <row r="53" spans="1:7" x14ac:dyDescent="0.35">
      <c r="A53" s="2"/>
      <c r="B53" s="3"/>
      <c r="F53" s="2"/>
      <c r="G53" s="3"/>
    </row>
    <row r="54" spans="1:7" x14ac:dyDescent="0.35">
      <c r="A54" s="2"/>
      <c r="B54" s="3"/>
      <c r="F54" s="2"/>
      <c r="G54" s="3"/>
    </row>
    <row r="55" spans="1:7" x14ac:dyDescent="0.35">
      <c r="A55" s="2"/>
      <c r="B55" s="3"/>
      <c r="F55" s="2"/>
      <c r="G55" s="3"/>
    </row>
    <row r="56" spans="1:7" x14ac:dyDescent="0.35">
      <c r="A56" s="2"/>
      <c r="B56" s="3"/>
      <c r="F56" s="2"/>
      <c r="G56" s="3"/>
    </row>
    <row r="57" spans="1:7" x14ac:dyDescent="0.35">
      <c r="A57" s="2"/>
      <c r="B57" s="3"/>
      <c r="F57" s="2"/>
      <c r="G57" s="3"/>
    </row>
    <row r="58" spans="1:7" x14ac:dyDescent="0.35">
      <c r="A58" s="2"/>
      <c r="B58" s="3"/>
      <c r="F58" s="2"/>
      <c r="G58" s="3"/>
    </row>
    <row r="59" spans="1:7" x14ac:dyDescent="0.35">
      <c r="A59" s="2"/>
      <c r="B59" s="3"/>
      <c r="F59" s="2"/>
      <c r="G59" s="3"/>
    </row>
    <row r="60" spans="1:7" x14ac:dyDescent="0.35">
      <c r="A60" s="2"/>
      <c r="B60" s="3"/>
      <c r="F60" s="2"/>
      <c r="G60" s="3"/>
    </row>
    <row r="61" spans="1:7" x14ac:dyDescent="0.35">
      <c r="A61" s="2"/>
      <c r="B61" s="3"/>
      <c r="F61" s="2"/>
      <c r="G61" s="3"/>
    </row>
    <row r="62" spans="1:7" x14ac:dyDescent="0.35">
      <c r="A62" s="2"/>
      <c r="B62" s="3"/>
      <c r="F62" s="2"/>
      <c r="G62" s="3"/>
    </row>
    <row r="63" spans="1:7" x14ac:dyDescent="0.35">
      <c r="A63" s="2"/>
      <c r="B63" s="3"/>
      <c r="F63" s="2"/>
      <c r="G63" s="3"/>
    </row>
    <row r="64" spans="1:7" x14ac:dyDescent="0.35">
      <c r="A64" s="2"/>
      <c r="B64" s="3"/>
      <c r="F64" s="2"/>
      <c r="G64" s="3"/>
    </row>
    <row r="65" spans="1:7" x14ac:dyDescent="0.35">
      <c r="A65" s="2"/>
      <c r="B65" s="3"/>
      <c r="F65" s="2"/>
      <c r="G65" s="3"/>
    </row>
    <row r="66" spans="1:7" x14ac:dyDescent="0.35">
      <c r="A66" s="2"/>
      <c r="B66" s="3"/>
      <c r="F66" s="2"/>
      <c r="G66" s="3"/>
    </row>
    <row r="67" spans="1:7" x14ac:dyDescent="0.35">
      <c r="A67" s="2"/>
      <c r="B67" s="3"/>
      <c r="F67" s="2"/>
      <c r="G67" s="3"/>
    </row>
    <row r="68" spans="1:7" x14ac:dyDescent="0.35">
      <c r="A68" s="2"/>
      <c r="B68" s="3"/>
      <c r="F68" s="2"/>
      <c r="G68" s="3"/>
    </row>
    <row r="69" spans="1:7" x14ac:dyDescent="0.35">
      <c r="A69" s="2"/>
      <c r="B69" s="3"/>
      <c r="F69" s="2"/>
      <c r="G69" s="3"/>
    </row>
    <row r="70" spans="1:7" x14ac:dyDescent="0.35">
      <c r="A70" s="2"/>
      <c r="B70" s="3"/>
      <c r="F70" s="2"/>
      <c r="G70" s="3"/>
    </row>
    <row r="71" spans="1:7" x14ac:dyDescent="0.35">
      <c r="A71" s="2"/>
      <c r="B71" s="3"/>
      <c r="F71" s="2"/>
      <c r="G71" s="3"/>
    </row>
    <row r="72" spans="1:7" x14ac:dyDescent="0.35">
      <c r="A72" s="2"/>
      <c r="B72" s="3"/>
      <c r="F72" s="2"/>
      <c r="G72" s="3"/>
    </row>
    <row r="73" spans="1:7" x14ac:dyDescent="0.35">
      <c r="A73" s="2"/>
      <c r="B73" s="3"/>
      <c r="F73" s="2"/>
      <c r="G73" s="3"/>
    </row>
    <row r="74" spans="1:7" x14ac:dyDescent="0.35">
      <c r="A74" s="2"/>
      <c r="B74" s="3"/>
      <c r="F74" s="2"/>
      <c r="G74" s="3"/>
    </row>
    <row r="75" spans="1:7" x14ac:dyDescent="0.35">
      <c r="A75" s="2"/>
      <c r="B75" s="3"/>
      <c r="F75" s="2"/>
      <c r="G75" s="3"/>
    </row>
    <row r="76" spans="1:7" x14ac:dyDescent="0.35">
      <c r="A76" s="2"/>
      <c r="B76" s="3"/>
      <c r="F76" s="2"/>
      <c r="G76" s="3"/>
    </row>
    <row r="77" spans="1:7" x14ac:dyDescent="0.35">
      <c r="A77" s="2"/>
      <c r="B77" s="3"/>
      <c r="F77" s="2"/>
      <c r="G77" s="3"/>
    </row>
    <row r="78" spans="1:7" x14ac:dyDescent="0.35">
      <c r="A78" s="2"/>
      <c r="B78" s="3"/>
      <c r="F78" s="2"/>
      <c r="G78" s="3"/>
    </row>
    <row r="79" spans="1:7" x14ac:dyDescent="0.35">
      <c r="A79" s="2"/>
      <c r="B79" s="3"/>
      <c r="F79" s="2"/>
      <c r="G79" s="3"/>
    </row>
    <row r="80" spans="1:7" x14ac:dyDescent="0.35">
      <c r="A80" s="2"/>
      <c r="B80" s="3"/>
      <c r="F80" s="2"/>
      <c r="G80" s="3"/>
    </row>
    <row r="81" spans="1:7" x14ac:dyDescent="0.35">
      <c r="A81" s="2"/>
      <c r="B81" s="3"/>
      <c r="F81" s="2"/>
      <c r="G81" s="3"/>
    </row>
    <row r="82" spans="1:7" x14ac:dyDescent="0.35">
      <c r="A82" s="2"/>
      <c r="B82" s="3"/>
      <c r="F82" s="2"/>
      <c r="G82" s="3"/>
    </row>
    <row r="83" spans="1:7" x14ac:dyDescent="0.35">
      <c r="A83" s="2"/>
      <c r="B83" s="3"/>
      <c r="F83" s="2"/>
      <c r="G83" s="3"/>
    </row>
    <row r="84" spans="1:7" x14ac:dyDescent="0.35">
      <c r="A84" s="2"/>
      <c r="B84" s="3"/>
      <c r="F84" s="2"/>
      <c r="G84" s="3"/>
    </row>
    <row r="85" spans="1:7" x14ac:dyDescent="0.35">
      <c r="A85" s="2"/>
      <c r="B85" s="3"/>
      <c r="F85" s="2"/>
      <c r="G85" s="3"/>
    </row>
    <row r="86" spans="1:7" x14ac:dyDescent="0.35">
      <c r="A86" s="2"/>
      <c r="B86" s="3"/>
      <c r="F86" s="2"/>
      <c r="G86" s="3"/>
    </row>
    <row r="87" spans="1:7" x14ac:dyDescent="0.35">
      <c r="A87" s="2"/>
      <c r="B87" s="3"/>
      <c r="F87" s="2"/>
      <c r="G87" s="3"/>
    </row>
    <row r="88" spans="1:7" x14ac:dyDescent="0.35">
      <c r="A88" s="2"/>
      <c r="B88" s="3"/>
      <c r="F88" s="2"/>
      <c r="G88" s="3"/>
    </row>
    <row r="89" spans="1:7" x14ac:dyDescent="0.35">
      <c r="A89" s="2"/>
      <c r="B89" s="3"/>
      <c r="F89" s="2"/>
      <c r="G89" s="3"/>
    </row>
    <row r="90" spans="1:7" x14ac:dyDescent="0.35">
      <c r="A90" s="2"/>
      <c r="B90" s="3"/>
      <c r="F90" s="2"/>
      <c r="G90" s="3"/>
    </row>
    <row r="91" spans="1:7" x14ac:dyDescent="0.35">
      <c r="A91" s="2"/>
      <c r="B91" s="3"/>
      <c r="F91" s="2"/>
      <c r="G91" s="3"/>
    </row>
    <row r="92" spans="1:7" x14ac:dyDescent="0.35">
      <c r="A92" s="2"/>
      <c r="B92" s="3"/>
      <c r="F92" s="2"/>
      <c r="G92" s="3"/>
    </row>
    <row r="93" spans="1:7" x14ac:dyDescent="0.35">
      <c r="A93" s="2"/>
      <c r="B93" s="3"/>
      <c r="F93" s="2"/>
      <c r="G93" s="3"/>
    </row>
    <row r="94" spans="1:7" x14ac:dyDescent="0.35">
      <c r="A94" s="2"/>
      <c r="B94" s="3"/>
      <c r="F94" s="2"/>
      <c r="G94" s="3"/>
    </row>
    <row r="95" spans="1:7" x14ac:dyDescent="0.35">
      <c r="A95" s="2"/>
      <c r="B95" s="3"/>
      <c r="F95" s="2"/>
      <c r="G95" s="3"/>
    </row>
    <row r="96" spans="1:7" x14ac:dyDescent="0.35">
      <c r="A96" s="2"/>
      <c r="B96" s="3"/>
      <c r="F96" s="2"/>
      <c r="G96" s="3"/>
    </row>
    <row r="97" spans="1:7" x14ac:dyDescent="0.35">
      <c r="A97" s="2"/>
      <c r="B97" s="3"/>
      <c r="F97" s="2"/>
      <c r="G97" s="3"/>
    </row>
    <row r="98" spans="1:7" x14ac:dyDescent="0.35">
      <c r="A98" s="2"/>
      <c r="B98" s="3"/>
      <c r="F98" s="2"/>
      <c r="G98" s="3"/>
    </row>
    <row r="99" spans="1:7" x14ac:dyDescent="0.35">
      <c r="A99" s="2"/>
      <c r="B99" s="3"/>
      <c r="F99" s="2"/>
      <c r="G99" s="3"/>
    </row>
    <row r="100" spans="1:7" x14ac:dyDescent="0.35">
      <c r="A100" s="2"/>
      <c r="B100" s="3"/>
      <c r="F100" s="2"/>
      <c r="G100" s="3"/>
    </row>
    <row r="101" spans="1:7" x14ac:dyDescent="0.35">
      <c r="A101" s="2"/>
      <c r="B101" s="3"/>
      <c r="F101" s="2"/>
      <c r="G101" s="3"/>
    </row>
    <row r="102" spans="1:7" x14ac:dyDescent="0.35">
      <c r="A102" s="2"/>
      <c r="B102" s="3"/>
      <c r="G102" s="3"/>
    </row>
    <row r="103" spans="1:7" x14ac:dyDescent="0.35">
      <c r="A103" s="2"/>
      <c r="B103" s="3"/>
      <c r="G103" s="3"/>
    </row>
    <row r="104" spans="1:7" x14ac:dyDescent="0.35">
      <c r="A104" s="2"/>
      <c r="B104" s="3"/>
      <c r="G104" s="3"/>
    </row>
    <row r="105" spans="1:7" x14ac:dyDescent="0.35">
      <c r="A105" s="2"/>
      <c r="B105" s="3"/>
      <c r="G105" s="3"/>
    </row>
    <row r="106" spans="1:7" x14ac:dyDescent="0.35">
      <c r="A106" s="2"/>
      <c r="B106" s="3"/>
    </row>
    <row r="107" spans="1:7" x14ac:dyDescent="0.35">
      <c r="A107" s="2"/>
      <c r="B107" s="3"/>
    </row>
    <row r="108" spans="1:7" x14ac:dyDescent="0.35">
      <c r="A108" s="2"/>
      <c r="B108" s="3"/>
    </row>
    <row r="109" spans="1:7" x14ac:dyDescent="0.35">
      <c r="A109" s="2"/>
      <c r="B109" s="3"/>
    </row>
    <row r="110" spans="1:7" x14ac:dyDescent="0.35">
      <c r="A110" s="2"/>
      <c r="B110" s="3"/>
    </row>
    <row r="111" spans="1:7" x14ac:dyDescent="0.35">
      <c r="A111" s="2"/>
      <c r="B111" s="3"/>
    </row>
    <row r="112" spans="1:7" x14ac:dyDescent="0.35">
      <c r="A112" s="2"/>
      <c r="B112" s="3"/>
    </row>
    <row r="113" spans="1:2" x14ac:dyDescent="0.35">
      <c r="A113" s="2"/>
      <c r="B113" s="3"/>
    </row>
    <row r="114" spans="1:2" x14ac:dyDescent="0.35">
      <c r="A114" s="2"/>
      <c r="B114" s="3"/>
    </row>
    <row r="115" spans="1:2" x14ac:dyDescent="0.35">
      <c r="A115" s="2"/>
      <c r="B115" s="3"/>
    </row>
    <row r="116" spans="1:2" x14ac:dyDescent="0.35">
      <c r="A116" s="2"/>
      <c r="B116" s="3"/>
    </row>
    <row r="117" spans="1:2" x14ac:dyDescent="0.35">
      <c r="A117" s="2"/>
      <c r="B117" s="3"/>
    </row>
    <row r="118" spans="1:2" x14ac:dyDescent="0.35">
      <c r="A118" s="2"/>
      <c r="B118" s="3"/>
    </row>
    <row r="119" spans="1:2" x14ac:dyDescent="0.35">
      <c r="A119" s="2"/>
      <c r="B119" s="3"/>
    </row>
    <row r="120" spans="1:2" x14ac:dyDescent="0.35">
      <c r="A120" s="2"/>
      <c r="B120" s="3"/>
    </row>
    <row r="121" spans="1:2" x14ac:dyDescent="0.35">
      <c r="A121" s="2"/>
      <c r="B121" s="3"/>
    </row>
    <row r="122" spans="1:2" x14ac:dyDescent="0.35">
      <c r="A122" s="2"/>
      <c r="B122" s="3"/>
    </row>
    <row r="123" spans="1:2" x14ac:dyDescent="0.35">
      <c r="A123" s="2"/>
      <c r="B123" s="3"/>
    </row>
    <row r="124" spans="1:2" x14ac:dyDescent="0.35">
      <c r="A124" s="2"/>
      <c r="B124" s="3"/>
    </row>
    <row r="125" spans="1:2" x14ac:dyDescent="0.35">
      <c r="A125" s="2"/>
      <c r="B125" s="3"/>
    </row>
    <row r="126" spans="1:2" x14ac:dyDescent="0.35">
      <c r="A126" s="2"/>
      <c r="B126" s="3"/>
    </row>
    <row r="127" spans="1:2" x14ac:dyDescent="0.35">
      <c r="A127" s="2"/>
      <c r="B127" s="3"/>
    </row>
    <row r="128" spans="1:2" x14ac:dyDescent="0.35">
      <c r="A128" s="2"/>
      <c r="B128" s="3"/>
    </row>
    <row r="129" spans="1:2" x14ac:dyDescent="0.35">
      <c r="A129" s="2"/>
      <c r="B129" s="3"/>
    </row>
    <row r="130" spans="1:2" x14ac:dyDescent="0.35">
      <c r="A130" s="2"/>
      <c r="B130" s="3"/>
    </row>
    <row r="131" spans="1:2" x14ac:dyDescent="0.35">
      <c r="A131" s="2"/>
      <c r="B131" s="3"/>
    </row>
    <row r="132" spans="1:2" x14ac:dyDescent="0.35">
      <c r="A132" s="2"/>
      <c r="B132" s="3"/>
    </row>
    <row r="133" spans="1:2" x14ac:dyDescent="0.35">
      <c r="A133" s="2"/>
      <c r="B133" s="3"/>
    </row>
    <row r="134" spans="1:2" x14ac:dyDescent="0.35">
      <c r="A134" s="2"/>
      <c r="B134" s="3"/>
    </row>
    <row r="135" spans="1:2" x14ac:dyDescent="0.35">
      <c r="A135" s="2"/>
      <c r="B135" s="3"/>
    </row>
    <row r="136" spans="1:2" x14ac:dyDescent="0.35">
      <c r="A136" s="2"/>
      <c r="B136" s="3"/>
    </row>
    <row r="137" spans="1:2" x14ac:dyDescent="0.35">
      <c r="A137" s="2"/>
      <c r="B137" s="3"/>
    </row>
    <row r="138" spans="1:2" x14ac:dyDescent="0.35">
      <c r="A138" s="2"/>
      <c r="B138" s="3"/>
    </row>
    <row r="139" spans="1:2" x14ac:dyDescent="0.35">
      <c r="A139" s="2"/>
      <c r="B139" s="3"/>
    </row>
    <row r="140" spans="1:2" x14ac:dyDescent="0.35">
      <c r="A140" s="2"/>
      <c r="B140" s="3"/>
    </row>
    <row r="141" spans="1:2" x14ac:dyDescent="0.35">
      <c r="A141" s="2"/>
      <c r="B141" s="3"/>
    </row>
    <row r="142" spans="1:2" x14ac:dyDescent="0.35">
      <c r="A142" s="2"/>
      <c r="B142" s="3"/>
    </row>
    <row r="143" spans="1:2" x14ac:dyDescent="0.35">
      <c r="A143" s="2"/>
      <c r="B143" s="3"/>
    </row>
    <row r="144" spans="1:2" x14ac:dyDescent="0.35">
      <c r="A144" s="2"/>
      <c r="B144" s="3"/>
    </row>
    <row r="145" spans="1:2" x14ac:dyDescent="0.35">
      <c r="A145" s="2"/>
      <c r="B145" s="3"/>
    </row>
    <row r="146" spans="1:2" x14ac:dyDescent="0.35">
      <c r="A146" s="2"/>
      <c r="B146" s="3"/>
    </row>
    <row r="147" spans="1:2" x14ac:dyDescent="0.35">
      <c r="A147" s="2"/>
      <c r="B147" s="3"/>
    </row>
    <row r="148" spans="1:2" x14ac:dyDescent="0.35">
      <c r="A148" s="2"/>
      <c r="B148" s="3"/>
    </row>
    <row r="149" spans="1:2" x14ac:dyDescent="0.35">
      <c r="A149" s="2"/>
      <c r="B149" s="3"/>
    </row>
    <row r="150" spans="1:2" x14ac:dyDescent="0.35">
      <c r="A150" s="2"/>
      <c r="B150" s="3"/>
    </row>
    <row r="151" spans="1:2" x14ac:dyDescent="0.35">
      <c r="A151" s="2"/>
      <c r="B151" s="3"/>
    </row>
    <row r="152" spans="1:2" x14ac:dyDescent="0.35">
      <c r="A152" s="2"/>
      <c r="B152" s="3"/>
    </row>
    <row r="153" spans="1:2" x14ac:dyDescent="0.35">
      <c r="A153" s="2"/>
      <c r="B153" s="3"/>
    </row>
    <row r="154" spans="1:2" x14ac:dyDescent="0.35">
      <c r="A154" s="2"/>
      <c r="B154" s="3"/>
    </row>
    <row r="155" spans="1:2" x14ac:dyDescent="0.35">
      <c r="A155" s="2"/>
      <c r="B155" s="3"/>
    </row>
    <row r="156" spans="1:2" x14ac:dyDescent="0.35">
      <c r="A156" s="2"/>
      <c r="B156" s="3"/>
    </row>
    <row r="157" spans="1:2" x14ac:dyDescent="0.35">
      <c r="A157" s="2"/>
      <c r="B157" s="3"/>
    </row>
    <row r="158" spans="1:2" x14ac:dyDescent="0.35">
      <c r="A158" s="2"/>
      <c r="B158" s="3"/>
    </row>
    <row r="159" spans="1:2" x14ac:dyDescent="0.35">
      <c r="A159" s="2"/>
      <c r="B159" s="3"/>
    </row>
    <row r="160" spans="1:2" x14ac:dyDescent="0.35">
      <c r="A160" s="2"/>
      <c r="B160" s="3"/>
    </row>
    <row r="161" spans="1:2" x14ac:dyDescent="0.35">
      <c r="A161" s="2"/>
      <c r="B161" s="3"/>
    </row>
    <row r="162" spans="1:2" x14ac:dyDescent="0.35">
      <c r="A162" s="2"/>
      <c r="B162" s="3"/>
    </row>
    <row r="163" spans="1:2" x14ac:dyDescent="0.35">
      <c r="A163" s="2"/>
      <c r="B163" s="3"/>
    </row>
    <row r="164" spans="1:2" x14ac:dyDescent="0.35">
      <c r="A164" s="2"/>
      <c r="B164" s="3"/>
    </row>
    <row r="165" spans="1:2" x14ac:dyDescent="0.35">
      <c r="A165" s="2"/>
      <c r="B165" s="3"/>
    </row>
    <row r="166" spans="1:2" x14ac:dyDescent="0.35">
      <c r="A166" s="2"/>
      <c r="B166" s="3"/>
    </row>
    <row r="167" spans="1:2" x14ac:dyDescent="0.35">
      <c r="A167" s="2"/>
      <c r="B167" s="3"/>
    </row>
    <row r="168" spans="1:2" x14ac:dyDescent="0.35">
      <c r="A168" s="2"/>
      <c r="B168" s="3"/>
    </row>
    <row r="169" spans="1:2" x14ac:dyDescent="0.35">
      <c r="A169" s="2"/>
      <c r="B169" s="3"/>
    </row>
    <row r="170" spans="1:2" x14ac:dyDescent="0.35">
      <c r="A170" s="2"/>
      <c r="B170" s="3"/>
    </row>
    <row r="171" spans="1:2" x14ac:dyDescent="0.35">
      <c r="A171" s="2"/>
      <c r="B171" s="3"/>
    </row>
    <row r="172" spans="1:2" x14ac:dyDescent="0.35">
      <c r="A172" s="2"/>
      <c r="B172" s="3"/>
    </row>
    <row r="173" spans="1:2" x14ac:dyDescent="0.35">
      <c r="A173" s="2"/>
      <c r="B173" s="3"/>
    </row>
    <row r="174" spans="1:2" x14ac:dyDescent="0.35">
      <c r="A174" s="2"/>
      <c r="B174" s="3"/>
    </row>
    <row r="175" spans="1:2" x14ac:dyDescent="0.35">
      <c r="A175" s="2"/>
      <c r="B175" s="3"/>
    </row>
    <row r="176" spans="1:2" x14ac:dyDescent="0.35">
      <c r="A176" s="2"/>
      <c r="B176" s="3"/>
    </row>
    <row r="177" spans="1:2" x14ac:dyDescent="0.35">
      <c r="A177" s="2"/>
      <c r="B177" s="3"/>
    </row>
    <row r="178" spans="1:2" x14ac:dyDescent="0.35">
      <c r="A178" s="2"/>
      <c r="B178" s="3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  <row r="244" spans="1:2" x14ac:dyDescent="0.35">
      <c r="A244" s="2"/>
      <c r="B244" s="3"/>
    </row>
    <row r="245" spans="1:2" x14ac:dyDescent="0.35">
      <c r="A245" s="2"/>
      <c r="B245" s="3"/>
    </row>
    <row r="246" spans="1:2" x14ac:dyDescent="0.35">
      <c r="A246" s="2"/>
      <c r="B246" s="3"/>
    </row>
    <row r="247" spans="1:2" x14ac:dyDescent="0.35">
      <c r="A247" s="2"/>
      <c r="B247" s="3"/>
    </row>
    <row r="248" spans="1:2" x14ac:dyDescent="0.35">
      <c r="A248" s="2"/>
      <c r="B248" s="3"/>
    </row>
    <row r="249" spans="1:2" x14ac:dyDescent="0.35">
      <c r="A249" s="2"/>
      <c r="B249" s="3"/>
    </row>
    <row r="250" spans="1:2" x14ac:dyDescent="0.35">
      <c r="A250" s="2"/>
      <c r="B250" s="3"/>
    </row>
    <row r="251" spans="1:2" x14ac:dyDescent="0.35">
      <c r="A251" s="2"/>
      <c r="B251" s="3"/>
    </row>
    <row r="252" spans="1:2" x14ac:dyDescent="0.35">
      <c r="A252" s="2"/>
      <c r="B252" s="3"/>
    </row>
    <row r="253" spans="1:2" x14ac:dyDescent="0.35">
      <c r="A253" s="2"/>
      <c r="B253" s="3"/>
    </row>
    <row r="254" spans="1:2" x14ac:dyDescent="0.35">
      <c r="A254" s="2"/>
      <c r="B254" s="3"/>
    </row>
    <row r="255" spans="1:2" x14ac:dyDescent="0.35">
      <c r="A255" s="2"/>
      <c r="B255" s="3"/>
    </row>
    <row r="256" spans="1:2" x14ac:dyDescent="0.35">
      <c r="A256" s="2"/>
      <c r="B256" s="3"/>
    </row>
    <row r="257" spans="1:2" x14ac:dyDescent="0.35">
      <c r="A257" s="2"/>
      <c r="B257" s="3"/>
    </row>
    <row r="258" spans="1:2" x14ac:dyDescent="0.35">
      <c r="A258" s="2"/>
      <c r="B258" s="3"/>
    </row>
    <row r="259" spans="1:2" x14ac:dyDescent="0.35">
      <c r="A259" s="2"/>
      <c r="B259" s="3"/>
    </row>
    <row r="260" spans="1:2" x14ac:dyDescent="0.35">
      <c r="A260" s="2"/>
      <c r="B260" s="3"/>
    </row>
    <row r="261" spans="1:2" x14ac:dyDescent="0.35">
      <c r="A261" s="2"/>
      <c r="B261" s="3"/>
    </row>
    <row r="262" spans="1:2" x14ac:dyDescent="0.35">
      <c r="A262" s="2"/>
      <c r="B262" s="3"/>
    </row>
    <row r="263" spans="1:2" x14ac:dyDescent="0.35">
      <c r="A263" s="2"/>
      <c r="B263" s="3"/>
    </row>
    <row r="264" spans="1:2" x14ac:dyDescent="0.35">
      <c r="A264" s="2"/>
      <c r="B264" s="3"/>
    </row>
    <row r="265" spans="1:2" x14ac:dyDescent="0.35">
      <c r="A265" s="2"/>
      <c r="B265" s="3"/>
    </row>
    <row r="266" spans="1:2" x14ac:dyDescent="0.35">
      <c r="A266" s="2"/>
      <c r="B266" s="3"/>
    </row>
    <row r="267" spans="1:2" x14ac:dyDescent="0.35">
      <c r="A267" s="2"/>
      <c r="B267" s="3"/>
    </row>
    <row r="268" spans="1:2" x14ac:dyDescent="0.35">
      <c r="A268" s="2"/>
      <c r="B268" s="3"/>
    </row>
    <row r="269" spans="1:2" x14ac:dyDescent="0.35">
      <c r="A269" s="2"/>
      <c r="B269" s="3"/>
    </row>
    <row r="270" spans="1:2" x14ac:dyDescent="0.35">
      <c r="A270" s="2"/>
      <c r="B270" s="3"/>
    </row>
    <row r="271" spans="1:2" x14ac:dyDescent="0.35">
      <c r="A271" s="2"/>
      <c r="B271" s="3"/>
    </row>
    <row r="272" spans="1:2" x14ac:dyDescent="0.35">
      <c r="A272" s="2"/>
      <c r="B272" s="3"/>
    </row>
    <row r="273" spans="1:2" x14ac:dyDescent="0.35">
      <c r="A273" s="2"/>
      <c r="B273" s="3"/>
    </row>
    <row r="274" spans="1:2" x14ac:dyDescent="0.35">
      <c r="A274" s="2"/>
      <c r="B274" s="3"/>
    </row>
    <row r="275" spans="1:2" x14ac:dyDescent="0.35">
      <c r="A275" s="2"/>
      <c r="B275" s="3"/>
    </row>
    <row r="276" spans="1:2" x14ac:dyDescent="0.35">
      <c r="A276" s="2"/>
      <c r="B276" s="3"/>
    </row>
    <row r="277" spans="1:2" x14ac:dyDescent="0.35">
      <c r="A277" s="2"/>
      <c r="B277" s="3"/>
    </row>
    <row r="278" spans="1:2" x14ac:dyDescent="0.35">
      <c r="A278" s="2"/>
      <c r="B278" s="3"/>
    </row>
    <row r="279" spans="1:2" x14ac:dyDescent="0.35">
      <c r="A279" s="2"/>
      <c r="B279" s="3"/>
    </row>
    <row r="280" spans="1:2" x14ac:dyDescent="0.35">
      <c r="A280" s="2"/>
      <c r="B280" s="3"/>
    </row>
    <row r="281" spans="1:2" x14ac:dyDescent="0.35">
      <c r="A281" s="2"/>
      <c r="B281" s="3"/>
    </row>
    <row r="282" spans="1:2" x14ac:dyDescent="0.35">
      <c r="A282" s="2"/>
      <c r="B282" s="3"/>
    </row>
    <row r="283" spans="1:2" x14ac:dyDescent="0.35">
      <c r="A283" s="2"/>
      <c r="B283" s="3"/>
    </row>
    <row r="284" spans="1:2" x14ac:dyDescent="0.35">
      <c r="A284" s="2"/>
      <c r="B284" s="3"/>
    </row>
    <row r="285" spans="1:2" x14ac:dyDescent="0.35">
      <c r="A285" s="2"/>
      <c r="B285" s="3"/>
    </row>
    <row r="286" spans="1:2" x14ac:dyDescent="0.35">
      <c r="A286" s="2"/>
      <c r="B286" s="3"/>
    </row>
    <row r="287" spans="1:2" x14ac:dyDescent="0.35">
      <c r="A287" s="2"/>
      <c r="B287" s="3"/>
    </row>
    <row r="288" spans="1:2" x14ac:dyDescent="0.35">
      <c r="A288" s="2"/>
      <c r="B288" s="3"/>
    </row>
    <row r="289" spans="1:2" x14ac:dyDescent="0.35">
      <c r="A289" s="2"/>
      <c r="B289" s="3"/>
    </row>
    <row r="290" spans="1:2" x14ac:dyDescent="0.35">
      <c r="A290" s="2"/>
      <c r="B290" s="3"/>
    </row>
    <row r="291" spans="1:2" x14ac:dyDescent="0.35">
      <c r="A291" s="2"/>
      <c r="B291" s="3"/>
    </row>
    <row r="292" spans="1:2" x14ac:dyDescent="0.35">
      <c r="A292" s="2"/>
      <c r="B292" s="3"/>
    </row>
    <row r="293" spans="1:2" x14ac:dyDescent="0.35">
      <c r="A293" s="2"/>
      <c r="B293" s="3"/>
    </row>
    <row r="294" spans="1:2" x14ac:dyDescent="0.35">
      <c r="A294" s="2"/>
      <c r="B294" s="3"/>
    </row>
    <row r="295" spans="1:2" x14ac:dyDescent="0.35">
      <c r="A295" s="2"/>
      <c r="B295" s="3"/>
    </row>
    <row r="296" spans="1:2" x14ac:dyDescent="0.35">
      <c r="A296" s="2"/>
      <c r="B296" s="3"/>
    </row>
    <row r="297" spans="1:2" x14ac:dyDescent="0.35">
      <c r="A297" s="2"/>
      <c r="B297" s="3"/>
    </row>
    <row r="298" spans="1:2" x14ac:dyDescent="0.35">
      <c r="A298" s="2"/>
      <c r="B298" s="3"/>
    </row>
    <row r="299" spans="1:2" x14ac:dyDescent="0.35">
      <c r="A299" s="2"/>
      <c r="B299" s="3"/>
    </row>
    <row r="300" spans="1:2" x14ac:dyDescent="0.35">
      <c r="A300" s="2"/>
      <c r="B300" s="3"/>
    </row>
    <row r="301" spans="1:2" x14ac:dyDescent="0.35">
      <c r="A301" s="2"/>
      <c r="B301" s="3"/>
    </row>
    <row r="302" spans="1:2" x14ac:dyDescent="0.35">
      <c r="A302" s="2"/>
      <c r="B302" s="3"/>
    </row>
    <row r="303" spans="1:2" x14ac:dyDescent="0.35">
      <c r="A303" s="2"/>
      <c r="B303" s="3"/>
    </row>
    <row r="304" spans="1:2" x14ac:dyDescent="0.35">
      <c r="A304" s="2"/>
      <c r="B304" s="3"/>
    </row>
    <row r="305" spans="1:2" x14ac:dyDescent="0.35">
      <c r="A305" s="2"/>
      <c r="B305" s="3"/>
    </row>
    <row r="306" spans="1:2" x14ac:dyDescent="0.35">
      <c r="A306" s="2"/>
      <c r="B306" s="3"/>
    </row>
    <row r="307" spans="1:2" x14ac:dyDescent="0.35">
      <c r="A307" s="2"/>
      <c r="B307" s="3"/>
    </row>
    <row r="308" spans="1:2" x14ac:dyDescent="0.35">
      <c r="A308" s="2"/>
      <c r="B308" s="3"/>
    </row>
    <row r="309" spans="1:2" x14ac:dyDescent="0.35">
      <c r="A309" s="2"/>
      <c r="B309" s="3"/>
    </row>
    <row r="310" spans="1:2" x14ac:dyDescent="0.35">
      <c r="A310" s="2"/>
      <c r="B310" s="3"/>
    </row>
    <row r="311" spans="1:2" x14ac:dyDescent="0.35">
      <c r="A311" s="2"/>
      <c r="B311" s="3"/>
    </row>
    <row r="312" spans="1:2" x14ac:dyDescent="0.35">
      <c r="A312" s="2"/>
      <c r="B312" s="3"/>
    </row>
    <row r="313" spans="1:2" x14ac:dyDescent="0.35">
      <c r="A313" s="2"/>
      <c r="B313" s="3"/>
    </row>
    <row r="314" spans="1:2" x14ac:dyDescent="0.35">
      <c r="A314" s="2"/>
      <c r="B314" s="3"/>
    </row>
    <row r="315" spans="1:2" x14ac:dyDescent="0.35">
      <c r="A315" s="2"/>
      <c r="B315" s="3"/>
    </row>
    <row r="316" spans="1:2" x14ac:dyDescent="0.35">
      <c r="A316" s="2"/>
      <c r="B316" s="3"/>
    </row>
    <row r="317" spans="1:2" x14ac:dyDescent="0.35">
      <c r="A317" s="2"/>
      <c r="B317" s="3"/>
    </row>
    <row r="318" spans="1:2" x14ac:dyDescent="0.35">
      <c r="A318" s="2"/>
      <c r="B318" s="3"/>
    </row>
    <row r="319" spans="1:2" x14ac:dyDescent="0.35">
      <c r="A319" s="2"/>
      <c r="B319" s="3"/>
    </row>
    <row r="320" spans="1:2" x14ac:dyDescent="0.35">
      <c r="A320" s="2"/>
      <c r="B320" s="3"/>
    </row>
    <row r="321" spans="1:2" x14ac:dyDescent="0.35">
      <c r="A321" s="2"/>
      <c r="B321" s="3"/>
    </row>
    <row r="322" spans="1:2" x14ac:dyDescent="0.35">
      <c r="A322" s="2"/>
      <c r="B322" s="3"/>
    </row>
    <row r="323" spans="1:2" x14ac:dyDescent="0.35">
      <c r="A323" s="2"/>
      <c r="B323" s="3"/>
    </row>
    <row r="324" spans="1:2" x14ac:dyDescent="0.35">
      <c r="A324" s="2"/>
      <c r="B324" s="3"/>
    </row>
    <row r="325" spans="1:2" x14ac:dyDescent="0.35">
      <c r="A325" s="2"/>
      <c r="B325" s="3"/>
    </row>
    <row r="326" spans="1:2" x14ac:dyDescent="0.35">
      <c r="A326" s="2"/>
      <c r="B326" s="3"/>
    </row>
    <row r="327" spans="1:2" x14ac:dyDescent="0.35">
      <c r="A327" s="2"/>
      <c r="B327" s="3"/>
    </row>
    <row r="328" spans="1:2" x14ac:dyDescent="0.35">
      <c r="A328" s="2"/>
      <c r="B328" s="3"/>
    </row>
    <row r="329" spans="1:2" x14ac:dyDescent="0.35">
      <c r="A329" s="2"/>
      <c r="B329" s="3"/>
    </row>
    <row r="330" spans="1:2" x14ac:dyDescent="0.35">
      <c r="A330" s="2"/>
      <c r="B330" s="3"/>
    </row>
    <row r="331" spans="1:2" x14ac:dyDescent="0.35">
      <c r="A331" s="2"/>
      <c r="B331" s="3"/>
    </row>
    <row r="332" spans="1:2" x14ac:dyDescent="0.35">
      <c r="A332" s="2"/>
      <c r="B332" s="3"/>
    </row>
    <row r="333" spans="1:2" x14ac:dyDescent="0.35">
      <c r="A333" s="2"/>
      <c r="B333" s="3"/>
    </row>
    <row r="334" spans="1:2" x14ac:dyDescent="0.35">
      <c r="A334" s="2"/>
      <c r="B334" s="3"/>
    </row>
    <row r="335" spans="1:2" x14ac:dyDescent="0.35">
      <c r="A335" s="2"/>
      <c r="B335" s="3"/>
    </row>
    <row r="336" spans="1:2" x14ac:dyDescent="0.35">
      <c r="A336" s="2"/>
      <c r="B336" s="3"/>
    </row>
    <row r="337" spans="1:2" x14ac:dyDescent="0.35">
      <c r="A337" s="2"/>
      <c r="B337" s="3"/>
    </row>
    <row r="338" spans="1:2" x14ac:dyDescent="0.35">
      <c r="A338" s="2"/>
      <c r="B338" s="3"/>
    </row>
    <row r="339" spans="1:2" x14ac:dyDescent="0.35">
      <c r="A339" s="2"/>
      <c r="B339" s="3"/>
    </row>
    <row r="340" spans="1:2" x14ac:dyDescent="0.35">
      <c r="A340" s="2"/>
      <c r="B340" s="3"/>
    </row>
    <row r="341" spans="1:2" x14ac:dyDescent="0.35">
      <c r="A341" s="2"/>
      <c r="B341" s="3"/>
    </row>
    <row r="342" spans="1:2" x14ac:dyDescent="0.35">
      <c r="A342" s="2"/>
      <c r="B342" s="3"/>
    </row>
    <row r="343" spans="1:2" x14ac:dyDescent="0.35">
      <c r="A343" s="2"/>
      <c r="B343" s="3"/>
    </row>
    <row r="344" spans="1:2" x14ac:dyDescent="0.35">
      <c r="A344" s="2"/>
      <c r="B344" s="3"/>
    </row>
    <row r="345" spans="1:2" x14ac:dyDescent="0.35">
      <c r="A345" s="2"/>
      <c r="B345" s="3"/>
    </row>
    <row r="346" spans="1:2" x14ac:dyDescent="0.35">
      <c r="A346" s="2"/>
      <c r="B346" s="3"/>
    </row>
    <row r="347" spans="1:2" x14ac:dyDescent="0.35">
      <c r="A347" s="2"/>
      <c r="B347" s="3"/>
    </row>
    <row r="348" spans="1:2" x14ac:dyDescent="0.35">
      <c r="A348" s="2"/>
      <c r="B348" s="3"/>
    </row>
    <row r="349" spans="1:2" x14ac:dyDescent="0.35">
      <c r="A349" s="2"/>
      <c r="B349" s="3"/>
    </row>
    <row r="350" spans="1:2" x14ac:dyDescent="0.35">
      <c r="A350" s="2"/>
      <c r="B350" s="3"/>
    </row>
    <row r="351" spans="1:2" x14ac:dyDescent="0.35">
      <c r="A351" s="2"/>
      <c r="B351" s="3"/>
    </row>
    <row r="352" spans="1:2" x14ac:dyDescent="0.35">
      <c r="A352" s="2"/>
      <c r="B352" s="3"/>
    </row>
    <row r="353" spans="1:2" x14ac:dyDescent="0.35">
      <c r="A353" s="2"/>
      <c r="B353" s="3"/>
    </row>
    <row r="354" spans="1:2" x14ac:dyDescent="0.35">
      <c r="A354" s="2"/>
      <c r="B354" s="3"/>
    </row>
    <row r="355" spans="1:2" x14ac:dyDescent="0.35">
      <c r="A355" s="2"/>
      <c r="B355" s="3"/>
    </row>
    <row r="356" spans="1:2" x14ac:dyDescent="0.35">
      <c r="A356" s="2"/>
      <c r="B356" s="3"/>
    </row>
    <row r="357" spans="1:2" x14ac:dyDescent="0.35">
      <c r="A357" s="2"/>
      <c r="B357" s="3"/>
    </row>
    <row r="358" spans="1:2" x14ac:dyDescent="0.35">
      <c r="A358" s="2"/>
      <c r="B358" s="3"/>
    </row>
    <row r="359" spans="1:2" x14ac:dyDescent="0.35">
      <c r="A359" s="2"/>
      <c r="B359" s="3"/>
    </row>
    <row r="360" spans="1:2" x14ac:dyDescent="0.35">
      <c r="A360" s="2"/>
      <c r="B360" s="3"/>
    </row>
    <row r="361" spans="1:2" x14ac:dyDescent="0.35">
      <c r="A361" s="2"/>
      <c r="B361" s="3"/>
    </row>
    <row r="362" spans="1:2" x14ac:dyDescent="0.35">
      <c r="A362" s="2"/>
      <c r="B362" s="3"/>
    </row>
    <row r="363" spans="1:2" x14ac:dyDescent="0.35">
      <c r="A363" s="2"/>
      <c r="B363" s="3"/>
    </row>
    <row r="364" spans="1:2" x14ac:dyDescent="0.35">
      <c r="A364" s="2"/>
      <c r="B364" s="3"/>
    </row>
    <row r="365" spans="1:2" x14ac:dyDescent="0.35">
      <c r="A365" s="2"/>
      <c r="B365" s="3"/>
    </row>
    <row r="366" spans="1:2" x14ac:dyDescent="0.35">
      <c r="A366" s="2"/>
      <c r="B366" s="3"/>
    </row>
    <row r="367" spans="1:2" x14ac:dyDescent="0.35">
      <c r="A367" s="2"/>
      <c r="B367" s="3"/>
    </row>
    <row r="368" spans="1:2" x14ac:dyDescent="0.35">
      <c r="A368" s="2"/>
      <c r="B368" s="3"/>
    </row>
    <row r="369" spans="1:2" x14ac:dyDescent="0.35">
      <c r="A369" s="2"/>
      <c r="B369" s="3"/>
    </row>
    <row r="370" spans="1:2" x14ac:dyDescent="0.35">
      <c r="A370" s="2"/>
      <c r="B370" s="3"/>
    </row>
    <row r="371" spans="1:2" x14ac:dyDescent="0.35">
      <c r="A371" s="2"/>
      <c r="B371" s="3"/>
    </row>
    <row r="372" spans="1:2" x14ac:dyDescent="0.35">
      <c r="A372" s="2"/>
      <c r="B372" s="3"/>
    </row>
    <row r="373" spans="1:2" x14ac:dyDescent="0.35">
      <c r="A373" s="2"/>
      <c r="B373" s="3"/>
    </row>
    <row r="374" spans="1:2" x14ac:dyDescent="0.35">
      <c r="A374" s="2"/>
      <c r="B374" s="3"/>
    </row>
    <row r="375" spans="1:2" x14ac:dyDescent="0.35">
      <c r="A375" s="2"/>
      <c r="B375" s="3"/>
    </row>
    <row r="376" spans="1:2" x14ac:dyDescent="0.35">
      <c r="A376" s="2"/>
      <c r="B376" s="3"/>
    </row>
    <row r="377" spans="1:2" x14ac:dyDescent="0.35">
      <c r="A377" s="2"/>
      <c r="B377" s="3"/>
    </row>
    <row r="378" spans="1:2" x14ac:dyDescent="0.35">
      <c r="A378" s="2"/>
      <c r="B378" s="3"/>
    </row>
    <row r="379" spans="1:2" x14ac:dyDescent="0.35">
      <c r="A379" s="2"/>
      <c r="B379" s="3"/>
    </row>
    <row r="380" spans="1:2" x14ac:dyDescent="0.35">
      <c r="A380" s="2"/>
      <c r="B380" s="3"/>
    </row>
    <row r="381" spans="1:2" x14ac:dyDescent="0.35">
      <c r="A381" s="2"/>
      <c r="B381" s="3"/>
    </row>
    <row r="382" spans="1:2" x14ac:dyDescent="0.35">
      <c r="A382" s="2"/>
      <c r="B382" s="3"/>
    </row>
    <row r="383" spans="1:2" x14ac:dyDescent="0.35">
      <c r="A383" s="2"/>
      <c r="B383" s="3"/>
    </row>
    <row r="384" spans="1:2" x14ac:dyDescent="0.35">
      <c r="A384" s="2"/>
      <c r="B384" s="3"/>
    </row>
    <row r="385" spans="1:2" x14ac:dyDescent="0.35">
      <c r="A385" s="2"/>
      <c r="B385" s="3"/>
    </row>
    <row r="386" spans="1:2" x14ac:dyDescent="0.35">
      <c r="A386" s="2"/>
      <c r="B386" s="3"/>
    </row>
    <row r="387" spans="1:2" x14ac:dyDescent="0.35">
      <c r="A387" s="2"/>
      <c r="B387" s="3"/>
    </row>
    <row r="388" spans="1:2" x14ac:dyDescent="0.35">
      <c r="A388" s="2"/>
      <c r="B388" s="3"/>
    </row>
    <row r="389" spans="1:2" x14ac:dyDescent="0.35">
      <c r="A389" s="2"/>
      <c r="B389" s="3"/>
    </row>
    <row r="390" spans="1:2" x14ac:dyDescent="0.35">
      <c r="A390" s="2"/>
      <c r="B390" s="3"/>
    </row>
    <row r="391" spans="1:2" x14ac:dyDescent="0.35">
      <c r="A391" s="2"/>
      <c r="B391" s="3"/>
    </row>
    <row r="392" spans="1:2" x14ac:dyDescent="0.35">
      <c r="A392" s="2"/>
      <c r="B392" s="3"/>
    </row>
    <row r="393" spans="1:2" x14ac:dyDescent="0.35">
      <c r="A393" s="2"/>
      <c r="B393" s="3"/>
    </row>
    <row r="394" spans="1:2" x14ac:dyDescent="0.35">
      <c r="A394" s="2"/>
      <c r="B394" s="3"/>
    </row>
    <row r="395" spans="1:2" x14ac:dyDescent="0.35">
      <c r="A395" s="2"/>
      <c r="B395" s="3"/>
    </row>
    <row r="396" spans="1:2" x14ac:dyDescent="0.35">
      <c r="A396" s="2"/>
      <c r="B396" s="3"/>
    </row>
    <row r="397" spans="1:2" x14ac:dyDescent="0.35">
      <c r="A397" s="2"/>
      <c r="B397" s="3"/>
    </row>
    <row r="398" spans="1:2" x14ac:dyDescent="0.35">
      <c r="A398" s="2"/>
      <c r="B398" s="3"/>
    </row>
    <row r="399" spans="1:2" x14ac:dyDescent="0.35">
      <c r="A399" s="2"/>
      <c r="B399" s="3"/>
    </row>
    <row r="400" spans="1:2" x14ac:dyDescent="0.35">
      <c r="A400" s="2"/>
      <c r="B400" s="3"/>
    </row>
    <row r="401" spans="1:2" x14ac:dyDescent="0.35">
      <c r="A401" s="2"/>
      <c r="B401" s="3"/>
    </row>
    <row r="402" spans="1:2" x14ac:dyDescent="0.35">
      <c r="A402" s="2"/>
      <c r="B402" s="3"/>
    </row>
    <row r="403" spans="1:2" x14ac:dyDescent="0.35">
      <c r="A403" s="2"/>
      <c r="B403" s="3"/>
    </row>
    <row r="404" spans="1:2" x14ac:dyDescent="0.35">
      <c r="A404" s="2"/>
      <c r="B404" s="3"/>
    </row>
    <row r="405" spans="1:2" x14ac:dyDescent="0.35">
      <c r="A405" s="2"/>
      <c r="B405" s="3"/>
    </row>
    <row r="406" spans="1:2" x14ac:dyDescent="0.35">
      <c r="A406" s="2"/>
      <c r="B406" s="3"/>
    </row>
    <row r="407" spans="1:2" x14ac:dyDescent="0.35">
      <c r="A407" s="2"/>
      <c r="B407" s="3"/>
    </row>
    <row r="408" spans="1:2" x14ac:dyDescent="0.35">
      <c r="A408" s="2"/>
      <c r="B408" s="3"/>
    </row>
    <row r="409" spans="1:2" x14ac:dyDescent="0.35">
      <c r="A409" s="2"/>
      <c r="B409" s="3"/>
    </row>
    <row r="410" spans="1:2" x14ac:dyDescent="0.35">
      <c r="A410" s="2"/>
      <c r="B410" s="3"/>
    </row>
    <row r="411" spans="1:2" x14ac:dyDescent="0.35">
      <c r="A411" s="2"/>
      <c r="B411" s="3"/>
    </row>
    <row r="412" spans="1:2" x14ac:dyDescent="0.35">
      <c r="B412" s="3"/>
    </row>
    <row r="413" spans="1:2" x14ac:dyDescent="0.35">
      <c r="B413" s="3"/>
    </row>
    <row r="414" spans="1:2" x14ac:dyDescent="0.35">
      <c r="B414" s="3"/>
    </row>
    <row r="415" spans="1:2" x14ac:dyDescent="0.35">
      <c r="B415" s="3"/>
    </row>
    <row r="416" spans="1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74C8-025B-4047-BE6B-F3CE1B96CBF1}">
  <dimension ref="A1:L105"/>
  <sheetViews>
    <sheetView tabSelected="1" workbookViewId="0">
      <pane xSplit="1" ySplit="6" topLeftCell="B94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A2" sqref="A2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2" x14ac:dyDescent="0.35">
      <c r="A1" t="s">
        <v>1058</v>
      </c>
      <c r="F1" t="s">
        <v>1059</v>
      </c>
    </row>
    <row r="2" spans="1:12" x14ac:dyDescent="0.35">
      <c r="A2" t="s">
        <v>1072</v>
      </c>
      <c r="B2">
        <v>10</v>
      </c>
      <c r="C2" t="s">
        <v>1061</v>
      </c>
      <c r="D2" t="s">
        <v>1062</v>
      </c>
      <c r="F2" t="s">
        <v>1072</v>
      </c>
      <c r="G2">
        <v>10</v>
      </c>
      <c r="H2" t="s">
        <v>1061</v>
      </c>
      <c r="I2" t="s">
        <v>1062</v>
      </c>
    </row>
    <row r="3" spans="1:12" x14ac:dyDescent="0.35">
      <c r="A3" t="s">
        <v>1063</v>
      </c>
      <c r="B3">
        <v>80</v>
      </c>
      <c r="C3">
        <v>10</v>
      </c>
      <c r="D3">
        <v>0</v>
      </c>
      <c r="F3" t="s">
        <v>1063</v>
      </c>
      <c r="G3">
        <v>80</v>
      </c>
      <c r="H3">
        <v>10</v>
      </c>
      <c r="I3">
        <v>0</v>
      </c>
    </row>
    <row r="4" spans="1:12" x14ac:dyDescent="0.35">
      <c r="A4" t="s">
        <v>1064</v>
      </c>
      <c r="B4">
        <v>70</v>
      </c>
      <c r="C4">
        <v>8</v>
      </c>
      <c r="D4">
        <v>2</v>
      </c>
      <c r="F4" t="s">
        <v>1064</v>
      </c>
      <c r="G4">
        <v>70</v>
      </c>
      <c r="H4">
        <v>8</v>
      </c>
      <c r="I4">
        <v>2</v>
      </c>
    </row>
    <row r="5" spans="1:12" x14ac:dyDescent="0.35">
      <c r="A5" t="s">
        <v>1065</v>
      </c>
      <c r="B5">
        <v>60</v>
      </c>
      <c r="C5">
        <v>4</v>
      </c>
      <c r="D5">
        <v>2</v>
      </c>
      <c r="F5" t="s">
        <v>1065</v>
      </c>
      <c r="G5">
        <v>60</v>
      </c>
      <c r="H5">
        <v>4</v>
      </c>
      <c r="I5">
        <v>2</v>
      </c>
    </row>
    <row r="6" spans="1:12" x14ac:dyDescent="0.35">
      <c r="A6" t="s">
        <v>1066</v>
      </c>
      <c r="B6">
        <v>50</v>
      </c>
      <c r="C6">
        <v>0.5</v>
      </c>
      <c r="D6">
        <v>3.5</v>
      </c>
      <c r="F6" t="s">
        <v>1066</v>
      </c>
      <c r="G6">
        <v>50</v>
      </c>
      <c r="H6">
        <v>0.5</v>
      </c>
      <c r="I6">
        <v>3.5</v>
      </c>
    </row>
    <row r="8" spans="1:12" x14ac:dyDescent="0.35">
      <c r="F8" t="s">
        <v>1089</v>
      </c>
      <c r="G8" t="s">
        <v>1090</v>
      </c>
    </row>
    <row r="9" spans="1:12" x14ac:dyDescent="0.35">
      <c r="A9" s="2"/>
      <c r="B9" s="3"/>
      <c r="F9" s="3"/>
      <c r="G9" s="3">
        <f>IF(F9&gt;=G$3,H$3,IF(F9&gt;=G$4,(H$4+((F9-G$4)/(G$3-G$4))*I$4),IF(F9&gt;G$5,(H$5+((F9-G$5)/(G$4-G$5))*I$5),IF(F9&gt;=G$6,(H$6+((F9-G$6)/(G$5-G$6)*I$6)),0))))</f>
        <v>0</v>
      </c>
      <c r="L9" s="3">
        <f>IF(K9&gt;=L$3,M$3,IF(K9&gt;=L$4,(M$4+((K9-L$4)/(L$3-L$4))*N$4),IF(K9&gt;L$5,(M$5+((K9-L$5)/(L$4-L$5))*N$5),IF(K9&gt;=L$6,(M$6+((K9-L$6)/(L$5-L$6)*N$6)),0))))</f>
        <v>0</v>
      </c>
    </row>
    <row r="10" spans="1:12" x14ac:dyDescent="0.35">
      <c r="A10" s="2"/>
      <c r="B10" s="3"/>
    </row>
    <row r="11" spans="1:12" x14ac:dyDescent="0.35">
      <c r="A11" s="2"/>
      <c r="B11" s="3"/>
    </row>
    <row r="12" spans="1:12" x14ac:dyDescent="0.35">
      <c r="A12" s="2"/>
      <c r="B12" s="3"/>
    </row>
    <row r="13" spans="1:12" x14ac:dyDescent="0.35">
      <c r="A13" s="2"/>
      <c r="B13" s="3"/>
    </row>
    <row r="14" spans="1:12" x14ac:dyDescent="0.35">
      <c r="A14" s="2"/>
      <c r="B14" s="3"/>
    </row>
    <row r="15" spans="1:12" x14ac:dyDescent="0.35">
      <c r="A15" s="2"/>
      <c r="B15" s="3"/>
    </row>
    <row r="16" spans="1:12" x14ac:dyDescent="0.35">
      <c r="A16" s="2"/>
      <c r="B16" s="3"/>
    </row>
    <row r="17" spans="1:3" x14ac:dyDescent="0.35">
      <c r="A17" s="2"/>
      <c r="B17" s="3"/>
    </row>
    <row r="18" spans="1:3" x14ac:dyDescent="0.35">
      <c r="A18" s="2"/>
      <c r="B18" s="3"/>
    </row>
    <row r="19" spans="1:3" x14ac:dyDescent="0.35">
      <c r="A19" s="2"/>
      <c r="B19" s="3"/>
    </row>
    <row r="20" spans="1:3" x14ac:dyDescent="0.35">
      <c r="A20" s="2"/>
      <c r="B20" s="3"/>
    </row>
    <row r="21" spans="1:3" x14ac:dyDescent="0.35">
      <c r="A21" s="2"/>
      <c r="B21" s="3"/>
    </row>
    <row r="22" spans="1:3" x14ac:dyDescent="0.35">
      <c r="A22" s="2"/>
      <c r="B22" s="3"/>
    </row>
    <row r="23" spans="1:3" x14ac:dyDescent="0.35">
      <c r="A23" s="2"/>
      <c r="B23" s="3"/>
    </row>
    <row r="24" spans="1:3" x14ac:dyDescent="0.35">
      <c r="A24" s="2"/>
      <c r="B24" s="3"/>
    </row>
    <row r="25" spans="1:3" x14ac:dyDescent="0.35">
      <c r="A25" s="2"/>
      <c r="B25" s="3"/>
    </row>
    <row r="26" spans="1:3" x14ac:dyDescent="0.35">
      <c r="A26" s="2"/>
      <c r="B26" s="3"/>
    </row>
    <row r="27" spans="1:3" x14ac:dyDescent="0.35">
      <c r="A27" s="2"/>
      <c r="B27" s="3"/>
    </row>
    <row r="28" spans="1:3" x14ac:dyDescent="0.35">
      <c r="A28" s="2"/>
      <c r="B28" s="3"/>
      <c r="C28" s="5"/>
    </row>
    <row r="29" spans="1:3" x14ac:dyDescent="0.35">
      <c r="A29" s="2"/>
      <c r="B29" s="3"/>
    </row>
    <row r="30" spans="1:3" x14ac:dyDescent="0.35">
      <c r="A30" s="2"/>
      <c r="B30" s="3"/>
    </row>
    <row r="31" spans="1:3" x14ac:dyDescent="0.35">
      <c r="A31" s="2"/>
      <c r="B31" s="3"/>
    </row>
    <row r="32" spans="1:3" x14ac:dyDescent="0.35">
      <c r="A32" s="2"/>
      <c r="B32" s="3"/>
    </row>
    <row r="33" spans="1:4" x14ac:dyDescent="0.35">
      <c r="A33" s="2"/>
      <c r="B33" s="3"/>
    </row>
    <row r="34" spans="1:4" x14ac:dyDescent="0.35">
      <c r="A34" s="2"/>
      <c r="B34" s="3"/>
    </row>
    <row r="35" spans="1:4" x14ac:dyDescent="0.35">
      <c r="A35" s="2"/>
      <c r="B35" s="3"/>
    </row>
    <row r="36" spans="1:4" x14ac:dyDescent="0.35">
      <c r="A36" s="2"/>
      <c r="B36" s="3"/>
    </row>
    <row r="37" spans="1:4" x14ac:dyDescent="0.35">
      <c r="A37" s="2"/>
      <c r="B37" s="3"/>
    </row>
    <row r="38" spans="1:4" x14ac:dyDescent="0.35">
      <c r="A38" s="2"/>
      <c r="B38" s="3"/>
    </row>
    <row r="39" spans="1:4" x14ac:dyDescent="0.35">
      <c r="A39" s="2"/>
      <c r="B39" s="3"/>
    </row>
    <row r="40" spans="1:4" x14ac:dyDescent="0.35">
      <c r="A40" s="2"/>
      <c r="B40" s="3"/>
    </row>
    <row r="41" spans="1:4" x14ac:dyDescent="0.35">
      <c r="A41" s="2"/>
      <c r="B41" s="3"/>
    </row>
    <row r="42" spans="1:4" x14ac:dyDescent="0.35">
      <c r="A42" s="2"/>
      <c r="B42" s="3"/>
    </row>
    <row r="43" spans="1:4" x14ac:dyDescent="0.35">
      <c r="A43" s="2"/>
      <c r="B43" s="3"/>
    </row>
    <row r="44" spans="1:4" x14ac:dyDescent="0.35">
      <c r="A44" s="2"/>
      <c r="B44" s="3"/>
      <c r="C44" s="4">
        <f>A44-50</f>
        <v>-50</v>
      </c>
      <c r="D44" t="e">
        <f>C44/B44*10</f>
        <v>#DIV/0!</v>
      </c>
    </row>
    <row r="45" spans="1:4" x14ac:dyDescent="0.35">
      <c r="A45" s="2"/>
      <c r="B45" s="3"/>
    </row>
    <row r="46" spans="1:4" x14ac:dyDescent="0.35">
      <c r="A46" s="2"/>
      <c r="B46" s="3"/>
      <c r="C46" s="4">
        <f>A46-50</f>
        <v>-50</v>
      </c>
      <c r="D46" t="e">
        <f>C46/B46*10</f>
        <v>#DIV/0!</v>
      </c>
    </row>
    <row r="47" spans="1:4" x14ac:dyDescent="0.35">
      <c r="A47" s="2"/>
      <c r="B47" s="3"/>
    </row>
    <row r="48" spans="1:4" x14ac:dyDescent="0.35">
      <c r="A48" s="2"/>
      <c r="B48" s="3"/>
    </row>
    <row r="49" spans="1:2" x14ac:dyDescent="0.35">
      <c r="A49" s="2"/>
      <c r="B49" s="3"/>
    </row>
    <row r="50" spans="1:2" x14ac:dyDescent="0.35">
      <c r="A50" s="2"/>
      <c r="B50" s="3"/>
    </row>
    <row r="51" spans="1:2" x14ac:dyDescent="0.35">
      <c r="A51" s="2"/>
      <c r="B51" s="3"/>
    </row>
    <row r="52" spans="1:2" x14ac:dyDescent="0.35">
      <c r="A52" s="2"/>
      <c r="B52" s="3"/>
    </row>
    <row r="53" spans="1:2" x14ac:dyDescent="0.35">
      <c r="A53" s="2"/>
      <c r="B53" s="3"/>
    </row>
    <row r="54" spans="1:2" x14ac:dyDescent="0.35">
      <c r="A54" s="2"/>
      <c r="B54" s="3"/>
    </row>
    <row r="55" spans="1:2" x14ac:dyDescent="0.35">
      <c r="A55" s="2"/>
      <c r="B55" s="3"/>
    </row>
    <row r="56" spans="1:2" x14ac:dyDescent="0.35">
      <c r="A56" s="2"/>
      <c r="B56" s="3"/>
    </row>
    <row r="57" spans="1:2" x14ac:dyDescent="0.35">
      <c r="A57" s="2"/>
      <c r="B57" s="3"/>
    </row>
    <row r="58" spans="1:2" x14ac:dyDescent="0.35">
      <c r="A58" s="2"/>
      <c r="B58" s="3"/>
    </row>
    <row r="59" spans="1:2" x14ac:dyDescent="0.35">
      <c r="A59" s="2"/>
      <c r="B59" s="3"/>
    </row>
    <row r="60" spans="1:2" x14ac:dyDescent="0.35">
      <c r="A60" s="2"/>
      <c r="B60" s="3"/>
    </row>
    <row r="61" spans="1:2" x14ac:dyDescent="0.35">
      <c r="A61" s="2"/>
      <c r="B61" s="3"/>
    </row>
    <row r="62" spans="1:2" x14ac:dyDescent="0.35">
      <c r="A62" s="2"/>
      <c r="B62" s="3"/>
    </row>
    <row r="63" spans="1:2" x14ac:dyDescent="0.35">
      <c r="A63" s="2"/>
      <c r="B63" s="3"/>
    </row>
    <row r="64" spans="1:2" x14ac:dyDescent="0.35">
      <c r="A64" s="2"/>
      <c r="B64" s="3"/>
    </row>
    <row r="65" spans="1:2" x14ac:dyDescent="0.35">
      <c r="A65" s="2"/>
      <c r="B65" s="3"/>
    </row>
    <row r="66" spans="1:2" x14ac:dyDescent="0.35">
      <c r="A66" s="2"/>
      <c r="B66" s="3"/>
    </row>
    <row r="67" spans="1:2" x14ac:dyDescent="0.35">
      <c r="A67" s="2"/>
      <c r="B67" s="3"/>
    </row>
    <row r="68" spans="1:2" x14ac:dyDescent="0.35">
      <c r="A68" s="2"/>
      <c r="B68" s="3"/>
    </row>
    <row r="69" spans="1:2" x14ac:dyDescent="0.35">
      <c r="A69" s="2"/>
      <c r="B69" s="3"/>
    </row>
    <row r="70" spans="1:2" x14ac:dyDescent="0.35">
      <c r="A70" s="2"/>
      <c r="B70" s="3"/>
    </row>
    <row r="71" spans="1:2" x14ac:dyDescent="0.35">
      <c r="A71" s="2"/>
      <c r="B71" s="3"/>
    </row>
    <row r="72" spans="1:2" x14ac:dyDescent="0.35">
      <c r="A72" s="2"/>
      <c r="B72" s="3"/>
    </row>
    <row r="73" spans="1:2" x14ac:dyDescent="0.35">
      <c r="A73" s="2"/>
      <c r="B73" s="3"/>
    </row>
    <row r="74" spans="1:2" x14ac:dyDescent="0.35">
      <c r="A74" s="2"/>
      <c r="B74" s="3"/>
    </row>
    <row r="75" spans="1:2" x14ac:dyDescent="0.35">
      <c r="A75" s="2"/>
      <c r="B75" s="3"/>
    </row>
    <row r="76" spans="1:2" x14ac:dyDescent="0.35">
      <c r="A76" s="2"/>
      <c r="B76" s="3"/>
    </row>
    <row r="77" spans="1:2" x14ac:dyDescent="0.35">
      <c r="A77" s="2"/>
      <c r="B77" s="3"/>
    </row>
    <row r="78" spans="1:2" x14ac:dyDescent="0.35">
      <c r="A78" s="2"/>
      <c r="B78" s="3"/>
    </row>
    <row r="79" spans="1:2" x14ac:dyDescent="0.35">
      <c r="A79" s="2"/>
      <c r="B79" s="3"/>
    </row>
    <row r="80" spans="1:2" x14ac:dyDescent="0.35">
      <c r="A80" s="2"/>
      <c r="B80" s="3"/>
    </row>
    <row r="81" spans="1:2" x14ac:dyDescent="0.35">
      <c r="A81" s="2"/>
      <c r="B81" s="3"/>
    </row>
    <row r="82" spans="1:2" x14ac:dyDescent="0.35">
      <c r="A82" s="2"/>
      <c r="B82" s="3"/>
    </row>
    <row r="83" spans="1:2" x14ac:dyDescent="0.35">
      <c r="A83" s="2"/>
      <c r="B83" s="3"/>
    </row>
    <row r="84" spans="1:2" x14ac:dyDescent="0.35">
      <c r="A84" s="2"/>
      <c r="B84" s="3"/>
    </row>
    <row r="85" spans="1:2" x14ac:dyDescent="0.35">
      <c r="A85" s="2"/>
      <c r="B85" s="3"/>
    </row>
    <row r="86" spans="1:2" x14ac:dyDescent="0.35">
      <c r="A86" s="2"/>
      <c r="B86" s="3"/>
    </row>
    <row r="87" spans="1:2" x14ac:dyDescent="0.35">
      <c r="A87" s="2"/>
      <c r="B87" s="3"/>
    </row>
    <row r="88" spans="1:2" x14ac:dyDescent="0.35">
      <c r="A88" s="2"/>
      <c r="B88" s="3"/>
    </row>
    <row r="89" spans="1:2" x14ac:dyDescent="0.35">
      <c r="A89" s="2"/>
      <c r="B89" s="3"/>
    </row>
    <row r="90" spans="1:2" x14ac:dyDescent="0.35">
      <c r="A90" s="2"/>
      <c r="B90" s="3"/>
    </row>
    <row r="91" spans="1:2" x14ac:dyDescent="0.35">
      <c r="A91" s="2"/>
      <c r="B91" s="3"/>
    </row>
    <row r="92" spans="1:2" x14ac:dyDescent="0.35">
      <c r="A92" s="2"/>
      <c r="B92" s="3"/>
    </row>
    <row r="93" spans="1:2" x14ac:dyDescent="0.35">
      <c r="A93" s="2"/>
      <c r="B93" s="3"/>
    </row>
    <row r="94" spans="1:2" x14ac:dyDescent="0.35">
      <c r="A94" s="2"/>
      <c r="B94" s="3"/>
    </row>
    <row r="95" spans="1:2" x14ac:dyDescent="0.35">
      <c r="A95" s="2"/>
      <c r="B95" s="3"/>
    </row>
    <row r="96" spans="1:2" x14ac:dyDescent="0.35">
      <c r="A96" s="2"/>
      <c r="B96" s="3"/>
    </row>
    <row r="97" spans="1:2" x14ac:dyDescent="0.35">
      <c r="A97" s="2"/>
      <c r="B97" s="3"/>
    </row>
    <row r="98" spans="1:2" x14ac:dyDescent="0.35">
      <c r="A98" s="2"/>
      <c r="B98" s="3"/>
    </row>
    <row r="99" spans="1:2" x14ac:dyDescent="0.35">
      <c r="A99" s="2"/>
      <c r="B99" s="3"/>
    </row>
    <row r="100" spans="1:2" x14ac:dyDescent="0.35">
      <c r="A100" s="2"/>
      <c r="B100" s="3"/>
    </row>
    <row r="101" spans="1:2" x14ac:dyDescent="0.35">
      <c r="A101" s="2"/>
      <c r="B101" s="3"/>
    </row>
    <row r="102" spans="1:2" x14ac:dyDescent="0.35">
      <c r="B102" s="3"/>
    </row>
    <row r="103" spans="1:2" x14ac:dyDescent="0.35">
      <c r="B103" s="3"/>
    </row>
    <row r="104" spans="1:2" x14ac:dyDescent="0.35">
      <c r="B104" s="3"/>
    </row>
    <row r="105" spans="1:2" x14ac:dyDescent="0.35">
      <c r="B10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8C69-CA0E-4098-9BDD-D0C7B455FE3C}">
  <dimension ref="A1:I72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B15" sqref="B15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9" x14ac:dyDescent="0.35">
      <c r="A1" t="s">
        <v>1059</v>
      </c>
      <c r="F1" t="s">
        <v>1060</v>
      </c>
    </row>
    <row r="2" spans="1:9" x14ac:dyDescent="0.35">
      <c r="A2" t="s">
        <v>1073</v>
      </c>
      <c r="B2">
        <v>10</v>
      </c>
      <c r="C2" t="s">
        <v>1061</v>
      </c>
      <c r="D2" t="s">
        <v>1062</v>
      </c>
      <c r="F2" t="s">
        <v>1073</v>
      </c>
      <c r="G2">
        <v>10</v>
      </c>
      <c r="H2" t="s">
        <v>1061</v>
      </c>
      <c r="I2" t="s">
        <v>1062</v>
      </c>
    </row>
    <row r="3" spans="1:9" x14ac:dyDescent="0.35">
      <c r="A3" t="s">
        <v>1063</v>
      </c>
      <c r="B3">
        <v>7</v>
      </c>
      <c r="C3">
        <v>10</v>
      </c>
      <c r="D3">
        <v>0</v>
      </c>
      <c r="F3" t="s">
        <v>1063</v>
      </c>
      <c r="G3">
        <v>7</v>
      </c>
      <c r="H3">
        <v>10</v>
      </c>
      <c r="I3">
        <v>0</v>
      </c>
    </row>
    <row r="4" spans="1:9" x14ac:dyDescent="0.35">
      <c r="A4" t="s">
        <v>1064</v>
      </c>
      <c r="B4">
        <v>5</v>
      </c>
      <c r="C4">
        <v>7</v>
      </c>
      <c r="D4">
        <v>3</v>
      </c>
      <c r="F4" t="s">
        <v>1064</v>
      </c>
      <c r="G4">
        <v>5</v>
      </c>
      <c r="H4">
        <v>7</v>
      </c>
      <c r="I4">
        <v>3</v>
      </c>
    </row>
    <row r="5" spans="1:9" x14ac:dyDescent="0.35">
      <c r="A5" t="s">
        <v>1065</v>
      </c>
      <c r="B5">
        <v>3</v>
      </c>
      <c r="C5">
        <v>4</v>
      </c>
      <c r="D5">
        <v>3</v>
      </c>
      <c r="F5" t="s">
        <v>1065</v>
      </c>
      <c r="G5">
        <v>3</v>
      </c>
      <c r="H5">
        <v>4</v>
      </c>
      <c r="I5">
        <v>3</v>
      </c>
    </row>
    <row r="6" spans="1:9" x14ac:dyDescent="0.35">
      <c r="A6" t="s">
        <v>1066</v>
      </c>
      <c r="B6">
        <v>1</v>
      </c>
      <c r="C6">
        <v>0.5</v>
      </c>
      <c r="D6">
        <v>3.5</v>
      </c>
      <c r="F6" t="s">
        <v>1066</v>
      </c>
      <c r="G6">
        <v>1</v>
      </c>
      <c r="H6">
        <v>0.5</v>
      </c>
      <c r="I6">
        <v>3.5</v>
      </c>
    </row>
    <row r="8" spans="1:9" x14ac:dyDescent="0.35">
      <c r="A8" t="s">
        <v>1089</v>
      </c>
      <c r="B8" t="s">
        <v>1090</v>
      </c>
    </row>
    <row r="9" spans="1:9" x14ac:dyDescent="0.35">
      <c r="A9" s="4">
        <v>1</v>
      </c>
      <c r="B9" s="3">
        <f>IF(A9&gt;=B$3,C$3,IF(A9&gt;=B$4,(C$4+((A9-B$4)/(B$3-B$4))*D$4),IF(A9&gt;B$5,(C$5+((A9-B$5)/(B$4-B$5))*D$5),IF(A9&gt;=B$6,(C$6+((A9-B$6)/(B$5-B$6)*D$6)),0))))</f>
        <v>0.5</v>
      </c>
      <c r="F9" s="3"/>
    </row>
    <row r="10" spans="1:9" x14ac:dyDescent="0.35">
      <c r="A10" s="4">
        <v>0</v>
      </c>
      <c r="B10" s="3">
        <f t="shared" ref="B10:B29" si="0">IF(A10&gt;=B$3,C$3,IF(A10&gt;=B$4,(C$4+((A10-B$4)/(B$3-B$4))*D$4),IF(A10&gt;B$5,(C$5+((A10-B$5)/(B$4-B$5))*D$5),IF(A10&gt;=B$6,(C$6+((A10-B$6)/(B$5-B$6)*D$6)),0))))</f>
        <v>0</v>
      </c>
    </row>
    <row r="11" spans="1:9" x14ac:dyDescent="0.35">
      <c r="A11" s="4">
        <v>0</v>
      </c>
      <c r="B11" s="3">
        <f t="shared" si="0"/>
        <v>0</v>
      </c>
    </row>
    <row r="12" spans="1:9" x14ac:dyDescent="0.35">
      <c r="A12" s="4">
        <v>0</v>
      </c>
      <c r="B12" s="3">
        <f t="shared" si="0"/>
        <v>0</v>
      </c>
    </row>
    <row r="13" spans="1:9" x14ac:dyDescent="0.35">
      <c r="A13" s="4">
        <v>0</v>
      </c>
      <c r="B13" s="3">
        <f t="shared" si="0"/>
        <v>0</v>
      </c>
    </row>
    <row r="14" spans="1:9" x14ac:dyDescent="0.35">
      <c r="A14" s="4">
        <v>2</v>
      </c>
      <c r="B14" s="3">
        <f t="shared" si="0"/>
        <v>2.25</v>
      </c>
    </row>
    <row r="15" spans="1:9" x14ac:dyDescent="0.35">
      <c r="A15" s="4">
        <v>0</v>
      </c>
      <c r="B15" s="3">
        <f t="shared" si="0"/>
        <v>0</v>
      </c>
    </row>
    <row r="16" spans="1:9" x14ac:dyDescent="0.35">
      <c r="A16" s="4">
        <v>1</v>
      </c>
      <c r="B16" s="3">
        <f t="shared" si="0"/>
        <v>0.5</v>
      </c>
    </row>
    <row r="17" spans="1:3" x14ac:dyDescent="0.35">
      <c r="A17" s="4">
        <v>2</v>
      </c>
      <c r="B17" s="3">
        <f t="shared" si="0"/>
        <v>2.25</v>
      </c>
    </row>
    <row r="18" spans="1:3" x14ac:dyDescent="0.35">
      <c r="A18" s="4">
        <v>0</v>
      </c>
      <c r="B18" s="3">
        <f t="shared" si="0"/>
        <v>0</v>
      </c>
    </row>
    <row r="19" spans="1:3" x14ac:dyDescent="0.35">
      <c r="A19" s="4">
        <v>0</v>
      </c>
      <c r="B19" s="3">
        <f t="shared" si="0"/>
        <v>0</v>
      </c>
    </row>
    <row r="20" spans="1:3" x14ac:dyDescent="0.35">
      <c r="A20" s="4">
        <v>3</v>
      </c>
      <c r="B20" s="3">
        <f t="shared" si="0"/>
        <v>4</v>
      </c>
    </row>
    <row r="21" spans="1:3" x14ac:dyDescent="0.35">
      <c r="A21" s="4">
        <v>0</v>
      </c>
      <c r="B21" s="3">
        <f t="shared" si="0"/>
        <v>0</v>
      </c>
    </row>
    <row r="22" spans="1:3" x14ac:dyDescent="0.35">
      <c r="A22" s="4">
        <v>0</v>
      </c>
      <c r="B22" s="3">
        <f t="shared" si="0"/>
        <v>0</v>
      </c>
    </row>
    <row r="23" spans="1:3" x14ac:dyDescent="0.35">
      <c r="A23" s="4">
        <v>0</v>
      </c>
      <c r="B23" s="3">
        <f t="shared" si="0"/>
        <v>0</v>
      </c>
    </row>
    <row r="24" spans="1:3" x14ac:dyDescent="0.35">
      <c r="A24" s="4">
        <v>0</v>
      </c>
      <c r="B24" s="3">
        <f t="shared" si="0"/>
        <v>0</v>
      </c>
    </row>
    <row r="25" spans="1:3" x14ac:dyDescent="0.35">
      <c r="A25" s="4">
        <v>1</v>
      </c>
      <c r="B25" s="3">
        <f t="shared" si="0"/>
        <v>0.5</v>
      </c>
    </row>
    <row r="26" spans="1:3" x14ac:dyDescent="0.35">
      <c r="A26" s="4">
        <v>0</v>
      </c>
      <c r="B26" s="3">
        <f t="shared" si="0"/>
        <v>0</v>
      </c>
    </row>
    <row r="27" spans="1:3" x14ac:dyDescent="0.35">
      <c r="A27" s="4">
        <v>0</v>
      </c>
      <c r="B27" s="3">
        <f t="shared" si="0"/>
        <v>0</v>
      </c>
    </row>
    <row r="28" spans="1:3" x14ac:dyDescent="0.35">
      <c r="A28" s="4">
        <v>3</v>
      </c>
      <c r="B28" s="3">
        <f t="shared" si="0"/>
        <v>4</v>
      </c>
      <c r="C28" s="5"/>
    </row>
    <row r="29" spans="1:3" x14ac:dyDescent="0.35">
      <c r="A29" s="4">
        <v>0</v>
      </c>
      <c r="B29" s="3">
        <f t="shared" si="0"/>
        <v>0</v>
      </c>
    </row>
    <row r="30" spans="1:3" x14ac:dyDescent="0.35">
      <c r="A30" s="4"/>
      <c r="B30" s="3"/>
    </row>
    <row r="31" spans="1:3" x14ac:dyDescent="0.35">
      <c r="A31" s="4"/>
      <c r="B31" s="3"/>
    </row>
    <row r="32" spans="1:3" x14ac:dyDescent="0.35">
      <c r="A32" s="4"/>
      <c r="B32" s="3"/>
    </row>
    <row r="33" spans="1:4" x14ac:dyDescent="0.35">
      <c r="A33" s="4"/>
      <c r="B33" s="3"/>
    </row>
    <row r="34" spans="1:4" x14ac:dyDescent="0.35">
      <c r="A34" s="4"/>
      <c r="B34" s="3"/>
    </row>
    <row r="35" spans="1:4" x14ac:dyDescent="0.35">
      <c r="A35" s="4"/>
      <c r="B35" s="3"/>
    </row>
    <row r="36" spans="1:4" x14ac:dyDescent="0.35">
      <c r="A36" s="4"/>
      <c r="B36" s="3"/>
    </row>
    <row r="37" spans="1:4" x14ac:dyDescent="0.35">
      <c r="A37" s="4"/>
      <c r="B37" s="3"/>
    </row>
    <row r="38" spans="1:4" x14ac:dyDescent="0.35">
      <c r="A38" s="4"/>
      <c r="B38" s="3"/>
    </row>
    <row r="39" spans="1:4" x14ac:dyDescent="0.35">
      <c r="A39" s="4"/>
      <c r="B39" s="3"/>
    </row>
    <row r="40" spans="1:4" x14ac:dyDescent="0.35">
      <c r="A40" s="4"/>
      <c r="B40" s="3"/>
    </row>
    <row r="41" spans="1:4" x14ac:dyDescent="0.35">
      <c r="A41" s="4"/>
      <c r="B41" s="3"/>
    </row>
    <row r="42" spans="1:4" x14ac:dyDescent="0.35">
      <c r="A42" s="4"/>
      <c r="B42" s="3"/>
    </row>
    <row r="43" spans="1:4" x14ac:dyDescent="0.35">
      <c r="A43" s="4"/>
      <c r="B43" s="3"/>
    </row>
    <row r="44" spans="1:4" x14ac:dyDescent="0.35">
      <c r="A44" s="4"/>
      <c r="B44" s="3"/>
      <c r="C44" s="4">
        <f>A44-50</f>
        <v>-50</v>
      </c>
      <c r="D44" t="e">
        <f>C44/B44*10</f>
        <v>#DIV/0!</v>
      </c>
    </row>
    <row r="45" spans="1:4" x14ac:dyDescent="0.35">
      <c r="A45" s="4"/>
      <c r="B45" s="3"/>
    </row>
    <row r="46" spans="1:4" x14ac:dyDescent="0.35">
      <c r="A46" s="4"/>
      <c r="B46" s="3"/>
      <c r="C46" s="4">
        <f>A46-50</f>
        <v>-50</v>
      </c>
      <c r="D46" t="e">
        <f>C46/B46*10</f>
        <v>#DIV/0!</v>
      </c>
    </row>
    <row r="47" spans="1:4" x14ac:dyDescent="0.35">
      <c r="A47" s="4"/>
      <c r="B47" s="3"/>
    </row>
    <row r="48" spans="1:4" x14ac:dyDescent="0.35">
      <c r="A48" s="4"/>
      <c r="B48" s="3"/>
    </row>
    <row r="49" spans="1:2" x14ac:dyDescent="0.35">
      <c r="A49" s="4"/>
      <c r="B49" s="3"/>
    </row>
    <row r="50" spans="1:2" x14ac:dyDescent="0.35">
      <c r="A50" s="4"/>
      <c r="B50" s="3"/>
    </row>
    <row r="51" spans="1:2" x14ac:dyDescent="0.35">
      <c r="A51" s="4"/>
      <c r="B51" s="3"/>
    </row>
    <row r="52" spans="1:2" x14ac:dyDescent="0.35">
      <c r="A52" s="4"/>
      <c r="B52" s="3"/>
    </row>
    <row r="53" spans="1:2" x14ac:dyDescent="0.35">
      <c r="A53" s="4"/>
      <c r="B53" s="3"/>
    </row>
    <row r="54" spans="1:2" x14ac:dyDescent="0.35">
      <c r="A54" s="4"/>
      <c r="B54" s="3"/>
    </row>
    <row r="55" spans="1:2" x14ac:dyDescent="0.35">
      <c r="A55" s="4"/>
      <c r="B55" s="3"/>
    </row>
    <row r="56" spans="1:2" x14ac:dyDescent="0.35">
      <c r="A56" s="4"/>
      <c r="B56" s="3"/>
    </row>
    <row r="57" spans="1:2" x14ac:dyDescent="0.35">
      <c r="A57" s="4"/>
      <c r="B57" s="3"/>
    </row>
    <row r="58" spans="1:2" x14ac:dyDescent="0.35">
      <c r="A58" s="4"/>
      <c r="B58" s="3"/>
    </row>
    <row r="59" spans="1:2" x14ac:dyDescent="0.35">
      <c r="A59" s="4"/>
      <c r="B59" s="3"/>
    </row>
    <row r="60" spans="1:2" x14ac:dyDescent="0.35">
      <c r="A60" s="4"/>
      <c r="B60" s="3"/>
    </row>
    <row r="61" spans="1:2" x14ac:dyDescent="0.35">
      <c r="A61" s="4"/>
      <c r="B61" s="3"/>
    </row>
    <row r="62" spans="1:2" x14ac:dyDescent="0.35">
      <c r="A62" s="4"/>
      <c r="B62" s="3"/>
    </row>
    <row r="63" spans="1:2" x14ac:dyDescent="0.35">
      <c r="A63" s="4"/>
      <c r="B63" s="3"/>
    </row>
    <row r="64" spans="1:2" x14ac:dyDescent="0.35">
      <c r="A64" s="4"/>
      <c r="B64" s="3"/>
    </row>
    <row r="65" spans="1:2" x14ac:dyDescent="0.35">
      <c r="A65" s="4"/>
      <c r="B65" s="3"/>
    </row>
    <row r="66" spans="1:2" x14ac:dyDescent="0.35">
      <c r="A66" s="4"/>
      <c r="B66" s="3"/>
    </row>
    <row r="67" spans="1:2" x14ac:dyDescent="0.35">
      <c r="A67" s="4"/>
      <c r="B67" s="3"/>
    </row>
    <row r="68" spans="1:2" x14ac:dyDescent="0.35">
      <c r="A68" s="4"/>
      <c r="B68" s="3"/>
    </row>
    <row r="69" spans="1:2" x14ac:dyDescent="0.35">
      <c r="A69" s="4"/>
      <c r="B69" s="3"/>
    </row>
    <row r="70" spans="1:2" x14ac:dyDescent="0.35">
      <c r="A70" s="4"/>
      <c r="B70" s="3"/>
    </row>
    <row r="71" spans="1:2" x14ac:dyDescent="0.35">
      <c r="A71" s="4"/>
      <c r="B71" s="3"/>
    </row>
    <row r="72" spans="1:2" x14ac:dyDescent="0.35">
      <c r="A72" s="4"/>
      <c r="B72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71C3-AD75-4EC7-93B7-BD46CF453F8F}">
  <dimension ref="A1:F101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D6" sqref="D6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6" x14ac:dyDescent="0.35">
      <c r="A1" t="s">
        <v>1058</v>
      </c>
    </row>
    <row r="2" spans="1:6" x14ac:dyDescent="0.35">
      <c r="A2" t="s">
        <v>1042</v>
      </c>
      <c r="B2">
        <v>10</v>
      </c>
      <c r="C2" t="s">
        <v>1061</v>
      </c>
      <c r="D2" t="s">
        <v>1062</v>
      </c>
    </row>
    <row r="3" spans="1:6" x14ac:dyDescent="0.35">
      <c r="A3" t="s">
        <v>1063</v>
      </c>
      <c r="B3">
        <v>99.5</v>
      </c>
      <c r="C3">
        <v>10</v>
      </c>
      <c r="D3">
        <v>0</v>
      </c>
    </row>
    <row r="4" spans="1:6" x14ac:dyDescent="0.35">
      <c r="A4" t="s">
        <v>1064</v>
      </c>
      <c r="B4">
        <v>90</v>
      </c>
      <c r="C4">
        <v>7</v>
      </c>
      <c r="D4">
        <v>2</v>
      </c>
    </row>
    <row r="5" spans="1:6" x14ac:dyDescent="0.35">
      <c r="A5" t="s">
        <v>1065</v>
      </c>
      <c r="B5">
        <v>80</v>
      </c>
      <c r="C5">
        <v>4</v>
      </c>
      <c r="D5">
        <v>3</v>
      </c>
    </row>
    <row r="6" spans="1:6" x14ac:dyDescent="0.35">
      <c r="A6" t="s">
        <v>1066</v>
      </c>
      <c r="B6">
        <v>50</v>
      </c>
      <c r="C6">
        <v>0.5</v>
      </c>
      <c r="D6">
        <v>3.5</v>
      </c>
    </row>
    <row r="8" spans="1:6" x14ac:dyDescent="0.35">
      <c r="A8" t="s">
        <v>1089</v>
      </c>
      <c r="B8" t="s">
        <v>1090</v>
      </c>
    </row>
    <row r="9" spans="1:6" x14ac:dyDescent="0.35">
      <c r="A9" s="2">
        <v>99.825685904101817</v>
      </c>
      <c r="B9" s="3">
        <f>IF(A9&gt;=B$3,C$3,IF(A9&gt;=B$4,(C$4+((A9-B$4)/(B$3-B$4))*D$4),IF(A9&gt;B$5,(C$5+((A9-B$5)/(B$4-B$5))*D$5),IF(A9&gt;=B$6,(C$6+((A9-B$6)/(B$5-B$6)*D$6)),0))))</f>
        <v>10</v>
      </c>
      <c r="F9" s="3"/>
    </row>
    <row r="10" spans="1:6" x14ac:dyDescent="0.35">
      <c r="A10" s="2">
        <v>59.696674148963261</v>
      </c>
      <c r="B10" s="3">
        <f t="shared" ref="B10:B73" si="0">IF(A10&gt;=B$3,C$3,IF(A10&gt;=B$4,(C$4+((A10-B$4)/(B$3-B$4))*D$4),IF(A10&gt;B$5,(C$5+((A10-B$5)/(B$4-B$5))*D$5),IF(A10&gt;=B$6,(C$6+((A10-B$6)/(B$5-B$6)*D$6)),0))))</f>
        <v>1.6312786507123804</v>
      </c>
    </row>
    <row r="11" spans="1:6" x14ac:dyDescent="0.35">
      <c r="A11" s="2">
        <v>86.261747283397909</v>
      </c>
      <c r="B11" s="3">
        <f t="shared" si="0"/>
        <v>5.8785241850193728</v>
      </c>
    </row>
    <row r="12" spans="1:6" x14ac:dyDescent="0.35">
      <c r="A12" s="2">
        <v>77.994881963116555</v>
      </c>
      <c r="B12" s="3">
        <f t="shared" si="0"/>
        <v>3.7660695623635978</v>
      </c>
    </row>
    <row r="13" spans="1:6" x14ac:dyDescent="0.35">
      <c r="A13" s="2">
        <v>0</v>
      </c>
      <c r="B13" s="3">
        <f t="shared" si="0"/>
        <v>0</v>
      </c>
    </row>
    <row r="14" spans="1:6" x14ac:dyDescent="0.35">
      <c r="A14" s="2">
        <v>0</v>
      </c>
      <c r="B14" s="3">
        <f t="shared" si="0"/>
        <v>0</v>
      </c>
    </row>
    <row r="15" spans="1:6" x14ac:dyDescent="0.35">
      <c r="A15" s="2">
        <v>0</v>
      </c>
      <c r="B15" s="3">
        <f t="shared" si="0"/>
        <v>0</v>
      </c>
    </row>
    <row r="16" spans="1:6" x14ac:dyDescent="0.35">
      <c r="A16" s="2">
        <v>0</v>
      </c>
      <c r="B16" s="3">
        <f t="shared" si="0"/>
        <v>0</v>
      </c>
    </row>
    <row r="17" spans="1:3" x14ac:dyDescent="0.35">
      <c r="A17" s="2">
        <v>0</v>
      </c>
      <c r="B17" s="3">
        <f t="shared" si="0"/>
        <v>0</v>
      </c>
    </row>
    <row r="18" spans="1:3" x14ac:dyDescent="0.35">
      <c r="A18" s="2">
        <v>0</v>
      </c>
      <c r="B18" s="3">
        <f t="shared" si="0"/>
        <v>0</v>
      </c>
    </row>
    <row r="19" spans="1:3" x14ac:dyDescent="0.35">
      <c r="A19" s="2">
        <v>0</v>
      </c>
      <c r="B19" s="3">
        <f t="shared" si="0"/>
        <v>0</v>
      </c>
    </row>
    <row r="20" spans="1:3" x14ac:dyDescent="0.35">
      <c r="A20" s="2">
        <v>93.075195827158609</v>
      </c>
      <c r="B20" s="3">
        <f t="shared" si="0"/>
        <v>7.6474096478228653</v>
      </c>
    </row>
    <row r="21" spans="1:3" x14ac:dyDescent="0.35">
      <c r="A21" s="2">
        <v>0</v>
      </c>
      <c r="B21" s="3">
        <f t="shared" si="0"/>
        <v>0</v>
      </c>
    </row>
    <row r="22" spans="1:3" x14ac:dyDescent="0.35">
      <c r="A22" s="2">
        <v>87.197027440149398</v>
      </c>
      <c r="B22" s="3">
        <f t="shared" si="0"/>
        <v>6.1591082320448196</v>
      </c>
    </row>
    <row r="23" spans="1:3" x14ac:dyDescent="0.35">
      <c r="A23" s="2">
        <v>0</v>
      </c>
      <c r="B23" s="3">
        <f t="shared" si="0"/>
        <v>0</v>
      </c>
    </row>
    <row r="24" spans="1:3" x14ac:dyDescent="0.35">
      <c r="A24" s="2">
        <v>0</v>
      </c>
      <c r="B24" s="3">
        <f t="shared" si="0"/>
        <v>0</v>
      </c>
    </row>
    <row r="25" spans="1:3" x14ac:dyDescent="0.35">
      <c r="A25" s="2">
        <v>87.465815763080641</v>
      </c>
      <c r="B25" s="3">
        <f t="shared" si="0"/>
        <v>6.2397447289241921</v>
      </c>
    </row>
    <row r="26" spans="1:3" x14ac:dyDescent="0.35">
      <c r="A26" s="2">
        <v>0</v>
      </c>
      <c r="B26" s="3">
        <f t="shared" si="0"/>
        <v>0</v>
      </c>
    </row>
    <row r="27" spans="1:3" x14ac:dyDescent="0.35">
      <c r="A27" s="2">
        <v>99.095569544554081</v>
      </c>
      <c r="B27" s="3">
        <f t="shared" si="0"/>
        <v>8.9148567462219113</v>
      </c>
    </row>
    <row r="28" spans="1:3" x14ac:dyDescent="0.35">
      <c r="A28" s="2">
        <v>90.603932754370391</v>
      </c>
      <c r="B28" s="3">
        <f t="shared" si="0"/>
        <v>7.1271437377621876</v>
      </c>
      <c r="C28" s="5"/>
    </row>
    <row r="29" spans="1:3" x14ac:dyDescent="0.35">
      <c r="A29" s="2">
        <v>0</v>
      </c>
      <c r="B29" s="3">
        <f t="shared" si="0"/>
        <v>0</v>
      </c>
    </row>
    <row r="30" spans="1:3" x14ac:dyDescent="0.35">
      <c r="A30" s="2">
        <v>75.234459587326313</v>
      </c>
      <c r="B30" s="3">
        <f t="shared" si="0"/>
        <v>3.4440202851880701</v>
      </c>
    </row>
    <row r="31" spans="1:3" x14ac:dyDescent="0.35">
      <c r="A31" s="2">
        <v>0</v>
      </c>
      <c r="B31" s="3">
        <f t="shared" si="0"/>
        <v>0</v>
      </c>
    </row>
    <row r="32" spans="1:3" x14ac:dyDescent="0.35">
      <c r="A32" s="2">
        <v>0</v>
      </c>
      <c r="B32" s="3">
        <f t="shared" si="0"/>
        <v>0</v>
      </c>
    </row>
    <row r="33" spans="1:4" x14ac:dyDescent="0.35">
      <c r="A33" s="2">
        <v>0</v>
      </c>
      <c r="B33" s="3">
        <f t="shared" si="0"/>
        <v>0</v>
      </c>
    </row>
    <row r="34" spans="1:4" x14ac:dyDescent="0.35">
      <c r="A34" s="2">
        <v>61.356728531450408</v>
      </c>
      <c r="B34" s="3">
        <f t="shared" si="0"/>
        <v>1.8249516620025474</v>
      </c>
    </row>
    <row r="35" spans="1:4" x14ac:dyDescent="0.35">
      <c r="A35" s="2">
        <v>98.90420392100468</v>
      </c>
      <c r="B35" s="3">
        <f t="shared" si="0"/>
        <v>8.8745692465273009</v>
      </c>
    </row>
    <row r="36" spans="1:4" x14ac:dyDescent="0.35">
      <c r="A36" s="2">
        <v>78.895203692234986</v>
      </c>
      <c r="B36" s="3">
        <f t="shared" si="0"/>
        <v>3.8711070974274153</v>
      </c>
    </row>
    <row r="37" spans="1:4" x14ac:dyDescent="0.35">
      <c r="A37" s="2">
        <v>0</v>
      </c>
      <c r="B37" s="3">
        <f t="shared" si="0"/>
        <v>0</v>
      </c>
    </row>
    <row r="38" spans="1:4" x14ac:dyDescent="0.35">
      <c r="A38" s="2">
        <v>107.94135236741039</v>
      </c>
      <c r="B38" s="3">
        <f t="shared" si="0"/>
        <v>10</v>
      </c>
    </row>
    <row r="39" spans="1:4" x14ac:dyDescent="0.35">
      <c r="A39" s="2">
        <v>0</v>
      </c>
      <c r="B39" s="3">
        <f t="shared" si="0"/>
        <v>0</v>
      </c>
    </row>
    <row r="40" spans="1:4" x14ac:dyDescent="0.35">
      <c r="A40" s="2">
        <v>48.966874374021117</v>
      </c>
      <c r="B40" s="3">
        <f t="shared" si="0"/>
        <v>0</v>
      </c>
    </row>
    <row r="41" spans="1:4" x14ac:dyDescent="0.35">
      <c r="A41" s="2">
        <v>74.335083611842649</v>
      </c>
      <c r="B41" s="3">
        <f t="shared" si="0"/>
        <v>3.3390930880483087</v>
      </c>
    </row>
    <row r="42" spans="1:4" x14ac:dyDescent="0.35">
      <c r="A42" s="2">
        <v>0</v>
      </c>
      <c r="B42" s="3">
        <f t="shared" si="0"/>
        <v>0</v>
      </c>
    </row>
    <row r="43" spans="1:4" x14ac:dyDescent="0.35">
      <c r="A43" s="2">
        <v>82.119866089190509</v>
      </c>
      <c r="B43" s="3">
        <f t="shared" si="0"/>
        <v>4.6359598267571531</v>
      </c>
    </row>
    <row r="44" spans="1:4" x14ac:dyDescent="0.35">
      <c r="A44" s="2">
        <v>68.725593627823372</v>
      </c>
      <c r="B44" s="3">
        <f t="shared" si="0"/>
        <v>2.6846525899127265</v>
      </c>
      <c r="C44" s="4">
        <f>A44-50</f>
        <v>18.725593627823372</v>
      </c>
      <c r="D44">
        <f>C44/B44*10</f>
        <v>69.75052823662412</v>
      </c>
    </row>
    <row r="45" spans="1:4" x14ac:dyDescent="0.35">
      <c r="A45" s="2">
        <v>61.804049672161334</v>
      </c>
      <c r="B45" s="3">
        <f t="shared" si="0"/>
        <v>1.8771391284188221</v>
      </c>
    </row>
    <row r="46" spans="1:4" x14ac:dyDescent="0.35">
      <c r="A46" s="2">
        <v>57.375506914212934</v>
      </c>
      <c r="B46" s="3">
        <f t="shared" si="0"/>
        <v>1.3604758066581757</v>
      </c>
      <c r="C46" s="4">
        <f>A46-50</f>
        <v>7.3755069142129344</v>
      </c>
      <c r="D46">
        <f>C46/B46*10</f>
        <v>54.212701748293981</v>
      </c>
    </row>
    <row r="47" spans="1:4" x14ac:dyDescent="0.35">
      <c r="A47" s="2">
        <v>88.646298984415807</v>
      </c>
      <c r="B47" s="3">
        <f t="shared" si="0"/>
        <v>6.5938896953247426</v>
      </c>
    </row>
    <row r="48" spans="1:4" x14ac:dyDescent="0.35">
      <c r="A48" s="2">
        <v>0</v>
      </c>
      <c r="B48" s="3">
        <f t="shared" si="0"/>
        <v>0</v>
      </c>
    </row>
    <row r="49" spans="1:2" x14ac:dyDescent="0.35">
      <c r="A49" s="2">
        <v>58.995283505225196</v>
      </c>
      <c r="B49" s="3">
        <f t="shared" si="0"/>
        <v>1.549449742276273</v>
      </c>
    </row>
    <row r="50" spans="1:2" x14ac:dyDescent="0.35">
      <c r="A50" s="2">
        <v>75.542004802552015</v>
      </c>
      <c r="B50" s="3">
        <f t="shared" si="0"/>
        <v>3.4799005602977351</v>
      </c>
    </row>
    <row r="51" spans="1:2" x14ac:dyDescent="0.35">
      <c r="A51" s="2">
        <v>0</v>
      </c>
      <c r="B51" s="3">
        <f t="shared" si="0"/>
        <v>0</v>
      </c>
    </row>
    <row r="52" spans="1:2" x14ac:dyDescent="0.35">
      <c r="A52" s="2">
        <v>0</v>
      </c>
      <c r="B52" s="3">
        <f t="shared" si="0"/>
        <v>0</v>
      </c>
    </row>
    <row r="53" spans="1:2" x14ac:dyDescent="0.35">
      <c r="A53" s="2">
        <v>0</v>
      </c>
      <c r="B53" s="3">
        <f t="shared" si="0"/>
        <v>0</v>
      </c>
    </row>
    <row r="54" spans="1:2" x14ac:dyDescent="0.35">
      <c r="A54" s="2">
        <v>0</v>
      </c>
      <c r="B54" s="3">
        <f t="shared" si="0"/>
        <v>0</v>
      </c>
    </row>
    <row r="55" spans="1:2" x14ac:dyDescent="0.35">
      <c r="A55" s="2">
        <v>0</v>
      </c>
      <c r="B55" s="3">
        <f t="shared" si="0"/>
        <v>0</v>
      </c>
    </row>
    <row r="56" spans="1:2" x14ac:dyDescent="0.35">
      <c r="A56" s="2">
        <v>84.820047776572508</v>
      </c>
      <c r="B56" s="3">
        <f t="shared" si="0"/>
        <v>5.4460143329717523</v>
      </c>
    </row>
    <row r="57" spans="1:2" x14ac:dyDescent="0.35">
      <c r="A57" s="2">
        <v>0</v>
      </c>
      <c r="B57" s="3">
        <f t="shared" si="0"/>
        <v>0</v>
      </c>
    </row>
    <row r="58" spans="1:2" x14ac:dyDescent="0.35">
      <c r="A58" s="2">
        <v>0</v>
      </c>
      <c r="B58" s="3">
        <f t="shared" si="0"/>
        <v>0</v>
      </c>
    </row>
    <row r="59" spans="1:2" x14ac:dyDescent="0.35">
      <c r="A59" s="2">
        <v>0</v>
      </c>
      <c r="B59" s="3">
        <f t="shared" si="0"/>
        <v>0</v>
      </c>
    </row>
    <row r="60" spans="1:2" x14ac:dyDescent="0.35">
      <c r="A60" s="2">
        <v>86.429886843557597</v>
      </c>
      <c r="B60" s="3">
        <f t="shared" si="0"/>
        <v>5.9289660530672794</v>
      </c>
    </row>
    <row r="61" spans="1:2" x14ac:dyDescent="0.35">
      <c r="A61" s="2">
        <v>0</v>
      </c>
      <c r="B61" s="3">
        <f t="shared" si="0"/>
        <v>0</v>
      </c>
    </row>
    <row r="62" spans="1:2" x14ac:dyDescent="0.35">
      <c r="A62" s="2">
        <v>75.511451427394377</v>
      </c>
      <c r="B62" s="3">
        <f t="shared" si="0"/>
        <v>3.4763359998626773</v>
      </c>
    </row>
    <row r="63" spans="1:2" x14ac:dyDescent="0.35">
      <c r="A63" s="2">
        <v>71.726355582242576</v>
      </c>
      <c r="B63" s="3">
        <f t="shared" si="0"/>
        <v>3.0347414845949672</v>
      </c>
    </row>
    <row r="64" spans="1:2" x14ac:dyDescent="0.35">
      <c r="A64" s="2">
        <v>0</v>
      </c>
      <c r="B64" s="3">
        <f t="shared" si="0"/>
        <v>0</v>
      </c>
    </row>
    <row r="65" spans="1:2" x14ac:dyDescent="0.35">
      <c r="A65" s="2">
        <v>58.00055393359046</v>
      </c>
      <c r="B65" s="3">
        <f t="shared" si="0"/>
        <v>1.433397958918887</v>
      </c>
    </row>
    <row r="66" spans="1:2" x14ac:dyDescent="0.35">
      <c r="A66" s="2">
        <v>84.796058060837325</v>
      </c>
      <c r="B66" s="3">
        <f t="shared" si="0"/>
        <v>5.4388174182511975</v>
      </c>
    </row>
    <row r="67" spans="1:2" x14ac:dyDescent="0.35">
      <c r="A67" s="2">
        <v>101.9449421196875</v>
      </c>
      <c r="B67" s="3">
        <f t="shared" si="0"/>
        <v>10</v>
      </c>
    </row>
    <row r="68" spans="1:2" x14ac:dyDescent="0.35">
      <c r="A68" s="2">
        <v>77.397745779904383</v>
      </c>
      <c r="B68" s="3">
        <f t="shared" si="0"/>
        <v>3.6964036743221778</v>
      </c>
    </row>
    <row r="69" spans="1:2" x14ac:dyDescent="0.35">
      <c r="A69" s="2">
        <v>96.900206563704714</v>
      </c>
      <c r="B69" s="3">
        <f t="shared" si="0"/>
        <v>8.4526750660430974</v>
      </c>
    </row>
    <row r="70" spans="1:2" x14ac:dyDescent="0.35">
      <c r="A70" s="2">
        <v>93.046685412478098</v>
      </c>
      <c r="B70" s="3">
        <f t="shared" si="0"/>
        <v>7.6414074552585465</v>
      </c>
    </row>
    <row r="71" spans="1:2" x14ac:dyDescent="0.35">
      <c r="A71" s="2">
        <v>87.544073846408551</v>
      </c>
      <c r="B71" s="3">
        <f t="shared" si="0"/>
        <v>6.2632221539225652</v>
      </c>
    </row>
    <row r="72" spans="1:2" x14ac:dyDescent="0.35">
      <c r="A72" s="2">
        <v>85.261721501813355</v>
      </c>
      <c r="B72" s="3">
        <f t="shared" si="0"/>
        <v>5.5785164505440061</v>
      </c>
    </row>
    <row r="73" spans="1:2" x14ac:dyDescent="0.35">
      <c r="A73" s="2">
        <v>92.954718196405267</v>
      </c>
      <c r="B73" s="3">
        <f t="shared" si="0"/>
        <v>7.6220459360853194</v>
      </c>
    </row>
    <row r="74" spans="1:2" x14ac:dyDescent="0.35">
      <c r="A74" s="2">
        <v>96.998598969279541</v>
      </c>
      <c r="B74" s="3">
        <f t="shared" ref="B74:B101" si="1">IF(A74&gt;=B$3,C$3,IF(A74&gt;=B$4,(C$4+((A74-B$4)/(B$3-B$4))*D$4),IF(A74&gt;B$5,(C$5+((A74-B$5)/(B$4-B$5))*D$5),IF(A74&gt;=B$6,(C$6+((A74-B$6)/(B$5-B$6)*D$6)),0))))</f>
        <v>8.4733892566904299</v>
      </c>
    </row>
    <row r="75" spans="1:2" x14ac:dyDescent="0.35">
      <c r="A75" s="2">
        <v>65.026398267826934</v>
      </c>
      <c r="B75" s="3">
        <f t="shared" si="1"/>
        <v>2.2530797979131423</v>
      </c>
    </row>
    <row r="76" spans="1:2" x14ac:dyDescent="0.35">
      <c r="A76" s="2">
        <v>0</v>
      </c>
      <c r="B76" s="3">
        <f t="shared" si="1"/>
        <v>0</v>
      </c>
    </row>
    <row r="77" spans="1:2" x14ac:dyDescent="0.35">
      <c r="A77" s="2">
        <v>0</v>
      </c>
      <c r="B77" s="3">
        <f t="shared" si="1"/>
        <v>0</v>
      </c>
    </row>
    <row r="78" spans="1:2" x14ac:dyDescent="0.35">
      <c r="A78" s="2">
        <v>87.282866156041806</v>
      </c>
      <c r="B78" s="3">
        <f t="shared" si="1"/>
        <v>6.1848598468125413</v>
      </c>
    </row>
    <row r="79" spans="1:2" x14ac:dyDescent="0.35">
      <c r="A79" s="2">
        <v>93.086580211012247</v>
      </c>
      <c r="B79" s="3">
        <f t="shared" si="1"/>
        <v>7.6498063602131046</v>
      </c>
    </row>
    <row r="80" spans="1:2" x14ac:dyDescent="0.35">
      <c r="A80" s="2">
        <v>0</v>
      </c>
      <c r="B80" s="3">
        <f t="shared" si="1"/>
        <v>0</v>
      </c>
    </row>
    <row r="81" spans="1:2" x14ac:dyDescent="0.35">
      <c r="A81" s="2">
        <v>0</v>
      </c>
      <c r="B81" s="3">
        <f t="shared" si="1"/>
        <v>0</v>
      </c>
    </row>
    <row r="82" spans="1:2" x14ac:dyDescent="0.35">
      <c r="A82" s="2">
        <v>90.825242060377548</v>
      </c>
      <c r="B82" s="3">
        <f t="shared" si="1"/>
        <v>7.1737351706057995</v>
      </c>
    </row>
    <row r="83" spans="1:2" x14ac:dyDescent="0.35">
      <c r="A83" s="2">
        <v>67.965182600945184</v>
      </c>
      <c r="B83" s="3">
        <f t="shared" si="1"/>
        <v>2.5959379701102714</v>
      </c>
    </row>
    <row r="84" spans="1:2" x14ac:dyDescent="0.35">
      <c r="A84" s="2">
        <v>0</v>
      </c>
      <c r="B84" s="3">
        <f t="shared" si="1"/>
        <v>0</v>
      </c>
    </row>
    <row r="85" spans="1:2" x14ac:dyDescent="0.35">
      <c r="A85" s="2">
        <v>0</v>
      </c>
      <c r="B85" s="3">
        <f t="shared" si="1"/>
        <v>0</v>
      </c>
    </row>
    <row r="86" spans="1:2" x14ac:dyDescent="0.35">
      <c r="A86" s="2">
        <v>0</v>
      </c>
      <c r="B86" s="3">
        <f t="shared" si="1"/>
        <v>0</v>
      </c>
    </row>
    <row r="87" spans="1:2" x14ac:dyDescent="0.35">
      <c r="A87" s="2">
        <v>0</v>
      </c>
      <c r="B87" s="3">
        <f t="shared" si="1"/>
        <v>0</v>
      </c>
    </row>
    <row r="88" spans="1:2" x14ac:dyDescent="0.35">
      <c r="A88" s="2">
        <v>0</v>
      </c>
      <c r="B88" s="3">
        <f t="shared" si="1"/>
        <v>0</v>
      </c>
    </row>
    <row r="89" spans="1:2" x14ac:dyDescent="0.35">
      <c r="A89" s="2">
        <v>0</v>
      </c>
      <c r="B89" s="3">
        <f t="shared" si="1"/>
        <v>0</v>
      </c>
    </row>
    <row r="90" spans="1:2" x14ac:dyDescent="0.35">
      <c r="A90" s="2">
        <v>0</v>
      </c>
      <c r="B90" s="3">
        <f t="shared" si="1"/>
        <v>0</v>
      </c>
    </row>
    <row r="91" spans="1:2" x14ac:dyDescent="0.35">
      <c r="A91" s="2">
        <v>0</v>
      </c>
      <c r="B91" s="3">
        <f t="shared" si="1"/>
        <v>0</v>
      </c>
    </row>
    <row r="92" spans="1:2" x14ac:dyDescent="0.35">
      <c r="A92" s="2">
        <v>68.150536785255184</v>
      </c>
      <c r="B92" s="3">
        <f t="shared" si="1"/>
        <v>2.6175626249464381</v>
      </c>
    </row>
    <row r="93" spans="1:2" x14ac:dyDescent="0.35">
      <c r="A93" s="2">
        <v>105.17286532380723</v>
      </c>
      <c r="B93" s="3">
        <f t="shared" si="1"/>
        <v>10</v>
      </c>
    </row>
    <row r="94" spans="1:2" x14ac:dyDescent="0.35">
      <c r="A94" s="2">
        <v>105.14853425222486</v>
      </c>
      <c r="B94" s="3">
        <f t="shared" si="1"/>
        <v>10</v>
      </c>
    </row>
    <row r="95" spans="1:2" x14ac:dyDescent="0.35">
      <c r="A95" s="2">
        <v>0</v>
      </c>
      <c r="B95" s="3">
        <f t="shared" si="1"/>
        <v>0</v>
      </c>
    </row>
    <row r="96" spans="1:2" x14ac:dyDescent="0.35">
      <c r="A96" s="2">
        <v>86.925134269302163</v>
      </c>
      <c r="B96" s="3">
        <f t="shared" si="1"/>
        <v>6.0775402807906485</v>
      </c>
    </row>
    <row r="97" spans="1:2" x14ac:dyDescent="0.35">
      <c r="A97" s="2">
        <v>81.650665142484641</v>
      </c>
      <c r="B97" s="3">
        <f t="shared" si="1"/>
        <v>4.4951995427453921</v>
      </c>
    </row>
    <row r="98" spans="1:2" x14ac:dyDescent="0.35">
      <c r="A98" s="2">
        <v>64.112993517423092</v>
      </c>
      <c r="B98" s="3">
        <f t="shared" si="1"/>
        <v>2.1465159103660274</v>
      </c>
    </row>
    <row r="99" spans="1:2" x14ac:dyDescent="0.35">
      <c r="A99" s="2">
        <v>0</v>
      </c>
      <c r="B99" s="3">
        <f t="shared" si="1"/>
        <v>0</v>
      </c>
    </row>
    <row r="100" spans="1:2" x14ac:dyDescent="0.35">
      <c r="A100" s="2">
        <v>92.21552972045744</v>
      </c>
      <c r="B100" s="3">
        <f t="shared" si="1"/>
        <v>7.4664273095699869</v>
      </c>
    </row>
    <row r="101" spans="1:2" x14ac:dyDescent="0.35">
      <c r="A101" s="2">
        <v>0</v>
      </c>
      <c r="B101" s="3">
        <f t="shared" si="1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C523-3F4A-4F7C-AFAA-8B812992BEA9}">
  <sheetPr>
    <tabColor rgb="FFFCDCFC"/>
  </sheetPr>
  <dimension ref="A1:L105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H5" sqref="H5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12" x14ac:dyDescent="0.35">
      <c r="A1" t="s">
        <v>1058</v>
      </c>
      <c r="F1" t="s">
        <v>1704</v>
      </c>
    </row>
    <row r="2" spans="1:12" x14ac:dyDescent="0.35">
      <c r="A2" t="s">
        <v>1076</v>
      </c>
      <c r="B2">
        <v>10</v>
      </c>
      <c r="C2" t="s">
        <v>1061</v>
      </c>
      <c r="D2" t="s">
        <v>1062</v>
      </c>
      <c r="F2" t="s">
        <v>1076</v>
      </c>
      <c r="G2">
        <v>10</v>
      </c>
      <c r="H2" t="s">
        <v>1061</v>
      </c>
      <c r="I2" t="s">
        <v>1062</v>
      </c>
    </row>
    <row r="3" spans="1:12" x14ac:dyDescent="0.35">
      <c r="A3" t="s">
        <v>1063</v>
      </c>
      <c r="B3">
        <v>70</v>
      </c>
      <c r="C3">
        <v>10</v>
      </c>
      <c r="D3">
        <v>0</v>
      </c>
      <c r="F3" t="s">
        <v>1063</v>
      </c>
      <c r="G3">
        <v>70</v>
      </c>
      <c r="H3">
        <v>10</v>
      </c>
      <c r="I3">
        <v>0</v>
      </c>
    </row>
    <row r="4" spans="1:12" x14ac:dyDescent="0.35">
      <c r="A4" t="s">
        <v>1064</v>
      </c>
      <c r="B4">
        <v>65</v>
      </c>
      <c r="C4">
        <v>7</v>
      </c>
      <c r="D4">
        <v>3</v>
      </c>
      <c r="F4" t="s">
        <v>1064</v>
      </c>
      <c r="G4">
        <v>60</v>
      </c>
      <c r="H4">
        <v>8</v>
      </c>
      <c r="I4">
        <v>2</v>
      </c>
    </row>
    <row r="5" spans="1:12" x14ac:dyDescent="0.35">
      <c r="A5" t="s">
        <v>1065</v>
      </c>
      <c r="B5">
        <v>60</v>
      </c>
      <c r="C5">
        <v>4</v>
      </c>
      <c r="D5">
        <v>3</v>
      </c>
      <c r="F5" t="s">
        <v>1065</v>
      </c>
      <c r="G5">
        <v>50</v>
      </c>
      <c r="H5">
        <v>4</v>
      </c>
      <c r="I5">
        <v>4</v>
      </c>
    </row>
    <row r="6" spans="1:12" x14ac:dyDescent="0.35">
      <c r="A6" t="s">
        <v>1066</v>
      </c>
      <c r="B6">
        <v>50</v>
      </c>
      <c r="C6">
        <v>0.5</v>
      </c>
      <c r="D6">
        <v>3.5</v>
      </c>
      <c r="F6" t="s">
        <v>1066</v>
      </c>
      <c r="G6">
        <v>40</v>
      </c>
      <c r="H6">
        <v>0.5</v>
      </c>
      <c r="I6">
        <v>3.5</v>
      </c>
    </row>
    <row r="8" spans="1:12" x14ac:dyDescent="0.35">
      <c r="A8" t="s">
        <v>1089</v>
      </c>
      <c r="B8" t="s">
        <v>1090</v>
      </c>
      <c r="F8" t="s">
        <v>1089</v>
      </c>
      <c r="G8" t="s">
        <v>1090</v>
      </c>
    </row>
    <row r="9" spans="1:12" x14ac:dyDescent="0.35">
      <c r="A9" s="4">
        <v>110.09799999999998</v>
      </c>
      <c r="B9" s="3">
        <f>IF(A9&gt;=B$3,C$3,IF(A9&gt;=B$4,(C$4+((A9-B$4)/(B$3-B$4))*D$4),IF(A9&gt;B$5,(C$5+((A9-B$5)/(B$4-B$5))*D$5),IF(A9&gt;=B$6,(C$6+((A9-B$6)/(B$5-B$6)*D$6)),0))))</f>
        <v>10</v>
      </c>
      <c r="F9" s="3">
        <v>89.134619047619054</v>
      </c>
      <c r="G9" s="3">
        <f>IF(F9&gt;=G$3,H$3,IF(F9&gt;=G$4,(H$4+((F9-G$4)/(G$3-G$4))*I$4),IF(F9&gt;G$5,(H$5+((F9-G$5)/(G$4-G$5))*I$5),IF(F9&gt;=G$6,(H$6+((F9-G$6)/(G$5-G$6)*I$6)),0))))</f>
        <v>10</v>
      </c>
      <c r="L9" s="3">
        <f>IF(K9&gt;=L$3,M$3,IF(K9&gt;=L$4,(M$4+((K9-L$4)/(L$3-L$4))*N$4),IF(K9&gt;L$5,(M$5+((K9-L$5)/(L$4-L$5))*N$5),IF(K9&gt;=L$6,(M$6+((K9-L$6)/(L$5-L$6)*N$6)),0))))</f>
        <v>0</v>
      </c>
    </row>
    <row r="10" spans="1:12" x14ac:dyDescent="0.35">
      <c r="A10" s="4">
        <v>23.650000000000002</v>
      </c>
      <c r="B10" s="3">
        <f t="shared" ref="B10:B73" si="0">IF(A10&gt;=B$3,C$3,IF(A10&gt;=B$4,(C$4+((A10-B$4)/(B$3-B$4))*D$4),IF(A10&gt;B$5,(C$5+((A10-B$5)/(B$4-B$5))*D$5),IF(A10&gt;=B$6,(C$6+((A10-B$6)/(B$5-B$6)*D$6)),0))))</f>
        <v>0</v>
      </c>
      <c r="F10">
        <v>93.80083333333333</v>
      </c>
      <c r="G10" s="3">
        <f t="shared" ref="G10:G30" si="1">IF(F10&gt;=G$3,H$3,IF(F10&gt;=G$4,(H$4+((F10-G$4)/(G$3-G$4))*I$4),IF(F10&gt;G$5,(H$5+((F10-G$5)/(G$4-G$5))*I$5),IF(F10&gt;=G$6,(H$6+((F10-G$6)/(G$5-G$6)*I$6)),0))))</f>
        <v>10</v>
      </c>
    </row>
    <row r="11" spans="1:12" x14ac:dyDescent="0.35">
      <c r="A11" s="4" t="s">
        <v>1093</v>
      </c>
      <c r="B11" s="3">
        <f t="shared" si="0"/>
        <v>10</v>
      </c>
      <c r="D11" t="s">
        <v>1077</v>
      </c>
      <c r="F11">
        <v>93.439305555555563</v>
      </c>
      <c r="G11" s="3">
        <f t="shared" si="1"/>
        <v>10</v>
      </c>
    </row>
    <row r="12" spans="1:12" x14ac:dyDescent="0.35">
      <c r="A12" s="4">
        <v>100.01714285714284</v>
      </c>
      <c r="B12" s="3">
        <f t="shared" si="0"/>
        <v>10</v>
      </c>
      <c r="F12">
        <v>85.543428571428564</v>
      </c>
      <c r="G12" s="3">
        <f t="shared" si="1"/>
        <v>10</v>
      </c>
    </row>
    <row r="13" spans="1:12" x14ac:dyDescent="0.35">
      <c r="A13" s="4">
        <v>74.215714285714284</v>
      </c>
      <c r="B13" s="3">
        <f t="shared" si="0"/>
        <v>10</v>
      </c>
      <c r="F13">
        <v>89.067595238095237</v>
      </c>
      <c r="G13" s="3">
        <f t="shared" si="1"/>
        <v>10</v>
      </c>
    </row>
    <row r="14" spans="1:12" x14ac:dyDescent="0.35">
      <c r="A14" s="4">
        <v>50.086666666666659</v>
      </c>
      <c r="B14" s="3">
        <f t="shared" si="0"/>
        <v>0.53033333333333066</v>
      </c>
      <c r="F14">
        <v>64.175095238095238</v>
      </c>
      <c r="G14" s="3">
        <f t="shared" si="1"/>
        <v>8.8350190476190473</v>
      </c>
    </row>
    <row r="15" spans="1:12" x14ac:dyDescent="0.35">
      <c r="A15" s="4">
        <v>49.756666666666661</v>
      </c>
      <c r="B15" s="3">
        <f t="shared" si="0"/>
        <v>0</v>
      </c>
      <c r="F15">
        <v>59.029999999999994</v>
      </c>
      <c r="G15" s="3">
        <f t="shared" si="1"/>
        <v>7.6119999999999974</v>
      </c>
    </row>
    <row r="16" spans="1:12" x14ac:dyDescent="0.35">
      <c r="A16" s="4">
        <v>106.55142857142859</v>
      </c>
      <c r="B16" s="3">
        <f t="shared" si="0"/>
        <v>10</v>
      </c>
      <c r="F16">
        <v>78.435952380952386</v>
      </c>
      <c r="G16" s="3">
        <f t="shared" si="1"/>
        <v>10</v>
      </c>
    </row>
    <row r="17" spans="1:7" x14ac:dyDescent="0.35">
      <c r="A17" s="4">
        <v>72.164000000000001</v>
      </c>
      <c r="B17" s="3">
        <f t="shared" si="0"/>
        <v>10</v>
      </c>
      <c r="F17">
        <v>68.190357142857152</v>
      </c>
      <c r="G17" s="3">
        <f t="shared" si="1"/>
        <v>9.6380714285714308</v>
      </c>
    </row>
    <row r="18" spans="1:7" x14ac:dyDescent="0.35">
      <c r="A18" s="4">
        <v>84.787999999999997</v>
      </c>
      <c r="B18" s="3">
        <f t="shared" si="0"/>
        <v>10</v>
      </c>
      <c r="F18">
        <v>89.723311224489791</v>
      </c>
      <c r="G18" s="3">
        <f t="shared" si="1"/>
        <v>10</v>
      </c>
    </row>
    <row r="19" spans="1:7" x14ac:dyDescent="0.35">
      <c r="A19" s="4">
        <v>59.467500000000001</v>
      </c>
      <c r="B19" s="3">
        <f t="shared" si="0"/>
        <v>3.8136250000000005</v>
      </c>
      <c r="F19">
        <v>89.34174999999999</v>
      </c>
      <c r="G19" s="3">
        <f t="shared" si="1"/>
        <v>10</v>
      </c>
    </row>
    <row r="20" spans="1:7" x14ac:dyDescent="0.35">
      <c r="A20" s="4">
        <v>92.974285714285713</v>
      </c>
      <c r="B20" s="3">
        <f t="shared" si="0"/>
        <v>10</v>
      </c>
      <c r="F20">
        <v>88.736428571428576</v>
      </c>
      <c r="G20" s="3">
        <f t="shared" si="1"/>
        <v>10</v>
      </c>
    </row>
    <row r="21" spans="1:7" x14ac:dyDescent="0.35">
      <c r="A21" s="4">
        <v>66.803333333333327</v>
      </c>
      <c r="B21" s="3">
        <f t="shared" si="0"/>
        <v>8.0819999999999972</v>
      </c>
      <c r="F21">
        <v>59.96541666666667</v>
      </c>
      <c r="G21" s="3">
        <f t="shared" si="1"/>
        <v>7.9861666666666675</v>
      </c>
    </row>
    <row r="22" spans="1:7" x14ac:dyDescent="0.35">
      <c r="A22" s="4">
        <v>73.765714285714282</v>
      </c>
      <c r="B22" s="3">
        <f t="shared" si="0"/>
        <v>10</v>
      </c>
      <c r="F22">
        <v>80.500527210884343</v>
      </c>
      <c r="G22" s="3">
        <f t="shared" si="1"/>
        <v>10</v>
      </c>
    </row>
    <row r="23" spans="1:7" x14ac:dyDescent="0.35">
      <c r="A23" s="4">
        <v>69.84</v>
      </c>
      <c r="B23" s="3">
        <f t="shared" si="0"/>
        <v>9.9040000000000017</v>
      </c>
      <c r="F23">
        <v>89.522999999999996</v>
      </c>
      <c r="G23" s="3">
        <f t="shared" si="1"/>
        <v>10</v>
      </c>
    </row>
    <row r="24" spans="1:7" x14ac:dyDescent="0.35">
      <c r="A24" s="4">
        <v>90.182857142857131</v>
      </c>
      <c r="B24" s="3">
        <f t="shared" si="0"/>
        <v>10</v>
      </c>
      <c r="F24">
        <v>71.443690476190469</v>
      </c>
      <c r="G24" s="3">
        <f t="shared" si="1"/>
        <v>10</v>
      </c>
    </row>
    <row r="25" spans="1:7" x14ac:dyDescent="0.35">
      <c r="A25" s="4">
        <v>100.09333333333333</v>
      </c>
      <c r="B25" s="3">
        <f t="shared" si="0"/>
        <v>10</v>
      </c>
      <c r="F25">
        <v>89.573785714285705</v>
      </c>
      <c r="G25" s="3">
        <f t="shared" si="1"/>
        <v>10</v>
      </c>
    </row>
    <row r="26" spans="1:7" x14ac:dyDescent="0.35">
      <c r="A26" s="4">
        <v>81.494</v>
      </c>
      <c r="B26" s="3">
        <f t="shared" si="0"/>
        <v>10</v>
      </c>
      <c r="F26">
        <v>86.767639860139866</v>
      </c>
      <c r="G26" s="3">
        <f t="shared" si="1"/>
        <v>10</v>
      </c>
    </row>
    <row r="27" spans="1:7" x14ac:dyDescent="0.35">
      <c r="A27" s="4">
        <v>60.4925</v>
      </c>
      <c r="B27" s="3">
        <f t="shared" si="0"/>
        <v>4.2954999999999997</v>
      </c>
      <c r="F27">
        <v>80.456656121656124</v>
      </c>
      <c r="G27" s="3">
        <f t="shared" si="1"/>
        <v>10</v>
      </c>
    </row>
    <row r="28" spans="1:7" x14ac:dyDescent="0.35">
      <c r="A28" s="4">
        <v>4</v>
      </c>
      <c r="B28" s="3">
        <f t="shared" si="0"/>
        <v>0</v>
      </c>
      <c r="C28" s="5"/>
      <c r="F28">
        <v>72.051169871794869</v>
      </c>
      <c r="G28" s="3">
        <f t="shared" si="1"/>
        <v>10</v>
      </c>
    </row>
    <row r="29" spans="1:7" x14ac:dyDescent="0.35">
      <c r="A29" s="4">
        <v>48.92</v>
      </c>
      <c r="B29" s="3">
        <f t="shared" si="0"/>
        <v>0</v>
      </c>
      <c r="F29">
        <v>74.865600649350654</v>
      </c>
      <c r="G29" s="3">
        <f t="shared" si="1"/>
        <v>10</v>
      </c>
    </row>
    <row r="30" spans="1:7" x14ac:dyDescent="0.35">
      <c r="A30" s="4">
        <v>74.688000000000002</v>
      </c>
      <c r="B30" s="3">
        <f t="shared" si="0"/>
        <v>10</v>
      </c>
      <c r="F30">
        <v>82.72278571428572</v>
      </c>
      <c r="G30" s="3">
        <f t="shared" si="1"/>
        <v>10</v>
      </c>
    </row>
    <row r="31" spans="1:7" x14ac:dyDescent="0.35">
      <c r="A31" s="4">
        <v>92.946000000000012</v>
      </c>
      <c r="B31" s="3">
        <f t="shared" si="0"/>
        <v>10</v>
      </c>
    </row>
    <row r="32" spans="1:7" x14ac:dyDescent="0.35">
      <c r="A32" s="4">
        <v>80.7</v>
      </c>
      <c r="B32" s="3">
        <f t="shared" si="0"/>
        <v>10</v>
      </c>
    </row>
    <row r="33" spans="1:4" x14ac:dyDescent="0.35">
      <c r="A33" s="4">
        <v>87.052000000000021</v>
      </c>
      <c r="B33" s="3">
        <f t="shared" si="0"/>
        <v>10</v>
      </c>
    </row>
    <row r="34" spans="1:4" x14ac:dyDescent="0.35">
      <c r="A34" s="4" t="s">
        <v>1093</v>
      </c>
      <c r="B34" s="3">
        <f t="shared" si="0"/>
        <v>10</v>
      </c>
    </row>
    <row r="35" spans="1:4" x14ac:dyDescent="0.35">
      <c r="A35" s="4">
        <v>97.77</v>
      </c>
      <c r="B35" s="3">
        <f t="shared" si="0"/>
        <v>10</v>
      </c>
    </row>
    <row r="36" spans="1:4" x14ac:dyDescent="0.35">
      <c r="A36" s="4">
        <v>93.159999999999982</v>
      </c>
      <c r="B36" s="3">
        <f t="shared" si="0"/>
        <v>10</v>
      </c>
    </row>
    <row r="37" spans="1:4" x14ac:dyDescent="0.35">
      <c r="A37" s="4">
        <v>105.94333333333334</v>
      </c>
      <c r="B37" s="3">
        <f t="shared" si="0"/>
        <v>10</v>
      </c>
    </row>
    <row r="38" spans="1:4" x14ac:dyDescent="0.35">
      <c r="A38" s="4">
        <v>91.955714285714294</v>
      </c>
      <c r="B38" s="3">
        <f t="shared" si="0"/>
        <v>10</v>
      </c>
    </row>
    <row r="39" spans="1:4" x14ac:dyDescent="0.35">
      <c r="A39" s="4">
        <v>67.498571428571438</v>
      </c>
      <c r="B39" s="3">
        <f t="shared" si="0"/>
        <v>8.4991428571428624</v>
      </c>
    </row>
    <row r="40" spans="1:4" x14ac:dyDescent="0.35">
      <c r="A40" s="4">
        <v>104.41666666666667</v>
      </c>
      <c r="B40" s="3">
        <f t="shared" si="0"/>
        <v>10</v>
      </c>
    </row>
    <row r="41" spans="1:4" x14ac:dyDescent="0.35">
      <c r="A41" s="4">
        <v>100.02000000000001</v>
      </c>
      <c r="B41" s="3">
        <f t="shared" si="0"/>
        <v>10</v>
      </c>
    </row>
    <row r="42" spans="1:4" x14ac:dyDescent="0.35">
      <c r="A42" s="4">
        <v>107.4</v>
      </c>
      <c r="B42" s="3">
        <f t="shared" si="0"/>
        <v>10</v>
      </c>
    </row>
    <row r="43" spans="1:4" x14ac:dyDescent="0.35">
      <c r="A43" s="4">
        <v>106.62</v>
      </c>
      <c r="B43" s="3">
        <f t="shared" si="0"/>
        <v>10</v>
      </c>
    </row>
    <row r="44" spans="1:4" x14ac:dyDescent="0.35">
      <c r="A44" s="4">
        <v>87.454285714285703</v>
      </c>
      <c r="B44" s="3">
        <f t="shared" si="0"/>
        <v>10</v>
      </c>
      <c r="C44" s="4">
        <f>A44-50</f>
        <v>37.454285714285703</v>
      </c>
      <c r="D44">
        <f>C44/B44*10</f>
        <v>37.454285714285703</v>
      </c>
    </row>
    <row r="45" spans="1:4" x14ac:dyDescent="0.35">
      <c r="A45" s="4">
        <v>78.974999999999994</v>
      </c>
      <c r="B45" s="3">
        <f t="shared" si="0"/>
        <v>10</v>
      </c>
    </row>
    <row r="46" spans="1:4" x14ac:dyDescent="0.35">
      <c r="A46" s="4">
        <v>84.144999999999996</v>
      </c>
      <c r="B46" s="3">
        <f t="shared" si="0"/>
        <v>10</v>
      </c>
      <c r="C46" s="4">
        <f>A46-50</f>
        <v>34.144999999999996</v>
      </c>
      <c r="D46">
        <f>C46/B46*10</f>
        <v>34.144999999999996</v>
      </c>
    </row>
    <row r="47" spans="1:4" x14ac:dyDescent="0.35">
      <c r="A47" s="4">
        <v>52.574999999999996</v>
      </c>
      <c r="B47" s="3">
        <f t="shared" si="0"/>
        <v>1.4012499999999983</v>
      </c>
    </row>
    <row r="48" spans="1:4" x14ac:dyDescent="0.35">
      <c r="A48" s="4">
        <v>96.15</v>
      </c>
      <c r="B48" s="3">
        <f t="shared" si="0"/>
        <v>10</v>
      </c>
    </row>
    <row r="49" spans="1:2" x14ac:dyDescent="0.35">
      <c r="A49" s="4">
        <v>99.995000000000005</v>
      </c>
      <c r="B49" s="3">
        <f t="shared" si="0"/>
        <v>10</v>
      </c>
    </row>
    <row r="50" spans="1:2" x14ac:dyDescent="0.35">
      <c r="A50" s="4">
        <v>39.996666666666663</v>
      </c>
      <c r="B50" s="3">
        <f t="shared" si="0"/>
        <v>0</v>
      </c>
    </row>
    <row r="51" spans="1:2" x14ac:dyDescent="0.35">
      <c r="A51" s="4">
        <v>101.536</v>
      </c>
      <c r="B51" s="3">
        <f t="shared" si="0"/>
        <v>10</v>
      </c>
    </row>
    <row r="52" spans="1:2" x14ac:dyDescent="0.35">
      <c r="A52" s="4">
        <v>96.29</v>
      </c>
      <c r="B52" s="3">
        <f t="shared" si="0"/>
        <v>10</v>
      </c>
    </row>
    <row r="53" spans="1:2" x14ac:dyDescent="0.35">
      <c r="A53" s="4">
        <v>104.58166666666668</v>
      </c>
      <c r="B53" s="3">
        <f t="shared" si="0"/>
        <v>10</v>
      </c>
    </row>
    <row r="54" spans="1:2" x14ac:dyDescent="0.35">
      <c r="A54" s="4" t="s">
        <v>1093</v>
      </c>
      <c r="B54" s="3">
        <f t="shared" si="0"/>
        <v>10</v>
      </c>
    </row>
    <row r="55" spans="1:2" x14ac:dyDescent="0.35">
      <c r="A55" s="4">
        <v>105.352</v>
      </c>
      <c r="B55" s="3">
        <f t="shared" si="0"/>
        <v>10</v>
      </c>
    </row>
    <row r="56" spans="1:2" x14ac:dyDescent="0.35">
      <c r="A56" s="4" t="s">
        <v>1093</v>
      </c>
      <c r="B56" s="3">
        <f t="shared" si="0"/>
        <v>10</v>
      </c>
    </row>
    <row r="57" spans="1:2" x14ac:dyDescent="0.35">
      <c r="A57" s="4" t="s">
        <v>1093</v>
      </c>
      <c r="B57" s="3">
        <f t="shared" si="0"/>
        <v>10</v>
      </c>
    </row>
    <row r="58" spans="1:2" x14ac:dyDescent="0.35">
      <c r="A58" s="4">
        <v>75.930000000000007</v>
      </c>
      <c r="B58" s="3">
        <f t="shared" si="0"/>
        <v>10</v>
      </c>
    </row>
    <row r="59" spans="1:2" x14ac:dyDescent="0.35">
      <c r="A59" s="4">
        <v>79.625</v>
      </c>
      <c r="B59" s="3">
        <f t="shared" si="0"/>
        <v>10</v>
      </c>
    </row>
    <row r="60" spans="1:2" x14ac:dyDescent="0.35">
      <c r="A60" s="4">
        <v>27.46</v>
      </c>
      <c r="B60" s="3">
        <f t="shared" si="0"/>
        <v>0</v>
      </c>
    </row>
    <row r="61" spans="1:2" x14ac:dyDescent="0.35">
      <c r="A61" s="4" t="s">
        <v>1093</v>
      </c>
      <c r="B61" s="3">
        <f t="shared" si="0"/>
        <v>10</v>
      </c>
    </row>
    <row r="62" spans="1:2" x14ac:dyDescent="0.35">
      <c r="A62" s="4">
        <v>78.671428571428564</v>
      </c>
      <c r="B62" s="3">
        <f t="shared" si="0"/>
        <v>10</v>
      </c>
    </row>
    <row r="63" spans="1:2" x14ac:dyDescent="0.35">
      <c r="A63" s="4">
        <v>96.758571428571415</v>
      </c>
      <c r="B63" s="3">
        <f t="shared" si="0"/>
        <v>10</v>
      </c>
    </row>
    <row r="64" spans="1:2" x14ac:dyDescent="0.35">
      <c r="A64" s="4">
        <v>96.196666666666673</v>
      </c>
      <c r="B64" s="3">
        <f t="shared" si="0"/>
        <v>10</v>
      </c>
    </row>
    <row r="65" spans="1:2" x14ac:dyDescent="0.35">
      <c r="A65" s="4">
        <v>75.832499999999996</v>
      </c>
      <c r="B65" s="3">
        <f t="shared" si="0"/>
        <v>10</v>
      </c>
    </row>
    <row r="66" spans="1:2" x14ac:dyDescent="0.35">
      <c r="A66" s="4">
        <v>76.460000000000008</v>
      </c>
      <c r="B66" s="3">
        <f t="shared" si="0"/>
        <v>10</v>
      </c>
    </row>
    <row r="67" spans="1:2" x14ac:dyDescent="0.35">
      <c r="A67" s="4">
        <v>87.96</v>
      </c>
      <c r="B67" s="3">
        <f t="shared" si="0"/>
        <v>10</v>
      </c>
    </row>
    <row r="68" spans="1:2" x14ac:dyDescent="0.35">
      <c r="A68" s="4">
        <v>74.975714285714275</v>
      </c>
      <c r="B68" s="3">
        <f t="shared" si="0"/>
        <v>10</v>
      </c>
    </row>
    <row r="69" spans="1:2" x14ac:dyDescent="0.35">
      <c r="A69" s="4">
        <v>80.344999999999999</v>
      </c>
      <c r="B69" s="3">
        <f t="shared" si="0"/>
        <v>10</v>
      </c>
    </row>
    <row r="70" spans="1:2" x14ac:dyDescent="0.35">
      <c r="A70" s="4">
        <v>94.372857142857114</v>
      </c>
      <c r="B70" s="3">
        <f t="shared" si="0"/>
        <v>10</v>
      </c>
    </row>
    <row r="71" spans="1:2" x14ac:dyDescent="0.35">
      <c r="A71" s="4">
        <v>98.37</v>
      </c>
      <c r="B71" s="3">
        <f t="shared" si="0"/>
        <v>10</v>
      </c>
    </row>
    <row r="72" spans="1:2" x14ac:dyDescent="0.35">
      <c r="A72" s="4">
        <v>59.168571428571425</v>
      </c>
      <c r="B72" s="3">
        <f t="shared" si="0"/>
        <v>3.7089999999999992</v>
      </c>
    </row>
    <row r="73" spans="1:2" x14ac:dyDescent="0.35">
      <c r="A73">
        <v>78.251428571428576</v>
      </c>
      <c r="B73" s="3">
        <f t="shared" si="0"/>
        <v>10</v>
      </c>
    </row>
    <row r="74" spans="1:2" x14ac:dyDescent="0.35">
      <c r="A74">
        <v>90.222857142857137</v>
      </c>
      <c r="B74" s="3">
        <f t="shared" ref="B74:B105" si="2">IF(A74&gt;=B$3,C$3,IF(A74&gt;=B$4,(C$4+((A74-B$4)/(B$3-B$4))*D$4),IF(A74&gt;B$5,(C$5+((A74-B$5)/(B$4-B$5))*D$5),IF(A74&gt;=B$6,(C$6+((A74-B$6)/(B$5-B$6)*D$6)),0))))</f>
        <v>10</v>
      </c>
    </row>
    <row r="75" spans="1:2" x14ac:dyDescent="0.35">
      <c r="A75">
        <v>76.128571428571448</v>
      </c>
      <c r="B75" s="3">
        <f t="shared" si="2"/>
        <v>10</v>
      </c>
    </row>
    <row r="76" spans="1:2" x14ac:dyDescent="0.35">
      <c r="A76">
        <v>94.296666666666681</v>
      </c>
      <c r="B76" s="3">
        <f t="shared" si="2"/>
        <v>10</v>
      </c>
    </row>
    <row r="77" spans="1:2" x14ac:dyDescent="0.35">
      <c r="A77">
        <v>95.154285714285706</v>
      </c>
      <c r="B77" s="3">
        <f t="shared" si="2"/>
        <v>10</v>
      </c>
    </row>
    <row r="78" spans="1:2" x14ac:dyDescent="0.35">
      <c r="A78">
        <v>103.91833333333335</v>
      </c>
      <c r="B78" s="3">
        <f t="shared" si="2"/>
        <v>10</v>
      </c>
    </row>
    <row r="79" spans="1:2" x14ac:dyDescent="0.35">
      <c r="A79">
        <v>77.047500000000014</v>
      </c>
      <c r="B79" s="3">
        <f t="shared" si="2"/>
        <v>10</v>
      </c>
    </row>
    <row r="80" spans="1:2" x14ac:dyDescent="0.35">
      <c r="A80">
        <v>95.172857142857126</v>
      </c>
      <c r="B80" s="3">
        <f t="shared" si="2"/>
        <v>10</v>
      </c>
    </row>
    <row r="81" spans="1:2" x14ac:dyDescent="0.35">
      <c r="A81">
        <v>95.174285714285716</v>
      </c>
      <c r="B81" s="3">
        <f t="shared" si="2"/>
        <v>10</v>
      </c>
    </row>
    <row r="82" spans="1:2" x14ac:dyDescent="0.35">
      <c r="A82">
        <v>82.964285714285722</v>
      </c>
      <c r="B82" s="3">
        <f t="shared" si="2"/>
        <v>10</v>
      </c>
    </row>
    <row r="83" spans="1:2" x14ac:dyDescent="0.35">
      <c r="A83">
        <v>98.81</v>
      </c>
      <c r="B83" s="3">
        <f t="shared" si="2"/>
        <v>10</v>
      </c>
    </row>
    <row r="84" spans="1:2" x14ac:dyDescent="0.35">
      <c r="A84">
        <v>103.25166666666668</v>
      </c>
      <c r="B84" s="3">
        <f t="shared" si="2"/>
        <v>10</v>
      </c>
    </row>
    <row r="85" spans="1:2" x14ac:dyDescent="0.35">
      <c r="A85">
        <v>91.875714285714295</v>
      </c>
      <c r="B85" s="3">
        <f t="shared" si="2"/>
        <v>10</v>
      </c>
    </row>
    <row r="86" spans="1:2" x14ac:dyDescent="0.35">
      <c r="A86">
        <v>100.58999999999999</v>
      </c>
      <c r="B86" s="3">
        <f t="shared" si="2"/>
        <v>10</v>
      </c>
    </row>
    <row r="87" spans="1:2" x14ac:dyDescent="0.35">
      <c r="A87">
        <v>103.84333333333333</v>
      </c>
      <c r="B87" s="3">
        <f t="shared" si="2"/>
        <v>10</v>
      </c>
    </row>
    <row r="88" spans="1:2" x14ac:dyDescent="0.35">
      <c r="A88">
        <v>97.457142857142856</v>
      </c>
      <c r="B88" s="3">
        <f t="shared" si="2"/>
        <v>10</v>
      </c>
    </row>
    <row r="89" spans="1:2" x14ac:dyDescent="0.35">
      <c r="A89">
        <v>77.702857142857141</v>
      </c>
      <c r="B89" s="3">
        <f t="shared" si="2"/>
        <v>10</v>
      </c>
    </row>
    <row r="90" spans="1:2" x14ac:dyDescent="0.35">
      <c r="A90">
        <v>83.792857142857144</v>
      </c>
      <c r="B90" s="3">
        <f t="shared" si="2"/>
        <v>10</v>
      </c>
    </row>
    <row r="91" spans="1:2" x14ac:dyDescent="0.35">
      <c r="A91">
        <v>87.179999999999993</v>
      </c>
      <c r="B91" s="3">
        <f t="shared" si="2"/>
        <v>10</v>
      </c>
    </row>
    <row r="92" spans="1:2" x14ac:dyDescent="0.35">
      <c r="A92">
        <v>3.7</v>
      </c>
      <c r="B92" s="3">
        <f t="shared" si="2"/>
        <v>0</v>
      </c>
    </row>
    <row r="93" spans="1:2" x14ac:dyDescent="0.35">
      <c r="A93">
        <v>88.365714285714276</v>
      </c>
      <c r="B93" s="3">
        <f t="shared" si="2"/>
        <v>10</v>
      </c>
    </row>
    <row r="94" spans="1:2" x14ac:dyDescent="0.35">
      <c r="A94">
        <v>97.334285714285713</v>
      </c>
      <c r="B94" s="3">
        <f t="shared" si="2"/>
        <v>10</v>
      </c>
    </row>
    <row r="95" spans="1:2" x14ac:dyDescent="0.35">
      <c r="A95" t="s">
        <v>1093</v>
      </c>
      <c r="B95" s="3">
        <f t="shared" si="2"/>
        <v>10</v>
      </c>
    </row>
    <row r="96" spans="1:2" x14ac:dyDescent="0.35">
      <c r="A96">
        <v>62.613333333333337</v>
      </c>
      <c r="B96" s="3">
        <f t="shared" si="2"/>
        <v>5.5680000000000023</v>
      </c>
    </row>
    <row r="97" spans="1:2" x14ac:dyDescent="0.35">
      <c r="A97">
        <v>3.84</v>
      </c>
      <c r="B97" s="3">
        <f t="shared" si="2"/>
        <v>0</v>
      </c>
    </row>
    <row r="98" spans="1:2" x14ac:dyDescent="0.35">
      <c r="A98" t="s">
        <v>1093</v>
      </c>
      <c r="B98" s="3">
        <f t="shared" si="2"/>
        <v>10</v>
      </c>
    </row>
    <row r="99" spans="1:2" x14ac:dyDescent="0.35">
      <c r="A99">
        <v>77.673999999999992</v>
      </c>
      <c r="B99" s="3">
        <f t="shared" si="2"/>
        <v>10</v>
      </c>
    </row>
    <row r="100" spans="1:2" x14ac:dyDescent="0.35">
      <c r="A100">
        <v>80.805000000000007</v>
      </c>
      <c r="B100" s="3">
        <f t="shared" si="2"/>
        <v>10</v>
      </c>
    </row>
    <row r="101" spans="1:2" x14ac:dyDescent="0.35">
      <c r="A101">
        <v>3.92</v>
      </c>
      <c r="B101" s="3">
        <f t="shared" si="2"/>
        <v>0</v>
      </c>
    </row>
    <row r="102" spans="1:2" x14ac:dyDescent="0.35">
      <c r="A102">
        <v>86.495714285714271</v>
      </c>
      <c r="B102" s="3">
        <f t="shared" si="2"/>
        <v>10</v>
      </c>
    </row>
    <row r="103" spans="1:2" x14ac:dyDescent="0.35">
      <c r="A103">
        <v>82.405000000000001</v>
      </c>
      <c r="B103" s="3">
        <f t="shared" si="2"/>
        <v>10</v>
      </c>
    </row>
    <row r="104" spans="1:2" x14ac:dyDescent="0.35">
      <c r="A104">
        <v>94.58</v>
      </c>
      <c r="B104" s="3">
        <f t="shared" si="2"/>
        <v>10</v>
      </c>
    </row>
    <row r="105" spans="1:2" x14ac:dyDescent="0.35">
      <c r="A105">
        <v>73.703333333333319</v>
      </c>
      <c r="B105" s="3">
        <f t="shared" si="2"/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B3E8-82B0-4664-A1B1-35D9B22E81CD}">
  <sheetPr>
    <tabColor rgb="FFFCDCFC"/>
  </sheetPr>
  <dimension ref="A1:I105"/>
  <sheetViews>
    <sheetView workbookViewId="0">
      <pane xSplit="1" ySplit="6" topLeftCell="B7" activePane="bottomRight" state="frozen"/>
      <selection activeCell="G20" activeCellId="1" sqref="B2 G20"/>
      <selection pane="topRight" activeCell="G20" activeCellId="1" sqref="B2 G20"/>
      <selection pane="bottomLeft" activeCell="G20" activeCellId="1" sqref="B2 G20"/>
      <selection pane="bottomRight" activeCell="A9" sqref="A9"/>
    </sheetView>
  </sheetViews>
  <sheetFormatPr defaultRowHeight="14.5" x14ac:dyDescent="0.35"/>
  <cols>
    <col min="1" max="1" width="12.54296875" customWidth="1"/>
    <col min="2" max="2" width="11.453125" bestFit="1" customWidth="1"/>
  </cols>
  <sheetData>
    <row r="1" spans="1:9" x14ac:dyDescent="0.35">
      <c r="A1" t="s">
        <v>1058</v>
      </c>
      <c r="F1" t="s">
        <v>1705</v>
      </c>
    </row>
    <row r="2" spans="1:9" x14ac:dyDescent="0.35">
      <c r="A2" t="s">
        <v>1078</v>
      </c>
      <c r="B2">
        <v>10</v>
      </c>
      <c r="C2" t="s">
        <v>1061</v>
      </c>
      <c r="D2" t="s">
        <v>1062</v>
      </c>
      <c r="F2" t="s">
        <v>1078</v>
      </c>
      <c r="G2">
        <v>10</v>
      </c>
      <c r="H2" t="s">
        <v>1061</v>
      </c>
      <c r="I2" t="s">
        <v>1062</v>
      </c>
    </row>
    <row r="3" spans="1:9" x14ac:dyDescent="0.35">
      <c r="A3" t="s">
        <v>1063</v>
      </c>
      <c r="B3">
        <v>60</v>
      </c>
      <c r="C3">
        <v>10</v>
      </c>
      <c r="D3">
        <v>0</v>
      </c>
      <c r="F3" t="s">
        <v>1063</v>
      </c>
      <c r="G3">
        <v>60</v>
      </c>
      <c r="H3">
        <v>10</v>
      </c>
      <c r="I3">
        <v>0</v>
      </c>
    </row>
    <row r="4" spans="1:9" x14ac:dyDescent="0.35">
      <c r="A4" t="s">
        <v>1064</v>
      </c>
      <c r="B4">
        <v>55</v>
      </c>
      <c r="C4">
        <v>8</v>
      </c>
      <c r="D4">
        <v>2</v>
      </c>
      <c r="F4" t="s">
        <v>1064</v>
      </c>
      <c r="G4">
        <v>55</v>
      </c>
      <c r="H4">
        <v>8</v>
      </c>
      <c r="I4">
        <v>2</v>
      </c>
    </row>
    <row r="5" spans="1:9" x14ac:dyDescent="0.35">
      <c r="A5" t="s">
        <v>1065</v>
      </c>
      <c r="B5">
        <v>45</v>
      </c>
      <c r="C5">
        <v>4</v>
      </c>
      <c r="D5">
        <v>4</v>
      </c>
      <c r="F5" t="s">
        <v>1065</v>
      </c>
      <c r="G5">
        <v>45</v>
      </c>
      <c r="H5">
        <v>4</v>
      </c>
      <c r="I5">
        <v>4</v>
      </c>
    </row>
    <row r="6" spans="1:9" x14ac:dyDescent="0.35">
      <c r="A6" t="s">
        <v>1066</v>
      </c>
      <c r="B6">
        <v>30</v>
      </c>
      <c r="C6">
        <v>0.5</v>
      </c>
      <c r="D6">
        <v>3.5</v>
      </c>
      <c r="F6" t="s">
        <v>1066</v>
      </c>
      <c r="G6">
        <v>30</v>
      </c>
      <c r="H6">
        <v>0.5</v>
      </c>
      <c r="I6">
        <v>3.5</v>
      </c>
    </row>
    <row r="8" spans="1:9" x14ac:dyDescent="0.35">
      <c r="A8" t="s">
        <v>1089</v>
      </c>
      <c r="B8" t="s">
        <v>1090</v>
      </c>
      <c r="F8" t="s">
        <v>1089</v>
      </c>
      <c r="G8" t="s">
        <v>1090</v>
      </c>
    </row>
    <row r="9" spans="1:9" x14ac:dyDescent="0.35">
      <c r="A9" s="4">
        <v>73.214285714285708</v>
      </c>
      <c r="B9" s="3">
        <f>IF(A9&gt;=B$3,C$3,IF(A9&gt;=B$4,(C$4+((A9-B$4)/(B$3-B$4))*D$4),IF(A9&gt;B$5,(C$5+((A9-B$5)/(B$4-B$5))*D$5),IF(A9&gt;=B$6,(C$6+((A9-B$6)/(B$5-B$6)*D$6)),0))))</f>
        <v>10</v>
      </c>
      <c r="F9" s="3">
        <v>68.229166666666657</v>
      </c>
      <c r="G9" s="3">
        <f>IF(F9&gt;=G$3,H$3,IF(F9&gt;=G$4,(H$4+((F9-G$4)/(G$3-G$4))*I$4),IF(F9&gt;G$5,(H$5+((F9-G$5)/(G$4-G$5))*I$5),IF(F9&gt;=G$6,(H$6+((F9-G$6)/(G$5-G$6)*I$6)),0))))</f>
        <v>10</v>
      </c>
    </row>
    <row r="10" spans="1:9" x14ac:dyDescent="0.35">
      <c r="A10" s="4">
        <v>5</v>
      </c>
      <c r="B10" s="3">
        <f t="shared" ref="B10:B73" si="0">IF(A10&gt;=B$3,C$3,IF(A10&gt;=B$4,(C$4+((A10-B$4)/(B$3-B$4))*D$4),IF(A10&gt;B$5,(C$5+((A10-B$5)/(B$4-B$5))*D$5),IF(A10&gt;=B$6,(C$6+((A10-B$6)/(B$5-B$6)*D$6)),0))))</f>
        <v>0</v>
      </c>
      <c r="F10">
        <v>51.639344262295083</v>
      </c>
      <c r="G10" s="3">
        <f t="shared" ref="G10:G30" si="1">IF(F10&gt;=G$3,H$3,IF(F10&gt;=G$4,(H$4+((F10-G$4)/(G$3-G$4))*I$4),IF(F10&gt;G$5,(H$5+((F10-G$5)/(G$4-G$5))*I$5),IF(F10&gt;=G$6,(H$6+((F10-G$6)/(G$5-G$6)*I$6)),0))))</f>
        <v>6.6557377049180335</v>
      </c>
    </row>
    <row r="11" spans="1:9" x14ac:dyDescent="0.35">
      <c r="A11" s="4">
        <v>22.5</v>
      </c>
      <c r="B11" s="3">
        <f t="shared" si="0"/>
        <v>0</v>
      </c>
      <c r="F11">
        <v>48.620689655172413</v>
      </c>
      <c r="G11" s="3">
        <f t="shared" si="1"/>
        <v>5.4482758620689653</v>
      </c>
    </row>
    <row r="12" spans="1:9" x14ac:dyDescent="0.35">
      <c r="A12" s="4">
        <v>74</v>
      </c>
      <c r="B12" s="3">
        <f t="shared" si="0"/>
        <v>10</v>
      </c>
      <c r="F12">
        <v>43.981481481481481</v>
      </c>
      <c r="G12" s="3">
        <f t="shared" si="1"/>
        <v>3.7623456790123453</v>
      </c>
    </row>
    <row r="13" spans="1:9" x14ac:dyDescent="0.35">
      <c r="A13" s="4">
        <v>47.5</v>
      </c>
      <c r="B13" s="3">
        <f t="shared" si="0"/>
        <v>5</v>
      </c>
      <c r="F13">
        <v>37.5</v>
      </c>
      <c r="G13" s="3">
        <f t="shared" si="1"/>
        <v>2.25</v>
      </c>
    </row>
    <row r="14" spans="1:9" x14ac:dyDescent="0.35">
      <c r="A14" s="4">
        <v>28.125</v>
      </c>
      <c r="B14" s="3">
        <f t="shared" si="0"/>
        <v>0</v>
      </c>
      <c r="F14">
        <v>39.411764705882355</v>
      </c>
      <c r="G14" s="3">
        <f t="shared" si="1"/>
        <v>2.6960784313725492</v>
      </c>
    </row>
    <row r="15" spans="1:9" x14ac:dyDescent="0.35">
      <c r="A15" s="4">
        <v>25</v>
      </c>
      <c r="B15" s="3">
        <f t="shared" si="0"/>
        <v>0</v>
      </c>
      <c r="F15">
        <v>15.725806451612904</v>
      </c>
      <c r="G15" s="3">
        <f t="shared" si="1"/>
        <v>0</v>
      </c>
    </row>
    <row r="16" spans="1:9" x14ac:dyDescent="0.35">
      <c r="A16" s="4">
        <v>70</v>
      </c>
      <c r="B16" s="3">
        <f t="shared" si="0"/>
        <v>10</v>
      </c>
      <c r="F16">
        <v>49.137931034482754</v>
      </c>
      <c r="G16" s="3">
        <f t="shared" si="1"/>
        <v>5.6551724137931014</v>
      </c>
    </row>
    <row r="17" spans="1:7" x14ac:dyDescent="0.35">
      <c r="A17" s="4">
        <v>50</v>
      </c>
      <c r="B17" s="3">
        <f t="shared" si="0"/>
        <v>6</v>
      </c>
      <c r="F17">
        <v>35.279187817258887</v>
      </c>
      <c r="G17" s="3">
        <f t="shared" si="1"/>
        <v>1.7318104906937402</v>
      </c>
    </row>
    <row r="18" spans="1:7" x14ac:dyDescent="0.35">
      <c r="A18" s="4">
        <v>50</v>
      </c>
      <c r="B18" s="3">
        <f t="shared" si="0"/>
        <v>6</v>
      </c>
      <c r="F18">
        <v>59.761904761904759</v>
      </c>
      <c r="G18" s="3">
        <f t="shared" si="1"/>
        <v>9.9047619047619033</v>
      </c>
    </row>
    <row r="19" spans="1:7" x14ac:dyDescent="0.35">
      <c r="A19" s="4">
        <v>19.565217391304348</v>
      </c>
      <c r="B19" s="3">
        <f t="shared" si="0"/>
        <v>0</v>
      </c>
      <c r="F19">
        <v>38.372093023255815</v>
      </c>
      <c r="G19" s="3">
        <f t="shared" si="1"/>
        <v>2.4534883720930232</v>
      </c>
    </row>
    <row r="20" spans="1:7" x14ac:dyDescent="0.35">
      <c r="A20" s="4">
        <v>32.857142857142854</v>
      </c>
      <c r="B20" s="3">
        <f t="shared" si="0"/>
        <v>1.1666666666666661</v>
      </c>
      <c r="F20">
        <v>62.692307692307693</v>
      </c>
      <c r="G20" s="3">
        <f t="shared" si="1"/>
        <v>10</v>
      </c>
    </row>
    <row r="21" spans="1:7" x14ac:dyDescent="0.35">
      <c r="A21" s="4">
        <v>38</v>
      </c>
      <c r="B21" s="3">
        <f t="shared" si="0"/>
        <v>2.3666666666666667</v>
      </c>
      <c r="F21">
        <v>42.068965517241381</v>
      </c>
      <c r="G21" s="3">
        <f t="shared" si="1"/>
        <v>3.3160919540229887</v>
      </c>
    </row>
    <row r="22" spans="1:7" x14ac:dyDescent="0.35">
      <c r="A22" s="4">
        <v>38.75</v>
      </c>
      <c r="B22" s="3">
        <f t="shared" si="0"/>
        <v>2.541666666666667</v>
      </c>
      <c r="F22">
        <v>27.31707317073171</v>
      </c>
      <c r="G22" s="3">
        <f t="shared" si="1"/>
        <v>0</v>
      </c>
    </row>
    <row r="23" spans="1:7" x14ac:dyDescent="0.35">
      <c r="A23" s="4">
        <v>35</v>
      </c>
      <c r="B23" s="3">
        <f t="shared" si="0"/>
        <v>1.6666666666666665</v>
      </c>
      <c r="F23">
        <v>45.731707317073173</v>
      </c>
      <c r="G23" s="3">
        <f t="shared" si="1"/>
        <v>4.2926829268292694</v>
      </c>
    </row>
    <row r="24" spans="1:7" x14ac:dyDescent="0.35">
      <c r="A24" s="4">
        <v>34</v>
      </c>
      <c r="B24" s="3">
        <f t="shared" si="0"/>
        <v>1.4333333333333333</v>
      </c>
      <c r="F24">
        <v>41.632653061224488</v>
      </c>
      <c r="G24" s="3">
        <f t="shared" si="1"/>
        <v>3.214285714285714</v>
      </c>
    </row>
    <row r="25" spans="1:7" x14ac:dyDescent="0.35">
      <c r="A25" s="4">
        <v>56.25</v>
      </c>
      <c r="B25" s="3">
        <f t="shared" si="0"/>
        <v>8.5</v>
      </c>
      <c r="F25">
        <v>53.030303030303031</v>
      </c>
      <c r="G25" s="3">
        <f t="shared" si="1"/>
        <v>7.2121212121212128</v>
      </c>
    </row>
    <row r="26" spans="1:7" x14ac:dyDescent="0.35">
      <c r="A26" s="4">
        <v>55.357142857142861</v>
      </c>
      <c r="B26" s="3">
        <f t="shared" si="0"/>
        <v>8.1428571428571441</v>
      </c>
      <c r="F26">
        <v>54.838709677419352</v>
      </c>
      <c r="G26" s="3">
        <f t="shared" si="1"/>
        <v>7.9354838709677411</v>
      </c>
    </row>
    <row r="27" spans="1:7" x14ac:dyDescent="0.35">
      <c r="A27" s="4">
        <v>54</v>
      </c>
      <c r="B27" s="3">
        <f t="shared" si="0"/>
        <v>7.6</v>
      </c>
      <c r="F27">
        <v>39.164490861618802</v>
      </c>
      <c r="G27" s="3">
        <f t="shared" si="1"/>
        <v>2.6383812010443872</v>
      </c>
    </row>
    <row r="28" spans="1:7" x14ac:dyDescent="0.35">
      <c r="A28" s="4">
        <v>52.083333333333336</v>
      </c>
      <c r="B28" s="3">
        <f t="shared" si="0"/>
        <v>6.8333333333333339</v>
      </c>
      <c r="C28" s="5"/>
      <c r="F28">
        <v>49.438202247191008</v>
      </c>
      <c r="G28" s="3">
        <f t="shared" si="1"/>
        <v>5.7752808988764031</v>
      </c>
    </row>
    <row r="29" spans="1:7" x14ac:dyDescent="0.35">
      <c r="A29" s="4">
        <v>50</v>
      </c>
      <c r="B29" s="3">
        <f t="shared" si="0"/>
        <v>6</v>
      </c>
      <c r="F29">
        <v>34.581772784019975</v>
      </c>
      <c r="G29" s="3">
        <f t="shared" si="1"/>
        <v>1.5690803162713274</v>
      </c>
    </row>
    <row r="30" spans="1:7" x14ac:dyDescent="0.35">
      <c r="A30" s="4">
        <v>26.744186046511626</v>
      </c>
      <c r="B30" s="3">
        <f t="shared" si="0"/>
        <v>0</v>
      </c>
      <c r="F30">
        <v>41.791044776119399</v>
      </c>
      <c r="G30" s="3">
        <f t="shared" si="1"/>
        <v>3.2512437810945265</v>
      </c>
    </row>
    <row r="31" spans="1:7" x14ac:dyDescent="0.35">
      <c r="A31" s="4">
        <v>59.375</v>
      </c>
      <c r="B31" s="3">
        <f t="shared" si="0"/>
        <v>9.75</v>
      </c>
    </row>
    <row r="32" spans="1:7" x14ac:dyDescent="0.35">
      <c r="A32" s="4">
        <v>78.125</v>
      </c>
      <c r="B32" s="3">
        <f t="shared" si="0"/>
        <v>10</v>
      </c>
    </row>
    <row r="33" spans="1:4" x14ac:dyDescent="0.35">
      <c r="A33" s="4">
        <v>12</v>
      </c>
      <c r="B33" s="3">
        <f t="shared" si="0"/>
        <v>0</v>
      </c>
    </row>
    <row r="34" spans="1:4" x14ac:dyDescent="0.35">
      <c r="A34" s="4">
        <v>53.571428571428569</v>
      </c>
      <c r="B34" s="3">
        <f t="shared" si="0"/>
        <v>7.4285714285714279</v>
      </c>
    </row>
    <row r="35" spans="1:4" x14ac:dyDescent="0.35">
      <c r="A35" s="4">
        <v>75</v>
      </c>
      <c r="B35" s="3">
        <f t="shared" si="0"/>
        <v>10</v>
      </c>
    </row>
    <row r="36" spans="1:4" x14ac:dyDescent="0.35">
      <c r="A36" s="4">
        <v>42.857142857142854</v>
      </c>
      <c r="B36" s="3">
        <f t="shared" si="0"/>
        <v>3.4999999999999996</v>
      </c>
    </row>
    <row r="37" spans="1:4" x14ac:dyDescent="0.35">
      <c r="A37" s="4">
        <v>38.095238095238095</v>
      </c>
      <c r="B37" s="3">
        <f t="shared" si="0"/>
        <v>2.3888888888888888</v>
      </c>
    </row>
    <row r="38" spans="1:4" x14ac:dyDescent="0.35">
      <c r="A38" s="4">
        <v>57.499999999999993</v>
      </c>
      <c r="B38" s="3">
        <f t="shared" si="0"/>
        <v>8.9999999999999964</v>
      </c>
    </row>
    <row r="39" spans="1:4" x14ac:dyDescent="0.35">
      <c r="A39" s="4">
        <v>51.666666666666671</v>
      </c>
      <c r="B39" s="3">
        <f t="shared" si="0"/>
        <v>6.6666666666666687</v>
      </c>
    </row>
    <row r="40" spans="1:4" x14ac:dyDescent="0.35">
      <c r="A40" s="4">
        <v>48.333333333333336</v>
      </c>
      <c r="B40" s="3">
        <f t="shared" si="0"/>
        <v>5.3333333333333339</v>
      </c>
    </row>
    <row r="41" spans="1:4" x14ac:dyDescent="0.35">
      <c r="A41" s="4">
        <v>23.4375</v>
      </c>
      <c r="B41" s="3">
        <f t="shared" si="0"/>
        <v>0</v>
      </c>
    </row>
    <row r="42" spans="1:4" x14ac:dyDescent="0.35">
      <c r="A42" s="4">
        <v>32</v>
      </c>
      <c r="B42" s="3">
        <f t="shared" si="0"/>
        <v>0.96666666666666667</v>
      </c>
    </row>
    <row r="43" spans="1:4" x14ac:dyDescent="0.35">
      <c r="A43" s="4">
        <v>66</v>
      </c>
      <c r="B43" s="3">
        <f t="shared" si="0"/>
        <v>10</v>
      </c>
    </row>
    <row r="44" spans="1:4" x14ac:dyDescent="0.35">
      <c r="A44" s="4">
        <v>50</v>
      </c>
      <c r="B44" s="3">
        <f t="shared" si="0"/>
        <v>6</v>
      </c>
      <c r="C44" s="4">
        <f>A44-50</f>
        <v>0</v>
      </c>
      <c r="D44">
        <f>C44/B44*10</f>
        <v>0</v>
      </c>
    </row>
    <row r="45" spans="1:4" x14ac:dyDescent="0.35">
      <c r="A45" s="4">
        <v>28.000000000000004</v>
      </c>
      <c r="B45" s="3">
        <f t="shared" si="0"/>
        <v>0</v>
      </c>
    </row>
    <row r="46" spans="1:4" x14ac:dyDescent="0.35">
      <c r="A46" s="4">
        <v>44.285714285714285</v>
      </c>
      <c r="B46" s="3">
        <f t="shared" si="0"/>
        <v>3.833333333333333</v>
      </c>
      <c r="C46" s="4">
        <f>A46-50</f>
        <v>-5.7142857142857153</v>
      </c>
      <c r="D46">
        <f>C46/B46*10</f>
        <v>-14.906832298136649</v>
      </c>
    </row>
    <row r="47" spans="1:4" x14ac:dyDescent="0.35">
      <c r="A47" s="4">
        <v>22.58064516129032</v>
      </c>
      <c r="B47" s="3">
        <f t="shared" si="0"/>
        <v>0</v>
      </c>
    </row>
    <row r="48" spans="1:4" x14ac:dyDescent="0.35">
      <c r="A48" s="4">
        <v>57.999999999999993</v>
      </c>
      <c r="B48" s="3">
        <f t="shared" si="0"/>
        <v>9.1999999999999975</v>
      </c>
    </row>
    <row r="49" spans="1:2" x14ac:dyDescent="0.35">
      <c r="A49" s="4">
        <v>24</v>
      </c>
      <c r="B49" s="3">
        <f t="shared" si="0"/>
        <v>0</v>
      </c>
    </row>
    <row r="50" spans="1:2" x14ac:dyDescent="0.35">
      <c r="A50" s="4">
        <v>48.333333333333336</v>
      </c>
      <c r="B50" s="3">
        <f t="shared" si="0"/>
        <v>5.3333333333333339</v>
      </c>
    </row>
    <row r="51" spans="1:2" x14ac:dyDescent="0.35">
      <c r="A51" s="4">
        <v>68.333333333333329</v>
      </c>
      <c r="B51" s="3">
        <f t="shared" si="0"/>
        <v>10</v>
      </c>
    </row>
    <row r="52" spans="1:2" x14ac:dyDescent="0.35">
      <c r="A52" s="4">
        <v>7.5</v>
      </c>
      <c r="B52" s="3">
        <f t="shared" si="0"/>
        <v>0</v>
      </c>
    </row>
    <row r="53" spans="1:2" x14ac:dyDescent="0.35">
      <c r="A53" s="4">
        <v>75</v>
      </c>
      <c r="B53" s="3">
        <f t="shared" si="0"/>
        <v>10</v>
      </c>
    </row>
    <row r="54" spans="1:2" x14ac:dyDescent="0.35">
      <c r="A54" s="4">
        <v>28.333333333333332</v>
      </c>
      <c r="B54" s="3">
        <f t="shared" si="0"/>
        <v>0</v>
      </c>
    </row>
    <row r="55" spans="1:2" x14ac:dyDescent="0.35">
      <c r="A55" s="4">
        <v>37.5</v>
      </c>
      <c r="B55" s="3">
        <f t="shared" si="0"/>
        <v>2.25</v>
      </c>
    </row>
    <row r="56" spans="1:2" x14ac:dyDescent="0.35">
      <c r="A56" s="4">
        <v>20</v>
      </c>
      <c r="B56" s="3">
        <f t="shared" si="0"/>
        <v>0</v>
      </c>
    </row>
    <row r="57" spans="1:2" x14ac:dyDescent="0.35">
      <c r="A57" s="4">
        <v>25</v>
      </c>
      <c r="B57" s="3">
        <f t="shared" si="0"/>
        <v>0</v>
      </c>
    </row>
    <row r="58" spans="1:2" x14ac:dyDescent="0.35">
      <c r="A58" s="4">
        <v>20</v>
      </c>
      <c r="B58" s="3">
        <f t="shared" si="0"/>
        <v>0</v>
      </c>
    </row>
    <row r="59" spans="1:2" x14ac:dyDescent="0.35">
      <c r="A59" s="4">
        <v>21.428571428571427</v>
      </c>
      <c r="B59" s="3">
        <f t="shared" si="0"/>
        <v>0</v>
      </c>
    </row>
    <row r="60" spans="1:2" x14ac:dyDescent="0.35">
      <c r="A60" s="4">
        <v>28.571428571428569</v>
      </c>
      <c r="B60" s="3">
        <f t="shared" si="0"/>
        <v>0</v>
      </c>
    </row>
    <row r="61" spans="1:2" x14ac:dyDescent="0.35">
      <c r="A61" s="4">
        <v>16.326530612244898</v>
      </c>
      <c r="B61" s="3">
        <f t="shared" si="0"/>
        <v>0</v>
      </c>
    </row>
    <row r="62" spans="1:2" x14ac:dyDescent="0.35">
      <c r="A62" s="4">
        <v>41.666666666666671</v>
      </c>
      <c r="B62" s="3">
        <f t="shared" si="0"/>
        <v>3.2222222222222232</v>
      </c>
    </row>
    <row r="63" spans="1:2" x14ac:dyDescent="0.35">
      <c r="A63" s="4">
        <v>63.333333333333329</v>
      </c>
      <c r="B63" s="3">
        <f t="shared" si="0"/>
        <v>10</v>
      </c>
    </row>
    <row r="64" spans="1:2" x14ac:dyDescent="0.35">
      <c r="A64" s="4">
        <v>30</v>
      </c>
      <c r="B64" s="3">
        <f t="shared" si="0"/>
        <v>0.5</v>
      </c>
    </row>
    <row r="65" spans="1:2" x14ac:dyDescent="0.35">
      <c r="A65" s="4">
        <v>15</v>
      </c>
      <c r="B65" s="3">
        <f t="shared" si="0"/>
        <v>0</v>
      </c>
    </row>
    <row r="66" spans="1:2" x14ac:dyDescent="0.35">
      <c r="A66" s="4">
        <v>30</v>
      </c>
      <c r="B66" s="3">
        <f t="shared" si="0"/>
        <v>0.5</v>
      </c>
    </row>
    <row r="67" spans="1:2" x14ac:dyDescent="0.35">
      <c r="A67" s="4">
        <v>74.285714285714292</v>
      </c>
      <c r="B67" s="3">
        <f t="shared" si="0"/>
        <v>10</v>
      </c>
    </row>
    <row r="68" spans="1:2" x14ac:dyDescent="0.35">
      <c r="A68" s="4">
        <v>32.258064516129032</v>
      </c>
      <c r="B68" s="3">
        <f t="shared" si="0"/>
        <v>1.0268817204301075</v>
      </c>
    </row>
    <row r="69" spans="1:2" x14ac:dyDescent="0.35">
      <c r="A69" s="4">
        <v>43.75</v>
      </c>
      <c r="B69" s="3">
        <f t="shared" si="0"/>
        <v>3.708333333333333</v>
      </c>
    </row>
    <row r="70" spans="1:2" x14ac:dyDescent="0.35">
      <c r="A70" s="4">
        <v>67.5</v>
      </c>
      <c r="B70" s="3">
        <f t="shared" si="0"/>
        <v>10</v>
      </c>
    </row>
    <row r="71" spans="1:2" x14ac:dyDescent="0.35">
      <c r="A71" s="4">
        <v>46.666666666666664</v>
      </c>
      <c r="B71" s="3">
        <f t="shared" si="0"/>
        <v>4.6666666666666661</v>
      </c>
    </row>
    <row r="72" spans="1:2" x14ac:dyDescent="0.35">
      <c r="A72" s="4">
        <v>13.333333333333334</v>
      </c>
      <c r="B72" s="3">
        <f t="shared" si="0"/>
        <v>0</v>
      </c>
    </row>
    <row r="73" spans="1:2" x14ac:dyDescent="0.35">
      <c r="A73">
        <v>41.25</v>
      </c>
      <c r="B73" s="3">
        <f t="shared" si="0"/>
        <v>3.125</v>
      </c>
    </row>
    <row r="74" spans="1:2" x14ac:dyDescent="0.35">
      <c r="A74">
        <v>70</v>
      </c>
      <c r="B74" s="3">
        <f t="shared" ref="B74:B105" si="2">IF(A74&gt;=B$3,C$3,IF(A74&gt;=B$4,(C$4+((A74-B$4)/(B$3-B$4))*D$4),IF(A74&gt;B$5,(C$5+((A74-B$5)/(B$4-B$5))*D$5),IF(A74&gt;=B$6,(C$6+((A74-B$6)/(B$5-B$6)*D$6)),0))))</f>
        <v>10</v>
      </c>
    </row>
    <row r="75" spans="1:2" x14ac:dyDescent="0.35">
      <c r="A75">
        <v>44.642857142857146</v>
      </c>
      <c r="B75" s="3">
        <f t="shared" si="2"/>
        <v>3.9166666666666674</v>
      </c>
    </row>
    <row r="76" spans="1:2" x14ac:dyDescent="0.35">
      <c r="A76">
        <v>22</v>
      </c>
      <c r="B76" s="3">
        <f t="shared" si="2"/>
        <v>0</v>
      </c>
    </row>
    <row r="77" spans="1:2" x14ac:dyDescent="0.35">
      <c r="A77">
        <v>76.666666666666671</v>
      </c>
      <c r="B77" s="3">
        <f t="shared" si="2"/>
        <v>10</v>
      </c>
    </row>
    <row r="78" spans="1:2" x14ac:dyDescent="0.35">
      <c r="A78">
        <v>65</v>
      </c>
      <c r="B78" s="3">
        <f t="shared" si="2"/>
        <v>10</v>
      </c>
    </row>
    <row r="79" spans="1:2" x14ac:dyDescent="0.35">
      <c r="A79">
        <v>36.666666666666664</v>
      </c>
      <c r="B79" s="3">
        <f t="shared" si="2"/>
        <v>2.0555555555555554</v>
      </c>
    </row>
    <row r="80" spans="1:2" x14ac:dyDescent="0.35">
      <c r="A80">
        <v>76.666666666666671</v>
      </c>
      <c r="B80" s="3">
        <f t="shared" si="2"/>
        <v>10</v>
      </c>
    </row>
    <row r="81" spans="1:2" x14ac:dyDescent="0.35">
      <c r="A81">
        <v>58.064516129032263</v>
      </c>
      <c r="B81" s="3">
        <f t="shared" si="2"/>
        <v>9.2258064516129057</v>
      </c>
    </row>
    <row r="82" spans="1:2" x14ac:dyDescent="0.35">
      <c r="A82">
        <v>48.75</v>
      </c>
      <c r="B82" s="3">
        <f t="shared" si="2"/>
        <v>5.5</v>
      </c>
    </row>
    <row r="83" spans="1:2" x14ac:dyDescent="0.35">
      <c r="A83">
        <v>54.761904761904766</v>
      </c>
      <c r="B83" s="3">
        <f t="shared" si="2"/>
        <v>7.9047619047619069</v>
      </c>
    </row>
    <row r="84" spans="1:2" x14ac:dyDescent="0.35">
      <c r="A84">
        <v>33.333333333333329</v>
      </c>
      <c r="B84" s="3">
        <f t="shared" si="2"/>
        <v>1.2777777777777768</v>
      </c>
    </row>
    <row r="85" spans="1:2" x14ac:dyDescent="0.35">
      <c r="A85">
        <v>67.5</v>
      </c>
      <c r="B85" s="3">
        <f t="shared" si="2"/>
        <v>10</v>
      </c>
    </row>
    <row r="86" spans="1:2" x14ac:dyDescent="0.35">
      <c r="A86">
        <v>87.5</v>
      </c>
      <c r="B86" s="3">
        <f t="shared" si="2"/>
        <v>10</v>
      </c>
    </row>
    <row r="87" spans="1:2" x14ac:dyDescent="0.35">
      <c r="A87">
        <v>57.499999999999993</v>
      </c>
      <c r="B87" s="3">
        <f t="shared" si="2"/>
        <v>8.9999999999999964</v>
      </c>
    </row>
    <row r="88" spans="1:2" x14ac:dyDescent="0.35">
      <c r="A88">
        <v>80</v>
      </c>
      <c r="B88" s="3">
        <f t="shared" si="2"/>
        <v>10</v>
      </c>
    </row>
    <row r="89" spans="1:2" x14ac:dyDescent="0.35">
      <c r="A89">
        <v>74</v>
      </c>
      <c r="B89" s="3">
        <f t="shared" si="2"/>
        <v>10</v>
      </c>
    </row>
    <row r="90" spans="1:2" x14ac:dyDescent="0.35">
      <c r="A90">
        <v>18.96551724137931</v>
      </c>
      <c r="B90" s="3">
        <f t="shared" si="2"/>
        <v>0</v>
      </c>
    </row>
    <row r="91" spans="1:2" x14ac:dyDescent="0.35">
      <c r="A91">
        <v>52.5</v>
      </c>
      <c r="B91" s="3">
        <f t="shared" si="2"/>
        <v>7</v>
      </c>
    </row>
    <row r="92" spans="1:2" x14ac:dyDescent="0.35">
      <c r="A92">
        <v>38</v>
      </c>
      <c r="B92" s="3">
        <f t="shared" si="2"/>
        <v>2.3666666666666667</v>
      </c>
    </row>
    <row r="93" spans="1:2" x14ac:dyDescent="0.35">
      <c r="A93">
        <v>92</v>
      </c>
      <c r="B93" s="3">
        <f t="shared" si="2"/>
        <v>10</v>
      </c>
    </row>
    <row r="94" spans="1:2" x14ac:dyDescent="0.35">
      <c r="A94">
        <v>88.333333333333329</v>
      </c>
      <c r="B94" s="3">
        <f t="shared" si="2"/>
        <v>10</v>
      </c>
    </row>
    <row r="95" spans="1:2" x14ac:dyDescent="0.35">
      <c r="A95">
        <v>20</v>
      </c>
      <c r="B95" s="3">
        <f t="shared" si="2"/>
        <v>0</v>
      </c>
    </row>
    <row r="96" spans="1:2" x14ac:dyDescent="0.35">
      <c r="A96">
        <v>55.714285714285715</v>
      </c>
      <c r="B96" s="3">
        <f t="shared" si="2"/>
        <v>8.2857142857142865</v>
      </c>
    </row>
    <row r="97" spans="1:2" x14ac:dyDescent="0.35">
      <c r="A97">
        <v>41.666666666666671</v>
      </c>
      <c r="B97" s="3">
        <f t="shared" si="2"/>
        <v>3.2222222222222232</v>
      </c>
    </row>
    <row r="98" spans="1:2" x14ac:dyDescent="0.35">
      <c r="A98">
        <v>22.5</v>
      </c>
      <c r="B98" s="3">
        <f t="shared" si="2"/>
        <v>0</v>
      </c>
    </row>
    <row r="99" spans="1:2" x14ac:dyDescent="0.35">
      <c r="A99">
        <v>5</v>
      </c>
      <c r="B99" s="3">
        <f t="shared" si="2"/>
        <v>0</v>
      </c>
    </row>
    <row r="100" spans="1:2" x14ac:dyDescent="0.35">
      <c r="A100">
        <v>55.102040816326522</v>
      </c>
      <c r="B100" s="3">
        <f t="shared" si="2"/>
        <v>8.0408163265306083</v>
      </c>
    </row>
    <row r="101" spans="1:2" x14ac:dyDescent="0.35">
      <c r="A101">
        <v>45.714285714285715</v>
      </c>
      <c r="B101" s="3">
        <f t="shared" si="2"/>
        <v>4.2857142857142865</v>
      </c>
    </row>
    <row r="102" spans="1:2" x14ac:dyDescent="0.35">
      <c r="A102">
        <v>37.837837837837839</v>
      </c>
      <c r="B102" s="3">
        <f t="shared" si="2"/>
        <v>2.3288288288288292</v>
      </c>
    </row>
    <row r="103" spans="1:2" x14ac:dyDescent="0.35">
      <c r="A103">
        <v>43.835616438356162</v>
      </c>
      <c r="B103" s="3">
        <f t="shared" si="2"/>
        <v>3.7283105022831045</v>
      </c>
    </row>
    <row r="104" spans="1:2" x14ac:dyDescent="0.35">
      <c r="A104">
        <v>47.5</v>
      </c>
      <c r="B104" s="3">
        <f t="shared" si="2"/>
        <v>5</v>
      </c>
    </row>
    <row r="105" spans="1:2" x14ac:dyDescent="0.35">
      <c r="A105">
        <v>35.135135135135137</v>
      </c>
      <c r="B105" s="3">
        <f t="shared" si="2"/>
        <v>1.6981981981981986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56AF-769C-496E-B445-299503FEDCF2}">
  <sheetPr filterMode="1"/>
  <dimension ref="A1:R418"/>
  <sheetViews>
    <sheetView workbookViewId="0">
      <pane xSplit="2" ySplit="6" topLeftCell="M7" activePane="bottomRight" state="frozen"/>
      <selection activeCell="A6" sqref="A6"/>
      <selection pane="topRight" activeCell="A6" sqref="A6"/>
      <selection pane="bottomLeft" activeCell="A6" sqref="A6"/>
      <selection pane="bottomRight" activeCell="Q6" sqref="Q6"/>
    </sheetView>
  </sheetViews>
  <sheetFormatPr defaultColWidth="30.54296875" defaultRowHeight="14.5" x14ac:dyDescent="0.35"/>
  <cols>
    <col min="1" max="1" width="11.54296875" style="12" customWidth="1"/>
    <col min="2" max="2" width="27.453125" style="12" bestFit="1" customWidth="1"/>
    <col min="3" max="3" width="16.7265625" style="11" bestFit="1" customWidth="1"/>
    <col min="4" max="4" width="16.7265625" style="11" customWidth="1"/>
    <col min="5" max="5" width="10.81640625" style="11" bestFit="1" customWidth="1"/>
    <col min="6" max="6" width="25.81640625" style="12" customWidth="1"/>
    <col min="7" max="7" width="6.81640625" style="11" customWidth="1"/>
    <col min="8" max="8" width="10.54296875" style="11" customWidth="1"/>
    <col min="9" max="9" width="12.453125" style="11" customWidth="1"/>
    <col min="10" max="10" width="14.81640625" style="10" customWidth="1"/>
    <col min="11" max="11" width="16.54296875" style="10" customWidth="1"/>
    <col min="12" max="12" width="20.54296875" style="10" customWidth="1"/>
    <col min="13" max="13" width="16.26953125" style="10" customWidth="1"/>
    <col min="14" max="14" width="22.54296875" style="10" customWidth="1"/>
    <col min="15" max="15" width="13.26953125" style="10" customWidth="1"/>
    <col min="16" max="17" width="20.54296875" style="10" customWidth="1"/>
    <col min="18" max="18" width="11.54296875" style="10" customWidth="1"/>
    <col min="19" max="16384" width="30.54296875" style="11"/>
  </cols>
  <sheetData>
    <row r="1" spans="1:18" ht="18.5" x14ac:dyDescent="0.35">
      <c r="A1" s="160" t="s">
        <v>1096</v>
      </c>
      <c r="B1" s="160"/>
      <c r="C1" s="160"/>
      <c r="D1" s="160"/>
      <c r="E1" s="160"/>
      <c r="F1" s="8"/>
      <c r="G1" s="9"/>
      <c r="H1" s="9"/>
      <c r="I1" s="8"/>
    </row>
    <row r="2" spans="1:18" x14ac:dyDescent="0.35">
      <c r="A2" s="161" t="s">
        <v>1097</v>
      </c>
      <c r="B2" s="161"/>
      <c r="C2" s="161"/>
      <c r="D2" s="12"/>
    </row>
    <row r="5" spans="1:18" ht="18.5" x14ac:dyDescent="0.35">
      <c r="A5" s="162"/>
      <c r="B5" s="162"/>
      <c r="C5" s="162"/>
      <c r="D5" s="162"/>
      <c r="E5" s="162"/>
      <c r="F5" s="14"/>
      <c r="G5" s="13"/>
      <c r="H5" s="13"/>
      <c r="I5" s="15"/>
      <c r="J5" s="163" t="s">
        <v>1098</v>
      </c>
      <c r="K5" s="163"/>
      <c r="L5" s="163"/>
      <c r="M5" s="163"/>
      <c r="N5" s="163"/>
      <c r="O5" s="163"/>
      <c r="P5" s="163"/>
      <c r="Q5" s="163"/>
      <c r="R5" s="163"/>
    </row>
    <row r="6" spans="1:18" ht="65" x14ac:dyDescent="0.35">
      <c r="A6" s="16" t="s">
        <v>1099</v>
      </c>
      <c r="B6" s="16" t="s">
        <v>1</v>
      </c>
      <c r="C6" s="17" t="s">
        <v>1100</v>
      </c>
      <c r="D6" s="17" t="s">
        <v>857</v>
      </c>
      <c r="E6" s="17" t="s">
        <v>2</v>
      </c>
      <c r="F6" s="16" t="s">
        <v>1101</v>
      </c>
      <c r="G6" s="17" t="s">
        <v>1102</v>
      </c>
      <c r="H6" s="17" t="s">
        <v>1103</v>
      </c>
      <c r="I6" s="17" t="s">
        <v>1104</v>
      </c>
      <c r="J6" s="18" t="s">
        <v>1105</v>
      </c>
      <c r="K6" s="19" t="s">
        <v>1106</v>
      </c>
      <c r="L6" s="19" t="s">
        <v>1107</v>
      </c>
      <c r="M6" s="19" t="s">
        <v>1108</v>
      </c>
      <c r="N6" s="19" t="s">
        <v>1109</v>
      </c>
      <c r="O6" s="19" t="s">
        <v>1110</v>
      </c>
      <c r="P6" s="19" t="s">
        <v>1111</v>
      </c>
      <c r="Q6" s="19" t="s">
        <v>1112</v>
      </c>
      <c r="R6" s="19" t="s">
        <v>1113</v>
      </c>
    </row>
    <row r="7" spans="1:18" hidden="1" x14ac:dyDescent="0.35">
      <c r="A7" s="20">
        <v>105131</v>
      </c>
      <c r="B7" s="20" t="s">
        <v>218</v>
      </c>
      <c r="C7" s="21" t="s">
        <v>219</v>
      </c>
      <c r="D7" s="21" t="e">
        <f>_xlfn.XLOOKUP(C7,FF!#REF!,FF!$M$4:$M$401)</f>
        <v>#REF!</v>
      </c>
      <c r="E7" s="21" t="s">
        <v>1114</v>
      </c>
      <c r="F7" s="20" t="s">
        <v>160</v>
      </c>
      <c r="G7" s="21" t="s">
        <v>1115</v>
      </c>
      <c r="H7" s="21" t="s">
        <v>26</v>
      </c>
      <c r="I7" s="22">
        <f>SUM(J7:R7)/45</f>
        <v>1</v>
      </c>
      <c r="J7" s="23">
        <v>5</v>
      </c>
      <c r="K7" s="23">
        <v>5</v>
      </c>
      <c r="L7" s="23">
        <v>5</v>
      </c>
      <c r="M7" s="23">
        <v>5</v>
      </c>
      <c r="N7" s="23">
        <v>5</v>
      </c>
      <c r="O7" s="23">
        <v>5</v>
      </c>
      <c r="P7" s="23">
        <v>5</v>
      </c>
      <c r="Q7" s="23">
        <v>5</v>
      </c>
      <c r="R7" s="23">
        <v>5</v>
      </c>
    </row>
    <row r="8" spans="1:18" hidden="1" x14ac:dyDescent="0.35">
      <c r="A8" s="20">
        <v>105109</v>
      </c>
      <c r="B8" s="20" t="s">
        <v>232</v>
      </c>
      <c r="C8" s="21" t="s">
        <v>233</v>
      </c>
      <c r="D8" s="21" t="e">
        <f>_xlfn.XLOOKUP(C8,FF!#REF!,FF!$M$4:$M$401)</f>
        <v>#REF!</v>
      </c>
      <c r="E8" s="21" t="s">
        <v>1114</v>
      </c>
      <c r="F8" s="20" t="s">
        <v>160</v>
      </c>
      <c r="G8" s="21" t="s">
        <v>1115</v>
      </c>
      <c r="H8" s="21" t="s">
        <v>26</v>
      </c>
      <c r="I8" s="22">
        <f t="shared" ref="I8:I12" si="0">SUM(J8:R8)/45</f>
        <v>1</v>
      </c>
      <c r="J8" s="23">
        <v>5</v>
      </c>
      <c r="K8" s="23">
        <v>5</v>
      </c>
      <c r="L8" s="23">
        <v>5</v>
      </c>
      <c r="M8" s="23">
        <v>5</v>
      </c>
      <c r="N8" s="23">
        <v>5</v>
      </c>
      <c r="O8" s="23">
        <v>5</v>
      </c>
      <c r="P8" s="23">
        <v>5</v>
      </c>
      <c r="Q8" s="23">
        <v>5</v>
      </c>
      <c r="R8" s="23">
        <v>5</v>
      </c>
    </row>
    <row r="9" spans="1:18" hidden="1" x14ac:dyDescent="0.35">
      <c r="A9" s="20">
        <v>105200</v>
      </c>
      <c r="B9" s="20" t="s">
        <v>309</v>
      </c>
      <c r="C9" s="21" t="s">
        <v>310</v>
      </c>
      <c r="D9" s="21" t="e">
        <f>_xlfn.XLOOKUP(C9,FF!#REF!,FF!$M$4:$M$401)</f>
        <v>#REF!</v>
      </c>
      <c r="E9" s="21" t="s">
        <v>1114</v>
      </c>
      <c r="F9" s="20" t="s">
        <v>160</v>
      </c>
      <c r="G9" s="21" t="s">
        <v>1115</v>
      </c>
      <c r="H9" s="21" t="s">
        <v>26</v>
      </c>
      <c r="I9" s="22">
        <f t="shared" si="0"/>
        <v>0.91111111111111109</v>
      </c>
      <c r="J9" s="23">
        <v>4</v>
      </c>
      <c r="K9" s="23">
        <v>5</v>
      </c>
      <c r="L9" s="23">
        <v>4</v>
      </c>
      <c r="M9" s="23">
        <v>5</v>
      </c>
      <c r="N9" s="23">
        <v>5</v>
      </c>
      <c r="O9" s="23">
        <v>5</v>
      </c>
      <c r="P9" s="23">
        <v>5</v>
      </c>
      <c r="Q9" s="23">
        <v>4</v>
      </c>
      <c r="R9" s="23">
        <v>4</v>
      </c>
    </row>
    <row r="10" spans="1:18" hidden="1" x14ac:dyDescent="0.35">
      <c r="A10" s="20">
        <v>105445</v>
      </c>
      <c r="B10" s="20" t="s">
        <v>519</v>
      </c>
      <c r="C10" s="21" t="s">
        <v>520</v>
      </c>
      <c r="D10" s="21" t="e">
        <f>_xlfn.XLOOKUP(C10,FF!#REF!,FF!$M$4:$M$401)</f>
        <v>#REF!</v>
      </c>
      <c r="E10" s="21" t="s">
        <v>1114</v>
      </c>
      <c r="F10" s="20" t="s">
        <v>160</v>
      </c>
      <c r="G10" s="21" t="s">
        <v>1115</v>
      </c>
      <c r="H10" s="21" t="s">
        <v>26</v>
      </c>
      <c r="I10" s="22">
        <f t="shared" si="0"/>
        <v>0.9555555555555556</v>
      </c>
      <c r="J10" s="23">
        <v>4</v>
      </c>
      <c r="K10" s="23">
        <v>5</v>
      </c>
      <c r="L10" s="23">
        <v>5</v>
      </c>
      <c r="M10" s="23">
        <v>5</v>
      </c>
      <c r="N10" s="23">
        <v>5</v>
      </c>
      <c r="O10" s="23">
        <v>5</v>
      </c>
      <c r="P10" s="23">
        <v>5</v>
      </c>
      <c r="Q10" s="23">
        <v>4</v>
      </c>
      <c r="R10" s="23">
        <v>5</v>
      </c>
    </row>
    <row r="11" spans="1:18" hidden="1" x14ac:dyDescent="0.35">
      <c r="A11" s="20">
        <v>107794</v>
      </c>
      <c r="B11" s="20" t="s">
        <v>747</v>
      </c>
      <c r="C11" s="21" t="s">
        <v>748</v>
      </c>
      <c r="D11" s="21" t="e">
        <f>_xlfn.XLOOKUP(C11,FF!#REF!,FF!$M$4:$M$401)</f>
        <v>#REF!</v>
      </c>
      <c r="E11" s="21" t="s">
        <v>1114</v>
      </c>
      <c r="F11" s="20" t="s">
        <v>160</v>
      </c>
      <c r="G11" s="21" t="s">
        <v>1115</v>
      </c>
      <c r="H11" s="21" t="s">
        <v>26</v>
      </c>
      <c r="I11" s="22">
        <f t="shared" si="0"/>
        <v>0.8</v>
      </c>
      <c r="J11" s="23">
        <v>4</v>
      </c>
      <c r="K11" s="23">
        <v>3</v>
      </c>
      <c r="L11" s="23">
        <v>4</v>
      </c>
      <c r="M11" s="23">
        <v>3</v>
      </c>
      <c r="N11" s="23">
        <v>4</v>
      </c>
      <c r="O11" s="23">
        <v>4</v>
      </c>
      <c r="P11" s="23">
        <v>5</v>
      </c>
      <c r="Q11" s="23">
        <v>4</v>
      </c>
      <c r="R11" s="23">
        <v>5</v>
      </c>
    </row>
    <row r="12" spans="1:18" hidden="1" x14ac:dyDescent="0.35">
      <c r="A12" s="20">
        <v>105826</v>
      </c>
      <c r="B12" s="20" t="s">
        <v>636</v>
      </c>
      <c r="C12" s="21" t="s">
        <v>637</v>
      </c>
      <c r="D12" s="21" t="e">
        <f>_xlfn.XLOOKUP(C12,FF!#REF!,FF!$M$4:$M$401)</f>
        <v>#REF!</v>
      </c>
      <c r="E12" s="21" t="s">
        <v>1114</v>
      </c>
      <c r="F12" s="20" t="s">
        <v>160</v>
      </c>
      <c r="G12" s="21" t="s">
        <v>1115</v>
      </c>
      <c r="H12" s="21" t="s">
        <v>26</v>
      </c>
      <c r="I12" s="22">
        <f t="shared" si="0"/>
        <v>0.88888888888888884</v>
      </c>
      <c r="J12" s="23">
        <v>4</v>
      </c>
      <c r="K12" s="23">
        <v>5</v>
      </c>
      <c r="L12" s="23">
        <v>4</v>
      </c>
      <c r="M12" s="23">
        <v>5</v>
      </c>
      <c r="N12" s="23">
        <v>4</v>
      </c>
      <c r="O12" s="23">
        <v>4</v>
      </c>
      <c r="P12" s="23">
        <v>5</v>
      </c>
      <c r="Q12" s="23">
        <v>4</v>
      </c>
      <c r="R12" s="23">
        <v>5</v>
      </c>
    </row>
    <row r="13" spans="1:18" hidden="1" x14ac:dyDescent="0.35">
      <c r="A13" s="20">
        <v>105117</v>
      </c>
      <c r="B13" s="20" t="s">
        <v>230</v>
      </c>
      <c r="C13" s="21" t="s">
        <v>231</v>
      </c>
      <c r="D13" s="21" t="e">
        <f>_xlfn.XLOOKUP(C13,FF!#REF!,FF!$M$4:$M$401)</f>
        <v>#REF!</v>
      </c>
      <c r="E13" s="21" t="s">
        <v>1114</v>
      </c>
      <c r="F13" s="20" t="s">
        <v>195</v>
      </c>
      <c r="G13" s="21" t="s">
        <v>1116</v>
      </c>
      <c r="H13" s="21" t="s">
        <v>26</v>
      </c>
      <c r="I13" s="22">
        <f t="shared" ref="I13:I25" si="1">SUM(J13:R13)/45</f>
        <v>0.91111111111111109</v>
      </c>
      <c r="J13" s="23">
        <v>5</v>
      </c>
      <c r="K13" s="23">
        <v>5</v>
      </c>
      <c r="L13" s="23">
        <v>4</v>
      </c>
      <c r="M13" s="23">
        <v>5</v>
      </c>
      <c r="N13" s="23">
        <v>4</v>
      </c>
      <c r="O13" s="23">
        <v>4</v>
      </c>
      <c r="P13" s="23">
        <v>4</v>
      </c>
      <c r="Q13" s="23">
        <v>5</v>
      </c>
      <c r="R13" s="23">
        <v>5</v>
      </c>
    </row>
    <row r="14" spans="1:18" hidden="1" x14ac:dyDescent="0.35">
      <c r="A14" s="20">
        <v>105411</v>
      </c>
      <c r="B14" s="20" t="s">
        <v>516</v>
      </c>
      <c r="C14" s="21" t="s">
        <v>517</v>
      </c>
      <c r="D14" s="21" t="e">
        <f>_xlfn.XLOOKUP(C14,FF!#REF!,FF!$M$4:$M$401)</f>
        <v>#REF!</v>
      </c>
      <c r="E14" s="21" t="s">
        <v>1114</v>
      </c>
      <c r="F14" s="20" t="s">
        <v>195</v>
      </c>
      <c r="G14" s="21" t="s">
        <v>1116</v>
      </c>
      <c r="H14" s="21" t="s">
        <v>26</v>
      </c>
      <c r="I14" s="22">
        <f>SUM(J14:R14)/45</f>
        <v>0.82222222222222219</v>
      </c>
      <c r="J14" s="23">
        <v>4</v>
      </c>
      <c r="K14" s="23">
        <v>4</v>
      </c>
      <c r="L14" s="23">
        <v>4</v>
      </c>
      <c r="M14" s="23">
        <v>4</v>
      </c>
      <c r="N14" s="23">
        <v>4</v>
      </c>
      <c r="O14" s="23">
        <v>5</v>
      </c>
      <c r="P14" s="23">
        <v>4</v>
      </c>
      <c r="Q14" s="23">
        <v>4</v>
      </c>
      <c r="R14" s="23">
        <v>4</v>
      </c>
    </row>
    <row r="15" spans="1:18" hidden="1" x14ac:dyDescent="0.35">
      <c r="A15" s="20">
        <v>105309</v>
      </c>
      <c r="B15" s="20" t="s">
        <v>409</v>
      </c>
      <c r="C15" s="21" t="s">
        <v>410</v>
      </c>
      <c r="D15" s="21" t="e">
        <f>_xlfn.XLOOKUP(C15,FF!#REF!,FF!$M$4:$M$401)</f>
        <v>#REF!</v>
      </c>
      <c r="E15" s="21" t="s">
        <v>1114</v>
      </c>
      <c r="F15" s="20" t="s">
        <v>195</v>
      </c>
      <c r="G15" s="21" t="s">
        <v>1116</v>
      </c>
      <c r="H15" s="21" t="s">
        <v>26</v>
      </c>
      <c r="I15" s="22">
        <f>SUM(J15:R15)/45</f>
        <v>0.9555555555555556</v>
      </c>
      <c r="J15" s="23">
        <v>5</v>
      </c>
      <c r="K15" s="23">
        <v>5</v>
      </c>
      <c r="L15" s="23">
        <v>5</v>
      </c>
      <c r="M15" s="23">
        <v>5</v>
      </c>
      <c r="N15" s="23">
        <v>4</v>
      </c>
      <c r="O15" s="23">
        <v>5</v>
      </c>
      <c r="P15" s="23">
        <v>4</v>
      </c>
      <c r="Q15" s="23">
        <v>5</v>
      </c>
      <c r="R15" s="23">
        <v>5</v>
      </c>
    </row>
    <row r="16" spans="1:18" hidden="1" x14ac:dyDescent="0.35">
      <c r="A16" s="20">
        <v>106155</v>
      </c>
      <c r="B16" s="20" t="s">
        <v>659</v>
      </c>
      <c r="C16" s="21" t="s">
        <v>660</v>
      </c>
      <c r="D16" s="21" t="e">
        <f>_xlfn.XLOOKUP(C16,FF!#REF!,FF!$M$4:$M$401)</f>
        <v>#REF!</v>
      </c>
      <c r="E16" s="21" t="s">
        <v>1114</v>
      </c>
      <c r="F16" s="20" t="s">
        <v>195</v>
      </c>
      <c r="G16" s="21" t="s">
        <v>1116</v>
      </c>
      <c r="H16" s="21" t="s">
        <v>26</v>
      </c>
      <c r="I16" s="22">
        <f>SUM(J16:R16)/45</f>
        <v>0.93333333333333335</v>
      </c>
      <c r="J16" s="23">
        <v>5</v>
      </c>
      <c r="K16" s="23">
        <v>5</v>
      </c>
      <c r="L16" s="23">
        <v>5</v>
      </c>
      <c r="M16" s="23">
        <v>5</v>
      </c>
      <c r="N16" s="23">
        <v>4</v>
      </c>
      <c r="O16" s="23">
        <v>5</v>
      </c>
      <c r="P16" s="23">
        <v>4</v>
      </c>
      <c r="Q16" s="23">
        <v>5</v>
      </c>
      <c r="R16" s="23">
        <v>4</v>
      </c>
    </row>
    <row r="17" spans="1:18" hidden="1" x14ac:dyDescent="0.35">
      <c r="A17" s="20">
        <v>105130</v>
      </c>
      <c r="B17" s="20" t="s">
        <v>238</v>
      </c>
      <c r="C17" s="21" t="s">
        <v>239</v>
      </c>
      <c r="D17" s="21" t="e">
        <f>_xlfn.XLOOKUP(C17,FF!#REF!,FF!$M$4:$M$401)</f>
        <v>#REF!</v>
      </c>
      <c r="E17" s="21" t="s">
        <v>1114</v>
      </c>
      <c r="F17" s="20" t="s">
        <v>111</v>
      </c>
      <c r="G17" s="21" t="s">
        <v>1117</v>
      </c>
      <c r="H17" s="21" t="s">
        <v>26</v>
      </c>
      <c r="I17" s="22">
        <f t="shared" si="1"/>
        <v>0.82222222222222219</v>
      </c>
      <c r="J17" s="23">
        <v>4</v>
      </c>
      <c r="K17" s="23">
        <v>4</v>
      </c>
      <c r="L17" s="23">
        <v>4</v>
      </c>
      <c r="M17" s="23">
        <v>4</v>
      </c>
      <c r="N17" s="23">
        <v>4</v>
      </c>
      <c r="O17" s="23">
        <v>4</v>
      </c>
      <c r="P17" s="23">
        <v>4</v>
      </c>
      <c r="Q17" s="23">
        <v>4</v>
      </c>
      <c r="R17" s="23">
        <v>5</v>
      </c>
    </row>
    <row r="18" spans="1:18" hidden="1" x14ac:dyDescent="0.35">
      <c r="A18" s="20">
        <v>105339</v>
      </c>
      <c r="B18" s="20" t="s">
        <v>342</v>
      </c>
      <c r="C18" s="21" t="s">
        <v>437</v>
      </c>
      <c r="D18" s="21" t="e">
        <f>_xlfn.XLOOKUP(C18,FF!#REF!,FF!$M$4:$M$401)</f>
        <v>#REF!</v>
      </c>
      <c r="E18" s="21" t="s">
        <v>1114</v>
      </c>
      <c r="F18" s="20" t="s">
        <v>111</v>
      </c>
      <c r="G18" s="21" t="s">
        <v>1117</v>
      </c>
      <c r="H18" s="21" t="s">
        <v>26</v>
      </c>
      <c r="I18" s="22">
        <f>SUM(J18:R18)/45</f>
        <v>0.9555555555555556</v>
      </c>
      <c r="J18" s="23">
        <v>4</v>
      </c>
      <c r="K18" s="23">
        <v>5</v>
      </c>
      <c r="L18" s="23">
        <v>5</v>
      </c>
      <c r="M18" s="23">
        <v>5</v>
      </c>
      <c r="N18" s="23">
        <v>4</v>
      </c>
      <c r="O18" s="23">
        <v>5</v>
      </c>
      <c r="P18" s="23">
        <v>5</v>
      </c>
      <c r="Q18" s="23">
        <v>5</v>
      </c>
      <c r="R18" s="23">
        <v>5</v>
      </c>
    </row>
    <row r="19" spans="1:18" hidden="1" x14ac:dyDescent="0.35">
      <c r="A19" s="20">
        <v>106544</v>
      </c>
      <c r="B19" s="20" t="s">
        <v>485</v>
      </c>
      <c r="C19" s="21" t="s">
        <v>704</v>
      </c>
      <c r="D19" s="21" t="e">
        <f>_xlfn.XLOOKUP(C19,FF!#REF!,FF!$M$4:$M$401)</f>
        <v>#REF!</v>
      </c>
      <c r="E19" s="21" t="s">
        <v>1114</v>
      </c>
      <c r="F19" s="20" t="s">
        <v>111</v>
      </c>
      <c r="G19" s="21" t="s">
        <v>1117</v>
      </c>
      <c r="H19" s="21" t="s">
        <v>26</v>
      </c>
      <c r="I19" s="22">
        <f>SUM(J19:R19)/45</f>
        <v>0.91111111111111109</v>
      </c>
      <c r="J19" s="23">
        <v>4</v>
      </c>
      <c r="K19" s="23">
        <v>4</v>
      </c>
      <c r="L19" s="23">
        <v>5</v>
      </c>
      <c r="M19" s="23">
        <v>4</v>
      </c>
      <c r="N19" s="23">
        <v>5</v>
      </c>
      <c r="O19" s="23">
        <v>5</v>
      </c>
      <c r="P19" s="23">
        <v>5</v>
      </c>
      <c r="Q19" s="23">
        <v>5</v>
      </c>
      <c r="R19" s="23">
        <v>4</v>
      </c>
    </row>
    <row r="20" spans="1:18" hidden="1" x14ac:dyDescent="0.35">
      <c r="A20" s="20">
        <v>105222</v>
      </c>
      <c r="B20" s="20" t="s">
        <v>332</v>
      </c>
      <c r="C20" s="21" t="s">
        <v>333</v>
      </c>
      <c r="D20" s="21" t="e">
        <f>_xlfn.XLOOKUP(C20,FF!#REF!,FF!$M$4:$M$401)</f>
        <v>#REF!</v>
      </c>
      <c r="E20" s="21" t="s">
        <v>1114</v>
      </c>
      <c r="F20" s="20" t="s">
        <v>154</v>
      </c>
      <c r="G20" s="21" t="s">
        <v>1118</v>
      </c>
      <c r="H20" s="21" t="s">
        <v>26</v>
      </c>
      <c r="I20" s="22">
        <f t="shared" si="1"/>
        <v>0.9555555555555556</v>
      </c>
      <c r="J20" s="23">
        <v>4</v>
      </c>
      <c r="K20" s="23">
        <v>5</v>
      </c>
      <c r="L20" s="23">
        <v>5</v>
      </c>
      <c r="M20" s="23">
        <v>5</v>
      </c>
      <c r="N20" s="23">
        <v>4</v>
      </c>
      <c r="O20" s="23">
        <v>5</v>
      </c>
      <c r="P20" s="23">
        <v>5</v>
      </c>
      <c r="Q20" s="23">
        <v>5</v>
      </c>
      <c r="R20" s="23">
        <v>5</v>
      </c>
    </row>
    <row r="21" spans="1:18" hidden="1" x14ac:dyDescent="0.35">
      <c r="A21" s="20">
        <v>105316</v>
      </c>
      <c r="B21" s="20" t="s">
        <v>445</v>
      </c>
      <c r="C21" s="21" t="s">
        <v>446</v>
      </c>
      <c r="D21" s="21" t="e">
        <f>_xlfn.XLOOKUP(C21,FF!#REF!,FF!$M$4:$M$401)</f>
        <v>#REF!</v>
      </c>
      <c r="E21" s="21" t="s">
        <v>1114</v>
      </c>
      <c r="F21" s="20" t="s">
        <v>154</v>
      </c>
      <c r="G21" s="21" t="s">
        <v>1118</v>
      </c>
      <c r="H21" s="21" t="s">
        <v>26</v>
      </c>
      <c r="I21" s="22">
        <f t="shared" si="1"/>
        <v>1</v>
      </c>
      <c r="J21" s="23">
        <v>5</v>
      </c>
      <c r="K21" s="23">
        <v>5</v>
      </c>
      <c r="L21" s="23">
        <v>5</v>
      </c>
      <c r="M21" s="23">
        <v>5</v>
      </c>
      <c r="N21" s="23">
        <v>5</v>
      </c>
      <c r="O21" s="23">
        <v>5</v>
      </c>
      <c r="P21" s="23">
        <v>5</v>
      </c>
      <c r="Q21" s="23">
        <v>5</v>
      </c>
      <c r="R21" s="23">
        <v>5</v>
      </c>
    </row>
    <row r="22" spans="1:18" hidden="1" x14ac:dyDescent="0.35">
      <c r="A22" s="20">
        <v>105442</v>
      </c>
      <c r="B22" s="20" t="s">
        <v>542</v>
      </c>
      <c r="C22" s="21" t="s">
        <v>543</v>
      </c>
      <c r="D22" s="21" t="e">
        <f>_xlfn.XLOOKUP(C22,FF!#REF!,FF!$M$4:$M$401)</f>
        <v>#REF!</v>
      </c>
      <c r="E22" s="21" t="s">
        <v>1114</v>
      </c>
      <c r="F22" s="20" t="s">
        <v>154</v>
      </c>
      <c r="G22" s="21" t="s">
        <v>1118</v>
      </c>
      <c r="H22" s="21" t="s">
        <v>26</v>
      </c>
      <c r="I22" s="22">
        <f t="shared" si="1"/>
        <v>0.93333333333333335</v>
      </c>
      <c r="J22" s="23">
        <v>4</v>
      </c>
      <c r="K22" s="23">
        <v>5</v>
      </c>
      <c r="L22" s="23">
        <v>5</v>
      </c>
      <c r="M22" s="23">
        <v>5</v>
      </c>
      <c r="N22" s="23">
        <v>4</v>
      </c>
      <c r="O22" s="23">
        <v>5</v>
      </c>
      <c r="P22" s="23">
        <v>4</v>
      </c>
      <c r="Q22" s="23">
        <v>5</v>
      </c>
      <c r="R22" s="23">
        <v>5</v>
      </c>
    </row>
    <row r="23" spans="1:18" hidden="1" x14ac:dyDescent="0.35">
      <c r="A23" s="20">
        <v>104844</v>
      </c>
      <c r="B23" s="20" t="s">
        <v>813</v>
      </c>
      <c r="C23" s="21" t="s">
        <v>814</v>
      </c>
      <c r="D23" s="21" t="e">
        <f>_xlfn.XLOOKUP(C23,FF!#REF!,FF!$M$4:$M$401)</f>
        <v>#REF!</v>
      </c>
      <c r="E23" s="21" t="s">
        <v>1119</v>
      </c>
      <c r="F23" s="20" t="s">
        <v>154</v>
      </c>
      <c r="G23" s="21" t="s">
        <v>1118</v>
      </c>
      <c r="H23" s="21" t="s">
        <v>26</v>
      </c>
      <c r="I23" s="22">
        <f t="shared" ref="I23:I24" si="2">SUM(J23:R23)/45</f>
        <v>1</v>
      </c>
      <c r="J23" s="23">
        <v>5</v>
      </c>
      <c r="K23" s="23">
        <v>5</v>
      </c>
      <c r="L23" s="23">
        <v>5</v>
      </c>
      <c r="M23" s="23">
        <v>5</v>
      </c>
      <c r="N23" s="23">
        <v>5</v>
      </c>
      <c r="O23" s="23">
        <v>5</v>
      </c>
      <c r="P23" s="23">
        <v>5</v>
      </c>
      <c r="Q23" s="23">
        <v>5</v>
      </c>
      <c r="R23" s="23">
        <v>5</v>
      </c>
    </row>
    <row r="24" spans="1:18" hidden="1" x14ac:dyDescent="0.35">
      <c r="A24" s="20">
        <v>104787</v>
      </c>
      <c r="B24" s="20" t="s">
        <v>837</v>
      </c>
      <c r="C24" s="21" t="s">
        <v>838</v>
      </c>
      <c r="D24" s="21" t="e">
        <f>_xlfn.XLOOKUP(C24,FF!#REF!,FF!$M$4:$M$401)</f>
        <v>#REF!</v>
      </c>
      <c r="E24" s="21" t="s">
        <v>1119</v>
      </c>
      <c r="F24" s="20" t="s">
        <v>154</v>
      </c>
      <c r="G24" s="21" t="s">
        <v>1118</v>
      </c>
      <c r="H24" s="21" t="s">
        <v>26</v>
      </c>
      <c r="I24" s="22">
        <f t="shared" si="2"/>
        <v>1</v>
      </c>
      <c r="J24" s="23">
        <v>5</v>
      </c>
      <c r="K24" s="23">
        <v>5</v>
      </c>
      <c r="L24" s="23">
        <v>5</v>
      </c>
      <c r="M24" s="23">
        <v>5</v>
      </c>
      <c r="N24" s="23">
        <v>5</v>
      </c>
      <c r="O24" s="23">
        <v>5</v>
      </c>
      <c r="P24" s="23">
        <v>5</v>
      </c>
      <c r="Q24" s="23">
        <v>5</v>
      </c>
      <c r="R24" s="23">
        <v>5</v>
      </c>
    </row>
    <row r="25" spans="1:18" hidden="1" x14ac:dyDescent="0.35">
      <c r="A25" s="20">
        <v>105829</v>
      </c>
      <c r="B25" s="20" t="s">
        <v>634</v>
      </c>
      <c r="C25" s="21" t="s">
        <v>635</v>
      </c>
      <c r="D25" s="21" t="e">
        <f>_xlfn.XLOOKUP(C25,FF!#REF!,FF!$M$4:$M$401)</f>
        <v>#REF!</v>
      </c>
      <c r="E25" s="21" t="s">
        <v>1114</v>
      </c>
      <c r="F25" s="20" t="s">
        <v>154</v>
      </c>
      <c r="G25" s="21" t="s">
        <v>1118</v>
      </c>
      <c r="H25" s="21" t="s">
        <v>26</v>
      </c>
      <c r="I25" s="22">
        <f t="shared" si="1"/>
        <v>0.91111111111111109</v>
      </c>
      <c r="J25" s="23">
        <v>4</v>
      </c>
      <c r="K25" s="23">
        <v>5</v>
      </c>
      <c r="L25" s="23">
        <v>4</v>
      </c>
      <c r="M25" s="23">
        <v>5</v>
      </c>
      <c r="N25" s="23">
        <v>5</v>
      </c>
      <c r="O25" s="23">
        <v>5</v>
      </c>
      <c r="P25" s="23">
        <v>5</v>
      </c>
      <c r="Q25" s="23">
        <v>4</v>
      </c>
      <c r="R25" s="23">
        <v>4</v>
      </c>
    </row>
    <row r="26" spans="1:18" hidden="1" x14ac:dyDescent="0.35">
      <c r="A26" s="20">
        <v>105065</v>
      </c>
      <c r="B26" s="20" t="s">
        <v>849</v>
      </c>
      <c r="C26" s="24" t="s">
        <v>850</v>
      </c>
      <c r="D26" s="21" t="e">
        <f>_xlfn.XLOOKUP(C26,FF!#REF!,FF!$M$4:$M$401)</f>
        <v>#REF!</v>
      </c>
      <c r="E26" s="21" t="s">
        <v>1120</v>
      </c>
      <c r="F26" s="20" t="s">
        <v>1121</v>
      </c>
      <c r="G26" s="21" t="s">
        <v>1122</v>
      </c>
      <c r="H26" s="21" t="s">
        <v>1123</v>
      </c>
      <c r="I26" s="22">
        <f>SUM(J26:R26)/45</f>
        <v>0.8666666666666667</v>
      </c>
      <c r="J26" s="23">
        <v>4</v>
      </c>
      <c r="K26" s="23">
        <v>5</v>
      </c>
      <c r="L26" s="23">
        <v>5</v>
      </c>
      <c r="M26" s="23">
        <v>4</v>
      </c>
      <c r="N26" s="23">
        <v>4</v>
      </c>
      <c r="O26" s="23">
        <v>5</v>
      </c>
      <c r="P26" s="23">
        <v>4</v>
      </c>
      <c r="Q26" s="23">
        <v>4</v>
      </c>
      <c r="R26" s="23">
        <v>4</v>
      </c>
    </row>
    <row r="27" spans="1:18" hidden="1" x14ac:dyDescent="0.35">
      <c r="A27" s="20">
        <v>105161</v>
      </c>
      <c r="B27" s="20" t="s">
        <v>258</v>
      </c>
      <c r="C27" s="24" t="s">
        <v>259</v>
      </c>
      <c r="D27" s="21" t="e">
        <f>_xlfn.XLOOKUP(C27,FF!#REF!,FF!$M$4:$M$401)</f>
        <v>#REF!</v>
      </c>
      <c r="E27" s="21" t="s">
        <v>1114</v>
      </c>
      <c r="F27" s="20" t="s">
        <v>1121</v>
      </c>
      <c r="G27" s="21" t="s">
        <v>1122</v>
      </c>
      <c r="H27" s="21" t="s">
        <v>1123</v>
      </c>
      <c r="I27" s="22">
        <f t="shared" ref="I27:I29" si="3">SUM(J27:R27)/45</f>
        <v>0.82222222222222219</v>
      </c>
      <c r="J27" s="23">
        <v>4</v>
      </c>
      <c r="K27" s="23">
        <v>5</v>
      </c>
      <c r="L27" s="23">
        <v>4</v>
      </c>
      <c r="M27" s="23">
        <v>4</v>
      </c>
      <c r="N27" s="23">
        <v>4</v>
      </c>
      <c r="O27" s="23">
        <v>4</v>
      </c>
      <c r="P27" s="23">
        <v>4</v>
      </c>
      <c r="Q27" s="23">
        <v>4</v>
      </c>
      <c r="R27" s="23">
        <v>4</v>
      </c>
    </row>
    <row r="28" spans="1:18" hidden="1" x14ac:dyDescent="0.35">
      <c r="A28" s="20">
        <v>105529</v>
      </c>
      <c r="B28" s="20" t="s">
        <v>561</v>
      </c>
      <c r="C28" s="24" t="s">
        <v>562</v>
      </c>
      <c r="D28" s="21" t="e">
        <f>_xlfn.XLOOKUP(C28,FF!#REF!,FF!$M$4:$M$401)</f>
        <v>#REF!</v>
      </c>
      <c r="E28" s="21" t="s">
        <v>1114</v>
      </c>
      <c r="F28" s="20" t="s">
        <v>1121</v>
      </c>
      <c r="G28" s="21" t="s">
        <v>1122</v>
      </c>
      <c r="H28" s="21" t="s">
        <v>1123</v>
      </c>
      <c r="I28" s="22">
        <f t="shared" si="3"/>
        <v>0.8</v>
      </c>
      <c r="J28" s="23">
        <v>4</v>
      </c>
      <c r="K28" s="23">
        <v>4</v>
      </c>
      <c r="L28" s="23">
        <v>4</v>
      </c>
      <c r="M28" s="23">
        <v>4</v>
      </c>
      <c r="N28" s="23">
        <v>4</v>
      </c>
      <c r="O28" s="23">
        <v>4</v>
      </c>
      <c r="P28" s="23">
        <v>4</v>
      </c>
      <c r="Q28" s="23">
        <v>4</v>
      </c>
      <c r="R28" s="23">
        <v>4</v>
      </c>
    </row>
    <row r="29" spans="1:18" hidden="1" x14ac:dyDescent="0.35">
      <c r="A29" s="20">
        <v>105449</v>
      </c>
      <c r="B29" s="20" t="s">
        <v>521</v>
      </c>
      <c r="C29" s="24" t="s">
        <v>522</v>
      </c>
      <c r="D29" s="21" t="e">
        <f>_xlfn.XLOOKUP(C29,FF!#REF!,FF!$M$4:$M$401)</f>
        <v>#REF!</v>
      </c>
      <c r="E29" s="21" t="s">
        <v>1114</v>
      </c>
      <c r="F29" s="20" t="s">
        <v>1121</v>
      </c>
      <c r="G29" s="21" t="s">
        <v>1122</v>
      </c>
      <c r="H29" s="21" t="s">
        <v>1123</v>
      </c>
      <c r="I29" s="22">
        <f t="shared" si="3"/>
        <v>0.8</v>
      </c>
      <c r="J29" s="23">
        <v>4</v>
      </c>
      <c r="K29" s="23">
        <v>4</v>
      </c>
      <c r="L29" s="23">
        <v>4</v>
      </c>
      <c r="M29" s="23">
        <v>4</v>
      </c>
      <c r="N29" s="23">
        <v>4</v>
      </c>
      <c r="O29" s="23">
        <v>4</v>
      </c>
      <c r="P29" s="23">
        <v>4</v>
      </c>
      <c r="Q29" s="23">
        <v>4</v>
      </c>
      <c r="R29" s="23">
        <v>4</v>
      </c>
    </row>
    <row r="30" spans="1:18" x14ac:dyDescent="0.35">
      <c r="A30" s="25" t="s">
        <v>1035</v>
      </c>
      <c r="B30" s="25" t="s">
        <v>844</v>
      </c>
      <c r="C30" s="24" t="s">
        <v>845</v>
      </c>
      <c r="D30" s="21" t="e">
        <f>_xlfn.XLOOKUP(C30,FF!#REF!,FF!$M$4:$M$401)</f>
        <v>#REF!</v>
      </c>
      <c r="E30" s="24" t="s">
        <v>1124</v>
      </c>
      <c r="F30" s="25" t="s">
        <v>172</v>
      </c>
      <c r="G30" s="24" t="s">
        <v>1125</v>
      </c>
      <c r="H30" s="21" t="s">
        <v>1123</v>
      </c>
      <c r="I30" s="22">
        <f>SUM(J30:R30)/45</f>
        <v>0.8</v>
      </c>
      <c r="J30" s="23">
        <v>5</v>
      </c>
      <c r="K30" s="23">
        <v>5</v>
      </c>
      <c r="L30" s="23">
        <v>4</v>
      </c>
      <c r="M30" s="23">
        <v>4</v>
      </c>
      <c r="N30" s="23">
        <v>4</v>
      </c>
      <c r="O30" s="23">
        <v>3</v>
      </c>
      <c r="P30" s="23">
        <v>4</v>
      </c>
      <c r="Q30" s="23">
        <v>4</v>
      </c>
      <c r="R30" s="23">
        <v>3</v>
      </c>
    </row>
    <row r="31" spans="1:18" x14ac:dyDescent="0.35">
      <c r="A31" s="25" t="s">
        <v>970</v>
      </c>
      <c r="B31" s="25" t="s">
        <v>1126</v>
      </c>
      <c r="C31" s="24" t="s">
        <v>617</v>
      </c>
      <c r="D31" s="21" t="e">
        <f>_xlfn.XLOOKUP(C31,FF!#REF!,FF!$M$4:$M$401)</f>
        <v>#REF!</v>
      </c>
      <c r="E31" s="24" t="s">
        <v>1114</v>
      </c>
      <c r="F31" s="25" t="s">
        <v>172</v>
      </c>
      <c r="G31" s="24" t="s">
        <v>1125</v>
      </c>
      <c r="H31" s="21" t="s">
        <v>1123</v>
      </c>
      <c r="I31" s="22">
        <f t="shared" ref="I31:I32" si="4">SUM(J31:R31)/45</f>
        <v>0.88888888888888884</v>
      </c>
      <c r="J31" s="23">
        <v>5</v>
      </c>
      <c r="K31" s="23">
        <v>4</v>
      </c>
      <c r="L31" s="23">
        <v>5</v>
      </c>
      <c r="M31" s="23">
        <v>4</v>
      </c>
      <c r="N31" s="23">
        <v>5</v>
      </c>
      <c r="O31" s="23">
        <v>3</v>
      </c>
      <c r="P31" s="23">
        <v>4</v>
      </c>
      <c r="Q31" s="23">
        <v>5</v>
      </c>
      <c r="R31" s="23">
        <v>5</v>
      </c>
    </row>
    <row r="32" spans="1:18" x14ac:dyDescent="0.35">
      <c r="A32" s="25" t="s">
        <v>925</v>
      </c>
      <c r="B32" s="25" t="s">
        <v>1127</v>
      </c>
      <c r="C32" s="24" t="s">
        <v>452</v>
      </c>
      <c r="D32" s="21" t="e">
        <f>_xlfn.XLOOKUP(C32,FF!#REF!,FF!$M$4:$M$401)</f>
        <v>#REF!</v>
      </c>
      <c r="E32" s="24" t="s">
        <v>1114</v>
      </c>
      <c r="F32" s="25" t="s">
        <v>172</v>
      </c>
      <c r="G32" s="24" t="s">
        <v>1125</v>
      </c>
      <c r="H32" s="21" t="s">
        <v>1123</v>
      </c>
      <c r="I32" s="22">
        <f t="shared" si="4"/>
        <v>0.8</v>
      </c>
      <c r="J32" s="23">
        <v>4</v>
      </c>
      <c r="K32" s="23">
        <v>4</v>
      </c>
      <c r="L32" s="23">
        <v>4</v>
      </c>
      <c r="M32" s="23">
        <v>4</v>
      </c>
      <c r="N32" s="23">
        <v>4</v>
      </c>
      <c r="O32" s="23">
        <v>4</v>
      </c>
      <c r="P32" s="23">
        <v>4</v>
      </c>
      <c r="Q32" s="23">
        <v>3</v>
      </c>
      <c r="R32" s="23">
        <v>5</v>
      </c>
    </row>
    <row r="33" spans="1:18" hidden="1" x14ac:dyDescent="0.35">
      <c r="A33" s="25" t="s">
        <v>904</v>
      </c>
      <c r="B33" s="20" t="s">
        <v>364</v>
      </c>
      <c r="C33" s="24" t="s">
        <v>365</v>
      </c>
      <c r="D33" s="21" t="e">
        <f>_xlfn.XLOOKUP(C33,FF!#REF!,FF!$M$4:$M$401)</f>
        <v>#REF!</v>
      </c>
      <c r="E33" s="24" t="s">
        <v>1114</v>
      </c>
      <c r="F33" s="25" t="s">
        <v>1128</v>
      </c>
      <c r="G33" s="24" t="s">
        <v>1129</v>
      </c>
      <c r="H33" s="21" t="s">
        <v>1123</v>
      </c>
      <c r="I33" s="22">
        <f>SUM(J33:R33)/45</f>
        <v>0.8666666666666667</v>
      </c>
      <c r="J33" s="23">
        <v>5</v>
      </c>
      <c r="K33" s="23">
        <v>5</v>
      </c>
      <c r="L33" s="23">
        <v>5</v>
      </c>
      <c r="M33" s="23">
        <v>4</v>
      </c>
      <c r="N33" s="23">
        <v>4</v>
      </c>
      <c r="O33" s="23">
        <v>4</v>
      </c>
      <c r="P33" s="23">
        <v>4</v>
      </c>
      <c r="Q33" s="23">
        <v>4</v>
      </c>
      <c r="R33" s="23">
        <v>4</v>
      </c>
    </row>
    <row r="34" spans="1:18" hidden="1" x14ac:dyDescent="0.35">
      <c r="A34" s="25" t="s">
        <v>930</v>
      </c>
      <c r="B34" s="20" t="s">
        <v>483</v>
      </c>
      <c r="C34" s="24" t="s">
        <v>484</v>
      </c>
      <c r="D34" s="21" t="e">
        <f>_xlfn.XLOOKUP(C34,FF!#REF!,FF!$M$4:$M$401)</f>
        <v>#REF!</v>
      </c>
      <c r="E34" s="24" t="s">
        <v>1114</v>
      </c>
      <c r="F34" s="25" t="s">
        <v>1130</v>
      </c>
      <c r="G34" s="24" t="s">
        <v>1129</v>
      </c>
      <c r="H34" s="21" t="s">
        <v>1123</v>
      </c>
      <c r="I34" s="22">
        <f t="shared" ref="I34:I37" si="5">SUM(J34:R34)/45</f>
        <v>0.84444444444444444</v>
      </c>
      <c r="J34" s="23">
        <v>5</v>
      </c>
      <c r="K34" s="23">
        <v>5</v>
      </c>
      <c r="L34" s="23">
        <v>4</v>
      </c>
      <c r="M34" s="23">
        <v>4</v>
      </c>
      <c r="N34" s="23">
        <v>4</v>
      </c>
      <c r="O34" s="23">
        <v>4</v>
      </c>
      <c r="P34" s="23">
        <v>4</v>
      </c>
      <c r="Q34" s="23">
        <v>4</v>
      </c>
      <c r="R34" s="23">
        <v>4</v>
      </c>
    </row>
    <row r="35" spans="1:18" hidden="1" x14ac:dyDescent="0.35">
      <c r="A35" s="25" t="s">
        <v>965</v>
      </c>
      <c r="B35" s="20" t="s">
        <v>602</v>
      </c>
      <c r="C35" s="24" t="s">
        <v>603</v>
      </c>
      <c r="D35" s="21" t="e">
        <f>_xlfn.XLOOKUP(C35,FF!#REF!,FF!$M$4:$M$401)</f>
        <v>#REF!</v>
      </c>
      <c r="E35" s="24" t="s">
        <v>1114</v>
      </c>
      <c r="F35" s="25" t="s">
        <v>1130</v>
      </c>
      <c r="G35" s="24" t="s">
        <v>1129</v>
      </c>
      <c r="H35" s="21" t="s">
        <v>1123</v>
      </c>
      <c r="I35" s="22">
        <f t="shared" si="5"/>
        <v>0.8</v>
      </c>
      <c r="J35" s="23">
        <v>5</v>
      </c>
      <c r="K35" s="23">
        <v>5</v>
      </c>
      <c r="L35" s="23">
        <v>4</v>
      </c>
      <c r="M35" s="23">
        <v>4</v>
      </c>
      <c r="N35" s="23">
        <v>4</v>
      </c>
      <c r="O35" s="23">
        <v>3</v>
      </c>
      <c r="P35" s="23">
        <v>3</v>
      </c>
      <c r="Q35" s="23">
        <v>4</v>
      </c>
      <c r="R35" s="23">
        <v>4</v>
      </c>
    </row>
    <row r="36" spans="1:18" hidden="1" x14ac:dyDescent="0.35">
      <c r="A36" s="25" t="s">
        <v>981</v>
      </c>
      <c r="B36" s="26" t="s">
        <v>656</v>
      </c>
      <c r="C36" s="24" t="s">
        <v>657</v>
      </c>
      <c r="D36" s="21" t="e">
        <f>_xlfn.XLOOKUP(C36,FF!#REF!,FF!$M$4:$M$401)</f>
        <v>#REF!</v>
      </c>
      <c r="E36" s="24" t="s">
        <v>1114</v>
      </c>
      <c r="F36" s="25" t="s">
        <v>1130</v>
      </c>
      <c r="G36" s="24" t="s">
        <v>1129</v>
      </c>
      <c r="H36" s="21" t="s">
        <v>1123</v>
      </c>
      <c r="I36" s="22">
        <f t="shared" si="5"/>
        <v>0.8</v>
      </c>
      <c r="J36" s="23">
        <v>4</v>
      </c>
      <c r="K36" s="23">
        <v>4</v>
      </c>
      <c r="L36" s="23">
        <v>4</v>
      </c>
      <c r="M36" s="23">
        <v>4</v>
      </c>
      <c r="N36" s="23">
        <v>4</v>
      </c>
      <c r="O36" s="23">
        <v>4</v>
      </c>
      <c r="P36" s="23">
        <v>4</v>
      </c>
      <c r="Q36" s="23">
        <v>4</v>
      </c>
      <c r="R36" s="23">
        <v>4</v>
      </c>
    </row>
    <row r="37" spans="1:18" hidden="1" x14ac:dyDescent="0.35">
      <c r="A37" s="25" t="s">
        <v>1036</v>
      </c>
      <c r="B37" s="20" t="s">
        <v>846</v>
      </c>
      <c r="C37" s="24" t="s">
        <v>848</v>
      </c>
      <c r="D37" s="21" t="e">
        <f>_xlfn.XLOOKUP(C37,FF!#REF!,FF!$M$4:$M$401)</f>
        <v>#REF!</v>
      </c>
      <c r="E37" s="24" t="s">
        <v>1120</v>
      </c>
      <c r="F37" s="25" t="s">
        <v>1128</v>
      </c>
      <c r="G37" s="24" t="s">
        <v>1129</v>
      </c>
      <c r="H37" s="21" t="s">
        <v>1123</v>
      </c>
      <c r="I37" s="22">
        <f t="shared" si="5"/>
        <v>0.8666666666666667</v>
      </c>
      <c r="J37" s="23">
        <v>5</v>
      </c>
      <c r="K37" s="23">
        <v>5</v>
      </c>
      <c r="L37" s="23">
        <v>5</v>
      </c>
      <c r="M37" s="23">
        <v>4</v>
      </c>
      <c r="N37" s="23">
        <v>4</v>
      </c>
      <c r="O37" s="23">
        <v>4</v>
      </c>
      <c r="P37" s="23">
        <v>4</v>
      </c>
      <c r="Q37" s="23">
        <v>4</v>
      </c>
      <c r="R37" s="23">
        <v>4</v>
      </c>
    </row>
    <row r="38" spans="1:18" hidden="1" x14ac:dyDescent="0.3">
      <c r="A38" s="27" t="s">
        <v>919</v>
      </c>
      <c r="B38" s="28" t="s">
        <v>1131</v>
      </c>
      <c r="C38" s="29" t="s">
        <v>420</v>
      </c>
      <c r="D38" s="21" t="e">
        <f>_xlfn.XLOOKUP(C38,FF!#REF!,FF!$M$4:$M$401)</f>
        <v>#REF!</v>
      </c>
      <c r="E38" s="29" t="s">
        <v>1114</v>
      </c>
      <c r="F38" s="28" t="s">
        <v>1132</v>
      </c>
      <c r="G38" s="29" t="s">
        <v>1133</v>
      </c>
      <c r="H38" s="21" t="s">
        <v>1123</v>
      </c>
      <c r="I38" s="30">
        <f>SUM(J38:R38)/45</f>
        <v>0.93333333333333335</v>
      </c>
      <c r="J38" s="23">
        <v>4</v>
      </c>
      <c r="K38" s="23">
        <v>5</v>
      </c>
      <c r="L38" s="23">
        <v>5</v>
      </c>
      <c r="M38" s="23">
        <v>5</v>
      </c>
      <c r="N38" s="23">
        <v>4</v>
      </c>
      <c r="O38" s="23">
        <v>5</v>
      </c>
      <c r="P38" s="23">
        <v>5</v>
      </c>
      <c r="Q38" s="23">
        <v>5</v>
      </c>
      <c r="R38" s="23">
        <v>4</v>
      </c>
    </row>
    <row r="39" spans="1:18" hidden="1" x14ac:dyDescent="0.3">
      <c r="A39" s="27" t="s">
        <v>896</v>
      </c>
      <c r="B39" s="28" t="s">
        <v>1134</v>
      </c>
      <c r="C39" s="29" t="s">
        <v>325</v>
      </c>
      <c r="D39" s="21" t="e">
        <f>_xlfn.XLOOKUP(C39,FF!#REF!,FF!$M$4:$M$401)</f>
        <v>#REF!</v>
      </c>
      <c r="E39" s="29" t="s">
        <v>1114</v>
      </c>
      <c r="F39" s="28" t="s">
        <v>1132</v>
      </c>
      <c r="G39" s="29" t="s">
        <v>1133</v>
      </c>
      <c r="H39" s="21" t="s">
        <v>1123</v>
      </c>
      <c r="I39" s="30">
        <f t="shared" ref="I39:I41" si="6">SUM(J39:R39)/45</f>
        <v>0.8</v>
      </c>
      <c r="J39" s="23">
        <v>3</v>
      </c>
      <c r="K39" s="23">
        <v>4</v>
      </c>
      <c r="L39" s="23">
        <v>4</v>
      </c>
      <c r="M39" s="23">
        <v>5</v>
      </c>
      <c r="N39" s="23">
        <v>4</v>
      </c>
      <c r="O39" s="23">
        <v>4</v>
      </c>
      <c r="P39" s="23">
        <v>4</v>
      </c>
      <c r="Q39" s="23">
        <v>4</v>
      </c>
      <c r="R39" s="23">
        <v>4</v>
      </c>
    </row>
    <row r="40" spans="1:18" hidden="1" x14ac:dyDescent="0.3">
      <c r="A40" s="27" t="s">
        <v>941</v>
      </c>
      <c r="B40" s="28" t="s">
        <v>523</v>
      </c>
      <c r="C40" s="29" t="s">
        <v>524</v>
      </c>
      <c r="D40" s="21" t="e">
        <f>_xlfn.XLOOKUP(C40,FF!#REF!,FF!$M$4:$M$401)</f>
        <v>#REF!</v>
      </c>
      <c r="E40" s="29" t="s">
        <v>1114</v>
      </c>
      <c r="F40" s="28" t="s">
        <v>1132</v>
      </c>
      <c r="G40" s="29" t="s">
        <v>1133</v>
      </c>
      <c r="H40" s="21" t="s">
        <v>1123</v>
      </c>
      <c r="I40" s="30">
        <f t="shared" si="6"/>
        <v>0.82222222222222219</v>
      </c>
      <c r="J40" s="23">
        <v>4</v>
      </c>
      <c r="K40" s="23">
        <v>5</v>
      </c>
      <c r="L40" s="23">
        <v>4</v>
      </c>
      <c r="M40" s="23">
        <v>4</v>
      </c>
      <c r="N40" s="23">
        <v>4</v>
      </c>
      <c r="O40" s="23">
        <v>4</v>
      </c>
      <c r="P40" s="23">
        <v>4</v>
      </c>
      <c r="Q40" s="23">
        <v>4</v>
      </c>
      <c r="R40" s="23">
        <v>4</v>
      </c>
    </row>
    <row r="41" spans="1:18" hidden="1" x14ac:dyDescent="0.3">
      <c r="A41" s="27" t="s">
        <v>999</v>
      </c>
      <c r="B41" s="28" t="s">
        <v>1135</v>
      </c>
      <c r="C41" s="29" t="s">
        <v>713</v>
      </c>
      <c r="D41" s="21" t="e">
        <f>_xlfn.XLOOKUP(C41,FF!#REF!,FF!$M$4:$M$401)</f>
        <v>#REF!</v>
      </c>
      <c r="E41" s="29" t="s">
        <v>1114</v>
      </c>
      <c r="F41" s="28" t="s">
        <v>1132</v>
      </c>
      <c r="G41" s="29" t="s">
        <v>1133</v>
      </c>
      <c r="H41" s="21" t="s">
        <v>1123</v>
      </c>
      <c r="I41" s="30">
        <f t="shared" si="6"/>
        <v>0.84444444444444444</v>
      </c>
      <c r="J41" s="23">
        <v>4</v>
      </c>
      <c r="K41" s="23">
        <v>5</v>
      </c>
      <c r="L41" s="23">
        <v>4</v>
      </c>
      <c r="M41" s="23">
        <v>4</v>
      </c>
      <c r="N41" s="23">
        <v>4</v>
      </c>
      <c r="O41" s="23">
        <v>4</v>
      </c>
      <c r="P41" s="23">
        <v>4</v>
      </c>
      <c r="Q41" s="23">
        <v>5</v>
      </c>
      <c r="R41" s="23">
        <v>4</v>
      </c>
    </row>
    <row r="42" spans="1:18" hidden="1" x14ac:dyDescent="0.35">
      <c r="A42" s="25" t="s">
        <v>1009</v>
      </c>
      <c r="B42" s="25" t="s">
        <v>766</v>
      </c>
      <c r="C42" s="25" t="s">
        <v>767</v>
      </c>
      <c r="D42" s="21" t="e">
        <f>_xlfn.XLOOKUP(C42,FF!#REF!,FF!$M$4:$M$401)</f>
        <v>#REF!</v>
      </c>
      <c r="E42" s="24" t="s">
        <v>1114</v>
      </c>
      <c r="F42" s="25" t="s">
        <v>168</v>
      </c>
      <c r="G42" s="24" t="s">
        <v>1136</v>
      </c>
      <c r="H42" s="24" t="s">
        <v>12</v>
      </c>
      <c r="I42" s="22">
        <f>SUM(J42:R42)/45</f>
        <v>0.97777777777777775</v>
      </c>
      <c r="J42" s="23">
        <v>5</v>
      </c>
      <c r="K42" s="23">
        <v>5</v>
      </c>
      <c r="L42" s="23">
        <v>5</v>
      </c>
      <c r="M42" s="23">
        <v>4</v>
      </c>
      <c r="N42" s="23">
        <v>5</v>
      </c>
      <c r="O42" s="23">
        <v>5</v>
      </c>
      <c r="P42" s="23">
        <v>5</v>
      </c>
      <c r="Q42" s="23">
        <v>5</v>
      </c>
      <c r="R42" s="23">
        <v>5</v>
      </c>
    </row>
    <row r="43" spans="1:18" hidden="1" x14ac:dyDescent="0.35">
      <c r="A43" s="25" t="s">
        <v>978</v>
      </c>
      <c r="B43" s="25" t="s">
        <v>1137</v>
      </c>
      <c r="C43" s="25" t="s">
        <v>648</v>
      </c>
      <c r="D43" s="21" t="e">
        <f>_xlfn.XLOOKUP(C43,FF!#REF!,FF!$M$4:$M$401)</f>
        <v>#REF!</v>
      </c>
      <c r="E43" s="24" t="s">
        <v>1114</v>
      </c>
      <c r="F43" s="25" t="s">
        <v>168</v>
      </c>
      <c r="G43" s="24" t="s">
        <v>1136</v>
      </c>
      <c r="H43" s="24" t="s">
        <v>12</v>
      </c>
      <c r="I43" s="22">
        <f t="shared" ref="I43:I46" si="7">SUM(J43:R43)/45</f>
        <v>0.97777777777777775</v>
      </c>
      <c r="J43" s="23">
        <v>5</v>
      </c>
      <c r="K43" s="23">
        <v>5</v>
      </c>
      <c r="L43" s="23">
        <v>4</v>
      </c>
      <c r="M43" s="23">
        <v>5</v>
      </c>
      <c r="N43" s="23">
        <v>5</v>
      </c>
      <c r="O43" s="23">
        <v>5</v>
      </c>
      <c r="P43" s="23">
        <v>5</v>
      </c>
      <c r="Q43" s="23">
        <v>5</v>
      </c>
      <c r="R43" s="23">
        <v>5</v>
      </c>
    </row>
    <row r="44" spans="1:18" hidden="1" x14ac:dyDescent="0.35">
      <c r="A44" s="25" t="s">
        <v>942</v>
      </c>
      <c r="B44" s="25" t="s">
        <v>1138</v>
      </c>
      <c r="C44" s="25" t="s">
        <v>525</v>
      </c>
      <c r="D44" s="21" t="e">
        <f>_xlfn.XLOOKUP(C44,FF!#REF!,FF!$M$4:$M$401)</f>
        <v>#REF!</v>
      </c>
      <c r="E44" s="24" t="s">
        <v>1114</v>
      </c>
      <c r="F44" s="25" t="s">
        <v>168</v>
      </c>
      <c r="G44" s="24" t="s">
        <v>1136</v>
      </c>
      <c r="H44" s="24" t="s">
        <v>12</v>
      </c>
      <c r="I44" s="22">
        <f t="shared" si="7"/>
        <v>0.8</v>
      </c>
      <c r="J44" s="23">
        <v>4</v>
      </c>
      <c r="K44" s="23">
        <v>4</v>
      </c>
      <c r="L44" s="23">
        <v>4</v>
      </c>
      <c r="M44" s="23">
        <v>4</v>
      </c>
      <c r="N44" s="23">
        <v>4</v>
      </c>
      <c r="O44" s="23">
        <v>4</v>
      </c>
      <c r="P44" s="23">
        <v>4</v>
      </c>
      <c r="Q44" s="23">
        <v>4</v>
      </c>
      <c r="R44" s="23">
        <v>4</v>
      </c>
    </row>
    <row r="45" spans="1:18" hidden="1" x14ac:dyDescent="0.35">
      <c r="A45" s="25" t="s">
        <v>944</v>
      </c>
      <c r="B45" s="25" t="s">
        <v>531</v>
      </c>
      <c r="C45" s="25" t="s">
        <v>532</v>
      </c>
      <c r="D45" s="21" t="e">
        <f>_xlfn.XLOOKUP(C45,FF!#REF!,FF!$M$4:$M$401)</f>
        <v>#REF!</v>
      </c>
      <c r="E45" s="24" t="s">
        <v>1114</v>
      </c>
      <c r="F45" s="25" t="s">
        <v>168</v>
      </c>
      <c r="G45" s="24" t="s">
        <v>1136</v>
      </c>
      <c r="H45" s="24" t="s">
        <v>12</v>
      </c>
      <c r="I45" s="22">
        <f t="shared" si="7"/>
        <v>0.93333333333333335</v>
      </c>
      <c r="J45" s="23">
        <v>4</v>
      </c>
      <c r="K45" s="23">
        <v>5</v>
      </c>
      <c r="L45" s="23">
        <v>4</v>
      </c>
      <c r="M45" s="23">
        <v>5</v>
      </c>
      <c r="N45" s="23">
        <v>5</v>
      </c>
      <c r="O45" s="23">
        <v>4</v>
      </c>
      <c r="P45" s="23">
        <v>5</v>
      </c>
      <c r="Q45" s="23">
        <v>5</v>
      </c>
      <c r="R45" s="23">
        <v>5</v>
      </c>
    </row>
    <row r="46" spans="1:18" hidden="1" x14ac:dyDescent="0.35">
      <c r="A46" s="25" t="s">
        <v>867</v>
      </c>
      <c r="B46" s="25" t="s">
        <v>1139</v>
      </c>
      <c r="C46" s="25" t="s">
        <v>240</v>
      </c>
      <c r="D46" s="21" t="e">
        <f>_xlfn.XLOOKUP(C46,FF!#REF!,FF!$M$4:$M$401)</f>
        <v>#REF!</v>
      </c>
      <c r="E46" s="24" t="s">
        <v>1114</v>
      </c>
      <c r="F46" s="25" t="s">
        <v>168</v>
      </c>
      <c r="G46" s="24" t="s">
        <v>1136</v>
      </c>
      <c r="H46" s="24" t="s">
        <v>12</v>
      </c>
      <c r="I46" s="22">
        <f t="shared" si="7"/>
        <v>1</v>
      </c>
      <c r="J46" s="23">
        <v>5</v>
      </c>
      <c r="K46" s="23">
        <v>5</v>
      </c>
      <c r="L46" s="23">
        <v>5</v>
      </c>
      <c r="M46" s="23">
        <v>5</v>
      </c>
      <c r="N46" s="23">
        <v>5</v>
      </c>
      <c r="O46" s="23">
        <v>5</v>
      </c>
      <c r="P46" s="23">
        <v>5</v>
      </c>
      <c r="Q46" s="23">
        <v>5</v>
      </c>
      <c r="R46" s="23">
        <v>5</v>
      </c>
    </row>
    <row r="47" spans="1:18" hidden="1" x14ac:dyDescent="0.35">
      <c r="A47" s="25" t="s">
        <v>1024</v>
      </c>
      <c r="B47" s="25" t="s">
        <v>1140</v>
      </c>
      <c r="C47" s="24" t="s">
        <v>819</v>
      </c>
      <c r="D47" s="21" t="e">
        <f>_xlfn.XLOOKUP(C47,FF!#REF!,FF!$M$4:$M$401)</f>
        <v>#REF!</v>
      </c>
      <c r="E47" s="24" t="s">
        <v>1141</v>
      </c>
      <c r="F47" s="25" t="s">
        <v>67</v>
      </c>
      <c r="G47" s="24" t="s">
        <v>1142</v>
      </c>
      <c r="H47" s="24" t="s">
        <v>12</v>
      </c>
      <c r="I47" s="22">
        <f>SUM(J47:R47)/45</f>
        <v>0.9555555555555556</v>
      </c>
      <c r="J47" s="23">
        <v>4</v>
      </c>
      <c r="K47" s="23">
        <v>5</v>
      </c>
      <c r="L47" s="23">
        <v>4</v>
      </c>
      <c r="M47" s="23">
        <v>5</v>
      </c>
      <c r="N47" s="23">
        <v>5</v>
      </c>
      <c r="O47" s="23">
        <v>5</v>
      </c>
      <c r="P47" s="23">
        <v>5</v>
      </c>
      <c r="Q47" s="23">
        <v>5</v>
      </c>
      <c r="R47" s="23">
        <v>5</v>
      </c>
    </row>
    <row r="48" spans="1:18" hidden="1" x14ac:dyDescent="0.35">
      <c r="A48" s="25" t="s">
        <v>946</v>
      </c>
      <c r="B48" s="25" t="s">
        <v>1143</v>
      </c>
      <c r="C48" s="24" t="s">
        <v>538</v>
      </c>
      <c r="D48" s="21" t="e">
        <f>_xlfn.XLOOKUP(C48,FF!#REF!,FF!$M$4:$M$401)</f>
        <v>#REF!</v>
      </c>
      <c r="E48" s="24" t="s">
        <v>1114</v>
      </c>
      <c r="F48" s="25" t="s">
        <v>67</v>
      </c>
      <c r="G48" s="24" t="s">
        <v>1142</v>
      </c>
      <c r="H48" s="24" t="s">
        <v>12</v>
      </c>
      <c r="I48" s="22">
        <f t="shared" ref="I48:I52" si="8">SUM(J48:R48)/45</f>
        <v>0.9555555555555556</v>
      </c>
      <c r="J48" s="23">
        <v>5</v>
      </c>
      <c r="K48" s="23">
        <v>5</v>
      </c>
      <c r="L48" s="23">
        <v>4</v>
      </c>
      <c r="M48" s="23">
        <v>5</v>
      </c>
      <c r="N48" s="23">
        <v>4</v>
      </c>
      <c r="O48" s="23">
        <v>5</v>
      </c>
      <c r="P48" s="23">
        <v>5</v>
      </c>
      <c r="Q48" s="23">
        <v>5</v>
      </c>
      <c r="R48" s="23">
        <v>5</v>
      </c>
    </row>
    <row r="49" spans="1:18" hidden="1" x14ac:dyDescent="0.35">
      <c r="A49" s="25" t="s">
        <v>1003</v>
      </c>
      <c r="B49" s="25" t="s">
        <v>736</v>
      </c>
      <c r="C49" s="24" t="s">
        <v>737</v>
      </c>
      <c r="D49" s="21" t="e">
        <f>_xlfn.XLOOKUP(C49,FF!#REF!,FF!$M$4:$M$401)</f>
        <v>#REF!</v>
      </c>
      <c r="E49" s="24" t="s">
        <v>1114</v>
      </c>
      <c r="F49" s="25" t="s">
        <v>67</v>
      </c>
      <c r="G49" s="24" t="s">
        <v>1142</v>
      </c>
      <c r="H49" s="24" t="s">
        <v>12</v>
      </c>
      <c r="I49" s="22">
        <f t="shared" si="8"/>
        <v>0.9555555555555556</v>
      </c>
      <c r="J49" s="23">
        <v>4</v>
      </c>
      <c r="K49" s="23">
        <v>5</v>
      </c>
      <c r="L49" s="23">
        <v>5</v>
      </c>
      <c r="M49" s="23">
        <v>5</v>
      </c>
      <c r="N49" s="23">
        <v>4</v>
      </c>
      <c r="O49" s="23">
        <v>5</v>
      </c>
      <c r="P49" s="23">
        <v>5</v>
      </c>
      <c r="Q49" s="23">
        <v>5</v>
      </c>
      <c r="R49" s="23">
        <v>5</v>
      </c>
    </row>
    <row r="50" spans="1:18" hidden="1" x14ac:dyDescent="0.35">
      <c r="A50" s="25" t="s">
        <v>859</v>
      </c>
      <c r="B50" s="25" t="s">
        <v>1144</v>
      </c>
      <c r="C50" s="24" t="s">
        <v>213</v>
      </c>
      <c r="D50" s="21" t="e">
        <f>_xlfn.XLOOKUP(C50,FF!#REF!,FF!$M$4:$M$401)</f>
        <v>#REF!</v>
      </c>
      <c r="E50" s="24" t="s">
        <v>1114</v>
      </c>
      <c r="F50" s="25" t="s">
        <v>67</v>
      </c>
      <c r="G50" s="24" t="s">
        <v>1142</v>
      </c>
      <c r="H50" s="24" t="s">
        <v>12</v>
      </c>
      <c r="I50" s="22">
        <f t="shared" si="8"/>
        <v>0.88888888888888884</v>
      </c>
      <c r="J50" s="23">
        <v>4</v>
      </c>
      <c r="K50" s="23">
        <v>5</v>
      </c>
      <c r="L50" s="23">
        <v>3</v>
      </c>
      <c r="M50" s="23">
        <v>4</v>
      </c>
      <c r="N50" s="23">
        <v>4</v>
      </c>
      <c r="O50" s="23">
        <v>5</v>
      </c>
      <c r="P50" s="23">
        <v>5</v>
      </c>
      <c r="Q50" s="23">
        <v>5</v>
      </c>
      <c r="R50" s="23">
        <v>5</v>
      </c>
    </row>
    <row r="51" spans="1:18" hidden="1" x14ac:dyDescent="0.35">
      <c r="A51" s="25" t="s">
        <v>995</v>
      </c>
      <c r="B51" s="25" t="s">
        <v>701</v>
      </c>
      <c r="C51" s="24" t="s">
        <v>702</v>
      </c>
      <c r="D51" s="21" t="e">
        <f>_xlfn.XLOOKUP(C51,FF!#REF!,FF!$M$4:$M$401)</f>
        <v>#REF!</v>
      </c>
      <c r="E51" s="24" t="s">
        <v>1114</v>
      </c>
      <c r="F51" s="25" t="s">
        <v>67</v>
      </c>
      <c r="G51" s="24" t="s">
        <v>1142</v>
      </c>
      <c r="H51" s="24" t="s">
        <v>12</v>
      </c>
      <c r="I51" s="22">
        <f t="shared" si="8"/>
        <v>0.82222222222222219</v>
      </c>
      <c r="J51" s="23">
        <v>4</v>
      </c>
      <c r="K51" s="23">
        <v>4</v>
      </c>
      <c r="L51" s="23">
        <v>3</v>
      </c>
      <c r="M51" s="23">
        <v>4</v>
      </c>
      <c r="N51" s="23">
        <v>4</v>
      </c>
      <c r="O51" s="23">
        <v>4</v>
      </c>
      <c r="P51" s="23">
        <v>5</v>
      </c>
      <c r="Q51" s="23">
        <v>4</v>
      </c>
      <c r="R51" s="23">
        <v>5</v>
      </c>
    </row>
    <row r="52" spans="1:18" hidden="1" x14ac:dyDescent="0.35">
      <c r="A52" s="25" t="s">
        <v>940</v>
      </c>
      <c r="B52" s="25" t="s">
        <v>1145</v>
      </c>
      <c r="C52" s="24" t="s">
        <v>518</v>
      </c>
      <c r="D52" s="21" t="e">
        <f>_xlfn.XLOOKUP(C52,FF!#REF!,FF!$M$4:$M$401)</f>
        <v>#REF!</v>
      </c>
      <c r="E52" s="24" t="s">
        <v>1114</v>
      </c>
      <c r="F52" s="25" t="s">
        <v>67</v>
      </c>
      <c r="G52" s="24" t="s">
        <v>1142</v>
      </c>
      <c r="H52" s="24" t="s">
        <v>12</v>
      </c>
      <c r="I52" s="22">
        <f t="shared" si="8"/>
        <v>0.9555555555555556</v>
      </c>
      <c r="J52" s="23">
        <v>5</v>
      </c>
      <c r="K52" s="23">
        <v>4</v>
      </c>
      <c r="L52" s="23">
        <v>4</v>
      </c>
      <c r="M52" s="23">
        <v>5</v>
      </c>
      <c r="N52" s="23">
        <v>5</v>
      </c>
      <c r="O52" s="23">
        <v>5</v>
      </c>
      <c r="P52" s="23">
        <v>5</v>
      </c>
      <c r="Q52" s="23">
        <v>5</v>
      </c>
      <c r="R52" s="23">
        <v>5</v>
      </c>
    </row>
    <row r="53" spans="1:18" hidden="1" x14ac:dyDescent="0.35">
      <c r="A53" s="25" t="s">
        <v>874</v>
      </c>
      <c r="B53" s="25" t="s">
        <v>1146</v>
      </c>
      <c r="C53" s="25" t="s">
        <v>268</v>
      </c>
      <c r="D53" s="21" t="e">
        <f>_xlfn.XLOOKUP(C53,FF!#REF!,FF!$M$4:$M$401)</f>
        <v>#REF!</v>
      </c>
      <c r="E53" s="24" t="s">
        <v>1114</v>
      </c>
      <c r="F53" s="25" t="s">
        <v>120</v>
      </c>
      <c r="G53" s="24" t="s">
        <v>1147</v>
      </c>
      <c r="H53" s="24" t="s">
        <v>12</v>
      </c>
      <c r="I53" s="22">
        <f>SUM(J53:R53)/45</f>
        <v>0.84444444444444444</v>
      </c>
      <c r="J53" s="23">
        <v>3</v>
      </c>
      <c r="K53" s="23">
        <v>4</v>
      </c>
      <c r="L53" s="23">
        <v>4</v>
      </c>
      <c r="M53" s="23">
        <v>5</v>
      </c>
      <c r="N53" s="23">
        <v>3</v>
      </c>
      <c r="O53" s="23">
        <v>5</v>
      </c>
      <c r="P53" s="23">
        <v>5</v>
      </c>
      <c r="Q53" s="23">
        <v>4</v>
      </c>
      <c r="R53" s="23">
        <v>5</v>
      </c>
    </row>
    <row r="54" spans="1:18" hidden="1" x14ac:dyDescent="0.35">
      <c r="A54" s="25" t="s">
        <v>1017</v>
      </c>
      <c r="B54" s="25" t="s">
        <v>1148</v>
      </c>
      <c r="C54" s="25" t="s">
        <v>791</v>
      </c>
      <c r="D54" s="21" t="e">
        <f>_xlfn.XLOOKUP(C54,FF!#REF!,FF!$M$4:$M$401)</f>
        <v>#REF!</v>
      </c>
      <c r="E54" s="24" t="s">
        <v>1149</v>
      </c>
      <c r="F54" s="25" t="s">
        <v>120</v>
      </c>
      <c r="G54" s="24" t="s">
        <v>1147</v>
      </c>
      <c r="H54" s="24" t="s">
        <v>12</v>
      </c>
      <c r="I54" s="22">
        <f t="shared" ref="I54:I106" si="9">SUM(J54:R54)/45</f>
        <v>0.93333333333333335</v>
      </c>
      <c r="J54" s="23">
        <v>4</v>
      </c>
      <c r="K54" s="23">
        <v>5</v>
      </c>
      <c r="L54" s="23">
        <v>4</v>
      </c>
      <c r="M54" s="23">
        <v>4</v>
      </c>
      <c r="N54" s="23">
        <v>5</v>
      </c>
      <c r="O54" s="23">
        <v>5</v>
      </c>
      <c r="P54" s="23">
        <v>5</v>
      </c>
      <c r="Q54" s="23">
        <v>5</v>
      </c>
      <c r="R54" s="23">
        <v>5</v>
      </c>
    </row>
    <row r="55" spans="1:18" hidden="1" x14ac:dyDescent="0.35">
      <c r="A55" s="25" t="s">
        <v>984</v>
      </c>
      <c r="B55" s="25" t="s">
        <v>1150</v>
      </c>
      <c r="C55" s="25" t="s">
        <v>663</v>
      </c>
      <c r="D55" s="21" t="e">
        <f>_xlfn.XLOOKUP(C55,FF!#REF!,FF!$M$4:$M$401)</f>
        <v>#REF!</v>
      </c>
      <c r="E55" s="24" t="s">
        <v>1114</v>
      </c>
      <c r="F55" s="25" t="s">
        <v>120</v>
      </c>
      <c r="G55" s="24" t="s">
        <v>1147</v>
      </c>
      <c r="H55" s="24" t="s">
        <v>12</v>
      </c>
      <c r="I55" s="22">
        <f t="shared" si="9"/>
        <v>0.97777777777777775</v>
      </c>
      <c r="J55" s="23">
        <v>5</v>
      </c>
      <c r="K55" s="23">
        <v>4</v>
      </c>
      <c r="L55" s="23">
        <v>5</v>
      </c>
      <c r="M55" s="23">
        <v>5</v>
      </c>
      <c r="N55" s="23">
        <v>5</v>
      </c>
      <c r="O55" s="23">
        <v>5</v>
      </c>
      <c r="P55" s="23">
        <v>5</v>
      </c>
      <c r="Q55" s="23">
        <v>5</v>
      </c>
      <c r="R55" s="23">
        <v>5</v>
      </c>
    </row>
    <row r="56" spans="1:18" x14ac:dyDescent="0.35">
      <c r="A56" s="31" t="s">
        <v>879</v>
      </c>
      <c r="B56" s="31" t="s">
        <v>1151</v>
      </c>
      <c r="C56" s="31" t="s">
        <v>274</v>
      </c>
      <c r="D56" s="21" t="e">
        <f>_xlfn.XLOOKUP(C56,FF!#REF!,FF!$M$4:$M$401)</f>
        <v>#REF!</v>
      </c>
      <c r="E56" s="32" t="s">
        <v>1114</v>
      </c>
      <c r="F56" s="31" t="s">
        <v>109</v>
      </c>
      <c r="G56" s="32" t="s">
        <v>1152</v>
      </c>
      <c r="H56" s="24" t="s">
        <v>12</v>
      </c>
      <c r="I56" s="33">
        <f t="shared" si="9"/>
        <v>0.93333333333333335</v>
      </c>
      <c r="J56" s="34">
        <v>5</v>
      </c>
      <c r="K56" s="34">
        <v>5</v>
      </c>
      <c r="L56" s="34">
        <v>4</v>
      </c>
      <c r="M56" s="34">
        <v>5</v>
      </c>
      <c r="N56" s="34">
        <v>4</v>
      </c>
      <c r="O56" s="34">
        <v>5</v>
      </c>
      <c r="P56" s="34">
        <v>5</v>
      </c>
      <c r="Q56" s="34">
        <v>4</v>
      </c>
      <c r="R56" s="34">
        <v>5</v>
      </c>
    </row>
    <row r="57" spans="1:18" x14ac:dyDescent="0.35">
      <c r="A57" s="31" t="s">
        <v>922</v>
      </c>
      <c r="B57" s="31" t="s">
        <v>1153</v>
      </c>
      <c r="C57" s="31" t="s">
        <v>432</v>
      </c>
      <c r="D57" s="21" t="e">
        <f>_xlfn.XLOOKUP(C57,FF!#REF!,FF!$M$4:$M$401)</f>
        <v>#REF!</v>
      </c>
      <c r="E57" s="32" t="s">
        <v>1114</v>
      </c>
      <c r="F57" s="31" t="s">
        <v>109</v>
      </c>
      <c r="G57" s="32" t="s">
        <v>1152</v>
      </c>
      <c r="H57" s="24" t="s">
        <v>12</v>
      </c>
      <c r="I57" s="33">
        <f t="shared" si="9"/>
        <v>0.97777777777777775</v>
      </c>
      <c r="J57" s="34">
        <v>5</v>
      </c>
      <c r="K57" s="34">
        <v>4</v>
      </c>
      <c r="L57" s="34">
        <v>5</v>
      </c>
      <c r="M57" s="34">
        <v>5</v>
      </c>
      <c r="N57" s="34">
        <v>5</v>
      </c>
      <c r="O57" s="34">
        <v>5</v>
      </c>
      <c r="P57" s="34">
        <v>5</v>
      </c>
      <c r="Q57" s="34">
        <v>5</v>
      </c>
      <c r="R57" s="34">
        <v>5</v>
      </c>
    </row>
    <row r="58" spans="1:18" x14ac:dyDescent="0.35">
      <c r="A58" s="31" t="s">
        <v>966</v>
      </c>
      <c r="B58" s="31" t="s">
        <v>1154</v>
      </c>
      <c r="C58" s="31" t="s">
        <v>605</v>
      </c>
      <c r="D58" s="21" t="e">
        <f>_xlfn.XLOOKUP(C58,FF!#REF!,FF!$M$4:$M$401)</f>
        <v>#REF!</v>
      </c>
      <c r="E58" s="32" t="s">
        <v>1114</v>
      </c>
      <c r="F58" s="31" t="s">
        <v>109</v>
      </c>
      <c r="G58" s="32" t="s">
        <v>1152</v>
      </c>
      <c r="H58" s="24" t="s">
        <v>12</v>
      </c>
      <c r="I58" s="33">
        <f t="shared" si="9"/>
        <v>0.9555555555555556</v>
      </c>
      <c r="J58" s="34">
        <v>4</v>
      </c>
      <c r="K58" s="34">
        <v>5</v>
      </c>
      <c r="L58" s="34">
        <v>5</v>
      </c>
      <c r="M58" s="34">
        <v>5</v>
      </c>
      <c r="N58" s="34">
        <v>5</v>
      </c>
      <c r="O58" s="34">
        <v>5</v>
      </c>
      <c r="P58" s="34">
        <v>5</v>
      </c>
      <c r="Q58" s="34">
        <v>4</v>
      </c>
      <c r="R58" s="34">
        <v>5</v>
      </c>
    </row>
    <row r="59" spans="1:18" hidden="1" x14ac:dyDescent="0.35">
      <c r="A59" s="35" t="s">
        <v>912</v>
      </c>
      <c r="B59" s="35" t="s">
        <v>386</v>
      </c>
      <c r="C59" s="36" t="s">
        <v>387</v>
      </c>
      <c r="D59" s="21" t="e">
        <f>_xlfn.XLOOKUP(C59,FF!#REF!,FF!$M$4:$M$401)</f>
        <v>#REF!</v>
      </c>
      <c r="E59" s="36" t="s">
        <v>1114</v>
      </c>
      <c r="F59" s="35" t="s">
        <v>1155</v>
      </c>
      <c r="G59" s="36" t="s">
        <v>1156</v>
      </c>
      <c r="H59" s="36" t="s">
        <v>27</v>
      </c>
      <c r="I59" s="37">
        <f t="shared" si="9"/>
        <v>0.71111111111111114</v>
      </c>
      <c r="J59" s="38">
        <v>3</v>
      </c>
      <c r="K59" s="38">
        <v>3</v>
      </c>
      <c r="L59" s="38">
        <v>4</v>
      </c>
      <c r="M59" s="38">
        <v>3</v>
      </c>
      <c r="N59" s="38">
        <v>4</v>
      </c>
      <c r="O59" s="38">
        <v>4</v>
      </c>
      <c r="P59" s="38">
        <v>4</v>
      </c>
      <c r="Q59" s="38">
        <v>3</v>
      </c>
      <c r="R59" s="38">
        <v>4</v>
      </c>
    </row>
    <row r="60" spans="1:18" hidden="1" x14ac:dyDescent="0.35">
      <c r="A60" s="35" t="s">
        <v>949</v>
      </c>
      <c r="B60" s="35" t="s">
        <v>549</v>
      </c>
      <c r="C60" s="36" t="s">
        <v>550</v>
      </c>
      <c r="D60" s="21" t="e">
        <f>_xlfn.XLOOKUP(C60,FF!#REF!,FF!$M$4:$M$401)</f>
        <v>#REF!</v>
      </c>
      <c r="E60" s="36" t="s">
        <v>1114</v>
      </c>
      <c r="F60" s="35" t="s">
        <v>1155</v>
      </c>
      <c r="G60" s="36" t="s">
        <v>1156</v>
      </c>
      <c r="H60" s="36" t="s">
        <v>27</v>
      </c>
      <c r="I60" s="37">
        <f t="shared" si="9"/>
        <v>0.9555555555555556</v>
      </c>
      <c r="J60" s="38">
        <v>5</v>
      </c>
      <c r="K60" s="38">
        <v>5</v>
      </c>
      <c r="L60" s="38">
        <v>5</v>
      </c>
      <c r="M60" s="38">
        <v>4</v>
      </c>
      <c r="N60" s="38">
        <v>5</v>
      </c>
      <c r="O60" s="38">
        <v>5</v>
      </c>
      <c r="P60" s="38">
        <v>5</v>
      </c>
      <c r="Q60" s="38">
        <v>4</v>
      </c>
      <c r="R60" s="38">
        <v>5</v>
      </c>
    </row>
    <row r="61" spans="1:18" hidden="1" x14ac:dyDescent="0.35">
      <c r="A61" s="35" t="s">
        <v>973</v>
      </c>
      <c r="B61" s="35" t="s">
        <v>625</v>
      </c>
      <c r="C61" s="36" t="s">
        <v>626</v>
      </c>
      <c r="D61" s="21" t="e">
        <f>_xlfn.XLOOKUP(C61,FF!#REF!,FF!$M$4:$M$401)</f>
        <v>#REF!</v>
      </c>
      <c r="E61" s="36" t="s">
        <v>1114</v>
      </c>
      <c r="F61" s="35" t="s">
        <v>1155</v>
      </c>
      <c r="G61" s="36" t="s">
        <v>1156</v>
      </c>
      <c r="H61" s="36" t="s">
        <v>27</v>
      </c>
      <c r="I61" s="37">
        <f t="shared" si="9"/>
        <v>0.73333333333333328</v>
      </c>
      <c r="J61" s="38">
        <v>4</v>
      </c>
      <c r="K61" s="38">
        <v>3</v>
      </c>
      <c r="L61" s="38">
        <v>3</v>
      </c>
      <c r="M61" s="38">
        <v>4</v>
      </c>
      <c r="N61" s="38">
        <v>4</v>
      </c>
      <c r="O61" s="38">
        <v>3</v>
      </c>
      <c r="P61" s="38">
        <v>4</v>
      </c>
      <c r="Q61" s="38">
        <v>4</v>
      </c>
      <c r="R61" s="38">
        <v>4</v>
      </c>
    </row>
    <row r="62" spans="1:18" hidden="1" x14ac:dyDescent="0.35">
      <c r="A62" s="35" t="s">
        <v>996</v>
      </c>
      <c r="B62" s="35" t="s">
        <v>707</v>
      </c>
      <c r="C62" s="36" t="s">
        <v>708</v>
      </c>
      <c r="D62" s="21" t="e">
        <f>_xlfn.XLOOKUP(C62,FF!#REF!,FF!$M$4:$M$401)</f>
        <v>#REF!</v>
      </c>
      <c r="E62" s="36" t="s">
        <v>1114</v>
      </c>
      <c r="F62" s="35" t="s">
        <v>1155</v>
      </c>
      <c r="G62" s="36" t="s">
        <v>1156</v>
      </c>
      <c r="H62" s="36" t="s">
        <v>27</v>
      </c>
      <c r="I62" s="37">
        <f t="shared" si="9"/>
        <v>0.84444444444444444</v>
      </c>
      <c r="J62" s="38">
        <v>4</v>
      </c>
      <c r="K62" s="38">
        <v>5</v>
      </c>
      <c r="L62" s="38">
        <v>4</v>
      </c>
      <c r="M62" s="38">
        <v>4</v>
      </c>
      <c r="N62" s="38">
        <v>5</v>
      </c>
      <c r="O62" s="38">
        <v>4</v>
      </c>
      <c r="P62" s="38">
        <v>4</v>
      </c>
      <c r="Q62" s="38">
        <v>4</v>
      </c>
      <c r="R62" s="38">
        <v>4</v>
      </c>
    </row>
    <row r="63" spans="1:18" hidden="1" x14ac:dyDescent="0.35">
      <c r="A63" s="35" t="s">
        <v>1028</v>
      </c>
      <c r="B63" s="35" t="s">
        <v>825</v>
      </c>
      <c r="C63" s="36" t="s">
        <v>826</v>
      </c>
      <c r="D63" s="21" t="e">
        <f>_xlfn.XLOOKUP(C63,FF!#REF!,FF!$M$4:$M$401)</f>
        <v>#REF!</v>
      </c>
      <c r="E63" s="36" t="s">
        <v>1141</v>
      </c>
      <c r="F63" s="35" t="s">
        <v>1157</v>
      </c>
      <c r="G63" s="36" t="s">
        <v>1158</v>
      </c>
      <c r="H63" s="36" t="s">
        <v>27</v>
      </c>
      <c r="I63" s="37">
        <f t="shared" si="9"/>
        <v>1</v>
      </c>
      <c r="J63" s="38">
        <v>5</v>
      </c>
      <c r="K63" s="38">
        <v>5</v>
      </c>
      <c r="L63" s="38">
        <v>5</v>
      </c>
      <c r="M63" s="38">
        <v>5</v>
      </c>
      <c r="N63" s="38">
        <v>5</v>
      </c>
      <c r="O63" s="38">
        <v>5</v>
      </c>
      <c r="P63" s="38">
        <v>5</v>
      </c>
      <c r="Q63" s="38">
        <v>5</v>
      </c>
      <c r="R63" s="38">
        <v>5</v>
      </c>
    </row>
    <row r="64" spans="1:18" hidden="1" x14ac:dyDescent="0.35">
      <c r="A64" s="35" t="s">
        <v>928</v>
      </c>
      <c r="B64" s="35" t="s">
        <v>1159</v>
      </c>
      <c r="C64" s="36" t="s">
        <v>468</v>
      </c>
      <c r="D64" s="21" t="e">
        <f>_xlfn.XLOOKUP(C64,FF!#REF!,FF!$M$4:$M$401)</f>
        <v>#REF!</v>
      </c>
      <c r="E64" s="36" t="s">
        <v>1114</v>
      </c>
      <c r="F64" s="35" t="s">
        <v>1157</v>
      </c>
      <c r="G64" s="36" t="s">
        <v>1158</v>
      </c>
      <c r="H64" s="36" t="s">
        <v>27</v>
      </c>
      <c r="I64" s="37">
        <f t="shared" si="9"/>
        <v>1</v>
      </c>
      <c r="J64" s="38">
        <v>5</v>
      </c>
      <c r="K64" s="38">
        <v>5</v>
      </c>
      <c r="L64" s="38">
        <v>5</v>
      </c>
      <c r="M64" s="38">
        <v>5</v>
      </c>
      <c r="N64" s="38">
        <v>5</v>
      </c>
      <c r="O64" s="38">
        <v>5</v>
      </c>
      <c r="P64" s="38">
        <v>5</v>
      </c>
      <c r="Q64" s="38">
        <v>5</v>
      </c>
      <c r="R64" s="38">
        <v>5</v>
      </c>
    </row>
    <row r="65" spans="1:18" hidden="1" x14ac:dyDescent="0.35">
      <c r="A65" s="35" t="s">
        <v>937</v>
      </c>
      <c r="B65" s="35" t="s">
        <v>1160</v>
      </c>
      <c r="C65" s="36" t="s">
        <v>503</v>
      </c>
      <c r="D65" s="21" t="e">
        <f>_xlfn.XLOOKUP(C65,FF!#REF!,FF!$M$4:$M$401)</f>
        <v>#REF!</v>
      </c>
      <c r="E65" s="36" t="s">
        <v>1114</v>
      </c>
      <c r="F65" s="35" t="s">
        <v>1157</v>
      </c>
      <c r="G65" s="36" t="s">
        <v>1158</v>
      </c>
      <c r="H65" s="36" t="s">
        <v>27</v>
      </c>
      <c r="I65" s="37">
        <f t="shared" si="9"/>
        <v>0.97777777777777775</v>
      </c>
      <c r="J65" s="38">
        <v>5</v>
      </c>
      <c r="K65" s="38">
        <v>5</v>
      </c>
      <c r="L65" s="38">
        <v>5</v>
      </c>
      <c r="M65" s="38">
        <v>5</v>
      </c>
      <c r="N65" s="38">
        <v>5</v>
      </c>
      <c r="O65" s="38">
        <v>5</v>
      </c>
      <c r="P65" s="38">
        <v>5</v>
      </c>
      <c r="Q65" s="38">
        <v>5</v>
      </c>
      <c r="R65" s="38">
        <v>4</v>
      </c>
    </row>
    <row r="66" spans="1:18" hidden="1" x14ac:dyDescent="0.35">
      <c r="A66" s="35" t="s">
        <v>945</v>
      </c>
      <c r="B66" s="35" t="s">
        <v>1161</v>
      </c>
      <c r="C66" s="36" t="s">
        <v>533</v>
      </c>
      <c r="D66" s="21" t="e">
        <f>_xlfn.XLOOKUP(C66,FF!#REF!,FF!$M$4:$M$401)</f>
        <v>#REF!</v>
      </c>
      <c r="E66" s="36" t="s">
        <v>1114</v>
      </c>
      <c r="F66" s="35" t="s">
        <v>1157</v>
      </c>
      <c r="G66" s="36" t="s">
        <v>1158</v>
      </c>
      <c r="H66" s="36" t="s">
        <v>27</v>
      </c>
      <c r="I66" s="37">
        <f t="shared" si="9"/>
        <v>0.97777777777777775</v>
      </c>
      <c r="J66" s="38">
        <v>5</v>
      </c>
      <c r="K66" s="38">
        <v>5</v>
      </c>
      <c r="L66" s="38">
        <v>5</v>
      </c>
      <c r="M66" s="38">
        <v>4</v>
      </c>
      <c r="N66" s="38">
        <v>5</v>
      </c>
      <c r="O66" s="38">
        <v>5</v>
      </c>
      <c r="P66" s="38">
        <v>5</v>
      </c>
      <c r="Q66" s="38">
        <v>5</v>
      </c>
      <c r="R66" s="38">
        <v>5</v>
      </c>
    </row>
    <row r="67" spans="1:18" hidden="1" x14ac:dyDescent="0.35">
      <c r="A67" s="35" t="s">
        <v>991</v>
      </c>
      <c r="B67" s="35" t="s">
        <v>688</v>
      </c>
      <c r="C67" s="36" t="s">
        <v>689</v>
      </c>
      <c r="D67" s="21" t="e">
        <f>_xlfn.XLOOKUP(C67,FF!#REF!,FF!$M$4:$M$401)</f>
        <v>#REF!</v>
      </c>
      <c r="E67" s="36" t="s">
        <v>1114</v>
      </c>
      <c r="F67" s="35" t="s">
        <v>1157</v>
      </c>
      <c r="G67" s="36" t="s">
        <v>1158</v>
      </c>
      <c r="H67" s="36" t="s">
        <v>27</v>
      </c>
      <c r="I67" s="37">
        <f t="shared" si="9"/>
        <v>1</v>
      </c>
      <c r="J67" s="38">
        <v>5</v>
      </c>
      <c r="K67" s="38">
        <v>5</v>
      </c>
      <c r="L67" s="38">
        <v>5</v>
      </c>
      <c r="M67" s="38">
        <v>5</v>
      </c>
      <c r="N67" s="38">
        <v>5</v>
      </c>
      <c r="O67" s="38">
        <v>5</v>
      </c>
      <c r="P67" s="38">
        <v>5</v>
      </c>
      <c r="Q67" s="38">
        <v>5</v>
      </c>
      <c r="R67" s="38">
        <v>5</v>
      </c>
    </row>
    <row r="68" spans="1:18" hidden="1" x14ac:dyDescent="0.35">
      <c r="A68" s="35" t="s">
        <v>908</v>
      </c>
      <c r="B68" s="39" t="s">
        <v>374</v>
      </c>
      <c r="C68" s="36" t="s">
        <v>375</v>
      </c>
      <c r="D68" s="21" t="e">
        <f>_xlfn.XLOOKUP(C68,FF!#REF!,FF!$M$4:$M$401)</f>
        <v>#REF!</v>
      </c>
      <c r="E68" s="36" t="s">
        <v>1114</v>
      </c>
      <c r="F68" s="35" t="s">
        <v>1162</v>
      </c>
      <c r="G68" s="36" t="s">
        <v>1163</v>
      </c>
      <c r="H68" s="36" t="s">
        <v>27</v>
      </c>
      <c r="I68" s="37">
        <f t="shared" si="9"/>
        <v>0.97777777777777775</v>
      </c>
      <c r="J68" s="38">
        <v>4</v>
      </c>
      <c r="K68" s="38">
        <v>5</v>
      </c>
      <c r="L68" s="38">
        <v>5</v>
      </c>
      <c r="M68" s="38">
        <v>5</v>
      </c>
      <c r="N68" s="38">
        <v>5</v>
      </c>
      <c r="O68" s="38">
        <v>5</v>
      </c>
      <c r="P68" s="38">
        <v>5</v>
      </c>
      <c r="Q68" s="38">
        <v>5</v>
      </c>
      <c r="R68" s="38">
        <v>5</v>
      </c>
    </row>
    <row r="69" spans="1:18" hidden="1" x14ac:dyDescent="0.35">
      <c r="A69" s="35" t="s">
        <v>948</v>
      </c>
      <c r="B69" s="39" t="s">
        <v>160</v>
      </c>
      <c r="C69" s="36" t="s">
        <v>544</v>
      </c>
      <c r="D69" s="21" t="e">
        <f>_xlfn.XLOOKUP(C69,FF!#REF!,FF!$M$4:$M$401)</f>
        <v>#REF!</v>
      </c>
      <c r="E69" s="36" t="s">
        <v>1114</v>
      </c>
      <c r="F69" s="35" t="s">
        <v>1162</v>
      </c>
      <c r="G69" s="36" t="s">
        <v>1164</v>
      </c>
      <c r="H69" s="36" t="s">
        <v>27</v>
      </c>
      <c r="I69" s="37">
        <f t="shared" si="9"/>
        <v>0.97777777777777775</v>
      </c>
      <c r="J69" s="38">
        <v>5</v>
      </c>
      <c r="K69" s="38">
        <v>5</v>
      </c>
      <c r="L69" s="38">
        <v>5</v>
      </c>
      <c r="M69" s="38">
        <v>4</v>
      </c>
      <c r="N69" s="38">
        <v>5</v>
      </c>
      <c r="O69" s="38">
        <v>5</v>
      </c>
      <c r="P69" s="38">
        <v>5</v>
      </c>
      <c r="Q69" s="38">
        <v>5</v>
      </c>
      <c r="R69" s="38">
        <v>5</v>
      </c>
    </row>
    <row r="70" spans="1:18" x14ac:dyDescent="0.35">
      <c r="A70" s="35" t="s">
        <v>959</v>
      </c>
      <c r="B70" s="39" t="s">
        <v>587</v>
      </c>
      <c r="C70" s="36" t="s">
        <v>588</v>
      </c>
      <c r="D70" s="21" t="e">
        <f>_xlfn.XLOOKUP(C70,FF!#REF!,FF!$M$4:$M$401)</f>
        <v>#REF!</v>
      </c>
      <c r="E70" s="36" t="s">
        <v>1114</v>
      </c>
      <c r="F70" s="35" t="s">
        <v>1162</v>
      </c>
      <c r="G70" s="36" t="s">
        <v>1165</v>
      </c>
      <c r="H70" s="36" t="s">
        <v>27</v>
      </c>
      <c r="I70" s="37">
        <f t="shared" si="9"/>
        <v>1</v>
      </c>
      <c r="J70" s="38">
        <v>5</v>
      </c>
      <c r="K70" s="38">
        <v>5</v>
      </c>
      <c r="L70" s="38">
        <v>5</v>
      </c>
      <c r="M70" s="38">
        <v>5</v>
      </c>
      <c r="N70" s="38">
        <v>5</v>
      </c>
      <c r="O70" s="38">
        <v>5</v>
      </c>
      <c r="P70" s="38">
        <v>5</v>
      </c>
      <c r="Q70" s="38">
        <v>5</v>
      </c>
      <c r="R70" s="38">
        <v>5</v>
      </c>
    </row>
    <row r="71" spans="1:18" hidden="1" x14ac:dyDescent="0.35">
      <c r="A71" s="35" t="s">
        <v>1166</v>
      </c>
      <c r="B71" s="39" t="s">
        <v>722</v>
      </c>
      <c r="C71" s="36" t="s">
        <v>723</v>
      </c>
      <c r="D71" s="21" t="e">
        <f>_xlfn.XLOOKUP(C71,FF!#REF!,FF!$M$4:$M$401)</f>
        <v>#REF!</v>
      </c>
      <c r="E71" s="36" t="s">
        <v>1114</v>
      </c>
      <c r="F71" s="35" t="s">
        <v>1162</v>
      </c>
      <c r="G71" s="36" t="s">
        <v>1167</v>
      </c>
      <c r="H71" s="36" t="s">
        <v>27</v>
      </c>
      <c r="I71" s="37">
        <f t="shared" si="9"/>
        <v>0.9555555555555556</v>
      </c>
      <c r="J71" s="38">
        <v>3</v>
      </c>
      <c r="K71" s="38">
        <v>5</v>
      </c>
      <c r="L71" s="38">
        <v>5</v>
      </c>
      <c r="M71" s="38">
        <v>5</v>
      </c>
      <c r="N71" s="38">
        <v>5</v>
      </c>
      <c r="O71" s="38">
        <v>5</v>
      </c>
      <c r="P71" s="38">
        <v>5</v>
      </c>
      <c r="Q71" s="38">
        <v>5</v>
      </c>
      <c r="R71" s="38">
        <v>5</v>
      </c>
    </row>
    <row r="72" spans="1:18" hidden="1" x14ac:dyDescent="0.35">
      <c r="A72" s="35" t="s">
        <v>875</v>
      </c>
      <c r="B72" s="35" t="s">
        <v>1168</v>
      </c>
      <c r="C72" s="36" t="s">
        <v>269</v>
      </c>
      <c r="D72" s="21" t="e">
        <f>_xlfn.XLOOKUP(C72,FF!#REF!,FF!$M$4:$M$401)</f>
        <v>#REF!</v>
      </c>
      <c r="E72" s="36" t="s">
        <v>1114</v>
      </c>
      <c r="F72" s="35" t="s">
        <v>205</v>
      </c>
      <c r="G72" s="36" t="s">
        <v>1169</v>
      </c>
      <c r="H72" s="36" t="s">
        <v>27</v>
      </c>
      <c r="I72" s="37">
        <f t="shared" si="9"/>
        <v>0.97777777777777775</v>
      </c>
      <c r="J72" s="38">
        <v>5</v>
      </c>
      <c r="K72" s="38">
        <v>5</v>
      </c>
      <c r="L72" s="38">
        <v>5</v>
      </c>
      <c r="M72" s="38">
        <v>5</v>
      </c>
      <c r="N72" s="38">
        <v>5</v>
      </c>
      <c r="O72" s="38">
        <v>5</v>
      </c>
      <c r="P72" s="38">
        <v>4</v>
      </c>
      <c r="Q72" s="38">
        <v>5</v>
      </c>
      <c r="R72" s="38">
        <v>5</v>
      </c>
    </row>
    <row r="73" spans="1:18" hidden="1" x14ac:dyDescent="0.35">
      <c r="A73" s="35" t="s">
        <v>924</v>
      </c>
      <c r="B73" s="35" t="s">
        <v>447</v>
      </c>
      <c r="C73" s="36" t="s">
        <v>448</v>
      </c>
      <c r="D73" s="21" t="e">
        <f>_xlfn.XLOOKUP(C73,FF!#REF!,FF!$M$4:$M$401)</f>
        <v>#REF!</v>
      </c>
      <c r="E73" s="36" t="s">
        <v>1114</v>
      </c>
      <c r="F73" s="35" t="s">
        <v>205</v>
      </c>
      <c r="G73" s="36" t="s">
        <v>1170</v>
      </c>
      <c r="H73" s="36" t="s">
        <v>27</v>
      </c>
      <c r="I73" s="37">
        <f t="shared" si="9"/>
        <v>0.91111111111111109</v>
      </c>
      <c r="J73" s="38">
        <v>4</v>
      </c>
      <c r="K73" s="38">
        <v>5</v>
      </c>
      <c r="L73" s="38">
        <v>4</v>
      </c>
      <c r="M73" s="38">
        <v>4</v>
      </c>
      <c r="N73" s="38">
        <v>4</v>
      </c>
      <c r="O73" s="38">
        <v>5</v>
      </c>
      <c r="P73" s="38">
        <v>5</v>
      </c>
      <c r="Q73" s="38">
        <v>5</v>
      </c>
      <c r="R73" s="38">
        <v>5</v>
      </c>
    </row>
    <row r="74" spans="1:18" hidden="1" x14ac:dyDescent="0.35">
      <c r="A74" s="35" t="s">
        <v>876</v>
      </c>
      <c r="B74" s="35" t="s">
        <v>1171</v>
      </c>
      <c r="C74" s="36" t="s">
        <v>270</v>
      </c>
      <c r="D74" s="21" t="e">
        <f>_xlfn.XLOOKUP(C74,FF!#REF!,FF!$M$4:$M$401)</f>
        <v>#REF!</v>
      </c>
      <c r="E74" s="36" t="s">
        <v>1114</v>
      </c>
      <c r="F74" s="35" t="s">
        <v>205</v>
      </c>
      <c r="G74" s="36" t="s">
        <v>1156</v>
      </c>
      <c r="H74" s="36" t="s">
        <v>27</v>
      </c>
      <c r="I74" s="37">
        <f t="shared" si="9"/>
        <v>0.97777777777777775</v>
      </c>
      <c r="J74" s="38">
        <v>5</v>
      </c>
      <c r="K74" s="38">
        <v>5</v>
      </c>
      <c r="L74" s="38">
        <v>5</v>
      </c>
      <c r="M74" s="38">
        <v>5</v>
      </c>
      <c r="N74" s="38">
        <v>4</v>
      </c>
      <c r="O74" s="38">
        <v>5</v>
      </c>
      <c r="P74" s="38">
        <v>5</v>
      </c>
      <c r="Q74" s="38">
        <v>5</v>
      </c>
      <c r="R74" s="38">
        <v>5</v>
      </c>
    </row>
    <row r="75" spans="1:18" hidden="1" x14ac:dyDescent="0.35">
      <c r="A75" s="35" t="s">
        <v>1034</v>
      </c>
      <c r="B75" s="35" t="s">
        <v>839</v>
      </c>
      <c r="C75" s="36" t="s">
        <v>840</v>
      </c>
      <c r="D75" s="21" t="e">
        <f>_xlfn.XLOOKUP(C75,FF!#REF!,FF!$M$4:$M$401)</f>
        <v>#REF!</v>
      </c>
      <c r="E75" s="36" t="s">
        <v>1119</v>
      </c>
      <c r="F75" s="35" t="s">
        <v>205</v>
      </c>
      <c r="G75" s="36" t="s">
        <v>1172</v>
      </c>
      <c r="H75" s="36" t="s">
        <v>27</v>
      </c>
      <c r="I75" s="37">
        <f t="shared" si="9"/>
        <v>0.97777777777777775</v>
      </c>
      <c r="J75" s="38">
        <v>4</v>
      </c>
      <c r="K75" s="38">
        <v>5</v>
      </c>
      <c r="L75" s="38">
        <v>5</v>
      </c>
      <c r="M75" s="38">
        <v>5</v>
      </c>
      <c r="N75" s="38">
        <v>5</v>
      </c>
      <c r="O75" s="38">
        <v>5</v>
      </c>
      <c r="P75" s="38">
        <v>5</v>
      </c>
      <c r="Q75" s="38">
        <v>5</v>
      </c>
      <c r="R75" s="38">
        <v>5</v>
      </c>
    </row>
    <row r="76" spans="1:18" hidden="1" x14ac:dyDescent="0.35">
      <c r="A76" s="35" t="s">
        <v>998</v>
      </c>
      <c r="B76" s="35" t="s">
        <v>711</v>
      </c>
      <c r="C76" s="36" t="s">
        <v>712</v>
      </c>
      <c r="D76" s="21" t="e">
        <f>_xlfn.XLOOKUP(C76,FF!#REF!,FF!$M$4:$M$401)</f>
        <v>#REF!</v>
      </c>
      <c r="E76" s="36" t="s">
        <v>1114</v>
      </c>
      <c r="F76" s="35" t="s">
        <v>205</v>
      </c>
      <c r="G76" s="36" t="s">
        <v>1173</v>
      </c>
      <c r="H76" s="36" t="s">
        <v>27</v>
      </c>
      <c r="I76" s="37">
        <f t="shared" si="9"/>
        <v>0.82222222222222219</v>
      </c>
      <c r="J76" s="38">
        <v>4</v>
      </c>
      <c r="K76" s="38">
        <v>5</v>
      </c>
      <c r="L76" s="38">
        <v>3</v>
      </c>
      <c r="M76" s="38">
        <v>3</v>
      </c>
      <c r="N76" s="38">
        <v>4</v>
      </c>
      <c r="O76" s="38">
        <v>5</v>
      </c>
      <c r="P76" s="38">
        <v>5</v>
      </c>
      <c r="Q76" s="38">
        <v>4</v>
      </c>
      <c r="R76" s="38">
        <v>4</v>
      </c>
    </row>
    <row r="77" spans="1:18" x14ac:dyDescent="0.35">
      <c r="A77" s="31" t="s">
        <v>869</v>
      </c>
      <c r="B77" s="31" t="s">
        <v>251</v>
      </c>
      <c r="C77" s="32" t="s">
        <v>252</v>
      </c>
      <c r="D77" s="21" t="e">
        <f>_xlfn.XLOOKUP(C77,FF!#REF!,FF!$M$4:$M$401)</f>
        <v>#REF!</v>
      </c>
      <c r="E77" s="32" t="s">
        <v>1114</v>
      </c>
      <c r="F77" s="31" t="s">
        <v>130</v>
      </c>
      <c r="G77" s="32" t="s">
        <v>1174</v>
      </c>
      <c r="H77" s="36" t="s">
        <v>27</v>
      </c>
      <c r="I77" s="33">
        <f t="shared" si="9"/>
        <v>0.91111111111111109</v>
      </c>
      <c r="J77" s="34">
        <v>4</v>
      </c>
      <c r="K77" s="34">
        <v>5</v>
      </c>
      <c r="L77" s="34">
        <v>4</v>
      </c>
      <c r="M77" s="34">
        <v>4</v>
      </c>
      <c r="N77" s="34">
        <v>4</v>
      </c>
      <c r="O77" s="34">
        <v>5</v>
      </c>
      <c r="P77" s="34">
        <v>5</v>
      </c>
      <c r="Q77" s="34">
        <v>5</v>
      </c>
      <c r="R77" s="34">
        <v>5</v>
      </c>
    </row>
    <row r="78" spans="1:18" hidden="1" x14ac:dyDescent="0.35">
      <c r="A78" s="31" t="s">
        <v>950</v>
      </c>
      <c r="B78" s="31" t="s">
        <v>555</v>
      </c>
      <c r="C78" s="32" t="s">
        <v>556</v>
      </c>
      <c r="D78" s="21" t="e">
        <f>_xlfn.XLOOKUP(C78,FF!#REF!,FF!$M$4:$M$401)</f>
        <v>#REF!</v>
      </c>
      <c r="E78" s="32" t="s">
        <v>1114</v>
      </c>
      <c r="F78" s="31" t="s">
        <v>130</v>
      </c>
      <c r="G78" s="32" t="s">
        <v>1174</v>
      </c>
      <c r="H78" s="36" t="s">
        <v>27</v>
      </c>
      <c r="I78" s="33">
        <f t="shared" si="9"/>
        <v>0.88888888888888884</v>
      </c>
      <c r="J78" s="34">
        <v>4</v>
      </c>
      <c r="K78" s="34">
        <v>4</v>
      </c>
      <c r="L78" s="34">
        <v>4</v>
      </c>
      <c r="M78" s="34">
        <v>4</v>
      </c>
      <c r="N78" s="34">
        <v>4</v>
      </c>
      <c r="O78" s="34">
        <v>5</v>
      </c>
      <c r="P78" s="34">
        <v>5</v>
      </c>
      <c r="Q78" s="34">
        <v>5</v>
      </c>
      <c r="R78" s="34">
        <v>5</v>
      </c>
    </row>
    <row r="79" spans="1:18" x14ac:dyDescent="0.35">
      <c r="A79" s="31" t="s">
        <v>997</v>
      </c>
      <c r="B79" s="31" t="s">
        <v>1175</v>
      </c>
      <c r="C79" s="32" t="s">
        <v>710</v>
      </c>
      <c r="D79" s="21" t="e">
        <f>_xlfn.XLOOKUP(C79,FF!#REF!,FF!$M$4:$M$401)</f>
        <v>#REF!</v>
      </c>
      <c r="E79" s="32" t="s">
        <v>1114</v>
      </c>
      <c r="F79" s="31" t="s">
        <v>130</v>
      </c>
      <c r="G79" s="32" t="s">
        <v>1174</v>
      </c>
      <c r="H79" s="36" t="s">
        <v>27</v>
      </c>
      <c r="I79" s="33">
        <f t="shared" si="9"/>
        <v>0.53333333333333333</v>
      </c>
      <c r="J79" s="34">
        <v>3</v>
      </c>
      <c r="K79" s="34">
        <v>2</v>
      </c>
      <c r="L79" s="34">
        <v>3</v>
      </c>
      <c r="M79" s="34">
        <v>2</v>
      </c>
      <c r="N79" s="34">
        <v>3</v>
      </c>
      <c r="O79" s="34">
        <v>3</v>
      </c>
      <c r="P79" s="34">
        <v>2</v>
      </c>
      <c r="Q79" s="34">
        <v>3</v>
      </c>
      <c r="R79" s="34">
        <v>3</v>
      </c>
    </row>
    <row r="80" spans="1:18" hidden="1" x14ac:dyDescent="0.35">
      <c r="A80" s="31" t="s">
        <v>1001</v>
      </c>
      <c r="B80" s="31" t="s">
        <v>716</v>
      </c>
      <c r="C80" s="32" t="s">
        <v>717</v>
      </c>
      <c r="D80" s="21" t="e">
        <f>_xlfn.XLOOKUP(C80,FF!#REF!,FF!$M$4:$M$401)</f>
        <v>#REF!</v>
      </c>
      <c r="E80" s="32" t="s">
        <v>1114</v>
      </c>
      <c r="F80" s="31" t="s">
        <v>130</v>
      </c>
      <c r="G80" s="32" t="s">
        <v>1174</v>
      </c>
      <c r="H80" s="36" t="s">
        <v>27</v>
      </c>
      <c r="I80" s="33">
        <f t="shared" si="9"/>
        <v>0.8666666666666667</v>
      </c>
      <c r="J80" s="34">
        <v>4</v>
      </c>
      <c r="K80" s="34">
        <v>4</v>
      </c>
      <c r="L80" s="34">
        <v>4</v>
      </c>
      <c r="M80" s="34">
        <v>4</v>
      </c>
      <c r="N80" s="34">
        <v>3</v>
      </c>
      <c r="O80" s="34">
        <v>5</v>
      </c>
      <c r="P80" s="34">
        <v>5</v>
      </c>
      <c r="Q80" s="34">
        <v>5</v>
      </c>
      <c r="R80" s="34">
        <v>5</v>
      </c>
    </row>
    <row r="81" spans="1:18" hidden="1" x14ac:dyDescent="0.35">
      <c r="A81" s="31" t="s">
        <v>1012</v>
      </c>
      <c r="B81" s="31" t="s">
        <v>775</v>
      </c>
      <c r="C81" s="32" t="s">
        <v>776</v>
      </c>
      <c r="D81" s="21" t="e">
        <f>_xlfn.XLOOKUP(C81,FF!#REF!,FF!$M$4:$M$401)</f>
        <v>#REF!</v>
      </c>
      <c r="E81" s="32" t="s">
        <v>1114</v>
      </c>
      <c r="F81" s="31" t="s">
        <v>130</v>
      </c>
      <c r="G81" s="32" t="s">
        <v>1174</v>
      </c>
      <c r="H81" s="36" t="s">
        <v>27</v>
      </c>
      <c r="I81" s="33">
        <f t="shared" si="9"/>
        <v>0.82222222222222219</v>
      </c>
      <c r="J81" s="34">
        <v>4</v>
      </c>
      <c r="K81" s="34">
        <v>5</v>
      </c>
      <c r="L81" s="34">
        <v>4</v>
      </c>
      <c r="M81" s="34">
        <v>4</v>
      </c>
      <c r="N81" s="34">
        <v>3</v>
      </c>
      <c r="O81" s="34">
        <v>5</v>
      </c>
      <c r="P81" s="34">
        <v>4</v>
      </c>
      <c r="Q81" s="34">
        <v>4</v>
      </c>
      <c r="R81" s="34">
        <v>4</v>
      </c>
    </row>
    <row r="82" spans="1:18" hidden="1" x14ac:dyDescent="0.35">
      <c r="A82" s="20">
        <v>107811</v>
      </c>
      <c r="B82" s="20" t="s">
        <v>770</v>
      </c>
      <c r="C82" s="40" t="s">
        <v>771</v>
      </c>
      <c r="D82" s="21" t="e">
        <f>_xlfn.XLOOKUP(C82,FF!#REF!,FF!$M$4:$M$401)</f>
        <v>#REF!</v>
      </c>
      <c r="E82" s="21" t="s">
        <v>1114</v>
      </c>
      <c r="F82" s="20" t="s">
        <v>57</v>
      </c>
      <c r="G82" s="21" t="s">
        <v>1176</v>
      </c>
      <c r="H82" s="21" t="s">
        <v>13</v>
      </c>
      <c r="I82" s="22">
        <f t="shared" si="9"/>
        <v>0.88888888888888884</v>
      </c>
      <c r="J82" s="23">
        <v>4</v>
      </c>
      <c r="K82" s="23">
        <v>5</v>
      </c>
      <c r="L82" s="23">
        <v>4</v>
      </c>
      <c r="M82" s="23">
        <v>4</v>
      </c>
      <c r="N82" s="23">
        <v>4</v>
      </c>
      <c r="O82" s="23">
        <v>5</v>
      </c>
      <c r="P82" s="23">
        <v>4</v>
      </c>
      <c r="Q82" s="23">
        <v>5</v>
      </c>
      <c r="R82" s="23">
        <v>5</v>
      </c>
    </row>
    <row r="83" spans="1:18" hidden="1" x14ac:dyDescent="0.35">
      <c r="A83" s="20">
        <v>105546</v>
      </c>
      <c r="B83" s="20" t="s">
        <v>579</v>
      </c>
      <c r="C83" s="40" t="s">
        <v>580</v>
      </c>
      <c r="D83" s="21" t="e">
        <f>_xlfn.XLOOKUP(C83,FF!#REF!,FF!$M$4:$M$401)</f>
        <v>#REF!</v>
      </c>
      <c r="E83" s="21" t="s">
        <v>1114</v>
      </c>
      <c r="F83" s="20" t="s">
        <v>57</v>
      </c>
      <c r="G83" s="21" t="s">
        <v>1176</v>
      </c>
      <c r="H83" s="21" t="s">
        <v>13</v>
      </c>
      <c r="I83" s="22">
        <f t="shared" si="9"/>
        <v>0.8666666666666667</v>
      </c>
      <c r="J83" s="23">
        <v>5</v>
      </c>
      <c r="K83" s="23">
        <v>5</v>
      </c>
      <c r="L83" s="23">
        <v>4</v>
      </c>
      <c r="M83" s="23">
        <v>4</v>
      </c>
      <c r="N83" s="23">
        <v>4</v>
      </c>
      <c r="O83" s="23">
        <v>4</v>
      </c>
      <c r="P83" s="23">
        <v>5</v>
      </c>
      <c r="Q83" s="23">
        <v>4</v>
      </c>
      <c r="R83" s="23">
        <v>4</v>
      </c>
    </row>
    <row r="84" spans="1:18" hidden="1" x14ac:dyDescent="0.35">
      <c r="A84" s="20">
        <v>106608</v>
      </c>
      <c r="B84" s="20" t="s">
        <v>1177</v>
      </c>
      <c r="C84" s="40" t="s">
        <v>724</v>
      </c>
      <c r="D84" s="21" t="e">
        <f>_xlfn.XLOOKUP(C84,FF!#REF!,FF!$M$4:$M$401)</f>
        <v>#REF!</v>
      </c>
      <c r="E84" s="21" t="s">
        <v>1114</v>
      </c>
      <c r="F84" s="20" t="s">
        <v>57</v>
      </c>
      <c r="G84" s="21" t="s">
        <v>1176</v>
      </c>
      <c r="H84" s="21" t="s">
        <v>13</v>
      </c>
      <c r="I84" s="22">
        <f t="shared" si="9"/>
        <v>0.8</v>
      </c>
      <c r="J84" s="23">
        <v>4</v>
      </c>
      <c r="K84" s="23">
        <v>5</v>
      </c>
      <c r="L84" s="23">
        <v>4</v>
      </c>
      <c r="M84" s="23">
        <v>4</v>
      </c>
      <c r="N84" s="23">
        <v>4</v>
      </c>
      <c r="O84" s="23">
        <v>3</v>
      </c>
      <c r="P84" s="23">
        <v>4</v>
      </c>
      <c r="Q84" s="23">
        <v>4</v>
      </c>
      <c r="R84" s="23">
        <v>4</v>
      </c>
    </row>
    <row r="85" spans="1:18" hidden="1" x14ac:dyDescent="0.35">
      <c r="A85" s="20">
        <v>106555</v>
      </c>
      <c r="B85" s="20" t="s">
        <v>694</v>
      </c>
      <c r="C85" s="40" t="s">
        <v>695</v>
      </c>
      <c r="D85" s="21" t="e">
        <f>_xlfn.XLOOKUP(C85,FF!#REF!,FF!$M$4:$M$401)</f>
        <v>#REF!</v>
      </c>
      <c r="E85" s="21" t="s">
        <v>1114</v>
      </c>
      <c r="F85" s="20" t="s">
        <v>57</v>
      </c>
      <c r="G85" s="21" t="s">
        <v>1176</v>
      </c>
      <c r="H85" s="21" t="s">
        <v>13</v>
      </c>
      <c r="I85" s="22">
        <f t="shared" si="9"/>
        <v>0.84444444444444444</v>
      </c>
      <c r="J85" s="23">
        <v>4</v>
      </c>
      <c r="K85" s="23">
        <v>4</v>
      </c>
      <c r="L85" s="23">
        <v>5</v>
      </c>
      <c r="M85" s="23">
        <v>5</v>
      </c>
      <c r="N85" s="23">
        <v>4</v>
      </c>
      <c r="O85" s="23">
        <v>4</v>
      </c>
      <c r="P85" s="23">
        <v>4</v>
      </c>
      <c r="Q85" s="23">
        <v>4</v>
      </c>
      <c r="R85" s="23">
        <v>4</v>
      </c>
    </row>
    <row r="86" spans="1:18" hidden="1" x14ac:dyDescent="0.35">
      <c r="A86" s="20">
        <v>105308</v>
      </c>
      <c r="B86" s="20" t="s">
        <v>449</v>
      </c>
      <c r="C86" s="40" t="s">
        <v>450</v>
      </c>
      <c r="D86" s="21" t="e">
        <f>_xlfn.XLOOKUP(C86,FF!#REF!,FF!$M$4:$M$401)</f>
        <v>#REF!</v>
      </c>
      <c r="E86" s="21" t="s">
        <v>1114</v>
      </c>
      <c r="F86" s="20" t="s">
        <v>57</v>
      </c>
      <c r="G86" s="21" t="s">
        <v>1176</v>
      </c>
      <c r="H86" s="21" t="s">
        <v>13</v>
      </c>
      <c r="I86" s="22">
        <f t="shared" si="9"/>
        <v>0.9555555555555556</v>
      </c>
      <c r="J86" s="23">
        <v>5</v>
      </c>
      <c r="K86" s="23">
        <v>5</v>
      </c>
      <c r="L86" s="23">
        <v>4</v>
      </c>
      <c r="M86" s="23">
        <v>5</v>
      </c>
      <c r="N86" s="23">
        <v>4</v>
      </c>
      <c r="O86" s="23">
        <v>5</v>
      </c>
      <c r="P86" s="23">
        <v>5</v>
      </c>
      <c r="Q86" s="23">
        <v>5</v>
      </c>
      <c r="R86" s="23">
        <v>5</v>
      </c>
    </row>
    <row r="87" spans="1:18" hidden="1" x14ac:dyDescent="0.35">
      <c r="A87" s="20">
        <v>104876</v>
      </c>
      <c r="B87" s="20" t="s">
        <v>841</v>
      </c>
      <c r="C87" s="40" t="s">
        <v>842</v>
      </c>
      <c r="D87" s="21" t="e">
        <f>_xlfn.XLOOKUP(C87,FF!#REF!,FF!$M$4:$M$401)</f>
        <v>#REF!</v>
      </c>
      <c r="E87" s="21" t="s">
        <v>1119</v>
      </c>
      <c r="F87" s="20" t="s">
        <v>57</v>
      </c>
      <c r="G87" s="21" t="s">
        <v>1176</v>
      </c>
      <c r="H87" s="21" t="s">
        <v>13</v>
      </c>
      <c r="I87" s="22">
        <f t="shared" si="9"/>
        <v>0.9555555555555556</v>
      </c>
      <c r="J87" s="23">
        <v>5</v>
      </c>
      <c r="K87" s="23">
        <v>5</v>
      </c>
      <c r="L87" s="23">
        <v>4</v>
      </c>
      <c r="M87" s="23">
        <v>5</v>
      </c>
      <c r="N87" s="23">
        <v>4</v>
      </c>
      <c r="O87" s="23">
        <v>5</v>
      </c>
      <c r="P87" s="23">
        <v>5</v>
      </c>
      <c r="Q87" s="23">
        <v>5</v>
      </c>
      <c r="R87" s="23">
        <v>5</v>
      </c>
    </row>
    <row r="88" spans="1:18" hidden="1" x14ac:dyDescent="0.35">
      <c r="A88" s="20">
        <v>105416</v>
      </c>
      <c r="B88" s="20" t="s">
        <v>1178</v>
      </c>
      <c r="C88" s="40" t="s">
        <v>515</v>
      </c>
      <c r="D88" s="21" t="e">
        <f>_xlfn.XLOOKUP(C88,FF!#REF!,FF!$M$4:$M$401)</f>
        <v>#REF!</v>
      </c>
      <c r="E88" s="21" t="s">
        <v>1114</v>
      </c>
      <c r="F88" s="20" t="s">
        <v>57</v>
      </c>
      <c r="G88" s="21" t="s">
        <v>1176</v>
      </c>
      <c r="H88" s="21" t="s">
        <v>13</v>
      </c>
      <c r="I88" s="22">
        <f t="shared" si="9"/>
        <v>0.91111111111111109</v>
      </c>
      <c r="J88" s="23">
        <v>5</v>
      </c>
      <c r="K88" s="23">
        <v>5</v>
      </c>
      <c r="L88" s="23">
        <v>4</v>
      </c>
      <c r="M88" s="23">
        <v>4</v>
      </c>
      <c r="N88" s="23">
        <v>5</v>
      </c>
      <c r="O88" s="23">
        <v>4</v>
      </c>
      <c r="P88" s="23">
        <v>5</v>
      </c>
      <c r="Q88" s="23">
        <v>5</v>
      </c>
      <c r="R88" s="23">
        <v>4</v>
      </c>
    </row>
    <row r="89" spans="1:18" hidden="1" x14ac:dyDescent="0.35">
      <c r="A89" s="20">
        <v>105333</v>
      </c>
      <c r="B89" s="20" t="s">
        <v>1179</v>
      </c>
      <c r="C89" s="40" t="s">
        <v>423</v>
      </c>
      <c r="D89" s="21" t="e">
        <f>_xlfn.XLOOKUP(C89,FF!#REF!,FF!$M$4:$M$401)</f>
        <v>#REF!</v>
      </c>
      <c r="E89" s="21" t="s">
        <v>1114</v>
      </c>
      <c r="F89" s="20" t="s">
        <v>57</v>
      </c>
      <c r="G89" s="21" t="s">
        <v>1180</v>
      </c>
      <c r="H89" s="21" t="s">
        <v>13</v>
      </c>
      <c r="I89" s="22">
        <f t="shared" si="9"/>
        <v>0.9555555555555556</v>
      </c>
      <c r="J89" s="23">
        <v>5</v>
      </c>
      <c r="K89" s="23">
        <v>5</v>
      </c>
      <c r="L89" s="23">
        <v>5</v>
      </c>
      <c r="M89" s="23">
        <v>4</v>
      </c>
      <c r="N89" s="23">
        <v>4</v>
      </c>
      <c r="O89" s="23">
        <v>5</v>
      </c>
      <c r="P89" s="23">
        <v>5</v>
      </c>
      <c r="Q89" s="23">
        <v>5</v>
      </c>
      <c r="R89" s="23">
        <v>5</v>
      </c>
    </row>
    <row r="90" spans="1:18" hidden="1" x14ac:dyDescent="0.35">
      <c r="A90" s="20">
        <v>105836</v>
      </c>
      <c r="B90" s="20" t="s">
        <v>623</v>
      </c>
      <c r="C90" s="40" t="s">
        <v>624</v>
      </c>
      <c r="D90" s="21" t="e">
        <f>_xlfn.XLOOKUP(C90,FF!#REF!,FF!$M$4:$M$401)</f>
        <v>#REF!</v>
      </c>
      <c r="E90" s="21" t="s">
        <v>1114</v>
      </c>
      <c r="F90" s="20" t="s">
        <v>57</v>
      </c>
      <c r="G90" s="21" t="s">
        <v>1180</v>
      </c>
      <c r="H90" s="21" t="s">
        <v>13</v>
      </c>
      <c r="I90" s="22">
        <f t="shared" si="9"/>
        <v>0.9555555555555556</v>
      </c>
      <c r="J90" s="23">
        <v>5</v>
      </c>
      <c r="K90" s="23">
        <v>5</v>
      </c>
      <c r="L90" s="23">
        <v>4</v>
      </c>
      <c r="M90" s="23">
        <v>4</v>
      </c>
      <c r="N90" s="23">
        <v>5</v>
      </c>
      <c r="O90" s="23">
        <v>5</v>
      </c>
      <c r="P90" s="23">
        <v>5</v>
      </c>
      <c r="Q90" s="23">
        <v>5</v>
      </c>
      <c r="R90" s="23">
        <v>5</v>
      </c>
    </row>
    <row r="91" spans="1:18" hidden="1" x14ac:dyDescent="0.35">
      <c r="A91" s="20">
        <v>106426</v>
      </c>
      <c r="B91" s="20" t="s">
        <v>672</v>
      </c>
      <c r="C91" s="40" t="s">
        <v>673</v>
      </c>
      <c r="D91" s="21" t="e">
        <f>_xlfn.XLOOKUP(C91,FF!#REF!,FF!$M$4:$M$401)</f>
        <v>#REF!</v>
      </c>
      <c r="E91" s="21" t="s">
        <v>1114</v>
      </c>
      <c r="F91" s="20" t="s">
        <v>57</v>
      </c>
      <c r="G91" s="21" t="s">
        <v>1180</v>
      </c>
      <c r="H91" s="21" t="s">
        <v>13</v>
      </c>
      <c r="I91" s="22">
        <f t="shared" si="9"/>
        <v>0.9555555555555556</v>
      </c>
      <c r="J91" s="23">
        <v>5</v>
      </c>
      <c r="K91" s="23">
        <v>5</v>
      </c>
      <c r="L91" s="23">
        <v>5</v>
      </c>
      <c r="M91" s="23">
        <v>5</v>
      </c>
      <c r="N91" s="23">
        <v>5</v>
      </c>
      <c r="O91" s="23">
        <v>4</v>
      </c>
      <c r="P91" s="23">
        <v>5</v>
      </c>
      <c r="Q91" s="23">
        <v>4</v>
      </c>
      <c r="R91" s="23">
        <v>5</v>
      </c>
    </row>
    <row r="92" spans="1:18" hidden="1" x14ac:dyDescent="0.35">
      <c r="A92" s="20">
        <v>106703</v>
      </c>
      <c r="B92" s="20" t="s">
        <v>733</v>
      </c>
      <c r="C92" s="40" t="s">
        <v>734</v>
      </c>
      <c r="D92" s="21" t="e">
        <f>_xlfn.XLOOKUP(C92,FF!#REF!,FF!$M$4:$M$401)</f>
        <v>#REF!</v>
      </c>
      <c r="E92" s="21" t="s">
        <v>1114</v>
      </c>
      <c r="F92" s="20" t="s">
        <v>57</v>
      </c>
      <c r="G92" s="21" t="s">
        <v>1180</v>
      </c>
      <c r="H92" s="21" t="s">
        <v>13</v>
      </c>
      <c r="I92" s="22">
        <f t="shared" si="9"/>
        <v>0.9555555555555556</v>
      </c>
      <c r="J92" s="23">
        <v>5</v>
      </c>
      <c r="K92" s="23">
        <v>5</v>
      </c>
      <c r="L92" s="23">
        <v>4</v>
      </c>
      <c r="M92" s="23">
        <v>4</v>
      </c>
      <c r="N92" s="23">
        <v>5</v>
      </c>
      <c r="O92" s="23">
        <v>5</v>
      </c>
      <c r="P92" s="23">
        <v>5</v>
      </c>
      <c r="Q92" s="23">
        <v>5</v>
      </c>
      <c r="R92" s="23">
        <v>5</v>
      </c>
    </row>
    <row r="93" spans="1:18" hidden="1" x14ac:dyDescent="0.35">
      <c r="A93" s="20">
        <v>105280</v>
      </c>
      <c r="B93" s="20" t="s">
        <v>1181</v>
      </c>
      <c r="C93" s="40" t="s">
        <v>373</v>
      </c>
      <c r="D93" s="21" t="e">
        <f>_xlfn.XLOOKUP(C93,FF!#REF!,FF!$M$4:$M$401)</f>
        <v>#REF!</v>
      </c>
      <c r="E93" s="21" t="s">
        <v>1114</v>
      </c>
      <c r="F93" s="20" t="s">
        <v>1182</v>
      </c>
      <c r="G93" s="21" t="s">
        <v>1183</v>
      </c>
      <c r="H93" s="21" t="s">
        <v>13</v>
      </c>
      <c r="I93" s="22">
        <f t="shared" si="9"/>
        <v>0.9555555555555556</v>
      </c>
      <c r="J93" s="23">
        <v>5</v>
      </c>
      <c r="K93" s="23">
        <v>5</v>
      </c>
      <c r="L93" s="23">
        <v>5</v>
      </c>
      <c r="M93" s="23">
        <v>5</v>
      </c>
      <c r="N93" s="23">
        <v>5</v>
      </c>
      <c r="O93" s="23">
        <v>4</v>
      </c>
      <c r="P93" s="23">
        <v>5</v>
      </c>
      <c r="Q93" s="23">
        <v>4</v>
      </c>
      <c r="R93" s="23">
        <v>5</v>
      </c>
    </row>
    <row r="94" spans="1:18" hidden="1" x14ac:dyDescent="0.35">
      <c r="A94" s="20">
        <v>107821</v>
      </c>
      <c r="B94" s="20" t="s">
        <v>780</v>
      </c>
      <c r="C94" s="40" t="s">
        <v>781</v>
      </c>
      <c r="D94" s="21" t="e">
        <f>_xlfn.XLOOKUP(C94,FF!#REF!,FF!$M$4:$M$401)</f>
        <v>#REF!</v>
      </c>
      <c r="E94" s="21" t="s">
        <v>1114</v>
      </c>
      <c r="F94" s="20" t="s">
        <v>1182</v>
      </c>
      <c r="G94" s="21" t="s">
        <v>1183</v>
      </c>
      <c r="H94" s="21" t="s">
        <v>13</v>
      </c>
      <c r="I94" s="22">
        <f t="shared" si="9"/>
        <v>0.88888888888888884</v>
      </c>
      <c r="J94" s="23">
        <v>5</v>
      </c>
      <c r="K94" s="23">
        <v>4</v>
      </c>
      <c r="L94" s="23">
        <v>4</v>
      </c>
      <c r="M94" s="23">
        <v>4</v>
      </c>
      <c r="N94" s="23">
        <v>4</v>
      </c>
      <c r="O94" s="23">
        <v>4</v>
      </c>
      <c r="P94" s="23">
        <v>5</v>
      </c>
      <c r="Q94" s="23">
        <v>5</v>
      </c>
      <c r="R94" s="23">
        <v>5</v>
      </c>
    </row>
    <row r="95" spans="1:18" hidden="1" x14ac:dyDescent="0.35">
      <c r="A95" s="20">
        <v>105448</v>
      </c>
      <c r="B95" s="20" t="s">
        <v>1184</v>
      </c>
      <c r="C95" s="40" t="s">
        <v>528</v>
      </c>
      <c r="D95" s="21" t="e">
        <f>_xlfn.XLOOKUP(C95,FF!#REF!,FF!$M$4:$M$401)</f>
        <v>#REF!</v>
      </c>
      <c r="E95" s="21" t="s">
        <v>1114</v>
      </c>
      <c r="F95" s="20" t="s">
        <v>1182</v>
      </c>
      <c r="G95" s="21" t="s">
        <v>1183</v>
      </c>
      <c r="H95" s="21" t="s">
        <v>13</v>
      </c>
      <c r="I95" s="22">
        <f t="shared" si="9"/>
        <v>0.9555555555555556</v>
      </c>
      <c r="J95" s="23">
        <v>5</v>
      </c>
      <c r="K95" s="23">
        <v>5</v>
      </c>
      <c r="L95" s="23">
        <v>5</v>
      </c>
      <c r="M95" s="23">
        <v>4</v>
      </c>
      <c r="N95" s="23">
        <v>5</v>
      </c>
      <c r="O95" s="23">
        <v>4</v>
      </c>
      <c r="P95" s="23">
        <v>5</v>
      </c>
      <c r="Q95" s="23">
        <v>5</v>
      </c>
      <c r="R95" s="23">
        <v>5</v>
      </c>
    </row>
    <row r="96" spans="1:18" hidden="1" x14ac:dyDescent="0.35">
      <c r="A96" s="20">
        <v>105355</v>
      </c>
      <c r="B96" s="20" t="s">
        <v>1185</v>
      </c>
      <c r="C96" s="40" t="s">
        <v>426</v>
      </c>
      <c r="D96" s="21" t="e">
        <f>_xlfn.XLOOKUP(C96,FF!#REF!,FF!$M$4:$M$401)</f>
        <v>#REF!</v>
      </c>
      <c r="E96" s="21" t="s">
        <v>1114</v>
      </c>
      <c r="F96" s="20" t="s">
        <v>1182</v>
      </c>
      <c r="G96" s="21" t="s">
        <v>1183</v>
      </c>
      <c r="H96" s="21" t="s">
        <v>13</v>
      </c>
      <c r="I96" s="22">
        <f t="shared" si="9"/>
        <v>0.93333333333333335</v>
      </c>
      <c r="J96" s="23">
        <v>5</v>
      </c>
      <c r="K96" s="23">
        <v>4</v>
      </c>
      <c r="L96" s="23">
        <v>5</v>
      </c>
      <c r="M96" s="23">
        <v>4</v>
      </c>
      <c r="N96" s="23">
        <v>5</v>
      </c>
      <c r="O96" s="23">
        <v>5</v>
      </c>
      <c r="P96" s="23">
        <v>4</v>
      </c>
      <c r="Q96" s="23">
        <v>5</v>
      </c>
      <c r="R96" s="23">
        <v>5</v>
      </c>
    </row>
    <row r="97" spans="1:18" hidden="1" x14ac:dyDescent="0.35">
      <c r="A97" s="20">
        <v>105811</v>
      </c>
      <c r="B97" s="20" t="s">
        <v>1186</v>
      </c>
      <c r="C97" s="40" t="s">
        <v>640</v>
      </c>
      <c r="D97" s="21" t="e">
        <f>_xlfn.XLOOKUP(C97,FF!#REF!,FF!$M$4:$M$401)</f>
        <v>#REF!</v>
      </c>
      <c r="E97" s="21" t="s">
        <v>1114</v>
      </c>
      <c r="F97" s="20" t="s">
        <v>1182</v>
      </c>
      <c r="G97" s="21" t="s">
        <v>1183</v>
      </c>
      <c r="H97" s="21" t="s">
        <v>13</v>
      </c>
      <c r="I97" s="22">
        <f t="shared" si="9"/>
        <v>0.91111111111111109</v>
      </c>
      <c r="J97" s="23">
        <v>5</v>
      </c>
      <c r="K97" s="23">
        <v>4</v>
      </c>
      <c r="L97" s="23">
        <v>5</v>
      </c>
      <c r="M97" s="23">
        <v>4</v>
      </c>
      <c r="N97" s="23">
        <v>5</v>
      </c>
      <c r="O97" s="23">
        <v>4</v>
      </c>
      <c r="P97" s="23">
        <v>5</v>
      </c>
      <c r="Q97" s="23">
        <v>4</v>
      </c>
      <c r="R97" s="23">
        <v>5</v>
      </c>
    </row>
    <row r="98" spans="1:18" hidden="1" x14ac:dyDescent="0.35">
      <c r="A98" s="20">
        <v>106552</v>
      </c>
      <c r="B98" s="20" t="s">
        <v>1187</v>
      </c>
      <c r="C98" s="40" t="s">
        <v>709</v>
      </c>
      <c r="D98" s="21" t="e">
        <f>_xlfn.XLOOKUP(C98,FF!#REF!,FF!$M$4:$M$401)</f>
        <v>#REF!</v>
      </c>
      <c r="E98" s="21" t="s">
        <v>1114</v>
      </c>
      <c r="F98" s="20" t="s">
        <v>1182</v>
      </c>
      <c r="G98" s="21" t="s">
        <v>1183</v>
      </c>
      <c r="H98" s="21" t="s">
        <v>13</v>
      </c>
      <c r="I98" s="22">
        <f t="shared" si="9"/>
        <v>0.91111111111111109</v>
      </c>
      <c r="J98" s="23">
        <v>4</v>
      </c>
      <c r="K98" s="23">
        <v>5</v>
      </c>
      <c r="L98" s="23">
        <v>5</v>
      </c>
      <c r="M98" s="23">
        <v>4</v>
      </c>
      <c r="N98" s="23">
        <v>5</v>
      </c>
      <c r="O98" s="23">
        <v>4</v>
      </c>
      <c r="P98" s="23">
        <v>5</v>
      </c>
      <c r="Q98" s="23">
        <v>4</v>
      </c>
      <c r="R98" s="23">
        <v>5</v>
      </c>
    </row>
    <row r="99" spans="1:18" hidden="1" x14ac:dyDescent="0.35">
      <c r="A99" s="20">
        <v>105343</v>
      </c>
      <c r="B99" s="20" t="s">
        <v>1188</v>
      </c>
      <c r="C99" s="40" t="s">
        <v>434</v>
      </c>
      <c r="D99" s="21" t="e">
        <f>_xlfn.XLOOKUP(C99,FF!#REF!,FF!$M$4:$M$401)</f>
        <v>#REF!</v>
      </c>
      <c r="E99" s="21" t="s">
        <v>1114</v>
      </c>
      <c r="F99" s="20" t="s">
        <v>1182</v>
      </c>
      <c r="G99" s="21" t="s">
        <v>1183</v>
      </c>
      <c r="H99" s="21" t="s">
        <v>13</v>
      </c>
      <c r="I99" s="22">
        <f t="shared" si="9"/>
        <v>0.82222222222222219</v>
      </c>
      <c r="J99" s="23">
        <v>4</v>
      </c>
      <c r="K99" s="23">
        <v>4</v>
      </c>
      <c r="L99" s="23">
        <v>4</v>
      </c>
      <c r="M99" s="23">
        <v>4</v>
      </c>
      <c r="N99" s="23">
        <v>5</v>
      </c>
      <c r="O99" s="23">
        <v>4</v>
      </c>
      <c r="P99" s="23">
        <v>4</v>
      </c>
      <c r="Q99" s="23">
        <v>4</v>
      </c>
      <c r="R99" s="23">
        <v>4</v>
      </c>
    </row>
    <row r="100" spans="1:18" hidden="1" x14ac:dyDescent="0.35">
      <c r="A100" s="20">
        <v>105177</v>
      </c>
      <c r="B100" s="20" t="s">
        <v>300</v>
      </c>
      <c r="C100" s="40" t="s">
        <v>301</v>
      </c>
      <c r="D100" s="21" t="e">
        <f>_xlfn.XLOOKUP(C100,FF!#REF!,FF!$M$4:$M$401)</f>
        <v>#REF!</v>
      </c>
      <c r="E100" s="21" t="s">
        <v>1114</v>
      </c>
      <c r="F100" s="20" t="s">
        <v>221</v>
      </c>
      <c r="G100" s="21" t="s">
        <v>1189</v>
      </c>
      <c r="H100" s="21" t="s">
        <v>13</v>
      </c>
      <c r="I100" s="22">
        <f t="shared" si="9"/>
        <v>0.9555555555555556</v>
      </c>
      <c r="J100" s="23">
        <v>5</v>
      </c>
      <c r="K100" s="23">
        <v>5</v>
      </c>
      <c r="L100" s="23">
        <v>4</v>
      </c>
      <c r="M100" s="23">
        <v>4</v>
      </c>
      <c r="N100" s="23">
        <v>5</v>
      </c>
      <c r="O100" s="23">
        <v>5</v>
      </c>
      <c r="P100" s="23">
        <v>5</v>
      </c>
      <c r="Q100" s="23">
        <v>5</v>
      </c>
      <c r="R100" s="23">
        <v>5</v>
      </c>
    </row>
    <row r="101" spans="1:18" hidden="1" x14ac:dyDescent="0.35">
      <c r="A101" s="20">
        <v>105839</v>
      </c>
      <c r="B101" s="20" t="s">
        <v>632</v>
      </c>
      <c r="C101" s="40" t="s">
        <v>633</v>
      </c>
      <c r="D101" s="21" t="e">
        <f>_xlfn.XLOOKUP(C101,FF!#REF!,FF!$M$4:$M$401)</f>
        <v>#REF!</v>
      </c>
      <c r="E101" s="21" t="s">
        <v>1114</v>
      </c>
      <c r="F101" s="20" t="s">
        <v>221</v>
      </c>
      <c r="G101" s="21" t="s">
        <v>1189</v>
      </c>
      <c r="H101" s="21" t="s">
        <v>13</v>
      </c>
      <c r="I101" s="22">
        <f t="shared" si="9"/>
        <v>0.93333333333333335</v>
      </c>
      <c r="J101" s="23">
        <v>4</v>
      </c>
      <c r="K101" s="23">
        <v>5</v>
      </c>
      <c r="L101" s="23">
        <v>4</v>
      </c>
      <c r="M101" s="23">
        <v>5</v>
      </c>
      <c r="N101" s="23">
        <v>4</v>
      </c>
      <c r="O101" s="23">
        <v>5</v>
      </c>
      <c r="P101" s="23">
        <v>5</v>
      </c>
      <c r="Q101" s="23">
        <v>5</v>
      </c>
      <c r="R101" s="23">
        <v>5</v>
      </c>
    </row>
    <row r="102" spans="1:18" hidden="1" x14ac:dyDescent="0.35">
      <c r="A102" s="20">
        <v>105426</v>
      </c>
      <c r="B102" s="20" t="s">
        <v>512</v>
      </c>
      <c r="C102" s="40" t="s">
        <v>513</v>
      </c>
      <c r="D102" s="21" t="e">
        <f>_xlfn.XLOOKUP(C102,FF!#REF!,FF!$M$4:$M$401)</f>
        <v>#REF!</v>
      </c>
      <c r="E102" s="21" t="s">
        <v>1114</v>
      </c>
      <c r="F102" s="20" t="s">
        <v>221</v>
      </c>
      <c r="G102" s="21" t="s">
        <v>1189</v>
      </c>
      <c r="H102" s="21" t="s">
        <v>13</v>
      </c>
      <c r="I102" s="22">
        <f t="shared" si="9"/>
        <v>0.88888888888888884</v>
      </c>
      <c r="J102" s="23">
        <v>4</v>
      </c>
      <c r="K102" s="23">
        <v>4</v>
      </c>
      <c r="L102" s="23">
        <v>4</v>
      </c>
      <c r="M102" s="23">
        <v>4</v>
      </c>
      <c r="N102" s="23">
        <v>4</v>
      </c>
      <c r="O102" s="23">
        <v>5</v>
      </c>
      <c r="P102" s="23">
        <v>5</v>
      </c>
      <c r="Q102" s="23">
        <v>5</v>
      </c>
      <c r="R102" s="23">
        <v>5</v>
      </c>
    </row>
    <row r="103" spans="1:18" hidden="1" x14ac:dyDescent="0.35">
      <c r="A103" s="20">
        <v>105251</v>
      </c>
      <c r="B103" s="20" t="s">
        <v>348</v>
      </c>
      <c r="C103" s="40" t="s">
        <v>349</v>
      </c>
      <c r="D103" s="21" t="e">
        <f>_xlfn.XLOOKUP(C103,FF!#REF!,FF!$M$4:$M$401)</f>
        <v>#REF!</v>
      </c>
      <c r="E103" s="21" t="s">
        <v>1114</v>
      </c>
      <c r="F103" s="20" t="s">
        <v>221</v>
      </c>
      <c r="G103" s="21" t="s">
        <v>1189</v>
      </c>
      <c r="H103" s="21" t="s">
        <v>13</v>
      </c>
      <c r="I103" s="22">
        <f t="shared" si="9"/>
        <v>0.71111111111111114</v>
      </c>
      <c r="J103" s="23">
        <v>3</v>
      </c>
      <c r="K103" s="23">
        <v>3</v>
      </c>
      <c r="L103" s="23">
        <v>3</v>
      </c>
      <c r="M103" s="23">
        <v>3</v>
      </c>
      <c r="N103" s="23">
        <v>3</v>
      </c>
      <c r="O103" s="23">
        <v>4</v>
      </c>
      <c r="P103" s="23">
        <v>4</v>
      </c>
      <c r="Q103" s="23">
        <v>4</v>
      </c>
      <c r="R103" s="23">
        <v>5</v>
      </c>
    </row>
    <row r="104" spans="1:18" hidden="1" x14ac:dyDescent="0.35">
      <c r="A104" s="20">
        <v>105232</v>
      </c>
      <c r="B104" s="20" t="s">
        <v>334</v>
      </c>
      <c r="C104" s="40" t="s">
        <v>335</v>
      </c>
      <c r="D104" s="21" t="e">
        <f>_xlfn.XLOOKUP(C104,FF!#REF!,FF!$M$4:$M$401)</f>
        <v>#REF!</v>
      </c>
      <c r="E104" s="21" t="s">
        <v>1114</v>
      </c>
      <c r="F104" s="20" t="s">
        <v>1190</v>
      </c>
      <c r="G104" s="21" t="s">
        <v>1191</v>
      </c>
      <c r="H104" s="21" t="s">
        <v>13</v>
      </c>
      <c r="I104" s="22">
        <f t="shared" si="9"/>
        <v>0.91111111111111109</v>
      </c>
      <c r="J104" s="23">
        <v>4</v>
      </c>
      <c r="K104" s="23">
        <v>4</v>
      </c>
      <c r="L104" s="23">
        <v>4</v>
      </c>
      <c r="M104" s="23">
        <v>5</v>
      </c>
      <c r="N104" s="23">
        <v>4</v>
      </c>
      <c r="O104" s="23">
        <v>5</v>
      </c>
      <c r="P104" s="23">
        <v>5</v>
      </c>
      <c r="Q104" s="23">
        <v>5</v>
      </c>
      <c r="R104" s="23">
        <v>5</v>
      </c>
    </row>
    <row r="105" spans="1:18" hidden="1" x14ac:dyDescent="0.35">
      <c r="A105" s="20">
        <v>106170</v>
      </c>
      <c r="B105" s="20" t="s">
        <v>650</v>
      </c>
      <c r="C105" s="40" t="s">
        <v>651</v>
      </c>
      <c r="D105" s="21" t="e">
        <f>_xlfn.XLOOKUP(C105,FF!#REF!,FF!$M$4:$M$401)</f>
        <v>#REF!</v>
      </c>
      <c r="E105" s="21" t="s">
        <v>1114</v>
      </c>
      <c r="F105" s="20" t="s">
        <v>1190</v>
      </c>
      <c r="G105" s="21" t="s">
        <v>1191</v>
      </c>
      <c r="H105" s="21" t="s">
        <v>13</v>
      </c>
      <c r="I105" s="22">
        <f t="shared" si="9"/>
        <v>0.77777777777777779</v>
      </c>
      <c r="J105" s="23">
        <v>4</v>
      </c>
      <c r="K105" s="23">
        <v>3</v>
      </c>
      <c r="L105" s="23">
        <v>4</v>
      </c>
      <c r="M105" s="23">
        <v>4</v>
      </c>
      <c r="N105" s="23">
        <v>3</v>
      </c>
      <c r="O105" s="23">
        <v>4</v>
      </c>
      <c r="P105" s="23">
        <v>4</v>
      </c>
      <c r="Q105" s="23">
        <v>4</v>
      </c>
      <c r="R105" s="23">
        <v>5</v>
      </c>
    </row>
    <row r="106" spans="1:18" hidden="1" x14ac:dyDescent="0.35">
      <c r="A106" s="20">
        <v>106167</v>
      </c>
      <c r="B106" s="20" t="s">
        <v>661</v>
      </c>
      <c r="C106" s="40" t="s">
        <v>662</v>
      </c>
      <c r="D106" s="21" t="e">
        <f>_xlfn.XLOOKUP(C106,FF!#REF!,FF!$M$4:$M$401)</f>
        <v>#REF!</v>
      </c>
      <c r="E106" s="21" t="s">
        <v>1114</v>
      </c>
      <c r="F106" s="20" t="s">
        <v>1190</v>
      </c>
      <c r="G106" s="21" t="s">
        <v>1191</v>
      </c>
      <c r="H106" s="21" t="s">
        <v>13</v>
      </c>
      <c r="I106" s="22">
        <f t="shared" si="9"/>
        <v>0.71111111111111114</v>
      </c>
      <c r="J106" s="23">
        <v>3</v>
      </c>
      <c r="K106" s="23">
        <v>3</v>
      </c>
      <c r="L106" s="23">
        <v>3</v>
      </c>
      <c r="M106" s="23">
        <v>3</v>
      </c>
      <c r="N106" s="23">
        <v>3</v>
      </c>
      <c r="O106" s="23">
        <v>4</v>
      </c>
      <c r="P106" s="23">
        <v>4</v>
      </c>
      <c r="Q106" s="23">
        <v>4</v>
      </c>
      <c r="R106" s="23">
        <v>5</v>
      </c>
    </row>
    <row r="107" spans="1:18" hidden="1" x14ac:dyDescent="0.35">
      <c r="A107" s="25">
        <v>105269</v>
      </c>
      <c r="B107" s="25" t="s">
        <v>343</v>
      </c>
      <c r="C107" s="24" t="s">
        <v>344</v>
      </c>
      <c r="D107" s="21" t="e">
        <f>_xlfn.XLOOKUP(C107,FF!#REF!,FF!$M$4:$M$401)</f>
        <v>#REF!</v>
      </c>
      <c r="E107" s="24" t="s">
        <v>1114</v>
      </c>
      <c r="F107" s="25" t="s">
        <v>1192</v>
      </c>
      <c r="G107" s="24" t="s">
        <v>1193</v>
      </c>
      <c r="H107" s="24" t="s">
        <v>17</v>
      </c>
      <c r="I107" s="22">
        <f>SUM(J107:R107)/45</f>
        <v>0.88888888888888884</v>
      </c>
      <c r="J107" s="23">
        <v>5</v>
      </c>
      <c r="K107" s="23">
        <v>4</v>
      </c>
      <c r="L107" s="23">
        <v>5</v>
      </c>
      <c r="M107" s="23">
        <v>5</v>
      </c>
      <c r="N107" s="23">
        <v>4</v>
      </c>
      <c r="O107" s="23">
        <v>5</v>
      </c>
      <c r="P107" s="23">
        <v>4</v>
      </c>
      <c r="Q107" s="23">
        <v>4</v>
      </c>
      <c r="R107" s="23">
        <v>4</v>
      </c>
    </row>
    <row r="108" spans="1:18" hidden="1" x14ac:dyDescent="0.35">
      <c r="A108" s="25">
        <v>105351</v>
      </c>
      <c r="B108" s="25" t="s">
        <v>418</v>
      </c>
      <c r="C108" s="24" t="s">
        <v>419</v>
      </c>
      <c r="D108" s="21" t="e">
        <f>_xlfn.XLOOKUP(C108,FF!#REF!,FF!$M$4:$M$401)</f>
        <v>#REF!</v>
      </c>
      <c r="E108" s="24" t="s">
        <v>1114</v>
      </c>
      <c r="F108" s="25" t="s">
        <v>1192</v>
      </c>
      <c r="G108" s="24" t="s">
        <v>1193</v>
      </c>
      <c r="H108" s="24" t="s">
        <v>17</v>
      </c>
      <c r="I108" s="22">
        <f t="shared" ref="I108:I128" si="10">SUM(J108:R108)/45</f>
        <v>0.91111111111111109</v>
      </c>
      <c r="J108" s="23">
        <v>5</v>
      </c>
      <c r="K108" s="23">
        <v>4</v>
      </c>
      <c r="L108" s="23">
        <v>5</v>
      </c>
      <c r="M108" s="23">
        <v>4</v>
      </c>
      <c r="N108" s="23">
        <v>5</v>
      </c>
      <c r="O108" s="23">
        <v>4</v>
      </c>
      <c r="P108" s="23">
        <v>5</v>
      </c>
      <c r="Q108" s="23">
        <v>5</v>
      </c>
      <c r="R108" s="23">
        <v>4</v>
      </c>
    </row>
    <row r="109" spans="1:18" hidden="1" x14ac:dyDescent="0.35">
      <c r="A109" s="25">
        <v>106563</v>
      </c>
      <c r="B109" s="25" t="s">
        <v>581</v>
      </c>
      <c r="C109" s="24" t="s">
        <v>700</v>
      </c>
      <c r="D109" s="21" t="e">
        <f>_xlfn.XLOOKUP(C109,FF!#REF!,FF!$M$4:$M$401)</f>
        <v>#REF!</v>
      </c>
      <c r="E109" s="24" t="s">
        <v>1114</v>
      </c>
      <c r="F109" s="25" t="s">
        <v>1192</v>
      </c>
      <c r="G109" s="24" t="s">
        <v>1193</v>
      </c>
      <c r="H109" s="24" t="s">
        <v>17</v>
      </c>
      <c r="I109" s="22">
        <f t="shared" si="10"/>
        <v>0.88888888888888884</v>
      </c>
      <c r="J109" s="23">
        <v>4</v>
      </c>
      <c r="K109" s="23">
        <v>5</v>
      </c>
      <c r="L109" s="23">
        <v>5</v>
      </c>
      <c r="M109" s="23">
        <v>4</v>
      </c>
      <c r="N109" s="23">
        <v>4</v>
      </c>
      <c r="O109" s="23">
        <v>5</v>
      </c>
      <c r="P109" s="23">
        <v>4</v>
      </c>
      <c r="Q109" s="23">
        <v>5</v>
      </c>
      <c r="R109" s="23">
        <v>4</v>
      </c>
    </row>
    <row r="110" spans="1:18" hidden="1" x14ac:dyDescent="0.35">
      <c r="A110" s="25">
        <v>107823</v>
      </c>
      <c r="B110" s="25" t="s">
        <v>782</v>
      </c>
      <c r="C110" s="24" t="s">
        <v>783</v>
      </c>
      <c r="D110" s="21" t="e">
        <f>_xlfn.XLOOKUP(C110,FF!#REF!,FF!$M$4:$M$401)</f>
        <v>#REF!</v>
      </c>
      <c r="E110" s="24" t="s">
        <v>1114</v>
      </c>
      <c r="F110" s="25" t="s">
        <v>1192</v>
      </c>
      <c r="G110" s="24" t="s">
        <v>1193</v>
      </c>
      <c r="H110" s="24" t="s">
        <v>17</v>
      </c>
      <c r="I110" s="22">
        <f t="shared" si="10"/>
        <v>0.9555555555555556</v>
      </c>
      <c r="J110" s="23">
        <v>5</v>
      </c>
      <c r="K110" s="23">
        <v>4</v>
      </c>
      <c r="L110" s="23">
        <v>5</v>
      </c>
      <c r="M110" s="23">
        <v>5</v>
      </c>
      <c r="N110" s="23">
        <v>5</v>
      </c>
      <c r="O110" s="23">
        <v>5</v>
      </c>
      <c r="P110" s="23">
        <v>5</v>
      </c>
      <c r="Q110" s="23">
        <v>5</v>
      </c>
      <c r="R110" s="23">
        <v>4</v>
      </c>
    </row>
    <row r="111" spans="1:18" hidden="1" x14ac:dyDescent="0.35">
      <c r="A111" s="25">
        <v>105155</v>
      </c>
      <c r="B111" s="25" t="s">
        <v>253</v>
      </c>
      <c r="C111" s="24" t="s">
        <v>254</v>
      </c>
      <c r="D111" s="21" t="e">
        <f>_xlfn.XLOOKUP(C111,FF!#REF!,FF!$M$4:$M$401)</f>
        <v>#REF!</v>
      </c>
      <c r="E111" s="24" t="s">
        <v>1114</v>
      </c>
      <c r="F111" s="25" t="s">
        <v>1192</v>
      </c>
      <c r="G111" s="24" t="s">
        <v>1193</v>
      </c>
      <c r="H111" s="24" t="s">
        <v>17</v>
      </c>
      <c r="I111" s="22">
        <f t="shared" si="10"/>
        <v>1</v>
      </c>
      <c r="J111" s="23">
        <v>5</v>
      </c>
      <c r="K111" s="23">
        <v>5</v>
      </c>
      <c r="L111" s="23">
        <v>5</v>
      </c>
      <c r="M111" s="23">
        <v>5</v>
      </c>
      <c r="N111" s="23">
        <v>5</v>
      </c>
      <c r="O111" s="23">
        <v>5</v>
      </c>
      <c r="P111" s="23">
        <v>5</v>
      </c>
      <c r="Q111" s="23">
        <v>5</v>
      </c>
      <c r="R111" s="23">
        <v>5</v>
      </c>
    </row>
    <row r="112" spans="1:18" hidden="1" x14ac:dyDescent="0.35">
      <c r="A112" s="25">
        <v>105191</v>
      </c>
      <c r="B112" s="25" t="s">
        <v>303</v>
      </c>
      <c r="C112" s="24" t="s">
        <v>304</v>
      </c>
      <c r="D112" s="21" t="e">
        <f>_xlfn.XLOOKUP(C112,FF!#REF!,FF!$M$4:$M$401)</f>
        <v>#REF!</v>
      </c>
      <c r="E112" s="24" t="s">
        <v>1114</v>
      </c>
      <c r="F112" s="25" t="s">
        <v>1192</v>
      </c>
      <c r="G112" s="24" t="s">
        <v>1193</v>
      </c>
      <c r="H112" s="24" t="s">
        <v>17</v>
      </c>
      <c r="I112" s="22">
        <f t="shared" si="10"/>
        <v>0.93333333333333335</v>
      </c>
      <c r="J112" s="23">
        <v>5</v>
      </c>
      <c r="K112" s="23">
        <v>4</v>
      </c>
      <c r="L112" s="23">
        <v>5</v>
      </c>
      <c r="M112" s="23">
        <v>5</v>
      </c>
      <c r="N112" s="23">
        <v>4</v>
      </c>
      <c r="O112" s="23">
        <v>5</v>
      </c>
      <c r="P112" s="23">
        <v>5</v>
      </c>
      <c r="Q112" s="23">
        <v>4</v>
      </c>
      <c r="R112" s="23">
        <v>5</v>
      </c>
    </row>
    <row r="113" spans="1:18" hidden="1" x14ac:dyDescent="0.35">
      <c r="A113" s="25">
        <v>105824</v>
      </c>
      <c r="B113" s="25" t="s">
        <v>638</v>
      </c>
      <c r="C113" s="24" t="s">
        <v>639</v>
      </c>
      <c r="D113" s="21" t="e">
        <f>_xlfn.XLOOKUP(C113,FF!#REF!,FF!$M$4:$M$401)</f>
        <v>#REF!</v>
      </c>
      <c r="E113" s="24" t="s">
        <v>1114</v>
      </c>
      <c r="F113" s="25" t="s">
        <v>1192</v>
      </c>
      <c r="G113" s="24" t="s">
        <v>1193</v>
      </c>
      <c r="H113" s="24" t="s">
        <v>17</v>
      </c>
      <c r="I113" s="22">
        <f t="shared" si="10"/>
        <v>1</v>
      </c>
      <c r="J113" s="23">
        <v>5</v>
      </c>
      <c r="K113" s="23">
        <v>5</v>
      </c>
      <c r="L113" s="23">
        <v>5</v>
      </c>
      <c r="M113" s="23">
        <v>5</v>
      </c>
      <c r="N113" s="23">
        <v>5</v>
      </c>
      <c r="O113" s="23">
        <v>5</v>
      </c>
      <c r="P113" s="23">
        <v>5</v>
      </c>
      <c r="Q113" s="23">
        <v>5</v>
      </c>
      <c r="R113" s="23">
        <v>5</v>
      </c>
    </row>
    <row r="114" spans="1:18" hidden="1" x14ac:dyDescent="0.35">
      <c r="A114" s="25">
        <v>105725</v>
      </c>
      <c r="B114" s="25" t="s">
        <v>598</v>
      </c>
      <c r="C114" s="24" t="s">
        <v>599</v>
      </c>
      <c r="D114" s="21" t="e">
        <f>_xlfn.XLOOKUP(C114,FF!#REF!,FF!$M$4:$M$401)</f>
        <v>#REF!</v>
      </c>
      <c r="E114" s="24" t="s">
        <v>1114</v>
      </c>
      <c r="F114" s="25" t="s">
        <v>1194</v>
      </c>
      <c r="G114" s="24" t="s">
        <v>1195</v>
      </c>
      <c r="H114" s="24" t="s">
        <v>17</v>
      </c>
      <c r="I114" s="22">
        <f t="shared" si="10"/>
        <v>0.9555555555555556</v>
      </c>
      <c r="J114" s="23">
        <v>5</v>
      </c>
      <c r="K114" s="23">
        <v>5</v>
      </c>
      <c r="L114" s="23">
        <v>4</v>
      </c>
      <c r="M114" s="23">
        <v>5</v>
      </c>
      <c r="N114" s="23">
        <v>5</v>
      </c>
      <c r="O114" s="23">
        <v>4</v>
      </c>
      <c r="P114" s="23">
        <v>5</v>
      </c>
      <c r="Q114" s="23">
        <v>5</v>
      </c>
      <c r="R114" s="23">
        <v>5</v>
      </c>
    </row>
    <row r="115" spans="1:18" hidden="1" x14ac:dyDescent="0.35">
      <c r="A115" s="25">
        <v>105034</v>
      </c>
      <c r="B115" s="25" t="s">
        <v>820</v>
      </c>
      <c r="C115" s="24" t="s">
        <v>821</v>
      </c>
      <c r="D115" s="21" t="e">
        <f>_xlfn.XLOOKUP(C115,FF!#REF!,FF!$M$4:$M$401)</f>
        <v>#REF!</v>
      </c>
      <c r="E115" s="24" t="s">
        <v>1119</v>
      </c>
      <c r="F115" s="25" t="s">
        <v>1194</v>
      </c>
      <c r="G115" s="24" t="s">
        <v>1195</v>
      </c>
      <c r="H115" s="24" t="s">
        <v>17</v>
      </c>
      <c r="I115" s="22">
        <f t="shared" si="10"/>
        <v>0.9555555555555556</v>
      </c>
      <c r="J115" s="23">
        <v>5</v>
      </c>
      <c r="K115" s="23">
        <v>5</v>
      </c>
      <c r="L115" s="23">
        <v>5</v>
      </c>
      <c r="M115" s="23">
        <v>4</v>
      </c>
      <c r="N115" s="23">
        <v>5</v>
      </c>
      <c r="O115" s="23">
        <v>5</v>
      </c>
      <c r="P115" s="23">
        <v>5</v>
      </c>
      <c r="Q115" s="23">
        <v>4</v>
      </c>
      <c r="R115" s="23">
        <v>5</v>
      </c>
    </row>
    <row r="116" spans="1:18" hidden="1" x14ac:dyDescent="0.35">
      <c r="A116" s="25">
        <v>106633</v>
      </c>
      <c r="B116" s="25" t="s">
        <v>718</v>
      </c>
      <c r="C116" s="24" t="s">
        <v>719</v>
      </c>
      <c r="D116" s="21" t="e">
        <f>_xlfn.XLOOKUP(C116,FF!#REF!,FF!$M$4:$M$401)</f>
        <v>#REF!</v>
      </c>
      <c r="E116" s="24" t="s">
        <v>1114</v>
      </c>
      <c r="F116" s="25" t="s">
        <v>1194</v>
      </c>
      <c r="G116" s="24" t="s">
        <v>1195</v>
      </c>
      <c r="H116" s="24" t="s">
        <v>17</v>
      </c>
      <c r="I116" s="22">
        <f t="shared" si="10"/>
        <v>0.91111111111111109</v>
      </c>
      <c r="J116" s="23">
        <v>4</v>
      </c>
      <c r="K116" s="23">
        <v>4</v>
      </c>
      <c r="L116" s="23">
        <v>4</v>
      </c>
      <c r="M116" s="23">
        <v>5</v>
      </c>
      <c r="N116" s="23">
        <v>5</v>
      </c>
      <c r="O116" s="23">
        <v>5</v>
      </c>
      <c r="P116" s="23">
        <v>5</v>
      </c>
      <c r="Q116" s="23">
        <v>4</v>
      </c>
      <c r="R116" s="23">
        <v>5</v>
      </c>
    </row>
    <row r="117" spans="1:18" hidden="1" x14ac:dyDescent="0.35">
      <c r="A117" s="25">
        <v>105518</v>
      </c>
      <c r="B117" s="25" t="s">
        <v>585</v>
      </c>
      <c r="C117" s="24" t="s">
        <v>586</v>
      </c>
      <c r="D117" s="21" t="e">
        <f>_xlfn.XLOOKUP(C117,FF!#REF!,FF!$M$4:$M$401)</f>
        <v>#REF!</v>
      </c>
      <c r="E117" s="24" t="s">
        <v>1114</v>
      </c>
      <c r="F117" s="25" t="s">
        <v>1194</v>
      </c>
      <c r="G117" s="24" t="s">
        <v>1195</v>
      </c>
      <c r="H117" s="24" t="s">
        <v>17</v>
      </c>
      <c r="I117" s="22">
        <f t="shared" si="10"/>
        <v>1</v>
      </c>
      <c r="J117" s="23">
        <v>5</v>
      </c>
      <c r="K117" s="23">
        <v>5</v>
      </c>
      <c r="L117" s="23">
        <v>5</v>
      </c>
      <c r="M117" s="23">
        <v>5</v>
      </c>
      <c r="N117" s="23">
        <v>5</v>
      </c>
      <c r="O117" s="23">
        <v>5</v>
      </c>
      <c r="P117" s="23">
        <v>5</v>
      </c>
      <c r="Q117" s="23">
        <v>5</v>
      </c>
      <c r="R117" s="23">
        <v>5</v>
      </c>
    </row>
    <row r="118" spans="1:18" hidden="1" x14ac:dyDescent="0.35">
      <c r="A118" s="25">
        <v>105159</v>
      </c>
      <c r="B118" s="25" t="s">
        <v>249</v>
      </c>
      <c r="C118" s="24" t="s">
        <v>250</v>
      </c>
      <c r="D118" s="21" t="e">
        <f>_xlfn.XLOOKUP(C118,FF!#REF!,FF!$M$4:$M$401)</f>
        <v>#REF!</v>
      </c>
      <c r="E118" s="24" t="s">
        <v>1114</v>
      </c>
      <c r="F118" s="25" t="s">
        <v>1194</v>
      </c>
      <c r="G118" s="24" t="s">
        <v>1195</v>
      </c>
      <c r="H118" s="24" t="s">
        <v>17</v>
      </c>
      <c r="I118" s="22">
        <f t="shared" si="10"/>
        <v>0.97777777777777775</v>
      </c>
      <c r="J118" s="23">
        <v>5</v>
      </c>
      <c r="K118" s="23">
        <v>5</v>
      </c>
      <c r="L118" s="23">
        <v>5</v>
      </c>
      <c r="M118" s="23">
        <v>5</v>
      </c>
      <c r="N118" s="23">
        <v>5</v>
      </c>
      <c r="O118" s="23">
        <v>5</v>
      </c>
      <c r="P118" s="23">
        <v>4</v>
      </c>
      <c r="Q118" s="23">
        <v>5</v>
      </c>
      <c r="R118" s="23">
        <v>5</v>
      </c>
    </row>
    <row r="119" spans="1:18" hidden="1" x14ac:dyDescent="0.35">
      <c r="A119" s="25">
        <v>106625</v>
      </c>
      <c r="B119" s="25" t="s">
        <v>725</v>
      </c>
      <c r="C119" s="24" t="s">
        <v>726</v>
      </c>
      <c r="D119" s="21" t="e">
        <f>_xlfn.XLOOKUP(C119,FF!#REF!,FF!$M$4:$M$401)</f>
        <v>#REF!</v>
      </c>
      <c r="E119" s="24" t="s">
        <v>1114</v>
      </c>
      <c r="F119" s="25" t="s">
        <v>1194</v>
      </c>
      <c r="G119" s="24" t="s">
        <v>1195</v>
      </c>
      <c r="H119" s="24" t="s">
        <v>17</v>
      </c>
      <c r="I119" s="22">
        <f t="shared" si="10"/>
        <v>0.9555555555555556</v>
      </c>
      <c r="J119" s="23">
        <v>5</v>
      </c>
      <c r="K119" s="23">
        <v>5</v>
      </c>
      <c r="L119" s="23">
        <v>4</v>
      </c>
      <c r="M119" s="23">
        <v>5</v>
      </c>
      <c r="N119" s="23">
        <v>4</v>
      </c>
      <c r="O119" s="23">
        <v>5</v>
      </c>
      <c r="P119" s="23">
        <v>5</v>
      </c>
      <c r="Q119" s="23">
        <v>5</v>
      </c>
      <c r="R119" s="23">
        <v>5</v>
      </c>
    </row>
    <row r="120" spans="1:18" hidden="1" x14ac:dyDescent="0.35">
      <c r="A120" s="25">
        <v>105180</v>
      </c>
      <c r="B120" s="25" t="s">
        <v>277</v>
      </c>
      <c r="C120" s="24" t="s">
        <v>278</v>
      </c>
      <c r="D120" s="21" t="e">
        <f>_xlfn.XLOOKUP(C120,FF!#REF!,FF!$M$4:$M$401)</f>
        <v>#REF!</v>
      </c>
      <c r="E120" s="24" t="s">
        <v>1114</v>
      </c>
      <c r="F120" s="25" t="s">
        <v>1194</v>
      </c>
      <c r="G120" s="24" t="s">
        <v>1195</v>
      </c>
      <c r="H120" s="24" t="s">
        <v>17</v>
      </c>
      <c r="I120" s="22">
        <f t="shared" si="10"/>
        <v>1</v>
      </c>
      <c r="J120" s="23">
        <v>5</v>
      </c>
      <c r="K120" s="23">
        <v>5</v>
      </c>
      <c r="L120" s="23">
        <v>5</v>
      </c>
      <c r="M120" s="23">
        <v>5</v>
      </c>
      <c r="N120" s="23">
        <v>5</v>
      </c>
      <c r="O120" s="23">
        <v>5</v>
      </c>
      <c r="P120" s="23">
        <v>5</v>
      </c>
      <c r="Q120" s="23">
        <v>5</v>
      </c>
      <c r="R120" s="23">
        <v>5</v>
      </c>
    </row>
    <row r="121" spans="1:18" hidden="1" x14ac:dyDescent="0.35">
      <c r="A121" s="25">
        <v>107809</v>
      </c>
      <c r="B121" s="25" t="s">
        <v>768</v>
      </c>
      <c r="C121" s="24" t="s">
        <v>769</v>
      </c>
      <c r="D121" s="21" t="e">
        <f>_xlfn.XLOOKUP(C121,FF!#REF!,FF!$M$4:$M$401)</f>
        <v>#REF!</v>
      </c>
      <c r="E121" s="24" t="s">
        <v>1114</v>
      </c>
      <c r="F121" s="25" t="s">
        <v>105</v>
      </c>
      <c r="G121" s="24" t="s">
        <v>1196</v>
      </c>
      <c r="H121" s="24" t="s">
        <v>17</v>
      </c>
      <c r="I121" s="22">
        <f t="shared" si="10"/>
        <v>0.9555555555555556</v>
      </c>
      <c r="J121" s="23">
        <v>4</v>
      </c>
      <c r="K121" s="23">
        <v>5</v>
      </c>
      <c r="L121" s="23">
        <v>5</v>
      </c>
      <c r="M121" s="23">
        <v>5</v>
      </c>
      <c r="N121" s="23">
        <v>5</v>
      </c>
      <c r="O121" s="23">
        <v>5</v>
      </c>
      <c r="P121" s="23">
        <v>4</v>
      </c>
      <c r="Q121" s="23">
        <v>5</v>
      </c>
      <c r="R121" s="23">
        <v>5</v>
      </c>
    </row>
    <row r="122" spans="1:18" hidden="1" x14ac:dyDescent="0.35">
      <c r="A122" s="25">
        <v>105185</v>
      </c>
      <c r="B122" s="25" t="s">
        <v>284</v>
      </c>
      <c r="C122" s="24" t="s">
        <v>285</v>
      </c>
      <c r="D122" s="21" t="e">
        <f>_xlfn.XLOOKUP(C122,FF!#REF!,FF!$M$4:$M$401)</f>
        <v>#REF!</v>
      </c>
      <c r="E122" s="24" t="s">
        <v>1114</v>
      </c>
      <c r="F122" s="25" t="s">
        <v>105</v>
      </c>
      <c r="G122" s="24" t="s">
        <v>1196</v>
      </c>
      <c r="H122" s="24" t="s">
        <v>17</v>
      </c>
      <c r="I122" s="22">
        <f t="shared" si="10"/>
        <v>1</v>
      </c>
      <c r="J122" s="23">
        <v>5</v>
      </c>
      <c r="K122" s="23">
        <v>5</v>
      </c>
      <c r="L122" s="23">
        <v>5</v>
      </c>
      <c r="M122" s="23">
        <v>5</v>
      </c>
      <c r="N122" s="23">
        <v>5</v>
      </c>
      <c r="O122" s="23">
        <v>5</v>
      </c>
      <c r="P122" s="23">
        <v>5</v>
      </c>
      <c r="Q122" s="23">
        <v>5</v>
      </c>
      <c r="R122" s="23">
        <v>5</v>
      </c>
    </row>
    <row r="123" spans="1:18" hidden="1" x14ac:dyDescent="0.35">
      <c r="A123" s="25">
        <v>105350</v>
      </c>
      <c r="B123" s="25" t="s">
        <v>317</v>
      </c>
      <c r="C123" s="24" t="s">
        <v>440</v>
      </c>
      <c r="D123" s="21" t="e">
        <f>_xlfn.XLOOKUP(C123,FF!#REF!,FF!$M$4:$M$401)</f>
        <v>#REF!</v>
      </c>
      <c r="E123" s="24" t="s">
        <v>1114</v>
      </c>
      <c r="F123" s="25" t="s">
        <v>141</v>
      </c>
      <c r="G123" s="24" t="s">
        <v>1196</v>
      </c>
      <c r="H123" s="24" t="s">
        <v>17</v>
      </c>
      <c r="I123" s="22">
        <f t="shared" si="10"/>
        <v>1</v>
      </c>
      <c r="J123" s="23">
        <v>5</v>
      </c>
      <c r="K123" s="23">
        <v>5</v>
      </c>
      <c r="L123" s="23">
        <v>5</v>
      </c>
      <c r="M123" s="23">
        <v>5</v>
      </c>
      <c r="N123" s="23">
        <v>5</v>
      </c>
      <c r="O123" s="23">
        <v>5</v>
      </c>
      <c r="P123" s="23">
        <v>5</v>
      </c>
      <c r="Q123" s="23">
        <v>5</v>
      </c>
      <c r="R123" s="23">
        <v>5</v>
      </c>
    </row>
    <row r="124" spans="1:18" hidden="1" x14ac:dyDescent="0.35">
      <c r="A124" s="25">
        <v>105268</v>
      </c>
      <c r="B124" s="25" t="s">
        <v>382</v>
      </c>
      <c r="C124" s="24" t="s">
        <v>383</v>
      </c>
      <c r="D124" s="21" t="e">
        <f>_xlfn.XLOOKUP(C124,FF!#REF!,FF!$M$4:$M$401)</f>
        <v>#REF!</v>
      </c>
      <c r="E124" s="24" t="s">
        <v>1114</v>
      </c>
      <c r="F124" s="25" t="s">
        <v>141</v>
      </c>
      <c r="G124" s="24" t="s">
        <v>1196</v>
      </c>
      <c r="H124" s="24" t="s">
        <v>17</v>
      </c>
      <c r="I124" s="22">
        <f t="shared" si="10"/>
        <v>0.8</v>
      </c>
      <c r="J124" s="23">
        <v>4</v>
      </c>
      <c r="K124" s="23">
        <v>4</v>
      </c>
      <c r="L124" s="23">
        <v>4</v>
      </c>
      <c r="M124" s="23">
        <v>4</v>
      </c>
      <c r="N124" s="23">
        <v>3</v>
      </c>
      <c r="O124" s="23">
        <v>4</v>
      </c>
      <c r="P124" s="23">
        <v>4</v>
      </c>
      <c r="Q124" s="23">
        <v>4</v>
      </c>
      <c r="R124" s="23">
        <v>5</v>
      </c>
    </row>
    <row r="125" spans="1:18" hidden="1" x14ac:dyDescent="0.35">
      <c r="A125" s="25">
        <v>105341</v>
      </c>
      <c r="B125" s="25" t="s">
        <v>441</v>
      </c>
      <c r="C125" s="24" t="s">
        <v>442</v>
      </c>
      <c r="D125" s="21" t="e">
        <f>_xlfn.XLOOKUP(C125,FF!#REF!,FF!$M$4:$M$401)</f>
        <v>#REF!</v>
      </c>
      <c r="E125" s="24" t="s">
        <v>1114</v>
      </c>
      <c r="F125" s="25" t="s">
        <v>141</v>
      </c>
      <c r="G125" s="24" t="s">
        <v>1196</v>
      </c>
      <c r="H125" s="24" t="s">
        <v>17</v>
      </c>
      <c r="I125" s="22">
        <f t="shared" si="10"/>
        <v>0.97777777777777775</v>
      </c>
      <c r="J125" s="23">
        <v>5</v>
      </c>
      <c r="K125" s="23">
        <v>5</v>
      </c>
      <c r="L125" s="23">
        <v>5</v>
      </c>
      <c r="M125" s="23">
        <v>5</v>
      </c>
      <c r="N125" s="23">
        <v>5</v>
      </c>
      <c r="O125" s="23">
        <v>4</v>
      </c>
      <c r="P125" s="23">
        <v>5</v>
      </c>
      <c r="Q125" s="23">
        <v>5</v>
      </c>
      <c r="R125" s="23">
        <v>5</v>
      </c>
    </row>
    <row r="126" spans="1:18" hidden="1" x14ac:dyDescent="0.35">
      <c r="A126" s="25">
        <v>105383</v>
      </c>
      <c r="B126" s="25" t="s">
        <v>473</v>
      </c>
      <c r="C126" s="24" t="s">
        <v>474</v>
      </c>
      <c r="D126" s="21" t="e">
        <f>_xlfn.XLOOKUP(C126,FF!#REF!,FF!$M$4:$M$401)</f>
        <v>#REF!</v>
      </c>
      <c r="E126" s="24" t="s">
        <v>1114</v>
      </c>
      <c r="F126" s="25" t="s">
        <v>141</v>
      </c>
      <c r="G126" s="24" t="s">
        <v>1196</v>
      </c>
      <c r="H126" s="24" t="s">
        <v>17</v>
      </c>
      <c r="I126" s="22">
        <f t="shared" si="10"/>
        <v>0.91111111111111109</v>
      </c>
      <c r="J126" s="23">
        <v>5</v>
      </c>
      <c r="K126" s="23">
        <v>5</v>
      </c>
      <c r="L126" s="23">
        <v>4</v>
      </c>
      <c r="M126" s="23">
        <v>4</v>
      </c>
      <c r="N126" s="23">
        <v>5</v>
      </c>
      <c r="O126" s="23">
        <v>4</v>
      </c>
      <c r="P126" s="23">
        <v>4</v>
      </c>
      <c r="Q126" s="23">
        <v>5</v>
      </c>
      <c r="R126" s="23">
        <v>5</v>
      </c>
    </row>
    <row r="127" spans="1:18" hidden="1" x14ac:dyDescent="0.35">
      <c r="A127" s="25">
        <v>105106</v>
      </c>
      <c r="B127" s="25" t="s">
        <v>225</v>
      </c>
      <c r="C127" s="24" t="s">
        <v>226</v>
      </c>
      <c r="D127" s="21" t="e">
        <f>_xlfn.XLOOKUP(C127,FF!#REF!,FF!$M$4:$M$401)</f>
        <v>#REF!</v>
      </c>
      <c r="E127" s="24" t="s">
        <v>1114</v>
      </c>
      <c r="F127" s="25" t="s">
        <v>1197</v>
      </c>
      <c r="G127" s="24" t="s">
        <v>1198</v>
      </c>
      <c r="H127" s="24" t="s">
        <v>17</v>
      </c>
      <c r="I127" s="22">
        <f t="shared" si="10"/>
        <v>1</v>
      </c>
      <c r="J127" s="23">
        <v>5</v>
      </c>
      <c r="K127" s="23">
        <v>5</v>
      </c>
      <c r="L127" s="23">
        <v>5</v>
      </c>
      <c r="M127" s="23">
        <v>5</v>
      </c>
      <c r="N127" s="23">
        <v>5</v>
      </c>
      <c r="O127" s="23">
        <v>5</v>
      </c>
      <c r="P127" s="23">
        <v>5</v>
      </c>
      <c r="Q127" s="23">
        <v>5</v>
      </c>
      <c r="R127" s="23">
        <v>5</v>
      </c>
    </row>
    <row r="128" spans="1:18" hidden="1" x14ac:dyDescent="0.35">
      <c r="A128" s="25">
        <v>105539</v>
      </c>
      <c r="B128" s="25" t="s">
        <v>569</v>
      </c>
      <c r="C128" s="24" t="s">
        <v>570</v>
      </c>
      <c r="D128" s="21" t="e">
        <f>_xlfn.XLOOKUP(C128,FF!#REF!,FF!$M$4:$M$401)</f>
        <v>#REF!</v>
      </c>
      <c r="E128" s="24" t="s">
        <v>1114</v>
      </c>
      <c r="F128" s="25" t="s">
        <v>1197</v>
      </c>
      <c r="G128" s="24" t="s">
        <v>1198</v>
      </c>
      <c r="H128" s="24" t="s">
        <v>17</v>
      </c>
      <c r="I128" s="22">
        <f t="shared" si="10"/>
        <v>0.8</v>
      </c>
      <c r="J128" s="23">
        <v>4</v>
      </c>
      <c r="K128" s="23">
        <v>5</v>
      </c>
      <c r="L128" s="23">
        <v>5</v>
      </c>
      <c r="M128" s="23">
        <v>4</v>
      </c>
      <c r="N128" s="23">
        <v>4</v>
      </c>
      <c r="O128" s="23">
        <v>4</v>
      </c>
      <c r="P128" s="23">
        <v>4</v>
      </c>
      <c r="Q128" s="23">
        <v>3</v>
      </c>
      <c r="R128" s="23">
        <v>3</v>
      </c>
    </row>
    <row r="129" spans="1:18" hidden="1" x14ac:dyDescent="0.35">
      <c r="A129" s="20">
        <v>106636</v>
      </c>
      <c r="B129" s="20" t="s">
        <v>720</v>
      </c>
      <c r="C129" s="21" t="s">
        <v>721</v>
      </c>
      <c r="D129" s="21" t="e">
        <f>_xlfn.XLOOKUP(C129,FF!#REF!,FF!$M$4:$M$401)</f>
        <v>#REF!</v>
      </c>
      <c r="E129" s="21" t="s">
        <v>1114</v>
      </c>
      <c r="F129" s="20" t="s">
        <v>1199</v>
      </c>
      <c r="G129" s="21" t="s">
        <v>1200</v>
      </c>
      <c r="H129" s="21" t="s">
        <v>22</v>
      </c>
      <c r="I129" s="22">
        <f>SUM(J129:R129)/45</f>
        <v>0.84444444444444444</v>
      </c>
      <c r="J129" s="23">
        <v>3</v>
      </c>
      <c r="K129" s="23">
        <v>3</v>
      </c>
      <c r="L129" s="23">
        <v>4</v>
      </c>
      <c r="M129" s="23">
        <v>4</v>
      </c>
      <c r="N129" s="23">
        <v>4</v>
      </c>
      <c r="O129" s="23">
        <v>5</v>
      </c>
      <c r="P129" s="23">
        <v>5</v>
      </c>
      <c r="Q129" s="23">
        <v>5</v>
      </c>
      <c r="R129" s="23">
        <v>5</v>
      </c>
    </row>
    <row r="130" spans="1:18" hidden="1" x14ac:dyDescent="0.35">
      <c r="A130" s="20">
        <v>105534</v>
      </c>
      <c r="B130" s="20" t="s">
        <v>564</v>
      </c>
      <c r="C130" s="21" t="s">
        <v>565</v>
      </c>
      <c r="D130" s="21" t="e">
        <f>_xlfn.XLOOKUP(C130,FF!#REF!,FF!$M$4:$M$401)</f>
        <v>#REF!</v>
      </c>
      <c r="E130" s="21" t="s">
        <v>1114</v>
      </c>
      <c r="F130" s="20" t="s">
        <v>1199</v>
      </c>
      <c r="G130" s="21" t="s">
        <v>1200</v>
      </c>
      <c r="H130" s="21" t="s">
        <v>22</v>
      </c>
      <c r="I130" s="22">
        <f t="shared" ref="I130:I141" si="11">SUM(J130:R130)/45</f>
        <v>0.91111111111111109</v>
      </c>
      <c r="J130" s="23">
        <v>4</v>
      </c>
      <c r="K130" s="23">
        <v>5</v>
      </c>
      <c r="L130" s="23">
        <v>4</v>
      </c>
      <c r="M130" s="23">
        <v>4</v>
      </c>
      <c r="N130" s="23">
        <v>4</v>
      </c>
      <c r="O130" s="23">
        <v>5</v>
      </c>
      <c r="P130" s="23">
        <v>5</v>
      </c>
      <c r="Q130" s="23">
        <v>5</v>
      </c>
      <c r="R130" s="23">
        <v>5</v>
      </c>
    </row>
    <row r="131" spans="1:18" hidden="1" x14ac:dyDescent="0.35">
      <c r="A131" s="20">
        <v>105097</v>
      </c>
      <c r="B131" s="20" t="s">
        <v>802</v>
      </c>
      <c r="C131" s="21" t="s">
        <v>803</v>
      </c>
      <c r="D131" s="21" t="e">
        <f>_xlfn.XLOOKUP(C131,FF!#REF!,FF!$M$4:$M$401)</f>
        <v>#REF!</v>
      </c>
      <c r="E131" s="21" t="s">
        <v>1201</v>
      </c>
      <c r="F131" s="20" t="s">
        <v>1199</v>
      </c>
      <c r="G131" s="21" t="s">
        <v>1200</v>
      </c>
      <c r="H131" s="21" t="s">
        <v>22</v>
      </c>
      <c r="I131" s="22">
        <f t="shared" si="11"/>
        <v>0.93333333333333335</v>
      </c>
      <c r="J131" s="23">
        <v>5</v>
      </c>
      <c r="K131" s="23">
        <v>5</v>
      </c>
      <c r="L131" s="23">
        <v>4</v>
      </c>
      <c r="M131" s="23">
        <v>4</v>
      </c>
      <c r="N131" s="23">
        <v>4</v>
      </c>
      <c r="O131" s="23">
        <v>5</v>
      </c>
      <c r="P131" s="23">
        <v>5</v>
      </c>
      <c r="Q131" s="23">
        <v>5</v>
      </c>
      <c r="R131" s="23">
        <v>5</v>
      </c>
    </row>
    <row r="132" spans="1:18" hidden="1" x14ac:dyDescent="0.35">
      <c r="A132" s="20">
        <v>105148</v>
      </c>
      <c r="B132" s="20" t="s">
        <v>266</v>
      </c>
      <c r="C132" s="21" t="s">
        <v>267</v>
      </c>
      <c r="D132" s="21" t="e">
        <f>_xlfn.XLOOKUP(C132,FF!#REF!,FF!$M$4:$M$401)</f>
        <v>#REF!</v>
      </c>
      <c r="E132" s="21" t="s">
        <v>1114</v>
      </c>
      <c r="F132" s="20" t="s">
        <v>174</v>
      </c>
      <c r="G132" s="21" t="s">
        <v>1202</v>
      </c>
      <c r="H132" s="21" t="s">
        <v>22</v>
      </c>
      <c r="I132" s="22">
        <f t="shared" si="11"/>
        <v>0.84444444444444444</v>
      </c>
      <c r="J132" s="23">
        <v>3</v>
      </c>
      <c r="K132" s="23">
        <v>4</v>
      </c>
      <c r="L132" s="23">
        <v>4</v>
      </c>
      <c r="M132" s="23">
        <v>3</v>
      </c>
      <c r="N132" s="23">
        <v>4</v>
      </c>
      <c r="O132" s="23">
        <v>5</v>
      </c>
      <c r="P132" s="23">
        <v>5</v>
      </c>
      <c r="Q132" s="23">
        <v>5</v>
      </c>
      <c r="R132" s="23">
        <v>5</v>
      </c>
    </row>
    <row r="133" spans="1:18" hidden="1" x14ac:dyDescent="0.35">
      <c r="A133" s="20">
        <v>105397</v>
      </c>
      <c r="B133" s="20" t="s">
        <v>489</v>
      </c>
      <c r="C133" s="21" t="s">
        <v>490</v>
      </c>
      <c r="D133" s="21" t="e">
        <f>_xlfn.XLOOKUP(C133,FF!#REF!,FF!$M$4:$M$401)</f>
        <v>#REF!</v>
      </c>
      <c r="E133" s="21" t="s">
        <v>1114</v>
      </c>
      <c r="F133" s="20" t="s">
        <v>174</v>
      </c>
      <c r="G133" s="21" t="s">
        <v>1202</v>
      </c>
      <c r="H133" s="21" t="s">
        <v>22</v>
      </c>
      <c r="I133" s="22">
        <f t="shared" si="11"/>
        <v>0.91111111111111109</v>
      </c>
      <c r="J133" s="23">
        <v>4</v>
      </c>
      <c r="K133" s="23">
        <v>5</v>
      </c>
      <c r="L133" s="23">
        <v>4</v>
      </c>
      <c r="M133" s="23">
        <v>4</v>
      </c>
      <c r="N133" s="23">
        <v>4</v>
      </c>
      <c r="O133" s="23">
        <v>5</v>
      </c>
      <c r="P133" s="23">
        <v>5</v>
      </c>
      <c r="Q133" s="23">
        <v>5</v>
      </c>
      <c r="R133" s="23">
        <v>5</v>
      </c>
    </row>
    <row r="134" spans="1:18" hidden="1" x14ac:dyDescent="0.35">
      <c r="A134" s="20">
        <v>105211</v>
      </c>
      <c r="B134" s="20" t="s">
        <v>315</v>
      </c>
      <c r="C134" s="21" t="s">
        <v>316</v>
      </c>
      <c r="D134" s="21" t="e">
        <f>_xlfn.XLOOKUP(C134,FF!#REF!,FF!$M$4:$M$401)</f>
        <v>#REF!</v>
      </c>
      <c r="E134" s="21" t="s">
        <v>1114</v>
      </c>
      <c r="F134" s="20" t="s">
        <v>174</v>
      </c>
      <c r="G134" s="21" t="s">
        <v>1202</v>
      </c>
      <c r="H134" s="21" t="s">
        <v>22</v>
      </c>
      <c r="I134" s="22">
        <f t="shared" si="11"/>
        <v>0.88888888888888884</v>
      </c>
      <c r="J134" s="23">
        <v>4</v>
      </c>
      <c r="K134" s="23">
        <v>4</v>
      </c>
      <c r="L134" s="23">
        <v>4</v>
      </c>
      <c r="M134" s="23">
        <v>4</v>
      </c>
      <c r="N134" s="23">
        <v>4</v>
      </c>
      <c r="O134" s="23">
        <v>5</v>
      </c>
      <c r="P134" s="23">
        <v>5</v>
      </c>
      <c r="Q134" s="23">
        <v>5</v>
      </c>
      <c r="R134" s="23">
        <v>5</v>
      </c>
    </row>
    <row r="135" spans="1:18" hidden="1" x14ac:dyDescent="0.35">
      <c r="A135" s="20">
        <v>105381</v>
      </c>
      <c r="B135" s="20" t="s">
        <v>476</v>
      </c>
      <c r="C135" s="21" t="s">
        <v>477</v>
      </c>
      <c r="D135" s="21" t="e">
        <f>_xlfn.XLOOKUP(C135,FF!#REF!,FF!$M$4:$M$401)</f>
        <v>#REF!</v>
      </c>
      <c r="E135" s="21" t="s">
        <v>1114</v>
      </c>
      <c r="F135" s="20" t="s">
        <v>1203</v>
      </c>
      <c r="G135" s="21" t="s">
        <v>1204</v>
      </c>
      <c r="H135" s="21" t="s">
        <v>22</v>
      </c>
      <c r="I135" s="22">
        <f t="shared" si="11"/>
        <v>0.9555555555555556</v>
      </c>
      <c r="J135" s="23">
        <v>5</v>
      </c>
      <c r="K135" s="23">
        <v>5</v>
      </c>
      <c r="L135" s="23">
        <v>5</v>
      </c>
      <c r="M135" s="23">
        <v>4</v>
      </c>
      <c r="N135" s="23">
        <v>4</v>
      </c>
      <c r="O135" s="23">
        <v>5</v>
      </c>
      <c r="P135" s="23">
        <v>5</v>
      </c>
      <c r="Q135" s="23">
        <v>5</v>
      </c>
      <c r="R135" s="23">
        <v>5</v>
      </c>
    </row>
    <row r="136" spans="1:18" hidden="1" x14ac:dyDescent="0.35">
      <c r="A136" s="20">
        <v>105338</v>
      </c>
      <c r="B136" s="20" t="s">
        <v>427</v>
      </c>
      <c r="C136" s="21" t="s">
        <v>428</v>
      </c>
      <c r="D136" s="21" t="e">
        <f>_xlfn.XLOOKUP(C136,FF!#REF!,FF!$M$4:$M$401)</f>
        <v>#REF!</v>
      </c>
      <c r="E136" s="21" t="s">
        <v>1114</v>
      </c>
      <c r="F136" s="20" t="s">
        <v>1203</v>
      </c>
      <c r="G136" s="21" t="s">
        <v>1204</v>
      </c>
      <c r="H136" s="21" t="s">
        <v>22</v>
      </c>
      <c r="I136" s="22">
        <f t="shared" si="11"/>
        <v>0.93333333333333335</v>
      </c>
      <c r="J136" s="23">
        <v>5</v>
      </c>
      <c r="K136" s="23">
        <v>5</v>
      </c>
      <c r="L136" s="23">
        <v>4</v>
      </c>
      <c r="M136" s="23">
        <v>4</v>
      </c>
      <c r="N136" s="23">
        <v>4</v>
      </c>
      <c r="O136" s="23">
        <v>5</v>
      </c>
      <c r="P136" s="23">
        <v>5</v>
      </c>
      <c r="Q136" s="23">
        <v>5</v>
      </c>
      <c r="R136" s="23">
        <v>5</v>
      </c>
    </row>
    <row r="137" spans="1:18" hidden="1" x14ac:dyDescent="0.35">
      <c r="A137" s="20">
        <v>105392</v>
      </c>
      <c r="B137" s="20" t="s">
        <v>479</v>
      </c>
      <c r="C137" s="21" t="s">
        <v>480</v>
      </c>
      <c r="D137" s="21" t="e">
        <f>_xlfn.XLOOKUP(C137,FF!#REF!,FF!$M$4:$M$401)</f>
        <v>#REF!</v>
      </c>
      <c r="E137" s="21" t="s">
        <v>1114</v>
      </c>
      <c r="F137" s="20" t="s">
        <v>1203</v>
      </c>
      <c r="G137" s="21" t="s">
        <v>1204</v>
      </c>
      <c r="H137" s="21" t="s">
        <v>22</v>
      </c>
      <c r="I137" s="22">
        <f t="shared" si="11"/>
        <v>0.97777777777777775</v>
      </c>
      <c r="J137" s="23">
        <v>5</v>
      </c>
      <c r="K137" s="23">
        <v>5</v>
      </c>
      <c r="L137" s="23">
        <v>5</v>
      </c>
      <c r="M137" s="23">
        <v>5</v>
      </c>
      <c r="N137" s="23">
        <v>4</v>
      </c>
      <c r="O137" s="23">
        <v>5</v>
      </c>
      <c r="P137" s="23">
        <v>5</v>
      </c>
      <c r="Q137" s="23">
        <v>5</v>
      </c>
      <c r="R137" s="23">
        <v>5</v>
      </c>
    </row>
    <row r="138" spans="1:18" hidden="1" x14ac:dyDescent="0.35">
      <c r="A138" s="20">
        <v>105297</v>
      </c>
      <c r="B138" s="20" t="s">
        <v>380</v>
      </c>
      <c r="C138" s="21" t="s">
        <v>381</v>
      </c>
      <c r="D138" s="21" t="e">
        <f>_xlfn.XLOOKUP(C138,FF!#REF!,FF!$M$4:$M$401)</f>
        <v>#REF!</v>
      </c>
      <c r="E138" s="21" t="s">
        <v>1114</v>
      </c>
      <c r="F138" s="20" t="s">
        <v>176</v>
      </c>
      <c r="G138" s="21" t="s">
        <v>1205</v>
      </c>
      <c r="H138" s="21" t="s">
        <v>22</v>
      </c>
      <c r="I138" s="22">
        <f t="shared" si="11"/>
        <v>0.91111111111111109</v>
      </c>
      <c r="J138" s="23">
        <v>4</v>
      </c>
      <c r="K138" s="23">
        <v>5</v>
      </c>
      <c r="L138" s="23">
        <v>4</v>
      </c>
      <c r="M138" s="23">
        <v>4</v>
      </c>
      <c r="N138" s="23">
        <v>4</v>
      </c>
      <c r="O138" s="23">
        <v>5</v>
      </c>
      <c r="P138" s="23">
        <v>5</v>
      </c>
      <c r="Q138" s="23">
        <v>5</v>
      </c>
      <c r="R138" s="23">
        <v>5</v>
      </c>
    </row>
    <row r="139" spans="1:18" hidden="1" x14ac:dyDescent="0.35">
      <c r="A139" s="20">
        <v>105098</v>
      </c>
      <c r="B139" s="20" t="s">
        <v>211</v>
      </c>
      <c r="C139" s="21" t="s">
        <v>212</v>
      </c>
      <c r="D139" s="21" t="e">
        <f>_xlfn.XLOOKUP(C139,FF!#REF!,FF!$M$4:$M$401)</f>
        <v>#REF!</v>
      </c>
      <c r="E139" s="21" t="s">
        <v>1114</v>
      </c>
      <c r="F139" s="20" t="s">
        <v>176</v>
      </c>
      <c r="G139" s="21" t="s">
        <v>1205</v>
      </c>
      <c r="H139" s="21" t="s">
        <v>22</v>
      </c>
      <c r="I139" s="22">
        <f t="shared" si="11"/>
        <v>0.91111111111111109</v>
      </c>
      <c r="J139" s="23">
        <v>4</v>
      </c>
      <c r="K139" s="23">
        <v>5</v>
      </c>
      <c r="L139" s="23">
        <v>4</v>
      </c>
      <c r="M139" s="23">
        <v>4</v>
      </c>
      <c r="N139" s="23">
        <v>4</v>
      </c>
      <c r="O139" s="23">
        <v>5</v>
      </c>
      <c r="P139" s="23">
        <v>5</v>
      </c>
      <c r="Q139" s="23">
        <v>5</v>
      </c>
      <c r="R139" s="23">
        <v>5</v>
      </c>
    </row>
    <row r="140" spans="1:18" hidden="1" x14ac:dyDescent="0.35">
      <c r="A140" s="20">
        <v>105205</v>
      </c>
      <c r="B140" s="20" t="s">
        <v>317</v>
      </c>
      <c r="C140" s="21" t="s">
        <v>318</v>
      </c>
      <c r="D140" s="21" t="e">
        <f>_xlfn.XLOOKUP(C140,FF!#REF!,FF!$M$4:$M$401)</f>
        <v>#REF!</v>
      </c>
      <c r="E140" s="21" t="s">
        <v>1114</v>
      </c>
      <c r="F140" s="20" t="s">
        <v>176</v>
      </c>
      <c r="G140" s="21" t="s">
        <v>1205</v>
      </c>
      <c r="H140" s="21" t="s">
        <v>22</v>
      </c>
      <c r="I140" s="22">
        <f t="shared" si="11"/>
        <v>0.9555555555555556</v>
      </c>
      <c r="J140" s="23">
        <v>5</v>
      </c>
      <c r="K140" s="23">
        <v>5</v>
      </c>
      <c r="L140" s="23">
        <v>5</v>
      </c>
      <c r="M140" s="23">
        <v>4</v>
      </c>
      <c r="N140" s="23">
        <v>4</v>
      </c>
      <c r="O140" s="23">
        <v>5</v>
      </c>
      <c r="P140" s="23">
        <v>5</v>
      </c>
      <c r="Q140" s="23">
        <v>5</v>
      </c>
      <c r="R140" s="23">
        <v>5</v>
      </c>
    </row>
    <row r="141" spans="1:18" hidden="1" x14ac:dyDescent="0.35">
      <c r="A141" s="20">
        <v>105466</v>
      </c>
      <c r="B141" s="20" t="s">
        <v>536</v>
      </c>
      <c r="C141" s="21" t="s">
        <v>537</v>
      </c>
      <c r="D141" s="21" t="e">
        <f>_xlfn.XLOOKUP(C141,FF!#REF!,FF!$M$4:$M$401)</f>
        <v>#REF!</v>
      </c>
      <c r="E141" s="21" t="s">
        <v>1114</v>
      </c>
      <c r="F141" s="20" t="s">
        <v>176</v>
      </c>
      <c r="G141" s="21" t="s">
        <v>1205</v>
      </c>
      <c r="H141" s="21" t="s">
        <v>22</v>
      </c>
      <c r="I141" s="22">
        <f t="shared" si="11"/>
        <v>0.9555555555555556</v>
      </c>
      <c r="J141" s="23">
        <v>5</v>
      </c>
      <c r="K141" s="23">
        <v>5</v>
      </c>
      <c r="L141" s="23">
        <v>5</v>
      </c>
      <c r="M141" s="23">
        <v>4</v>
      </c>
      <c r="N141" s="23">
        <v>4</v>
      </c>
      <c r="O141" s="23">
        <v>5</v>
      </c>
      <c r="P141" s="23">
        <v>5</v>
      </c>
      <c r="Q141" s="23">
        <v>5</v>
      </c>
      <c r="R141" s="23">
        <v>5</v>
      </c>
    </row>
    <row r="142" spans="1:18" hidden="1" x14ac:dyDescent="0.35">
      <c r="A142" s="20">
        <v>105226</v>
      </c>
      <c r="B142" s="20" t="s">
        <v>336</v>
      </c>
      <c r="C142" s="21" t="s">
        <v>337</v>
      </c>
      <c r="D142" s="21" t="e">
        <f>_xlfn.XLOOKUP(C142,FF!#REF!,FF!$M$4:$M$401)</f>
        <v>#REF!</v>
      </c>
      <c r="E142" s="21" t="s">
        <v>1114</v>
      </c>
      <c r="F142" s="20" t="s">
        <v>92</v>
      </c>
      <c r="G142" s="21" t="s">
        <v>1206</v>
      </c>
      <c r="H142" s="21" t="s">
        <v>22</v>
      </c>
      <c r="I142" s="22">
        <f>SUM(J142:R142)/45</f>
        <v>0.88888888888888884</v>
      </c>
      <c r="J142" s="23">
        <v>4</v>
      </c>
      <c r="K142" s="23">
        <v>4</v>
      </c>
      <c r="L142" s="23">
        <v>4</v>
      </c>
      <c r="M142" s="23">
        <v>4</v>
      </c>
      <c r="N142" s="23">
        <v>4</v>
      </c>
      <c r="O142" s="23">
        <v>5</v>
      </c>
      <c r="P142" s="23">
        <v>5</v>
      </c>
      <c r="Q142" s="23">
        <v>5</v>
      </c>
      <c r="R142" s="23">
        <v>5</v>
      </c>
    </row>
    <row r="143" spans="1:18" hidden="1" x14ac:dyDescent="0.35">
      <c r="A143" s="20">
        <v>105541</v>
      </c>
      <c r="B143" s="20" t="s">
        <v>573</v>
      </c>
      <c r="C143" s="21" t="s">
        <v>574</v>
      </c>
      <c r="D143" s="21" t="e">
        <f>_xlfn.XLOOKUP(C143,FF!#REF!,FF!$M$4:$M$401)</f>
        <v>#REF!</v>
      </c>
      <c r="E143" s="21" t="s">
        <v>1114</v>
      </c>
      <c r="F143" s="20" t="s">
        <v>92</v>
      </c>
      <c r="G143" s="21" t="s">
        <v>1206</v>
      </c>
      <c r="H143" s="21" t="s">
        <v>22</v>
      </c>
      <c r="I143" s="22">
        <f t="shared" ref="I143:I154" si="12">SUM(J143:R143)/45</f>
        <v>0.84444444444444444</v>
      </c>
      <c r="J143" s="23">
        <v>3</v>
      </c>
      <c r="K143" s="23">
        <v>4</v>
      </c>
      <c r="L143" s="23">
        <v>3</v>
      </c>
      <c r="M143" s="23">
        <v>4</v>
      </c>
      <c r="N143" s="23">
        <v>4</v>
      </c>
      <c r="O143" s="23">
        <v>5</v>
      </c>
      <c r="P143" s="23">
        <v>5</v>
      </c>
      <c r="Q143" s="23">
        <v>5</v>
      </c>
      <c r="R143" s="23">
        <v>5</v>
      </c>
    </row>
    <row r="144" spans="1:18" hidden="1" x14ac:dyDescent="0.35">
      <c r="A144" s="20">
        <v>105272</v>
      </c>
      <c r="B144" s="20" t="s">
        <v>391</v>
      </c>
      <c r="C144" s="21" t="s">
        <v>392</v>
      </c>
      <c r="D144" s="21" t="e">
        <f>_xlfn.XLOOKUP(C144,FF!#REF!,FF!$M$4:$M$401)</f>
        <v>#REF!</v>
      </c>
      <c r="E144" s="21" t="s">
        <v>1114</v>
      </c>
      <c r="F144" s="20" t="s">
        <v>92</v>
      </c>
      <c r="G144" s="21" t="s">
        <v>1206</v>
      </c>
      <c r="H144" s="21" t="s">
        <v>22</v>
      </c>
      <c r="I144" s="22">
        <f t="shared" si="12"/>
        <v>0.91111111111111109</v>
      </c>
      <c r="J144" s="23">
        <v>5</v>
      </c>
      <c r="K144" s="23">
        <v>4</v>
      </c>
      <c r="L144" s="23">
        <v>4</v>
      </c>
      <c r="M144" s="23">
        <v>4</v>
      </c>
      <c r="N144" s="23">
        <v>4</v>
      </c>
      <c r="O144" s="23">
        <v>5</v>
      </c>
      <c r="P144" s="23">
        <v>5</v>
      </c>
      <c r="Q144" s="23">
        <v>5</v>
      </c>
      <c r="R144" s="23">
        <v>5</v>
      </c>
    </row>
    <row r="145" spans="1:18" hidden="1" x14ac:dyDescent="0.35">
      <c r="A145" s="20">
        <v>105443</v>
      </c>
      <c r="B145" s="20" t="s">
        <v>547</v>
      </c>
      <c r="C145" s="21" t="s">
        <v>548</v>
      </c>
      <c r="D145" s="21" t="e">
        <f>_xlfn.XLOOKUP(C145,FF!#REF!,FF!$M$4:$M$401)</f>
        <v>#REF!</v>
      </c>
      <c r="E145" s="21" t="s">
        <v>1114</v>
      </c>
      <c r="F145" s="20" t="s">
        <v>92</v>
      </c>
      <c r="G145" s="21" t="s">
        <v>1206</v>
      </c>
      <c r="H145" s="21" t="s">
        <v>22</v>
      </c>
      <c r="I145" s="22">
        <f t="shared" si="12"/>
        <v>0.91111111111111109</v>
      </c>
      <c r="J145" s="23">
        <v>5</v>
      </c>
      <c r="K145" s="23">
        <v>4</v>
      </c>
      <c r="L145" s="23">
        <v>4</v>
      </c>
      <c r="M145" s="23">
        <v>4</v>
      </c>
      <c r="N145" s="23">
        <v>4</v>
      </c>
      <c r="O145" s="23">
        <v>5</v>
      </c>
      <c r="P145" s="23">
        <v>5</v>
      </c>
      <c r="Q145" s="23">
        <v>5</v>
      </c>
      <c r="R145" s="23">
        <v>5</v>
      </c>
    </row>
    <row r="146" spans="1:18" hidden="1" x14ac:dyDescent="0.35">
      <c r="A146" s="20">
        <v>105224</v>
      </c>
      <c r="B146" s="20" t="s">
        <v>330</v>
      </c>
      <c r="C146" s="21" t="s">
        <v>331</v>
      </c>
      <c r="D146" s="21" t="e">
        <f>_xlfn.XLOOKUP(C146,FF!#REF!,FF!$M$4:$M$401)</f>
        <v>#REF!</v>
      </c>
      <c r="E146" s="21" t="s">
        <v>1114</v>
      </c>
      <c r="F146" s="20" t="s">
        <v>101</v>
      </c>
      <c r="G146" s="21" t="s">
        <v>1207</v>
      </c>
      <c r="H146" s="21" t="s">
        <v>22</v>
      </c>
      <c r="I146" s="22">
        <f t="shared" si="12"/>
        <v>0.91111111111111109</v>
      </c>
      <c r="J146" s="23">
        <v>5</v>
      </c>
      <c r="K146" s="23">
        <v>4</v>
      </c>
      <c r="L146" s="23">
        <v>4</v>
      </c>
      <c r="M146" s="23">
        <v>4</v>
      </c>
      <c r="N146" s="23">
        <v>4</v>
      </c>
      <c r="O146" s="23">
        <v>5</v>
      </c>
      <c r="P146" s="23">
        <v>5</v>
      </c>
      <c r="Q146" s="23">
        <v>5</v>
      </c>
      <c r="R146" s="23">
        <v>5</v>
      </c>
    </row>
    <row r="147" spans="1:18" hidden="1" x14ac:dyDescent="0.35">
      <c r="A147" s="20">
        <v>105105</v>
      </c>
      <c r="B147" s="20" t="s">
        <v>236</v>
      </c>
      <c r="C147" s="21" t="s">
        <v>237</v>
      </c>
      <c r="D147" s="21" t="e">
        <f>_xlfn.XLOOKUP(C147,FF!#REF!,FF!$M$4:$M$401)</f>
        <v>#REF!</v>
      </c>
      <c r="E147" s="21" t="s">
        <v>1114</v>
      </c>
      <c r="F147" s="20" t="s">
        <v>101</v>
      </c>
      <c r="G147" s="21" t="s">
        <v>1207</v>
      </c>
      <c r="H147" s="21" t="s">
        <v>22</v>
      </c>
      <c r="I147" s="22">
        <f t="shared" si="12"/>
        <v>0.91111111111111109</v>
      </c>
      <c r="J147" s="23">
        <v>5</v>
      </c>
      <c r="K147" s="23">
        <v>4</v>
      </c>
      <c r="L147" s="23">
        <v>4</v>
      </c>
      <c r="M147" s="23">
        <v>4</v>
      </c>
      <c r="N147" s="23">
        <v>4</v>
      </c>
      <c r="O147" s="23">
        <v>5</v>
      </c>
      <c r="P147" s="23">
        <v>5</v>
      </c>
      <c r="Q147" s="23">
        <v>5</v>
      </c>
      <c r="R147" s="23">
        <v>5</v>
      </c>
    </row>
    <row r="148" spans="1:18" hidden="1" x14ac:dyDescent="0.35">
      <c r="A148" s="20">
        <v>107793</v>
      </c>
      <c r="B148" s="20" t="s">
        <v>139</v>
      </c>
      <c r="C148" s="21" t="s">
        <v>746</v>
      </c>
      <c r="D148" s="21" t="e">
        <f>_xlfn.XLOOKUP(C148,FF!#REF!,FF!$M$4:$M$401)</f>
        <v>#REF!</v>
      </c>
      <c r="E148" s="21" t="s">
        <v>1114</v>
      </c>
      <c r="F148" s="20" t="s">
        <v>101</v>
      </c>
      <c r="G148" s="21" t="s">
        <v>1207</v>
      </c>
      <c r="H148" s="21" t="s">
        <v>22</v>
      </c>
      <c r="I148" s="22">
        <f t="shared" si="12"/>
        <v>0.84444444444444444</v>
      </c>
      <c r="J148" s="23">
        <v>3</v>
      </c>
      <c r="K148" s="23">
        <v>4</v>
      </c>
      <c r="L148" s="23">
        <v>4</v>
      </c>
      <c r="M148" s="23">
        <v>3</v>
      </c>
      <c r="N148" s="23">
        <v>4</v>
      </c>
      <c r="O148" s="23">
        <v>5</v>
      </c>
      <c r="P148" s="23">
        <v>5</v>
      </c>
      <c r="Q148" s="23">
        <v>5</v>
      </c>
      <c r="R148" s="23">
        <v>5</v>
      </c>
    </row>
    <row r="149" spans="1:18" hidden="1" x14ac:dyDescent="0.35">
      <c r="A149" s="20">
        <v>104719</v>
      </c>
      <c r="B149" s="20" t="s">
        <v>804</v>
      </c>
      <c r="C149" s="21" t="s">
        <v>806</v>
      </c>
      <c r="D149" s="21" t="e">
        <f>_xlfn.XLOOKUP(C149,FF!#REF!,FF!$M$4:$M$401)</f>
        <v>#REF!</v>
      </c>
      <c r="E149" s="21" t="s">
        <v>1114</v>
      </c>
      <c r="F149" s="20" t="s">
        <v>84</v>
      </c>
      <c r="G149" s="21" t="s">
        <v>1208</v>
      </c>
      <c r="H149" s="21" t="s">
        <v>22</v>
      </c>
      <c r="I149" s="22">
        <f t="shared" si="12"/>
        <v>0.9555555555555556</v>
      </c>
      <c r="J149" s="23">
        <v>5</v>
      </c>
      <c r="K149" s="23">
        <v>5</v>
      </c>
      <c r="L149" s="23">
        <v>5</v>
      </c>
      <c r="M149" s="23">
        <v>4</v>
      </c>
      <c r="N149" s="23">
        <v>4</v>
      </c>
      <c r="O149" s="23">
        <v>5</v>
      </c>
      <c r="P149" s="23">
        <v>5</v>
      </c>
      <c r="Q149" s="23">
        <v>5</v>
      </c>
      <c r="R149" s="23">
        <v>5</v>
      </c>
    </row>
    <row r="150" spans="1:18" hidden="1" x14ac:dyDescent="0.35">
      <c r="A150" s="20">
        <v>105275</v>
      </c>
      <c r="B150" s="20" t="s">
        <v>397</v>
      </c>
      <c r="C150" s="21" t="s">
        <v>398</v>
      </c>
      <c r="D150" s="21" t="e">
        <f>_xlfn.XLOOKUP(C150,FF!#REF!,FF!$M$4:$M$401)</f>
        <v>#REF!</v>
      </c>
      <c r="E150" s="21" t="s">
        <v>1114</v>
      </c>
      <c r="F150" s="20" t="s">
        <v>84</v>
      </c>
      <c r="G150" s="21" t="s">
        <v>1208</v>
      </c>
      <c r="H150" s="21" t="s">
        <v>22</v>
      </c>
      <c r="I150" s="22">
        <f t="shared" si="12"/>
        <v>0.9555555555555556</v>
      </c>
      <c r="J150" s="23">
        <v>5</v>
      </c>
      <c r="K150" s="23">
        <v>5</v>
      </c>
      <c r="L150" s="23">
        <v>5</v>
      </c>
      <c r="M150" s="23">
        <v>4</v>
      </c>
      <c r="N150" s="23">
        <v>4</v>
      </c>
      <c r="O150" s="23">
        <v>5</v>
      </c>
      <c r="P150" s="23">
        <v>5</v>
      </c>
      <c r="Q150" s="23">
        <v>5</v>
      </c>
      <c r="R150" s="23">
        <v>5</v>
      </c>
    </row>
    <row r="151" spans="1:18" hidden="1" x14ac:dyDescent="0.35">
      <c r="A151" s="20">
        <v>105196</v>
      </c>
      <c r="B151" s="20" t="s">
        <v>319</v>
      </c>
      <c r="C151" s="21" t="s">
        <v>320</v>
      </c>
      <c r="D151" s="21" t="e">
        <f>_xlfn.XLOOKUP(C151,FF!#REF!,FF!$M$4:$M$401)</f>
        <v>#REF!</v>
      </c>
      <c r="E151" s="21" t="s">
        <v>1114</v>
      </c>
      <c r="F151" s="20" t="s">
        <v>84</v>
      </c>
      <c r="G151" s="21" t="s">
        <v>1208</v>
      </c>
      <c r="H151" s="21" t="s">
        <v>22</v>
      </c>
      <c r="I151" s="22">
        <f t="shared" si="12"/>
        <v>0.9555555555555556</v>
      </c>
      <c r="J151" s="23">
        <v>5</v>
      </c>
      <c r="K151" s="23">
        <v>5</v>
      </c>
      <c r="L151" s="23">
        <v>5</v>
      </c>
      <c r="M151" s="23">
        <v>4</v>
      </c>
      <c r="N151" s="23">
        <v>4</v>
      </c>
      <c r="O151" s="23">
        <v>5</v>
      </c>
      <c r="P151" s="23">
        <v>5</v>
      </c>
      <c r="Q151" s="23">
        <v>5</v>
      </c>
      <c r="R151" s="23">
        <v>5</v>
      </c>
    </row>
    <row r="152" spans="1:18" hidden="1" x14ac:dyDescent="0.35">
      <c r="A152" s="20">
        <v>105729</v>
      </c>
      <c r="B152" s="20" t="s">
        <v>613</v>
      </c>
      <c r="C152" s="21" t="s">
        <v>614</v>
      </c>
      <c r="D152" s="21" t="e">
        <f>_xlfn.XLOOKUP(C152,FF!#REF!,FF!$M$4:$M$401)</f>
        <v>#REF!</v>
      </c>
      <c r="E152" s="21" t="s">
        <v>1114</v>
      </c>
      <c r="F152" s="20" t="s">
        <v>84</v>
      </c>
      <c r="G152" s="21" t="s">
        <v>1208</v>
      </c>
      <c r="H152" s="21" t="s">
        <v>22</v>
      </c>
      <c r="I152" s="22">
        <f t="shared" si="12"/>
        <v>0.9555555555555556</v>
      </c>
      <c r="J152" s="23">
        <v>5</v>
      </c>
      <c r="K152" s="23">
        <v>5</v>
      </c>
      <c r="L152" s="23">
        <v>5</v>
      </c>
      <c r="M152" s="23">
        <v>4</v>
      </c>
      <c r="N152" s="23">
        <v>4</v>
      </c>
      <c r="O152" s="23">
        <v>5</v>
      </c>
      <c r="P152" s="23">
        <v>5</v>
      </c>
      <c r="Q152" s="23">
        <v>5</v>
      </c>
      <c r="R152" s="23">
        <v>5</v>
      </c>
    </row>
    <row r="153" spans="1:18" hidden="1" x14ac:dyDescent="0.35">
      <c r="A153" s="20">
        <v>107807</v>
      </c>
      <c r="B153" s="20" t="s">
        <v>762</v>
      </c>
      <c r="C153" s="21" t="s">
        <v>763</v>
      </c>
      <c r="D153" s="21" t="e">
        <f>_xlfn.XLOOKUP(C153,FF!#REF!,FF!$M$4:$M$401)</f>
        <v>#REF!</v>
      </c>
      <c r="E153" s="21" t="s">
        <v>1114</v>
      </c>
      <c r="F153" s="20" t="s">
        <v>84</v>
      </c>
      <c r="G153" s="21" t="s">
        <v>1208</v>
      </c>
      <c r="H153" s="21" t="s">
        <v>22</v>
      </c>
      <c r="I153" s="22">
        <f t="shared" si="12"/>
        <v>0.91111111111111109</v>
      </c>
      <c r="J153" s="23">
        <v>5</v>
      </c>
      <c r="K153" s="23">
        <v>4</v>
      </c>
      <c r="L153" s="23">
        <v>4</v>
      </c>
      <c r="M153" s="23">
        <v>4</v>
      </c>
      <c r="N153" s="23">
        <v>4</v>
      </c>
      <c r="O153" s="23">
        <v>5</v>
      </c>
      <c r="P153" s="23">
        <v>5</v>
      </c>
      <c r="Q153" s="23">
        <v>5</v>
      </c>
      <c r="R153" s="23">
        <v>5</v>
      </c>
    </row>
    <row r="154" spans="1:18" hidden="1" x14ac:dyDescent="0.35">
      <c r="A154" s="20">
        <v>105271</v>
      </c>
      <c r="B154" s="20" t="s">
        <v>395</v>
      </c>
      <c r="C154" s="21" t="s">
        <v>396</v>
      </c>
      <c r="D154" s="21" t="e">
        <f>_xlfn.XLOOKUP(C154,FF!#REF!,FF!$M$4:$M$401)</f>
        <v>#REF!</v>
      </c>
      <c r="E154" s="21" t="s">
        <v>1114</v>
      </c>
      <c r="F154" s="20" t="s">
        <v>84</v>
      </c>
      <c r="G154" s="21" t="s">
        <v>1208</v>
      </c>
      <c r="H154" s="21" t="s">
        <v>22</v>
      </c>
      <c r="I154" s="22">
        <f t="shared" si="12"/>
        <v>0.93333333333333335</v>
      </c>
      <c r="J154" s="23">
        <v>5</v>
      </c>
      <c r="K154" s="23">
        <v>4</v>
      </c>
      <c r="L154" s="23">
        <v>5</v>
      </c>
      <c r="M154" s="23">
        <v>4</v>
      </c>
      <c r="N154" s="23">
        <v>4</v>
      </c>
      <c r="O154" s="23">
        <v>5</v>
      </c>
      <c r="P154" s="23">
        <v>5</v>
      </c>
      <c r="Q154" s="23">
        <v>5</v>
      </c>
      <c r="R154" s="23">
        <v>5</v>
      </c>
    </row>
    <row r="155" spans="1:18" hidden="1" x14ac:dyDescent="0.35">
      <c r="A155" s="20">
        <v>107806</v>
      </c>
      <c r="B155" s="20" t="s">
        <v>760</v>
      </c>
      <c r="C155" s="21" t="s">
        <v>761</v>
      </c>
      <c r="D155" s="21" t="e">
        <f>_xlfn.XLOOKUP(C155,FF!#REF!,FF!$M$4:$M$401)</f>
        <v>#REF!</v>
      </c>
      <c r="E155" s="21" t="s">
        <v>1114</v>
      </c>
      <c r="F155" s="20" t="s">
        <v>103</v>
      </c>
      <c r="G155" s="21" t="s">
        <v>1209</v>
      </c>
      <c r="H155" s="21" t="s">
        <v>22</v>
      </c>
      <c r="I155" s="22">
        <f>SUM(J155:R155)/45</f>
        <v>0.8666666666666667</v>
      </c>
      <c r="J155" s="23">
        <v>4</v>
      </c>
      <c r="K155" s="23">
        <v>4</v>
      </c>
      <c r="L155" s="23">
        <v>4</v>
      </c>
      <c r="M155" s="23">
        <v>3</v>
      </c>
      <c r="N155" s="23">
        <v>4</v>
      </c>
      <c r="O155" s="23">
        <v>5</v>
      </c>
      <c r="P155" s="23">
        <v>5</v>
      </c>
      <c r="Q155" s="23">
        <v>5</v>
      </c>
      <c r="R155" s="23">
        <v>5</v>
      </c>
    </row>
    <row r="156" spans="1:18" hidden="1" x14ac:dyDescent="0.35">
      <c r="A156" s="20">
        <v>105439</v>
      </c>
      <c r="B156" s="20" t="s">
        <v>529</v>
      </c>
      <c r="C156" s="21" t="s">
        <v>530</v>
      </c>
      <c r="D156" s="21" t="e">
        <f>_xlfn.XLOOKUP(C156,FF!#REF!,FF!$M$4:$M$401)</f>
        <v>#REF!</v>
      </c>
      <c r="E156" s="21" t="s">
        <v>1114</v>
      </c>
      <c r="F156" s="20" t="s">
        <v>103</v>
      </c>
      <c r="G156" s="21" t="s">
        <v>1209</v>
      </c>
      <c r="H156" s="21" t="s">
        <v>22</v>
      </c>
      <c r="I156" s="22">
        <f t="shared" ref="I156:I161" si="13">SUM(J156:R156)/45</f>
        <v>0.97777777777777775</v>
      </c>
      <c r="J156" s="23">
        <v>5</v>
      </c>
      <c r="K156" s="23">
        <v>5</v>
      </c>
      <c r="L156" s="23">
        <v>5</v>
      </c>
      <c r="M156" s="23">
        <v>5</v>
      </c>
      <c r="N156" s="23">
        <v>4</v>
      </c>
      <c r="O156" s="23">
        <v>5</v>
      </c>
      <c r="P156" s="23">
        <v>5</v>
      </c>
      <c r="Q156" s="23">
        <v>5</v>
      </c>
      <c r="R156" s="23">
        <v>5</v>
      </c>
    </row>
    <row r="157" spans="1:18" hidden="1" x14ac:dyDescent="0.35">
      <c r="A157" s="20">
        <v>105519</v>
      </c>
      <c r="B157" s="20" t="s">
        <v>553</v>
      </c>
      <c r="C157" s="21" t="s">
        <v>554</v>
      </c>
      <c r="D157" s="21" t="e">
        <f>_xlfn.XLOOKUP(C157,FF!#REF!,FF!$M$4:$M$401)</f>
        <v>#REF!</v>
      </c>
      <c r="E157" s="21" t="s">
        <v>1114</v>
      </c>
      <c r="F157" s="20" t="s">
        <v>103</v>
      </c>
      <c r="G157" s="21" t="s">
        <v>1209</v>
      </c>
      <c r="H157" s="21" t="s">
        <v>22</v>
      </c>
      <c r="I157" s="22">
        <f t="shared" si="13"/>
        <v>0.93333333333333335</v>
      </c>
      <c r="J157" s="23">
        <v>5</v>
      </c>
      <c r="K157" s="23">
        <v>5</v>
      </c>
      <c r="L157" s="23">
        <v>4</v>
      </c>
      <c r="M157" s="23">
        <v>4</v>
      </c>
      <c r="N157" s="23">
        <v>4</v>
      </c>
      <c r="O157" s="23">
        <v>5</v>
      </c>
      <c r="P157" s="23">
        <v>5</v>
      </c>
      <c r="Q157" s="23">
        <v>5</v>
      </c>
      <c r="R157" s="23">
        <v>5</v>
      </c>
    </row>
    <row r="158" spans="1:18" hidden="1" x14ac:dyDescent="0.35">
      <c r="A158" s="20">
        <v>105414</v>
      </c>
      <c r="B158" s="20" t="s">
        <v>501</v>
      </c>
      <c r="C158" s="21" t="s">
        <v>502</v>
      </c>
      <c r="D158" s="21" t="e">
        <f>_xlfn.XLOOKUP(C158,FF!#REF!,FF!$M$4:$M$401)</f>
        <v>#REF!</v>
      </c>
      <c r="E158" s="21" t="s">
        <v>1114</v>
      </c>
      <c r="F158" s="20" t="s">
        <v>103</v>
      </c>
      <c r="G158" s="21" t="s">
        <v>1209</v>
      </c>
      <c r="H158" s="21" t="s">
        <v>22</v>
      </c>
      <c r="I158" s="22">
        <f t="shared" si="13"/>
        <v>0.93333333333333335</v>
      </c>
      <c r="J158" s="23">
        <v>5</v>
      </c>
      <c r="K158" s="23">
        <v>5</v>
      </c>
      <c r="L158" s="23">
        <v>4</v>
      </c>
      <c r="M158" s="23">
        <v>4</v>
      </c>
      <c r="N158" s="23">
        <v>4</v>
      </c>
      <c r="O158" s="23">
        <v>5</v>
      </c>
      <c r="P158" s="23">
        <v>5</v>
      </c>
      <c r="Q158" s="23">
        <v>5</v>
      </c>
      <c r="R158" s="23">
        <v>5</v>
      </c>
    </row>
    <row r="159" spans="1:18" hidden="1" x14ac:dyDescent="0.35">
      <c r="A159" s="20">
        <v>106447</v>
      </c>
      <c r="B159" s="20" t="s">
        <v>667</v>
      </c>
      <c r="C159" s="21" t="s">
        <v>668</v>
      </c>
      <c r="D159" s="21" t="e">
        <f>_xlfn.XLOOKUP(C159,FF!#REF!,FF!$M$4:$M$401)</f>
        <v>#REF!</v>
      </c>
      <c r="E159" s="21" t="s">
        <v>1114</v>
      </c>
      <c r="F159" s="20" t="s">
        <v>103</v>
      </c>
      <c r="G159" s="21" t="s">
        <v>1209</v>
      </c>
      <c r="H159" s="21" t="s">
        <v>22</v>
      </c>
      <c r="I159" s="22">
        <f t="shared" si="13"/>
        <v>0.88888888888888884</v>
      </c>
      <c r="J159" s="23">
        <v>4</v>
      </c>
      <c r="K159" s="23">
        <v>4</v>
      </c>
      <c r="L159" s="23">
        <v>4</v>
      </c>
      <c r="M159" s="23">
        <v>4</v>
      </c>
      <c r="N159" s="23">
        <v>4</v>
      </c>
      <c r="O159" s="23">
        <v>5</v>
      </c>
      <c r="P159" s="23">
        <v>5</v>
      </c>
      <c r="Q159" s="23">
        <v>5</v>
      </c>
      <c r="R159" s="23">
        <v>5</v>
      </c>
    </row>
    <row r="160" spans="1:18" hidden="1" x14ac:dyDescent="0.35">
      <c r="A160" s="20">
        <v>105331</v>
      </c>
      <c r="B160" s="20" t="s">
        <v>459</v>
      </c>
      <c r="C160" s="21" t="s">
        <v>460</v>
      </c>
      <c r="D160" s="21" t="e">
        <f>_xlfn.XLOOKUP(C160,FF!#REF!,FF!$M$4:$M$401)</f>
        <v>#REF!</v>
      </c>
      <c r="E160" s="21" t="s">
        <v>1114</v>
      </c>
      <c r="F160" s="20" t="s">
        <v>101</v>
      </c>
      <c r="G160" s="21" t="s">
        <v>1207</v>
      </c>
      <c r="H160" s="21" t="s">
        <v>22</v>
      </c>
      <c r="I160" s="22">
        <f t="shared" si="13"/>
        <v>0.84444444444444444</v>
      </c>
      <c r="J160" s="23">
        <v>3</v>
      </c>
      <c r="K160" s="23">
        <v>4</v>
      </c>
      <c r="L160" s="23">
        <v>4</v>
      </c>
      <c r="M160" s="23">
        <v>3</v>
      </c>
      <c r="N160" s="23">
        <v>4</v>
      </c>
      <c r="O160" s="23">
        <v>5</v>
      </c>
      <c r="P160" s="23">
        <v>5</v>
      </c>
      <c r="Q160" s="23">
        <v>5</v>
      </c>
      <c r="R160" s="23">
        <v>5</v>
      </c>
    </row>
    <row r="161" spans="1:18" hidden="1" x14ac:dyDescent="0.35">
      <c r="A161" s="20">
        <v>105348</v>
      </c>
      <c r="B161" s="20" t="s">
        <v>461</v>
      </c>
      <c r="C161" s="21" t="s">
        <v>462</v>
      </c>
      <c r="D161" s="21" t="e">
        <f>_xlfn.XLOOKUP(C161,FF!#REF!,FF!$M$4:$M$401)</f>
        <v>#REF!</v>
      </c>
      <c r="E161" s="21" t="s">
        <v>1114</v>
      </c>
      <c r="F161" s="20" t="s">
        <v>84</v>
      </c>
      <c r="G161" s="21" t="s">
        <v>1208</v>
      </c>
      <c r="H161" s="21" t="s">
        <v>22</v>
      </c>
      <c r="I161" s="22">
        <f t="shared" si="13"/>
        <v>0.9555555555555556</v>
      </c>
      <c r="J161" s="23">
        <v>5</v>
      </c>
      <c r="K161" s="23">
        <v>5</v>
      </c>
      <c r="L161" s="23">
        <v>5</v>
      </c>
      <c r="M161" s="23">
        <v>4</v>
      </c>
      <c r="N161" s="23">
        <v>4</v>
      </c>
      <c r="O161" s="23">
        <v>5</v>
      </c>
      <c r="P161" s="23">
        <v>5</v>
      </c>
      <c r="Q161" s="23">
        <v>5</v>
      </c>
      <c r="R161" s="23">
        <v>5</v>
      </c>
    </row>
    <row r="162" spans="1:18" hidden="1" x14ac:dyDescent="0.35">
      <c r="A162" s="25" t="s">
        <v>868</v>
      </c>
      <c r="B162" s="25" t="s">
        <v>1210</v>
      </c>
      <c r="C162" s="24" t="s">
        <v>244</v>
      </c>
      <c r="D162" s="21" t="e">
        <f>_xlfn.XLOOKUP(C162,FF!#REF!,FF!$M$4:$M$401)</f>
        <v>#REF!</v>
      </c>
      <c r="E162" s="24" t="s">
        <v>1114</v>
      </c>
      <c r="F162" s="25" t="s">
        <v>158</v>
      </c>
      <c r="G162" s="24" t="s">
        <v>1211</v>
      </c>
      <c r="H162" s="24" t="s">
        <v>29</v>
      </c>
      <c r="I162" s="22">
        <f>SUM(J162:R162)/45</f>
        <v>0.93333333333333335</v>
      </c>
      <c r="J162" s="23">
        <v>5</v>
      </c>
      <c r="K162" s="23">
        <v>5</v>
      </c>
      <c r="L162" s="23">
        <v>5</v>
      </c>
      <c r="M162" s="23">
        <v>4</v>
      </c>
      <c r="N162" s="23">
        <v>5</v>
      </c>
      <c r="O162" s="23">
        <v>4</v>
      </c>
      <c r="P162" s="23">
        <v>5</v>
      </c>
      <c r="Q162" s="23">
        <v>5</v>
      </c>
      <c r="R162" s="23">
        <v>4</v>
      </c>
    </row>
    <row r="163" spans="1:18" x14ac:dyDescent="0.35">
      <c r="A163" s="25" t="s">
        <v>1212</v>
      </c>
      <c r="B163" s="25" t="s">
        <v>1213</v>
      </c>
      <c r="C163" s="24" t="s">
        <v>1214</v>
      </c>
      <c r="D163" s="21" t="e">
        <f>_xlfn.XLOOKUP(C163,FF!#REF!,FF!$M$4:$M$401)</f>
        <v>#REF!</v>
      </c>
      <c r="E163" s="24" t="s">
        <v>1114</v>
      </c>
      <c r="F163" s="25" t="s">
        <v>158</v>
      </c>
      <c r="G163" s="24" t="s">
        <v>1211</v>
      </c>
      <c r="H163" s="24" t="s">
        <v>29</v>
      </c>
      <c r="I163" s="22">
        <f t="shared" ref="I163:I166" si="14">SUM(J163:R163)/45</f>
        <v>0.91111111111111109</v>
      </c>
      <c r="J163" s="23">
        <v>4</v>
      </c>
      <c r="K163" s="23">
        <v>4</v>
      </c>
      <c r="L163" s="23">
        <v>4</v>
      </c>
      <c r="M163" s="23">
        <v>5</v>
      </c>
      <c r="N163" s="23">
        <v>5</v>
      </c>
      <c r="O163" s="23">
        <v>5</v>
      </c>
      <c r="P163" s="23">
        <v>5</v>
      </c>
      <c r="Q163" s="23">
        <v>5</v>
      </c>
      <c r="R163" s="23">
        <v>4</v>
      </c>
    </row>
    <row r="164" spans="1:18" x14ac:dyDescent="0.35">
      <c r="A164" s="25" t="s">
        <v>1215</v>
      </c>
      <c r="B164" s="25" t="s">
        <v>1216</v>
      </c>
      <c r="C164" s="24" t="s">
        <v>1217</v>
      </c>
      <c r="D164" s="21" t="e">
        <f>_xlfn.XLOOKUP(C164,FF!#REF!,FF!$M$4:$M$401)</f>
        <v>#REF!</v>
      </c>
      <c r="E164" s="24" t="s">
        <v>1114</v>
      </c>
      <c r="F164" s="25" t="s">
        <v>158</v>
      </c>
      <c r="G164" s="24" t="s">
        <v>1211</v>
      </c>
      <c r="H164" s="24" t="s">
        <v>29</v>
      </c>
      <c r="I164" s="22">
        <f t="shared" si="14"/>
        <v>0.8666666666666667</v>
      </c>
      <c r="J164" s="23">
        <v>3</v>
      </c>
      <c r="K164" s="23">
        <v>4</v>
      </c>
      <c r="L164" s="23">
        <v>5</v>
      </c>
      <c r="M164" s="23">
        <v>5</v>
      </c>
      <c r="N164" s="23">
        <v>5</v>
      </c>
      <c r="O164" s="23">
        <v>4</v>
      </c>
      <c r="P164" s="23">
        <v>4</v>
      </c>
      <c r="Q164" s="23">
        <v>4</v>
      </c>
      <c r="R164" s="23">
        <v>5</v>
      </c>
    </row>
    <row r="165" spans="1:18" hidden="1" x14ac:dyDescent="0.35">
      <c r="A165" s="25" t="s">
        <v>889</v>
      </c>
      <c r="B165" s="25" t="s">
        <v>1218</v>
      </c>
      <c r="C165" s="24" t="s">
        <v>311</v>
      </c>
      <c r="D165" s="21" t="e">
        <f>_xlfn.XLOOKUP(C165,FF!#REF!,FF!$M$4:$M$401)</f>
        <v>#REF!</v>
      </c>
      <c r="E165" s="24" t="s">
        <v>1114</v>
      </c>
      <c r="F165" s="25" t="s">
        <v>158</v>
      </c>
      <c r="G165" s="24" t="s">
        <v>1211</v>
      </c>
      <c r="H165" s="24" t="s">
        <v>29</v>
      </c>
      <c r="I165" s="22">
        <f t="shared" si="14"/>
        <v>0.97777777777777775</v>
      </c>
      <c r="J165" s="23">
        <v>5</v>
      </c>
      <c r="K165" s="23">
        <v>5</v>
      </c>
      <c r="L165" s="23">
        <v>5</v>
      </c>
      <c r="M165" s="23">
        <v>5</v>
      </c>
      <c r="N165" s="23">
        <v>5</v>
      </c>
      <c r="O165" s="23">
        <v>5</v>
      </c>
      <c r="P165" s="23">
        <v>4</v>
      </c>
      <c r="Q165" s="23">
        <v>5</v>
      </c>
      <c r="R165" s="23">
        <v>5</v>
      </c>
    </row>
    <row r="166" spans="1:18" x14ac:dyDescent="0.35">
      <c r="A166" s="25" t="s">
        <v>1219</v>
      </c>
      <c r="B166" s="25" t="s">
        <v>1220</v>
      </c>
      <c r="C166" s="24" t="s">
        <v>1221</v>
      </c>
      <c r="D166" s="21" t="e">
        <f>_xlfn.XLOOKUP(C166,FF!#REF!,FF!$M$4:$M$401)</f>
        <v>#REF!</v>
      </c>
      <c r="E166" s="24" t="s">
        <v>1114</v>
      </c>
      <c r="F166" s="25" t="s">
        <v>158</v>
      </c>
      <c r="G166" s="24" t="s">
        <v>1211</v>
      </c>
      <c r="H166" s="24" t="s">
        <v>29</v>
      </c>
      <c r="I166" s="22">
        <f t="shared" si="14"/>
        <v>0.82222222222222219</v>
      </c>
      <c r="J166" s="23">
        <v>3</v>
      </c>
      <c r="K166" s="23">
        <v>4</v>
      </c>
      <c r="L166" s="23">
        <v>4</v>
      </c>
      <c r="M166" s="23">
        <v>4</v>
      </c>
      <c r="N166" s="23">
        <v>4</v>
      </c>
      <c r="O166" s="23">
        <v>4</v>
      </c>
      <c r="P166" s="23">
        <v>5</v>
      </c>
      <c r="Q166" s="23">
        <v>5</v>
      </c>
      <c r="R166" s="23">
        <v>4</v>
      </c>
    </row>
    <row r="167" spans="1:18" hidden="1" x14ac:dyDescent="0.35">
      <c r="A167" s="25" t="s">
        <v>932</v>
      </c>
      <c r="B167" s="25" t="s">
        <v>1222</v>
      </c>
      <c r="C167" s="24" t="s">
        <v>488</v>
      </c>
      <c r="D167" s="21" t="e">
        <f>_xlfn.XLOOKUP(C167,FF!#REF!,FF!$M$4:$M$401)</f>
        <v>#REF!</v>
      </c>
      <c r="E167" s="24" t="s">
        <v>1114</v>
      </c>
      <c r="F167" s="25" t="s">
        <v>201</v>
      </c>
      <c r="G167" s="24" t="s">
        <v>1223</v>
      </c>
      <c r="H167" s="24" t="s">
        <v>29</v>
      </c>
      <c r="I167" s="22">
        <f>SUM(J167:R167)/45</f>
        <v>0.93333333333333335</v>
      </c>
      <c r="J167" s="23">
        <v>5</v>
      </c>
      <c r="K167" s="23">
        <v>5</v>
      </c>
      <c r="L167" s="23">
        <v>5</v>
      </c>
      <c r="M167" s="23">
        <v>4</v>
      </c>
      <c r="N167" s="23">
        <v>5</v>
      </c>
      <c r="O167" s="23">
        <v>4</v>
      </c>
      <c r="P167" s="23">
        <v>5</v>
      </c>
      <c r="Q167" s="23">
        <v>5</v>
      </c>
      <c r="R167" s="23">
        <v>4</v>
      </c>
    </row>
    <row r="168" spans="1:18" hidden="1" x14ac:dyDescent="0.35">
      <c r="A168" s="25" t="s">
        <v>982</v>
      </c>
      <c r="B168" s="25" t="s">
        <v>1224</v>
      </c>
      <c r="C168" s="24" t="s">
        <v>658</v>
      </c>
      <c r="D168" s="21" t="e">
        <f>_xlfn.XLOOKUP(C168,FF!#REF!,FF!$M$4:$M$401)</f>
        <v>#REF!</v>
      </c>
      <c r="E168" s="24" t="s">
        <v>1114</v>
      </c>
      <c r="F168" s="25" t="s">
        <v>201</v>
      </c>
      <c r="G168" s="24" t="s">
        <v>1223</v>
      </c>
      <c r="H168" s="24" t="s">
        <v>29</v>
      </c>
      <c r="I168" s="22">
        <f t="shared" ref="I168:I172" si="15">SUM(J168:R168)/45</f>
        <v>0.91111111111111109</v>
      </c>
      <c r="J168" s="23">
        <v>4</v>
      </c>
      <c r="K168" s="23">
        <v>4</v>
      </c>
      <c r="L168" s="23">
        <v>4</v>
      </c>
      <c r="M168" s="23">
        <v>5</v>
      </c>
      <c r="N168" s="23">
        <v>5</v>
      </c>
      <c r="O168" s="23">
        <v>5</v>
      </c>
      <c r="P168" s="23">
        <v>5</v>
      </c>
      <c r="Q168" s="23">
        <v>5</v>
      </c>
      <c r="R168" s="23">
        <v>4</v>
      </c>
    </row>
    <row r="169" spans="1:18" hidden="1" x14ac:dyDescent="0.35">
      <c r="A169" s="25" t="s">
        <v>885</v>
      </c>
      <c r="B169" s="25" t="s">
        <v>296</v>
      </c>
      <c r="C169" s="24" t="s">
        <v>297</v>
      </c>
      <c r="D169" s="21" t="e">
        <f>_xlfn.XLOOKUP(C169,FF!#REF!,FF!$M$4:$M$401)</f>
        <v>#REF!</v>
      </c>
      <c r="E169" s="24" t="s">
        <v>1114</v>
      </c>
      <c r="F169" s="25" t="s">
        <v>201</v>
      </c>
      <c r="G169" s="24" t="s">
        <v>1223</v>
      </c>
      <c r="H169" s="24" t="s">
        <v>29</v>
      </c>
      <c r="I169" s="22">
        <f t="shared" si="15"/>
        <v>0.8666666666666667</v>
      </c>
      <c r="J169" s="23">
        <v>3</v>
      </c>
      <c r="K169" s="23">
        <v>4</v>
      </c>
      <c r="L169" s="23">
        <v>5</v>
      </c>
      <c r="M169" s="23">
        <v>5</v>
      </c>
      <c r="N169" s="23">
        <v>5</v>
      </c>
      <c r="O169" s="23">
        <v>4</v>
      </c>
      <c r="P169" s="23">
        <v>4</v>
      </c>
      <c r="Q169" s="23">
        <v>4</v>
      </c>
      <c r="R169" s="23">
        <v>5</v>
      </c>
    </row>
    <row r="170" spans="1:18" hidden="1" x14ac:dyDescent="0.35">
      <c r="A170" s="25" t="s">
        <v>907</v>
      </c>
      <c r="B170" s="25" t="s">
        <v>371</v>
      </c>
      <c r="C170" s="24" t="s">
        <v>372</v>
      </c>
      <c r="D170" s="21" t="e">
        <f>_xlfn.XLOOKUP(C170,FF!#REF!,FF!$M$4:$M$401)</f>
        <v>#REF!</v>
      </c>
      <c r="E170" s="24" t="s">
        <v>1114</v>
      </c>
      <c r="F170" s="25" t="s">
        <v>201</v>
      </c>
      <c r="G170" s="24" t="s">
        <v>1223</v>
      </c>
      <c r="H170" s="24" t="s">
        <v>29</v>
      </c>
      <c r="I170" s="22">
        <f t="shared" si="15"/>
        <v>0.91111111111111109</v>
      </c>
      <c r="J170" s="23">
        <v>4</v>
      </c>
      <c r="K170" s="23">
        <v>4</v>
      </c>
      <c r="L170" s="23">
        <v>4</v>
      </c>
      <c r="M170" s="23">
        <v>5</v>
      </c>
      <c r="N170" s="23">
        <v>5</v>
      </c>
      <c r="O170" s="23">
        <v>5</v>
      </c>
      <c r="P170" s="23">
        <v>4</v>
      </c>
      <c r="Q170" s="23">
        <v>5</v>
      </c>
      <c r="R170" s="23">
        <v>5</v>
      </c>
    </row>
    <row r="171" spans="1:18" x14ac:dyDescent="0.35">
      <c r="A171" s="25" t="s">
        <v>1225</v>
      </c>
      <c r="B171" s="25" t="s">
        <v>1226</v>
      </c>
      <c r="C171" s="24" t="s">
        <v>1227</v>
      </c>
      <c r="D171" s="21" t="e">
        <f>_xlfn.XLOOKUP(C171,FF!#REF!,FF!$M$4:$M$401)</f>
        <v>#REF!</v>
      </c>
      <c r="E171" s="24" t="s">
        <v>1114</v>
      </c>
      <c r="F171" s="25" t="s">
        <v>201</v>
      </c>
      <c r="G171" s="24" t="s">
        <v>1223</v>
      </c>
      <c r="H171" s="24" t="s">
        <v>29</v>
      </c>
      <c r="I171" s="22">
        <f t="shared" si="15"/>
        <v>0.82222222222222219</v>
      </c>
      <c r="J171" s="23">
        <v>3</v>
      </c>
      <c r="K171" s="23">
        <v>4</v>
      </c>
      <c r="L171" s="23">
        <v>4</v>
      </c>
      <c r="M171" s="23">
        <v>4</v>
      </c>
      <c r="N171" s="23">
        <v>4</v>
      </c>
      <c r="O171" s="23">
        <v>4</v>
      </c>
      <c r="P171" s="23">
        <v>5</v>
      </c>
      <c r="Q171" s="23">
        <v>5</v>
      </c>
      <c r="R171" s="23">
        <v>4</v>
      </c>
    </row>
    <row r="172" spans="1:18" hidden="1" x14ac:dyDescent="0.35">
      <c r="A172" s="25" t="s">
        <v>1040</v>
      </c>
      <c r="B172" s="25" t="s">
        <v>855</v>
      </c>
      <c r="C172" s="24" t="s">
        <v>856</v>
      </c>
      <c r="D172" s="21" t="e">
        <f>_xlfn.XLOOKUP(C172,FF!#REF!,FF!$M$4:$M$401)</f>
        <v>#REF!</v>
      </c>
      <c r="E172" s="24" t="s">
        <v>1120</v>
      </c>
      <c r="F172" s="25" t="s">
        <v>201</v>
      </c>
      <c r="G172" s="24" t="s">
        <v>1223</v>
      </c>
      <c r="H172" s="24" t="s">
        <v>29</v>
      </c>
      <c r="I172" s="22">
        <f t="shared" si="15"/>
        <v>0.91111111111111109</v>
      </c>
      <c r="J172" s="23">
        <v>5</v>
      </c>
      <c r="K172" s="23">
        <v>4</v>
      </c>
      <c r="L172" s="23">
        <v>5</v>
      </c>
      <c r="M172" s="23">
        <v>5</v>
      </c>
      <c r="N172" s="23">
        <v>4</v>
      </c>
      <c r="O172" s="23">
        <v>4</v>
      </c>
      <c r="P172" s="23">
        <v>5</v>
      </c>
      <c r="Q172" s="23">
        <v>5</v>
      </c>
      <c r="R172" s="23">
        <v>4</v>
      </c>
    </row>
    <row r="173" spans="1:18" hidden="1" x14ac:dyDescent="0.35">
      <c r="A173" s="25" t="s">
        <v>1013</v>
      </c>
      <c r="B173" s="25" t="s">
        <v>1228</v>
      </c>
      <c r="C173" s="24" t="s">
        <v>777</v>
      </c>
      <c r="D173" s="21" t="e">
        <f>_xlfn.XLOOKUP(C173,FF!#REF!,FF!$M$4:$M$401)</f>
        <v>#REF!</v>
      </c>
      <c r="E173" s="24" t="s">
        <v>1114</v>
      </c>
      <c r="F173" s="25" t="s">
        <v>59</v>
      </c>
      <c r="G173" s="24" t="s">
        <v>1229</v>
      </c>
      <c r="H173" s="24" t="s">
        <v>29</v>
      </c>
      <c r="I173" s="22">
        <f>SUM(J173:R173)/45</f>
        <v>0.91111111111111109</v>
      </c>
      <c r="J173" s="23">
        <v>4</v>
      </c>
      <c r="K173" s="23">
        <v>5</v>
      </c>
      <c r="L173" s="23">
        <v>5</v>
      </c>
      <c r="M173" s="23">
        <v>4</v>
      </c>
      <c r="N173" s="23">
        <v>5</v>
      </c>
      <c r="O173" s="23">
        <v>4</v>
      </c>
      <c r="P173" s="23">
        <v>5</v>
      </c>
      <c r="Q173" s="23">
        <v>5</v>
      </c>
      <c r="R173" s="23">
        <v>4</v>
      </c>
    </row>
    <row r="174" spans="1:18" hidden="1" x14ac:dyDescent="0.35">
      <c r="A174" s="25" t="s">
        <v>1019</v>
      </c>
      <c r="B174" s="25" t="s">
        <v>1230</v>
      </c>
      <c r="C174" s="24" t="s">
        <v>796</v>
      </c>
      <c r="D174" s="21" t="e">
        <f>_xlfn.XLOOKUP(C174,FF!#REF!,FF!$M$4:$M$401)</f>
        <v>#REF!</v>
      </c>
      <c r="E174" s="24" t="s">
        <v>1201</v>
      </c>
      <c r="F174" s="25" t="s">
        <v>59</v>
      </c>
      <c r="G174" s="24" t="s">
        <v>1229</v>
      </c>
      <c r="H174" s="24" t="s">
        <v>29</v>
      </c>
      <c r="I174" s="22">
        <f t="shared" ref="I174:I177" si="16">SUM(J174:R174)/45</f>
        <v>0.97777777777777775</v>
      </c>
      <c r="J174" s="23">
        <v>5</v>
      </c>
      <c r="K174" s="23">
        <v>5</v>
      </c>
      <c r="L174" s="23">
        <v>5</v>
      </c>
      <c r="M174" s="23">
        <v>5</v>
      </c>
      <c r="N174" s="23">
        <v>5</v>
      </c>
      <c r="O174" s="23">
        <v>5</v>
      </c>
      <c r="P174" s="23">
        <v>5</v>
      </c>
      <c r="Q174" s="23">
        <v>5</v>
      </c>
      <c r="R174" s="23">
        <v>4</v>
      </c>
    </row>
    <row r="175" spans="1:18" hidden="1" x14ac:dyDescent="0.35">
      <c r="A175" s="25" t="s">
        <v>955</v>
      </c>
      <c r="B175" s="25" t="s">
        <v>1231</v>
      </c>
      <c r="C175" s="24" t="s">
        <v>576</v>
      </c>
      <c r="D175" s="21" t="e">
        <f>_xlfn.XLOOKUP(C175,FF!#REF!,FF!$M$4:$M$401)</f>
        <v>#REF!</v>
      </c>
      <c r="E175" s="24" t="s">
        <v>1114</v>
      </c>
      <c r="F175" s="25" t="s">
        <v>59</v>
      </c>
      <c r="G175" s="24" t="s">
        <v>1229</v>
      </c>
      <c r="H175" s="24" t="s">
        <v>29</v>
      </c>
      <c r="I175" s="22">
        <f t="shared" si="16"/>
        <v>0.88888888888888884</v>
      </c>
      <c r="J175" s="23">
        <v>4</v>
      </c>
      <c r="K175" s="23">
        <v>4</v>
      </c>
      <c r="L175" s="23">
        <v>5</v>
      </c>
      <c r="M175" s="23">
        <v>5</v>
      </c>
      <c r="N175" s="23">
        <v>5</v>
      </c>
      <c r="O175" s="23">
        <v>4</v>
      </c>
      <c r="P175" s="23">
        <v>4</v>
      </c>
      <c r="Q175" s="23">
        <v>4</v>
      </c>
      <c r="R175" s="23">
        <v>5</v>
      </c>
    </row>
    <row r="176" spans="1:18" hidden="1" x14ac:dyDescent="0.35">
      <c r="A176" s="25" t="s">
        <v>989</v>
      </c>
      <c r="B176" s="25" t="s">
        <v>1232</v>
      </c>
      <c r="C176" s="24" t="s">
        <v>684</v>
      </c>
      <c r="D176" s="21" t="e">
        <f>_xlfn.XLOOKUP(C176,FF!#REF!,FF!$M$4:$M$401)</f>
        <v>#REF!</v>
      </c>
      <c r="E176" s="24" t="s">
        <v>1114</v>
      </c>
      <c r="F176" s="25" t="s">
        <v>59</v>
      </c>
      <c r="G176" s="24" t="s">
        <v>1229</v>
      </c>
      <c r="H176" s="24" t="s">
        <v>29</v>
      </c>
      <c r="I176" s="22">
        <f t="shared" si="16"/>
        <v>0.91111111111111109</v>
      </c>
      <c r="J176" s="23">
        <v>4</v>
      </c>
      <c r="K176" s="23">
        <v>4</v>
      </c>
      <c r="L176" s="23">
        <v>4</v>
      </c>
      <c r="M176" s="23">
        <v>5</v>
      </c>
      <c r="N176" s="23">
        <v>5</v>
      </c>
      <c r="O176" s="23">
        <v>5</v>
      </c>
      <c r="P176" s="23">
        <v>4</v>
      </c>
      <c r="Q176" s="23">
        <v>5</v>
      </c>
      <c r="R176" s="23">
        <v>5</v>
      </c>
    </row>
    <row r="177" spans="1:18" hidden="1" x14ac:dyDescent="0.35">
      <c r="A177" s="25" t="s">
        <v>1039</v>
      </c>
      <c r="B177" s="25" t="s">
        <v>1233</v>
      </c>
      <c r="C177" s="24" t="s">
        <v>854</v>
      </c>
      <c r="D177" s="21" t="e">
        <f>_xlfn.XLOOKUP(C177,FF!#REF!,FF!$M$4:$M$401)</f>
        <v>#REF!</v>
      </c>
      <c r="E177" s="24" t="s">
        <v>1120</v>
      </c>
      <c r="F177" s="25" t="s">
        <v>59</v>
      </c>
      <c r="G177" s="24" t="s">
        <v>1229</v>
      </c>
      <c r="H177" s="24" t="s">
        <v>29</v>
      </c>
      <c r="I177" s="22">
        <f t="shared" si="16"/>
        <v>0.97777777777777775</v>
      </c>
      <c r="J177" s="23">
        <v>5</v>
      </c>
      <c r="K177" s="23">
        <v>5</v>
      </c>
      <c r="L177" s="23">
        <v>5</v>
      </c>
      <c r="M177" s="23">
        <v>5</v>
      </c>
      <c r="N177" s="23">
        <v>4</v>
      </c>
      <c r="O177" s="23">
        <v>5</v>
      </c>
      <c r="P177" s="23">
        <v>5</v>
      </c>
      <c r="Q177" s="23">
        <v>5</v>
      </c>
      <c r="R177" s="23">
        <v>5</v>
      </c>
    </row>
    <row r="178" spans="1:18" x14ac:dyDescent="0.35">
      <c r="A178" s="25" t="s">
        <v>1234</v>
      </c>
      <c r="B178" s="25" t="s">
        <v>1235</v>
      </c>
      <c r="C178" s="24" t="s">
        <v>1236</v>
      </c>
      <c r="D178" s="21" t="e">
        <f>_xlfn.XLOOKUP(C178,FF!#REF!,FF!$M$4:$M$401)</f>
        <v>#REF!</v>
      </c>
      <c r="E178" s="24" t="s">
        <v>1114</v>
      </c>
      <c r="F178" s="25" t="s">
        <v>185</v>
      </c>
      <c r="G178" s="24" t="s">
        <v>1237</v>
      </c>
      <c r="H178" s="24" t="s">
        <v>29</v>
      </c>
      <c r="I178" s="22">
        <f>SUM(J178:R178)/45</f>
        <v>0.91111111111111109</v>
      </c>
      <c r="J178" s="23">
        <v>4</v>
      </c>
      <c r="K178" s="23">
        <v>5</v>
      </c>
      <c r="L178" s="23">
        <v>5</v>
      </c>
      <c r="M178" s="23">
        <v>4</v>
      </c>
      <c r="N178" s="23">
        <v>5</v>
      </c>
      <c r="O178" s="23">
        <v>4</v>
      </c>
      <c r="P178" s="23">
        <v>5</v>
      </c>
      <c r="Q178" s="23">
        <v>5</v>
      </c>
      <c r="R178" s="23">
        <v>4</v>
      </c>
    </row>
    <row r="179" spans="1:18" hidden="1" x14ac:dyDescent="0.35">
      <c r="A179" s="25" t="s">
        <v>952</v>
      </c>
      <c r="B179" s="25" t="s">
        <v>298</v>
      </c>
      <c r="C179" s="24" t="s">
        <v>566</v>
      </c>
      <c r="D179" s="21" t="e">
        <f>_xlfn.XLOOKUP(C179,FF!#REF!,FF!$M$4:$M$401)</f>
        <v>#REF!</v>
      </c>
      <c r="E179" s="24" t="s">
        <v>1114</v>
      </c>
      <c r="F179" s="25" t="s">
        <v>185</v>
      </c>
      <c r="G179" s="24" t="s">
        <v>1237</v>
      </c>
      <c r="H179" s="24" t="s">
        <v>29</v>
      </c>
      <c r="I179" s="22">
        <f t="shared" ref="I179:I181" si="17">SUM(J179:R179)/45</f>
        <v>0.97777777777777775</v>
      </c>
      <c r="J179" s="23">
        <v>5</v>
      </c>
      <c r="K179" s="23">
        <v>5</v>
      </c>
      <c r="L179" s="23">
        <v>5</v>
      </c>
      <c r="M179" s="23">
        <v>5</v>
      </c>
      <c r="N179" s="23">
        <v>5</v>
      </c>
      <c r="O179" s="23">
        <v>5</v>
      </c>
      <c r="P179" s="23">
        <v>5</v>
      </c>
      <c r="Q179" s="23">
        <v>5</v>
      </c>
      <c r="R179" s="23">
        <v>4</v>
      </c>
    </row>
    <row r="180" spans="1:18" x14ac:dyDescent="0.35">
      <c r="A180" s="25" t="s">
        <v>1238</v>
      </c>
      <c r="B180" s="25" t="s">
        <v>1239</v>
      </c>
      <c r="C180" s="24" t="s">
        <v>1240</v>
      </c>
      <c r="D180" s="21" t="e">
        <f>_xlfn.XLOOKUP(C180,FF!#REF!,FF!$M$4:$M$401)</f>
        <v>#REF!</v>
      </c>
      <c r="E180" s="24" t="s">
        <v>1114</v>
      </c>
      <c r="F180" s="25" t="s">
        <v>185</v>
      </c>
      <c r="G180" s="24" t="s">
        <v>1237</v>
      </c>
      <c r="H180" s="24" t="s">
        <v>29</v>
      </c>
      <c r="I180" s="22">
        <f t="shared" si="17"/>
        <v>0.91111111111111109</v>
      </c>
      <c r="J180" s="23">
        <v>5</v>
      </c>
      <c r="K180" s="23">
        <v>4</v>
      </c>
      <c r="L180" s="23">
        <v>5</v>
      </c>
      <c r="M180" s="23">
        <v>5</v>
      </c>
      <c r="N180" s="23">
        <v>5</v>
      </c>
      <c r="O180" s="23">
        <v>4</v>
      </c>
      <c r="P180" s="23">
        <v>4</v>
      </c>
      <c r="Q180" s="23">
        <v>4</v>
      </c>
      <c r="R180" s="23">
        <v>5</v>
      </c>
    </row>
    <row r="181" spans="1:18" hidden="1" x14ac:dyDescent="0.35">
      <c r="A181" s="25" t="s">
        <v>943</v>
      </c>
      <c r="B181" s="25" t="s">
        <v>526</v>
      </c>
      <c r="C181" s="24" t="s">
        <v>527</v>
      </c>
      <c r="D181" s="21" t="e">
        <f>_xlfn.XLOOKUP(C181,FF!#REF!,FF!$M$4:$M$401)</f>
        <v>#REF!</v>
      </c>
      <c r="E181" s="24" t="s">
        <v>1114</v>
      </c>
      <c r="F181" s="25" t="s">
        <v>185</v>
      </c>
      <c r="G181" s="24" t="s">
        <v>1237</v>
      </c>
      <c r="H181" s="24" t="s">
        <v>29</v>
      </c>
      <c r="I181" s="22">
        <f t="shared" si="17"/>
        <v>0.97777777777777775</v>
      </c>
      <c r="J181" s="23">
        <v>5</v>
      </c>
      <c r="K181" s="23">
        <v>5</v>
      </c>
      <c r="L181" s="23">
        <v>5</v>
      </c>
      <c r="M181" s="23">
        <v>5</v>
      </c>
      <c r="N181" s="23">
        <v>5</v>
      </c>
      <c r="O181" s="23">
        <v>5</v>
      </c>
      <c r="P181" s="23">
        <v>4</v>
      </c>
      <c r="Q181" s="23">
        <v>5</v>
      </c>
      <c r="R181" s="23">
        <v>5</v>
      </c>
    </row>
    <row r="182" spans="1:18" hidden="1" x14ac:dyDescent="0.35">
      <c r="A182" s="25" t="s">
        <v>954</v>
      </c>
      <c r="B182" s="25" t="s">
        <v>571</v>
      </c>
      <c r="C182" s="24" t="s">
        <v>572</v>
      </c>
      <c r="D182" s="21" t="e">
        <f>_xlfn.XLOOKUP(C182,FF!#REF!,FF!$M$4:$M$401)</f>
        <v>#REF!</v>
      </c>
      <c r="E182" s="24" t="s">
        <v>1114</v>
      </c>
      <c r="F182" s="25" t="s">
        <v>199</v>
      </c>
      <c r="G182" s="24" t="s">
        <v>1241</v>
      </c>
      <c r="H182" s="24" t="s">
        <v>29</v>
      </c>
      <c r="I182" s="22">
        <f>SUM(J182:R182)/45</f>
        <v>0.91111111111111109</v>
      </c>
      <c r="J182" s="23">
        <v>4</v>
      </c>
      <c r="K182" s="23">
        <v>5</v>
      </c>
      <c r="L182" s="23">
        <v>5</v>
      </c>
      <c r="M182" s="23">
        <v>4</v>
      </c>
      <c r="N182" s="23">
        <v>5</v>
      </c>
      <c r="O182" s="23">
        <v>4</v>
      </c>
      <c r="P182" s="23">
        <v>5</v>
      </c>
      <c r="Q182" s="23">
        <v>5</v>
      </c>
      <c r="R182" s="23">
        <v>4</v>
      </c>
    </row>
    <row r="183" spans="1:18" hidden="1" x14ac:dyDescent="0.35">
      <c r="A183" s="25" t="s">
        <v>977</v>
      </c>
      <c r="B183" s="25" t="s">
        <v>1242</v>
      </c>
      <c r="C183" s="24" t="s">
        <v>647</v>
      </c>
      <c r="D183" s="21" t="e">
        <f>_xlfn.XLOOKUP(C183,FF!#REF!,FF!$M$4:$M$401)</f>
        <v>#REF!</v>
      </c>
      <c r="E183" s="24" t="s">
        <v>1114</v>
      </c>
      <c r="F183" s="25" t="s">
        <v>199</v>
      </c>
      <c r="G183" s="24" t="s">
        <v>1241</v>
      </c>
      <c r="H183" s="24" t="s">
        <v>29</v>
      </c>
      <c r="I183" s="22">
        <f t="shared" ref="I183:I185" si="18">SUM(J183:R183)/45</f>
        <v>0.9555555555555556</v>
      </c>
      <c r="J183" s="23">
        <v>5</v>
      </c>
      <c r="K183" s="23">
        <v>4</v>
      </c>
      <c r="L183" s="23">
        <v>5</v>
      </c>
      <c r="M183" s="23">
        <v>5</v>
      </c>
      <c r="N183" s="23">
        <v>5</v>
      </c>
      <c r="O183" s="23">
        <v>5</v>
      </c>
      <c r="P183" s="23">
        <v>5</v>
      </c>
      <c r="Q183" s="23">
        <v>5</v>
      </c>
      <c r="R183" s="23">
        <v>4</v>
      </c>
    </row>
    <row r="184" spans="1:18" hidden="1" x14ac:dyDescent="0.35">
      <c r="A184" s="25" t="s">
        <v>866</v>
      </c>
      <c r="B184" s="25" t="s">
        <v>1243</v>
      </c>
      <c r="C184" s="24" t="s">
        <v>235</v>
      </c>
      <c r="D184" s="21" t="e">
        <f>_xlfn.XLOOKUP(C184,FF!#REF!,FF!$M$4:$M$401)</f>
        <v>#REF!</v>
      </c>
      <c r="E184" s="24" t="s">
        <v>1114</v>
      </c>
      <c r="F184" s="25" t="s">
        <v>199</v>
      </c>
      <c r="G184" s="24" t="s">
        <v>1241</v>
      </c>
      <c r="H184" s="24" t="s">
        <v>29</v>
      </c>
      <c r="I184" s="22">
        <f t="shared" si="18"/>
        <v>0.91111111111111109</v>
      </c>
      <c r="J184" s="23">
        <v>5</v>
      </c>
      <c r="K184" s="23">
        <v>4</v>
      </c>
      <c r="L184" s="23">
        <v>5</v>
      </c>
      <c r="M184" s="23">
        <v>5</v>
      </c>
      <c r="N184" s="23">
        <v>5</v>
      </c>
      <c r="O184" s="23">
        <v>4</v>
      </c>
      <c r="P184" s="23">
        <v>4</v>
      </c>
      <c r="Q184" s="23">
        <v>4</v>
      </c>
      <c r="R184" s="23">
        <v>5</v>
      </c>
    </row>
    <row r="185" spans="1:18" hidden="1" x14ac:dyDescent="0.35">
      <c r="A185" s="25" t="s">
        <v>951</v>
      </c>
      <c r="B185" s="25" t="s">
        <v>1244</v>
      </c>
      <c r="C185" s="24" t="s">
        <v>563</v>
      </c>
      <c r="D185" s="21" t="e">
        <f>_xlfn.XLOOKUP(C185,FF!#REF!,FF!$M$4:$M$401)</f>
        <v>#REF!</v>
      </c>
      <c r="E185" s="24" t="s">
        <v>1114</v>
      </c>
      <c r="F185" s="25" t="s">
        <v>199</v>
      </c>
      <c r="G185" s="24" t="s">
        <v>1241</v>
      </c>
      <c r="H185" s="24" t="s">
        <v>29</v>
      </c>
      <c r="I185" s="22">
        <f t="shared" si="18"/>
        <v>0.93333333333333335</v>
      </c>
      <c r="J185" s="23">
        <v>5</v>
      </c>
      <c r="K185" s="23">
        <v>4</v>
      </c>
      <c r="L185" s="23">
        <v>4</v>
      </c>
      <c r="M185" s="23">
        <v>5</v>
      </c>
      <c r="N185" s="23">
        <v>5</v>
      </c>
      <c r="O185" s="23">
        <v>5</v>
      </c>
      <c r="P185" s="23">
        <v>4</v>
      </c>
      <c r="Q185" s="23">
        <v>5</v>
      </c>
      <c r="R185" s="23">
        <v>5</v>
      </c>
    </row>
    <row r="186" spans="1:18" hidden="1" x14ac:dyDescent="0.35">
      <c r="A186" s="25" t="s">
        <v>1018</v>
      </c>
      <c r="B186" s="25" t="s">
        <v>793</v>
      </c>
      <c r="C186" s="24" t="s">
        <v>794</v>
      </c>
      <c r="D186" s="21" t="e">
        <f>_xlfn.XLOOKUP(C186,FF!#REF!,FF!$M$4:$M$401)</f>
        <v>#REF!</v>
      </c>
      <c r="E186" s="24" t="s">
        <v>1201</v>
      </c>
      <c r="F186" s="25" t="s">
        <v>1245</v>
      </c>
      <c r="G186" s="24" t="s">
        <v>1246</v>
      </c>
      <c r="H186" s="24" t="s">
        <v>29</v>
      </c>
      <c r="I186" s="22">
        <f>SUM(J186:R186)/45</f>
        <v>0.91111111111111109</v>
      </c>
      <c r="J186" s="23">
        <v>4</v>
      </c>
      <c r="K186" s="23">
        <v>5</v>
      </c>
      <c r="L186" s="23">
        <v>5</v>
      </c>
      <c r="M186" s="23">
        <v>4</v>
      </c>
      <c r="N186" s="23">
        <v>5</v>
      </c>
      <c r="O186" s="23">
        <v>4</v>
      </c>
      <c r="P186" s="23">
        <v>5</v>
      </c>
      <c r="Q186" s="23">
        <v>5</v>
      </c>
      <c r="R186" s="23">
        <v>4</v>
      </c>
    </row>
    <row r="187" spans="1:18" hidden="1" x14ac:dyDescent="0.35">
      <c r="A187" s="25" t="s">
        <v>1038</v>
      </c>
      <c r="B187" s="25" t="s">
        <v>1247</v>
      </c>
      <c r="C187" s="24" t="s">
        <v>852</v>
      </c>
      <c r="D187" s="21" t="e">
        <f>_xlfn.XLOOKUP(C187,FF!#REF!,FF!$M$4:$M$401)</f>
        <v>#REF!</v>
      </c>
      <c r="E187" s="24" t="s">
        <v>1120</v>
      </c>
      <c r="F187" s="25" t="s">
        <v>1245</v>
      </c>
      <c r="G187" s="24" t="s">
        <v>1246</v>
      </c>
      <c r="H187" s="24" t="s">
        <v>29</v>
      </c>
      <c r="I187" s="22">
        <f t="shared" ref="I187:I191" si="19">SUM(J187:R187)/45</f>
        <v>0.97777777777777775</v>
      </c>
      <c r="J187" s="23">
        <v>5</v>
      </c>
      <c r="K187" s="23">
        <v>5</v>
      </c>
      <c r="L187" s="23">
        <v>5</v>
      </c>
      <c r="M187" s="23">
        <v>5</v>
      </c>
      <c r="N187" s="23">
        <v>5</v>
      </c>
      <c r="O187" s="23">
        <v>5</v>
      </c>
      <c r="P187" s="23">
        <v>5</v>
      </c>
      <c r="Q187" s="23">
        <v>5</v>
      </c>
      <c r="R187" s="23">
        <v>4</v>
      </c>
    </row>
    <row r="188" spans="1:18" hidden="1" x14ac:dyDescent="0.35">
      <c r="A188" s="25"/>
      <c r="B188" s="25" t="s">
        <v>1248</v>
      </c>
      <c r="C188" s="24" t="s">
        <v>314</v>
      </c>
      <c r="D188" s="21" t="e">
        <f>_xlfn.XLOOKUP(C188,FF!#REF!,FF!$M$4:$M$401)</f>
        <v>#REF!</v>
      </c>
      <c r="E188" s="24" t="s">
        <v>1114</v>
      </c>
      <c r="F188" s="25" t="s">
        <v>1245</v>
      </c>
      <c r="G188" s="24" t="s">
        <v>1246</v>
      </c>
      <c r="H188" s="24" t="s">
        <v>29</v>
      </c>
      <c r="I188" s="22">
        <f t="shared" si="19"/>
        <v>0</v>
      </c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x14ac:dyDescent="0.35">
      <c r="A189" s="25" t="s">
        <v>1249</v>
      </c>
      <c r="B189" s="25" t="s">
        <v>1250</v>
      </c>
      <c r="C189" s="24" t="s">
        <v>1251</v>
      </c>
      <c r="D189" s="21" t="e">
        <f>_xlfn.XLOOKUP(C189,FF!#REF!,FF!$M$4:$M$401)</f>
        <v>#REF!</v>
      </c>
      <c r="E189" s="24" t="s">
        <v>1114</v>
      </c>
      <c r="F189" s="25" t="s">
        <v>1245</v>
      </c>
      <c r="G189" s="24" t="s">
        <v>1246</v>
      </c>
      <c r="H189" s="24" t="s">
        <v>29</v>
      </c>
      <c r="I189" s="22">
        <f t="shared" si="19"/>
        <v>0.91111111111111109</v>
      </c>
      <c r="J189" s="23">
        <v>4</v>
      </c>
      <c r="K189" s="23">
        <v>4</v>
      </c>
      <c r="L189" s="23">
        <v>4</v>
      </c>
      <c r="M189" s="23">
        <v>5</v>
      </c>
      <c r="N189" s="23">
        <v>5</v>
      </c>
      <c r="O189" s="23">
        <v>5</v>
      </c>
      <c r="P189" s="23">
        <v>4</v>
      </c>
      <c r="Q189" s="23">
        <v>5</v>
      </c>
      <c r="R189" s="23">
        <v>5</v>
      </c>
    </row>
    <row r="190" spans="1:18" hidden="1" x14ac:dyDescent="0.35">
      <c r="A190" s="25" t="s">
        <v>1004</v>
      </c>
      <c r="B190" s="25" t="s">
        <v>738</v>
      </c>
      <c r="C190" s="24" t="s">
        <v>739</v>
      </c>
      <c r="D190" s="21" t="e">
        <f>_xlfn.XLOOKUP(C190,FF!#REF!,FF!$M$4:$M$401)</f>
        <v>#REF!</v>
      </c>
      <c r="E190" s="24" t="s">
        <v>1114</v>
      </c>
      <c r="F190" s="25" t="s">
        <v>1245</v>
      </c>
      <c r="G190" s="24" t="s">
        <v>1246</v>
      </c>
      <c r="H190" s="24" t="s">
        <v>29</v>
      </c>
      <c r="I190" s="22">
        <f t="shared" si="19"/>
        <v>0.91111111111111109</v>
      </c>
      <c r="J190" s="23">
        <v>5</v>
      </c>
      <c r="K190" s="23">
        <v>4</v>
      </c>
      <c r="L190" s="23">
        <v>4</v>
      </c>
      <c r="M190" s="23">
        <v>4</v>
      </c>
      <c r="N190" s="23">
        <v>4</v>
      </c>
      <c r="O190" s="23">
        <v>5</v>
      </c>
      <c r="P190" s="23">
        <v>5</v>
      </c>
      <c r="Q190" s="23">
        <v>5</v>
      </c>
      <c r="R190" s="23">
        <v>5</v>
      </c>
    </row>
    <row r="191" spans="1:18" hidden="1" x14ac:dyDescent="0.35">
      <c r="A191" s="25" t="s">
        <v>976</v>
      </c>
      <c r="B191" s="25" t="s">
        <v>1252</v>
      </c>
      <c r="C191" s="24" t="s">
        <v>646</v>
      </c>
      <c r="D191" s="21" t="e">
        <f>_xlfn.XLOOKUP(C191,FF!#REF!,FF!$M$4:$M$401)</f>
        <v>#REF!</v>
      </c>
      <c r="E191" s="24" t="s">
        <v>1114</v>
      </c>
      <c r="F191" s="25" t="s">
        <v>1245</v>
      </c>
      <c r="G191" s="24" t="s">
        <v>1246</v>
      </c>
      <c r="H191" s="24" t="s">
        <v>29</v>
      </c>
      <c r="I191" s="22">
        <f t="shared" si="19"/>
        <v>0.91111111111111109</v>
      </c>
      <c r="J191" s="23">
        <v>5</v>
      </c>
      <c r="K191" s="23">
        <v>4</v>
      </c>
      <c r="L191" s="23">
        <v>5</v>
      </c>
      <c r="M191" s="23">
        <v>4</v>
      </c>
      <c r="N191" s="23">
        <v>4</v>
      </c>
      <c r="O191" s="23">
        <v>5</v>
      </c>
      <c r="P191" s="23">
        <v>5</v>
      </c>
      <c r="Q191" s="23">
        <v>5</v>
      </c>
      <c r="R191" s="23">
        <v>4</v>
      </c>
    </row>
    <row r="192" spans="1:18" hidden="1" x14ac:dyDescent="0.35">
      <c r="A192" s="25" t="s">
        <v>1031</v>
      </c>
      <c r="B192" s="25" t="s">
        <v>1253</v>
      </c>
      <c r="C192" s="24" t="s">
        <v>830</v>
      </c>
      <c r="D192" s="21" t="e">
        <f>_xlfn.XLOOKUP(C192,FF!#REF!,FF!$M$4:$M$401)</f>
        <v>#REF!</v>
      </c>
      <c r="E192" s="24" t="s">
        <v>1119</v>
      </c>
      <c r="F192" s="25" t="s">
        <v>1254</v>
      </c>
      <c r="G192" s="24" t="s">
        <v>1255</v>
      </c>
      <c r="H192" s="24" t="s">
        <v>29</v>
      </c>
      <c r="I192" s="22">
        <f>SUM(J192:R192)/45</f>
        <v>0.9555555555555556</v>
      </c>
      <c r="J192" s="23">
        <v>5</v>
      </c>
      <c r="K192" s="23">
        <v>5</v>
      </c>
      <c r="L192" s="23">
        <v>5</v>
      </c>
      <c r="M192" s="23">
        <v>5</v>
      </c>
      <c r="N192" s="23">
        <v>5</v>
      </c>
      <c r="O192" s="23">
        <v>4</v>
      </c>
      <c r="P192" s="23">
        <v>5</v>
      </c>
      <c r="Q192" s="23">
        <v>5</v>
      </c>
      <c r="R192" s="23">
        <v>4</v>
      </c>
    </row>
    <row r="193" spans="1:18" hidden="1" x14ac:dyDescent="0.35">
      <c r="A193" s="25" t="s">
        <v>886</v>
      </c>
      <c r="B193" s="25" t="s">
        <v>298</v>
      </c>
      <c r="C193" s="24" t="s">
        <v>299</v>
      </c>
      <c r="D193" s="21" t="e">
        <f>_xlfn.XLOOKUP(C193,FF!#REF!,FF!$M$4:$M$401)</f>
        <v>#REF!</v>
      </c>
      <c r="E193" s="24" t="s">
        <v>1114</v>
      </c>
      <c r="F193" s="25" t="s">
        <v>1254</v>
      </c>
      <c r="G193" s="24" t="s">
        <v>1255</v>
      </c>
      <c r="H193" s="24" t="s">
        <v>29</v>
      </c>
      <c r="I193" s="22">
        <f t="shared" ref="I193:I197" si="20">SUM(J193:R193)/45</f>
        <v>0.9555555555555556</v>
      </c>
      <c r="J193" s="23">
        <v>5</v>
      </c>
      <c r="K193" s="23">
        <v>5</v>
      </c>
      <c r="L193" s="23">
        <v>5</v>
      </c>
      <c r="M193" s="23">
        <v>5</v>
      </c>
      <c r="N193" s="23">
        <v>4</v>
      </c>
      <c r="O193" s="23">
        <v>5</v>
      </c>
      <c r="P193" s="23">
        <v>5</v>
      </c>
      <c r="Q193" s="23">
        <v>5</v>
      </c>
      <c r="R193" s="23">
        <v>4</v>
      </c>
    </row>
    <row r="194" spans="1:18" x14ac:dyDescent="0.35">
      <c r="A194" s="25" t="s">
        <v>1256</v>
      </c>
      <c r="B194" s="25" t="s">
        <v>1257</v>
      </c>
      <c r="C194" s="24" t="s">
        <v>1258</v>
      </c>
      <c r="D194" s="21" t="e">
        <f>_xlfn.XLOOKUP(C194,FF!#REF!,FF!$M$4:$M$401)</f>
        <v>#REF!</v>
      </c>
      <c r="E194" s="24" t="s">
        <v>1114</v>
      </c>
      <c r="F194" s="25" t="s">
        <v>1254</v>
      </c>
      <c r="G194" s="24" t="s">
        <v>1255</v>
      </c>
      <c r="H194" s="24" t="s">
        <v>29</v>
      </c>
      <c r="I194" s="22">
        <f t="shared" si="20"/>
        <v>0.93333333333333335</v>
      </c>
      <c r="J194" s="23">
        <v>5</v>
      </c>
      <c r="K194" s="23">
        <v>5</v>
      </c>
      <c r="L194" s="23">
        <v>5</v>
      </c>
      <c r="M194" s="23">
        <v>5</v>
      </c>
      <c r="N194" s="23">
        <v>5</v>
      </c>
      <c r="O194" s="23">
        <v>4</v>
      </c>
      <c r="P194" s="23">
        <v>4</v>
      </c>
      <c r="Q194" s="23">
        <v>4</v>
      </c>
      <c r="R194" s="23">
        <v>5</v>
      </c>
    </row>
    <row r="195" spans="1:18" hidden="1" x14ac:dyDescent="0.35">
      <c r="A195" s="25" t="s">
        <v>1033</v>
      </c>
      <c r="B195" s="25" t="s">
        <v>833</v>
      </c>
      <c r="C195" s="24" t="s">
        <v>834</v>
      </c>
      <c r="D195" s="21" t="e">
        <f>_xlfn.XLOOKUP(C195,FF!#REF!,FF!$M$4:$M$401)</f>
        <v>#REF!</v>
      </c>
      <c r="E195" s="24" t="s">
        <v>1119</v>
      </c>
      <c r="F195" s="25" t="s">
        <v>1254</v>
      </c>
      <c r="G195" s="24" t="s">
        <v>1255</v>
      </c>
      <c r="H195" s="24" t="s">
        <v>29</v>
      </c>
      <c r="I195" s="22">
        <f t="shared" si="20"/>
        <v>0.97777777777777775</v>
      </c>
      <c r="J195" s="23">
        <v>5</v>
      </c>
      <c r="K195" s="23">
        <v>5</v>
      </c>
      <c r="L195" s="23">
        <v>5</v>
      </c>
      <c r="M195" s="23">
        <v>5</v>
      </c>
      <c r="N195" s="23">
        <v>5</v>
      </c>
      <c r="O195" s="23">
        <v>5</v>
      </c>
      <c r="P195" s="23">
        <v>4</v>
      </c>
      <c r="Q195" s="23">
        <v>5</v>
      </c>
      <c r="R195" s="23">
        <v>5</v>
      </c>
    </row>
    <row r="196" spans="1:18" hidden="1" x14ac:dyDescent="0.35">
      <c r="A196" s="25" t="s">
        <v>911</v>
      </c>
      <c r="B196" s="25" t="s">
        <v>1259</v>
      </c>
      <c r="C196" s="24" t="s">
        <v>379</v>
      </c>
      <c r="D196" s="21" t="e">
        <f>_xlfn.XLOOKUP(C196,FF!#REF!,FF!$M$4:$M$401)</f>
        <v>#REF!</v>
      </c>
      <c r="E196" s="24" t="s">
        <v>1114</v>
      </c>
      <c r="F196" s="25" t="s">
        <v>1254</v>
      </c>
      <c r="G196" s="24" t="s">
        <v>1255</v>
      </c>
      <c r="H196" s="24" t="s">
        <v>29</v>
      </c>
      <c r="I196" s="22">
        <f t="shared" si="20"/>
        <v>0.91111111111111109</v>
      </c>
      <c r="J196" s="23">
        <v>5</v>
      </c>
      <c r="K196" s="23">
        <v>4</v>
      </c>
      <c r="L196" s="23">
        <v>5</v>
      </c>
      <c r="M196" s="23">
        <v>3</v>
      </c>
      <c r="N196" s="23">
        <v>4</v>
      </c>
      <c r="O196" s="23">
        <v>5</v>
      </c>
      <c r="P196" s="23">
        <v>5</v>
      </c>
      <c r="Q196" s="23">
        <v>5</v>
      </c>
      <c r="R196" s="23">
        <v>5</v>
      </c>
    </row>
    <row r="197" spans="1:18" hidden="1" x14ac:dyDescent="0.35">
      <c r="A197" s="25" t="s">
        <v>968</v>
      </c>
      <c r="B197" s="25" t="s">
        <v>611</v>
      </c>
      <c r="C197" s="24" t="s">
        <v>612</v>
      </c>
      <c r="D197" s="21" t="e">
        <f>_xlfn.XLOOKUP(C197,FF!#REF!,FF!$M$4:$M$401)</f>
        <v>#REF!</v>
      </c>
      <c r="E197" s="24" t="s">
        <v>1114</v>
      </c>
      <c r="F197" s="25" t="s">
        <v>1254</v>
      </c>
      <c r="G197" s="24" t="s">
        <v>1255</v>
      </c>
      <c r="H197" s="24" t="s">
        <v>29</v>
      </c>
      <c r="I197" s="22">
        <f t="shared" si="20"/>
        <v>0.9555555555555556</v>
      </c>
      <c r="J197" s="23">
        <v>5</v>
      </c>
      <c r="K197" s="23">
        <v>5</v>
      </c>
      <c r="L197" s="23">
        <v>5</v>
      </c>
      <c r="M197" s="23">
        <v>5</v>
      </c>
      <c r="N197" s="23">
        <v>5</v>
      </c>
      <c r="O197" s="23">
        <v>5</v>
      </c>
      <c r="P197" s="23">
        <v>4</v>
      </c>
      <c r="Q197" s="23">
        <v>5</v>
      </c>
      <c r="R197" s="23">
        <v>4</v>
      </c>
    </row>
    <row r="198" spans="1:18" x14ac:dyDescent="0.35">
      <c r="A198" s="25" t="s">
        <v>1260</v>
      </c>
      <c r="B198" s="25" t="s">
        <v>1261</v>
      </c>
      <c r="C198" s="24" t="s">
        <v>1262</v>
      </c>
      <c r="D198" s="21" t="e">
        <f>_xlfn.XLOOKUP(C198,FF!#REF!,FF!$M$4:$M$401)</f>
        <v>#REF!</v>
      </c>
      <c r="E198" s="24" t="s">
        <v>1114</v>
      </c>
      <c r="F198" s="25" t="s">
        <v>1263</v>
      </c>
      <c r="G198" s="24" t="s">
        <v>1264</v>
      </c>
      <c r="H198" s="24" t="s">
        <v>29</v>
      </c>
      <c r="I198" s="22">
        <f>SUM(J198:R198)/45</f>
        <v>0.9555555555555556</v>
      </c>
      <c r="J198" s="23">
        <v>5</v>
      </c>
      <c r="K198" s="23">
        <v>5</v>
      </c>
      <c r="L198" s="23">
        <v>5</v>
      </c>
      <c r="M198" s="23">
        <v>4</v>
      </c>
      <c r="N198" s="23">
        <v>5</v>
      </c>
      <c r="O198" s="23">
        <v>5</v>
      </c>
      <c r="P198" s="23">
        <v>5</v>
      </c>
      <c r="Q198" s="23">
        <v>5</v>
      </c>
      <c r="R198" s="23">
        <v>4</v>
      </c>
    </row>
    <row r="199" spans="1:18" hidden="1" x14ac:dyDescent="0.35">
      <c r="A199" s="25" t="s">
        <v>878</v>
      </c>
      <c r="B199" s="25" t="s">
        <v>272</v>
      </c>
      <c r="C199" s="24" t="s">
        <v>273</v>
      </c>
      <c r="D199" s="21" t="e">
        <f>_xlfn.XLOOKUP(C199,FF!#REF!,FF!$M$4:$M$401)</f>
        <v>#REF!</v>
      </c>
      <c r="E199" s="24" t="s">
        <v>1114</v>
      </c>
      <c r="F199" s="25" t="s">
        <v>1263</v>
      </c>
      <c r="G199" s="24" t="s">
        <v>1265</v>
      </c>
      <c r="H199" s="24" t="s">
        <v>29</v>
      </c>
      <c r="I199" s="22">
        <f t="shared" ref="I199:I201" si="21">SUM(J199:R199)/45</f>
        <v>0.97777777777777775</v>
      </c>
      <c r="J199" s="23">
        <v>5</v>
      </c>
      <c r="K199" s="23">
        <v>5</v>
      </c>
      <c r="L199" s="23">
        <v>5</v>
      </c>
      <c r="M199" s="23">
        <v>5</v>
      </c>
      <c r="N199" s="23">
        <v>5</v>
      </c>
      <c r="O199" s="23">
        <v>5</v>
      </c>
      <c r="P199" s="23">
        <v>5</v>
      </c>
      <c r="Q199" s="23">
        <v>5</v>
      </c>
      <c r="R199" s="23">
        <v>4</v>
      </c>
    </row>
    <row r="200" spans="1:18" hidden="1" x14ac:dyDescent="0.35">
      <c r="A200" s="25" t="s">
        <v>871</v>
      </c>
      <c r="B200" s="25" t="s">
        <v>256</v>
      </c>
      <c r="C200" s="24" t="s">
        <v>257</v>
      </c>
      <c r="D200" s="21" t="e">
        <f>_xlfn.XLOOKUP(C200,FF!#REF!,FF!$M$4:$M$401)</f>
        <v>#REF!</v>
      </c>
      <c r="E200" s="24" t="s">
        <v>1114</v>
      </c>
      <c r="F200" s="25" t="s">
        <v>1263</v>
      </c>
      <c r="G200" s="24" t="s">
        <v>1266</v>
      </c>
      <c r="H200" s="24" t="s">
        <v>29</v>
      </c>
      <c r="I200" s="22">
        <f t="shared" si="21"/>
        <v>0.97777777777777775</v>
      </c>
      <c r="J200" s="23">
        <v>5</v>
      </c>
      <c r="K200" s="23">
        <v>5</v>
      </c>
      <c r="L200" s="23">
        <v>5</v>
      </c>
      <c r="M200" s="23">
        <v>5</v>
      </c>
      <c r="N200" s="23">
        <v>5</v>
      </c>
      <c r="O200" s="23">
        <v>5</v>
      </c>
      <c r="P200" s="23">
        <v>5</v>
      </c>
      <c r="Q200" s="23">
        <v>4</v>
      </c>
      <c r="R200" s="23">
        <v>5</v>
      </c>
    </row>
    <row r="201" spans="1:18" hidden="1" x14ac:dyDescent="0.35">
      <c r="A201" s="25" t="s">
        <v>1022</v>
      </c>
      <c r="B201" s="25" t="s">
        <v>815</v>
      </c>
      <c r="C201" s="24" t="s">
        <v>816</v>
      </c>
      <c r="D201" s="21" t="e">
        <f>_xlfn.XLOOKUP(C201,FF!#REF!,FF!$M$4:$M$401)</f>
        <v>#REF!</v>
      </c>
      <c r="E201" s="24" t="s">
        <v>1119</v>
      </c>
      <c r="F201" s="25" t="s">
        <v>1263</v>
      </c>
      <c r="G201" s="24" t="s">
        <v>1267</v>
      </c>
      <c r="H201" s="24" t="s">
        <v>29</v>
      </c>
      <c r="I201" s="22">
        <f t="shared" si="21"/>
        <v>0.97777777777777775</v>
      </c>
      <c r="J201" s="23">
        <v>5</v>
      </c>
      <c r="K201" s="23">
        <v>5</v>
      </c>
      <c r="L201" s="23">
        <v>5</v>
      </c>
      <c r="M201" s="23">
        <v>5</v>
      </c>
      <c r="N201" s="23">
        <v>5</v>
      </c>
      <c r="O201" s="23">
        <v>5</v>
      </c>
      <c r="P201" s="23">
        <v>4</v>
      </c>
      <c r="Q201" s="23">
        <v>5</v>
      </c>
      <c r="R201" s="23">
        <v>5</v>
      </c>
    </row>
    <row r="202" spans="1:18" hidden="1" x14ac:dyDescent="0.35">
      <c r="A202" s="25" t="s">
        <v>1027</v>
      </c>
      <c r="B202" s="25" t="s">
        <v>1268</v>
      </c>
      <c r="C202" s="25" t="s">
        <v>824</v>
      </c>
      <c r="D202" s="21" t="e">
        <f>_xlfn.XLOOKUP(C202,FF!#REF!,FF!$M$4:$M$401)</f>
        <v>#REF!</v>
      </c>
      <c r="E202" s="24" t="s">
        <v>1119</v>
      </c>
      <c r="F202" s="25" t="s">
        <v>135</v>
      </c>
      <c r="G202" s="24" t="s">
        <v>1269</v>
      </c>
      <c r="H202" s="24" t="s">
        <v>34</v>
      </c>
      <c r="I202" s="22">
        <f>SUM(J202:R202)/45</f>
        <v>0.91111111111111109</v>
      </c>
      <c r="J202" s="23">
        <v>5</v>
      </c>
      <c r="K202" s="23">
        <v>5</v>
      </c>
      <c r="L202" s="23">
        <v>4</v>
      </c>
      <c r="M202" s="23">
        <v>4</v>
      </c>
      <c r="N202" s="23">
        <v>5</v>
      </c>
      <c r="O202" s="23">
        <v>4</v>
      </c>
      <c r="P202" s="23">
        <v>5</v>
      </c>
      <c r="Q202" s="23">
        <v>5</v>
      </c>
      <c r="R202" s="23">
        <v>4</v>
      </c>
    </row>
    <row r="203" spans="1:18" hidden="1" x14ac:dyDescent="0.35">
      <c r="A203" s="25" t="s">
        <v>870</v>
      </c>
      <c r="B203" s="25" t="s">
        <v>1270</v>
      </c>
      <c r="C203" s="25" t="s">
        <v>255</v>
      </c>
      <c r="D203" s="21" t="e">
        <f>_xlfn.XLOOKUP(C203,FF!#REF!,FF!$M$4:$M$401)</f>
        <v>#REF!</v>
      </c>
      <c r="E203" s="24" t="s">
        <v>1114</v>
      </c>
      <c r="F203" s="25" t="s">
        <v>135</v>
      </c>
      <c r="G203" s="24" t="s">
        <v>1269</v>
      </c>
      <c r="H203" s="24" t="s">
        <v>34</v>
      </c>
      <c r="I203" s="22">
        <f t="shared" ref="I203:I206" si="22">SUM(J203:R203)/45</f>
        <v>0.73333333333333328</v>
      </c>
      <c r="J203" s="23">
        <v>3</v>
      </c>
      <c r="K203" s="23">
        <v>4</v>
      </c>
      <c r="L203" s="23">
        <v>3</v>
      </c>
      <c r="M203" s="23">
        <v>4</v>
      </c>
      <c r="N203" s="23">
        <v>4</v>
      </c>
      <c r="O203" s="23">
        <v>3</v>
      </c>
      <c r="P203" s="23">
        <v>4</v>
      </c>
      <c r="Q203" s="23">
        <v>4</v>
      </c>
      <c r="R203" s="23">
        <v>4</v>
      </c>
    </row>
    <row r="204" spans="1:18" hidden="1" x14ac:dyDescent="0.35">
      <c r="A204" s="25" t="s">
        <v>883</v>
      </c>
      <c r="B204" s="25" t="s">
        <v>289</v>
      </c>
      <c r="C204" s="25" t="s">
        <v>290</v>
      </c>
      <c r="D204" s="21" t="e">
        <f>_xlfn.XLOOKUP(C204,FF!#REF!,FF!$M$4:$M$401)</f>
        <v>#REF!</v>
      </c>
      <c r="E204" s="24" t="s">
        <v>1114</v>
      </c>
      <c r="F204" s="25" t="s">
        <v>135</v>
      </c>
      <c r="G204" s="24" t="s">
        <v>1269</v>
      </c>
      <c r="H204" s="24" t="s">
        <v>34</v>
      </c>
      <c r="I204" s="22">
        <f t="shared" si="22"/>
        <v>0.93333333333333335</v>
      </c>
      <c r="J204" s="23">
        <v>5</v>
      </c>
      <c r="K204" s="23">
        <v>4</v>
      </c>
      <c r="L204" s="23">
        <v>5</v>
      </c>
      <c r="M204" s="23">
        <v>5</v>
      </c>
      <c r="N204" s="23">
        <v>4</v>
      </c>
      <c r="O204" s="23">
        <v>5</v>
      </c>
      <c r="P204" s="23">
        <v>5</v>
      </c>
      <c r="Q204" s="23">
        <v>5</v>
      </c>
      <c r="R204" s="23">
        <v>4</v>
      </c>
    </row>
    <row r="205" spans="1:18" hidden="1" x14ac:dyDescent="0.35">
      <c r="A205" s="25" t="s">
        <v>1023</v>
      </c>
      <c r="B205" s="25" t="s">
        <v>1271</v>
      </c>
      <c r="C205" s="25" t="s">
        <v>818</v>
      </c>
      <c r="D205" s="21" t="e">
        <f>_xlfn.XLOOKUP(C205,FF!#REF!,FF!$M$4:$M$401)</f>
        <v>#REF!</v>
      </c>
      <c r="E205" s="24" t="s">
        <v>1119</v>
      </c>
      <c r="F205" s="25" t="s">
        <v>135</v>
      </c>
      <c r="G205" s="24" t="s">
        <v>1269</v>
      </c>
      <c r="H205" s="24" t="s">
        <v>34</v>
      </c>
      <c r="I205" s="22">
        <f t="shared" si="22"/>
        <v>0.9555555555555556</v>
      </c>
      <c r="J205" s="23">
        <v>5</v>
      </c>
      <c r="K205" s="23">
        <v>5</v>
      </c>
      <c r="L205" s="23">
        <v>4</v>
      </c>
      <c r="M205" s="23">
        <v>5</v>
      </c>
      <c r="N205" s="23">
        <v>5</v>
      </c>
      <c r="O205" s="23">
        <v>5</v>
      </c>
      <c r="P205" s="23">
        <v>5</v>
      </c>
      <c r="Q205" s="23">
        <v>4</v>
      </c>
      <c r="R205" s="23">
        <v>5</v>
      </c>
    </row>
    <row r="206" spans="1:18" hidden="1" x14ac:dyDescent="0.35">
      <c r="A206" s="25" t="s">
        <v>1005</v>
      </c>
      <c r="B206" s="25" t="s">
        <v>749</v>
      </c>
      <c r="C206" s="25" t="s">
        <v>750</v>
      </c>
      <c r="D206" s="21" t="e">
        <f>_xlfn.XLOOKUP(C206,FF!#REF!,FF!$M$4:$M$401)</f>
        <v>#REF!</v>
      </c>
      <c r="E206" s="24" t="s">
        <v>1114</v>
      </c>
      <c r="F206" s="25" t="s">
        <v>135</v>
      </c>
      <c r="G206" s="24" t="s">
        <v>1269</v>
      </c>
      <c r="H206" s="24" t="s">
        <v>34</v>
      </c>
      <c r="I206" s="22">
        <f t="shared" si="22"/>
        <v>0.84444444444444444</v>
      </c>
      <c r="J206" s="23">
        <v>4</v>
      </c>
      <c r="K206" s="23">
        <v>4</v>
      </c>
      <c r="L206" s="23">
        <v>4</v>
      </c>
      <c r="M206" s="23">
        <v>5</v>
      </c>
      <c r="N206" s="23">
        <v>4</v>
      </c>
      <c r="O206" s="23">
        <v>4</v>
      </c>
      <c r="P206" s="23">
        <v>4</v>
      </c>
      <c r="Q206" s="23">
        <v>4</v>
      </c>
      <c r="R206" s="23">
        <v>5</v>
      </c>
    </row>
    <row r="207" spans="1:18" x14ac:dyDescent="0.35">
      <c r="A207" s="26" t="s">
        <v>892</v>
      </c>
      <c r="B207" s="26" t="s">
        <v>1272</v>
      </c>
      <c r="C207" s="41" t="s">
        <v>1273</v>
      </c>
      <c r="D207" s="21" t="e">
        <f>_xlfn.XLOOKUP(C207,FF!#REF!,FF!$M$4:$M$401)</f>
        <v>#REF!</v>
      </c>
      <c r="E207" s="41" t="s">
        <v>1114</v>
      </c>
      <c r="F207" s="26" t="s">
        <v>1274</v>
      </c>
      <c r="G207" s="41" t="s">
        <v>1275</v>
      </c>
      <c r="H207" s="24" t="s">
        <v>34</v>
      </c>
      <c r="I207" s="42">
        <f>SUM(J207:R207)/45</f>
        <v>0.9555555555555556</v>
      </c>
      <c r="J207" s="34">
        <v>5</v>
      </c>
      <c r="K207" s="34">
        <v>5</v>
      </c>
      <c r="L207" s="34">
        <v>5</v>
      </c>
      <c r="M207" s="34">
        <v>4</v>
      </c>
      <c r="N207" s="34">
        <v>5</v>
      </c>
      <c r="O207" s="34">
        <v>5</v>
      </c>
      <c r="P207" s="34">
        <v>5</v>
      </c>
      <c r="Q207" s="34">
        <v>5</v>
      </c>
      <c r="R207" s="34">
        <v>4</v>
      </c>
    </row>
    <row r="208" spans="1:18" hidden="1" x14ac:dyDescent="0.35">
      <c r="A208" s="26" t="s">
        <v>906</v>
      </c>
      <c r="B208" s="26" t="s">
        <v>1276</v>
      </c>
      <c r="C208" s="41" t="s">
        <v>368</v>
      </c>
      <c r="D208" s="21" t="e">
        <f>_xlfn.XLOOKUP(C208,FF!#REF!,FF!$M$4:$M$401)</f>
        <v>#REF!</v>
      </c>
      <c r="E208" s="41" t="s">
        <v>1114</v>
      </c>
      <c r="F208" s="26" t="s">
        <v>1274</v>
      </c>
      <c r="G208" s="41" t="s">
        <v>1277</v>
      </c>
      <c r="H208" s="24" t="s">
        <v>34</v>
      </c>
      <c r="I208" s="42">
        <f t="shared" ref="I208:I210" si="23">SUM(J208:R208)/45</f>
        <v>0.91111111111111109</v>
      </c>
      <c r="J208" s="34">
        <v>4</v>
      </c>
      <c r="K208" s="34">
        <v>4</v>
      </c>
      <c r="L208" s="34">
        <v>5</v>
      </c>
      <c r="M208" s="34">
        <v>4</v>
      </c>
      <c r="N208" s="34">
        <v>5</v>
      </c>
      <c r="O208" s="34">
        <v>5</v>
      </c>
      <c r="P208" s="34">
        <v>5</v>
      </c>
      <c r="Q208" s="34">
        <v>5</v>
      </c>
      <c r="R208" s="34">
        <v>4</v>
      </c>
    </row>
    <row r="209" spans="1:18" x14ac:dyDescent="0.35">
      <c r="A209" s="26" t="s">
        <v>863</v>
      </c>
      <c r="B209" s="26" t="s">
        <v>1278</v>
      </c>
      <c r="C209" s="41" t="s">
        <v>1279</v>
      </c>
      <c r="D209" s="21" t="e">
        <f>_xlfn.XLOOKUP(C209,FF!#REF!,FF!$M$4:$M$401)</f>
        <v>#REF!</v>
      </c>
      <c r="E209" s="41" t="s">
        <v>1114</v>
      </c>
      <c r="F209" s="26" t="s">
        <v>1274</v>
      </c>
      <c r="G209" s="41" t="s">
        <v>1241</v>
      </c>
      <c r="H209" s="24" t="s">
        <v>34</v>
      </c>
      <c r="I209" s="42">
        <f t="shared" si="23"/>
        <v>0.91111111111111109</v>
      </c>
      <c r="J209" s="34">
        <v>4</v>
      </c>
      <c r="K209" s="34">
        <v>4</v>
      </c>
      <c r="L209" s="34">
        <v>5</v>
      </c>
      <c r="M209" s="34">
        <v>4</v>
      </c>
      <c r="N209" s="34">
        <v>5</v>
      </c>
      <c r="O209" s="34">
        <v>5</v>
      </c>
      <c r="P209" s="34">
        <v>5</v>
      </c>
      <c r="Q209" s="34">
        <v>5</v>
      </c>
      <c r="R209" s="34">
        <v>4</v>
      </c>
    </row>
    <row r="210" spans="1:18" x14ac:dyDescent="0.35">
      <c r="A210" s="26" t="s">
        <v>862</v>
      </c>
      <c r="B210" s="26" t="s">
        <v>1280</v>
      </c>
      <c r="C210" s="41" t="s">
        <v>1281</v>
      </c>
      <c r="D210" s="21" t="e">
        <f>_xlfn.XLOOKUP(C210,FF!#REF!,FF!$M$4:$M$401)</f>
        <v>#REF!</v>
      </c>
      <c r="E210" s="41" t="s">
        <v>1114</v>
      </c>
      <c r="F210" s="26" t="s">
        <v>1274</v>
      </c>
      <c r="G210" s="41" t="s">
        <v>1282</v>
      </c>
      <c r="H210" s="24" t="s">
        <v>34</v>
      </c>
      <c r="I210" s="42">
        <f t="shared" si="23"/>
        <v>0.9555555555555556</v>
      </c>
      <c r="J210" s="34">
        <v>5</v>
      </c>
      <c r="K210" s="34">
        <v>5</v>
      </c>
      <c r="L210" s="34">
        <v>5</v>
      </c>
      <c r="M210" s="34">
        <v>4</v>
      </c>
      <c r="N210" s="34">
        <v>5</v>
      </c>
      <c r="O210" s="34">
        <v>5</v>
      </c>
      <c r="P210" s="34">
        <v>5</v>
      </c>
      <c r="Q210" s="34">
        <v>5</v>
      </c>
      <c r="R210" s="34">
        <v>4</v>
      </c>
    </row>
    <row r="211" spans="1:18" hidden="1" x14ac:dyDescent="0.35">
      <c r="A211" s="25">
        <v>105457</v>
      </c>
      <c r="B211" s="25" t="s">
        <v>540</v>
      </c>
      <c r="C211" s="24" t="s">
        <v>541</v>
      </c>
      <c r="D211" s="21" t="e">
        <f>_xlfn.XLOOKUP(C211,FF!#REF!,FF!$M$4:$M$401)</f>
        <v>#REF!</v>
      </c>
      <c r="E211" s="24" t="s">
        <v>1114</v>
      </c>
      <c r="F211" s="25" t="s">
        <v>1283</v>
      </c>
      <c r="G211" s="24" t="s">
        <v>1284</v>
      </c>
      <c r="H211" s="24" t="s">
        <v>34</v>
      </c>
      <c r="I211" s="22">
        <f>SUM(J211:R211)/45</f>
        <v>0.82222222222222219</v>
      </c>
      <c r="J211" s="23">
        <v>4</v>
      </c>
      <c r="K211" s="23">
        <v>4</v>
      </c>
      <c r="L211" s="23">
        <v>4</v>
      </c>
      <c r="M211" s="23">
        <v>4</v>
      </c>
      <c r="N211" s="23">
        <v>4</v>
      </c>
      <c r="O211" s="23">
        <v>4</v>
      </c>
      <c r="P211" s="23">
        <v>5</v>
      </c>
      <c r="Q211" s="23">
        <v>4</v>
      </c>
      <c r="R211" s="23">
        <v>4</v>
      </c>
    </row>
    <row r="212" spans="1:18" hidden="1" x14ac:dyDescent="0.35">
      <c r="A212" s="25">
        <v>105732</v>
      </c>
      <c r="B212" s="25" t="s">
        <v>594</v>
      </c>
      <c r="C212" s="24" t="s">
        <v>595</v>
      </c>
      <c r="D212" s="21" t="e">
        <f>_xlfn.XLOOKUP(C212,FF!#REF!,FF!$M$4:$M$401)</f>
        <v>#REF!</v>
      </c>
      <c r="E212" s="24" t="s">
        <v>1114</v>
      </c>
      <c r="F212" s="25" t="s">
        <v>1283</v>
      </c>
      <c r="G212" s="24" t="s">
        <v>1284</v>
      </c>
      <c r="H212" s="24" t="s">
        <v>34</v>
      </c>
      <c r="I212" s="22">
        <f t="shared" ref="I212:I213" si="24">SUM(J212:R212)/45</f>
        <v>0.88888888888888884</v>
      </c>
      <c r="J212" s="23">
        <v>4</v>
      </c>
      <c r="K212" s="23">
        <v>4</v>
      </c>
      <c r="L212" s="23">
        <v>4</v>
      </c>
      <c r="M212" s="23">
        <v>5</v>
      </c>
      <c r="N212" s="23">
        <v>4</v>
      </c>
      <c r="O212" s="23">
        <v>5</v>
      </c>
      <c r="P212" s="23">
        <v>5</v>
      </c>
      <c r="Q212" s="23">
        <v>4</v>
      </c>
      <c r="R212" s="23">
        <v>5</v>
      </c>
    </row>
    <row r="213" spans="1:18" hidden="1" x14ac:dyDescent="0.35">
      <c r="A213" s="25">
        <v>106644</v>
      </c>
      <c r="B213" s="25" t="s">
        <v>731</v>
      </c>
      <c r="C213" s="24" t="s">
        <v>732</v>
      </c>
      <c r="D213" s="21" t="e">
        <f>_xlfn.XLOOKUP(C213,FF!#REF!,FF!$M$4:$M$401)</f>
        <v>#REF!</v>
      </c>
      <c r="E213" s="24" t="s">
        <v>1114</v>
      </c>
      <c r="F213" s="25" t="s">
        <v>1283</v>
      </c>
      <c r="G213" s="24" t="s">
        <v>1284</v>
      </c>
      <c r="H213" s="24" t="s">
        <v>34</v>
      </c>
      <c r="I213" s="22">
        <f t="shared" si="24"/>
        <v>0.8666666666666667</v>
      </c>
      <c r="J213" s="23">
        <v>4</v>
      </c>
      <c r="K213" s="23">
        <v>5</v>
      </c>
      <c r="L213" s="23">
        <v>4</v>
      </c>
      <c r="M213" s="23">
        <v>4</v>
      </c>
      <c r="N213" s="23">
        <v>5</v>
      </c>
      <c r="O213" s="23">
        <v>5</v>
      </c>
      <c r="P213" s="23">
        <v>4</v>
      </c>
      <c r="Q213" s="23">
        <v>4</v>
      </c>
      <c r="R213" s="23">
        <v>4</v>
      </c>
    </row>
    <row r="214" spans="1:18" hidden="1" x14ac:dyDescent="0.35">
      <c r="A214" s="25">
        <v>105726</v>
      </c>
      <c r="B214" s="20" t="s">
        <v>596</v>
      </c>
      <c r="C214" s="24" t="s">
        <v>597</v>
      </c>
      <c r="D214" s="21" t="e">
        <f>_xlfn.XLOOKUP(C214,FF!#REF!,FF!$M$4:$M$401)</f>
        <v>#REF!</v>
      </c>
      <c r="E214" s="24" t="s">
        <v>1114</v>
      </c>
      <c r="F214" s="20" t="s">
        <v>1285</v>
      </c>
      <c r="G214" s="21" t="s">
        <v>1286</v>
      </c>
      <c r="H214" s="24" t="s">
        <v>34</v>
      </c>
      <c r="I214" s="22">
        <f>SUM(J214:R214)/45</f>
        <v>0.93333333333333335</v>
      </c>
      <c r="J214" s="23">
        <v>5</v>
      </c>
      <c r="K214" s="23">
        <v>5</v>
      </c>
      <c r="L214" s="23">
        <v>4</v>
      </c>
      <c r="M214" s="23">
        <v>4</v>
      </c>
      <c r="N214" s="23">
        <v>4</v>
      </c>
      <c r="O214" s="23">
        <v>5</v>
      </c>
      <c r="P214" s="23">
        <v>5</v>
      </c>
      <c r="Q214" s="23">
        <v>5</v>
      </c>
      <c r="R214" s="23">
        <v>5</v>
      </c>
    </row>
    <row r="215" spans="1:18" hidden="1" x14ac:dyDescent="0.35">
      <c r="A215" s="25">
        <v>105830</v>
      </c>
      <c r="B215" s="20" t="s">
        <v>629</v>
      </c>
      <c r="C215" s="24" t="s">
        <v>630</v>
      </c>
      <c r="D215" s="21" t="e">
        <f>_xlfn.XLOOKUP(C215,FF!#REF!,FF!$M$4:$M$401)</f>
        <v>#REF!</v>
      </c>
      <c r="E215" s="24" t="s">
        <v>1114</v>
      </c>
      <c r="F215" s="20" t="s">
        <v>1285</v>
      </c>
      <c r="G215" s="21" t="s">
        <v>1286</v>
      </c>
      <c r="H215" s="24" t="s">
        <v>34</v>
      </c>
      <c r="I215" s="22">
        <f t="shared" ref="I215" si="25">SUM(J215:R215)/45</f>
        <v>0.93333333333333335</v>
      </c>
      <c r="J215" s="23">
        <v>5</v>
      </c>
      <c r="K215" s="23">
        <v>5</v>
      </c>
      <c r="L215" s="23">
        <v>4</v>
      </c>
      <c r="M215" s="23">
        <v>4</v>
      </c>
      <c r="N215" s="23">
        <v>4</v>
      </c>
      <c r="O215" s="23">
        <v>5</v>
      </c>
      <c r="P215" s="23">
        <v>5</v>
      </c>
      <c r="Q215" s="23">
        <v>5</v>
      </c>
      <c r="R215" s="23">
        <v>5</v>
      </c>
    </row>
    <row r="216" spans="1:18" hidden="1" x14ac:dyDescent="0.35">
      <c r="A216" s="25" t="s">
        <v>881</v>
      </c>
      <c r="B216" s="25" t="s">
        <v>1287</v>
      </c>
      <c r="C216" s="24" t="s">
        <v>283</v>
      </c>
      <c r="D216" s="21" t="e">
        <f>_xlfn.XLOOKUP(C216,FF!#REF!,FF!$M$4:$M$401)</f>
        <v>#REF!</v>
      </c>
      <c r="E216" s="24" t="s">
        <v>1114</v>
      </c>
      <c r="F216" s="25" t="s">
        <v>1288</v>
      </c>
      <c r="G216" s="24" t="s">
        <v>1289</v>
      </c>
      <c r="H216" s="24" t="s">
        <v>34</v>
      </c>
      <c r="I216" s="22">
        <f>SUM(J216:R216)/45</f>
        <v>0.91111111111111109</v>
      </c>
      <c r="J216" s="23">
        <v>5</v>
      </c>
      <c r="K216" s="23">
        <v>5</v>
      </c>
      <c r="L216" s="23">
        <v>4</v>
      </c>
      <c r="M216" s="23">
        <v>4</v>
      </c>
      <c r="N216" s="23">
        <v>5</v>
      </c>
      <c r="O216" s="23">
        <v>5</v>
      </c>
      <c r="P216" s="23">
        <v>4</v>
      </c>
      <c r="Q216" s="23">
        <v>5</v>
      </c>
      <c r="R216" s="23">
        <v>4</v>
      </c>
    </row>
    <row r="217" spans="1:18" hidden="1" x14ac:dyDescent="0.35">
      <c r="A217" s="25" t="s">
        <v>888</v>
      </c>
      <c r="B217" s="25" t="s">
        <v>1290</v>
      </c>
      <c r="C217" s="24" t="s">
        <v>308</v>
      </c>
      <c r="D217" s="21" t="e">
        <f>_xlfn.XLOOKUP(C217,FF!#REF!,FF!$M$4:$M$401)</f>
        <v>#REF!</v>
      </c>
      <c r="E217" s="24" t="s">
        <v>1114</v>
      </c>
      <c r="F217" s="25" t="s">
        <v>1288</v>
      </c>
      <c r="G217" s="24" t="s">
        <v>1289</v>
      </c>
      <c r="H217" s="24" t="s">
        <v>34</v>
      </c>
      <c r="I217" s="22">
        <f t="shared" ref="I217:I222" si="26">SUM(J217:R217)/45</f>
        <v>0.91111111111111109</v>
      </c>
      <c r="J217" s="23">
        <v>5</v>
      </c>
      <c r="K217" s="23">
        <v>5</v>
      </c>
      <c r="L217" s="23">
        <v>4</v>
      </c>
      <c r="M217" s="23">
        <v>4</v>
      </c>
      <c r="N217" s="23">
        <v>4</v>
      </c>
      <c r="O217" s="23">
        <v>5</v>
      </c>
      <c r="P217" s="23">
        <v>4</v>
      </c>
      <c r="Q217" s="23">
        <v>5</v>
      </c>
      <c r="R217" s="23">
        <v>5</v>
      </c>
    </row>
    <row r="218" spans="1:18" hidden="1" x14ac:dyDescent="0.35">
      <c r="A218" s="25" t="s">
        <v>902</v>
      </c>
      <c r="B218" s="25" t="s">
        <v>362</v>
      </c>
      <c r="C218" s="24" t="s">
        <v>363</v>
      </c>
      <c r="D218" s="21" t="e">
        <f>_xlfn.XLOOKUP(C218,FF!#REF!,FF!$M$4:$M$401)</f>
        <v>#REF!</v>
      </c>
      <c r="E218" s="24" t="s">
        <v>1114</v>
      </c>
      <c r="F218" s="25" t="s">
        <v>1288</v>
      </c>
      <c r="G218" s="24" t="s">
        <v>1289</v>
      </c>
      <c r="H218" s="24" t="s">
        <v>34</v>
      </c>
      <c r="I218" s="22">
        <f t="shared" si="26"/>
        <v>0.91111111111111109</v>
      </c>
      <c r="J218" s="23">
        <v>5</v>
      </c>
      <c r="K218" s="23">
        <v>5</v>
      </c>
      <c r="L218" s="23">
        <v>4</v>
      </c>
      <c r="M218" s="23">
        <v>4</v>
      </c>
      <c r="N218" s="23">
        <v>4</v>
      </c>
      <c r="O218" s="23">
        <v>5</v>
      </c>
      <c r="P218" s="23">
        <v>4</v>
      </c>
      <c r="Q218" s="23">
        <v>5</v>
      </c>
      <c r="R218" s="23">
        <v>5</v>
      </c>
    </row>
    <row r="219" spans="1:18" hidden="1" x14ac:dyDescent="0.35">
      <c r="A219" s="25" t="s">
        <v>929</v>
      </c>
      <c r="B219" s="25" t="s">
        <v>469</v>
      </c>
      <c r="C219" s="24" t="s">
        <v>470</v>
      </c>
      <c r="D219" s="21" t="e">
        <f>_xlfn.XLOOKUP(C219,FF!#REF!,FF!$M$4:$M$401)</f>
        <v>#REF!</v>
      </c>
      <c r="E219" s="24" t="s">
        <v>1114</v>
      </c>
      <c r="F219" s="25" t="s">
        <v>1288</v>
      </c>
      <c r="G219" s="24" t="s">
        <v>1289</v>
      </c>
      <c r="H219" s="24" t="s">
        <v>34</v>
      </c>
      <c r="I219" s="22">
        <f t="shared" si="26"/>
        <v>0.93333333333333335</v>
      </c>
      <c r="J219" s="23">
        <v>5</v>
      </c>
      <c r="K219" s="23">
        <v>5</v>
      </c>
      <c r="L219" s="23">
        <v>4</v>
      </c>
      <c r="M219" s="23">
        <v>4</v>
      </c>
      <c r="N219" s="23">
        <v>5</v>
      </c>
      <c r="O219" s="23">
        <v>5</v>
      </c>
      <c r="P219" s="23">
        <v>4</v>
      </c>
      <c r="Q219" s="23">
        <v>5</v>
      </c>
      <c r="R219" s="23">
        <v>5</v>
      </c>
    </row>
    <row r="220" spans="1:18" hidden="1" x14ac:dyDescent="0.35">
      <c r="A220" s="25" t="s">
        <v>916</v>
      </c>
      <c r="B220" s="25" t="s">
        <v>411</v>
      </c>
      <c r="C220" s="24" t="s">
        <v>412</v>
      </c>
      <c r="D220" s="21" t="e">
        <f>_xlfn.XLOOKUP(C220,FF!#REF!,FF!$M$4:$M$401)</f>
        <v>#REF!</v>
      </c>
      <c r="E220" s="24" t="s">
        <v>1114</v>
      </c>
      <c r="F220" s="25" t="s">
        <v>1288</v>
      </c>
      <c r="G220" s="24" t="s">
        <v>1289</v>
      </c>
      <c r="H220" s="24" t="s">
        <v>34</v>
      </c>
      <c r="I220" s="22">
        <f t="shared" si="26"/>
        <v>0.91111111111111109</v>
      </c>
      <c r="J220" s="23">
        <v>5</v>
      </c>
      <c r="K220" s="23">
        <v>5</v>
      </c>
      <c r="L220" s="23">
        <v>4</v>
      </c>
      <c r="M220" s="23">
        <v>4</v>
      </c>
      <c r="N220" s="23">
        <v>5</v>
      </c>
      <c r="O220" s="23">
        <v>5</v>
      </c>
      <c r="P220" s="23">
        <v>4</v>
      </c>
      <c r="Q220" s="23">
        <v>5</v>
      </c>
      <c r="R220" s="23">
        <v>4</v>
      </c>
    </row>
    <row r="221" spans="1:18" hidden="1" x14ac:dyDescent="0.35">
      <c r="A221" s="25" t="s">
        <v>1014</v>
      </c>
      <c r="B221" s="25" t="s">
        <v>778</v>
      </c>
      <c r="C221" s="24" t="s">
        <v>779</v>
      </c>
      <c r="D221" s="21" t="e">
        <f>_xlfn.XLOOKUP(C221,FF!#REF!,FF!$M$4:$M$401)</f>
        <v>#REF!</v>
      </c>
      <c r="E221" s="24" t="s">
        <v>1114</v>
      </c>
      <c r="F221" s="25" t="s">
        <v>1288</v>
      </c>
      <c r="G221" s="24" t="s">
        <v>1289</v>
      </c>
      <c r="H221" s="24" t="s">
        <v>34</v>
      </c>
      <c r="I221" s="22">
        <f t="shared" si="26"/>
        <v>0.8666666666666667</v>
      </c>
      <c r="J221" s="23">
        <v>5</v>
      </c>
      <c r="K221" s="23">
        <v>4</v>
      </c>
      <c r="L221" s="23">
        <v>4</v>
      </c>
      <c r="M221" s="23">
        <v>4</v>
      </c>
      <c r="N221" s="23">
        <v>4</v>
      </c>
      <c r="O221" s="23">
        <v>5</v>
      </c>
      <c r="P221" s="23">
        <v>4</v>
      </c>
      <c r="Q221" s="23">
        <v>4</v>
      </c>
      <c r="R221" s="23">
        <v>5</v>
      </c>
    </row>
    <row r="222" spans="1:18" hidden="1" x14ac:dyDescent="0.35">
      <c r="A222" s="25" t="s">
        <v>917</v>
      </c>
      <c r="B222" s="25" t="s">
        <v>413</v>
      </c>
      <c r="C222" s="24" t="s">
        <v>414</v>
      </c>
      <c r="D222" s="21" t="e">
        <f>_xlfn.XLOOKUP(C222,FF!#REF!,FF!$M$4:$M$401)</f>
        <v>#REF!</v>
      </c>
      <c r="E222" s="24" t="s">
        <v>1114</v>
      </c>
      <c r="F222" s="25" t="s">
        <v>1288</v>
      </c>
      <c r="G222" s="24" t="s">
        <v>1289</v>
      </c>
      <c r="H222" s="24" t="s">
        <v>34</v>
      </c>
      <c r="I222" s="22">
        <f t="shared" si="26"/>
        <v>0.82222222222222219</v>
      </c>
      <c r="J222" s="23">
        <v>5</v>
      </c>
      <c r="K222" s="23">
        <v>4</v>
      </c>
      <c r="L222" s="23">
        <v>4</v>
      </c>
      <c r="M222" s="23">
        <v>4</v>
      </c>
      <c r="N222" s="23">
        <v>4</v>
      </c>
      <c r="O222" s="23">
        <v>4</v>
      </c>
      <c r="P222" s="23">
        <v>4</v>
      </c>
      <c r="Q222" s="23">
        <v>4</v>
      </c>
      <c r="R222" s="23">
        <v>4</v>
      </c>
    </row>
    <row r="223" spans="1:18" hidden="1" x14ac:dyDescent="0.35">
      <c r="A223" s="25">
        <v>105165</v>
      </c>
      <c r="B223" s="25" t="s">
        <v>262</v>
      </c>
      <c r="C223" s="24" t="s">
        <v>263</v>
      </c>
      <c r="D223" s="21" t="e">
        <f>_xlfn.XLOOKUP(C223,FF!#REF!,FF!$M$4:$M$401)</f>
        <v>#REF!</v>
      </c>
      <c r="E223" s="24" t="s">
        <v>1114</v>
      </c>
      <c r="F223" s="25" t="s">
        <v>1291</v>
      </c>
      <c r="G223" s="24" t="s">
        <v>1292</v>
      </c>
      <c r="H223" s="24" t="s">
        <v>34</v>
      </c>
      <c r="I223" s="22">
        <f>SUM(J223:R223)/45</f>
        <v>0.8666666666666667</v>
      </c>
      <c r="J223" s="23">
        <v>4</v>
      </c>
      <c r="K223" s="23">
        <v>4</v>
      </c>
      <c r="L223" s="23">
        <v>5</v>
      </c>
      <c r="M223" s="23">
        <v>4</v>
      </c>
      <c r="N223" s="23">
        <v>4</v>
      </c>
      <c r="O223" s="23">
        <v>4</v>
      </c>
      <c r="P223" s="23">
        <v>4</v>
      </c>
      <c r="Q223" s="23">
        <v>5</v>
      </c>
      <c r="R223" s="23">
        <v>5</v>
      </c>
    </row>
    <row r="224" spans="1:18" hidden="1" x14ac:dyDescent="0.35">
      <c r="A224" s="25">
        <v>105337</v>
      </c>
      <c r="B224" s="25" t="s">
        <v>457</v>
      </c>
      <c r="C224" s="24" t="s">
        <v>458</v>
      </c>
      <c r="D224" s="21" t="e">
        <f>_xlfn.XLOOKUP(C224,FF!#REF!,FF!$M$4:$M$401)</f>
        <v>#REF!</v>
      </c>
      <c r="E224" s="24" t="s">
        <v>1114</v>
      </c>
      <c r="F224" s="25" t="s">
        <v>1291</v>
      </c>
      <c r="G224" s="24" t="s">
        <v>1292</v>
      </c>
      <c r="H224" s="24" t="s">
        <v>34</v>
      </c>
      <c r="I224" s="22">
        <f t="shared" ref="I224:I227" si="27">SUM(J224:R224)/45</f>
        <v>0.8666666666666667</v>
      </c>
      <c r="J224" s="23">
        <v>4</v>
      </c>
      <c r="K224" s="23">
        <v>5</v>
      </c>
      <c r="L224" s="23">
        <v>5</v>
      </c>
      <c r="M224" s="23">
        <v>4</v>
      </c>
      <c r="N224" s="23">
        <v>3</v>
      </c>
      <c r="O224" s="23">
        <v>4</v>
      </c>
      <c r="P224" s="23">
        <v>4</v>
      </c>
      <c r="Q224" s="23">
        <v>5</v>
      </c>
      <c r="R224" s="23">
        <v>5</v>
      </c>
    </row>
    <row r="225" spans="1:18" hidden="1" x14ac:dyDescent="0.35">
      <c r="A225" s="25">
        <v>106643</v>
      </c>
      <c r="B225" s="25" t="s">
        <v>729</v>
      </c>
      <c r="C225" s="24" t="s">
        <v>730</v>
      </c>
      <c r="D225" s="21" t="e">
        <f>_xlfn.XLOOKUP(C225,FF!#REF!,FF!$M$4:$M$401)</f>
        <v>#REF!</v>
      </c>
      <c r="E225" s="24" t="s">
        <v>1114</v>
      </c>
      <c r="F225" s="25" t="s">
        <v>1291</v>
      </c>
      <c r="G225" s="24" t="s">
        <v>1292</v>
      </c>
      <c r="H225" s="24" t="s">
        <v>34</v>
      </c>
      <c r="I225" s="22">
        <f t="shared" si="27"/>
        <v>0.84444444444444444</v>
      </c>
      <c r="J225" s="23">
        <v>4</v>
      </c>
      <c r="K225" s="23">
        <v>5</v>
      </c>
      <c r="L225" s="23">
        <v>5</v>
      </c>
      <c r="M225" s="23">
        <v>3</v>
      </c>
      <c r="N225" s="23">
        <v>4</v>
      </c>
      <c r="O225" s="23">
        <v>4</v>
      </c>
      <c r="P225" s="23">
        <v>4</v>
      </c>
      <c r="Q225" s="23">
        <v>4</v>
      </c>
      <c r="R225" s="23">
        <v>5</v>
      </c>
    </row>
    <row r="226" spans="1:18" hidden="1" x14ac:dyDescent="0.35">
      <c r="A226" s="25">
        <v>104758</v>
      </c>
      <c r="B226" s="25" t="s">
        <v>807</v>
      </c>
      <c r="C226" s="24" t="s">
        <v>808</v>
      </c>
      <c r="D226" s="21" t="e">
        <f>_xlfn.XLOOKUP(C226,FF!#REF!,FF!$M$4:$M$401)</f>
        <v>#REF!</v>
      </c>
      <c r="E226" s="24" t="s">
        <v>1119</v>
      </c>
      <c r="F226" s="25" t="s">
        <v>1291</v>
      </c>
      <c r="G226" s="24" t="s">
        <v>1292</v>
      </c>
      <c r="H226" s="24" t="s">
        <v>34</v>
      </c>
      <c r="I226" s="22">
        <f t="shared" si="27"/>
        <v>0.93333333333333335</v>
      </c>
      <c r="J226" s="23">
        <v>5</v>
      </c>
      <c r="K226" s="23">
        <v>5</v>
      </c>
      <c r="L226" s="23">
        <v>4</v>
      </c>
      <c r="M226" s="23">
        <v>4</v>
      </c>
      <c r="N226" s="23">
        <v>5</v>
      </c>
      <c r="O226" s="23">
        <v>5</v>
      </c>
      <c r="P226" s="23">
        <v>5</v>
      </c>
      <c r="Q226" s="23">
        <v>4</v>
      </c>
      <c r="R226" s="23">
        <v>5</v>
      </c>
    </row>
    <row r="227" spans="1:18" hidden="1" x14ac:dyDescent="0.35">
      <c r="A227" s="25">
        <v>105551</v>
      </c>
      <c r="B227" s="25" t="s">
        <v>809</v>
      </c>
      <c r="C227" s="24" t="s">
        <v>810</v>
      </c>
      <c r="D227" s="21" t="e">
        <f>_xlfn.XLOOKUP(C227,FF!#REF!,FF!$M$4:$M$401)</f>
        <v>#REF!</v>
      </c>
      <c r="E227" s="24" t="s">
        <v>1119</v>
      </c>
      <c r="F227" s="25" t="s">
        <v>1291</v>
      </c>
      <c r="G227" s="24" t="s">
        <v>1292</v>
      </c>
      <c r="H227" s="24" t="s">
        <v>34</v>
      </c>
      <c r="I227" s="22">
        <f t="shared" si="27"/>
        <v>0.82222222222222219</v>
      </c>
      <c r="J227" s="23">
        <v>3</v>
      </c>
      <c r="K227" s="23">
        <v>4</v>
      </c>
      <c r="L227" s="23">
        <v>5</v>
      </c>
      <c r="M227" s="23">
        <v>4</v>
      </c>
      <c r="N227" s="23">
        <v>4</v>
      </c>
      <c r="O227" s="23">
        <v>4</v>
      </c>
      <c r="P227" s="23">
        <v>4</v>
      </c>
      <c r="Q227" s="23">
        <v>4</v>
      </c>
      <c r="R227" s="23">
        <v>5</v>
      </c>
    </row>
    <row r="228" spans="1:18" hidden="1" x14ac:dyDescent="0.35">
      <c r="A228" s="25">
        <v>105713</v>
      </c>
      <c r="B228" s="25" t="s">
        <v>1293</v>
      </c>
      <c r="C228" s="24" t="s">
        <v>593</v>
      </c>
      <c r="D228" s="21" t="e">
        <f>_xlfn.XLOOKUP(C228,FF!#REF!,FF!$M$4:$M$401)</f>
        <v>#REF!</v>
      </c>
      <c r="E228" s="24" t="s">
        <v>1114</v>
      </c>
      <c r="F228" s="25" t="s">
        <v>122</v>
      </c>
      <c r="G228" s="24" t="s">
        <v>1282</v>
      </c>
      <c r="H228" s="24" t="s">
        <v>21</v>
      </c>
      <c r="I228" s="22">
        <f>SUM(J228:R228)/45</f>
        <v>0.93333333333333335</v>
      </c>
      <c r="J228" s="23">
        <v>5</v>
      </c>
      <c r="K228" s="23">
        <v>4</v>
      </c>
      <c r="L228" s="23">
        <v>4</v>
      </c>
      <c r="M228" s="23">
        <v>4</v>
      </c>
      <c r="N228" s="23">
        <v>5</v>
      </c>
      <c r="O228" s="23">
        <v>5</v>
      </c>
      <c r="P228" s="23">
        <v>5</v>
      </c>
      <c r="Q228" s="23">
        <v>5</v>
      </c>
      <c r="R228" s="23">
        <v>5</v>
      </c>
    </row>
    <row r="229" spans="1:18" hidden="1" x14ac:dyDescent="0.35">
      <c r="A229" s="25">
        <v>104896</v>
      </c>
      <c r="B229" s="25" t="s">
        <v>1294</v>
      </c>
      <c r="C229" s="24" t="s">
        <v>795</v>
      </c>
      <c r="D229" s="21" t="e">
        <f>_xlfn.XLOOKUP(C229,FF!#REF!,FF!$M$4:$M$401)</f>
        <v>#REF!</v>
      </c>
      <c r="E229" s="24" t="s">
        <v>1149</v>
      </c>
      <c r="F229" s="25" t="s">
        <v>122</v>
      </c>
      <c r="G229" s="24" t="s">
        <v>1282</v>
      </c>
      <c r="H229" s="24" t="s">
        <v>21</v>
      </c>
      <c r="I229" s="22">
        <f t="shared" ref="I229:I247" si="28">SUM(J229:R229)/45</f>
        <v>0.97777777777777775</v>
      </c>
      <c r="J229" s="23">
        <v>5</v>
      </c>
      <c r="K229" s="23">
        <v>5</v>
      </c>
      <c r="L229" s="23">
        <v>5</v>
      </c>
      <c r="M229" s="23">
        <v>4</v>
      </c>
      <c r="N229" s="23">
        <v>5</v>
      </c>
      <c r="O229" s="23">
        <v>5</v>
      </c>
      <c r="P229" s="23">
        <v>5</v>
      </c>
      <c r="Q229" s="23">
        <v>5</v>
      </c>
      <c r="R229" s="23">
        <v>5</v>
      </c>
    </row>
    <row r="230" spans="1:18" hidden="1" x14ac:dyDescent="0.35">
      <c r="A230" s="25">
        <v>105807</v>
      </c>
      <c r="B230" s="25" t="s">
        <v>1295</v>
      </c>
      <c r="C230" s="24" t="s">
        <v>620</v>
      </c>
      <c r="D230" s="21" t="e">
        <f>_xlfn.XLOOKUP(C230,FF!#REF!,FF!$M$4:$M$401)</f>
        <v>#REF!</v>
      </c>
      <c r="E230" s="24" t="s">
        <v>1114</v>
      </c>
      <c r="F230" s="25" t="s">
        <v>122</v>
      </c>
      <c r="G230" s="24" t="s">
        <v>1282</v>
      </c>
      <c r="H230" s="24" t="s">
        <v>21</v>
      </c>
      <c r="I230" s="22">
        <f t="shared" si="28"/>
        <v>0.93333333333333335</v>
      </c>
      <c r="J230" s="23">
        <v>5</v>
      </c>
      <c r="K230" s="23">
        <v>4</v>
      </c>
      <c r="L230" s="23">
        <v>4</v>
      </c>
      <c r="M230" s="23">
        <v>4</v>
      </c>
      <c r="N230" s="23">
        <v>5</v>
      </c>
      <c r="O230" s="23">
        <v>5</v>
      </c>
      <c r="P230" s="23">
        <v>5</v>
      </c>
      <c r="Q230" s="23">
        <v>5</v>
      </c>
      <c r="R230" s="23">
        <v>5</v>
      </c>
    </row>
    <row r="231" spans="1:18" hidden="1" x14ac:dyDescent="0.35">
      <c r="A231" s="25">
        <v>106538</v>
      </c>
      <c r="B231" s="25" t="s">
        <v>1296</v>
      </c>
      <c r="C231" s="24" t="s">
        <v>703</v>
      </c>
      <c r="D231" s="21" t="e">
        <f>_xlfn.XLOOKUP(C231,FF!#REF!,FF!$M$4:$M$401)</f>
        <v>#REF!</v>
      </c>
      <c r="E231" s="24" t="s">
        <v>1114</v>
      </c>
      <c r="F231" s="25" t="s">
        <v>122</v>
      </c>
      <c r="G231" s="24" t="s">
        <v>1282</v>
      </c>
      <c r="H231" s="24" t="s">
        <v>21</v>
      </c>
      <c r="I231" s="22">
        <f t="shared" si="28"/>
        <v>0.93333333333333335</v>
      </c>
      <c r="J231" s="23">
        <v>5</v>
      </c>
      <c r="K231" s="23">
        <v>4</v>
      </c>
      <c r="L231" s="23">
        <v>4</v>
      </c>
      <c r="M231" s="23">
        <v>4</v>
      </c>
      <c r="N231" s="23">
        <v>5</v>
      </c>
      <c r="O231" s="23">
        <v>5</v>
      </c>
      <c r="P231" s="23">
        <v>5</v>
      </c>
      <c r="Q231" s="23">
        <v>5</v>
      </c>
      <c r="R231" s="23">
        <v>5</v>
      </c>
    </row>
    <row r="232" spans="1:18" hidden="1" x14ac:dyDescent="0.35">
      <c r="A232" s="25">
        <v>107810</v>
      </c>
      <c r="B232" s="25" t="s">
        <v>764</v>
      </c>
      <c r="C232" s="24" t="s">
        <v>765</v>
      </c>
      <c r="D232" s="21" t="e">
        <f>_xlfn.XLOOKUP(C232,FF!#REF!,FF!$M$4:$M$401)</f>
        <v>#REF!</v>
      </c>
      <c r="E232" s="24" t="s">
        <v>1114</v>
      </c>
      <c r="F232" s="25" t="s">
        <v>122</v>
      </c>
      <c r="G232" s="24" t="s">
        <v>1282</v>
      </c>
      <c r="H232" s="24" t="s">
        <v>21</v>
      </c>
      <c r="I232" s="22">
        <f t="shared" si="28"/>
        <v>0.93333333333333335</v>
      </c>
      <c r="J232" s="23">
        <v>5</v>
      </c>
      <c r="K232" s="23">
        <v>4</v>
      </c>
      <c r="L232" s="23">
        <v>4</v>
      </c>
      <c r="M232" s="23">
        <v>4</v>
      </c>
      <c r="N232" s="23">
        <v>5</v>
      </c>
      <c r="O232" s="23">
        <v>5</v>
      </c>
      <c r="P232" s="23">
        <v>5</v>
      </c>
      <c r="Q232" s="23">
        <v>5</v>
      </c>
      <c r="R232" s="23">
        <v>5</v>
      </c>
    </row>
    <row r="233" spans="1:18" hidden="1" x14ac:dyDescent="0.35">
      <c r="A233" s="25">
        <v>105542</v>
      </c>
      <c r="B233" s="25" t="s">
        <v>1297</v>
      </c>
      <c r="C233" s="24" t="s">
        <v>575</v>
      </c>
      <c r="D233" s="21" t="e">
        <f>_xlfn.XLOOKUP(C233,FF!#REF!,FF!$M$4:$M$401)</f>
        <v>#REF!</v>
      </c>
      <c r="E233" s="24" t="s">
        <v>1114</v>
      </c>
      <c r="F233" s="25" t="s">
        <v>82</v>
      </c>
      <c r="G233" s="24" t="s">
        <v>1298</v>
      </c>
      <c r="H233" s="24" t="s">
        <v>21</v>
      </c>
      <c r="I233" s="22">
        <f t="shared" si="28"/>
        <v>0.8666666666666667</v>
      </c>
      <c r="J233" s="23">
        <v>4</v>
      </c>
      <c r="K233" s="23">
        <v>4</v>
      </c>
      <c r="L233" s="23">
        <v>4</v>
      </c>
      <c r="M233" s="23">
        <v>4</v>
      </c>
      <c r="N233" s="23">
        <v>4</v>
      </c>
      <c r="O233" s="23">
        <v>4</v>
      </c>
      <c r="P233" s="23">
        <v>5</v>
      </c>
      <c r="Q233" s="23">
        <v>5</v>
      </c>
      <c r="R233" s="23">
        <v>5</v>
      </c>
    </row>
    <row r="234" spans="1:18" x14ac:dyDescent="0.35">
      <c r="A234" s="25">
        <v>105547</v>
      </c>
      <c r="B234" s="25" t="s">
        <v>1299</v>
      </c>
      <c r="C234" s="24" t="s">
        <v>1300</v>
      </c>
      <c r="D234" s="21" t="e">
        <f>_xlfn.XLOOKUP(C234,FF!#REF!,FF!$M$4:$M$401)</f>
        <v>#REF!</v>
      </c>
      <c r="E234" s="24" t="s">
        <v>1114</v>
      </c>
      <c r="F234" s="25" t="s">
        <v>82</v>
      </c>
      <c r="G234" s="24" t="s">
        <v>1298</v>
      </c>
      <c r="H234" s="24" t="s">
        <v>21</v>
      </c>
      <c r="I234" s="22">
        <f t="shared" si="28"/>
        <v>0.9555555555555556</v>
      </c>
      <c r="J234" s="23">
        <v>5</v>
      </c>
      <c r="K234" s="23">
        <v>4</v>
      </c>
      <c r="L234" s="23">
        <v>4</v>
      </c>
      <c r="M234" s="23">
        <v>5</v>
      </c>
      <c r="N234" s="23">
        <v>5</v>
      </c>
      <c r="O234" s="23">
        <v>5</v>
      </c>
      <c r="P234" s="23">
        <v>5</v>
      </c>
      <c r="Q234" s="23">
        <v>5</v>
      </c>
      <c r="R234" s="23">
        <v>5</v>
      </c>
    </row>
    <row r="235" spans="1:18" x14ac:dyDescent="0.35">
      <c r="A235" s="25">
        <v>107824</v>
      </c>
      <c r="B235" s="25" t="s">
        <v>784</v>
      </c>
      <c r="C235" s="24" t="s">
        <v>1301</v>
      </c>
      <c r="D235" s="21" t="e">
        <f>_xlfn.XLOOKUP(C235,FF!#REF!,FF!$M$4:$M$401)</f>
        <v>#REF!</v>
      </c>
      <c r="E235" s="24" t="s">
        <v>1114</v>
      </c>
      <c r="F235" s="25" t="s">
        <v>82</v>
      </c>
      <c r="G235" s="24" t="s">
        <v>1298</v>
      </c>
      <c r="H235" s="24" t="s">
        <v>21</v>
      </c>
      <c r="I235" s="22">
        <f t="shared" si="28"/>
        <v>0.8666666666666667</v>
      </c>
      <c r="J235" s="23">
        <v>4</v>
      </c>
      <c r="K235" s="23">
        <v>4</v>
      </c>
      <c r="L235" s="23">
        <v>4</v>
      </c>
      <c r="M235" s="23">
        <v>4</v>
      </c>
      <c r="N235" s="23">
        <v>3</v>
      </c>
      <c r="O235" s="23">
        <v>5</v>
      </c>
      <c r="P235" s="23">
        <v>5</v>
      </c>
      <c r="Q235" s="23">
        <v>5</v>
      </c>
      <c r="R235" s="23">
        <v>5</v>
      </c>
    </row>
    <row r="236" spans="1:18" x14ac:dyDescent="0.35">
      <c r="A236" s="25">
        <v>104895</v>
      </c>
      <c r="B236" s="25" t="s">
        <v>1302</v>
      </c>
      <c r="C236" s="24" t="s">
        <v>1303</v>
      </c>
      <c r="D236" s="21" t="e">
        <f>_xlfn.XLOOKUP(C236,FF!#REF!,FF!$M$4:$M$401)</f>
        <v>#REF!</v>
      </c>
      <c r="E236" s="24" t="s">
        <v>1149</v>
      </c>
      <c r="F236" s="25" t="s">
        <v>82</v>
      </c>
      <c r="G236" s="24" t="s">
        <v>1298</v>
      </c>
      <c r="H236" s="24" t="s">
        <v>21</v>
      </c>
      <c r="I236" s="22">
        <f t="shared" si="28"/>
        <v>0.97777777777777775</v>
      </c>
      <c r="J236" s="23">
        <v>5</v>
      </c>
      <c r="K236" s="23">
        <v>5</v>
      </c>
      <c r="L236" s="23">
        <v>5</v>
      </c>
      <c r="M236" s="23">
        <v>5</v>
      </c>
      <c r="N236" s="23">
        <v>5</v>
      </c>
      <c r="O236" s="23">
        <v>5</v>
      </c>
      <c r="P236" s="23">
        <v>4</v>
      </c>
      <c r="Q236" s="23">
        <v>5</v>
      </c>
      <c r="R236" s="23">
        <v>5</v>
      </c>
    </row>
    <row r="237" spans="1:18" hidden="1" x14ac:dyDescent="0.35">
      <c r="A237" s="25">
        <v>105208</v>
      </c>
      <c r="B237" s="25" t="s">
        <v>1304</v>
      </c>
      <c r="C237" s="24" t="s">
        <v>321</v>
      </c>
      <c r="D237" s="21" t="e">
        <f>_xlfn.XLOOKUP(C237,FF!#REF!,FF!$M$4:$M$401)</f>
        <v>#REF!</v>
      </c>
      <c r="E237" s="24" t="s">
        <v>1114</v>
      </c>
      <c r="F237" s="25" t="s">
        <v>82</v>
      </c>
      <c r="G237" s="24" t="s">
        <v>1298</v>
      </c>
      <c r="H237" s="24" t="s">
        <v>21</v>
      </c>
      <c r="I237" s="22">
        <f t="shared" si="28"/>
        <v>0.82222222222222219</v>
      </c>
      <c r="J237" s="23">
        <v>4</v>
      </c>
      <c r="K237" s="23">
        <v>5</v>
      </c>
      <c r="L237" s="23">
        <v>5</v>
      </c>
      <c r="M237" s="23">
        <v>5</v>
      </c>
      <c r="N237" s="23">
        <v>4</v>
      </c>
      <c r="O237" s="23">
        <v>3</v>
      </c>
      <c r="P237" s="23">
        <v>4</v>
      </c>
      <c r="Q237" s="23">
        <v>4</v>
      </c>
      <c r="R237" s="23">
        <v>3</v>
      </c>
    </row>
    <row r="238" spans="1:18" hidden="1" x14ac:dyDescent="0.35">
      <c r="A238" s="25">
        <v>105062</v>
      </c>
      <c r="B238" s="25" t="s">
        <v>1305</v>
      </c>
      <c r="C238" s="24" t="s">
        <v>790</v>
      </c>
      <c r="D238" s="21" t="e">
        <f>_xlfn.XLOOKUP(C238,FF!#REF!,FF!$M$4:$M$401)</f>
        <v>#REF!</v>
      </c>
      <c r="E238" s="24" t="s">
        <v>1149</v>
      </c>
      <c r="F238" s="25" t="s">
        <v>96</v>
      </c>
      <c r="G238" s="24" t="s">
        <v>1016</v>
      </c>
      <c r="H238" s="24" t="s">
        <v>21</v>
      </c>
      <c r="I238" s="22">
        <f t="shared" si="28"/>
        <v>0.9555555555555556</v>
      </c>
      <c r="J238" s="23">
        <v>5</v>
      </c>
      <c r="K238" s="23">
        <v>5</v>
      </c>
      <c r="L238" s="23">
        <v>4</v>
      </c>
      <c r="M238" s="23">
        <v>4</v>
      </c>
      <c r="N238" s="23">
        <v>5</v>
      </c>
      <c r="O238" s="23">
        <v>5</v>
      </c>
      <c r="P238" s="23">
        <v>5</v>
      </c>
      <c r="Q238" s="23">
        <v>5</v>
      </c>
      <c r="R238" s="23">
        <v>5</v>
      </c>
    </row>
    <row r="239" spans="1:18" hidden="1" x14ac:dyDescent="0.35">
      <c r="A239" s="25">
        <v>105269</v>
      </c>
      <c r="B239" s="25" t="s">
        <v>345</v>
      </c>
      <c r="C239" s="24" t="s">
        <v>346</v>
      </c>
      <c r="D239" s="21" t="e">
        <f>_xlfn.XLOOKUP(C239,FF!#REF!,FF!$M$4:$M$401)</f>
        <v>#REF!</v>
      </c>
      <c r="E239" s="24" t="s">
        <v>1306</v>
      </c>
      <c r="F239" s="25" t="s">
        <v>96</v>
      </c>
      <c r="G239" s="24" t="s">
        <v>1016</v>
      </c>
      <c r="H239" s="24" t="s">
        <v>21</v>
      </c>
      <c r="I239" s="22">
        <f t="shared" si="28"/>
        <v>0.84444444444444444</v>
      </c>
      <c r="J239" s="23">
        <v>4</v>
      </c>
      <c r="K239" s="23">
        <v>3</v>
      </c>
      <c r="L239" s="23">
        <v>3</v>
      </c>
      <c r="M239" s="23">
        <v>3</v>
      </c>
      <c r="N239" s="23">
        <v>5</v>
      </c>
      <c r="O239" s="23">
        <v>5</v>
      </c>
      <c r="P239" s="23">
        <v>5</v>
      </c>
      <c r="Q239" s="23">
        <v>5</v>
      </c>
      <c r="R239" s="23">
        <v>5</v>
      </c>
    </row>
    <row r="240" spans="1:18" x14ac:dyDescent="0.35">
      <c r="A240" s="25">
        <v>105715</v>
      </c>
      <c r="B240" s="25" t="s">
        <v>1307</v>
      </c>
      <c r="C240" s="24" t="s">
        <v>1308</v>
      </c>
      <c r="D240" s="21" t="e">
        <f>_xlfn.XLOOKUP(C240,FF!#REF!,FF!$M$4:$M$401)</f>
        <v>#REF!</v>
      </c>
      <c r="E240" s="24" t="s">
        <v>1114</v>
      </c>
      <c r="F240" s="25" t="s">
        <v>115</v>
      </c>
      <c r="G240" s="24" t="s">
        <v>1309</v>
      </c>
      <c r="H240" s="24" t="s">
        <v>21</v>
      </c>
      <c r="I240" s="22">
        <f t="shared" si="28"/>
        <v>0.71111111111111114</v>
      </c>
      <c r="J240" s="23">
        <v>4</v>
      </c>
      <c r="K240" s="23">
        <v>3</v>
      </c>
      <c r="L240" s="23">
        <v>5</v>
      </c>
      <c r="M240" s="23">
        <v>3</v>
      </c>
      <c r="N240" s="23">
        <v>4</v>
      </c>
      <c r="O240" s="23">
        <v>4</v>
      </c>
      <c r="P240" s="23">
        <v>3</v>
      </c>
      <c r="Q240" s="23">
        <v>3</v>
      </c>
      <c r="R240" s="23">
        <v>3</v>
      </c>
    </row>
    <row r="241" spans="1:18" hidden="1" x14ac:dyDescent="0.35">
      <c r="A241" s="25">
        <v>105186</v>
      </c>
      <c r="B241" s="25" t="s">
        <v>291</v>
      </c>
      <c r="C241" s="24" t="s">
        <v>292</v>
      </c>
      <c r="D241" s="21" t="e">
        <f>_xlfn.XLOOKUP(C241,FF!#REF!,FF!$M$4:$M$401)</f>
        <v>#REF!</v>
      </c>
      <c r="E241" s="24" t="s">
        <v>1114</v>
      </c>
      <c r="F241" s="25" t="s">
        <v>1310</v>
      </c>
      <c r="G241" s="24" t="s">
        <v>1311</v>
      </c>
      <c r="H241" s="24" t="s">
        <v>21</v>
      </c>
      <c r="I241" s="22">
        <f t="shared" si="28"/>
        <v>0.84444444444444444</v>
      </c>
      <c r="J241" s="23">
        <v>5</v>
      </c>
      <c r="K241" s="23">
        <v>4</v>
      </c>
      <c r="L241" s="23">
        <v>4</v>
      </c>
      <c r="M241" s="23">
        <v>4</v>
      </c>
      <c r="N241" s="23">
        <v>4</v>
      </c>
      <c r="O241" s="23">
        <v>4</v>
      </c>
      <c r="P241" s="23">
        <v>4</v>
      </c>
      <c r="Q241" s="23">
        <v>4</v>
      </c>
      <c r="R241" s="23">
        <v>5</v>
      </c>
    </row>
    <row r="242" spans="1:18" hidden="1" x14ac:dyDescent="0.35">
      <c r="A242" s="25">
        <v>105342</v>
      </c>
      <c r="B242" s="25" t="s">
        <v>1312</v>
      </c>
      <c r="C242" s="24" t="s">
        <v>433</v>
      </c>
      <c r="D242" s="21" t="e">
        <f>_xlfn.XLOOKUP(C242,FF!#REF!,FF!$M$4:$M$401)</f>
        <v>#REF!</v>
      </c>
      <c r="E242" s="24" t="s">
        <v>1114</v>
      </c>
      <c r="F242" s="25" t="s">
        <v>1310</v>
      </c>
      <c r="G242" s="24" t="s">
        <v>1311</v>
      </c>
      <c r="H242" s="24" t="s">
        <v>21</v>
      </c>
      <c r="I242" s="22">
        <f t="shared" si="28"/>
        <v>0.8666666666666667</v>
      </c>
      <c r="J242" s="23">
        <v>4</v>
      </c>
      <c r="K242" s="23">
        <v>5</v>
      </c>
      <c r="L242" s="23">
        <v>5</v>
      </c>
      <c r="M242" s="23">
        <v>4</v>
      </c>
      <c r="N242" s="23">
        <v>4</v>
      </c>
      <c r="O242" s="23">
        <v>4</v>
      </c>
      <c r="P242" s="23">
        <v>5</v>
      </c>
      <c r="Q242" s="23">
        <v>4</v>
      </c>
      <c r="R242" s="23">
        <v>4</v>
      </c>
    </row>
    <row r="243" spans="1:18" hidden="1" x14ac:dyDescent="0.35">
      <c r="A243" s="25">
        <v>105379</v>
      </c>
      <c r="B243" s="25" t="s">
        <v>1313</v>
      </c>
      <c r="C243" s="24" t="s">
        <v>478</v>
      </c>
      <c r="D243" s="21" t="e">
        <f>_xlfn.XLOOKUP(C243,FF!#REF!,FF!$M$4:$M$401)</f>
        <v>#REF!</v>
      </c>
      <c r="E243" s="24" t="s">
        <v>1114</v>
      </c>
      <c r="F243" s="25" t="s">
        <v>1310</v>
      </c>
      <c r="G243" s="24" t="s">
        <v>1311</v>
      </c>
      <c r="H243" s="24" t="s">
        <v>21</v>
      </c>
      <c r="I243" s="22">
        <f t="shared" si="28"/>
        <v>0.71111111111111114</v>
      </c>
      <c r="J243" s="23">
        <v>4</v>
      </c>
      <c r="K243" s="23">
        <v>3</v>
      </c>
      <c r="L243" s="23">
        <v>3</v>
      </c>
      <c r="M243" s="23">
        <v>4</v>
      </c>
      <c r="N243" s="23">
        <v>3</v>
      </c>
      <c r="O243" s="23">
        <v>3</v>
      </c>
      <c r="P243" s="23">
        <v>4</v>
      </c>
      <c r="Q243" s="23">
        <v>4</v>
      </c>
      <c r="R243" s="23">
        <v>4</v>
      </c>
    </row>
    <row r="244" spans="1:18" hidden="1" x14ac:dyDescent="0.35">
      <c r="A244" s="25">
        <v>105413</v>
      </c>
      <c r="B244" s="25" t="s">
        <v>1314</v>
      </c>
      <c r="C244" s="24" t="s">
        <v>504</v>
      </c>
      <c r="D244" s="21" t="e">
        <f>_xlfn.XLOOKUP(C244,FF!#REF!,FF!$M$4:$M$401)</f>
        <v>#REF!</v>
      </c>
      <c r="E244" s="24" t="s">
        <v>1114</v>
      </c>
      <c r="F244" s="25" t="s">
        <v>1310</v>
      </c>
      <c r="G244" s="24" t="s">
        <v>1311</v>
      </c>
      <c r="H244" s="24" t="s">
        <v>21</v>
      </c>
      <c r="I244" s="22">
        <f t="shared" si="28"/>
        <v>0.71111111111111114</v>
      </c>
      <c r="J244" s="23">
        <v>4</v>
      </c>
      <c r="K244" s="23">
        <v>4</v>
      </c>
      <c r="L244" s="23">
        <v>3</v>
      </c>
      <c r="M244" s="23">
        <v>4</v>
      </c>
      <c r="N244" s="23">
        <v>3</v>
      </c>
      <c r="O244" s="23">
        <v>3</v>
      </c>
      <c r="P244" s="23">
        <v>4</v>
      </c>
      <c r="Q244" s="23">
        <v>4</v>
      </c>
      <c r="R244" s="23">
        <v>3</v>
      </c>
    </row>
    <row r="245" spans="1:18" hidden="1" x14ac:dyDescent="0.35">
      <c r="A245" s="25">
        <v>105459</v>
      </c>
      <c r="B245" s="25" t="s">
        <v>534</v>
      </c>
      <c r="C245" s="24" t="s">
        <v>535</v>
      </c>
      <c r="D245" s="21" t="e">
        <f>_xlfn.XLOOKUP(C245,FF!#REF!,FF!$M$4:$M$401)</f>
        <v>#REF!</v>
      </c>
      <c r="E245" s="24" t="s">
        <v>1114</v>
      </c>
      <c r="F245" s="25" t="s">
        <v>1310</v>
      </c>
      <c r="G245" s="24" t="s">
        <v>1311</v>
      </c>
      <c r="H245" s="24" t="s">
        <v>21</v>
      </c>
      <c r="I245" s="22">
        <f t="shared" si="28"/>
        <v>0.73333333333333328</v>
      </c>
      <c r="J245" s="23">
        <v>4</v>
      </c>
      <c r="K245" s="23">
        <v>4</v>
      </c>
      <c r="L245" s="23">
        <v>3</v>
      </c>
      <c r="M245" s="23">
        <v>3</v>
      </c>
      <c r="N245" s="23">
        <v>4</v>
      </c>
      <c r="O245" s="23">
        <v>4</v>
      </c>
      <c r="P245" s="23">
        <v>4</v>
      </c>
      <c r="Q245" s="23">
        <v>3</v>
      </c>
      <c r="R245" s="23">
        <v>4</v>
      </c>
    </row>
    <row r="246" spans="1:18" hidden="1" x14ac:dyDescent="0.35">
      <c r="A246" s="25">
        <v>105544</v>
      </c>
      <c r="B246" s="25" t="s">
        <v>1315</v>
      </c>
      <c r="C246" s="24" t="s">
        <v>577</v>
      </c>
      <c r="D246" s="21" t="e">
        <f>_xlfn.XLOOKUP(C246,FF!#REF!,FF!$M$4:$M$401)</f>
        <v>#REF!</v>
      </c>
      <c r="E246" s="24" t="s">
        <v>1114</v>
      </c>
      <c r="F246" s="25" t="s">
        <v>1310</v>
      </c>
      <c r="G246" s="24" t="s">
        <v>1311</v>
      </c>
      <c r="H246" s="24" t="s">
        <v>21</v>
      </c>
      <c r="I246" s="22">
        <f t="shared" si="28"/>
        <v>0.6</v>
      </c>
      <c r="J246" s="23">
        <v>3</v>
      </c>
      <c r="K246" s="23">
        <v>3</v>
      </c>
      <c r="L246" s="23">
        <v>3</v>
      </c>
      <c r="M246" s="23">
        <v>3</v>
      </c>
      <c r="N246" s="23">
        <v>3</v>
      </c>
      <c r="O246" s="23">
        <v>3</v>
      </c>
      <c r="P246" s="23">
        <v>3</v>
      </c>
      <c r="Q246" s="23">
        <v>3</v>
      </c>
      <c r="R246" s="23">
        <v>3</v>
      </c>
    </row>
    <row r="247" spans="1:18" hidden="1" x14ac:dyDescent="0.35">
      <c r="A247" s="25">
        <v>105728</v>
      </c>
      <c r="B247" s="25" t="s">
        <v>615</v>
      </c>
      <c r="C247" s="24" t="s">
        <v>616</v>
      </c>
      <c r="D247" s="21" t="e">
        <f>_xlfn.XLOOKUP(C247,FF!#REF!,FF!$M$4:$M$401)</f>
        <v>#REF!</v>
      </c>
      <c r="E247" s="24" t="s">
        <v>1114</v>
      </c>
      <c r="F247" s="25" t="s">
        <v>1310</v>
      </c>
      <c r="G247" s="24" t="s">
        <v>1311</v>
      </c>
      <c r="H247" s="24" t="s">
        <v>21</v>
      </c>
      <c r="I247" s="22">
        <f t="shared" si="28"/>
        <v>0.73333333333333328</v>
      </c>
      <c r="J247" s="23">
        <v>3</v>
      </c>
      <c r="K247" s="23">
        <v>4</v>
      </c>
      <c r="L247" s="23">
        <v>4</v>
      </c>
      <c r="M247" s="23">
        <v>4</v>
      </c>
      <c r="N247" s="23">
        <v>4</v>
      </c>
      <c r="O247" s="23">
        <v>3</v>
      </c>
      <c r="P247" s="23">
        <v>3</v>
      </c>
      <c r="Q247" s="23">
        <v>4</v>
      </c>
      <c r="R247" s="23">
        <v>4</v>
      </c>
    </row>
    <row r="248" spans="1:18" hidden="1" x14ac:dyDescent="0.35">
      <c r="A248" s="25">
        <v>105203</v>
      </c>
      <c r="B248" s="25" t="s">
        <v>230</v>
      </c>
      <c r="C248" s="24" t="s">
        <v>324</v>
      </c>
      <c r="D248" s="21" t="e">
        <f>_xlfn.XLOOKUP(C248,FF!#REF!,FF!$M$4:$M$401)</f>
        <v>#REF!</v>
      </c>
      <c r="E248" s="24" t="s">
        <v>1114</v>
      </c>
      <c r="F248" s="25" t="s">
        <v>46</v>
      </c>
      <c r="G248" s="24" t="s">
        <v>1316</v>
      </c>
      <c r="H248" s="24" t="s">
        <v>21</v>
      </c>
      <c r="I248" s="22">
        <f>SUM(J248:R248)/45</f>
        <v>0.97777777777777775</v>
      </c>
      <c r="J248" s="23">
        <v>5</v>
      </c>
      <c r="K248" s="23">
        <v>5</v>
      </c>
      <c r="L248" s="23">
        <v>5</v>
      </c>
      <c r="M248" s="23">
        <v>5</v>
      </c>
      <c r="N248" s="23">
        <v>5</v>
      </c>
      <c r="O248" s="23">
        <v>5</v>
      </c>
      <c r="P248" s="23">
        <v>5</v>
      </c>
      <c r="Q248" s="23">
        <v>4</v>
      </c>
      <c r="R248" s="23">
        <v>5</v>
      </c>
    </row>
    <row r="249" spans="1:18" hidden="1" x14ac:dyDescent="0.35">
      <c r="A249" s="25">
        <v>105714</v>
      </c>
      <c r="B249" s="25" t="s">
        <v>608</v>
      </c>
      <c r="C249" s="24" t="s">
        <v>609</v>
      </c>
      <c r="D249" s="21" t="e">
        <f>_xlfn.XLOOKUP(C249,FF!#REF!,FF!$M$4:$M$401)</f>
        <v>#REF!</v>
      </c>
      <c r="E249" s="24" t="s">
        <v>1114</v>
      </c>
      <c r="F249" s="25" t="s">
        <v>46</v>
      </c>
      <c r="G249" s="24" t="s">
        <v>1316</v>
      </c>
      <c r="H249" s="24" t="s">
        <v>21</v>
      </c>
      <c r="I249" s="22">
        <f t="shared" ref="I249:I253" si="29">SUM(J249:R249)/45</f>
        <v>0.9555555555555556</v>
      </c>
      <c r="J249" s="23">
        <v>5</v>
      </c>
      <c r="K249" s="23">
        <v>5</v>
      </c>
      <c r="L249" s="23">
        <v>4</v>
      </c>
      <c r="M249" s="23">
        <v>5</v>
      </c>
      <c r="N249" s="23">
        <v>4</v>
      </c>
      <c r="O249" s="23">
        <v>5</v>
      </c>
      <c r="P249" s="23">
        <v>5</v>
      </c>
      <c r="Q249" s="23">
        <v>5</v>
      </c>
      <c r="R249" s="23">
        <v>5</v>
      </c>
    </row>
    <row r="250" spans="1:18" hidden="1" x14ac:dyDescent="0.35">
      <c r="A250" s="25">
        <v>105831</v>
      </c>
      <c r="B250" s="25" t="s">
        <v>627</v>
      </c>
      <c r="C250" s="24" t="s">
        <v>628</v>
      </c>
      <c r="D250" s="21" t="e">
        <f>_xlfn.XLOOKUP(C250,FF!#REF!,FF!$M$4:$M$401)</f>
        <v>#REF!</v>
      </c>
      <c r="E250" s="24" t="s">
        <v>1114</v>
      </c>
      <c r="F250" s="25" t="s">
        <v>46</v>
      </c>
      <c r="G250" s="24" t="s">
        <v>1316</v>
      </c>
      <c r="H250" s="24" t="s">
        <v>21</v>
      </c>
      <c r="I250" s="22">
        <f t="shared" si="29"/>
        <v>0.8666666666666667</v>
      </c>
      <c r="J250" s="23">
        <v>4</v>
      </c>
      <c r="K250" s="23">
        <v>5</v>
      </c>
      <c r="L250" s="23">
        <v>5</v>
      </c>
      <c r="M250" s="23">
        <v>5</v>
      </c>
      <c r="N250" s="23">
        <v>4</v>
      </c>
      <c r="O250" s="23">
        <v>4</v>
      </c>
      <c r="P250" s="23">
        <v>4</v>
      </c>
      <c r="Q250" s="23">
        <v>4</v>
      </c>
      <c r="R250" s="23">
        <v>4</v>
      </c>
    </row>
    <row r="251" spans="1:18" hidden="1" x14ac:dyDescent="0.35">
      <c r="A251" s="25">
        <v>106549</v>
      </c>
      <c r="B251" s="25" t="s">
        <v>692</v>
      </c>
      <c r="C251" s="24" t="s">
        <v>693</v>
      </c>
      <c r="D251" s="21" t="e">
        <f>_xlfn.XLOOKUP(C251,FF!#REF!,FF!$M$4:$M$401)</f>
        <v>#REF!</v>
      </c>
      <c r="E251" s="24" t="s">
        <v>1114</v>
      </c>
      <c r="F251" s="25" t="s">
        <v>46</v>
      </c>
      <c r="G251" s="24" t="s">
        <v>1316</v>
      </c>
      <c r="H251" s="24" t="s">
        <v>21</v>
      </c>
      <c r="I251" s="22">
        <f t="shared" si="29"/>
        <v>0.9555555555555556</v>
      </c>
      <c r="J251" s="23">
        <v>5</v>
      </c>
      <c r="K251" s="23">
        <v>5</v>
      </c>
      <c r="L251" s="23">
        <v>5</v>
      </c>
      <c r="M251" s="23">
        <v>5</v>
      </c>
      <c r="N251" s="23">
        <v>5</v>
      </c>
      <c r="O251" s="23">
        <v>4</v>
      </c>
      <c r="P251" s="23">
        <v>5</v>
      </c>
      <c r="Q251" s="23">
        <v>4</v>
      </c>
      <c r="R251" s="23">
        <v>5</v>
      </c>
    </row>
    <row r="252" spans="1:18" hidden="1" x14ac:dyDescent="0.35">
      <c r="A252" s="25">
        <v>106626</v>
      </c>
      <c r="B252" s="25" t="s">
        <v>397</v>
      </c>
      <c r="C252" s="24" t="s">
        <v>735</v>
      </c>
      <c r="D252" s="21" t="e">
        <f>_xlfn.XLOOKUP(C252,FF!#REF!,FF!$M$4:$M$401)</f>
        <v>#REF!</v>
      </c>
      <c r="E252" s="24" t="s">
        <v>1114</v>
      </c>
      <c r="F252" s="25" t="s">
        <v>46</v>
      </c>
      <c r="G252" s="24" t="s">
        <v>1316</v>
      </c>
      <c r="H252" s="24" t="s">
        <v>21</v>
      </c>
      <c r="I252" s="22">
        <f t="shared" si="29"/>
        <v>0.93333333333333335</v>
      </c>
      <c r="J252" s="23">
        <v>5</v>
      </c>
      <c r="K252" s="23">
        <v>5</v>
      </c>
      <c r="L252" s="23">
        <v>5</v>
      </c>
      <c r="M252" s="23">
        <v>5</v>
      </c>
      <c r="N252" s="23">
        <v>4</v>
      </c>
      <c r="O252" s="23">
        <v>5</v>
      </c>
      <c r="P252" s="23">
        <v>4</v>
      </c>
      <c r="Q252" s="23">
        <v>4</v>
      </c>
      <c r="R252" s="23">
        <v>5</v>
      </c>
    </row>
    <row r="253" spans="1:18" hidden="1" x14ac:dyDescent="0.35">
      <c r="A253" s="25">
        <v>107805</v>
      </c>
      <c r="B253" s="25" t="s">
        <v>758</v>
      </c>
      <c r="C253" s="24" t="s">
        <v>759</v>
      </c>
      <c r="D253" s="21" t="e">
        <f>_xlfn.XLOOKUP(C253,FF!#REF!,FF!$M$4:$M$401)</f>
        <v>#REF!</v>
      </c>
      <c r="E253" s="24" t="s">
        <v>1114</v>
      </c>
      <c r="F253" s="25" t="s">
        <v>46</v>
      </c>
      <c r="G253" s="24" t="s">
        <v>1316</v>
      </c>
      <c r="H253" s="24" t="s">
        <v>21</v>
      </c>
      <c r="I253" s="22">
        <f t="shared" si="29"/>
        <v>0.8</v>
      </c>
      <c r="J253" s="23">
        <v>4</v>
      </c>
      <c r="K253" s="23">
        <v>4</v>
      </c>
      <c r="L253" s="23">
        <v>4</v>
      </c>
      <c r="M253" s="23">
        <v>3</v>
      </c>
      <c r="N253" s="23">
        <v>5</v>
      </c>
      <c r="O253" s="23">
        <v>3</v>
      </c>
      <c r="P253" s="23">
        <v>4</v>
      </c>
      <c r="Q253" s="23">
        <v>4</v>
      </c>
      <c r="R253" s="23">
        <v>5</v>
      </c>
    </row>
    <row r="254" spans="1:18" x14ac:dyDescent="0.35">
      <c r="A254" s="25" t="s">
        <v>903</v>
      </c>
      <c r="B254" s="25" t="s">
        <v>1317</v>
      </c>
      <c r="C254" s="25" t="s">
        <v>1318</v>
      </c>
      <c r="D254" s="21" t="e">
        <f>_xlfn.XLOOKUP(C254,FF!#REF!,FF!$M$4:$M$401)</f>
        <v>#REF!</v>
      </c>
      <c r="E254" s="24" t="s">
        <v>1114</v>
      </c>
      <c r="F254" s="25" t="s">
        <v>80</v>
      </c>
      <c r="G254" s="24" t="s">
        <v>1319</v>
      </c>
      <c r="H254" s="24" t="s">
        <v>16</v>
      </c>
      <c r="I254" s="22">
        <f>SUM(J254:R254)/45</f>
        <v>0.75555555555555554</v>
      </c>
      <c r="J254" s="23">
        <v>4</v>
      </c>
      <c r="K254" s="23">
        <v>4</v>
      </c>
      <c r="L254" s="23">
        <v>4</v>
      </c>
      <c r="M254" s="23">
        <v>4</v>
      </c>
      <c r="N254" s="23">
        <v>4</v>
      </c>
      <c r="O254" s="23">
        <v>3</v>
      </c>
      <c r="P254" s="23">
        <v>4</v>
      </c>
      <c r="Q254" s="23">
        <v>3</v>
      </c>
      <c r="R254" s="23">
        <v>4</v>
      </c>
    </row>
    <row r="255" spans="1:18" x14ac:dyDescent="0.35">
      <c r="A255" s="25" t="s">
        <v>987</v>
      </c>
      <c r="B255" s="25" t="s">
        <v>1320</v>
      </c>
      <c r="C255" s="25" t="s">
        <v>1321</v>
      </c>
      <c r="D255" s="21" t="e">
        <f>_xlfn.XLOOKUP(C255,FF!#REF!,FF!$M$4:$M$401)</f>
        <v>#REF!</v>
      </c>
      <c r="E255" s="24" t="s">
        <v>1114</v>
      </c>
      <c r="F255" s="25" t="s">
        <v>80</v>
      </c>
      <c r="G255" s="24" t="s">
        <v>1319</v>
      </c>
      <c r="H255" s="24" t="s">
        <v>16</v>
      </c>
      <c r="I255" s="22">
        <f t="shared" ref="I255:I258" si="30">SUM(J255:R255)/45</f>
        <v>0.75555555555555554</v>
      </c>
      <c r="J255" s="23">
        <v>4</v>
      </c>
      <c r="K255" s="23">
        <v>4</v>
      </c>
      <c r="L255" s="23">
        <v>4</v>
      </c>
      <c r="M255" s="23">
        <v>3</v>
      </c>
      <c r="N255" s="23">
        <v>3</v>
      </c>
      <c r="O255" s="23">
        <v>4</v>
      </c>
      <c r="P255" s="23">
        <v>4</v>
      </c>
      <c r="Q255" s="23">
        <v>4</v>
      </c>
      <c r="R255" s="23">
        <v>4</v>
      </c>
    </row>
    <row r="256" spans="1:18" hidden="1" x14ac:dyDescent="0.35">
      <c r="A256" s="25" t="s">
        <v>956</v>
      </c>
      <c r="B256" s="25" t="s">
        <v>1322</v>
      </c>
      <c r="C256" s="25" t="s">
        <v>578</v>
      </c>
      <c r="D256" s="21" t="e">
        <f>_xlfn.XLOOKUP(C256,FF!#REF!,FF!$M$4:$M$401)</f>
        <v>#REF!</v>
      </c>
      <c r="E256" s="24" t="s">
        <v>1114</v>
      </c>
      <c r="F256" s="25" t="s">
        <v>80</v>
      </c>
      <c r="G256" s="24" t="s">
        <v>1319</v>
      </c>
      <c r="H256" s="24" t="s">
        <v>16</v>
      </c>
      <c r="I256" s="22">
        <f t="shared" si="30"/>
        <v>0.88888888888888884</v>
      </c>
      <c r="J256" s="23">
        <v>4</v>
      </c>
      <c r="K256" s="23">
        <v>4</v>
      </c>
      <c r="L256" s="23">
        <v>5</v>
      </c>
      <c r="M256" s="23">
        <v>4</v>
      </c>
      <c r="N256" s="23">
        <v>4</v>
      </c>
      <c r="O256" s="23">
        <v>5</v>
      </c>
      <c r="P256" s="23">
        <v>5</v>
      </c>
      <c r="Q256" s="23">
        <v>5</v>
      </c>
      <c r="R256" s="23">
        <v>4</v>
      </c>
    </row>
    <row r="257" spans="1:18" hidden="1" x14ac:dyDescent="0.35">
      <c r="A257" s="25" t="s">
        <v>958</v>
      </c>
      <c r="B257" s="25" t="s">
        <v>1323</v>
      </c>
      <c r="C257" s="25" t="s">
        <v>583</v>
      </c>
      <c r="D257" s="21" t="e">
        <f>_xlfn.XLOOKUP(C257,FF!#REF!,FF!$M$4:$M$401)</f>
        <v>#REF!</v>
      </c>
      <c r="E257" s="24" t="s">
        <v>1114</v>
      </c>
      <c r="F257" s="25" t="s">
        <v>80</v>
      </c>
      <c r="G257" s="24" t="s">
        <v>1319</v>
      </c>
      <c r="H257" s="24" t="s">
        <v>16</v>
      </c>
      <c r="I257" s="22">
        <f t="shared" si="30"/>
        <v>0.75555555555555554</v>
      </c>
      <c r="J257" s="23">
        <v>4</v>
      </c>
      <c r="K257" s="23">
        <v>3</v>
      </c>
      <c r="L257" s="23">
        <v>4</v>
      </c>
      <c r="M257" s="23">
        <v>3</v>
      </c>
      <c r="N257" s="23">
        <v>4</v>
      </c>
      <c r="O257" s="23">
        <v>4</v>
      </c>
      <c r="P257" s="23">
        <v>4</v>
      </c>
      <c r="Q257" s="23">
        <v>4</v>
      </c>
      <c r="R257" s="23">
        <v>4</v>
      </c>
    </row>
    <row r="258" spans="1:18" hidden="1" x14ac:dyDescent="0.35">
      <c r="A258" s="25" t="s">
        <v>1037</v>
      </c>
      <c r="B258" s="25" t="s">
        <v>1307</v>
      </c>
      <c r="C258" s="25" t="s">
        <v>851</v>
      </c>
      <c r="D258" s="21" t="e">
        <f>_xlfn.XLOOKUP(C258,FF!#REF!,FF!$M$4:$M$401)</f>
        <v>#REF!</v>
      </c>
      <c r="E258" s="24" t="s">
        <v>1120</v>
      </c>
      <c r="F258" s="25" t="s">
        <v>80</v>
      </c>
      <c r="G258" s="24" t="s">
        <v>1319</v>
      </c>
      <c r="H258" s="24" t="s">
        <v>16</v>
      </c>
      <c r="I258" s="22">
        <f t="shared" si="30"/>
        <v>0.75555555555555554</v>
      </c>
      <c r="J258" s="23">
        <v>4</v>
      </c>
      <c r="K258" s="23">
        <v>4</v>
      </c>
      <c r="L258" s="23">
        <v>4</v>
      </c>
      <c r="M258" s="23">
        <v>4</v>
      </c>
      <c r="N258" s="23">
        <v>4</v>
      </c>
      <c r="O258" s="23">
        <v>4</v>
      </c>
      <c r="P258" s="23">
        <v>3</v>
      </c>
      <c r="Q258" s="23">
        <v>4</v>
      </c>
      <c r="R258" s="23">
        <v>3</v>
      </c>
    </row>
    <row r="259" spans="1:18" hidden="1" x14ac:dyDescent="0.35">
      <c r="A259" s="25" t="s">
        <v>1025</v>
      </c>
      <c r="B259" s="25" t="s">
        <v>1324</v>
      </c>
      <c r="C259" s="25" t="s">
        <v>822</v>
      </c>
      <c r="D259" s="21" t="e">
        <f>_xlfn.XLOOKUP(C259,FF!#REF!,FF!$M$4:$M$401)</f>
        <v>#REF!</v>
      </c>
      <c r="E259" s="24" t="s">
        <v>1141</v>
      </c>
      <c r="F259" s="25" t="s">
        <v>98</v>
      </c>
      <c r="G259" s="24" t="s">
        <v>1325</v>
      </c>
      <c r="H259" s="24" t="s">
        <v>16</v>
      </c>
      <c r="I259" s="22">
        <f>SUM(J259:R259)/45</f>
        <v>0.93333333333333335</v>
      </c>
      <c r="J259" s="23">
        <v>5</v>
      </c>
      <c r="K259" s="23">
        <v>5</v>
      </c>
      <c r="L259" s="23">
        <v>4</v>
      </c>
      <c r="M259" s="23">
        <v>5</v>
      </c>
      <c r="N259" s="23">
        <v>4</v>
      </c>
      <c r="O259" s="23">
        <v>5</v>
      </c>
      <c r="P259" s="23">
        <v>4</v>
      </c>
      <c r="Q259" s="23">
        <v>5</v>
      </c>
      <c r="R259" s="23">
        <v>5</v>
      </c>
    </row>
    <row r="260" spans="1:18" hidden="1" x14ac:dyDescent="0.35">
      <c r="A260" s="25" t="s">
        <v>860</v>
      </c>
      <c r="B260" s="25" t="s">
        <v>1326</v>
      </c>
      <c r="C260" s="25" t="s">
        <v>220</v>
      </c>
      <c r="D260" s="21" t="e">
        <f>_xlfn.XLOOKUP(C260,FF!#REF!,FF!$M$4:$M$401)</f>
        <v>#REF!</v>
      </c>
      <c r="E260" s="24" t="s">
        <v>1114</v>
      </c>
      <c r="F260" s="25" t="s">
        <v>98</v>
      </c>
      <c r="G260" s="24" t="s">
        <v>1325</v>
      </c>
      <c r="H260" s="24" t="s">
        <v>16</v>
      </c>
      <c r="I260" s="22">
        <f t="shared" ref="I260:I263" si="31">SUM(J260:R260)/45</f>
        <v>0.91111111111111109</v>
      </c>
      <c r="J260" s="23">
        <v>5</v>
      </c>
      <c r="K260" s="23">
        <v>5</v>
      </c>
      <c r="L260" s="23">
        <v>5</v>
      </c>
      <c r="M260" s="23">
        <v>5</v>
      </c>
      <c r="N260" s="23">
        <v>4</v>
      </c>
      <c r="O260" s="23">
        <v>4</v>
      </c>
      <c r="P260" s="23">
        <v>4</v>
      </c>
      <c r="Q260" s="23">
        <v>5</v>
      </c>
      <c r="R260" s="23">
        <v>4</v>
      </c>
    </row>
    <row r="261" spans="1:18" hidden="1" x14ac:dyDescent="0.35">
      <c r="A261" s="25" t="s">
        <v>918</v>
      </c>
      <c r="B261" s="25" t="s">
        <v>1327</v>
      </c>
      <c r="C261" s="25" t="s">
        <v>415</v>
      </c>
      <c r="D261" s="21" t="e">
        <f>_xlfn.XLOOKUP(C261,FF!#REF!,FF!$M$4:$M$401)</f>
        <v>#REF!</v>
      </c>
      <c r="E261" s="24" t="s">
        <v>1114</v>
      </c>
      <c r="F261" s="25" t="s">
        <v>98</v>
      </c>
      <c r="G261" s="24" t="s">
        <v>1325</v>
      </c>
      <c r="H261" s="24" t="s">
        <v>16</v>
      </c>
      <c r="I261" s="22">
        <f t="shared" si="31"/>
        <v>0.82222222222222219</v>
      </c>
      <c r="J261" s="23">
        <v>4</v>
      </c>
      <c r="K261" s="23">
        <v>4</v>
      </c>
      <c r="L261" s="23">
        <v>4</v>
      </c>
      <c r="M261" s="23">
        <v>4</v>
      </c>
      <c r="N261" s="23">
        <v>4</v>
      </c>
      <c r="O261" s="23">
        <v>4</v>
      </c>
      <c r="P261" s="23">
        <v>5</v>
      </c>
      <c r="Q261" s="23">
        <v>4</v>
      </c>
      <c r="R261" s="23">
        <v>4</v>
      </c>
    </row>
    <row r="262" spans="1:18" hidden="1" x14ac:dyDescent="0.35">
      <c r="A262" s="25" t="s">
        <v>934</v>
      </c>
      <c r="B262" s="25" t="s">
        <v>1328</v>
      </c>
      <c r="C262" s="25" t="s">
        <v>493</v>
      </c>
      <c r="D262" s="21" t="e">
        <f>_xlfn.XLOOKUP(C262,FF!#REF!,FF!$M$4:$M$401)</f>
        <v>#REF!</v>
      </c>
      <c r="E262" s="24" t="s">
        <v>1114</v>
      </c>
      <c r="F262" s="25" t="s">
        <v>98</v>
      </c>
      <c r="G262" s="24" t="s">
        <v>1325</v>
      </c>
      <c r="H262" s="24" t="s">
        <v>16</v>
      </c>
      <c r="I262" s="22">
        <f t="shared" si="31"/>
        <v>0.88888888888888884</v>
      </c>
      <c r="J262" s="23">
        <v>5</v>
      </c>
      <c r="K262" s="23">
        <v>5</v>
      </c>
      <c r="L262" s="23">
        <v>4</v>
      </c>
      <c r="M262" s="23">
        <v>4</v>
      </c>
      <c r="N262" s="23">
        <v>4</v>
      </c>
      <c r="O262" s="23">
        <v>5</v>
      </c>
      <c r="P262" s="23">
        <v>5</v>
      </c>
      <c r="Q262" s="23">
        <v>4</v>
      </c>
      <c r="R262" s="23">
        <v>4</v>
      </c>
    </row>
    <row r="263" spans="1:18" hidden="1" x14ac:dyDescent="0.35">
      <c r="A263" s="25" t="s">
        <v>947</v>
      </c>
      <c r="B263" s="25" t="s">
        <v>1329</v>
      </c>
      <c r="C263" s="25" t="s">
        <v>539</v>
      </c>
      <c r="D263" s="21" t="e">
        <f>_xlfn.XLOOKUP(C263,FF!#REF!,FF!$M$4:$M$401)</f>
        <v>#REF!</v>
      </c>
      <c r="E263" s="24" t="s">
        <v>1114</v>
      </c>
      <c r="F263" s="25" t="s">
        <v>98</v>
      </c>
      <c r="G263" s="24" t="s">
        <v>1325</v>
      </c>
      <c r="H263" s="24" t="s">
        <v>16</v>
      </c>
      <c r="I263" s="22">
        <f t="shared" si="31"/>
        <v>0.8666666666666667</v>
      </c>
      <c r="J263" s="23">
        <v>4</v>
      </c>
      <c r="K263" s="23">
        <v>4</v>
      </c>
      <c r="L263" s="23">
        <v>4</v>
      </c>
      <c r="M263" s="23">
        <v>5</v>
      </c>
      <c r="N263" s="23">
        <v>4</v>
      </c>
      <c r="O263" s="23">
        <v>5</v>
      </c>
      <c r="P263" s="23">
        <v>4</v>
      </c>
      <c r="Q263" s="23">
        <v>5</v>
      </c>
      <c r="R263" s="23">
        <v>4</v>
      </c>
    </row>
    <row r="264" spans="1:18" hidden="1" x14ac:dyDescent="0.35">
      <c r="A264" s="25">
        <v>105146</v>
      </c>
      <c r="B264" s="25" t="s">
        <v>247</v>
      </c>
      <c r="C264" s="25" t="s">
        <v>248</v>
      </c>
      <c r="D264" s="21" t="e">
        <f>_xlfn.XLOOKUP(C264,FF!#REF!,FF!$M$4:$M$401)</f>
        <v>#REF!</v>
      </c>
      <c r="E264" s="24" t="s">
        <v>1114</v>
      </c>
      <c r="F264" s="25" t="s">
        <v>187</v>
      </c>
      <c r="G264" s="24" t="s">
        <v>1330</v>
      </c>
      <c r="H264" s="24" t="s">
        <v>16</v>
      </c>
      <c r="I264" s="22">
        <f>SUM(J264:R264)/45</f>
        <v>0.91111111111111109</v>
      </c>
      <c r="J264" s="23">
        <v>4</v>
      </c>
      <c r="K264" s="23">
        <v>5</v>
      </c>
      <c r="L264" s="23">
        <v>5</v>
      </c>
      <c r="M264" s="23">
        <v>4</v>
      </c>
      <c r="N264" s="23">
        <v>5</v>
      </c>
      <c r="O264" s="23">
        <v>5</v>
      </c>
      <c r="P264" s="23">
        <v>5</v>
      </c>
      <c r="Q264" s="23">
        <v>4</v>
      </c>
      <c r="R264" s="23">
        <v>4</v>
      </c>
    </row>
    <row r="265" spans="1:18" hidden="1" x14ac:dyDescent="0.35">
      <c r="A265" s="25">
        <v>106537</v>
      </c>
      <c r="B265" s="25" t="s">
        <v>685</v>
      </c>
      <c r="C265" s="25" t="s">
        <v>686</v>
      </c>
      <c r="D265" s="21" t="e">
        <f>_xlfn.XLOOKUP(C265,FF!#REF!,FF!$M$4:$M$401)</f>
        <v>#REF!</v>
      </c>
      <c r="E265" s="24" t="s">
        <v>1114</v>
      </c>
      <c r="F265" s="25" t="s">
        <v>187</v>
      </c>
      <c r="G265" s="24" t="s">
        <v>1330</v>
      </c>
      <c r="H265" s="24" t="s">
        <v>16</v>
      </c>
      <c r="I265" s="22">
        <f t="shared" ref="I265:I266" si="32">SUM(J265:R265)/45</f>
        <v>0.8666666666666667</v>
      </c>
      <c r="J265" s="23">
        <v>3</v>
      </c>
      <c r="K265" s="23">
        <v>5</v>
      </c>
      <c r="L265" s="23">
        <v>4</v>
      </c>
      <c r="M265" s="23">
        <v>4</v>
      </c>
      <c r="N265" s="23">
        <v>5</v>
      </c>
      <c r="O265" s="23">
        <v>4</v>
      </c>
      <c r="P265" s="23">
        <v>5</v>
      </c>
      <c r="Q265" s="23">
        <v>5</v>
      </c>
      <c r="R265" s="23">
        <v>4</v>
      </c>
    </row>
    <row r="266" spans="1:18" hidden="1" x14ac:dyDescent="0.35">
      <c r="A266" s="25">
        <v>106553</v>
      </c>
      <c r="B266" s="25" t="s">
        <v>714</v>
      </c>
      <c r="C266" s="25" t="s">
        <v>715</v>
      </c>
      <c r="D266" s="21" t="e">
        <f>_xlfn.XLOOKUP(C266,FF!#REF!,FF!$M$4:$M$401)</f>
        <v>#REF!</v>
      </c>
      <c r="E266" s="24" t="s">
        <v>1114</v>
      </c>
      <c r="F266" s="25" t="s">
        <v>187</v>
      </c>
      <c r="G266" s="24" t="s">
        <v>1330</v>
      </c>
      <c r="H266" s="24" t="s">
        <v>16</v>
      </c>
      <c r="I266" s="22">
        <f t="shared" si="32"/>
        <v>0.77777777777777779</v>
      </c>
      <c r="J266" s="23">
        <v>3</v>
      </c>
      <c r="K266" s="23">
        <v>5</v>
      </c>
      <c r="L266" s="23">
        <v>4</v>
      </c>
      <c r="M266" s="23">
        <v>4</v>
      </c>
      <c r="N266" s="23">
        <v>4</v>
      </c>
      <c r="O266" s="23">
        <v>4</v>
      </c>
      <c r="P266" s="23">
        <v>4</v>
      </c>
      <c r="Q266" s="23">
        <v>4</v>
      </c>
      <c r="R266" s="23">
        <v>3</v>
      </c>
    </row>
    <row r="267" spans="1:18" hidden="1" x14ac:dyDescent="0.35">
      <c r="A267" s="25" t="s">
        <v>1331</v>
      </c>
      <c r="B267" s="25" t="s">
        <v>1332</v>
      </c>
      <c r="C267" s="25" t="s">
        <v>618</v>
      </c>
      <c r="D267" s="21" t="e">
        <f>_xlfn.XLOOKUP(C267,FF!#REF!,FF!$M$4:$M$401)</f>
        <v>#REF!</v>
      </c>
      <c r="E267" s="24" t="s">
        <v>1114</v>
      </c>
      <c r="F267" s="25" t="s">
        <v>128</v>
      </c>
      <c r="G267" s="24" t="s">
        <v>1333</v>
      </c>
      <c r="H267" s="24" t="s">
        <v>16</v>
      </c>
      <c r="I267" s="22">
        <f>SUM(J267:R267)/45</f>
        <v>0.91111111111111109</v>
      </c>
      <c r="J267" s="23">
        <v>5</v>
      </c>
      <c r="K267" s="23">
        <v>5</v>
      </c>
      <c r="L267" s="23">
        <v>5</v>
      </c>
      <c r="M267" s="23">
        <v>4</v>
      </c>
      <c r="N267" s="23">
        <v>4</v>
      </c>
      <c r="O267" s="23">
        <v>4</v>
      </c>
      <c r="P267" s="23">
        <v>5</v>
      </c>
      <c r="Q267" s="23">
        <v>4</v>
      </c>
      <c r="R267" s="23">
        <v>5</v>
      </c>
    </row>
    <row r="268" spans="1:18" hidden="1" x14ac:dyDescent="0.35">
      <c r="A268" s="25" t="s">
        <v>1331</v>
      </c>
      <c r="B268" s="25" t="s">
        <v>1334</v>
      </c>
      <c r="C268" s="25" t="s">
        <v>234</v>
      </c>
      <c r="D268" s="21" t="e">
        <f>_xlfn.XLOOKUP(C268,FF!#REF!,FF!$M$4:$M$401)</f>
        <v>#REF!</v>
      </c>
      <c r="E268" s="24" t="s">
        <v>1114</v>
      </c>
      <c r="F268" s="25" t="s">
        <v>128</v>
      </c>
      <c r="G268" s="24" t="s">
        <v>1333</v>
      </c>
      <c r="H268" s="24" t="s">
        <v>16</v>
      </c>
      <c r="I268" s="22">
        <f t="shared" ref="I268:I270" si="33">SUM(J268:R268)/45</f>
        <v>0.91111111111111109</v>
      </c>
      <c r="J268" s="23">
        <v>5</v>
      </c>
      <c r="K268" s="23">
        <v>5</v>
      </c>
      <c r="L268" s="23">
        <v>5</v>
      </c>
      <c r="M268" s="23">
        <v>4</v>
      </c>
      <c r="N268" s="23">
        <v>4</v>
      </c>
      <c r="O268" s="23">
        <v>4</v>
      </c>
      <c r="P268" s="23">
        <v>5</v>
      </c>
      <c r="Q268" s="23">
        <v>5</v>
      </c>
      <c r="R268" s="23">
        <v>4</v>
      </c>
    </row>
    <row r="269" spans="1:18" hidden="1" x14ac:dyDescent="0.35">
      <c r="A269" s="25" t="s">
        <v>1335</v>
      </c>
      <c r="B269" s="25" t="s">
        <v>1336</v>
      </c>
      <c r="C269" s="25" t="s">
        <v>347</v>
      </c>
      <c r="D269" s="21" t="e">
        <f>_xlfn.XLOOKUP(C269,FF!#REF!,FF!$M$4:$M$401)</f>
        <v>#REF!</v>
      </c>
      <c r="E269" s="24" t="s">
        <v>1114</v>
      </c>
      <c r="F269" s="25" t="s">
        <v>128</v>
      </c>
      <c r="G269" s="24" t="s">
        <v>1333</v>
      </c>
      <c r="H269" s="24" t="s">
        <v>16</v>
      </c>
      <c r="I269" s="22">
        <f t="shared" si="33"/>
        <v>0.84444444444444444</v>
      </c>
      <c r="J269" s="23">
        <v>5</v>
      </c>
      <c r="K269" s="23">
        <v>4</v>
      </c>
      <c r="L269" s="23">
        <v>4</v>
      </c>
      <c r="M269" s="23">
        <v>3</v>
      </c>
      <c r="N269" s="23">
        <v>4</v>
      </c>
      <c r="O269" s="23">
        <v>4</v>
      </c>
      <c r="P269" s="23">
        <v>5</v>
      </c>
      <c r="Q269" s="23">
        <v>5</v>
      </c>
      <c r="R269" s="23">
        <v>4</v>
      </c>
    </row>
    <row r="270" spans="1:18" hidden="1" x14ac:dyDescent="0.35">
      <c r="A270" s="25" t="s">
        <v>1337</v>
      </c>
      <c r="B270" s="25" t="s">
        <v>1338</v>
      </c>
      <c r="C270" s="25" t="s">
        <v>271</v>
      </c>
      <c r="D270" s="21" t="e">
        <f>_xlfn.XLOOKUP(C270,FF!#REF!,FF!$M$4:$M$401)</f>
        <v>#REF!</v>
      </c>
      <c r="E270" s="24" t="s">
        <v>1114</v>
      </c>
      <c r="F270" s="25" t="s">
        <v>128</v>
      </c>
      <c r="G270" s="24" t="s">
        <v>1333</v>
      </c>
      <c r="H270" s="24" t="s">
        <v>16</v>
      </c>
      <c r="I270" s="22">
        <f t="shared" si="33"/>
        <v>0.55555555555555558</v>
      </c>
      <c r="J270" s="23">
        <v>3</v>
      </c>
      <c r="K270" s="23">
        <v>3</v>
      </c>
      <c r="L270" s="23">
        <v>2</v>
      </c>
      <c r="M270" s="23">
        <v>2</v>
      </c>
      <c r="N270" s="23">
        <v>3</v>
      </c>
      <c r="O270" s="23">
        <v>3</v>
      </c>
      <c r="P270" s="23">
        <v>3</v>
      </c>
      <c r="Q270" s="23">
        <v>3</v>
      </c>
      <c r="R270" s="23">
        <v>3</v>
      </c>
    </row>
    <row r="271" spans="1:18" hidden="1" x14ac:dyDescent="0.35">
      <c r="A271" s="25" t="s">
        <v>900</v>
      </c>
      <c r="B271" s="25" t="s">
        <v>353</v>
      </c>
      <c r="C271" s="25" t="s">
        <v>354</v>
      </c>
      <c r="D271" s="21" t="e">
        <f>_xlfn.XLOOKUP(C271,FF!#REF!,FF!$M$4:$M$401)</f>
        <v>#REF!</v>
      </c>
      <c r="E271" s="24" t="s">
        <v>1114</v>
      </c>
      <c r="F271" s="25" t="s">
        <v>1339</v>
      </c>
      <c r="G271" s="24" t="s">
        <v>1340</v>
      </c>
      <c r="H271" s="24" t="s">
        <v>16</v>
      </c>
      <c r="I271" s="22">
        <f>SUM(J271:R271)/45</f>
        <v>0.77777777777777779</v>
      </c>
      <c r="J271" s="23">
        <v>4</v>
      </c>
      <c r="K271" s="23">
        <v>4</v>
      </c>
      <c r="L271" s="23">
        <v>4</v>
      </c>
      <c r="M271" s="23">
        <v>3</v>
      </c>
      <c r="N271" s="23">
        <v>4</v>
      </c>
      <c r="O271" s="23">
        <v>4</v>
      </c>
      <c r="P271" s="23">
        <v>4</v>
      </c>
      <c r="Q271" s="23">
        <v>4</v>
      </c>
      <c r="R271" s="23">
        <v>4</v>
      </c>
    </row>
    <row r="272" spans="1:18" hidden="1" x14ac:dyDescent="0.35">
      <c r="A272" s="25" t="s">
        <v>899</v>
      </c>
      <c r="B272" s="25" t="s">
        <v>1341</v>
      </c>
      <c r="C272" s="25" t="s">
        <v>352</v>
      </c>
      <c r="D272" s="21" t="e">
        <f>_xlfn.XLOOKUP(C272,FF!#REF!,FF!$M$4:$M$401)</f>
        <v>#REF!</v>
      </c>
      <c r="E272" s="24" t="s">
        <v>1114</v>
      </c>
      <c r="F272" s="25" t="s">
        <v>1339</v>
      </c>
      <c r="G272" s="24" t="s">
        <v>1340</v>
      </c>
      <c r="H272" s="24" t="s">
        <v>16</v>
      </c>
      <c r="I272" s="22">
        <f t="shared" ref="I272:I275" si="34">SUM(J272:R272)/45</f>
        <v>0.91111111111111109</v>
      </c>
      <c r="J272" s="23">
        <v>5</v>
      </c>
      <c r="K272" s="23">
        <v>5</v>
      </c>
      <c r="L272" s="23">
        <v>4</v>
      </c>
      <c r="M272" s="23">
        <v>5</v>
      </c>
      <c r="N272" s="23">
        <v>5</v>
      </c>
      <c r="O272" s="23">
        <v>4</v>
      </c>
      <c r="P272" s="23">
        <v>4</v>
      </c>
      <c r="Q272" s="23">
        <v>5</v>
      </c>
      <c r="R272" s="23">
        <v>4</v>
      </c>
    </row>
    <row r="273" spans="1:18" hidden="1" x14ac:dyDescent="0.35">
      <c r="A273" s="25" t="s">
        <v>901</v>
      </c>
      <c r="B273" s="25" t="s">
        <v>1342</v>
      </c>
      <c r="C273" s="25" t="s">
        <v>355</v>
      </c>
      <c r="D273" s="21" t="e">
        <f>_xlfn.XLOOKUP(C273,FF!#REF!,FF!$M$4:$M$401)</f>
        <v>#REF!</v>
      </c>
      <c r="E273" s="24" t="s">
        <v>1114</v>
      </c>
      <c r="F273" s="25" t="s">
        <v>1339</v>
      </c>
      <c r="G273" s="24" t="s">
        <v>1340</v>
      </c>
      <c r="H273" s="24" t="s">
        <v>16</v>
      </c>
      <c r="I273" s="22">
        <f t="shared" si="34"/>
        <v>0.8</v>
      </c>
      <c r="J273" s="23">
        <v>4</v>
      </c>
      <c r="K273" s="23">
        <v>5</v>
      </c>
      <c r="L273" s="23">
        <v>4</v>
      </c>
      <c r="M273" s="23">
        <v>3</v>
      </c>
      <c r="N273" s="23">
        <v>4</v>
      </c>
      <c r="O273" s="23">
        <v>4</v>
      </c>
      <c r="P273" s="23">
        <v>4</v>
      </c>
      <c r="Q273" s="23">
        <v>4</v>
      </c>
      <c r="R273" s="23">
        <v>4</v>
      </c>
    </row>
    <row r="274" spans="1:18" hidden="1" x14ac:dyDescent="0.35">
      <c r="A274" s="25" t="s">
        <v>1021</v>
      </c>
      <c r="B274" s="25" t="s">
        <v>1343</v>
      </c>
      <c r="C274" s="25" t="s">
        <v>801</v>
      </c>
      <c r="D274" s="21" t="e">
        <f>_xlfn.XLOOKUP(C274,FF!#REF!,FF!$M$4:$M$401)</f>
        <v>#REF!</v>
      </c>
      <c r="E274" s="24" t="s">
        <v>1344</v>
      </c>
      <c r="F274" s="25" t="s">
        <v>1339</v>
      </c>
      <c r="G274" s="24" t="s">
        <v>1340</v>
      </c>
      <c r="H274" s="24" t="s">
        <v>16</v>
      </c>
      <c r="I274" s="22">
        <f t="shared" si="34"/>
        <v>0.91111111111111109</v>
      </c>
      <c r="J274" s="23">
        <v>4</v>
      </c>
      <c r="K274" s="23">
        <v>5</v>
      </c>
      <c r="L274" s="23">
        <v>4</v>
      </c>
      <c r="M274" s="23">
        <v>5</v>
      </c>
      <c r="N274" s="23">
        <v>5</v>
      </c>
      <c r="O274" s="23">
        <v>4</v>
      </c>
      <c r="P274" s="23">
        <v>5</v>
      </c>
      <c r="Q274" s="23">
        <v>5</v>
      </c>
      <c r="R274" s="23">
        <v>4</v>
      </c>
    </row>
    <row r="275" spans="1:18" hidden="1" x14ac:dyDescent="0.35">
      <c r="A275" s="25" t="s">
        <v>990</v>
      </c>
      <c r="B275" s="25" t="s">
        <v>1345</v>
      </c>
      <c r="C275" s="25" t="s">
        <v>687</v>
      </c>
      <c r="D275" s="21" t="e">
        <f>_xlfn.XLOOKUP(C275,FF!#REF!,FF!$M$4:$M$401)</f>
        <v>#REF!</v>
      </c>
      <c r="E275" s="24" t="s">
        <v>1114</v>
      </c>
      <c r="F275" s="25" t="s">
        <v>1339</v>
      </c>
      <c r="G275" s="24" t="s">
        <v>1340</v>
      </c>
      <c r="H275" s="24" t="s">
        <v>16</v>
      </c>
      <c r="I275" s="22">
        <f t="shared" si="34"/>
        <v>0.93333333333333335</v>
      </c>
      <c r="J275" s="23">
        <v>5</v>
      </c>
      <c r="K275" s="23">
        <v>5</v>
      </c>
      <c r="L275" s="23">
        <v>5</v>
      </c>
      <c r="M275" s="23">
        <v>5</v>
      </c>
      <c r="N275" s="23">
        <v>5</v>
      </c>
      <c r="O275" s="23">
        <v>4</v>
      </c>
      <c r="P275" s="23">
        <v>4</v>
      </c>
      <c r="Q275" s="23">
        <v>5</v>
      </c>
      <c r="R275" s="23">
        <v>4</v>
      </c>
    </row>
    <row r="276" spans="1:18" hidden="1" x14ac:dyDescent="0.35">
      <c r="A276" s="25">
        <v>105305</v>
      </c>
      <c r="B276" s="25" t="s">
        <v>1346</v>
      </c>
      <c r="C276" s="25" t="s">
        <v>405</v>
      </c>
      <c r="D276" s="21" t="e">
        <f>_xlfn.XLOOKUP(C276,FF!#REF!,FF!$M$4:$M$401)</f>
        <v>#REF!</v>
      </c>
      <c r="E276" s="24" t="s">
        <v>1114</v>
      </c>
      <c r="F276" s="25" t="s">
        <v>1347</v>
      </c>
      <c r="G276" s="24" t="s">
        <v>1348</v>
      </c>
      <c r="H276" s="24" t="s">
        <v>16</v>
      </c>
      <c r="I276" s="22">
        <f>SUM(J276:R276)/45</f>
        <v>0.91111111111111109</v>
      </c>
      <c r="J276" s="23">
        <v>4</v>
      </c>
      <c r="K276" s="23">
        <v>5</v>
      </c>
      <c r="L276" s="23">
        <v>5</v>
      </c>
      <c r="M276" s="23">
        <v>5</v>
      </c>
      <c r="N276" s="23">
        <v>5</v>
      </c>
      <c r="O276" s="23">
        <v>4</v>
      </c>
      <c r="P276" s="23">
        <v>5</v>
      </c>
      <c r="Q276" s="23">
        <v>4</v>
      </c>
      <c r="R276" s="23">
        <v>4</v>
      </c>
    </row>
    <row r="277" spans="1:18" hidden="1" x14ac:dyDescent="0.35">
      <c r="A277" s="25">
        <v>105356</v>
      </c>
      <c r="B277" s="25" t="s">
        <v>429</v>
      </c>
      <c r="C277" s="25" t="s">
        <v>430</v>
      </c>
      <c r="D277" s="21" t="e">
        <f>_xlfn.XLOOKUP(C277,FF!#REF!,FF!$M$4:$M$401)</f>
        <v>#REF!</v>
      </c>
      <c r="E277" s="24" t="s">
        <v>1114</v>
      </c>
      <c r="F277" s="25" t="s">
        <v>1347</v>
      </c>
      <c r="G277" s="24" t="s">
        <v>1348</v>
      </c>
      <c r="H277" s="24" t="s">
        <v>16</v>
      </c>
      <c r="I277" s="22">
        <f t="shared" ref="I277:I282" si="35">SUM(J277:R277)/45</f>
        <v>0.91111111111111109</v>
      </c>
      <c r="J277" s="23">
        <v>5</v>
      </c>
      <c r="K277" s="23">
        <v>4</v>
      </c>
      <c r="L277" s="23">
        <v>5</v>
      </c>
      <c r="M277" s="23">
        <v>5</v>
      </c>
      <c r="N277" s="23">
        <v>5</v>
      </c>
      <c r="O277" s="23">
        <v>4</v>
      </c>
      <c r="P277" s="23">
        <v>5</v>
      </c>
      <c r="Q277" s="23">
        <v>4</v>
      </c>
      <c r="R277" s="23">
        <v>4</v>
      </c>
    </row>
    <row r="278" spans="1:18" hidden="1" x14ac:dyDescent="0.35">
      <c r="A278" s="25">
        <v>106425</v>
      </c>
      <c r="B278" s="25" t="s">
        <v>604</v>
      </c>
      <c r="C278" s="25" t="s">
        <v>671</v>
      </c>
      <c r="D278" s="21" t="e">
        <f>_xlfn.XLOOKUP(C278,FF!#REF!,FF!$M$4:$M$401)</f>
        <v>#REF!</v>
      </c>
      <c r="E278" s="24" t="s">
        <v>1114</v>
      </c>
      <c r="F278" s="25" t="s">
        <v>1347</v>
      </c>
      <c r="G278" s="24" t="s">
        <v>1348</v>
      </c>
      <c r="H278" s="24" t="s">
        <v>16</v>
      </c>
      <c r="I278" s="22">
        <f t="shared" si="35"/>
        <v>0.8666666666666667</v>
      </c>
      <c r="J278" s="23">
        <v>5</v>
      </c>
      <c r="K278" s="23">
        <v>5</v>
      </c>
      <c r="L278" s="23">
        <v>5</v>
      </c>
      <c r="M278" s="23">
        <v>5</v>
      </c>
      <c r="N278" s="23">
        <v>4</v>
      </c>
      <c r="O278" s="23">
        <v>3</v>
      </c>
      <c r="P278" s="23">
        <v>5</v>
      </c>
      <c r="Q278" s="23">
        <v>3</v>
      </c>
      <c r="R278" s="23">
        <v>4</v>
      </c>
    </row>
    <row r="279" spans="1:18" hidden="1" x14ac:dyDescent="0.35">
      <c r="A279" s="25">
        <v>105301</v>
      </c>
      <c r="B279" s="25" t="s">
        <v>403</v>
      </c>
      <c r="C279" s="24" t="s">
        <v>404</v>
      </c>
      <c r="D279" s="21" t="e">
        <f>_xlfn.XLOOKUP(C279,FF!#REF!,FF!$M$4:$M$401)</f>
        <v>#REF!</v>
      </c>
      <c r="E279" s="24" t="s">
        <v>1114</v>
      </c>
      <c r="F279" s="25" t="s">
        <v>90</v>
      </c>
      <c r="G279" s="24" t="s">
        <v>1349</v>
      </c>
      <c r="H279" s="24" t="s">
        <v>33</v>
      </c>
      <c r="I279" s="22">
        <f t="shared" si="35"/>
        <v>0.8</v>
      </c>
      <c r="J279" s="23">
        <v>4</v>
      </c>
      <c r="K279" s="23">
        <v>4</v>
      </c>
      <c r="L279" s="23">
        <v>4</v>
      </c>
      <c r="M279" s="23">
        <v>4</v>
      </c>
      <c r="N279" s="23">
        <v>3</v>
      </c>
      <c r="O279" s="23">
        <v>3</v>
      </c>
      <c r="P279" s="23">
        <v>5</v>
      </c>
      <c r="Q279" s="23">
        <v>4</v>
      </c>
      <c r="R279" s="23">
        <v>5</v>
      </c>
    </row>
    <row r="280" spans="1:18" hidden="1" x14ac:dyDescent="0.35">
      <c r="A280" s="25">
        <v>107792</v>
      </c>
      <c r="B280" s="25" t="s">
        <v>744</v>
      </c>
      <c r="C280" s="24" t="s">
        <v>745</v>
      </c>
      <c r="D280" s="21" t="e">
        <f>_xlfn.XLOOKUP(C280,FF!#REF!,FF!$M$4:$M$401)</f>
        <v>#REF!</v>
      </c>
      <c r="E280" s="24" t="s">
        <v>1114</v>
      </c>
      <c r="F280" s="25" t="s">
        <v>90</v>
      </c>
      <c r="G280" s="24" t="s">
        <v>1349</v>
      </c>
      <c r="H280" s="24" t="s">
        <v>33</v>
      </c>
      <c r="I280" s="22">
        <f t="shared" si="35"/>
        <v>0.88888888888888884</v>
      </c>
      <c r="J280" s="23">
        <v>4</v>
      </c>
      <c r="K280" s="23">
        <v>4</v>
      </c>
      <c r="L280" s="23">
        <v>4</v>
      </c>
      <c r="M280" s="23">
        <v>4</v>
      </c>
      <c r="N280" s="23">
        <v>4</v>
      </c>
      <c r="O280" s="23">
        <v>5</v>
      </c>
      <c r="P280" s="23">
        <v>5</v>
      </c>
      <c r="Q280" s="23">
        <v>5</v>
      </c>
      <c r="R280" s="23">
        <v>5</v>
      </c>
    </row>
    <row r="281" spans="1:18" hidden="1" x14ac:dyDescent="0.35">
      <c r="A281" s="25">
        <v>106453</v>
      </c>
      <c r="B281" s="25" t="s">
        <v>682</v>
      </c>
      <c r="C281" s="24" t="s">
        <v>683</v>
      </c>
      <c r="D281" s="21" t="e">
        <f>_xlfn.XLOOKUP(C281,FF!#REF!,FF!$M$4:$M$401)</f>
        <v>#REF!</v>
      </c>
      <c r="E281" s="24" t="s">
        <v>1114</v>
      </c>
      <c r="F281" s="25" t="s">
        <v>90</v>
      </c>
      <c r="G281" s="24" t="s">
        <v>1349</v>
      </c>
      <c r="H281" s="24" t="s">
        <v>33</v>
      </c>
      <c r="I281" s="22">
        <f t="shared" si="35"/>
        <v>0.8666666666666667</v>
      </c>
      <c r="J281" s="23">
        <v>4</v>
      </c>
      <c r="K281" s="23">
        <v>4</v>
      </c>
      <c r="L281" s="23">
        <v>4</v>
      </c>
      <c r="M281" s="23">
        <v>3</v>
      </c>
      <c r="N281" s="23">
        <v>4</v>
      </c>
      <c r="O281" s="23">
        <v>5</v>
      </c>
      <c r="P281" s="23">
        <v>5</v>
      </c>
      <c r="Q281" s="23">
        <v>5</v>
      </c>
      <c r="R281" s="23">
        <v>5</v>
      </c>
    </row>
    <row r="282" spans="1:18" hidden="1" x14ac:dyDescent="0.35">
      <c r="A282" s="25">
        <v>105107</v>
      </c>
      <c r="B282" s="25" t="s">
        <v>241</v>
      </c>
      <c r="C282" s="24" t="s">
        <v>242</v>
      </c>
      <c r="D282" s="21" t="e">
        <f>_xlfn.XLOOKUP(C282,FF!#REF!,FF!$M$4:$M$401)</f>
        <v>#REF!</v>
      </c>
      <c r="E282" s="24" t="s">
        <v>1114</v>
      </c>
      <c r="F282" s="25" t="s">
        <v>90</v>
      </c>
      <c r="G282" s="24" t="s">
        <v>1349</v>
      </c>
      <c r="H282" s="24" t="s">
        <v>33</v>
      </c>
      <c r="I282" s="22">
        <f t="shared" si="35"/>
        <v>0.91111111111111109</v>
      </c>
      <c r="J282" s="23">
        <v>4</v>
      </c>
      <c r="K282" s="23">
        <v>5</v>
      </c>
      <c r="L282" s="23">
        <v>4</v>
      </c>
      <c r="M282" s="23">
        <v>5</v>
      </c>
      <c r="N282" s="23">
        <v>4</v>
      </c>
      <c r="O282" s="23">
        <v>4</v>
      </c>
      <c r="P282" s="23">
        <v>5</v>
      </c>
      <c r="Q282" s="23">
        <v>5</v>
      </c>
      <c r="R282" s="23">
        <v>5</v>
      </c>
    </row>
    <row r="283" spans="1:18" hidden="1" x14ac:dyDescent="0.35">
      <c r="A283" s="25">
        <v>105143</v>
      </c>
      <c r="B283" s="25" t="s">
        <v>245</v>
      </c>
      <c r="C283" s="24" t="s">
        <v>246</v>
      </c>
      <c r="D283" s="21" t="e">
        <f>_xlfn.XLOOKUP(C283,FF!#REF!,FF!$M$4:$M$401)</f>
        <v>#REF!</v>
      </c>
      <c r="E283" s="24" t="s">
        <v>1114</v>
      </c>
      <c r="F283" s="25" t="s">
        <v>1350</v>
      </c>
      <c r="G283" s="24" t="s">
        <v>1351</v>
      </c>
      <c r="H283" s="24" t="s">
        <v>33</v>
      </c>
      <c r="I283" s="22">
        <f>SUM(J283:R283)/45</f>
        <v>0.82222222222222219</v>
      </c>
      <c r="J283" s="23">
        <v>4</v>
      </c>
      <c r="K283" s="23">
        <v>4</v>
      </c>
      <c r="L283" s="23">
        <v>4</v>
      </c>
      <c r="M283" s="23">
        <v>4</v>
      </c>
      <c r="N283" s="23">
        <v>4</v>
      </c>
      <c r="O283" s="23">
        <v>4</v>
      </c>
      <c r="P283" s="23">
        <v>5</v>
      </c>
      <c r="Q283" s="23">
        <v>4</v>
      </c>
      <c r="R283" s="23">
        <v>4</v>
      </c>
    </row>
    <row r="284" spans="1:18" hidden="1" x14ac:dyDescent="0.35">
      <c r="A284" s="25">
        <v>104911</v>
      </c>
      <c r="B284" s="25" t="s">
        <v>1352</v>
      </c>
      <c r="C284" s="24" t="s">
        <v>817</v>
      </c>
      <c r="D284" s="21" t="e">
        <f>_xlfn.XLOOKUP(C284,FF!#REF!,FF!$M$4:$M$401)</f>
        <v>#REF!</v>
      </c>
      <c r="E284" s="24" t="s">
        <v>1141</v>
      </c>
      <c r="F284" s="25" t="s">
        <v>1350</v>
      </c>
      <c r="G284" s="24" t="s">
        <v>1351</v>
      </c>
      <c r="H284" s="24" t="s">
        <v>33</v>
      </c>
      <c r="I284" s="22">
        <f t="shared" ref="I284:I286" si="36">SUM(J284:R284)/45</f>
        <v>0.88888888888888884</v>
      </c>
      <c r="J284" s="23">
        <v>5</v>
      </c>
      <c r="K284" s="23">
        <v>5</v>
      </c>
      <c r="L284" s="23">
        <v>4</v>
      </c>
      <c r="M284" s="23">
        <v>4</v>
      </c>
      <c r="N284" s="23">
        <v>4</v>
      </c>
      <c r="O284" s="23">
        <v>4</v>
      </c>
      <c r="P284" s="23">
        <v>5</v>
      </c>
      <c r="Q284" s="23">
        <v>4</v>
      </c>
      <c r="R284" s="23">
        <v>5</v>
      </c>
    </row>
    <row r="285" spans="1:18" hidden="1" x14ac:dyDescent="0.35">
      <c r="A285" s="25">
        <v>106407</v>
      </c>
      <c r="B285" s="25" t="s">
        <v>1353</v>
      </c>
      <c r="C285" s="24" t="s">
        <v>676</v>
      </c>
      <c r="D285" s="21" t="e">
        <f>_xlfn.XLOOKUP(C285,FF!#REF!,FF!$M$4:$M$401)</f>
        <v>#REF!</v>
      </c>
      <c r="E285" s="24" t="s">
        <v>1114</v>
      </c>
      <c r="F285" s="25" t="s">
        <v>1350</v>
      </c>
      <c r="G285" s="24" t="s">
        <v>1351</v>
      </c>
      <c r="H285" s="24" t="s">
        <v>33</v>
      </c>
      <c r="I285" s="22">
        <f t="shared" si="36"/>
        <v>0.84444444444444444</v>
      </c>
      <c r="J285" s="23">
        <v>4</v>
      </c>
      <c r="K285" s="23">
        <v>4</v>
      </c>
      <c r="L285" s="23">
        <v>4</v>
      </c>
      <c r="M285" s="23">
        <v>4</v>
      </c>
      <c r="N285" s="23">
        <v>4</v>
      </c>
      <c r="O285" s="23">
        <v>4</v>
      </c>
      <c r="P285" s="23">
        <v>5</v>
      </c>
      <c r="Q285" s="23">
        <v>4</v>
      </c>
      <c r="R285" s="23">
        <v>5</v>
      </c>
    </row>
    <row r="286" spans="1:18" hidden="1" x14ac:dyDescent="0.35">
      <c r="A286" s="25">
        <v>106448</v>
      </c>
      <c r="B286" s="25" t="s">
        <v>674</v>
      </c>
      <c r="C286" s="24" t="s">
        <v>675</v>
      </c>
      <c r="D286" s="21" t="e">
        <f>_xlfn.XLOOKUP(C286,FF!#REF!,FF!$M$4:$M$401)</f>
        <v>#REF!</v>
      </c>
      <c r="E286" s="24" t="s">
        <v>1114</v>
      </c>
      <c r="F286" s="25" t="s">
        <v>1350</v>
      </c>
      <c r="G286" s="24" t="s">
        <v>1351</v>
      </c>
      <c r="H286" s="24" t="s">
        <v>33</v>
      </c>
      <c r="I286" s="22">
        <f t="shared" si="36"/>
        <v>0.82222222222222219</v>
      </c>
      <c r="J286" s="23">
        <v>4</v>
      </c>
      <c r="K286" s="23">
        <v>4</v>
      </c>
      <c r="L286" s="23">
        <v>4</v>
      </c>
      <c r="M286" s="23">
        <v>4</v>
      </c>
      <c r="N286" s="23">
        <v>4</v>
      </c>
      <c r="O286" s="23">
        <v>4</v>
      </c>
      <c r="P286" s="23">
        <v>5</v>
      </c>
      <c r="Q286" s="23">
        <v>4</v>
      </c>
      <c r="R286" s="23">
        <v>4</v>
      </c>
    </row>
    <row r="287" spans="1:18" hidden="1" x14ac:dyDescent="0.35">
      <c r="A287" s="20">
        <v>105377</v>
      </c>
      <c r="B287" s="25" t="s">
        <v>1354</v>
      </c>
      <c r="C287" s="24" t="s">
        <v>475</v>
      </c>
      <c r="D287" s="21" t="e">
        <f>_xlfn.XLOOKUP(C287,FF!#REF!,FF!$M$4:$M$401)</f>
        <v>#REF!</v>
      </c>
      <c r="E287" s="24" t="s">
        <v>1114</v>
      </c>
      <c r="F287" s="25" t="s">
        <v>73</v>
      </c>
      <c r="G287" s="24" t="s">
        <v>1355</v>
      </c>
      <c r="H287" s="24" t="s">
        <v>33</v>
      </c>
      <c r="I287" s="22">
        <f>SUM(J287:R287)/45</f>
        <v>0.8</v>
      </c>
      <c r="J287" s="23">
        <v>4</v>
      </c>
      <c r="K287" s="23">
        <v>4</v>
      </c>
      <c r="L287" s="23">
        <v>4</v>
      </c>
      <c r="M287" s="23">
        <v>4</v>
      </c>
      <c r="N287" s="23">
        <v>4</v>
      </c>
      <c r="O287" s="23">
        <v>3</v>
      </c>
      <c r="P287" s="23">
        <v>5</v>
      </c>
      <c r="Q287" s="23">
        <v>4</v>
      </c>
      <c r="R287" s="23">
        <v>4</v>
      </c>
    </row>
    <row r="288" spans="1:18" hidden="1" x14ac:dyDescent="0.35">
      <c r="A288" s="20">
        <v>105306</v>
      </c>
      <c r="B288" s="25" t="s">
        <v>1356</v>
      </c>
      <c r="C288" s="24" t="s">
        <v>463</v>
      </c>
      <c r="D288" s="21" t="e">
        <f>_xlfn.XLOOKUP(C288,FF!#REF!,FF!$M$4:$M$401)</f>
        <v>#REF!</v>
      </c>
      <c r="E288" s="24" t="s">
        <v>1114</v>
      </c>
      <c r="F288" s="25" t="s">
        <v>73</v>
      </c>
      <c r="G288" s="24" t="s">
        <v>1355</v>
      </c>
      <c r="H288" s="24" t="s">
        <v>33</v>
      </c>
      <c r="I288" s="22">
        <f t="shared" ref="I288:I292" si="37">SUM(J288:R288)/45</f>
        <v>0.88888888888888884</v>
      </c>
      <c r="J288" s="23">
        <v>5</v>
      </c>
      <c r="K288" s="23">
        <v>4</v>
      </c>
      <c r="L288" s="23">
        <v>4</v>
      </c>
      <c r="M288" s="23">
        <v>5</v>
      </c>
      <c r="N288" s="23">
        <v>4</v>
      </c>
      <c r="O288" s="23">
        <v>5</v>
      </c>
      <c r="P288" s="23">
        <v>4</v>
      </c>
      <c r="Q288" s="23">
        <v>5</v>
      </c>
      <c r="R288" s="23">
        <v>4</v>
      </c>
    </row>
    <row r="289" spans="1:18" hidden="1" x14ac:dyDescent="0.35">
      <c r="A289" s="20">
        <v>105307</v>
      </c>
      <c r="B289" s="25" t="s">
        <v>443</v>
      </c>
      <c r="C289" s="24" t="s">
        <v>444</v>
      </c>
      <c r="D289" s="21" t="e">
        <f>_xlfn.XLOOKUP(C289,FF!#REF!,FF!$M$4:$M$401)</f>
        <v>#REF!</v>
      </c>
      <c r="E289" s="24" t="s">
        <v>1114</v>
      </c>
      <c r="F289" s="25" t="s">
        <v>73</v>
      </c>
      <c r="G289" s="24" t="s">
        <v>1355</v>
      </c>
      <c r="H289" s="24" t="s">
        <v>33</v>
      </c>
      <c r="I289" s="22">
        <f t="shared" si="37"/>
        <v>0.8</v>
      </c>
      <c r="J289" s="23">
        <v>3</v>
      </c>
      <c r="K289" s="23">
        <v>4</v>
      </c>
      <c r="L289" s="23">
        <v>3</v>
      </c>
      <c r="M289" s="23">
        <v>4</v>
      </c>
      <c r="N289" s="23">
        <v>4</v>
      </c>
      <c r="O289" s="23">
        <v>5</v>
      </c>
      <c r="P289" s="23">
        <v>5</v>
      </c>
      <c r="Q289" s="23">
        <v>4</v>
      </c>
      <c r="R289" s="23">
        <v>4</v>
      </c>
    </row>
    <row r="290" spans="1:18" x14ac:dyDescent="0.35">
      <c r="A290" s="20">
        <v>106634</v>
      </c>
      <c r="B290" s="20" t="s">
        <v>1357</v>
      </c>
      <c r="C290" s="21" t="s">
        <v>1358</v>
      </c>
      <c r="D290" s="21" t="e">
        <f>_xlfn.XLOOKUP(C290,FF!#REF!,FF!$M$4:$M$401)</f>
        <v>#REF!</v>
      </c>
      <c r="E290" s="24" t="s">
        <v>1114</v>
      </c>
      <c r="F290" s="25" t="s">
        <v>124</v>
      </c>
      <c r="G290" s="24" t="s">
        <v>1359</v>
      </c>
      <c r="H290" s="24" t="s">
        <v>33</v>
      </c>
      <c r="I290" s="22">
        <f t="shared" si="37"/>
        <v>0.68888888888888888</v>
      </c>
      <c r="J290" s="23">
        <v>3</v>
      </c>
      <c r="K290" s="23">
        <v>3</v>
      </c>
      <c r="L290" s="23">
        <v>3</v>
      </c>
      <c r="M290" s="23">
        <v>3</v>
      </c>
      <c r="N290" s="23">
        <v>3</v>
      </c>
      <c r="O290" s="23">
        <v>4</v>
      </c>
      <c r="P290" s="23">
        <v>5</v>
      </c>
      <c r="Q290" s="23">
        <v>3</v>
      </c>
      <c r="R290" s="23">
        <v>4</v>
      </c>
    </row>
    <row r="291" spans="1:18" x14ac:dyDescent="0.35">
      <c r="A291" s="20">
        <v>105390</v>
      </c>
      <c r="B291" s="20" t="s">
        <v>1360</v>
      </c>
      <c r="C291" s="21" t="s">
        <v>1361</v>
      </c>
      <c r="D291" s="21" t="e">
        <f>_xlfn.XLOOKUP(C291,FF!#REF!,FF!$M$4:$M$401)</f>
        <v>#REF!</v>
      </c>
      <c r="E291" s="24" t="s">
        <v>1114</v>
      </c>
      <c r="F291" s="25" t="s">
        <v>124</v>
      </c>
      <c r="G291" s="24" t="s">
        <v>1359</v>
      </c>
      <c r="H291" s="24" t="s">
        <v>33</v>
      </c>
      <c r="I291" s="22">
        <f t="shared" si="37"/>
        <v>0.84444444444444444</v>
      </c>
      <c r="J291" s="23">
        <v>4</v>
      </c>
      <c r="K291" s="23">
        <v>4</v>
      </c>
      <c r="L291" s="23">
        <v>4</v>
      </c>
      <c r="M291" s="23">
        <v>4</v>
      </c>
      <c r="N291" s="23">
        <v>4</v>
      </c>
      <c r="O291" s="23">
        <v>4</v>
      </c>
      <c r="P291" s="23">
        <v>5</v>
      </c>
      <c r="Q291" s="23">
        <v>4</v>
      </c>
      <c r="R291" s="23">
        <v>5</v>
      </c>
    </row>
    <row r="292" spans="1:18" x14ac:dyDescent="0.35">
      <c r="A292" s="20">
        <v>105374</v>
      </c>
      <c r="B292" s="20" t="s">
        <v>1362</v>
      </c>
      <c r="C292" s="21" t="s">
        <v>1363</v>
      </c>
      <c r="D292" s="21" t="e">
        <f>_xlfn.XLOOKUP(C292,FF!#REF!,FF!$M$4:$M$401)</f>
        <v>#REF!</v>
      </c>
      <c r="E292" s="24" t="s">
        <v>1114</v>
      </c>
      <c r="F292" s="25" t="s">
        <v>124</v>
      </c>
      <c r="G292" s="24" t="s">
        <v>1359</v>
      </c>
      <c r="H292" s="24" t="s">
        <v>33</v>
      </c>
      <c r="I292" s="22">
        <f t="shared" si="37"/>
        <v>0.8</v>
      </c>
      <c r="J292" s="23">
        <v>4</v>
      </c>
      <c r="K292" s="23">
        <v>3</v>
      </c>
      <c r="L292" s="23">
        <v>4</v>
      </c>
      <c r="M292" s="23">
        <v>4</v>
      </c>
      <c r="N292" s="23">
        <v>4</v>
      </c>
      <c r="O292" s="23">
        <v>4</v>
      </c>
      <c r="P292" s="23">
        <v>5</v>
      </c>
      <c r="Q292" s="23">
        <v>4</v>
      </c>
      <c r="R292" s="23">
        <v>4</v>
      </c>
    </row>
    <row r="293" spans="1:18" hidden="1" x14ac:dyDescent="0.35">
      <c r="A293" s="20">
        <v>105192</v>
      </c>
      <c r="B293" s="20" t="s">
        <v>286</v>
      </c>
      <c r="C293" s="21" t="s">
        <v>287</v>
      </c>
      <c r="D293" s="21" t="e">
        <f>_xlfn.XLOOKUP(C293,FF!#REF!,FF!$M$4:$M$401)</f>
        <v>#REF!</v>
      </c>
      <c r="E293" s="21" t="s">
        <v>1114</v>
      </c>
      <c r="F293" s="20" t="s">
        <v>126</v>
      </c>
      <c r="G293" s="21" t="s">
        <v>1364</v>
      </c>
      <c r="H293" s="24" t="s">
        <v>33</v>
      </c>
      <c r="I293" s="22">
        <f>SUM(J293:R293)/45</f>
        <v>0.8</v>
      </c>
      <c r="J293" s="23">
        <v>5</v>
      </c>
      <c r="K293" s="23">
        <v>4</v>
      </c>
      <c r="L293" s="23">
        <v>4</v>
      </c>
      <c r="M293" s="23">
        <v>4</v>
      </c>
      <c r="N293" s="23">
        <v>4</v>
      </c>
      <c r="O293" s="23">
        <v>4</v>
      </c>
      <c r="P293" s="23">
        <v>5</v>
      </c>
      <c r="Q293" s="23">
        <v>3</v>
      </c>
      <c r="R293" s="23">
        <v>3</v>
      </c>
    </row>
    <row r="294" spans="1:18" hidden="1" x14ac:dyDescent="0.35">
      <c r="A294" s="20">
        <v>105190</v>
      </c>
      <c r="B294" s="20" t="s">
        <v>293</v>
      </c>
      <c r="C294" s="21" t="s">
        <v>294</v>
      </c>
      <c r="D294" s="21" t="e">
        <f>_xlfn.XLOOKUP(C294,FF!#REF!,FF!$M$4:$M$401)</f>
        <v>#REF!</v>
      </c>
      <c r="E294" s="21" t="s">
        <v>1114</v>
      </c>
      <c r="F294" s="20" t="s">
        <v>126</v>
      </c>
      <c r="G294" s="21" t="s">
        <v>1364</v>
      </c>
      <c r="H294" s="24" t="s">
        <v>33</v>
      </c>
      <c r="I294" s="22">
        <f t="shared" ref="I294:I297" si="38">SUM(J294:R294)/45</f>
        <v>0.8</v>
      </c>
      <c r="J294" s="23">
        <v>4</v>
      </c>
      <c r="K294" s="23">
        <v>4</v>
      </c>
      <c r="L294" s="23">
        <v>4</v>
      </c>
      <c r="M294" s="23">
        <v>3</v>
      </c>
      <c r="N294" s="23">
        <v>4</v>
      </c>
      <c r="O294" s="23">
        <v>4</v>
      </c>
      <c r="P294" s="23">
        <v>5</v>
      </c>
      <c r="Q294" s="23">
        <v>4</v>
      </c>
      <c r="R294" s="23">
        <v>4</v>
      </c>
    </row>
    <row r="295" spans="1:18" hidden="1" x14ac:dyDescent="0.35">
      <c r="A295" s="20">
        <v>105282</v>
      </c>
      <c r="B295" s="20" t="s">
        <v>369</v>
      </c>
      <c r="C295" s="21" t="s">
        <v>370</v>
      </c>
      <c r="D295" s="21" t="e">
        <f>_xlfn.XLOOKUP(C295,FF!#REF!,FF!$M$4:$M$401)</f>
        <v>#REF!</v>
      </c>
      <c r="E295" s="21" t="s">
        <v>1114</v>
      </c>
      <c r="F295" s="20" t="s">
        <v>126</v>
      </c>
      <c r="G295" s="21" t="s">
        <v>1364</v>
      </c>
      <c r="H295" s="24" t="s">
        <v>33</v>
      </c>
      <c r="I295" s="22">
        <f t="shared" si="38"/>
        <v>0.8666666666666667</v>
      </c>
      <c r="J295" s="23">
        <v>5</v>
      </c>
      <c r="K295" s="23">
        <v>5</v>
      </c>
      <c r="L295" s="23">
        <v>4</v>
      </c>
      <c r="M295" s="23">
        <v>4</v>
      </c>
      <c r="N295" s="23">
        <v>4</v>
      </c>
      <c r="O295" s="23">
        <v>4</v>
      </c>
      <c r="P295" s="23">
        <v>5</v>
      </c>
      <c r="Q295" s="23">
        <v>4</v>
      </c>
      <c r="R295" s="23">
        <v>4</v>
      </c>
    </row>
    <row r="296" spans="1:18" hidden="1" x14ac:dyDescent="0.35">
      <c r="A296" s="20">
        <v>105370</v>
      </c>
      <c r="B296" s="20" t="s">
        <v>465</v>
      </c>
      <c r="C296" s="21" t="s">
        <v>466</v>
      </c>
      <c r="D296" s="21" t="e">
        <f>_xlfn.XLOOKUP(C296,FF!#REF!,FF!$M$4:$M$401)</f>
        <v>#REF!</v>
      </c>
      <c r="E296" s="21" t="s">
        <v>1114</v>
      </c>
      <c r="F296" s="20" t="s">
        <v>126</v>
      </c>
      <c r="G296" s="21" t="s">
        <v>1364</v>
      </c>
      <c r="H296" s="24" t="s">
        <v>33</v>
      </c>
      <c r="I296" s="22">
        <f t="shared" si="38"/>
        <v>0.84444444444444444</v>
      </c>
      <c r="J296" s="23">
        <v>4</v>
      </c>
      <c r="K296" s="23">
        <v>5</v>
      </c>
      <c r="L296" s="23">
        <v>4</v>
      </c>
      <c r="M296" s="23">
        <v>4</v>
      </c>
      <c r="N296" s="23">
        <v>4</v>
      </c>
      <c r="O296" s="23">
        <v>4</v>
      </c>
      <c r="P296" s="23">
        <v>5</v>
      </c>
      <c r="Q296" s="23">
        <v>4</v>
      </c>
      <c r="R296" s="23">
        <v>4</v>
      </c>
    </row>
    <row r="297" spans="1:18" hidden="1" x14ac:dyDescent="0.35">
      <c r="A297" s="20">
        <v>105394</v>
      </c>
      <c r="B297" s="20" t="s">
        <v>485</v>
      </c>
      <c r="C297" s="21" t="s">
        <v>486</v>
      </c>
      <c r="D297" s="21" t="e">
        <f>_xlfn.XLOOKUP(C297,FF!#REF!,FF!$M$4:$M$401)</f>
        <v>#REF!</v>
      </c>
      <c r="E297" s="21" t="s">
        <v>1114</v>
      </c>
      <c r="F297" s="20" t="s">
        <v>126</v>
      </c>
      <c r="G297" s="21" t="s">
        <v>1364</v>
      </c>
      <c r="H297" s="24" t="s">
        <v>33</v>
      </c>
      <c r="I297" s="22">
        <f t="shared" si="38"/>
        <v>0.82222222222222219</v>
      </c>
      <c r="J297" s="23">
        <v>4</v>
      </c>
      <c r="K297" s="23">
        <v>4</v>
      </c>
      <c r="L297" s="23">
        <v>4</v>
      </c>
      <c r="M297" s="23">
        <v>3</v>
      </c>
      <c r="N297" s="23">
        <v>4</v>
      </c>
      <c r="O297" s="23">
        <v>4</v>
      </c>
      <c r="P297" s="23">
        <v>5</v>
      </c>
      <c r="Q297" s="23">
        <v>4</v>
      </c>
      <c r="R297" s="23">
        <v>5</v>
      </c>
    </row>
    <row r="298" spans="1:18" hidden="1" x14ac:dyDescent="0.35">
      <c r="A298" s="20">
        <v>105184</v>
      </c>
      <c r="B298" s="20" t="s">
        <v>275</v>
      </c>
      <c r="C298" s="21" t="s">
        <v>276</v>
      </c>
      <c r="D298" s="21" t="e">
        <f>_xlfn.XLOOKUP(C298,FF!#REF!,FF!$M$4:$M$401)</f>
        <v>#REF!</v>
      </c>
      <c r="E298" s="21" t="s">
        <v>1114</v>
      </c>
      <c r="F298" s="20" t="s">
        <v>1365</v>
      </c>
      <c r="G298" s="21" t="s">
        <v>1366</v>
      </c>
      <c r="H298" s="21" t="s">
        <v>1367</v>
      </c>
      <c r="I298" s="22">
        <f>SUM(J298:R298)/45</f>
        <v>0.97777777777777775</v>
      </c>
      <c r="J298" s="23">
        <v>5</v>
      </c>
      <c r="K298" s="23">
        <v>5</v>
      </c>
      <c r="L298" s="23">
        <v>5</v>
      </c>
      <c r="M298" s="23">
        <v>5</v>
      </c>
      <c r="N298" s="23">
        <v>4</v>
      </c>
      <c r="O298" s="23">
        <v>5</v>
      </c>
      <c r="P298" s="23">
        <v>5</v>
      </c>
      <c r="Q298" s="23">
        <v>5</v>
      </c>
      <c r="R298" s="23">
        <v>5</v>
      </c>
    </row>
    <row r="299" spans="1:18" hidden="1" x14ac:dyDescent="0.35">
      <c r="A299" s="20">
        <v>105294</v>
      </c>
      <c r="B299" s="20" t="s">
        <v>350</v>
      </c>
      <c r="C299" s="21" t="s">
        <v>351</v>
      </c>
      <c r="D299" s="21" t="e">
        <f>_xlfn.XLOOKUP(C299,FF!#REF!,FF!$M$4:$M$401)</f>
        <v>#REF!</v>
      </c>
      <c r="E299" s="21" t="s">
        <v>1114</v>
      </c>
      <c r="F299" s="20" t="s">
        <v>1365</v>
      </c>
      <c r="G299" s="21" t="s">
        <v>1366</v>
      </c>
      <c r="H299" s="21" t="s">
        <v>1367</v>
      </c>
      <c r="I299" s="22">
        <f t="shared" ref="I299:I302" si="39">SUM(J299:R299)/45</f>
        <v>0.97777777777777775</v>
      </c>
      <c r="J299" s="23">
        <v>5</v>
      </c>
      <c r="K299" s="23">
        <v>5</v>
      </c>
      <c r="L299" s="23">
        <v>5</v>
      </c>
      <c r="M299" s="23">
        <v>5</v>
      </c>
      <c r="N299" s="23">
        <v>4</v>
      </c>
      <c r="O299" s="23">
        <v>5</v>
      </c>
      <c r="P299" s="23">
        <v>5</v>
      </c>
      <c r="Q299" s="23">
        <v>5</v>
      </c>
      <c r="R299" s="23">
        <v>5</v>
      </c>
    </row>
    <row r="300" spans="1:18" hidden="1" x14ac:dyDescent="0.35">
      <c r="A300" s="20">
        <v>107799</v>
      </c>
      <c r="B300" s="20" t="s">
        <v>742</v>
      </c>
      <c r="C300" s="21" t="s">
        <v>743</v>
      </c>
      <c r="D300" s="21" t="e">
        <f>_xlfn.XLOOKUP(C300,FF!#REF!,FF!$M$4:$M$401)</f>
        <v>#REF!</v>
      </c>
      <c r="E300" s="21" t="s">
        <v>1114</v>
      </c>
      <c r="F300" s="20" t="s">
        <v>1365</v>
      </c>
      <c r="G300" s="21" t="s">
        <v>1366</v>
      </c>
      <c r="H300" s="21" t="s">
        <v>1367</v>
      </c>
      <c r="I300" s="22">
        <f t="shared" si="39"/>
        <v>0.8</v>
      </c>
      <c r="J300" s="23">
        <v>4</v>
      </c>
      <c r="K300" s="23">
        <v>4</v>
      </c>
      <c r="L300" s="23">
        <v>4</v>
      </c>
      <c r="M300" s="23">
        <v>4</v>
      </c>
      <c r="N300" s="23">
        <v>3</v>
      </c>
      <c r="O300" s="23">
        <v>5</v>
      </c>
      <c r="P300" s="23">
        <v>4</v>
      </c>
      <c r="Q300" s="23">
        <v>4</v>
      </c>
      <c r="R300" s="23">
        <v>4</v>
      </c>
    </row>
    <row r="301" spans="1:18" hidden="1" x14ac:dyDescent="0.35">
      <c r="A301" s="20">
        <v>104845</v>
      </c>
      <c r="B301" s="20" t="s">
        <v>811</v>
      </c>
      <c r="C301" s="21" t="s">
        <v>812</v>
      </c>
      <c r="D301" s="21" t="e">
        <f>_xlfn.XLOOKUP(C301,FF!#REF!,FF!$M$4:$M$401)</f>
        <v>#REF!</v>
      </c>
      <c r="E301" s="21" t="s">
        <v>1114</v>
      </c>
      <c r="F301" s="20" t="s">
        <v>1365</v>
      </c>
      <c r="G301" s="21" t="s">
        <v>1366</v>
      </c>
      <c r="H301" s="21" t="s">
        <v>1367</v>
      </c>
      <c r="I301" s="22">
        <f t="shared" si="39"/>
        <v>1</v>
      </c>
      <c r="J301" s="23">
        <v>5</v>
      </c>
      <c r="K301" s="23">
        <v>5</v>
      </c>
      <c r="L301" s="23">
        <v>5</v>
      </c>
      <c r="M301" s="23">
        <v>5</v>
      </c>
      <c r="N301" s="23">
        <v>5</v>
      </c>
      <c r="O301" s="23">
        <v>5</v>
      </c>
      <c r="P301" s="23">
        <v>5</v>
      </c>
      <c r="Q301" s="23">
        <v>5</v>
      </c>
      <c r="R301" s="23">
        <v>5</v>
      </c>
    </row>
    <row r="302" spans="1:18" hidden="1" x14ac:dyDescent="0.35">
      <c r="A302" s="20">
        <v>105314</v>
      </c>
      <c r="B302" s="20" t="s">
        <v>401</v>
      </c>
      <c r="C302" s="21" t="s">
        <v>402</v>
      </c>
      <c r="D302" s="21" t="e">
        <f>_xlfn.XLOOKUP(C302,FF!#REF!,FF!$M$4:$M$401)</f>
        <v>#REF!</v>
      </c>
      <c r="E302" s="21" t="s">
        <v>1114</v>
      </c>
      <c r="F302" s="20" t="s">
        <v>1365</v>
      </c>
      <c r="G302" s="21" t="s">
        <v>1366</v>
      </c>
      <c r="H302" s="21" t="s">
        <v>1367</v>
      </c>
      <c r="I302" s="22">
        <f t="shared" si="39"/>
        <v>1</v>
      </c>
      <c r="J302" s="23">
        <v>5</v>
      </c>
      <c r="K302" s="23">
        <v>5</v>
      </c>
      <c r="L302" s="23">
        <v>5</v>
      </c>
      <c r="M302" s="23">
        <v>5</v>
      </c>
      <c r="N302" s="23">
        <v>5</v>
      </c>
      <c r="O302" s="23">
        <v>5</v>
      </c>
      <c r="P302" s="23">
        <v>5</v>
      </c>
      <c r="Q302" s="23">
        <v>5</v>
      </c>
      <c r="R302" s="23">
        <v>5</v>
      </c>
    </row>
    <row r="303" spans="1:18" hidden="1" x14ac:dyDescent="0.35">
      <c r="A303" s="20">
        <v>105133</v>
      </c>
      <c r="B303" s="20" t="s">
        <v>214</v>
      </c>
      <c r="C303" s="21" t="s">
        <v>215</v>
      </c>
      <c r="D303" s="21" t="e">
        <f>_xlfn.XLOOKUP(C303,FF!#REF!,FF!$M$4:$M$401)</f>
        <v>#REF!</v>
      </c>
      <c r="E303" s="21" t="s">
        <v>1114</v>
      </c>
      <c r="F303" s="25" t="s">
        <v>755</v>
      </c>
      <c r="G303" s="24" t="s">
        <v>1368</v>
      </c>
      <c r="H303" s="21" t="s">
        <v>1367</v>
      </c>
      <c r="I303" s="22">
        <f>SUM(J303:R303)/45</f>
        <v>0.8</v>
      </c>
      <c r="J303" s="23">
        <v>3</v>
      </c>
      <c r="K303" s="23">
        <v>4</v>
      </c>
      <c r="L303" s="23">
        <v>4</v>
      </c>
      <c r="M303" s="23">
        <v>4</v>
      </c>
      <c r="N303" s="23">
        <v>5</v>
      </c>
      <c r="O303" s="23">
        <v>4</v>
      </c>
      <c r="P303" s="23">
        <v>4</v>
      </c>
      <c r="Q303" s="23">
        <v>4</v>
      </c>
      <c r="R303" s="23">
        <v>4</v>
      </c>
    </row>
    <row r="304" spans="1:18" hidden="1" x14ac:dyDescent="0.35">
      <c r="A304" s="20">
        <v>105278</v>
      </c>
      <c r="B304" s="20" t="s">
        <v>356</v>
      </c>
      <c r="C304" s="21" t="s">
        <v>357</v>
      </c>
      <c r="D304" s="21" t="e">
        <f>_xlfn.XLOOKUP(C304,FF!#REF!,FF!$M$4:$M$401)</f>
        <v>#REF!</v>
      </c>
      <c r="E304" s="21" t="s">
        <v>1114</v>
      </c>
      <c r="F304" s="25" t="s">
        <v>755</v>
      </c>
      <c r="G304" s="24" t="s">
        <v>1368</v>
      </c>
      <c r="H304" s="21" t="s">
        <v>1367</v>
      </c>
      <c r="I304" s="22">
        <f t="shared" ref="I304:I306" si="40">SUM(J304:R304)/45</f>
        <v>0.8666666666666667</v>
      </c>
      <c r="J304" s="23">
        <v>4</v>
      </c>
      <c r="K304" s="23">
        <v>4</v>
      </c>
      <c r="L304" s="23">
        <v>5</v>
      </c>
      <c r="M304" s="23">
        <v>4</v>
      </c>
      <c r="N304" s="23">
        <v>4</v>
      </c>
      <c r="O304" s="23">
        <v>4</v>
      </c>
      <c r="P304" s="23">
        <v>4</v>
      </c>
      <c r="Q304" s="23">
        <v>5</v>
      </c>
      <c r="R304" s="23">
        <v>5</v>
      </c>
    </row>
    <row r="305" spans="1:18" hidden="1" x14ac:dyDescent="0.35">
      <c r="A305" s="20">
        <v>105735</v>
      </c>
      <c r="B305" s="20" t="s">
        <v>606</v>
      </c>
      <c r="C305" s="21" t="s">
        <v>607</v>
      </c>
      <c r="D305" s="21" t="e">
        <f>_xlfn.XLOOKUP(C305,FF!#REF!,FF!$M$4:$M$401)</f>
        <v>#REF!</v>
      </c>
      <c r="E305" s="21" t="s">
        <v>1114</v>
      </c>
      <c r="F305" s="25" t="s">
        <v>755</v>
      </c>
      <c r="G305" s="24" t="s">
        <v>1368</v>
      </c>
      <c r="H305" s="21" t="s">
        <v>1367</v>
      </c>
      <c r="I305" s="22">
        <f t="shared" si="40"/>
        <v>0.8</v>
      </c>
      <c r="J305" s="23">
        <v>3</v>
      </c>
      <c r="K305" s="23">
        <v>4</v>
      </c>
      <c r="L305" s="23">
        <v>5</v>
      </c>
      <c r="M305" s="23">
        <v>4</v>
      </c>
      <c r="N305" s="23">
        <v>4</v>
      </c>
      <c r="O305" s="23">
        <v>4</v>
      </c>
      <c r="P305" s="23">
        <v>4</v>
      </c>
      <c r="Q305" s="23">
        <v>4</v>
      </c>
      <c r="R305" s="23">
        <v>4</v>
      </c>
    </row>
    <row r="306" spans="1:18" hidden="1" x14ac:dyDescent="0.35">
      <c r="A306" s="20">
        <v>106171</v>
      </c>
      <c r="B306" s="20" t="s">
        <v>654</v>
      </c>
      <c r="C306" s="21" t="s">
        <v>655</v>
      </c>
      <c r="D306" s="21" t="e">
        <f>_xlfn.XLOOKUP(C306,FF!#REF!,FF!$M$4:$M$401)</f>
        <v>#REF!</v>
      </c>
      <c r="E306" s="21" t="s">
        <v>1114</v>
      </c>
      <c r="F306" s="25" t="s">
        <v>755</v>
      </c>
      <c r="G306" s="24" t="s">
        <v>1368</v>
      </c>
      <c r="H306" s="21" t="s">
        <v>1367</v>
      </c>
      <c r="I306" s="22">
        <f t="shared" si="40"/>
        <v>0.97777777777777775</v>
      </c>
      <c r="J306" s="23">
        <v>5</v>
      </c>
      <c r="K306" s="23">
        <v>5</v>
      </c>
      <c r="L306" s="23">
        <v>5</v>
      </c>
      <c r="M306" s="23">
        <v>5</v>
      </c>
      <c r="N306" s="23">
        <v>5</v>
      </c>
      <c r="O306" s="23">
        <v>5</v>
      </c>
      <c r="P306" s="23">
        <v>4</v>
      </c>
      <c r="Q306" s="23">
        <v>5</v>
      </c>
      <c r="R306" s="23">
        <v>5</v>
      </c>
    </row>
    <row r="307" spans="1:18" hidden="1" x14ac:dyDescent="0.35">
      <c r="A307" s="25">
        <v>105244</v>
      </c>
      <c r="B307" s="25" t="s">
        <v>399</v>
      </c>
      <c r="C307" s="24" t="s">
        <v>400</v>
      </c>
      <c r="D307" s="21" t="e">
        <f>_xlfn.XLOOKUP(C307,FF!#REF!,FF!$M$4:$M$401)</f>
        <v>#REF!</v>
      </c>
      <c r="E307" s="21" t="s">
        <v>1114</v>
      </c>
      <c r="F307" s="25" t="s">
        <v>1369</v>
      </c>
      <c r="G307" s="24" t="s">
        <v>1370</v>
      </c>
      <c r="H307" s="21" t="s">
        <v>1367</v>
      </c>
      <c r="I307" s="22">
        <f>SUM(J307:R307)/45</f>
        <v>1</v>
      </c>
      <c r="J307" s="23">
        <v>5</v>
      </c>
      <c r="K307" s="23">
        <v>5</v>
      </c>
      <c r="L307" s="23">
        <v>5</v>
      </c>
      <c r="M307" s="23">
        <v>5</v>
      </c>
      <c r="N307" s="23">
        <v>5</v>
      </c>
      <c r="O307" s="23">
        <v>5</v>
      </c>
      <c r="P307" s="23">
        <v>5</v>
      </c>
      <c r="Q307" s="23">
        <v>5</v>
      </c>
      <c r="R307" s="23">
        <v>5</v>
      </c>
    </row>
    <row r="308" spans="1:18" hidden="1" x14ac:dyDescent="0.35">
      <c r="A308" s="25">
        <v>105467</v>
      </c>
      <c r="B308" s="25" t="s">
        <v>545</v>
      </c>
      <c r="C308" s="24" t="s">
        <v>546</v>
      </c>
      <c r="D308" s="21" t="e">
        <f>_xlfn.XLOOKUP(C308,FF!#REF!,FF!$M$4:$M$401)</f>
        <v>#REF!</v>
      </c>
      <c r="E308" s="21" t="s">
        <v>1114</v>
      </c>
      <c r="F308" s="25" t="s">
        <v>1369</v>
      </c>
      <c r="G308" s="24" t="s">
        <v>1370</v>
      </c>
      <c r="H308" s="21" t="s">
        <v>1367</v>
      </c>
      <c r="I308" s="22">
        <f t="shared" ref="I308" si="41">SUM(J308:R308)/45</f>
        <v>1</v>
      </c>
      <c r="J308" s="23">
        <v>5</v>
      </c>
      <c r="K308" s="23">
        <v>5</v>
      </c>
      <c r="L308" s="23">
        <v>5</v>
      </c>
      <c r="M308" s="23">
        <v>5</v>
      </c>
      <c r="N308" s="23">
        <v>5</v>
      </c>
      <c r="O308" s="23">
        <v>5</v>
      </c>
      <c r="P308" s="23">
        <v>5</v>
      </c>
      <c r="Q308" s="23">
        <v>5</v>
      </c>
      <c r="R308" s="23">
        <v>5</v>
      </c>
    </row>
    <row r="309" spans="1:18" hidden="1" x14ac:dyDescent="0.35">
      <c r="A309" s="25" t="s">
        <v>1371</v>
      </c>
      <c r="B309" s="25" t="s">
        <v>1372</v>
      </c>
      <c r="C309" s="24" t="s">
        <v>338</v>
      </c>
      <c r="D309" s="21" t="e">
        <f>_xlfn.XLOOKUP(C309,FF!#REF!,FF!$M$4:$M$401)</f>
        <v>#REF!</v>
      </c>
      <c r="E309" s="21" t="s">
        <v>1114</v>
      </c>
      <c r="F309" s="25" t="s">
        <v>1373</v>
      </c>
      <c r="G309" s="24" t="s">
        <v>1277</v>
      </c>
      <c r="H309" s="21" t="s">
        <v>1367</v>
      </c>
      <c r="I309" s="22">
        <v>1</v>
      </c>
      <c r="J309" s="23">
        <v>5</v>
      </c>
      <c r="K309" s="23">
        <v>5</v>
      </c>
      <c r="L309" s="23">
        <v>5</v>
      </c>
      <c r="M309" s="23">
        <v>5</v>
      </c>
      <c r="N309" s="23">
        <v>5</v>
      </c>
      <c r="O309" s="23">
        <v>5</v>
      </c>
      <c r="P309" s="23">
        <v>5</v>
      </c>
      <c r="Q309" s="23">
        <v>5</v>
      </c>
      <c r="R309" s="23">
        <v>5</v>
      </c>
    </row>
    <row r="310" spans="1:18" hidden="1" x14ac:dyDescent="0.35">
      <c r="A310" s="25" t="s">
        <v>1374</v>
      </c>
      <c r="B310" s="25" t="s">
        <v>1375</v>
      </c>
      <c r="C310" s="24" t="s">
        <v>424</v>
      </c>
      <c r="D310" s="21" t="e">
        <f>_xlfn.XLOOKUP(C310,FF!#REF!,FF!$M$4:$M$401)</f>
        <v>#REF!</v>
      </c>
      <c r="E310" s="21" t="s">
        <v>1114</v>
      </c>
      <c r="F310" s="25" t="s">
        <v>1373</v>
      </c>
      <c r="G310" s="24" t="s">
        <v>1277</v>
      </c>
      <c r="H310" s="21" t="s">
        <v>1367</v>
      </c>
      <c r="I310" s="22">
        <v>0.96</v>
      </c>
      <c r="J310" s="23">
        <v>4</v>
      </c>
      <c r="K310" s="23">
        <v>5</v>
      </c>
      <c r="L310" s="23">
        <v>5</v>
      </c>
      <c r="M310" s="23">
        <v>5</v>
      </c>
      <c r="N310" s="23">
        <v>5</v>
      </c>
      <c r="O310" s="23">
        <v>5</v>
      </c>
      <c r="P310" s="23">
        <v>5</v>
      </c>
      <c r="Q310" s="23">
        <v>4</v>
      </c>
      <c r="R310" s="23">
        <v>5</v>
      </c>
    </row>
    <row r="311" spans="1:18" hidden="1" x14ac:dyDescent="0.35">
      <c r="A311" s="25" t="s">
        <v>1376</v>
      </c>
      <c r="B311" s="25" t="s">
        <v>498</v>
      </c>
      <c r="C311" s="24" t="s">
        <v>499</v>
      </c>
      <c r="D311" s="21" t="e">
        <f>_xlfn.XLOOKUP(C311,FF!#REF!,FF!$M$4:$M$401)</f>
        <v>#REF!</v>
      </c>
      <c r="E311" s="21" t="s">
        <v>1114</v>
      </c>
      <c r="F311" s="25" t="s">
        <v>1373</v>
      </c>
      <c r="G311" s="24" t="s">
        <v>1277</v>
      </c>
      <c r="H311" s="21" t="s">
        <v>1367</v>
      </c>
      <c r="I311" s="22">
        <v>1</v>
      </c>
      <c r="J311" s="23">
        <v>5</v>
      </c>
      <c r="K311" s="23">
        <v>5</v>
      </c>
      <c r="L311" s="23">
        <v>5</v>
      </c>
      <c r="M311" s="23">
        <v>5</v>
      </c>
      <c r="N311" s="23">
        <v>5</v>
      </c>
      <c r="O311" s="23">
        <v>5</v>
      </c>
      <c r="P311" s="23">
        <v>5</v>
      </c>
      <c r="Q311" s="23">
        <v>5</v>
      </c>
      <c r="R311" s="23">
        <v>5</v>
      </c>
    </row>
    <row r="312" spans="1:18" hidden="1" x14ac:dyDescent="0.35">
      <c r="A312" s="25" t="s">
        <v>1377</v>
      </c>
      <c r="B312" s="25" t="s">
        <v>559</v>
      </c>
      <c r="C312" s="24" t="s">
        <v>560</v>
      </c>
      <c r="D312" s="21" t="e">
        <f>_xlfn.XLOOKUP(C312,FF!#REF!,FF!$M$4:$M$401)</f>
        <v>#REF!</v>
      </c>
      <c r="E312" s="21" t="s">
        <v>1114</v>
      </c>
      <c r="F312" s="25" t="s">
        <v>1373</v>
      </c>
      <c r="G312" s="24" t="s">
        <v>1277</v>
      </c>
      <c r="H312" s="21" t="s">
        <v>1367</v>
      </c>
      <c r="I312" s="22">
        <v>1</v>
      </c>
      <c r="J312" s="23">
        <v>5</v>
      </c>
      <c r="K312" s="23">
        <v>5</v>
      </c>
      <c r="L312" s="23">
        <v>5</v>
      </c>
      <c r="M312" s="23">
        <v>5</v>
      </c>
      <c r="N312" s="23">
        <v>5</v>
      </c>
      <c r="O312" s="23">
        <v>5</v>
      </c>
      <c r="P312" s="23">
        <v>5</v>
      </c>
      <c r="Q312" s="23">
        <v>5</v>
      </c>
      <c r="R312" s="23">
        <v>5</v>
      </c>
    </row>
    <row r="313" spans="1:18" hidden="1" x14ac:dyDescent="0.35">
      <c r="A313" s="25" t="s">
        <v>1378</v>
      </c>
      <c r="B313" s="25" t="s">
        <v>740</v>
      </c>
      <c r="C313" s="24" t="s">
        <v>741</v>
      </c>
      <c r="D313" s="21" t="e">
        <f>_xlfn.XLOOKUP(C313,FF!#REF!,FF!$M$4:$M$401)</f>
        <v>#REF!</v>
      </c>
      <c r="E313" s="21" t="s">
        <v>1114</v>
      </c>
      <c r="F313" s="25" t="s">
        <v>1373</v>
      </c>
      <c r="G313" s="24" t="s">
        <v>1277</v>
      </c>
      <c r="H313" s="21" t="s">
        <v>1367</v>
      </c>
      <c r="I313" s="22">
        <f t="shared" ref="I313" si="42">SUM(J313:R313)/45</f>
        <v>0.97777777777777775</v>
      </c>
      <c r="J313" s="23">
        <v>5</v>
      </c>
      <c r="K313" s="23">
        <v>5</v>
      </c>
      <c r="L313" s="23">
        <v>5</v>
      </c>
      <c r="M313" s="23">
        <v>5</v>
      </c>
      <c r="N313" s="23">
        <v>5</v>
      </c>
      <c r="O313" s="23">
        <v>5</v>
      </c>
      <c r="P313" s="23">
        <v>5</v>
      </c>
      <c r="Q313" s="23">
        <v>4</v>
      </c>
      <c r="R313" s="23">
        <v>5</v>
      </c>
    </row>
    <row r="314" spans="1:18" hidden="1" x14ac:dyDescent="0.35">
      <c r="A314" s="25">
        <v>105183</v>
      </c>
      <c r="B314" s="25" t="s">
        <v>1379</v>
      </c>
      <c r="C314" s="24" t="s">
        <v>288</v>
      </c>
      <c r="D314" s="21" t="e">
        <f>_xlfn.XLOOKUP(C314,FF!#REF!,FF!$M$4:$M$401)</f>
        <v>#REF!</v>
      </c>
      <c r="E314" s="21" t="s">
        <v>1114</v>
      </c>
      <c r="F314" s="25" t="s">
        <v>113</v>
      </c>
      <c r="G314" s="24" t="s">
        <v>1380</v>
      </c>
      <c r="H314" s="21" t="s">
        <v>1367</v>
      </c>
      <c r="I314" s="22">
        <v>1</v>
      </c>
      <c r="J314" s="23">
        <v>5</v>
      </c>
      <c r="K314" s="23">
        <v>5</v>
      </c>
      <c r="L314" s="23">
        <v>5</v>
      </c>
      <c r="M314" s="23">
        <v>5</v>
      </c>
      <c r="N314" s="23">
        <v>5</v>
      </c>
      <c r="O314" s="23">
        <v>5</v>
      </c>
      <c r="P314" s="23">
        <v>5</v>
      </c>
      <c r="Q314" s="23">
        <v>5</v>
      </c>
      <c r="R314" s="23">
        <v>5</v>
      </c>
    </row>
    <row r="315" spans="1:18" x14ac:dyDescent="0.35">
      <c r="A315" s="25">
        <v>105719</v>
      </c>
      <c r="B315" s="25" t="s">
        <v>1381</v>
      </c>
      <c r="C315" s="24" t="s">
        <v>1382</v>
      </c>
      <c r="D315" s="21" t="e">
        <f>_xlfn.XLOOKUP(C315,FF!#REF!,FF!$M$4:$M$401)</f>
        <v>#REF!</v>
      </c>
      <c r="E315" s="21" t="s">
        <v>1114</v>
      </c>
      <c r="F315" s="25" t="s">
        <v>113</v>
      </c>
      <c r="G315" s="24" t="s">
        <v>1380</v>
      </c>
      <c r="H315" s="21" t="s">
        <v>1367</v>
      </c>
      <c r="I315" s="22">
        <v>1</v>
      </c>
      <c r="J315" s="23">
        <v>5</v>
      </c>
      <c r="K315" s="23">
        <v>5</v>
      </c>
      <c r="L315" s="23">
        <v>5</v>
      </c>
      <c r="M315" s="23">
        <v>5</v>
      </c>
      <c r="N315" s="23">
        <v>5</v>
      </c>
      <c r="O315" s="23">
        <v>5</v>
      </c>
      <c r="P315" s="23">
        <v>5</v>
      </c>
      <c r="Q315" s="23">
        <v>5</v>
      </c>
      <c r="R315" s="23">
        <v>5</v>
      </c>
    </row>
    <row r="316" spans="1:18" hidden="1" x14ac:dyDescent="0.35">
      <c r="A316" s="25">
        <v>105818</v>
      </c>
      <c r="B316" s="25" t="s">
        <v>1383</v>
      </c>
      <c r="C316" s="24" t="s">
        <v>641</v>
      </c>
      <c r="D316" s="21" t="e">
        <f>_xlfn.XLOOKUP(C316,FF!#REF!,FF!$M$4:$M$401)</f>
        <v>#REF!</v>
      </c>
      <c r="E316" s="21" t="s">
        <v>1114</v>
      </c>
      <c r="F316" s="25" t="s">
        <v>113</v>
      </c>
      <c r="G316" s="24" t="s">
        <v>1380</v>
      </c>
      <c r="H316" s="21" t="s">
        <v>1367</v>
      </c>
      <c r="I316" s="22">
        <f t="shared" ref="I316:I317" si="43">SUM(J316:R316)/45</f>
        <v>0.9555555555555556</v>
      </c>
      <c r="J316" s="23">
        <v>4</v>
      </c>
      <c r="K316" s="23">
        <v>5</v>
      </c>
      <c r="L316" s="23">
        <v>5</v>
      </c>
      <c r="M316" s="23">
        <v>5</v>
      </c>
      <c r="N316" s="23">
        <v>5</v>
      </c>
      <c r="O316" s="23">
        <v>5</v>
      </c>
      <c r="P316" s="23">
        <v>5</v>
      </c>
      <c r="Q316" s="23">
        <v>4</v>
      </c>
      <c r="R316" s="23">
        <v>5</v>
      </c>
    </row>
    <row r="317" spans="1:18" hidden="1" x14ac:dyDescent="0.35">
      <c r="A317" s="25">
        <v>105805</v>
      </c>
      <c r="B317" s="25" t="s">
        <v>621</v>
      </c>
      <c r="C317" s="24" t="s">
        <v>622</v>
      </c>
      <c r="D317" s="21" t="e">
        <f>_xlfn.XLOOKUP(C317,FF!#REF!,FF!$M$4:$M$401)</f>
        <v>#REF!</v>
      </c>
      <c r="E317" s="21" t="s">
        <v>1114</v>
      </c>
      <c r="F317" s="25" t="s">
        <v>113</v>
      </c>
      <c r="G317" s="24" t="s">
        <v>1380</v>
      </c>
      <c r="H317" s="21" t="s">
        <v>1367</v>
      </c>
      <c r="I317" s="22">
        <f t="shared" si="43"/>
        <v>0.9555555555555556</v>
      </c>
      <c r="J317" s="23">
        <v>5</v>
      </c>
      <c r="K317" s="23">
        <v>4</v>
      </c>
      <c r="L317" s="23">
        <v>5</v>
      </c>
      <c r="M317" s="23">
        <v>5</v>
      </c>
      <c r="N317" s="23">
        <v>5</v>
      </c>
      <c r="O317" s="23">
        <v>5</v>
      </c>
      <c r="P317" s="23">
        <v>5</v>
      </c>
      <c r="Q317" s="23">
        <v>4</v>
      </c>
      <c r="R317" s="23">
        <v>5</v>
      </c>
    </row>
    <row r="318" spans="1:18" hidden="1" x14ac:dyDescent="0.35">
      <c r="A318" s="25">
        <v>106169</v>
      </c>
      <c r="B318" s="25" t="s">
        <v>664</v>
      </c>
      <c r="C318" s="24" t="s">
        <v>665</v>
      </c>
      <c r="D318" s="21" t="e">
        <f>_xlfn.XLOOKUP(C318,FF!#REF!,FF!$M$4:$M$401)</f>
        <v>#REF!</v>
      </c>
      <c r="E318" s="21" t="s">
        <v>1114</v>
      </c>
      <c r="F318" s="25" t="s">
        <v>113</v>
      </c>
      <c r="G318" s="24" t="s">
        <v>1380</v>
      </c>
      <c r="H318" s="21" t="s">
        <v>1367</v>
      </c>
      <c r="I318" s="22">
        <v>1</v>
      </c>
      <c r="J318" s="23">
        <v>5</v>
      </c>
      <c r="K318" s="23">
        <v>5</v>
      </c>
      <c r="L318" s="23">
        <v>5</v>
      </c>
      <c r="M318" s="23">
        <v>5</v>
      </c>
      <c r="N318" s="23">
        <v>5</v>
      </c>
      <c r="O318" s="23">
        <v>5</v>
      </c>
      <c r="P318" s="23">
        <v>5</v>
      </c>
      <c r="Q318" s="23">
        <v>5</v>
      </c>
      <c r="R318" s="23">
        <v>5</v>
      </c>
    </row>
    <row r="319" spans="1:18" hidden="1" x14ac:dyDescent="0.35">
      <c r="A319" s="25">
        <v>105181</v>
      </c>
      <c r="B319" s="25" t="s">
        <v>1384</v>
      </c>
      <c r="C319" s="24" t="s">
        <v>302</v>
      </c>
      <c r="D319" s="21" t="e">
        <f>_xlfn.XLOOKUP(C319,FF!#REF!,FF!$M$4:$M$401)</f>
        <v>#REF!</v>
      </c>
      <c r="E319" s="21" t="s">
        <v>1114</v>
      </c>
      <c r="F319" s="25" t="s">
        <v>1385</v>
      </c>
      <c r="G319" s="24" t="s">
        <v>1267</v>
      </c>
      <c r="H319" s="21" t="s">
        <v>1367</v>
      </c>
      <c r="I319" s="22">
        <f>SUM(J319:R319)/45</f>
        <v>0.91111111111111109</v>
      </c>
      <c r="J319" s="23">
        <v>4</v>
      </c>
      <c r="K319" s="23">
        <v>4</v>
      </c>
      <c r="L319" s="23">
        <v>5</v>
      </c>
      <c r="M319" s="23">
        <v>4</v>
      </c>
      <c r="N319" s="23">
        <v>4</v>
      </c>
      <c r="O319" s="23">
        <v>5</v>
      </c>
      <c r="P319" s="23">
        <v>5</v>
      </c>
      <c r="Q319" s="23">
        <v>5</v>
      </c>
      <c r="R319" s="23">
        <v>5</v>
      </c>
    </row>
    <row r="320" spans="1:18" hidden="1" x14ac:dyDescent="0.35">
      <c r="A320" s="25">
        <v>105264</v>
      </c>
      <c r="B320" s="25" t="s">
        <v>1386</v>
      </c>
      <c r="C320" s="24" t="s">
        <v>388</v>
      </c>
      <c r="D320" s="21" t="e">
        <f>_xlfn.XLOOKUP(C320,FF!#REF!,FF!$M$4:$M$401)</f>
        <v>#REF!</v>
      </c>
      <c r="E320" s="21" t="s">
        <v>1114</v>
      </c>
      <c r="F320" s="25" t="s">
        <v>1385</v>
      </c>
      <c r="G320" s="24" t="s">
        <v>1267</v>
      </c>
      <c r="H320" s="21" t="s">
        <v>1367</v>
      </c>
      <c r="I320" s="22">
        <f t="shared" ref="I320:I325" si="44">SUM(J320:R320)/45</f>
        <v>0.8666666666666667</v>
      </c>
      <c r="J320" s="23">
        <v>3</v>
      </c>
      <c r="K320" s="23">
        <v>5</v>
      </c>
      <c r="L320" s="23">
        <v>4</v>
      </c>
      <c r="M320" s="23">
        <v>5</v>
      </c>
      <c r="N320" s="23">
        <v>5</v>
      </c>
      <c r="O320" s="23">
        <v>4</v>
      </c>
      <c r="P320" s="23">
        <v>5</v>
      </c>
      <c r="Q320" s="23">
        <v>4</v>
      </c>
      <c r="R320" s="23">
        <v>4</v>
      </c>
    </row>
    <row r="321" spans="1:18" hidden="1" x14ac:dyDescent="0.35">
      <c r="A321" s="25">
        <v>105313</v>
      </c>
      <c r="B321" s="25" t="s">
        <v>453</v>
      </c>
      <c r="C321" s="24" t="s">
        <v>454</v>
      </c>
      <c r="D321" s="21" t="e">
        <f>_xlfn.XLOOKUP(C321,FF!#REF!,FF!$M$4:$M$401)</f>
        <v>#REF!</v>
      </c>
      <c r="E321" s="21" t="s">
        <v>1114</v>
      </c>
      <c r="F321" s="25" t="s">
        <v>1385</v>
      </c>
      <c r="G321" s="24" t="s">
        <v>1267</v>
      </c>
      <c r="H321" s="21" t="s">
        <v>1367</v>
      </c>
      <c r="I321" s="22">
        <f t="shared" si="44"/>
        <v>0.8666666666666667</v>
      </c>
      <c r="J321" s="23">
        <v>5</v>
      </c>
      <c r="K321" s="23">
        <v>4</v>
      </c>
      <c r="L321" s="23">
        <v>4</v>
      </c>
      <c r="M321" s="23">
        <v>4</v>
      </c>
      <c r="N321" s="23">
        <v>4</v>
      </c>
      <c r="O321" s="23">
        <v>4</v>
      </c>
      <c r="P321" s="23">
        <v>5</v>
      </c>
      <c r="Q321" s="23">
        <v>4</v>
      </c>
      <c r="R321" s="23">
        <v>5</v>
      </c>
    </row>
    <row r="322" spans="1:18" hidden="1" x14ac:dyDescent="0.35">
      <c r="A322" s="25">
        <v>105336</v>
      </c>
      <c r="B322" s="25" t="s">
        <v>1387</v>
      </c>
      <c r="C322" s="24" t="s">
        <v>455</v>
      </c>
      <c r="D322" s="21" t="e">
        <f>_xlfn.XLOOKUP(C322,FF!#REF!,FF!$M$4:$M$401)</f>
        <v>#REF!</v>
      </c>
      <c r="E322" s="21" t="s">
        <v>1114</v>
      </c>
      <c r="F322" s="25" t="s">
        <v>1385</v>
      </c>
      <c r="G322" s="24" t="s">
        <v>1267</v>
      </c>
      <c r="H322" s="21" t="s">
        <v>1367</v>
      </c>
      <c r="I322" s="22">
        <f t="shared" si="44"/>
        <v>0.82222222222222219</v>
      </c>
      <c r="J322" s="23">
        <v>3</v>
      </c>
      <c r="K322" s="23">
        <v>4</v>
      </c>
      <c r="L322" s="23">
        <v>4</v>
      </c>
      <c r="M322" s="23">
        <v>4</v>
      </c>
      <c r="N322" s="23">
        <v>4</v>
      </c>
      <c r="O322" s="23">
        <v>4</v>
      </c>
      <c r="P322" s="23">
        <v>5</v>
      </c>
      <c r="Q322" s="23">
        <v>4</v>
      </c>
      <c r="R322" s="23">
        <v>5</v>
      </c>
    </row>
    <row r="323" spans="1:18" hidden="1" x14ac:dyDescent="0.35">
      <c r="A323" s="25">
        <v>105555</v>
      </c>
      <c r="B323" s="25" t="s">
        <v>1388</v>
      </c>
      <c r="C323" s="24" t="s">
        <v>584</v>
      </c>
      <c r="D323" s="21" t="e">
        <f>_xlfn.XLOOKUP(C323,FF!#REF!,FF!$M$4:$M$401)</f>
        <v>#REF!</v>
      </c>
      <c r="E323" s="21" t="s">
        <v>1114</v>
      </c>
      <c r="F323" s="25" t="s">
        <v>1385</v>
      </c>
      <c r="G323" s="24" t="s">
        <v>1267</v>
      </c>
      <c r="H323" s="21" t="s">
        <v>1367</v>
      </c>
      <c r="I323" s="22">
        <f t="shared" si="44"/>
        <v>0.66666666666666663</v>
      </c>
      <c r="J323" s="23">
        <v>3</v>
      </c>
      <c r="K323" s="23">
        <v>3</v>
      </c>
      <c r="L323" s="23">
        <v>3</v>
      </c>
      <c r="M323" s="23">
        <v>3</v>
      </c>
      <c r="N323" s="23">
        <v>4</v>
      </c>
      <c r="O323" s="23">
        <v>3</v>
      </c>
      <c r="P323" s="23">
        <v>4</v>
      </c>
      <c r="Q323" s="23">
        <v>3</v>
      </c>
      <c r="R323" s="23">
        <v>4</v>
      </c>
    </row>
    <row r="324" spans="1:18" hidden="1" x14ac:dyDescent="0.35">
      <c r="A324" s="25">
        <v>106559</v>
      </c>
      <c r="B324" s="25" t="s">
        <v>705</v>
      </c>
      <c r="C324" s="24" t="s">
        <v>706</v>
      </c>
      <c r="D324" s="21" t="e">
        <f>_xlfn.XLOOKUP(C324,FF!#REF!,FF!$M$4:$M$401)</f>
        <v>#REF!</v>
      </c>
      <c r="E324" s="21" t="s">
        <v>1114</v>
      </c>
      <c r="F324" s="25" t="s">
        <v>1385</v>
      </c>
      <c r="G324" s="24" t="s">
        <v>1267</v>
      </c>
      <c r="H324" s="21" t="s">
        <v>1367</v>
      </c>
      <c r="I324" s="22">
        <f t="shared" si="44"/>
        <v>0.8666666666666667</v>
      </c>
      <c r="J324" s="23">
        <v>4</v>
      </c>
      <c r="K324" s="23">
        <v>4</v>
      </c>
      <c r="L324" s="23">
        <v>4</v>
      </c>
      <c r="M324" s="23">
        <v>4</v>
      </c>
      <c r="N324" s="23">
        <v>4</v>
      </c>
      <c r="O324" s="23">
        <v>5</v>
      </c>
      <c r="P324" s="23">
        <v>5</v>
      </c>
      <c r="Q324" s="23">
        <v>4</v>
      </c>
      <c r="R324" s="23">
        <v>5</v>
      </c>
    </row>
    <row r="325" spans="1:18" hidden="1" x14ac:dyDescent="0.35">
      <c r="A325" s="25">
        <v>105300</v>
      </c>
      <c r="B325" s="25" t="s">
        <v>1389</v>
      </c>
      <c r="C325" s="24" t="s">
        <v>456</v>
      </c>
      <c r="D325" s="21" t="e">
        <f>_xlfn.XLOOKUP(C325,FF!#REF!,FF!$M$4:$M$401)</f>
        <v>#REF!</v>
      </c>
      <c r="E325" s="21" t="s">
        <v>1114</v>
      </c>
      <c r="F325" s="25" t="s">
        <v>1385</v>
      </c>
      <c r="G325" s="24" t="s">
        <v>1267</v>
      </c>
      <c r="H325" s="21" t="s">
        <v>1367</v>
      </c>
      <c r="I325" s="22">
        <f t="shared" si="44"/>
        <v>0.91111111111111109</v>
      </c>
      <c r="J325" s="23">
        <v>4</v>
      </c>
      <c r="K325" s="23">
        <v>4</v>
      </c>
      <c r="L325" s="23">
        <v>5</v>
      </c>
      <c r="M325" s="23">
        <v>4</v>
      </c>
      <c r="N325" s="23">
        <v>5</v>
      </c>
      <c r="O325" s="23">
        <v>5</v>
      </c>
      <c r="P325" s="23">
        <v>5</v>
      </c>
      <c r="Q325" s="23">
        <v>4</v>
      </c>
      <c r="R325" s="23">
        <v>5</v>
      </c>
    </row>
    <row r="326" spans="1:18" hidden="1" x14ac:dyDescent="0.35">
      <c r="A326" s="25">
        <v>105378</v>
      </c>
      <c r="B326" s="25" t="s">
        <v>471</v>
      </c>
      <c r="C326" s="21" t="s">
        <v>472</v>
      </c>
      <c r="D326" s="21" t="e">
        <f>_xlfn.XLOOKUP(C326,FF!#REF!,FF!$M$4:$M$401)</f>
        <v>#REF!</v>
      </c>
      <c r="E326" s="21" t="s">
        <v>1114</v>
      </c>
      <c r="F326" s="20" t="s">
        <v>1390</v>
      </c>
      <c r="G326" s="21" t="s">
        <v>1391</v>
      </c>
      <c r="H326" s="21" t="s">
        <v>1367</v>
      </c>
      <c r="I326" s="22">
        <f>SUM(J326:R326)/45</f>
        <v>0.91111111111111109</v>
      </c>
      <c r="J326" s="23">
        <v>4</v>
      </c>
      <c r="K326" s="23">
        <v>4</v>
      </c>
      <c r="L326" s="23">
        <v>4</v>
      </c>
      <c r="M326" s="23">
        <v>5</v>
      </c>
      <c r="N326" s="23">
        <v>5</v>
      </c>
      <c r="O326" s="23">
        <v>5</v>
      </c>
      <c r="P326" s="23">
        <v>4</v>
      </c>
      <c r="Q326" s="23">
        <v>5</v>
      </c>
      <c r="R326" s="23">
        <v>5</v>
      </c>
    </row>
    <row r="327" spans="1:18" hidden="1" x14ac:dyDescent="0.35">
      <c r="A327" s="20">
        <v>106423</v>
      </c>
      <c r="B327" s="20" t="s">
        <v>669</v>
      </c>
      <c r="C327" s="21" t="s">
        <v>670</v>
      </c>
      <c r="D327" s="21" t="e">
        <f>_xlfn.XLOOKUP(C327,FF!#REF!,FF!$M$4:$M$401)</f>
        <v>#REF!</v>
      </c>
      <c r="E327" s="21" t="s">
        <v>1114</v>
      </c>
      <c r="F327" s="20" t="s">
        <v>1390</v>
      </c>
      <c r="G327" s="21" t="s">
        <v>1391</v>
      </c>
      <c r="H327" s="21" t="s">
        <v>1367</v>
      </c>
      <c r="I327" s="22">
        <f t="shared" ref="I327:I330" si="45">SUM(J327:R327)/45</f>
        <v>0.8</v>
      </c>
      <c r="J327" s="23">
        <v>4</v>
      </c>
      <c r="K327" s="23">
        <v>3</v>
      </c>
      <c r="L327" s="23">
        <v>4</v>
      </c>
      <c r="M327" s="23">
        <v>4</v>
      </c>
      <c r="N327" s="23">
        <v>5</v>
      </c>
      <c r="O327" s="23">
        <v>3</v>
      </c>
      <c r="P327" s="23">
        <v>5</v>
      </c>
      <c r="Q327" s="23">
        <v>4</v>
      </c>
      <c r="R327" s="23">
        <v>4</v>
      </c>
    </row>
    <row r="328" spans="1:18" hidden="1" x14ac:dyDescent="0.35">
      <c r="A328" s="20">
        <v>105255</v>
      </c>
      <c r="B328" s="20" t="s">
        <v>393</v>
      </c>
      <c r="C328" s="21" t="s">
        <v>394</v>
      </c>
      <c r="D328" s="21" t="e">
        <f>_xlfn.XLOOKUP(C328,FF!#REF!,FF!$M$4:$M$401)</f>
        <v>#REF!</v>
      </c>
      <c r="E328" s="21" t="s">
        <v>1114</v>
      </c>
      <c r="F328" s="20" t="s">
        <v>1390</v>
      </c>
      <c r="G328" s="21" t="s">
        <v>1391</v>
      </c>
      <c r="H328" s="21" t="s">
        <v>1367</v>
      </c>
      <c r="I328" s="22">
        <f t="shared" si="45"/>
        <v>1</v>
      </c>
      <c r="J328" s="23">
        <v>5</v>
      </c>
      <c r="K328" s="23">
        <v>5</v>
      </c>
      <c r="L328" s="23">
        <v>5</v>
      </c>
      <c r="M328" s="23">
        <v>5</v>
      </c>
      <c r="N328" s="23">
        <v>5</v>
      </c>
      <c r="O328" s="23">
        <v>5</v>
      </c>
      <c r="P328" s="23">
        <v>5</v>
      </c>
      <c r="Q328" s="23">
        <v>5</v>
      </c>
      <c r="R328" s="23">
        <v>5</v>
      </c>
    </row>
    <row r="329" spans="1:18" hidden="1" x14ac:dyDescent="0.35">
      <c r="A329" s="20">
        <v>105407</v>
      </c>
      <c r="B329" s="20" t="s">
        <v>494</v>
      </c>
      <c r="C329" s="21" t="s">
        <v>514</v>
      </c>
      <c r="D329" s="21" t="e">
        <f>_xlfn.XLOOKUP(C329,FF!#REF!,FF!$M$4:$M$401)</f>
        <v>#REF!</v>
      </c>
      <c r="E329" s="21" t="s">
        <v>1114</v>
      </c>
      <c r="F329" s="20" t="s">
        <v>1390</v>
      </c>
      <c r="G329" s="21" t="s">
        <v>1391</v>
      </c>
      <c r="H329" s="21" t="s">
        <v>1367</v>
      </c>
      <c r="I329" s="22">
        <f t="shared" si="45"/>
        <v>1</v>
      </c>
      <c r="J329" s="23">
        <v>5</v>
      </c>
      <c r="K329" s="23">
        <v>5</v>
      </c>
      <c r="L329" s="23">
        <v>5</v>
      </c>
      <c r="M329" s="23">
        <v>5</v>
      </c>
      <c r="N329" s="23">
        <v>5</v>
      </c>
      <c r="O329" s="23">
        <v>5</v>
      </c>
      <c r="P329" s="23">
        <v>5</v>
      </c>
      <c r="Q329" s="23">
        <v>5</v>
      </c>
      <c r="R329" s="23">
        <v>5</v>
      </c>
    </row>
    <row r="330" spans="1:18" hidden="1" x14ac:dyDescent="0.35">
      <c r="A330" s="20">
        <v>105311</v>
      </c>
      <c r="B330" s="20" t="s">
        <v>416</v>
      </c>
      <c r="C330" s="21" t="s">
        <v>417</v>
      </c>
      <c r="D330" s="21" t="e">
        <f>_xlfn.XLOOKUP(C330,FF!#REF!,FF!$M$4:$M$401)</f>
        <v>#REF!</v>
      </c>
      <c r="E330" s="21" t="s">
        <v>1114</v>
      </c>
      <c r="F330" s="20" t="s">
        <v>1390</v>
      </c>
      <c r="G330" s="21" t="s">
        <v>1391</v>
      </c>
      <c r="H330" s="21" t="s">
        <v>1367</v>
      </c>
      <c r="I330" s="22">
        <f t="shared" si="45"/>
        <v>1</v>
      </c>
      <c r="J330" s="23">
        <v>5</v>
      </c>
      <c r="K330" s="23">
        <v>5</v>
      </c>
      <c r="L330" s="23">
        <v>5</v>
      </c>
      <c r="M330" s="23">
        <v>5</v>
      </c>
      <c r="N330" s="23">
        <v>5</v>
      </c>
      <c r="O330" s="23">
        <v>5</v>
      </c>
      <c r="P330" s="23">
        <v>5</v>
      </c>
      <c r="Q330" s="23">
        <v>5</v>
      </c>
      <c r="R330" s="23">
        <v>5</v>
      </c>
    </row>
    <row r="331" spans="1:18" hidden="1" x14ac:dyDescent="0.35">
      <c r="A331" s="43" t="s">
        <v>884</v>
      </c>
      <c r="B331" s="44" t="s">
        <v>193</v>
      </c>
      <c r="C331" s="45" t="s">
        <v>295</v>
      </c>
      <c r="D331" s="21" t="e">
        <f>_xlfn.XLOOKUP(C331,FF!#REF!,FF!$M$4:$M$401)</f>
        <v>#REF!</v>
      </c>
      <c r="E331" s="45" t="s">
        <v>1114</v>
      </c>
      <c r="F331" s="43" t="s">
        <v>193</v>
      </c>
      <c r="G331" s="43" t="s">
        <v>1392</v>
      </c>
      <c r="H331" s="45" t="s">
        <v>18</v>
      </c>
      <c r="I331" s="22">
        <f>SUM(J331:R331)/45</f>
        <v>0.93333333333333335</v>
      </c>
      <c r="J331" s="23">
        <v>5</v>
      </c>
      <c r="K331" s="23">
        <v>5</v>
      </c>
      <c r="L331" s="23">
        <v>4</v>
      </c>
      <c r="M331" s="23">
        <v>5</v>
      </c>
      <c r="N331" s="23">
        <v>5</v>
      </c>
      <c r="O331" s="23">
        <v>5</v>
      </c>
      <c r="P331" s="23">
        <v>4</v>
      </c>
      <c r="Q331" s="23">
        <v>5</v>
      </c>
      <c r="R331" s="23">
        <v>4</v>
      </c>
    </row>
    <row r="332" spans="1:18" hidden="1" x14ac:dyDescent="0.35">
      <c r="A332" s="43" t="s">
        <v>923</v>
      </c>
      <c r="B332" s="44" t="s">
        <v>435</v>
      </c>
      <c r="C332" s="45" t="s">
        <v>436</v>
      </c>
      <c r="D332" s="21" t="e">
        <f>_xlfn.XLOOKUP(C332,FF!#REF!,FF!$M$4:$M$401)</f>
        <v>#REF!</v>
      </c>
      <c r="E332" s="45" t="s">
        <v>1114</v>
      </c>
      <c r="F332" s="43" t="s">
        <v>193</v>
      </c>
      <c r="G332" s="43" t="s">
        <v>1392</v>
      </c>
      <c r="H332" s="45" t="s">
        <v>18</v>
      </c>
      <c r="I332" s="22">
        <f t="shared" ref="I332:I339" si="46">SUM(J332:R332)/45</f>
        <v>0.9555555555555556</v>
      </c>
      <c r="J332" s="23">
        <v>5</v>
      </c>
      <c r="K332" s="23">
        <v>5</v>
      </c>
      <c r="L332" s="23">
        <v>5</v>
      </c>
      <c r="M332" s="23">
        <v>4</v>
      </c>
      <c r="N332" s="23">
        <v>5</v>
      </c>
      <c r="O332" s="23">
        <v>5</v>
      </c>
      <c r="P332" s="23">
        <v>5</v>
      </c>
      <c r="Q332" s="23">
        <v>5</v>
      </c>
      <c r="R332" s="23">
        <v>4</v>
      </c>
    </row>
    <row r="333" spans="1:18" x14ac:dyDescent="0.35">
      <c r="A333" s="43" t="s">
        <v>1393</v>
      </c>
      <c r="B333" s="46" t="s">
        <v>1394</v>
      </c>
      <c r="C333" s="45" t="s">
        <v>1395</v>
      </c>
      <c r="D333" s="21" t="e">
        <f>_xlfn.XLOOKUP(C333,FF!#REF!,FF!$M$4:$M$401)</f>
        <v>#REF!</v>
      </c>
      <c r="E333" s="45" t="s">
        <v>1114</v>
      </c>
      <c r="F333" s="43" t="s">
        <v>193</v>
      </c>
      <c r="G333" s="43" t="s">
        <v>1392</v>
      </c>
      <c r="H333" s="45" t="s">
        <v>18</v>
      </c>
      <c r="I333" s="22">
        <f t="shared" si="46"/>
        <v>0.93333333333333335</v>
      </c>
      <c r="J333" s="23">
        <v>4</v>
      </c>
      <c r="K333" s="23">
        <v>5</v>
      </c>
      <c r="L333" s="23">
        <v>5</v>
      </c>
      <c r="M333" s="23">
        <v>4</v>
      </c>
      <c r="N333" s="23">
        <v>5</v>
      </c>
      <c r="O333" s="23">
        <v>5</v>
      </c>
      <c r="P333" s="23">
        <v>5</v>
      </c>
      <c r="Q333" s="23">
        <v>4</v>
      </c>
      <c r="R333" s="23">
        <v>5</v>
      </c>
    </row>
    <row r="334" spans="1:18" hidden="1" x14ac:dyDescent="0.35">
      <c r="A334" s="43" t="s">
        <v>964</v>
      </c>
      <c r="B334" s="44" t="s">
        <v>1396</v>
      </c>
      <c r="C334" s="45" t="s">
        <v>600</v>
      </c>
      <c r="D334" s="21" t="e">
        <f>_xlfn.XLOOKUP(C334,FF!#REF!,FF!$M$4:$M$401)</f>
        <v>#REF!</v>
      </c>
      <c r="E334" s="45" t="s">
        <v>1114</v>
      </c>
      <c r="F334" s="43" t="s">
        <v>193</v>
      </c>
      <c r="G334" s="43" t="s">
        <v>1392</v>
      </c>
      <c r="H334" s="45" t="s">
        <v>18</v>
      </c>
      <c r="I334" s="22">
        <f t="shared" si="46"/>
        <v>0.84444444444444444</v>
      </c>
      <c r="J334" s="23">
        <v>4</v>
      </c>
      <c r="K334" s="23">
        <v>5</v>
      </c>
      <c r="L334" s="23">
        <v>4</v>
      </c>
      <c r="M334" s="23">
        <v>4</v>
      </c>
      <c r="N334" s="23">
        <v>4</v>
      </c>
      <c r="O334" s="23">
        <v>5</v>
      </c>
      <c r="P334" s="23">
        <v>4</v>
      </c>
      <c r="Q334" s="23">
        <v>4</v>
      </c>
      <c r="R334" s="23">
        <v>4</v>
      </c>
    </row>
    <row r="335" spans="1:18" hidden="1" x14ac:dyDescent="0.35">
      <c r="A335" s="43" t="s">
        <v>939</v>
      </c>
      <c r="B335" s="44" t="s">
        <v>1397</v>
      </c>
      <c r="C335" s="45" t="s">
        <v>510</v>
      </c>
      <c r="D335" s="21" t="e">
        <f>_xlfn.XLOOKUP(C335,FF!#REF!,FF!$M$4:$M$401)</f>
        <v>#REF!</v>
      </c>
      <c r="E335" s="45" t="s">
        <v>1114</v>
      </c>
      <c r="F335" s="43" t="s">
        <v>1398</v>
      </c>
      <c r="G335" s="43" t="s">
        <v>1399</v>
      </c>
      <c r="H335" s="45" t="s">
        <v>18</v>
      </c>
      <c r="I335" s="22">
        <f t="shared" si="46"/>
        <v>0.91111111111111109</v>
      </c>
      <c r="J335" s="23">
        <v>4</v>
      </c>
      <c r="K335" s="23">
        <v>4</v>
      </c>
      <c r="L335" s="23">
        <v>5</v>
      </c>
      <c r="M335" s="23">
        <v>5</v>
      </c>
      <c r="N335" s="23">
        <v>5</v>
      </c>
      <c r="O335" s="23">
        <v>5</v>
      </c>
      <c r="P335" s="23">
        <v>5</v>
      </c>
      <c r="Q335" s="23">
        <v>4</v>
      </c>
      <c r="R335" s="23">
        <v>4</v>
      </c>
    </row>
    <row r="336" spans="1:18" x14ac:dyDescent="0.35">
      <c r="A336" s="43" t="s">
        <v>1400</v>
      </c>
      <c r="B336" s="44" t="s">
        <v>1401</v>
      </c>
      <c r="C336" s="45" t="s">
        <v>1402</v>
      </c>
      <c r="D336" s="21" t="e">
        <f>_xlfn.XLOOKUP(C336,FF!#REF!,FF!$M$4:$M$401)</f>
        <v>#REF!</v>
      </c>
      <c r="E336" s="45" t="s">
        <v>1114</v>
      </c>
      <c r="F336" s="43" t="s">
        <v>1398</v>
      </c>
      <c r="G336" s="43" t="s">
        <v>1399</v>
      </c>
      <c r="H336" s="45" t="s">
        <v>18</v>
      </c>
      <c r="I336" s="22">
        <f t="shared" si="46"/>
        <v>0.93333333333333335</v>
      </c>
      <c r="J336" s="23">
        <v>5</v>
      </c>
      <c r="K336" s="23">
        <v>5</v>
      </c>
      <c r="L336" s="23">
        <v>5</v>
      </c>
      <c r="M336" s="23">
        <v>4</v>
      </c>
      <c r="N336" s="23">
        <v>5</v>
      </c>
      <c r="O336" s="23">
        <v>4</v>
      </c>
      <c r="P336" s="23">
        <v>4</v>
      </c>
      <c r="Q336" s="23">
        <v>5</v>
      </c>
      <c r="R336" s="23">
        <v>5</v>
      </c>
    </row>
    <row r="337" spans="1:18" hidden="1" x14ac:dyDescent="0.35">
      <c r="A337" s="43" t="s">
        <v>1010</v>
      </c>
      <c r="B337" s="44" t="s">
        <v>1403</v>
      </c>
      <c r="C337" s="45" t="s">
        <v>772</v>
      </c>
      <c r="D337" s="21" t="e">
        <f>_xlfn.XLOOKUP(C337,FF!#REF!,FF!$M$4:$M$401)</f>
        <v>#REF!</v>
      </c>
      <c r="E337" s="45" t="s">
        <v>1114</v>
      </c>
      <c r="F337" s="43" t="s">
        <v>1398</v>
      </c>
      <c r="G337" s="43" t="s">
        <v>1399</v>
      </c>
      <c r="H337" s="45" t="s">
        <v>18</v>
      </c>
      <c r="I337" s="22">
        <f t="shared" si="46"/>
        <v>0.9555555555555556</v>
      </c>
      <c r="J337" s="23">
        <v>5</v>
      </c>
      <c r="K337" s="23">
        <v>5</v>
      </c>
      <c r="L337" s="23">
        <v>5</v>
      </c>
      <c r="M337" s="23">
        <v>5</v>
      </c>
      <c r="N337" s="23">
        <v>5</v>
      </c>
      <c r="O337" s="23">
        <v>5</v>
      </c>
      <c r="P337" s="23">
        <v>4</v>
      </c>
      <c r="Q337" s="23">
        <v>4</v>
      </c>
      <c r="R337" s="23">
        <v>5</v>
      </c>
    </row>
    <row r="338" spans="1:18" hidden="1" x14ac:dyDescent="0.35">
      <c r="A338" s="43" t="s">
        <v>985</v>
      </c>
      <c r="B338" s="44" t="s">
        <v>1404</v>
      </c>
      <c r="C338" s="45" t="s">
        <v>666</v>
      </c>
      <c r="D338" s="21" t="e">
        <f>_xlfn.XLOOKUP(C338,FF!#REF!,FF!$M$4:$M$401)</f>
        <v>#REF!</v>
      </c>
      <c r="E338" s="45" t="s">
        <v>1114</v>
      </c>
      <c r="F338" s="43" t="s">
        <v>1398</v>
      </c>
      <c r="G338" s="43" t="s">
        <v>1399</v>
      </c>
      <c r="H338" s="45" t="s">
        <v>18</v>
      </c>
      <c r="I338" s="22">
        <f t="shared" si="46"/>
        <v>0.91111111111111109</v>
      </c>
      <c r="J338" s="23">
        <v>5</v>
      </c>
      <c r="K338" s="23">
        <v>5</v>
      </c>
      <c r="L338" s="23">
        <v>4</v>
      </c>
      <c r="M338" s="23">
        <v>5</v>
      </c>
      <c r="N338" s="23">
        <v>4</v>
      </c>
      <c r="O338" s="23">
        <v>5</v>
      </c>
      <c r="P338" s="23">
        <v>4</v>
      </c>
      <c r="Q338" s="23">
        <v>5</v>
      </c>
      <c r="R338" s="23">
        <v>4</v>
      </c>
    </row>
    <row r="339" spans="1:18" x14ac:dyDescent="0.35">
      <c r="A339" s="43" t="s">
        <v>1405</v>
      </c>
      <c r="B339" s="44" t="s">
        <v>1406</v>
      </c>
      <c r="C339" s="45" t="s">
        <v>1407</v>
      </c>
      <c r="D339" s="21" t="e">
        <f>_xlfn.XLOOKUP(C339,FF!#REF!,FF!$M$4:$M$401)</f>
        <v>#REF!</v>
      </c>
      <c r="E339" s="45" t="s">
        <v>1114</v>
      </c>
      <c r="F339" s="43" t="s">
        <v>1398</v>
      </c>
      <c r="G339" s="43" t="s">
        <v>1399</v>
      </c>
      <c r="H339" s="45" t="s">
        <v>18</v>
      </c>
      <c r="I339" s="22">
        <f t="shared" si="46"/>
        <v>0.93333333333333335</v>
      </c>
      <c r="J339" s="23">
        <v>5</v>
      </c>
      <c r="K339" s="23">
        <v>4</v>
      </c>
      <c r="L339" s="23">
        <v>5</v>
      </c>
      <c r="M339" s="23">
        <v>4</v>
      </c>
      <c r="N339" s="23">
        <v>4</v>
      </c>
      <c r="O339" s="23">
        <v>5</v>
      </c>
      <c r="P339" s="23">
        <v>5</v>
      </c>
      <c r="Q339" s="23">
        <v>5</v>
      </c>
      <c r="R339" s="23">
        <v>5</v>
      </c>
    </row>
    <row r="340" spans="1:18" hidden="1" x14ac:dyDescent="0.35">
      <c r="A340" s="43" t="s">
        <v>890</v>
      </c>
      <c r="B340" s="25" t="s">
        <v>312</v>
      </c>
      <c r="C340" s="24" t="s">
        <v>313</v>
      </c>
      <c r="D340" s="21" t="e">
        <f>_xlfn.XLOOKUP(C340,FF!#REF!,FF!$M$4:$M$401)</f>
        <v>#REF!</v>
      </c>
      <c r="E340" s="24" t="s">
        <v>1114</v>
      </c>
      <c r="F340" s="24" t="s">
        <v>1408</v>
      </c>
      <c r="G340" s="24" t="s">
        <v>1409</v>
      </c>
      <c r="H340" s="24" t="s">
        <v>18</v>
      </c>
      <c r="I340" s="22">
        <f>SUM(J340:R340)/45</f>
        <v>0.84444444444444444</v>
      </c>
      <c r="J340" s="23">
        <v>4</v>
      </c>
      <c r="K340" s="23">
        <v>4</v>
      </c>
      <c r="L340" s="23">
        <v>5</v>
      </c>
      <c r="M340" s="23">
        <v>4</v>
      </c>
      <c r="N340" s="23">
        <v>4</v>
      </c>
      <c r="O340" s="23">
        <v>4</v>
      </c>
      <c r="P340" s="23">
        <v>4</v>
      </c>
      <c r="Q340" s="23">
        <v>5</v>
      </c>
      <c r="R340" s="23">
        <v>4</v>
      </c>
    </row>
    <row r="341" spans="1:18" hidden="1" x14ac:dyDescent="0.35">
      <c r="A341" s="43" t="s">
        <v>935</v>
      </c>
      <c r="B341" s="25" t="s">
        <v>494</v>
      </c>
      <c r="C341" s="24" t="s">
        <v>495</v>
      </c>
      <c r="D341" s="21" t="e">
        <f>_xlfn.XLOOKUP(C341,FF!#REF!,FF!$M$4:$M$401)</f>
        <v>#REF!</v>
      </c>
      <c r="E341" s="24" t="s">
        <v>1114</v>
      </c>
      <c r="F341" s="24" t="s">
        <v>1408</v>
      </c>
      <c r="G341" s="24" t="s">
        <v>1409</v>
      </c>
      <c r="H341" s="24" t="s">
        <v>18</v>
      </c>
      <c r="I341" s="22">
        <f t="shared" ref="I341:I343" si="47">SUM(J341:R341)/45</f>
        <v>0.8666666666666667</v>
      </c>
      <c r="J341" s="23">
        <v>4</v>
      </c>
      <c r="K341" s="23">
        <v>4</v>
      </c>
      <c r="L341" s="23">
        <v>5</v>
      </c>
      <c r="M341" s="23">
        <v>4</v>
      </c>
      <c r="N341" s="23">
        <v>4</v>
      </c>
      <c r="O341" s="23">
        <v>4</v>
      </c>
      <c r="P341" s="23">
        <v>5</v>
      </c>
      <c r="Q341" s="23">
        <v>5</v>
      </c>
      <c r="R341" s="23">
        <v>4</v>
      </c>
    </row>
    <row r="342" spans="1:18" hidden="1" x14ac:dyDescent="0.3">
      <c r="A342" s="27" t="s">
        <v>960</v>
      </c>
      <c r="B342" s="25" t="s">
        <v>589</v>
      </c>
      <c r="C342" s="24" t="s">
        <v>590</v>
      </c>
      <c r="D342" s="21" t="e">
        <f>_xlfn.XLOOKUP(C342,FF!#REF!,FF!$M$4:$M$401)</f>
        <v>#REF!</v>
      </c>
      <c r="E342" s="24" t="s">
        <v>1114</v>
      </c>
      <c r="F342" s="24" t="s">
        <v>1408</v>
      </c>
      <c r="G342" s="24" t="s">
        <v>1409</v>
      </c>
      <c r="H342" s="24" t="s">
        <v>18</v>
      </c>
      <c r="I342" s="22">
        <f t="shared" si="47"/>
        <v>0.91111111111111109</v>
      </c>
      <c r="J342" s="23">
        <v>5</v>
      </c>
      <c r="K342" s="23">
        <v>4</v>
      </c>
      <c r="L342" s="23">
        <v>5</v>
      </c>
      <c r="M342" s="23">
        <v>4</v>
      </c>
      <c r="N342" s="23">
        <v>4</v>
      </c>
      <c r="O342" s="23">
        <v>4</v>
      </c>
      <c r="P342" s="23">
        <v>5</v>
      </c>
      <c r="Q342" s="23">
        <v>5</v>
      </c>
      <c r="R342" s="23">
        <v>5</v>
      </c>
    </row>
    <row r="343" spans="1:18" hidden="1" x14ac:dyDescent="0.35">
      <c r="A343" s="43" t="s">
        <v>1020</v>
      </c>
      <c r="B343" s="25" t="s">
        <v>799</v>
      </c>
      <c r="C343" s="24" t="s">
        <v>800</v>
      </c>
      <c r="D343" s="21" t="e">
        <f>_xlfn.XLOOKUP(C343,FF!#REF!,FF!$M$4:$M$401)</f>
        <v>#REF!</v>
      </c>
      <c r="E343" s="24" t="s">
        <v>1149</v>
      </c>
      <c r="F343" s="24" t="s">
        <v>1408</v>
      </c>
      <c r="G343" s="24" t="s">
        <v>1409</v>
      </c>
      <c r="H343" s="24" t="s">
        <v>18</v>
      </c>
      <c r="I343" s="22">
        <f t="shared" si="47"/>
        <v>0.9555555555555556</v>
      </c>
      <c r="J343" s="23">
        <v>4</v>
      </c>
      <c r="K343" s="23">
        <v>4</v>
      </c>
      <c r="L343" s="23">
        <v>5</v>
      </c>
      <c r="M343" s="23">
        <v>5</v>
      </c>
      <c r="N343" s="23">
        <v>5</v>
      </c>
      <c r="O343" s="23">
        <v>5</v>
      </c>
      <c r="P343" s="23">
        <v>5</v>
      </c>
      <c r="Q343" s="23">
        <v>5</v>
      </c>
      <c r="R343" s="23">
        <v>5</v>
      </c>
    </row>
    <row r="344" spans="1:18" hidden="1" x14ac:dyDescent="0.35">
      <c r="A344" s="43" t="s">
        <v>1032</v>
      </c>
      <c r="B344" s="25" t="s">
        <v>831</v>
      </c>
      <c r="C344" s="24" t="s">
        <v>832</v>
      </c>
      <c r="D344" s="21" t="e">
        <f>_xlfn.XLOOKUP(C344,FF!#REF!,FF!$M$4:$M$401)</f>
        <v>#REF!</v>
      </c>
      <c r="E344" s="24" t="s">
        <v>1141</v>
      </c>
      <c r="F344" s="24" t="s">
        <v>1408</v>
      </c>
      <c r="G344" s="24" t="s">
        <v>1409</v>
      </c>
      <c r="H344" s="24" t="s">
        <v>18</v>
      </c>
      <c r="I344" s="22">
        <f>SUM(J344:R344)/45</f>
        <v>0.97777777777777775</v>
      </c>
      <c r="J344" s="23">
        <v>4</v>
      </c>
      <c r="K344" s="23">
        <v>5</v>
      </c>
      <c r="L344" s="23">
        <v>5</v>
      </c>
      <c r="M344" s="23">
        <v>5</v>
      </c>
      <c r="N344" s="23">
        <v>5</v>
      </c>
      <c r="O344" s="23">
        <v>5</v>
      </c>
      <c r="P344" s="23">
        <v>5</v>
      </c>
      <c r="Q344" s="23">
        <v>5</v>
      </c>
      <c r="R344" s="23">
        <v>5</v>
      </c>
    </row>
    <row r="345" spans="1:18" hidden="1" x14ac:dyDescent="0.35">
      <c r="A345" s="43" t="s">
        <v>894</v>
      </c>
      <c r="B345" s="44" t="s">
        <v>322</v>
      </c>
      <c r="C345" s="45" t="s">
        <v>323</v>
      </c>
      <c r="D345" s="21" t="e">
        <f>_xlfn.XLOOKUP(C345,FF!#REF!,FF!$M$4:$M$401)</f>
        <v>#REF!</v>
      </c>
      <c r="E345" s="45" t="s">
        <v>1114</v>
      </c>
      <c r="F345" s="43" t="s">
        <v>1410</v>
      </c>
      <c r="G345" s="43" t="s">
        <v>1411</v>
      </c>
      <c r="H345" s="45" t="s">
        <v>18</v>
      </c>
      <c r="I345" s="22">
        <f t="shared" ref="I345:I346" si="48">SUM(J345:R345)/45</f>
        <v>0.9555555555555556</v>
      </c>
      <c r="J345" s="23">
        <v>5</v>
      </c>
      <c r="K345" s="23">
        <v>5</v>
      </c>
      <c r="L345" s="23">
        <v>5</v>
      </c>
      <c r="M345" s="23">
        <v>5</v>
      </c>
      <c r="N345" s="23">
        <v>5</v>
      </c>
      <c r="O345" s="23">
        <v>4</v>
      </c>
      <c r="P345" s="23">
        <v>5</v>
      </c>
      <c r="Q345" s="23">
        <v>4</v>
      </c>
      <c r="R345" s="23">
        <v>5</v>
      </c>
    </row>
    <row r="346" spans="1:18" hidden="1" x14ac:dyDescent="0.35">
      <c r="A346" s="43" t="s">
        <v>1006</v>
      </c>
      <c r="B346" s="44" t="s">
        <v>753</v>
      </c>
      <c r="C346" s="45" t="s">
        <v>754</v>
      </c>
      <c r="D346" s="21" t="e">
        <f>_xlfn.XLOOKUP(C346,FF!#REF!,FF!$M$4:$M$401)</f>
        <v>#REF!</v>
      </c>
      <c r="E346" s="45" t="s">
        <v>1114</v>
      </c>
      <c r="F346" s="43" t="s">
        <v>1410</v>
      </c>
      <c r="G346" s="43" t="s">
        <v>1411</v>
      </c>
      <c r="H346" s="45" t="s">
        <v>18</v>
      </c>
      <c r="I346" s="22">
        <f t="shared" si="48"/>
        <v>0.93333333333333335</v>
      </c>
      <c r="J346" s="23">
        <v>5</v>
      </c>
      <c r="K346" s="23">
        <v>5</v>
      </c>
      <c r="L346" s="23">
        <v>5</v>
      </c>
      <c r="M346" s="23">
        <v>4</v>
      </c>
      <c r="N346" s="23">
        <v>4</v>
      </c>
      <c r="O346" s="23">
        <v>4</v>
      </c>
      <c r="P346" s="23">
        <v>5</v>
      </c>
      <c r="Q346" s="23">
        <v>5</v>
      </c>
      <c r="R346" s="23">
        <v>5</v>
      </c>
    </row>
    <row r="347" spans="1:18" hidden="1" x14ac:dyDescent="0.35">
      <c r="A347" s="25" t="s">
        <v>936</v>
      </c>
      <c r="B347" s="25" t="s">
        <v>1412</v>
      </c>
      <c r="C347" s="24" t="s">
        <v>500</v>
      </c>
      <c r="D347" s="21" t="e">
        <f>_xlfn.XLOOKUP(C347,FF!#REF!,FF!$M$4:$M$401)</f>
        <v>#REF!</v>
      </c>
      <c r="E347" s="24" t="s">
        <v>1114</v>
      </c>
      <c r="F347" s="24" t="s">
        <v>38</v>
      </c>
      <c r="G347" s="24" t="s">
        <v>1413</v>
      </c>
      <c r="H347" s="24" t="s">
        <v>18</v>
      </c>
      <c r="I347" s="22">
        <f>SUM(J347:R347)/45</f>
        <v>0.82222222222222219</v>
      </c>
      <c r="J347" s="23">
        <v>4</v>
      </c>
      <c r="K347" s="23">
        <v>4</v>
      </c>
      <c r="L347" s="23">
        <v>4</v>
      </c>
      <c r="M347" s="23">
        <v>4</v>
      </c>
      <c r="N347" s="23">
        <v>5</v>
      </c>
      <c r="O347" s="23">
        <v>4</v>
      </c>
      <c r="P347" s="23">
        <v>4</v>
      </c>
      <c r="Q347" s="23">
        <v>3</v>
      </c>
      <c r="R347" s="23">
        <v>5</v>
      </c>
    </row>
    <row r="348" spans="1:18" hidden="1" x14ac:dyDescent="0.35">
      <c r="A348" s="25" t="s">
        <v>864</v>
      </c>
      <c r="B348" s="25" t="s">
        <v>1414</v>
      </c>
      <c r="C348" s="24" t="s">
        <v>227</v>
      </c>
      <c r="D348" s="21" t="e">
        <f>_xlfn.XLOOKUP(C348,FF!#REF!,FF!$M$4:$M$401)</f>
        <v>#REF!</v>
      </c>
      <c r="E348" s="24" t="s">
        <v>1114</v>
      </c>
      <c r="F348" s="24" t="s">
        <v>38</v>
      </c>
      <c r="G348" s="24" t="s">
        <v>1413</v>
      </c>
      <c r="H348" s="24" t="s">
        <v>18</v>
      </c>
      <c r="I348" s="22">
        <f t="shared" ref="I348:I350" si="49">SUM(J348:R348)/45</f>
        <v>0.91111111111111109</v>
      </c>
      <c r="J348" s="23">
        <v>4</v>
      </c>
      <c r="K348" s="23">
        <v>4</v>
      </c>
      <c r="L348" s="23">
        <v>5</v>
      </c>
      <c r="M348" s="23">
        <v>4</v>
      </c>
      <c r="N348" s="23">
        <v>5</v>
      </c>
      <c r="O348" s="23">
        <v>5</v>
      </c>
      <c r="P348" s="23">
        <v>5</v>
      </c>
      <c r="Q348" s="23">
        <v>4</v>
      </c>
      <c r="R348" s="23">
        <v>5</v>
      </c>
    </row>
    <row r="349" spans="1:18" hidden="1" x14ac:dyDescent="0.35">
      <c r="A349" s="25" t="s">
        <v>931</v>
      </c>
      <c r="B349" s="25" t="s">
        <v>1415</v>
      </c>
      <c r="C349" s="24" t="s">
        <v>487</v>
      </c>
      <c r="D349" s="21" t="e">
        <f>_xlfn.XLOOKUP(C349,FF!#REF!,FF!$M$4:$M$401)</f>
        <v>#REF!</v>
      </c>
      <c r="E349" s="24" t="s">
        <v>1114</v>
      </c>
      <c r="F349" s="24" t="s">
        <v>38</v>
      </c>
      <c r="G349" s="24" t="s">
        <v>1413</v>
      </c>
      <c r="H349" s="24" t="s">
        <v>18</v>
      </c>
      <c r="I349" s="22">
        <f t="shared" si="49"/>
        <v>0.84444444444444444</v>
      </c>
      <c r="J349" s="23">
        <v>4</v>
      </c>
      <c r="K349" s="23">
        <v>5</v>
      </c>
      <c r="L349" s="23">
        <v>4</v>
      </c>
      <c r="M349" s="23">
        <v>4</v>
      </c>
      <c r="N349" s="23">
        <v>4</v>
      </c>
      <c r="O349" s="23">
        <v>4</v>
      </c>
      <c r="P349" s="23">
        <v>4</v>
      </c>
      <c r="Q349" s="23">
        <v>4</v>
      </c>
      <c r="R349" s="23">
        <v>5</v>
      </c>
    </row>
    <row r="350" spans="1:18" hidden="1" x14ac:dyDescent="0.35">
      <c r="A350" s="25" t="s">
        <v>927</v>
      </c>
      <c r="B350" s="25" t="s">
        <v>1416</v>
      </c>
      <c r="C350" s="24" t="s">
        <v>467</v>
      </c>
      <c r="D350" s="21" t="e">
        <f>_xlfn.XLOOKUP(C350,FF!#REF!,FF!$M$4:$M$401)</f>
        <v>#REF!</v>
      </c>
      <c r="E350" s="24" t="s">
        <v>1114</v>
      </c>
      <c r="F350" s="24" t="s">
        <v>38</v>
      </c>
      <c r="G350" s="24" t="s">
        <v>1413</v>
      </c>
      <c r="H350" s="24" t="s">
        <v>18</v>
      </c>
      <c r="I350" s="22">
        <f t="shared" si="49"/>
        <v>0.8</v>
      </c>
      <c r="J350" s="23">
        <v>4</v>
      </c>
      <c r="K350" s="23">
        <v>4</v>
      </c>
      <c r="L350" s="23">
        <v>4</v>
      </c>
      <c r="M350" s="23">
        <v>4</v>
      </c>
      <c r="N350" s="23">
        <v>4</v>
      </c>
      <c r="O350" s="23">
        <v>4</v>
      </c>
      <c r="P350" s="23">
        <v>4</v>
      </c>
      <c r="Q350" s="23">
        <v>3</v>
      </c>
      <c r="R350" s="23">
        <v>5</v>
      </c>
    </row>
    <row r="351" spans="1:18" hidden="1" x14ac:dyDescent="0.35">
      <c r="A351" s="43" t="s">
        <v>861</v>
      </c>
      <c r="B351" s="44" t="s">
        <v>221</v>
      </c>
      <c r="C351" s="45" t="s">
        <v>222</v>
      </c>
      <c r="D351" s="21" t="e">
        <f>_xlfn.XLOOKUP(C351,FF!#REF!,FF!$M$4:$M$401)</f>
        <v>#REF!</v>
      </c>
      <c r="E351" s="21" t="s">
        <v>1114</v>
      </c>
      <c r="F351" s="40" t="s">
        <v>150</v>
      </c>
      <c r="G351" s="40" t="s">
        <v>1417</v>
      </c>
      <c r="H351" s="21" t="s">
        <v>18</v>
      </c>
      <c r="I351" s="22">
        <f>SUM(J351:R351)/45</f>
        <v>0.93333333333333335</v>
      </c>
      <c r="J351" s="23">
        <v>5</v>
      </c>
      <c r="K351" s="23">
        <v>5</v>
      </c>
      <c r="L351" s="23">
        <v>4</v>
      </c>
      <c r="M351" s="23">
        <v>5</v>
      </c>
      <c r="N351" s="23">
        <v>5</v>
      </c>
      <c r="O351" s="23">
        <v>4</v>
      </c>
      <c r="P351" s="23">
        <v>5</v>
      </c>
      <c r="Q351" s="23">
        <v>4</v>
      </c>
      <c r="R351" s="23">
        <v>5</v>
      </c>
    </row>
    <row r="352" spans="1:18" hidden="1" x14ac:dyDescent="0.35">
      <c r="A352" s="47" t="s">
        <v>994</v>
      </c>
      <c r="B352" s="46" t="s">
        <v>698</v>
      </c>
      <c r="C352" s="45" t="s">
        <v>699</v>
      </c>
      <c r="D352" s="21" t="e">
        <f>_xlfn.XLOOKUP(C352,FF!#REF!,FF!$M$4:$M$401)</f>
        <v>#REF!</v>
      </c>
      <c r="E352" s="21" t="s">
        <v>1114</v>
      </c>
      <c r="F352" s="40" t="s">
        <v>150</v>
      </c>
      <c r="G352" s="40" t="s">
        <v>1417</v>
      </c>
      <c r="H352" s="21" t="s">
        <v>18</v>
      </c>
      <c r="I352" s="22">
        <f t="shared" ref="I352:I354" si="50">SUM(J352:R352)/45</f>
        <v>0.8666666666666667</v>
      </c>
      <c r="J352" s="23">
        <v>4</v>
      </c>
      <c r="K352" s="23">
        <v>5</v>
      </c>
      <c r="L352" s="23">
        <v>4</v>
      </c>
      <c r="M352" s="23">
        <v>5</v>
      </c>
      <c r="N352" s="23">
        <v>5</v>
      </c>
      <c r="O352" s="23">
        <v>4</v>
      </c>
      <c r="P352" s="23">
        <v>4</v>
      </c>
      <c r="Q352" s="23">
        <v>4</v>
      </c>
      <c r="R352" s="23">
        <v>4</v>
      </c>
    </row>
    <row r="353" spans="1:18" hidden="1" x14ac:dyDescent="0.35">
      <c r="A353" s="43" t="s">
        <v>961</v>
      </c>
      <c r="B353" s="44" t="s">
        <v>591</v>
      </c>
      <c r="C353" s="45" t="s">
        <v>592</v>
      </c>
      <c r="D353" s="21" t="e">
        <f>_xlfn.XLOOKUP(C353,FF!#REF!,FF!$M$4:$M$401)</f>
        <v>#REF!</v>
      </c>
      <c r="E353" s="21" t="s">
        <v>1114</v>
      </c>
      <c r="F353" s="40" t="s">
        <v>150</v>
      </c>
      <c r="G353" s="40" t="s">
        <v>1417</v>
      </c>
      <c r="H353" s="21" t="s">
        <v>18</v>
      </c>
      <c r="I353" s="22">
        <f t="shared" si="50"/>
        <v>0.91111111111111109</v>
      </c>
      <c r="J353" s="23">
        <v>5</v>
      </c>
      <c r="K353" s="23">
        <v>5</v>
      </c>
      <c r="L353" s="23">
        <v>4</v>
      </c>
      <c r="M353" s="23">
        <v>5</v>
      </c>
      <c r="N353" s="23">
        <v>4</v>
      </c>
      <c r="O353" s="23">
        <v>4</v>
      </c>
      <c r="P353" s="23">
        <v>5</v>
      </c>
      <c r="Q353" s="23">
        <v>4</v>
      </c>
      <c r="R353" s="23">
        <v>5</v>
      </c>
    </row>
    <row r="354" spans="1:18" hidden="1" x14ac:dyDescent="0.35">
      <c r="A354" s="47" t="s">
        <v>980</v>
      </c>
      <c r="B354" s="46" t="s">
        <v>652</v>
      </c>
      <c r="C354" s="45" t="s">
        <v>653</v>
      </c>
      <c r="D354" s="21" t="e">
        <f>_xlfn.XLOOKUP(C354,FF!#REF!,FF!$M$4:$M$401)</f>
        <v>#REF!</v>
      </c>
      <c r="E354" s="21" t="s">
        <v>1114</v>
      </c>
      <c r="F354" s="40" t="s">
        <v>150</v>
      </c>
      <c r="G354" s="40" t="s">
        <v>1417</v>
      </c>
      <c r="H354" s="21" t="s">
        <v>18</v>
      </c>
      <c r="I354" s="22">
        <f t="shared" si="50"/>
        <v>0.88888888888888884</v>
      </c>
      <c r="J354" s="23">
        <v>5</v>
      </c>
      <c r="K354" s="23">
        <v>5</v>
      </c>
      <c r="L354" s="23">
        <v>4</v>
      </c>
      <c r="M354" s="23">
        <v>4</v>
      </c>
      <c r="N354" s="23">
        <v>5</v>
      </c>
      <c r="O354" s="23">
        <v>4</v>
      </c>
      <c r="P354" s="23">
        <v>4</v>
      </c>
      <c r="Q354" s="23">
        <v>4</v>
      </c>
      <c r="R354" s="23">
        <v>5</v>
      </c>
    </row>
    <row r="355" spans="1:18" x14ac:dyDescent="0.35">
      <c r="A355" s="20">
        <v>105120</v>
      </c>
      <c r="B355" s="25" t="s">
        <v>243</v>
      </c>
      <c r="C355" s="24" t="s">
        <v>1418</v>
      </c>
      <c r="D355" s="21" t="e">
        <f>_xlfn.XLOOKUP(C355,FF!#REF!,FF!$M$4:$M$401)</f>
        <v>#REF!</v>
      </c>
      <c r="E355" s="24" t="s">
        <v>1114</v>
      </c>
      <c r="F355" s="25" t="s">
        <v>88</v>
      </c>
      <c r="G355" s="24" t="s">
        <v>1419</v>
      </c>
      <c r="H355" s="24" t="s">
        <v>10</v>
      </c>
      <c r="I355" s="22">
        <f>SUM(J355:R355)/45</f>
        <v>1</v>
      </c>
      <c r="J355" s="23">
        <v>5</v>
      </c>
      <c r="K355" s="23">
        <v>5</v>
      </c>
      <c r="L355" s="23">
        <v>5</v>
      </c>
      <c r="M355" s="23">
        <v>5</v>
      </c>
      <c r="N355" s="23">
        <v>5</v>
      </c>
      <c r="O355" s="23">
        <v>5</v>
      </c>
      <c r="P355" s="23">
        <v>5</v>
      </c>
      <c r="Q355" s="23">
        <v>5</v>
      </c>
      <c r="R355" s="23">
        <v>5</v>
      </c>
    </row>
    <row r="356" spans="1:18" x14ac:dyDescent="0.35">
      <c r="A356" s="20">
        <v>105357</v>
      </c>
      <c r="B356" s="25" t="s">
        <v>451</v>
      </c>
      <c r="C356" s="24" t="s">
        <v>1420</v>
      </c>
      <c r="D356" s="21" t="e">
        <f>_xlfn.XLOOKUP(C356,FF!#REF!,FF!$M$4:$M$401)</f>
        <v>#REF!</v>
      </c>
      <c r="E356" s="24" t="s">
        <v>1114</v>
      </c>
      <c r="F356" s="25" t="s">
        <v>88</v>
      </c>
      <c r="G356" s="24" t="s">
        <v>1421</v>
      </c>
      <c r="H356" s="24" t="s">
        <v>10</v>
      </c>
      <c r="I356" s="22">
        <f t="shared" ref="I356:I357" si="51">SUM(J356:R356)/45</f>
        <v>0.97777777777777775</v>
      </c>
      <c r="J356" s="23">
        <v>5</v>
      </c>
      <c r="K356" s="23">
        <v>5</v>
      </c>
      <c r="L356" s="23">
        <v>4</v>
      </c>
      <c r="M356" s="23">
        <v>5</v>
      </c>
      <c r="N356" s="23">
        <v>5</v>
      </c>
      <c r="O356" s="23">
        <v>5</v>
      </c>
      <c r="P356" s="23">
        <v>5</v>
      </c>
      <c r="Q356" s="23">
        <v>5</v>
      </c>
      <c r="R356" s="23">
        <v>5</v>
      </c>
    </row>
    <row r="357" spans="1:18" x14ac:dyDescent="0.35">
      <c r="A357" s="20">
        <v>105246</v>
      </c>
      <c r="B357" s="25" t="s">
        <v>342</v>
      </c>
      <c r="C357" s="24" t="s">
        <v>1422</v>
      </c>
      <c r="D357" s="21" t="e">
        <f>_xlfn.XLOOKUP(C357,FF!#REF!,FF!$M$4:$M$401)</f>
        <v>#REF!</v>
      </c>
      <c r="E357" s="24" t="s">
        <v>1114</v>
      </c>
      <c r="F357" s="25" t="s">
        <v>88</v>
      </c>
      <c r="G357" s="24" t="s">
        <v>858</v>
      </c>
      <c r="H357" s="24" t="s">
        <v>10</v>
      </c>
      <c r="I357" s="22">
        <f t="shared" si="51"/>
        <v>0.8</v>
      </c>
      <c r="J357" s="23">
        <v>4</v>
      </c>
      <c r="K357" s="23">
        <v>4</v>
      </c>
      <c r="L357" s="23">
        <v>4</v>
      </c>
      <c r="M357" s="23">
        <v>4</v>
      </c>
      <c r="N357" s="23">
        <v>3</v>
      </c>
      <c r="O357" s="23">
        <v>3</v>
      </c>
      <c r="P357" s="23">
        <v>5</v>
      </c>
      <c r="Q357" s="23">
        <v>4</v>
      </c>
      <c r="R357" s="23">
        <v>5</v>
      </c>
    </row>
    <row r="358" spans="1:18" hidden="1" x14ac:dyDescent="0.35">
      <c r="A358" s="20">
        <v>105057</v>
      </c>
      <c r="B358" s="20" t="s">
        <v>788</v>
      </c>
      <c r="C358" s="24" t="s">
        <v>789</v>
      </c>
      <c r="D358" s="21" t="e">
        <f>_xlfn.XLOOKUP(C358,FF!#REF!,FF!$M$4:$M$401)</f>
        <v>#REF!</v>
      </c>
      <c r="E358" s="21" t="s">
        <v>1201</v>
      </c>
      <c r="F358" s="20" t="s">
        <v>1423</v>
      </c>
      <c r="G358" s="21" t="s">
        <v>1423</v>
      </c>
      <c r="H358" s="24" t="s">
        <v>10</v>
      </c>
      <c r="I358" s="22">
        <f>SUM(J358:R358)/45</f>
        <v>0.93333333333333335</v>
      </c>
      <c r="J358" s="23">
        <v>5</v>
      </c>
      <c r="K358" s="23">
        <v>5</v>
      </c>
      <c r="L358" s="23">
        <v>5</v>
      </c>
      <c r="M358" s="23">
        <v>5</v>
      </c>
      <c r="N358" s="23">
        <v>4</v>
      </c>
      <c r="O358" s="23">
        <v>4</v>
      </c>
      <c r="P358" s="23">
        <v>5</v>
      </c>
      <c r="Q358" s="23">
        <v>4</v>
      </c>
      <c r="R358" s="23">
        <v>5</v>
      </c>
    </row>
    <row r="359" spans="1:18" hidden="1" x14ac:dyDescent="0.35">
      <c r="A359" s="20">
        <v>106428</v>
      </c>
      <c r="B359" s="20" t="s">
        <v>679</v>
      </c>
      <c r="C359" s="21" t="s">
        <v>680</v>
      </c>
      <c r="D359" s="21" t="e">
        <f>_xlfn.XLOOKUP(C359,FF!#REF!,FF!$M$4:$M$401)</f>
        <v>#REF!</v>
      </c>
      <c r="E359" s="21" t="s">
        <v>1114</v>
      </c>
      <c r="F359" s="20" t="s">
        <v>1423</v>
      </c>
      <c r="G359" s="21" t="s">
        <v>1423</v>
      </c>
      <c r="H359" s="24" t="s">
        <v>10</v>
      </c>
      <c r="I359" s="22">
        <f t="shared" ref="I359:I360" si="52">SUM(J359:R359)/45</f>
        <v>0.91111111111111109</v>
      </c>
      <c r="J359" s="23">
        <v>4</v>
      </c>
      <c r="K359" s="23">
        <v>4</v>
      </c>
      <c r="L359" s="23">
        <v>5</v>
      </c>
      <c r="M359" s="23">
        <v>4</v>
      </c>
      <c r="N359" s="23">
        <v>5</v>
      </c>
      <c r="O359" s="23">
        <v>5</v>
      </c>
      <c r="P359" s="23">
        <v>5</v>
      </c>
      <c r="Q359" s="23">
        <v>4</v>
      </c>
      <c r="R359" s="23">
        <v>5</v>
      </c>
    </row>
    <row r="360" spans="1:18" hidden="1" x14ac:dyDescent="0.35">
      <c r="A360" s="20">
        <v>105340</v>
      </c>
      <c r="B360" s="20" t="s">
        <v>438</v>
      </c>
      <c r="C360" s="21" t="s">
        <v>439</v>
      </c>
      <c r="D360" s="21" t="e">
        <f>_xlfn.XLOOKUP(C360,FF!#REF!,FF!$M$4:$M$401)</f>
        <v>#REF!</v>
      </c>
      <c r="E360" s="21" t="s">
        <v>1114</v>
      </c>
      <c r="F360" s="20" t="s">
        <v>1423</v>
      </c>
      <c r="G360" s="21" t="s">
        <v>1423</v>
      </c>
      <c r="H360" s="24" t="s">
        <v>10</v>
      </c>
      <c r="I360" s="22">
        <f t="shared" si="52"/>
        <v>0.91111111111111109</v>
      </c>
      <c r="J360" s="23">
        <v>5</v>
      </c>
      <c r="K360" s="23">
        <v>4</v>
      </c>
      <c r="L360" s="23">
        <v>4</v>
      </c>
      <c r="M360" s="23">
        <v>5</v>
      </c>
      <c r="N360" s="23">
        <v>4</v>
      </c>
      <c r="O360" s="23">
        <v>5</v>
      </c>
      <c r="P360" s="23">
        <v>5</v>
      </c>
      <c r="Q360" s="23">
        <v>4</v>
      </c>
      <c r="R360" s="23">
        <v>5</v>
      </c>
    </row>
    <row r="361" spans="1:18" hidden="1" x14ac:dyDescent="0.35">
      <c r="A361" s="20">
        <v>105417</v>
      </c>
      <c r="B361" s="25" t="s">
        <v>1424</v>
      </c>
      <c r="C361" s="24" t="s">
        <v>511</v>
      </c>
      <c r="D361" s="21" t="e">
        <f>_xlfn.XLOOKUP(C361,FF!#REF!,FF!$M$4:$M$401)</f>
        <v>#REF!</v>
      </c>
      <c r="E361" s="24" t="s">
        <v>1114</v>
      </c>
      <c r="F361" s="25" t="s">
        <v>189</v>
      </c>
      <c r="G361" s="24" t="s">
        <v>1425</v>
      </c>
      <c r="H361" s="24" t="s">
        <v>10</v>
      </c>
      <c r="I361" s="22">
        <f>SUM(J361:R361)/45</f>
        <v>0.97777777777777775</v>
      </c>
      <c r="J361" s="23">
        <v>5</v>
      </c>
      <c r="K361" s="23">
        <v>5</v>
      </c>
      <c r="L361" s="23">
        <v>5</v>
      </c>
      <c r="M361" s="23">
        <v>5</v>
      </c>
      <c r="N361" s="23">
        <v>4</v>
      </c>
      <c r="O361" s="23">
        <v>5</v>
      </c>
      <c r="P361" s="23">
        <v>5</v>
      </c>
      <c r="Q361" s="23">
        <v>5</v>
      </c>
      <c r="R361" s="23">
        <v>5</v>
      </c>
    </row>
    <row r="362" spans="1:18" hidden="1" x14ac:dyDescent="0.35">
      <c r="A362" s="20">
        <v>105284</v>
      </c>
      <c r="B362" s="25" t="s">
        <v>384</v>
      </c>
      <c r="C362" s="24" t="s">
        <v>385</v>
      </c>
      <c r="D362" s="21" t="e">
        <f>_xlfn.XLOOKUP(C362,FF!#REF!,FF!$M$4:$M$401)</f>
        <v>#REF!</v>
      </c>
      <c r="E362" s="24" t="s">
        <v>1114</v>
      </c>
      <c r="F362" s="25" t="s">
        <v>189</v>
      </c>
      <c r="G362" s="24" t="s">
        <v>1425</v>
      </c>
      <c r="H362" s="24" t="s">
        <v>10</v>
      </c>
      <c r="I362" s="22">
        <f t="shared" ref="I362:I365" si="53">SUM(J362:R362)/45</f>
        <v>1</v>
      </c>
      <c r="J362" s="23">
        <v>5</v>
      </c>
      <c r="K362" s="23">
        <v>5</v>
      </c>
      <c r="L362" s="23">
        <v>5</v>
      </c>
      <c r="M362" s="23">
        <v>5</v>
      </c>
      <c r="N362" s="23">
        <v>5</v>
      </c>
      <c r="O362" s="23">
        <v>5</v>
      </c>
      <c r="P362" s="23">
        <v>5</v>
      </c>
      <c r="Q362" s="23">
        <v>5</v>
      </c>
      <c r="R362" s="23">
        <v>5</v>
      </c>
    </row>
    <row r="363" spans="1:18" hidden="1" x14ac:dyDescent="0.35">
      <c r="A363" s="20">
        <v>104730</v>
      </c>
      <c r="B363" s="25" t="s">
        <v>1426</v>
      </c>
      <c r="C363" s="24" t="s">
        <v>843</v>
      </c>
      <c r="D363" s="21" t="e">
        <f>_xlfn.XLOOKUP(C363,FF!#REF!,FF!$M$4:$M$401)</f>
        <v>#REF!</v>
      </c>
      <c r="E363" s="24" t="s">
        <v>1119</v>
      </c>
      <c r="F363" s="25" t="s">
        <v>189</v>
      </c>
      <c r="G363" s="24" t="s">
        <v>1425</v>
      </c>
      <c r="H363" s="24" t="s">
        <v>10</v>
      </c>
      <c r="I363" s="22">
        <f t="shared" si="53"/>
        <v>0.9555555555555556</v>
      </c>
      <c r="J363" s="23">
        <v>5</v>
      </c>
      <c r="K363" s="23">
        <v>5</v>
      </c>
      <c r="L363" s="23">
        <v>5</v>
      </c>
      <c r="M363" s="23">
        <v>4</v>
      </c>
      <c r="N363" s="23">
        <v>5</v>
      </c>
      <c r="O363" s="23">
        <v>5</v>
      </c>
      <c r="P363" s="23">
        <v>5</v>
      </c>
      <c r="Q363" s="23">
        <v>4</v>
      </c>
      <c r="R363" s="23">
        <v>5</v>
      </c>
    </row>
    <row r="364" spans="1:18" hidden="1" x14ac:dyDescent="0.35">
      <c r="A364" s="20">
        <v>105036</v>
      </c>
      <c r="B364" s="25" t="s">
        <v>209</v>
      </c>
      <c r="C364" s="24" t="s">
        <v>210</v>
      </c>
      <c r="D364" s="21" t="e">
        <f>_xlfn.XLOOKUP(C364,FF!#REF!,FF!$M$4:$M$401)</f>
        <v>#REF!</v>
      </c>
      <c r="E364" s="24" t="s">
        <v>1114</v>
      </c>
      <c r="F364" s="25" t="s">
        <v>189</v>
      </c>
      <c r="G364" s="24" t="s">
        <v>1425</v>
      </c>
      <c r="H364" s="24" t="s">
        <v>10</v>
      </c>
      <c r="I364" s="22">
        <f t="shared" si="53"/>
        <v>0.97777777777777775</v>
      </c>
      <c r="J364" s="23">
        <v>5</v>
      </c>
      <c r="K364" s="23">
        <v>5</v>
      </c>
      <c r="L364" s="23">
        <v>4</v>
      </c>
      <c r="M364" s="23">
        <v>5</v>
      </c>
      <c r="N364" s="23">
        <v>5</v>
      </c>
      <c r="O364" s="23">
        <v>5</v>
      </c>
      <c r="P364" s="23">
        <v>5</v>
      </c>
      <c r="Q364" s="23">
        <v>5</v>
      </c>
      <c r="R364" s="23">
        <v>5</v>
      </c>
    </row>
    <row r="365" spans="1:18" hidden="1" x14ac:dyDescent="0.35">
      <c r="A365" s="20">
        <v>105074</v>
      </c>
      <c r="B365" s="25" t="s">
        <v>797</v>
      </c>
      <c r="C365" s="24" t="s">
        <v>798</v>
      </c>
      <c r="D365" s="21" t="e">
        <f>_xlfn.XLOOKUP(C365,FF!#REF!,FF!$M$4:$M$401)</f>
        <v>#REF!</v>
      </c>
      <c r="E365" s="24" t="s">
        <v>1201</v>
      </c>
      <c r="F365" s="25" t="s">
        <v>189</v>
      </c>
      <c r="G365" s="24" t="s">
        <v>1425</v>
      </c>
      <c r="H365" s="24" t="s">
        <v>10</v>
      </c>
      <c r="I365" s="22">
        <f t="shared" si="53"/>
        <v>0.9555555555555556</v>
      </c>
      <c r="J365" s="23">
        <v>5</v>
      </c>
      <c r="K365" s="23">
        <v>4</v>
      </c>
      <c r="L365" s="23">
        <v>5</v>
      </c>
      <c r="M365" s="23">
        <v>4</v>
      </c>
      <c r="N365" s="23">
        <v>5</v>
      </c>
      <c r="O365" s="23">
        <v>5</v>
      </c>
      <c r="P365" s="23">
        <v>5</v>
      </c>
      <c r="Q365" s="23">
        <v>5</v>
      </c>
      <c r="R365" s="23">
        <v>5</v>
      </c>
    </row>
    <row r="366" spans="1:18" hidden="1" x14ac:dyDescent="0.35">
      <c r="A366" s="20">
        <v>105347</v>
      </c>
      <c r="B366" s="25" t="s">
        <v>1427</v>
      </c>
      <c r="C366" s="25" t="s">
        <v>431</v>
      </c>
      <c r="D366" s="21" t="e">
        <f>_xlfn.XLOOKUP(C366,FF!#REF!,FF!$M$4:$M$401)</f>
        <v>#REF!</v>
      </c>
      <c r="E366" s="24" t="s">
        <v>1114</v>
      </c>
      <c r="F366" s="25" t="s">
        <v>1428</v>
      </c>
      <c r="G366" s="24" t="s">
        <v>1429</v>
      </c>
      <c r="H366" s="24" t="s">
        <v>10</v>
      </c>
      <c r="I366" s="22">
        <f>SUM(J366:R366)/45</f>
        <v>0.97777777777777775</v>
      </c>
      <c r="J366" s="23">
        <v>5</v>
      </c>
      <c r="K366" s="23">
        <v>5</v>
      </c>
      <c r="L366" s="23">
        <v>5</v>
      </c>
      <c r="M366" s="23">
        <v>4</v>
      </c>
      <c r="N366" s="23">
        <v>5</v>
      </c>
      <c r="O366" s="23">
        <v>5</v>
      </c>
      <c r="P366" s="23">
        <v>5</v>
      </c>
      <c r="Q366" s="23">
        <v>5</v>
      </c>
      <c r="R366" s="23">
        <v>5</v>
      </c>
    </row>
    <row r="367" spans="1:18" hidden="1" x14ac:dyDescent="0.35">
      <c r="A367" s="20">
        <v>105419</v>
      </c>
      <c r="B367" s="25" t="s">
        <v>1430</v>
      </c>
      <c r="C367" s="25" t="s">
        <v>505</v>
      </c>
      <c r="D367" s="21" t="e">
        <f>_xlfn.XLOOKUP(C367,FF!#REF!,FF!$M$4:$M$401)</f>
        <v>#REF!</v>
      </c>
      <c r="E367" s="24" t="s">
        <v>1114</v>
      </c>
      <c r="F367" s="25" t="s">
        <v>1428</v>
      </c>
      <c r="G367" s="24" t="s">
        <v>1429</v>
      </c>
      <c r="H367" s="24" t="s">
        <v>10</v>
      </c>
      <c r="I367" s="22">
        <f t="shared" ref="I367:I370" si="54">SUM(J367:R367)/45</f>
        <v>0.9555555555555556</v>
      </c>
      <c r="J367" s="23">
        <v>5</v>
      </c>
      <c r="K367" s="23">
        <v>5</v>
      </c>
      <c r="L367" s="23">
        <v>5</v>
      </c>
      <c r="M367" s="23">
        <v>5</v>
      </c>
      <c r="N367" s="23">
        <v>4</v>
      </c>
      <c r="O367" s="23">
        <v>5</v>
      </c>
      <c r="P367" s="23">
        <v>5</v>
      </c>
      <c r="Q367" s="23">
        <v>4</v>
      </c>
      <c r="R367" s="23">
        <v>5</v>
      </c>
    </row>
    <row r="368" spans="1:18" hidden="1" x14ac:dyDescent="0.35">
      <c r="A368" s="20">
        <v>105225</v>
      </c>
      <c r="B368" s="25" t="s">
        <v>339</v>
      </c>
      <c r="C368" s="25" t="s">
        <v>340</v>
      </c>
      <c r="D368" s="21" t="e">
        <f>_xlfn.XLOOKUP(C368,FF!#REF!,FF!$M$4:$M$401)</f>
        <v>#REF!</v>
      </c>
      <c r="E368" s="24" t="s">
        <v>1114</v>
      </c>
      <c r="F368" s="25" t="s">
        <v>1428</v>
      </c>
      <c r="G368" s="24" t="s">
        <v>1429</v>
      </c>
      <c r="H368" s="24" t="s">
        <v>10</v>
      </c>
      <c r="I368" s="22">
        <f t="shared" si="54"/>
        <v>0.9555555555555556</v>
      </c>
      <c r="J368" s="23">
        <v>5</v>
      </c>
      <c r="K368" s="23">
        <v>5</v>
      </c>
      <c r="L368" s="23">
        <v>5</v>
      </c>
      <c r="M368" s="23">
        <v>4</v>
      </c>
      <c r="N368" s="23">
        <v>5</v>
      </c>
      <c r="O368" s="23">
        <v>4</v>
      </c>
      <c r="P368" s="23">
        <v>5</v>
      </c>
      <c r="Q368" s="23">
        <v>5</v>
      </c>
      <c r="R368" s="23">
        <v>5</v>
      </c>
    </row>
    <row r="369" spans="1:18" hidden="1" x14ac:dyDescent="0.35">
      <c r="A369" s="20">
        <v>105730</v>
      </c>
      <c r="B369" s="25" t="s">
        <v>1431</v>
      </c>
      <c r="C369" s="25" t="s">
        <v>601</v>
      </c>
      <c r="D369" s="21" t="e">
        <f>_xlfn.XLOOKUP(C369,FF!#REF!,FF!$M$4:$M$401)</f>
        <v>#REF!</v>
      </c>
      <c r="E369" s="24" t="s">
        <v>1114</v>
      </c>
      <c r="F369" s="25" t="s">
        <v>1428</v>
      </c>
      <c r="G369" s="24" t="s">
        <v>1429</v>
      </c>
      <c r="H369" s="24" t="s">
        <v>10</v>
      </c>
      <c r="I369" s="22">
        <f t="shared" si="54"/>
        <v>0.97777777777777775</v>
      </c>
      <c r="J369" s="23">
        <v>5</v>
      </c>
      <c r="K369" s="23">
        <v>5</v>
      </c>
      <c r="L369" s="23">
        <v>5</v>
      </c>
      <c r="M369" s="23">
        <v>4</v>
      </c>
      <c r="N369" s="23">
        <v>5</v>
      </c>
      <c r="O369" s="23">
        <v>5</v>
      </c>
      <c r="P369" s="23">
        <v>5</v>
      </c>
      <c r="Q369" s="23">
        <v>5</v>
      </c>
      <c r="R369" s="23">
        <v>5</v>
      </c>
    </row>
    <row r="370" spans="1:18" hidden="1" x14ac:dyDescent="0.35">
      <c r="A370" s="20">
        <v>105218</v>
      </c>
      <c r="B370" s="25" t="s">
        <v>328</v>
      </c>
      <c r="C370" s="25" t="s">
        <v>329</v>
      </c>
      <c r="D370" s="21" t="e">
        <f>_xlfn.XLOOKUP(C370,FF!#REF!,FF!$M$4:$M$401)</f>
        <v>#REF!</v>
      </c>
      <c r="E370" s="24" t="s">
        <v>1114</v>
      </c>
      <c r="F370" s="25" t="s">
        <v>1428</v>
      </c>
      <c r="G370" s="24" t="s">
        <v>1429</v>
      </c>
      <c r="H370" s="24" t="s">
        <v>10</v>
      </c>
      <c r="I370" s="22">
        <f t="shared" si="54"/>
        <v>0.9555555555555556</v>
      </c>
      <c r="J370" s="23">
        <v>5</v>
      </c>
      <c r="K370" s="23">
        <v>4</v>
      </c>
      <c r="L370" s="23">
        <v>5</v>
      </c>
      <c r="M370" s="23">
        <v>5</v>
      </c>
      <c r="N370" s="23">
        <v>5</v>
      </c>
      <c r="O370" s="23">
        <v>5</v>
      </c>
      <c r="P370" s="23">
        <v>5</v>
      </c>
      <c r="Q370" s="23">
        <v>4</v>
      </c>
      <c r="R370" s="23">
        <v>5</v>
      </c>
    </row>
    <row r="371" spans="1:18" hidden="1" x14ac:dyDescent="0.35">
      <c r="A371" s="48">
        <v>107797</v>
      </c>
      <c r="B371" s="25" t="s">
        <v>751</v>
      </c>
      <c r="C371" s="25" t="s">
        <v>752</v>
      </c>
      <c r="D371" s="21" t="e">
        <f>_xlfn.XLOOKUP(C371,FF!#REF!,FF!$M$4:$M$401)</f>
        <v>#REF!</v>
      </c>
      <c r="E371" s="24" t="s">
        <v>1114</v>
      </c>
      <c r="F371" s="25" t="s">
        <v>78</v>
      </c>
      <c r="G371" s="24" t="s">
        <v>1432</v>
      </c>
      <c r="H371" s="24" t="s">
        <v>10</v>
      </c>
      <c r="I371" s="22">
        <f>SUM(J371:R371)/45</f>
        <v>0.93333333333333335</v>
      </c>
      <c r="J371" s="23">
        <v>5</v>
      </c>
      <c r="K371" s="23">
        <v>5</v>
      </c>
      <c r="L371" s="23">
        <v>5</v>
      </c>
      <c r="M371" s="23">
        <v>5</v>
      </c>
      <c r="N371" s="23">
        <v>4</v>
      </c>
      <c r="O371" s="23">
        <v>4</v>
      </c>
      <c r="P371" s="23">
        <v>5</v>
      </c>
      <c r="Q371" s="23">
        <v>5</v>
      </c>
      <c r="R371" s="23">
        <v>4</v>
      </c>
    </row>
    <row r="372" spans="1:18" hidden="1" x14ac:dyDescent="0.35">
      <c r="A372" s="48">
        <v>105838</v>
      </c>
      <c r="B372" s="25" t="s">
        <v>1433</v>
      </c>
      <c r="C372" s="25" t="s">
        <v>631</v>
      </c>
      <c r="D372" s="21" t="e">
        <f>_xlfn.XLOOKUP(C372,FF!#REF!,FF!$M$4:$M$401)</f>
        <v>#REF!</v>
      </c>
      <c r="E372" s="24" t="s">
        <v>1114</v>
      </c>
      <c r="F372" s="25" t="s">
        <v>78</v>
      </c>
      <c r="G372" s="24" t="s">
        <v>1432</v>
      </c>
      <c r="H372" s="24" t="s">
        <v>10</v>
      </c>
      <c r="I372" s="22">
        <f t="shared" ref="I372:I374" si="55">SUM(J372:R372)/45</f>
        <v>0.91111111111111109</v>
      </c>
      <c r="J372" s="23">
        <v>4</v>
      </c>
      <c r="K372" s="23">
        <v>5</v>
      </c>
      <c r="L372" s="23">
        <v>4</v>
      </c>
      <c r="M372" s="23">
        <v>5</v>
      </c>
      <c r="N372" s="23">
        <v>4</v>
      </c>
      <c r="O372" s="23">
        <v>5</v>
      </c>
      <c r="P372" s="23">
        <v>5</v>
      </c>
      <c r="Q372" s="23">
        <v>5</v>
      </c>
      <c r="R372" s="23">
        <v>4</v>
      </c>
    </row>
    <row r="373" spans="1:18" hidden="1" x14ac:dyDescent="0.35">
      <c r="A373" s="48">
        <v>105207</v>
      </c>
      <c r="B373" s="25" t="s">
        <v>1434</v>
      </c>
      <c r="C373" s="25" t="s">
        <v>305</v>
      </c>
      <c r="D373" s="21" t="e">
        <f>_xlfn.XLOOKUP(C373,FF!#REF!,FF!$M$4:$M$401)</f>
        <v>#REF!</v>
      </c>
      <c r="E373" s="24" t="s">
        <v>1114</v>
      </c>
      <c r="F373" s="25" t="s">
        <v>78</v>
      </c>
      <c r="G373" s="24" t="s">
        <v>1432</v>
      </c>
      <c r="H373" s="24" t="s">
        <v>10</v>
      </c>
      <c r="I373" s="22">
        <f t="shared" si="55"/>
        <v>0.9555555555555556</v>
      </c>
      <c r="J373" s="23">
        <v>5</v>
      </c>
      <c r="K373" s="23">
        <v>5</v>
      </c>
      <c r="L373" s="23">
        <v>5</v>
      </c>
      <c r="M373" s="23">
        <v>5</v>
      </c>
      <c r="N373" s="23">
        <v>4</v>
      </c>
      <c r="O373" s="23">
        <v>5</v>
      </c>
      <c r="P373" s="23">
        <v>5</v>
      </c>
      <c r="Q373" s="23">
        <v>5</v>
      </c>
      <c r="R373" s="23">
        <v>4</v>
      </c>
    </row>
    <row r="374" spans="1:18" hidden="1" x14ac:dyDescent="0.35">
      <c r="A374" s="48">
        <v>105110</v>
      </c>
      <c r="B374" s="25" t="s">
        <v>228</v>
      </c>
      <c r="C374" s="25" t="s">
        <v>229</v>
      </c>
      <c r="D374" s="21" t="e">
        <f>_xlfn.XLOOKUP(C374,FF!#REF!,FF!$M$4:$M$401)</f>
        <v>#REF!</v>
      </c>
      <c r="E374" s="24" t="s">
        <v>1114</v>
      </c>
      <c r="F374" s="25" t="s">
        <v>78</v>
      </c>
      <c r="G374" s="24" t="s">
        <v>1432</v>
      </c>
      <c r="H374" s="24" t="s">
        <v>10</v>
      </c>
      <c r="I374" s="22">
        <f t="shared" si="55"/>
        <v>0.93333333333333335</v>
      </c>
      <c r="J374" s="23">
        <v>4</v>
      </c>
      <c r="K374" s="23">
        <v>5</v>
      </c>
      <c r="L374" s="23">
        <v>5</v>
      </c>
      <c r="M374" s="23">
        <v>5</v>
      </c>
      <c r="N374" s="23">
        <v>4</v>
      </c>
      <c r="O374" s="23">
        <v>5</v>
      </c>
      <c r="P374" s="23">
        <v>5</v>
      </c>
      <c r="Q374" s="23">
        <v>5</v>
      </c>
      <c r="R374" s="23">
        <v>4</v>
      </c>
    </row>
    <row r="375" spans="1:18" hidden="1" x14ac:dyDescent="0.35">
      <c r="A375" s="20" t="s">
        <v>873</v>
      </c>
      <c r="B375" s="20" t="s">
        <v>264</v>
      </c>
      <c r="C375" s="21" t="s">
        <v>265</v>
      </c>
      <c r="D375" s="21" t="e">
        <f>_xlfn.XLOOKUP(C375,FF!#REF!,FF!$M$4:$M$401)</f>
        <v>#REF!</v>
      </c>
      <c r="E375" s="21" t="s">
        <v>1114</v>
      </c>
      <c r="F375" s="20" t="s">
        <v>61</v>
      </c>
      <c r="G375" s="21" t="s">
        <v>1435</v>
      </c>
      <c r="H375" s="21" t="s">
        <v>14</v>
      </c>
      <c r="I375" s="22">
        <f>SUM(J375:R375)/45</f>
        <v>0.97777777777777775</v>
      </c>
      <c r="J375" s="23">
        <v>5</v>
      </c>
      <c r="K375" s="23">
        <v>5</v>
      </c>
      <c r="L375" s="23">
        <v>5</v>
      </c>
      <c r="M375" s="23">
        <v>5</v>
      </c>
      <c r="N375" s="23">
        <v>4</v>
      </c>
      <c r="O375" s="23">
        <v>5</v>
      </c>
      <c r="P375" s="23">
        <v>5</v>
      </c>
      <c r="Q375" s="23">
        <v>5</v>
      </c>
      <c r="R375" s="23">
        <v>5</v>
      </c>
    </row>
    <row r="376" spans="1:18" hidden="1" x14ac:dyDescent="0.35">
      <c r="A376" s="20" t="s">
        <v>909</v>
      </c>
      <c r="B376" s="20" t="s">
        <v>376</v>
      </c>
      <c r="C376" s="21" t="s">
        <v>377</v>
      </c>
      <c r="D376" s="21" t="e">
        <f>_xlfn.XLOOKUP(C376,FF!#REF!,FF!$M$4:$M$401)</f>
        <v>#REF!</v>
      </c>
      <c r="E376" s="21" t="s">
        <v>1114</v>
      </c>
      <c r="F376" s="20" t="s">
        <v>61</v>
      </c>
      <c r="G376" s="21" t="s">
        <v>1435</v>
      </c>
      <c r="H376" s="21" t="s">
        <v>14</v>
      </c>
      <c r="I376" s="22">
        <f t="shared" ref="I376:I380" si="56">SUM(J376:R376)/45</f>
        <v>0.9555555555555556</v>
      </c>
      <c r="J376" s="23">
        <v>5</v>
      </c>
      <c r="K376" s="23">
        <v>5</v>
      </c>
      <c r="L376" s="23">
        <v>5</v>
      </c>
      <c r="M376" s="23">
        <v>4</v>
      </c>
      <c r="N376" s="23">
        <v>4</v>
      </c>
      <c r="O376" s="23">
        <v>5</v>
      </c>
      <c r="P376" s="23">
        <v>5</v>
      </c>
      <c r="Q376" s="23">
        <v>5</v>
      </c>
      <c r="R376" s="23">
        <v>5</v>
      </c>
    </row>
    <row r="377" spans="1:18" hidden="1" x14ac:dyDescent="0.35">
      <c r="A377" s="20" t="s">
        <v>953</v>
      </c>
      <c r="B377" s="20" t="s">
        <v>567</v>
      </c>
      <c r="C377" s="21" t="s">
        <v>568</v>
      </c>
      <c r="D377" s="21" t="e">
        <f>_xlfn.XLOOKUP(C377,FF!#REF!,FF!$M$4:$M$401)</f>
        <v>#REF!</v>
      </c>
      <c r="E377" s="21" t="s">
        <v>1114</v>
      </c>
      <c r="F377" s="20" t="s">
        <v>61</v>
      </c>
      <c r="G377" s="21" t="s">
        <v>1435</v>
      </c>
      <c r="H377" s="21" t="s">
        <v>14</v>
      </c>
      <c r="I377" s="22">
        <f t="shared" si="56"/>
        <v>0.9555555555555556</v>
      </c>
      <c r="J377" s="23">
        <v>5</v>
      </c>
      <c r="K377" s="23">
        <v>4</v>
      </c>
      <c r="L377" s="23">
        <v>5</v>
      </c>
      <c r="M377" s="23">
        <v>4</v>
      </c>
      <c r="N377" s="23">
        <v>5</v>
      </c>
      <c r="O377" s="23">
        <v>5</v>
      </c>
      <c r="P377" s="23">
        <v>5</v>
      </c>
      <c r="Q377" s="23">
        <v>5</v>
      </c>
      <c r="R377" s="23">
        <v>5</v>
      </c>
    </row>
    <row r="378" spans="1:18" hidden="1" x14ac:dyDescent="0.35">
      <c r="A378" s="20" t="s">
        <v>975</v>
      </c>
      <c r="B378" s="26" t="s">
        <v>644</v>
      </c>
      <c r="C378" s="41" t="s">
        <v>645</v>
      </c>
      <c r="D378" s="21" t="e">
        <f>_xlfn.XLOOKUP(C378,FF!#REF!,FF!$M$4:$M$401)</f>
        <v>#REF!</v>
      </c>
      <c r="E378" s="21" t="s">
        <v>1114</v>
      </c>
      <c r="F378" s="20" t="s">
        <v>61</v>
      </c>
      <c r="G378" s="21" t="s">
        <v>1435</v>
      </c>
      <c r="H378" s="21" t="s">
        <v>14</v>
      </c>
      <c r="I378" s="22">
        <f t="shared" si="56"/>
        <v>0.9555555555555556</v>
      </c>
      <c r="J378" s="23">
        <v>5</v>
      </c>
      <c r="K378" s="23">
        <v>5</v>
      </c>
      <c r="L378" s="23">
        <v>5</v>
      </c>
      <c r="M378" s="23">
        <v>4</v>
      </c>
      <c r="N378" s="23">
        <v>4</v>
      </c>
      <c r="O378" s="23">
        <v>5</v>
      </c>
      <c r="P378" s="23">
        <v>5</v>
      </c>
      <c r="Q378" s="23">
        <v>5</v>
      </c>
      <c r="R378" s="23">
        <v>5</v>
      </c>
    </row>
    <row r="379" spans="1:18" hidden="1" x14ac:dyDescent="0.35">
      <c r="A379" s="20" t="s">
        <v>992</v>
      </c>
      <c r="B379" s="26" t="s">
        <v>690</v>
      </c>
      <c r="C379" s="41" t="s">
        <v>691</v>
      </c>
      <c r="D379" s="21" t="e">
        <f>_xlfn.XLOOKUP(C379,FF!#REF!,FF!$M$4:$M$401)</f>
        <v>#REF!</v>
      </c>
      <c r="E379" s="21" t="s">
        <v>1114</v>
      </c>
      <c r="F379" s="20" t="s">
        <v>61</v>
      </c>
      <c r="G379" s="21" t="s">
        <v>1435</v>
      </c>
      <c r="H379" s="21" t="s">
        <v>14</v>
      </c>
      <c r="I379" s="22">
        <f t="shared" si="56"/>
        <v>0.9555555555555556</v>
      </c>
      <c r="J379" s="23">
        <v>5</v>
      </c>
      <c r="K379" s="23">
        <v>5</v>
      </c>
      <c r="L379" s="23">
        <v>5</v>
      </c>
      <c r="M379" s="23">
        <v>4</v>
      </c>
      <c r="N379" s="23">
        <v>4</v>
      </c>
      <c r="O379" s="23">
        <v>5</v>
      </c>
      <c r="P379" s="23">
        <v>5</v>
      </c>
      <c r="Q379" s="23">
        <v>5</v>
      </c>
      <c r="R379" s="23">
        <v>5</v>
      </c>
    </row>
    <row r="380" spans="1:18" hidden="1" x14ac:dyDescent="0.35">
      <c r="A380" s="20" t="s">
        <v>1029</v>
      </c>
      <c r="B380" s="20" t="s">
        <v>827</v>
      </c>
      <c r="C380" s="21" t="s">
        <v>828</v>
      </c>
      <c r="D380" s="21" t="e">
        <f>_xlfn.XLOOKUP(C380,FF!#REF!,FF!$M$4:$M$401)</f>
        <v>#REF!</v>
      </c>
      <c r="E380" s="21" t="s">
        <v>1436</v>
      </c>
      <c r="F380" s="20" t="s">
        <v>61</v>
      </c>
      <c r="G380" s="21" t="s">
        <v>1435</v>
      </c>
      <c r="H380" s="21" t="s">
        <v>14</v>
      </c>
      <c r="I380" s="22">
        <f t="shared" si="56"/>
        <v>0.97777777777777775</v>
      </c>
      <c r="J380" s="23">
        <v>5</v>
      </c>
      <c r="K380" s="23">
        <v>5</v>
      </c>
      <c r="L380" s="23">
        <v>5</v>
      </c>
      <c r="M380" s="23">
        <v>5</v>
      </c>
      <c r="N380" s="23">
        <v>4</v>
      </c>
      <c r="O380" s="23">
        <v>5</v>
      </c>
      <c r="P380" s="23">
        <v>5</v>
      </c>
      <c r="Q380" s="23">
        <v>5</v>
      </c>
      <c r="R380" s="23">
        <v>5</v>
      </c>
    </row>
    <row r="381" spans="1:18" hidden="1" x14ac:dyDescent="0.35">
      <c r="A381" s="25">
        <v>105369</v>
      </c>
      <c r="B381" s="25" t="s">
        <v>1437</v>
      </c>
      <c r="C381" s="24" t="s">
        <v>464</v>
      </c>
      <c r="D381" s="21" t="e">
        <f>_xlfn.XLOOKUP(C381,FF!#REF!,FF!$M$4:$M$401)</f>
        <v>#REF!</v>
      </c>
      <c r="E381" s="24" t="s">
        <v>1114</v>
      </c>
      <c r="F381" s="25" t="s">
        <v>156</v>
      </c>
      <c r="G381" s="24" t="s">
        <v>1438</v>
      </c>
      <c r="H381" s="21" t="s">
        <v>14</v>
      </c>
      <c r="I381" s="22">
        <f>SUM(J381:R381)/45</f>
        <v>0.8</v>
      </c>
      <c r="J381" s="23">
        <v>4</v>
      </c>
      <c r="K381" s="23">
        <v>4</v>
      </c>
      <c r="L381" s="23">
        <v>4</v>
      </c>
      <c r="M381" s="23">
        <v>4</v>
      </c>
      <c r="N381" s="23">
        <v>4</v>
      </c>
      <c r="O381" s="23">
        <v>4</v>
      </c>
      <c r="P381" s="23">
        <v>4</v>
      </c>
      <c r="Q381" s="23">
        <v>4</v>
      </c>
      <c r="R381" s="23">
        <v>4</v>
      </c>
    </row>
    <row r="382" spans="1:18" hidden="1" x14ac:dyDescent="0.35">
      <c r="A382" s="25">
        <v>105817</v>
      </c>
      <c r="B382" s="25" t="s">
        <v>1439</v>
      </c>
      <c r="C382" s="24" t="s">
        <v>643</v>
      </c>
      <c r="D382" s="21" t="e">
        <f>_xlfn.XLOOKUP(C382,FF!#REF!,FF!$M$4:$M$401)</f>
        <v>#REF!</v>
      </c>
      <c r="E382" s="24" t="s">
        <v>1114</v>
      </c>
      <c r="F382" s="25" t="s">
        <v>156</v>
      </c>
      <c r="G382" s="24" t="s">
        <v>1438</v>
      </c>
      <c r="H382" s="21" t="s">
        <v>14</v>
      </c>
      <c r="I382" s="22">
        <f t="shared" ref="I382:I385" si="57">SUM(J382:R382)/45</f>
        <v>0.97777777777777775</v>
      </c>
      <c r="J382" s="23">
        <v>5</v>
      </c>
      <c r="K382" s="23">
        <v>5</v>
      </c>
      <c r="L382" s="23">
        <v>5</v>
      </c>
      <c r="M382" s="23">
        <v>4</v>
      </c>
      <c r="N382" s="23">
        <v>5</v>
      </c>
      <c r="O382" s="23">
        <v>5</v>
      </c>
      <c r="P382" s="23">
        <v>5</v>
      </c>
      <c r="Q382" s="23">
        <v>5</v>
      </c>
      <c r="R382" s="23">
        <v>5</v>
      </c>
    </row>
    <row r="383" spans="1:18" hidden="1" x14ac:dyDescent="0.35">
      <c r="A383" s="25">
        <v>104980</v>
      </c>
      <c r="B383" s="25" t="s">
        <v>1440</v>
      </c>
      <c r="C383" s="24" t="s">
        <v>792</v>
      </c>
      <c r="D383" s="21" t="e">
        <f>_xlfn.XLOOKUP(C383,FF!#REF!,FF!$M$4:$M$401)</f>
        <v>#REF!</v>
      </c>
      <c r="E383" s="24" t="s">
        <v>1201</v>
      </c>
      <c r="F383" s="25" t="s">
        <v>156</v>
      </c>
      <c r="G383" s="24" t="s">
        <v>1438</v>
      </c>
      <c r="H383" s="21" t="s">
        <v>14</v>
      </c>
      <c r="I383" s="22">
        <f t="shared" si="57"/>
        <v>1</v>
      </c>
      <c r="J383" s="23">
        <v>5</v>
      </c>
      <c r="K383" s="23">
        <v>5</v>
      </c>
      <c r="L383" s="23">
        <v>5</v>
      </c>
      <c r="M383" s="23">
        <v>5</v>
      </c>
      <c r="N383" s="23">
        <v>5</v>
      </c>
      <c r="O383" s="23">
        <v>5</v>
      </c>
      <c r="P383" s="23">
        <v>5</v>
      </c>
      <c r="Q383" s="23">
        <v>5</v>
      </c>
      <c r="R383" s="23">
        <v>5</v>
      </c>
    </row>
    <row r="384" spans="1:18" hidden="1" x14ac:dyDescent="0.35">
      <c r="A384" s="25">
        <v>104992</v>
      </c>
      <c r="B384" s="25" t="s">
        <v>1441</v>
      </c>
      <c r="C384" s="24" t="s">
        <v>853</v>
      </c>
      <c r="D384" s="21" t="e">
        <f>_xlfn.XLOOKUP(C384,FF!#REF!,FF!$M$4:$M$401)</f>
        <v>#REF!</v>
      </c>
      <c r="E384" s="24" t="s">
        <v>1120</v>
      </c>
      <c r="F384" s="25" t="s">
        <v>156</v>
      </c>
      <c r="G384" s="24" t="s">
        <v>1438</v>
      </c>
      <c r="H384" s="21" t="s">
        <v>14</v>
      </c>
      <c r="I384" s="22">
        <f t="shared" si="57"/>
        <v>0.97777777777777775</v>
      </c>
      <c r="J384" s="23">
        <v>5</v>
      </c>
      <c r="K384" s="23">
        <v>5</v>
      </c>
      <c r="L384" s="23">
        <v>5</v>
      </c>
      <c r="M384" s="23">
        <v>4</v>
      </c>
      <c r="N384" s="23">
        <v>5</v>
      </c>
      <c r="O384" s="23">
        <v>5</v>
      </c>
      <c r="P384" s="23">
        <v>5</v>
      </c>
      <c r="Q384" s="23">
        <v>5</v>
      </c>
      <c r="R384" s="23">
        <v>5</v>
      </c>
    </row>
    <row r="385" spans="1:18" hidden="1" x14ac:dyDescent="0.35">
      <c r="A385" s="25">
        <v>105310</v>
      </c>
      <c r="B385" s="25" t="s">
        <v>1442</v>
      </c>
      <c r="C385" s="24" t="s">
        <v>408</v>
      </c>
      <c r="D385" s="21" t="e">
        <f>_xlfn.XLOOKUP(C385,FF!#REF!,FF!$M$4:$M$401)</f>
        <v>#REF!</v>
      </c>
      <c r="E385" s="24" t="s">
        <v>1114</v>
      </c>
      <c r="F385" s="25" t="s">
        <v>156</v>
      </c>
      <c r="G385" s="24" t="s">
        <v>1438</v>
      </c>
      <c r="H385" s="21" t="s">
        <v>14</v>
      </c>
      <c r="I385" s="22">
        <f t="shared" si="57"/>
        <v>0.71111111111111114</v>
      </c>
      <c r="J385" s="23">
        <v>4</v>
      </c>
      <c r="K385" s="23">
        <v>4</v>
      </c>
      <c r="L385" s="23">
        <v>3</v>
      </c>
      <c r="M385" s="23">
        <v>4</v>
      </c>
      <c r="N385" s="23">
        <v>3</v>
      </c>
      <c r="O385" s="23">
        <v>3</v>
      </c>
      <c r="P385" s="23">
        <v>4</v>
      </c>
      <c r="Q385" s="23">
        <v>3</v>
      </c>
      <c r="R385" s="23">
        <v>4</v>
      </c>
    </row>
    <row r="386" spans="1:18" hidden="1" x14ac:dyDescent="0.35">
      <c r="A386" s="20" t="s">
        <v>858</v>
      </c>
      <c r="B386" s="20" t="s">
        <v>206</v>
      </c>
      <c r="C386" s="24" t="s">
        <v>208</v>
      </c>
      <c r="D386" s="21" t="e">
        <f>_xlfn.XLOOKUP(C386,FF!#REF!,FF!$M$4:$M$401)</f>
        <v>#REF!</v>
      </c>
      <c r="E386" s="24" t="s">
        <v>1114</v>
      </c>
      <c r="F386" s="25" t="s">
        <v>1443</v>
      </c>
      <c r="G386" s="24" t="s">
        <v>1444</v>
      </c>
      <c r="H386" s="21" t="s">
        <v>14</v>
      </c>
      <c r="I386" s="22">
        <f>SUM(J386:R386)/45</f>
        <v>0.97777777777777775</v>
      </c>
      <c r="J386" s="23">
        <v>5</v>
      </c>
      <c r="K386" s="23">
        <v>5</v>
      </c>
      <c r="L386" s="23">
        <v>5</v>
      </c>
      <c r="M386" s="23">
        <v>5</v>
      </c>
      <c r="N386" s="23">
        <v>4</v>
      </c>
      <c r="O386" s="23">
        <v>5</v>
      </c>
      <c r="P386" s="23">
        <v>5</v>
      </c>
      <c r="Q386" s="23">
        <v>5</v>
      </c>
      <c r="R386" s="23">
        <v>5</v>
      </c>
    </row>
    <row r="387" spans="1:18" hidden="1" x14ac:dyDescent="0.35">
      <c r="A387" s="20" t="s">
        <v>880</v>
      </c>
      <c r="B387" s="20" t="s">
        <v>279</v>
      </c>
      <c r="C387" s="24" t="s">
        <v>280</v>
      </c>
      <c r="D387" s="21" t="e">
        <f>_xlfn.XLOOKUP(C387,FF!#REF!,FF!$M$4:$M$401)</f>
        <v>#REF!</v>
      </c>
      <c r="E387" s="24" t="s">
        <v>1114</v>
      </c>
      <c r="F387" s="25" t="s">
        <v>1443</v>
      </c>
      <c r="G387" s="24" t="s">
        <v>1445</v>
      </c>
      <c r="H387" s="21" t="s">
        <v>14</v>
      </c>
      <c r="I387" s="22">
        <f t="shared" ref="I387:I389" si="58">SUM(J387:R387)/45</f>
        <v>0.97777777777777775</v>
      </c>
      <c r="J387" s="23">
        <v>5</v>
      </c>
      <c r="K387" s="23">
        <v>5</v>
      </c>
      <c r="L387" s="23">
        <v>5</v>
      </c>
      <c r="M387" s="23">
        <v>5</v>
      </c>
      <c r="N387" s="23">
        <v>4</v>
      </c>
      <c r="O387" s="23">
        <v>5</v>
      </c>
      <c r="P387" s="23">
        <v>5</v>
      </c>
      <c r="Q387" s="23">
        <v>5</v>
      </c>
      <c r="R387" s="23">
        <v>5</v>
      </c>
    </row>
    <row r="388" spans="1:18" hidden="1" x14ac:dyDescent="0.35">
      <c r="A388" s="20" t="s">
        <v>957</v>
      </c>
      <c r="B388" s="20" t="s">
        <v>581</v>
      </c>
      <c r="C388" s="24" t="s">
        <v>582</v>
      </c>
      <c r="D388" s="21" t="e">
        <f>_xlfn.XLOOKUP(C388,FF!#REF!,FF!$M$4:$M$401)</f>
        <v>#REF!</v>
      </c>
      <c r="E388" s="24" t="s">
        <v>1114</v>
      </c>
      <c r="F388" s="25" t="s">
        <v>1443</v>
      </c>
      <c r="G388" s="24" t="s">
        <v>1446</v>
      </c>
      <c r="H388" s="21" t="s">
        <v>14</v>
      </c>
      <c r="I388" s="22">
        <f t="shared" si="58"/>
        <v>0.9555555555555556</v>
      </c>
      <c r="J388" s="23">
        <v>5</v>
      </c>
      <c r="K388" s="23">
        <v>5</v>
      </c>
      <c r="L388" s="23">
        <v>5</v>
      </c>
      <c r="M388" s="23">
        <v>4</v>
      </c>
      <c r="N388" s="23">
        <v>4</v>
      </c>
      <c r="O388" s="23">
        <v>5</v>
      </c>
      <c r="P388" s="23">
        <v>5</v>
      </c>
      <c r="Q388" s="23">
        <v>5</v>
      </c>
      <c r="R388" s="23">
        <v>5</v>
      </c>
    </row>
    <row r="389" spans="1:18" hidden="1" x14ac:dyDescent="0.35">
      <c r="A389" s="20" t="s">
        <v>986</v>
      </c>
      <c r="B389" s="20" t="s">
        <v>677</v>
      </c>
      <c r="C389" s="24" t="s">
        <v>678</v>
      </c>
      <c r="D389" s="21" t="e">
        <f>_xlfn.XLOOKUP(C389,FF!#REF!,FF!$M$4:$M$401)</f>
        <v>#REF!</v>
      </c>
      <c r="E389" s="24" t="s">
        <v>1114</v>
      </c>
      <c r="F389" s="25" t="s">
        <v>1443</v>
      </c>
      <c r="G389" s="24" t="s">
        <v>1447</v>
      </c>
      <c r="H389" s="21" t="s">
        <v>14</v>
      </c>
      <c r="I389" s="22">
        <f t="shared" si="58"/>
        <v>0.91111111111111109</v>
      </c>
      <c r="J389" s="23">
        <v>4</v>
      </c>
      <c r="K389" s="23">
        <v>4</v>
      </c>
      <c r="L389" s="23">
        <v>5</v>
      </c>
      <c r="M389" s="23">
        <v>4</v>
      </c>
      <c r="N389" s="23">
        <v>4</v>
      </c>
      <c r="O389" s="23">
        <v>5</v>
      </c>
      <c r="P389" s="23">
        <v>5</v>
      </c>
      <c r="Q389" s="23">
        <v>5</v>
      </c>
      <c r="R389" s="23">
        <v>5</v>
      </c>
    </row>
    <row r="390" spans="1:18" hidden="1" x14ac:dyDescent="0.35">
      <c r="A390" s="25" t="s">
        <v>933</v>
      </c>
      <c r="B390" s="25" t="s">
        <v>491</v>
      </c>
      <c r="C390" s="24" t="s">
        <v>492</v>
      </c>
      <c r="D390" s="21" t="e">
        <f>_xlfn.XLOOKUP(C390,FF!#REF!,FF!$M$4:$M$401)</f>
        <v>#REF!</v>
      </c>
      <c r="E390" s="24" t="s">
        <v>1114</v>
      </c>
      <c r="F390" s="25" t="s">
        <v>1448</v>
      </c>
      <c r="G390" s="24" t="s">
        <v>1449</v>
      </c>
      <c r="H390" s="21" t="s">
        <v>14</v>
      </c>
      <c r="I390" s="22">
        <f>SUM(J390:R390)/45</f>
        <v>0.97777777777777775</v>
      </c>
      <c r="J390" s="23">
        <v>5</v>
      </c>
      <c r="K390" s="23">
        <v>5</v>
      </c>
      <c r="L390" s="23">
        <v>5</v>
      </c>
      <c r="M390" s="23">
        <v>4</v>
      </c>
      <c r="N390" s="23">
        <v>5</v>
      </c>
      <c r="O390" s="23">
        <v>5</v>
      </c>
      <c r="P390" s="23">
        <v>5</v>
      </c>
      <c r="Q390" s="23">
        <v>5</v>
      </c>
      <c r="R390" s="23">
        <v>5</v>
      </c>
    </row>
    <row r="391" spans="1:18" hidden="1" x14ac:dyDescent="0.35">
      <c r="A391" s="25" t="s">
        <v>887</v>
      </c>
      <c r="B391" s="25" t="s">
        <v>306</v>
      </c>
      <c r="C391" s="24" t="s">
        <v>307</v>
      </c>
      <c r="D391" s="21" t="e">
        <f>_xlfn.XLOOKUP(C391,FF!#REF!,FF!$M$4:$M$401)</f>
        <v>#REF!</v>
      </c>
      <c r="E391" s="24" t="s">
        <v>1114</v>
      </c>
      <c r="F391" s="25" t="s">
        <v>1448</v>
      </c>
      <c r="G391" s="24" t="s">
        <v>1449</v>
      </c>
      <c r="H391" s="21" t="s">
        <v>14</v>
      </c>
      <c r="I391" s="22">
        <f t="shared" ref="I391:I394" si="59">SUM(J391:R391)/45</f>
        <v>0.9555555555555556</v>
      </c>
      <c r="J391" s="23">
        <v>5</v>
      </c>
      <c r="K391" s="23">
        <v>5</v>
      </c>
      <c r="L391" s="23">
        <v>4</v>
      </c>
      <c r="M391" s="23">
        <v>4</v>
      </c>
      <c r="N391" s="23">
        <v>5</v>
      </c>
      <c r="O391" s="23">
        <v>5</v>
      </c>
      <c r="P391" s="23">
        <v>5</v>
      </c>
      <c r="Q391" s="23">
        <v>5</v>
      </c>
      <c r="R391" s="23">
        <v>5</v>
      </c>
    </row>
    <row r="392" spans="1:18" hidden="1" x14ac:dyDescent="0.35">
      <c r="A392" s="25" t="s">
        <v>938</v>
      </c>
      <c r="B392" s="25" t="s">
        <v>508</v>
      </c>
      <c r="C392" s="24" t="s">
        <v>509</v>
      </c>
      <c r="D392" s="21" t="e">
        <f>_xlfn.XLOOKUP(C392,FF!#REF!,FF!$M$4:$M$401)</f>
        <v>#REF!</v>
      </c>
      <c r="E392" s="24" t="s">
        <v>1114</v>
      </c>
      <c r="F392" s="25" t="s">
        <v>1448</v>
      </c>
      <c r="G392" s="24" t="s">
        <v>1449</v>
      </c>
      <c r="H392" s="21" t="s">
        <v>14</v>
      </c>
      <c r="I392" s="22">
        <f t="shared" si="59"/>
        <v>0.97777777777777775</v>
      </c>
      <c r="J392" s="23">
        <v>5</v>
      </c>
      <c r="K392" s="23">
        <v>5</v>
      </c>
      <c r="L392" s="23">
        <v>5</v>
      </c>
      <c r="M392" s="23">
        <v>4</v>
      </c>
      <c r="N392" s="23">
        <v>5</v>
      </c>
      <c r="O392" s="23">
        <v>5</v>
      </c>
      <c r="P392" s="23">
        <v>5</v>
      </c>
      <c r="Q392" s="23">
        <v>5</v>
      </c>
      <c r="R392" s="23">
        <v>5</v>
      </c>
    </row>
    <row r="393" spans="1:18" hidden="1" x14ac:dyDescent="0.35">
      <c r="A393" s="25" t="s">
        <v>1030</v>
      </c>
      <c r="B393" s="25" t="s">
        <v>1450</v>
      </c>
      <c r="C393" s="24" t="s">
        <v>829</v>
      </c>
      <c r="D393" s="21" t="e">
        <f>_xlfn.XLOOKUP(C393,FF!#REF!,FF!$M$4:$M$401)</f>
        <v>#REF!</v>
      </c>
      <c r="E393" s="24" t="s">
        <v>1119</v>
      </c>
      <c r="F393" s="25" t="s">
        <v>1448</v>
      </c>
      <c r="G393" s="24" t="s">
        <v>1449</v>
      </c>
      <c r="H393" s="21" t="s">
        <v>14</v>
      </c>
      <c r="I393" s="22">
        <f t="shared" si="59"/>
        <v>0.97777777777777775</v>
      </c>
      <c r="J393" s="23">
        <v>5</v>
      </c>
      <c r="K393" s="23">
        <v>5</v>
      </c>
      <c r="L393" s="23">
        <v>5</v>
      </c>
      <c r="M393" s="23">
        <v>5</v>
      </c>
      <c r="N393" s="23">
        <v>5</v>
      </c>
      <c r="O393" s="23">
        <v>5</v>
      </c>
      <c r="P393" s="23">
        <v>5</v>
      </c>
      <c r="Q393" s="23">
        <v>4</v>
      </c>
      <c r="R393" s="23">
        <v>5</v>
      </c>
    </row>
    <row r="394" spans="1:18" hidden="1" x14ac:dyDescent="0.35">
      <c r="A394" s="25" t="s">
        <v>910</v>
      </c>
      <c r="B394" s="25" t="s">
        <v>1451</v>
      </c>
      <c r="C394" s="24" t="s">
        <v>378</v>
      </c>
      <c r="D394" s="21" t="e">
        <f>_xlfn.XLOOKUP(C394,FF!#REF!,FF!$M$4:$M$401)</f>
        <v>#REF!</v>
      </c>
      <c r="E394" s="24" t="s">
        <v>1114</v>
      </c>
      <c r="F394" s="25" t="s">
        <v>1448</v>
      </c>
      <c r="G394" s="24" t="s">
        <v>1449</v>
      </c>
      <c r="H394" s="21" t="s">
        <v>14</v>
      </c>
      <c r="I394" s="22">
        <f t="shared" si="59"/>
        <v>0.93333333333333335</v>
      </c>
      <c r="J394" s="23">
        <v>5</v>
      </c>
      <c r="K394" s="23">
        <v>5</v>
      </c>
      <c r="L394" s="23">
        <v>5</v>
      </c>
      <c r="M394" s="23">
        <v>4</v>
      </c>
      <c r="N394" s="23">
        <v>5</v>
      </c>
      <c r="O394" s="23">
        <v>4</v>
      </c>
      <c r="P394" s="23">
        <v>5</v>
      </c>
      <c r="Q394" s="23">
        <v>4</v>
      </c>
      <c r="R394" s="23">
        <v>5</v>
      </c>
    </row>
    <row r="395" spans="1:18" hidden="1" x14ac:dyDescent="0.35">
      <c r="A395" s="25" t="s">
        <v>1026</v>
      </c>
      <c r="B395" s="25" t="s">
        <v>1452</v>
      </c>
      <c r="C395" s="24" t="s">
        <v>823</v>
      </c>
      <c r="D395" s="21" t="e">
        <f>_xlfn.XLOOKUP(C395,FF!#REF!,FF!$M$4:$M$401)</f>
        <v>#REF!</v>
      </c>
      <c r="E395" s="24" t="s">
        <v>1141</v>
      </c>
      <c r="F395" s="25" t="s">
        <v>54</v>
      </c>
      <c r="G395" s="24" t="s">
        <v>1453</v>
      </c>
      <c r="H395" s="21" t="s">
        <v>14</v>
      </c>
      <c r="I395" s="22">
        <f>SUM(J395:R395)/45</f>
        <v>0.97777777777777775</v>
      </c>
      <c r="J395" s="23">
        <v>5</v>
      </c>
      <c r="K395" s="23">
        <v>5</v>
      </c>
      <c r="L395" s="23">
        <v>4</v>
      </c>
      <c r="M395" s="23">
        <v>5</v>
      </c>
      <c r="N395" s="23">
        <v>5</v>
      </c>
      <c r="O395" s="23">
        <v>5</v>
      </c>
      <c r="P395" s="23">
        <v>5</v>
      </c>
      <c r="Q395" s="23">
        <v>5</v>
      </c>
      <c r="R395" s="23">
        <v>5</v>
      </c>
    </row>
    <row r="396" spans="1:18" hidden="1" x14ac:dyDescent="0.35">
      <c r="A396" s="25" t="s">
        <v>897</v>
      </c>
      <c r="B396" s="25" t="s">
        <v>1454</v>
      </c>
      <c r="C396" s="24" t="s">
        <v>341</v>
      </c>
      <c r="D396" s="21" t="e">
        <f>_xlfn.XLOOKUP(C396,FF!#REF!,FF!$M$4:$M$401)</f>
        <v>#REF!</v>
      </c>
      <c r="E396" s="24" t="s">
        <v>1114</v>
      </c>
      <c r="F396" s="25" t="s">
        <v>54</v>
      </c>
      <c r="G396" s="24" t="s">
        <v>1453</v>
      </c>
      <c r="H396" s="21" t="s">
        <v>14</v>
      </c>
      <c r="I396" s="22">
        <f t="shared" ref="I396" si="60">SUM(J396:R396)/45</f>
        <v>0.93333333333333335</v>
      </c>
      <c r="J396" s="23">
        <v>4</v>
      </c>
      <c r="K396" s="23">
        <v>5</v>
      </c>
      <c r="L396" s="23">
        <v>4</v>
      </c>
      <c r="M396" s="23">
        <v>5</v>
      </c>
      <c r="N396" s="23">
        <v>5</v>
      </c>
      <c r="O396" s="23">
        <v>4</v>
      </c>
      <c r="P396" s="23">
        <v>5</v>
      </c>
      <c r="Q396" s="23">
        <v>5</v>
      </c>
      <c r="R396" s="23">
        <v>5</v>
      </c>
    </row>
    <row r="397" spans="1:18" hidden="1" x14ac:dyDescent="0.35">
      <c r="A397" s="25">
        <v>106558</v>
      </c>
      <c r="B397" s="25" t="s">
        <v>696</v>
      </c>
      <c r="C397" s="24" t="s">
        <v>697</v>
      </c>
      <c r="D397" s="21" t="e">
        <f>_xlfn.XLOOKUP(C397,FF!#REF!,FF!$M$4:$M$401)</f>
        <v>#REF!</v>
      </c>
      <c r="E397" s="24" t="s">
        <v>1114</v>
      </c>
      <c r="F397" s="49" t="s">
        <v>1455</v>
      </c>
      <c r="G397" s="22" t="s">
        <v>1170</v>
      </c>
      <c r="H397" s="22" t="s">
        <v>20</v>
      </c>
      <c r="I397" s="22">
        <f>SUM(J397:R397)/45</f>
        <v>0.71111111111111114</v>
      </c>
      <c r="J397" s="23">
        <v>4</v>
      </c>
      <c r="K397" s="23">
        <v>4</v>
      </c>
      <c r="L397" s="23">
        <v>3</v>
      </c>
      <c r="M397" s="23">
        <v>3</v>
      </c>
      <c r="N397" s="23">
        <v>5</v>
      </c>
      <c r="O397" s="23">
        <v>3</v>
      </c>
      <c r="P397" s="23">
        <v>3</v>
      </c>
      <c r="Q397" s="23">
        <v>3</v>
      </c>
      <c r="R397" s="23">
        <v>4</v>
      </c>
    </row>
    <row r="398" spans="1:18" hidden="1" x14ac:dyDescent="0.35">
      <c r="A398" s="25">
        <v>107803</v>
      </c>
      <c r="B398" s="25" t="s">
        <v>755</v>
      </c>
      <c r="C398" s="24" t="s">
        <v>756</v>
      </c>
      <c r="D398" s="21" t="e">
        <f>_xlfn.XLOOKUP(C398,FF!#REF!,FF!$M$4:$M$401)</f>
        <v>#REF!</v>
      </c>
      <c r="E398" s="24" t="s">
        <v>1114</v>
      </c>
      <c r="F398" s="49" t="s">
        <v>1455</v>
      </c>
      <c r="G398" s="22" t="s">
        <v>1170</v>
      </c>
      <c r="H398" s="22" t="s">
        <v>20</v>
      </c>
      <c r="I398" s="22">
        <f t="shared" ref="I398:I418" si="61">SUM(J398:R398)/45</f>
        <v>0.62222222222222223</v>
      </c>
      <c r="J398" s="23">
        <v>3</v>
      </c>
      <c r="K398" s="23">
        <v>3</v>
      </c>
      <c r="L398" s="23">
        <v>3</v>
      </c>
      <c r="M398" s="23">
        <v>3</v>
      </c>
      <c r="N398" s="23">
        <v>3</v>
      </c>
      <c r="O398" s="23">
        <v>3</v>
      </c>
      <c r="P398" s="23">
        <v>3</v>
      </c>
      <c r="Q398" s="23">
        <v>4</v>
      </c>
      <c r="R398" s="23">
        <v>3</v>
      </c>
    </row>
    <row r="399" spans="1:18" hidden="1" x14ac:dyDescent="0.35">
      <c r="A399" s="25">
        <v>104881</v>
      </c>
      <c r="B399" s="25" t="s">
        <v>835</v>
      </c>
      <c r="C399" s="24" t="s">
        <v>836</v>
      </c>
      <c r="D399" s="21" t="e">
        <f>_xlfn.XLOOKUP(C399,FF!#REF!,FF!$M$4:$M$401)</f>
        <v>#REF!</v>
      </c>
      <c r="E399" s="24" t="s">
        <v>1119</v>
      </c>
      <c r="F399" s="49" t="s">
        <v>1455</v>
      </c>
      <c r="G399" s="22" t="s">
        <v>1170</v>
      </c>
      <c r="H399" s="22" t="s">
        <v>20</v>
      </c>
      <c r="I399" s="22">
        <f t="shared" si="61"/>
        <v>0.9555555555555556</v>
      </c>
      <c r="J399" s="23">
        <v>4</v>
      </c>
      <c r="K399" s="23">
        <v>5</v>
      </c>
      <c r="L399" s="23">
        <v>5</v>
      </c>
      <c r="M399" s="23">
        <v>5</v>
      </c>
      <c r="N399" s="23">
        <v>5</v>
      </c>
      <c r="O399" s="23">
        <v>5</v>
      </c>
      <c r="P399" s="23">
        <v>5</v>
      </c>
      <c r="Q399" s="23">
        <v>4</v>
      </c>
      <c r="R399" s="23">
        <v>5</v>
      </c>
    </row>
    <row r="400" spans="1:18" hidden="1" x14ac:dyDescent="0.35">
      <c r="A400" s="25">
        <v>105118</v>
      </c>
      <c r="B400" s="25" t="s">
        <v>216</v>
      </c>
      <c r="C400" s="24" t="s">
        <v>217</v>
      </c>
      <c r="D400" s="21" t="e">
        <f>_xlfn.XLOOKUP(C400,FF!#REF!,FF!$M$4:$M$401)</f>
        <v>#REF!</v>
      </c>
      <c r="E400" s="24" t="s">
        <v>1114</v>
      </c>
      <c r="F400" s="49" t="s">
        <v>203</v>
      </c>
      <c r="G400" s="22" t="s">
        <v>1456</v>
      </c>
      <c r="H400" s="22" t="s">
        <v>20</v>
      </c>
      <c r="I400" s="22">
        <f t="shared" si="61"/>
        <v>0.93333333333333335</v>
      </c>
      <c r="J400" s="23">
        <v>4</v>
      </c>
      <c r="K400" s="23">
        <v>4</v>
      </c>
      <c r="L400" s="23">
        <v>5</v>
      </c>
      <c r="M400" s="23">
        <v>5</v>
      </c>
      <c r="N400" s="23">
        <v>5</v>
      </c>
      <c r="O400" s="23">
        <v>5</v>
      </c>
      <c r="P400" s="23">
        <v>5</v>
      </c>
      <c r="Q400" s="23">
        <v>5</v>
      </c>
      <c r="R400" s="23">
        <v>4</v>
      </c>
    </row>
    <row r="401" spans="1:18" hidden="1" x14ac:dyDescent="0.35">
      <c r="A401" s="25">
        <v>105193</v>
      </c>
      <c r="B401" s="25" t="s">
        <v>281</v>
      </c>
      <c r="C401" s="24" t="s">
        <v>282</v>
      </c>
      <c r="D401" s="21" t="e">
        <f>_xlfn.XLOOKUP(C401,FF!#REF!,FF!$M$4:$M$401)</f>
        <v>#REF!</v>
      </c>
      <c r="E401" s="24" t="s">
        <v>1114</v>
      </c>
      <c r="F401" s="49" t="s">
        <v>203</v>
      </c>
      <c r="G401" s="22" t="s">
        <v>1456</v>
      </c>
      <c r="H401" s="22" t="s">
        <v>20</v>
      </c>
      <c r="I401" s="22">
        <f t="shared" si="61"/>
        <v>0.91111111111111109</v>
      </c>
      <c r="J401" s="23">
        <v>3</v>
      </c>
      <c r="K401" s="23">
        <v>4</v>
      </c>
      <c r="L401" s="23">
        <v>5</v>
      </c>
      <c r="M401" s="23">
        <v>5</v>
      </c>
      <c r="N401" s="23">
        <v>5</v>
      </c>
      <c r="O401" s="23">
        <v>5</v>
      </c>
      <c r="P401" s="23">
        <v>5</v>
      </c>
      <c r="Q401" s="23">
        <v>5</v>
      </c>
      <c r="R401" s="23">
        <v>4</v>
      </c>
    </row>
    <row r="402" spans="1:18" hidden="1" x14ac:dyDescent="0.35">
      <c r="A402" s="25">
        <v>105253</v>
      </c>
      <c r="B402" s="25" t="s">
        <v>358</v>
      </c>
      <c r="C402" s="24" t="s">
        <v>359</v>
      </c>
      <c r="D402" s="21" t="e">
        <f>_xlfn.XLOOKUP(C402,FF!#REF!,FF!$M$4:$M$401)</f>
        <v>#REF!</v>
      </c>
      <c r="E402" s="24" t="s">
        <v>1114</v>
      </c>
      <c r="F402" s="49" t="s">
        <v>203</v>
      </c>
      <c r="G402" s="22" t="s">
        <v>1456</v>
      </c>
      <c r="H402" s="22" t="s">
        <v>20</v>
      </c>
      <c r="I402" s="22">
        <f t="shared" si="61"/>
        <v>0.66666666666666663</v>
      </c>
      <c r="J402" s="23">
        <v>3</v>
      </c>
      <c r="K402" s="23">
        <v>4</v>
      </c>
      <c r="L402" s="23">
        <v>3</v>
      </c>
      <c r="M402" s="23">
        <v>3</v>
      </c>
      <c r="N402" s="23">
        <v>4</v>
      </c>
      <c r="O402" s="23">
        <v>3</v>
      </c>
      <c r="P402" s="23">
        <v>3</v>
      </c>
      <c r="Q402" s="23">
        <v>4</v>
      </c>
      <c r="R402" s="23">
        <v>3</v>
      </c>
    </row>
    <row r="403" spans="1:18" hidden="1" x14ac:dyDescent="0.35">
      <c r="A403" s="25">
        <v>105286</v>
      </c>
      <c r="B403" s="25" t="s">
        <v>360</v>
      </c>
      <c r="C403" s="24" t="s">
        <v>361</v>
      </c>
      <c r="D403" s="21" t="e">
        <f>_xlfn.XLOOKUP(C403,FF!#REF!,FF!$M$4:$M$401)</f>
        <v>#REF!</v>
      </c>
      <c r="E403" s="24" t="s">
        <v>1114</v>
      </c>
      <c r="F403" s="49" t="s">
        <v>203</v>
      </c>
      <c r="G403" s="22" t="s">
        <v>1456</v>
      </c>
      <c r="H403" s="22" t="s">
        <v>20</v>
      </c>
      <c r="I403" s="22">
        <f t="shared" si="61"/>
        <v>0.93333333333333335</v>
      </c>
      <c r="J403" s="23">
        <v>4</v>
      </c>
      <c r="K403" s="23">
        <v>4</v>
      </c>
      <c r="L403" s="23">
        <v>5</v>
      </c>
      <c r="M403" s="23">
        <v>5</v>
      </c>
      <c r="N403" s="23">
        <v>5</v>
      </c>
      <c r="O403" s="23">
        <v>5</v>
      </c>
      <c r="P403" s="23">
        <v>5</v>
      </c>
      <c r="Q403" s="23">
        <v>5</v>
      </c>
      <c r="R403" s="23">
        <v>4</v>
      </c>
    </row>
    <row r="404" spans="1:18" hidden="1" x14ac:dyDescent="0.35">
      <c r="A404" s="25">
        <v>105312</v>
      </c>
      <c r="B404" s="25" t="s">
        <v>406</v>
      </c>
      <c r="C404" s="24" t="s">
        <v>407</v>
      </c>
      <c r="D404" s="21" t="e">
        <f>_xlfn.XLOOKUP(C404,FF!#REF!,FF!$M$4:$M$401)</f>
        <v>#REF!</v>
      </c>
      <c r="E404" s="24" t="s">
        <v>1114</v>
      </c>
      <c r="F404" s="49" t="s">
        <v>203</v>
      </c>
      <c r="G404" s="22" t="s">
        <v>1456</v>
      </c>
      <c r="H404" s="22" t="s">
        <v>20</v>
      </c>
      <c r="I404" s="22">
        <f t="shared" si="61"/>
        <v>0.9555555555555556</v>
      </c>
      <c r="J404" s="23">
        <v>5</v>
      </c>
      <c r="K404" s="23">
        <v>4</v>
      </c>
      <c r="L404" s="23">
        <v>5</v>
      </c>
      <c r="M404" s="23">
        <v>5</v>
      </c>
      <c r="N404" s="23">
        <v>5</v>
      </c>
      <c r="O404" s="23">
        <v>5</v>
      </c>
      <c r="P404" s="23">
        <v>5</v>
      </c>
      <c r="Q404" s="23">
        <v>5</v>
      </c>
      <c r="R404" s="23">
        <v>4</v>
      </c>
    </row>
    <row r="405" spans="1:18" hidden="1" x14ac:dyDescent="0.35">
      <c r="A405" s="25">
        <v>105385</v>
      </c>
      <c r="B405" s="25" t="s">
        <v>481</v>
      </c>
      <c r="C405" s="24" t="s">
        <v>482</v>
      </c>
      <c r="D405" s="21" t="e">
        <f>_xlfn.XLOOKUP(C405,FF!#REF!,FF!$M$4:$M$401)</f>
        <v>#REF!</v>
      </c>
      <c r="E405" s="24" t="s">
        <v>1114</v>
      </c>
      <c r="F405" s="49" t="s">
        <v>203</v>
      </c>
      <c r="G405" s="22" t="s">
        <v>1456</v>
      </c>
      <c r="H405" s="22" t="s">
        <v>20</v>
      </c>
      <c r="I405" s="22">
        <f t="shared" si="61"/>
        <v>0.91111111111111109</v>
      </c>
      <c r="J405" s="23">
        <v>4</v>
      </c>
      <c r="K405" s="23">
        <v>4</v>
      </c>
      <c r="L405" s="23">
        <v>4</v>
      </c>
      <c r="M405" s="23">
        <v>5</v>
      </c>
      <c r="N405" s="23">
        <v>5</v>
      </c>
      <c r="O405" s="23">
        <v>5</v>
      </c>
      <c r="P405" s="23">
        <v>5</v>
      </c>
      <c r="Q405" s="23">
        <v>5</v>
      </c>
      <c r="R405" s="23">
        <v>4</v>
      </c>
    </row>
    <row r="406" spans="1:18" hidden="1" x14ac:dyDescent="0.35">
      <c r="A406" s="25">
        <v>105167</v>
      </c>
      <c r="B406" s="25" t="s">
        <v>260</v>
      </c>
      <c r="C406" s="24" t="s">
        <v>261</v>
      </c>
      <c r="D406" s="21" t="e">
        <f>_xlfn.XLOOKUP(C406,FF!#REF!,FF!$M$4:$M$401)</f>
        <v>#REF!</v>
      </c>
      <c r="E406" s="24" t="s">
        <v>1114</v>
      </c>
      <c r="F406" s="49" t="s">
        <v>1457</v>
      </c>
      <c r="G406" s="22" t="s">
        <v>1458</v>
      </c>
      <c r="H406" s="22" t="s">
        <v>20</v>
      </c>
      <c r="I406" s="22">
        <f t="shared" si="61"/>
        <v>0.88888888888888884</v>
      </c>
      <c r="J406" s="23">
        <v>4</v>
      </c>
      <c r="K406" s="23">
        <v>4</v>
      </c>
      <c r="L406" s="23">
        <v>4</v>
      </c>
      <c r="M406" s="23">
        <v>4</v>
      </c>
      <c r="N406" s="23">
        <v>5</v>
      </c>
      <c r="O406" s="23">
        <v>5</v>
      </c>
      <c r="P406" s="23">
        <v>5</v>
      </c>
      <c r="Q406" s="23">
        <v>5</v>
      </c>
      <c r="R406" s="23">
        <v>4</v>
      </c>
    </row>
    <row r="407" spans="1:18" hidden="1" x14ac:dyDescent="0.35">
      <c r="A407" s="25">
        <v>105258</v>
      </c>
      <c r="B407" s="25" t="s">
        <v>366</v>
      </c>
      <c r="C407" s="24" t="s">
        <v>367</v>
      </c>
      <c r="D407" s="21" t="e">
        <f>_xlfn.XLOOKUP(C407,FF!#REF!,FF!$M$4:$M$401)</f>
        <v>#REF!</v>
      </c>
      <c r="E407" s="24" t="s">
        <v>1114</v>
      </c>
      <c r="F407" s="49" t="s">
        <v>1457</v>
      </c>
      <c r="G407" s="22" t="s">
        <v>1458</v>
      </c>
      <c r="H407" s="22" t="s">
        <v>20</v>
      </c>
      <c r="I407" s="22">
        <f t="shared" si="61"/>
        <v>0.91111111111111109</v>
      </c>
      <c r="J407" s="23">
        <v>4</v>
      </c>
      <c r="K407" s="23">
        <v>5</v>
      </c>
      <c r="L407" s="23">
        <v>5</v>
      </c>
      <c r="M407" s="23">
        <v>3</v>
      </c>
      <c r="N407" s="23">
        <v>5</v>
      </c>
      <c r="O407" s="23">
        <v>5</v>
      </c>
      <c r="P407" s="23">
        <v>5</v>
      </c>
      <c r="Q407" s="23">
        <v>5</v>
      </c>
      <c r="R407" s="23">
        <v>4</v>
      </c>
    </row>
    <row r="408" spans="1:18" hidden="1" x14ac:dyDescent="0.35">
      <c r="A408" s="25">
        <v>105317</v>
      </c>
      <c r="B408" s="25" t="s">
        <v>421</v>
      </c>
      <c r="C408" s="24" t="s">
        <v>422</v>
      </c>
      <c r="D408" s="21" t="e">
        <f>_xlfn.XLOOKUP(C408,FF!#REF!,FF!$M$4:$M$401)</f>
        <v>#REF!</v>
      </c>
      <c r="E408" s="24" t="s">
        <v>1114</v>
      </c>
      <c r="F408" s="49" t="s">
        <v>1457</v>
      </c>
      <c r="G408" s="22" t="s">
        <v>1458</v>
      </c>
      <c r="H408" s="22" t="s">
        <v>20</v>
      </c>
      <c r="I408" s="22">
        <f t="shared" si="61"/>
        <v>0.66666666666666663</v>
      </c>
      <c r="J408" s="23">
        <v>3</v>
      </c>
      <c r="K408" s="23">
        <v>3</v>
      </c>
      <c r="L408" s="23">
        <v>3</v>
      </c>
      <c r="M408" s="23">
        <v>4</v>
      </c>
      <c r="N408" s="23">
        <v>5</v>
      </c>
      <c r="O408" s="23">
        <v>3</v>
      </c>
      <c r="P408" s="23">
        <v>3</v>
      </c>
      <c r="Q408" s="23">
        <v>3</v>
      </c>
      <c r="R408" s="23">
        <v>3</v>
      </c>
    </row>
    <row r="409" spans="1:18" hidden="1" x14ac:dyDescent="0.35">
      <c r="A409" s="25">
        <v>105516</v>
      </c>
      <c r="B409" s="25" t="s">
        <v>551</v>
      </c>
      <c r="C409" s="24" t="s">
        <v>552</v>
      </c>
      <c r="D409" s="21" t="e">
        <f>_xlfn.XLOOKUP(C409,FF!#REF!,FF!$M$4:$M$401)</f>
        <v>#REF!</v>
      </c>
      <c r="E409" s="24" t="s">
        <v>1114</v>
      </c>
      <c r="F409" s="49" t="s">
        <v>1457</v>
      </c>
      <c r="G409" s="22" t="s">
        <v>1458</v>
      </c>
      <c r="H409" s="22" t="s">
        <v>20</v>
      </c>
      <c r="I409" s="22">
        <f t="shared" si="61"/>
        <v>0.91111111111111109</v>
      </c>
      <c r="J409" s="23">
        <v>4</v>
      </c>
      <c r="K409" s="23">
        <v>4</v>
      </c>
      <c r="L409" s="23">
        <v>5</v>
      </c>
      <c r="M409" s="23">
        <v>4</v>
      </c>
      <c r="N409" s="23">
        <v>5</v>
      </c>
      <c r="O409" s="23">
        <v>5</v>
      </c>
      <c r="P409" s="23">
        <v>5</v>
      </c>
      <c r="Q409" s="23">
        <v>5</v>
      </c>
      <c r="R409" s="23">
        <v>4</v>
      </c>
    </row>
    <row r="410" spans="1:18" hidden="1" x14ac:dyDescent="0.35">
      <c r="A410" s="25">
        <v>106606</v>
      </c>
      <c r="B410" s="25" t="s">
        <v>727</v>
      </c>
      <c r="C410" s="24" t="s">
        <v>728</v>
      </c>
      <c r="D410" s="21" t="e">
        <f>_xlfn.XLOOKUP(C410,FF!#REF!,FF!$M$4:$M$401)</f>
        <v>#REF!</v>
      </c>
      <c r="E410" s="24" t="s">
        <v>1114</v>
      </c>
      <c r="F410" s="49" t="s">
        <v>1457</v>
      </c>
      <c r="G410" s="22" t="s">
        <v>1458</v>
      </c>
      <c r="H410" s="22" t="s">
        <v>20</v>
      </c>
      <c r="I410" s="22">
        <f t="shared" si="61"/>
        <v>0.9555555555555556</v>
      </c>
      <c r="J410" s="23">
        <v>4</v>
      </c>
      <c r="K410" s="23">
        <v>5</v>
      </c>
      <c r="L410" s="23">
        <v>5</v>
      </c>
      <c r="M410" s="23">
        <v>5</v>
      </c>
      <c r="N410" s="23">
        <v>5</v>
      </c>
      <c r="O410" s="23">
        <v>5</v>
      </c>
      <c r="P410" s="23">
        <v>5</v>
      </c>
      <c r="Q410" s="23">
        <v>5</v>
      </c>
      <c r="R410" s="23">
        <v>4</v>
      </c>
    </row>
    <row r="411" spans="1:18" hidden="1" x14ac:dyDescent="0.35">
      <c r="A411" s="25">
        <v>105252</v>
      </c>
      <c r="B411" s="25" t="s">
        <v>389</v>
      </c>
      <c r="C411" s="24" t="s">
        <v>390</v>
      </c>
      <c r="D411" s="21" t="e">
        <f>_xlfn.XLOOKUP(C411,FF!#REF!,FF!$M$4:$M$401)</f>
        <v>#REF!</v>
      </c>
      <c r="E411" s="24" t="s">
        <v>1114</v>
      </c>
      <c r="F411" s="49" t="s">
        <v>1459</v>
      </c>
      <c r="G411" s="22" t="s">
        <v>1460</v>
      </c>
      <c r="H411" s="22" t="s">
        <v>20</v>
      </c>
      <c r="I411" s="22">
        <f t="shared" si="61"/>
        <v>0.93333333333333335</v>
      </c>
      <c r="J411" s="23">
        <v>4</v>
      </c>
      <c r="K411" s="23">
        <v>4</v>
      </c>
      <c r="L411" s="23">
        <v>5</v>
      </c>
      <c r="M411" s="23">
        <v>5</v>
      </c>
      <c r="N411" s="23">
        <v>5</v>
      </c>
      <c r="O411" s="23">
        <v>5</v>
      </c>
      <c r="P411" s="23">
        <v>5</v>
      </c>
      <c r="Q411" s="23">
        <v>5</v>
      </c>
      <c r="R411" s="23">
        <v>4</v>
      </c>
    </row>
    <row r="412" spans="1:18" hidden="1" x14ac:dyDescent="0.35">
      <c r="A412" s="25">
        <v>105522</v>
      </c>
      <c r="B412" s="25" t="s">
        <v>557</v>
      </c>
      <c r="C412" s="24" t="s">
        <v>558</v>
      </c>
      <c r="D412" s="21" t="e">
        <f>_xlfn.XLOOKUP(C412,FF!#REF!,FF!$M$4:$M$401)</f>
        <v>#REF!</v>
      </c>
      <c r="E412" s="24" t="s">
        <v>1114</v>
      </c>
      <c r="F412" s="49" t="s">
        <v>1459</v>
      </c>
      <c r="G412" s="22" t="s">
        <v>1460</v>
      </c>
      <c r="H412" s="22" t="s">
        <v>20</v>
      </c>
      <c r="I412" s="22">
        <f t="shared" si="61"/>
        <v>0.93333333333333335</v>
      </c>
      <c r="J412" s="23">
        <v>4</v>
      </c>
      <c r="K412" s="23">
        <v>4</v>
      </c>
      <c r="L412" s="23">
        <v>5</v>
      </c>
      <c r="M412" s="23">
        <v>5</v>
      </c>
      <c r="N412" s="23">
        <v>5</v>
      </c>
      <c r="O412" s="23">
        <v>5</v>
      </c>
      <c r="P412" s="23">
        <v>5</v>
      </c>
      <c r="Q412" s="23">
        <v>5</v>
      </c>
      <c r="R412" s="23">
        <v>4</v>
      </c>
    </row>
    <row r="413" spans="1:18" hidden="1" x14ac:dyDescent="0.35">
      <c r="A413" s="25">
        <v>107814</v>
      </c>
      <c r="B413" s="25" t="s">
        <v>773</v>
      </c>
      <c r="C413" s="24" t="s">
        <v>774</v>
      </c>
      <c r="D413" s="21" t="e">
        <f>_xlfn.XLOOKUP(C413,FF!#REF!,FF!$M$4:$M$401)</f>
        <v>#REF!</v>
      </c>
      <c r="E413" s="24" t="s">
        <v>1114</v>
      </c>
      <c r="F413" s="49" t="s">
        <v>1459</v>
      </c>
      <c r="G413" s="22" t="s">
        <v>1460</v>
      </c>
      <c r="H413" s="22" t="s">
        <v>20</v>
      </c>
      <c r="I413" s="22">
        <f t="shared" si="61"/>
        <v>0.62222222222222223</v>
      </c>
      <c r="J413" s="23">
        <v>3</v>
      </c>
      <c r="K413" s="23">
        <v>3</v>
      </c>
      <c r="L413" s="23">
        <v>3</v>
      </c>
      <c r="M413" s="23">
        <v>3</v>
      </c>
      <c r="N413" s="23">
        <v>3</v>
      </c>
      <c r="O413" s="23">
        <v>3</v>
      </c>
      <c r="P413" s="23">
        <v>3</v>
      </c>
      <c r="Q413" s="23">
        <v>3</v>
      </c>
      <c r="R413" s="23">
        <v>4</v>
      </c>
    </row>
    <row r="414" spans="1:18" hidden="1" x14ac:dyDescent="0.35">
      <c r="A414" s="25">
        <v>105056</v>
      </c>
      <c r="B414" s="25" t="s">
        <v>785</v>
      </c>
      <c r="C414" s="24" t="s">
        <v>787</v>
      </c>
      <c r="D414" s="21" t="e">
        <f>_xlfn.XLOOKUP(C414,FF!#REF!,FF!$M$4:$M$401)</f>
        <v>#REF!</v>
      </c>
      <c r="E414" s="24" t="s">
        <v>1201</v>
      </c>
      <c r="F414" s="49" t="s">
        <v>1459</v>
      </c>
      <c r="G414" s="22" t="s">
        <v>1460</v>
      </c>
      <c r="H414" s="22" t="s">
        <v>20</v>
      </c>
      <c r="I414" s="22">
        <f t="shared" si="61"/>
        <v>0.9555555555555556</v>
      </c>
      <c r="J414" s="23">
        <v>4</v>
      </c>
      <c r="K414" s="23">
        <v>5</v>
      </c>
      <c r="L414" s="23">
        <v>5</v>
      </c>
      <c r="M414" s="23">
        <v>5</v>
      </c>
      <c r="N414" s="23">
        <v>5</v>
      </c>
      <c r="O414" s="23">
        <v>5</v>
      </c>
      <c r="P414" s="23">
        <v>5</v>
      </c>
      <c r="Q414" s="23">
        <v>5</v>
      </c>
      <c r="R414" s="23">
        <v>4</v>
      </c>
    </row>
    <row r="415" spans="1:18" hidden="1" x14ac:dyDescent="0.35">
      <c r="A415" s="25">
        <v>105137</v>
      </c>
      <c r="B415" s="25" t="s">
        <v>223</v>
      </c>
      <c r="C415" s="24" t="s">
        <v>224</v>
      </c>
      <c r="D415" s="21" t="e">
        <f>_xlfn.XLOOKUP(C415,FF!#REF!,FF!$M$4:$M$401)</f>
        <v>#REF!</v>
      </c>
      <c r="E415" s="24" t="s">
        <v>1114</v>
      </c>
      <c r="F415" s="49" t="s">
        <v>1461</v>
      </c>
      <c r="G415" s="22" t="s">
        <v>1462</v>
      </c>
      <c r="H415" s="22" t="s">
        <v>20</v>
      </c>
      <c r="I415" s="22">
        <f t="shared" si="61"/>
        <v>0.9555555555555556</v>
      </c>
      <c r="J415" s="23">
        <v>4</v>
      </c>
      <c r="K415" s="23">
        <v>5</v>
      </c>
      <c r="L415" s="23">
        <v>5</v>
      </c>
      <c r="M415" s="23">
        <v>5</v>
      </c>
      <c r="N415" s="23">
        <v>5</v>
      </c>
      <c r="O415" s="23">
        <v>5</v>
      </c>
      <c r="P415" s="23">
        <v>5</v>
      </c>
      <c r="Q415" s="23">
        <v>5</v>
      </c>
      <c r="R415" s="23">
        <v>4</v>
      </c>
    </row>
    <row r="416" spans="1:18" hidden="1" x14ac:dyDescent="0.35">
      <c r="A416" s="25">
        <v>105230</v>
      </c>
      <c r="B416" s="25" t="s">
        <v>326</v>
      </c>
      <c r="C416" s="24" t="s">
        <v>327</v>
      </c>
      <c r="D416" s="21" t="e">
        <f>_xlfn.XLOOKUP(C416,FF!#REF!,FF!$M$4:$M$401)</f>
        <v>#REF!</v>
      </c>
      <c r="E416" s="24" t="s">
        <v>1114</v>
      </c>
      <c r="F416" s="49" t="s">
        <v>1461</v>
      </c>
      <c r="G416" s="22" t="s">
        <v>1462</v>
      </c>
      <c r="H416" s="22" t="s">
        <v>20</v>
      </c>
      <c r="I416" s="22">
        <f t="shared" si="61"/>
        <v>0.91111111111111109</v>
      </c>
      <c r="J416" s="23">
        <v>5</v>
      </c>
      <c r="K416" s="23">
        <v>4</v>
      </c>
      <c r="L416" s="23">
        <v>5</v>
      </c>
      <c r="M416" s="23">
        <v>4</v>
      </c>
      <c r="N416" s="23">
        <v>5</v>
      </c>
      <c r="O416" s="23">
        <v>4</v>
      </c>
      <c r="P416" s="23">
        <v>5</v>
      </c>
      <c r="Q416" s="23">
        <v>5</v>
      </c>
      <c r="R416" s="23">
        <v>4</v>
      </c>
    </row>
    <row r="417" spans="1:18" hidden="1" x14ac:dyDescent="0.35">
      <c r="A417" s="25">
        <v>105431</v>
      </c>
      <c r="B417" s="25" t="s">
        <v>496</v>
      </c>
      <c r="C417" s="24" t="s">
        <v>497</v>
      </c>
      <c r="D417" s="21" t="e">
        <f>_xlfn.XLOOKUP(C417,FF!#REF!,FF!$M$4:$M$401)</f>
        <v>#REF!</v>
      </c>
      <c r="E417" s="24" t="s">
        <v>1114</v>
      </c>
      <c r="F417" s="49" t="s">
        <v>1461</v>
      </c>
      <c r="G417" s="22" t="s">
        <v>1462</v>
      </c>
      <c r="H417" s="22" t="s">
        <v>20</v>
      </c>
      <c r="I417" s="22">
        <f t="shared" si="61"/>
        <v>0.91111111111111109</v>
      </c>
      <c r="J417" s="23">
        <v>4</v>
      </c>
      <c r="K417" s="23">
        <v>4</v>
      </c>
      <c r="L417" s="23">
        <v>5</v>
      </c>
      <c r="M417" s="23">
        <v>5</v>
      </c>
      <c r="N417" s="23">
        <v>4</v>
      </c>
      <c r="O417" s="23">
        <v>5</v>
      </c>
      <c r="P417" s="23">
        <v>5</v>
      </c>
      <c r="Q417" s="23">
        <v>5</v>
      </c>
      <c r="R417" s="23">
        <v>4</v>
      </c>
    </row>
    <row r="418" spans="1:18" hidden="1" x14ac:dyDescent="0.35">
      <c r="A418" s="25">
        <v>105402</v>
      </c>
      <c r="B418" s="25" t="s">
        <v>506</v>
      </c>
      <c r="C418" s="24" t="s">
        <v>507</v>
      </c>
      <c r="D418" s="21" t="e">
        <f>_xlfn.XLOOKUP(C418,FF!#REF!,FF!$M$4:$M$401)</f>
        <v>#REF!</v>
      </c>
      <c r="E418" s="24" t="s">
        <v>1114</v>
      </c>
      <c r="F418" s="49" t="s">
        <v>1461</v>
      </c>
      <c r="G418" s="22" t="s">
        <v>1462</v>
      </c>
      <c r="H418" s="22" t="s">
        <v>20</v>
      </c>
      <c r="I418" s="22">
        <f t="shared" si="61"/>
        <v>0.68888888888888888</v>
      </c>
      <c r="J418" s="23">
        <v>4</v>
      </c>
      <c r="K418" s="23">
        <v>4</v>
      </c>
      <c r="L418" s="23">
        <v>4</v>
      </c>
      <c r="M418" s="23">
        <v>3</v>
      </c>
      <c r="N418" s="23">
        <v>3</v>
      </c>
      <c r="O418" s="23">
        <v>3</v>
      </c>
      <c r="P418" s="23">
        <v>3</v>
      </c>
      <c r="Q418" s="23">
        <v>3</v>
      </c>
      <c r="R418" s="23">
        <v>4</v>
      </c>
    </row>
  </sheetData>
  <autoFilter ref="A6:R418" xr:uid="{22EC56AF-769C-496E-B445-299503FEDCF2}">
    <filterColumn colId="3">
      <filters>
        <filter val="#N/A"/>
      </filters>
    </filterColumn>
  </autoFilter>
  <mergeCells count="4">
    <mergeCell ref="A1:E1"/>
    <mergeCell ref="A2:C2"/>
    <mergeCell ref="A5:E5"/>
    <mergeCell ref="J5:R5"/>
  </mergeCells>
  <conditionalFormatting sqref="A7:A25">
    <cfRule type="duplicateValues" dxfId="59" priority="45"/>
  </conditionalFormatting>
  <conditionalFormatting sqref="A26">
    <cfRule type="duplicateValues" dxfId="58" priority="37"/>
  </conditionalFormatting>
  <conditionalFormatting sqref="A27">
    <cfRule type="duplicateValues" dxfId="57" priority="36"/>
  </conditionalFormatting>
  <conditionalFormatting sqref="A28">
    <cfRule type="duplicateValues" dxfId="56" priority="35"/>
  </conditionalFormatting>
  <conditionalFormatting sqref="A29">
    <cfRule type="duplicateValues" dxfId="55" priority="34"/>
  </conditionalFormatting>
  <conditionalFormatting sqref="A82:A88">
    <cfRule type="duplicateValues" dxfId="54" priority="6"/>
  </conditionalFormatting>
  <conditionalFormatting sqref="A129:A161">
    <cfRule type="duplicateValues" dxfId="53" priority="14"/>
  </conditionalFormatting>
  <conditionalFormatting sqref="A287">
    <cfRule type="duplicateValues" dxfId="52" priority="11"/>
  </conditionalFormatting>
  <conditionalFormatting sqref="A288">
    <cfRule type="duplicateValues" dxfId="51" priority="12"/>
  </conditionalFormatting>
  <conditionalFormatting sqref="A289">
    <cfRule type="duplicateValues" dxfId="50" priority="13"/>
  </conditionalFormatting>
  <conditionalFormatting sqref="A290">
    <cfRule type="duplicateValues" dxfId="49" priority="9"/>
  </conditionalFormatting>
  <conditionalFormatting sqref="A291">
    <cfRule type="duplicateValues" dxfId="48" priority="10"/>
  </conditionalFormatting>
  <conditionalFormatting sqref="A292">
    <cfRule type="duplicateValues" dxfId="47" priority="8"/>
  </conditionalFormatting>
  <conditionalFormatting sqref="A293:A297">
    <cfRule type="duplicateValues" dxfId="46" priority="7"/>
  </conditionalFormatting>
  <conditionalFormatting sqref="A298:A301">
    <cfRule type="duplicateValues" dxfId="45" priority="44"/>
  </conditionalFormatting>
  <conditionalFormatting sqref="A302">
    <cfRule type="duplicateValues" dxfId="44" priority="43"/>
  </conditionalFormatting>
  <conditionalFormatting sqref="A303:A306">
    <cfRule type="duplicateValues" dxfId="43" priority="42"/>
  </conditionalFormatting>
  <conditionalFormatting sqref="A327">
    <cfRule type="duplicateValues" dxfId="42" priority="41"/>
  </conditionalFormatting>
  <conditionalFormatting sqref="A328">
    <cfRule type="duplicateValues" dxfId="41" priority="40"/>
  </conditionalFormatting>
  <conditionalFormatting sqref="A329">
    <cfRule type="duplicateValues" dxfId="40" priority="39"/>
  </conditionalFormatting>
  <conditionalFormatting sqref="A330">
    <cfRule type="duplicateValues" dxfId="39" priority="38"/>
  </conditionalFormatting>
  <conditionalFormatting sqref="A355">
    <cfRule type="duplicateValues" dxfId="38" priority="31"/>
  </conditionalFormatting>
  <conditionalFormatting sqref="A356">
    <cfRule type="duplicateValues" dxfId="37" priority="30"/>
  </conditionalFormatting>
  <conditionalFormatting sqref="A357">
    <cfRule type="duplicateValues" dxfId="36" priority="29"/>
  </conditionalFormatting>
  <conditionalFormatting sqref="A358">
    <cfRule type="duplicateValues" dxfId="35" priority="28"/>
  </conditionalFormatting>
  <conditionalFormatting sqref="A359">
    <cfRule type="duplicateValues" dxfId="34" priority="27"/>
  </conditionalFormatting>
  <conditionalFormatting sqref="A360">
    <cfRule type="duplicateValues" dxfId="33" priority="26"/>
  </conditionalFormatting>
  <conditionalFormatting sqref="A361:A364">
    <cfRule type="duplicateValues" dxfId="32" priority="25"/>
  </conditionalFormatting>
  <conditionalFormatting sqref="A365">
    <cfRule type="duplicateValues" dxfId="31" priority="24"/>
  </conditionalFormatting>
  <conditionalFormatting sqref="A366:A369">
    <cfRule type="duplicateValues" dxfId="30" priority="23"/>
  </conditionalFormatting>
  <conditionalFormatting sqref="A370">
    <cfRule type="duplicateValues" dxfId="29" priority="22"/>
  </conditionalFormatting>
  <conditionalFormatting sqref="A371">
    <cfRule type="duplicateValues" dxfId="28" priority="20"/>
  </conditionalFormatting>
  <conditionalFormatting sqref="A372">
    <cfRule type="duplicateValues" dxfId="27" priority="19"/>
  </conditionalFormatting>
  <conditionalFormatting sqref="A373">
    <cfRule type="duplicateValues" dxfId="26" priority="18"/>
  </conditionalFormatting>
  <conditionalFormatting sqref="A374">
    <cfRule type="duplicateValues" dxfId="25" priority="17"/>
  </conditionalFormatting>
  <conditionalFormatting sqref="A375:A380">
    <cfRule type="duplicateValues" dxfId="24" priority="16"/>
  </conditionalFormatting>
  <conditionalFormatting sqref="A386:A389">
    <cfRule type="duplicateValues" dxfId="23" priority="15"/>
  </conditionalFormatting>
  <conditionalFormatting sqref="C351:D351">
    <cfRule type="duplicateValues" dxfId="22" priority="3"/>
  </conditionalFormatting>
  <conditionalFormatting sqref="C352:D352">
    <cfRule type="duplicateValues" dxfId="21" priority="2"/>
  </conditionalFormatting>
  <conditionalFormatting sqref="C353:D353">
    <cfRule type="duplicateValues" dxfId="20" priority="1"/>
  </conditionalFormatting>
  <conditionalFormatting sqref="C354:D354">
    <cfRule type="duplicateValues" dxfId="19" priority="4"/>
  </conditionalFormatting>
  <conditionalFormatting sqref="J7:R37 J375:R418">
    <cfRule type="containsBlanks" dxfId="18" priority="33">
      <formula>LEN(TRIM(J7))=0</formula>
    </cfRule>
  </conditionalFormatting>
  <conditionalFormatting sqref="J38:R41">
    <cfRule type="containsBlanks" dxfId="17" priority="32">
      <formula>LEN(TRIM(J38))=0</formula>
    </cfRule>
  </conditionalFormatting>
  <conditionalFormatting sqref="J42:R370">
    <cfRule type="containsBlanks" dxfId="16" priority="5">
      <formula>LEN(TRIM(J42))=0</formula>
    </cfRule>
  </conditionalFormatting>
  <conditionalFormatting sqref="J371:R374">
    <cfRule type="containsBlanks" dxfId="15" priority="21">
      <formula>LEN(TRIM(J371))=0</formula>
    </cfRule>
  </conditionalFormatting>
  <dataValidations count="1">
    <dataValidation type="list" allowBlank="1" showInputMessage="1" showErrorMessage="1" sqref="J7:R418" xr:uid="{9386DFA4-3EC4-4044-8D24-D089A72DD019}">
      <formula1>"1,2,3,4,5"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E574-0F0E-48C1-9177-7BC574D055F7}">
  <dimension ref="A1:R99"/>
  <sheetViews>
    <sheetView topLeftCell="J1" workbookViewId="0">
      <selection activeCell="S6" sqref="S6"/>
    </sheetView>
  </sheetViews>
  <sheetFormatPr defaultColWidth="30.54296875" defaultRowHeight="14.5" x14ac:dyDescent="0.35"/>
  <cols>
    <col min="1" max="1" width="10.7265625" style="11" customWidth="1"/>
    <col min="2" max="2" width="27.54296875" style="12" customWidth="1"/>
    <col min="3" max="3" width="16.1796875" style="12" customWidth="1"/>
    <col min="4" max="4" width="12.453125" style="11" customWidth="1"/>
    <col min="5" max="5" width="29.1796875" style="12" customWidth="1"/>
    <col min="6" max="6" width="6.7265625" style="11" bestFit="1" customWidth="1"/>
    <col min="7" max="7" width="12" style="11" customWidth="1"/>
    <col min="8" max="8" width="10.81640625" style="11" bestFit="1" customWidth="1"/>
    <col min="9" max="9" width="16.7265625" style="10" customWidth="1"/>
    <col min="10" max="10" width="16.54296875" style="10" customWidth="1"/>
    <col min="11" max="11" width="20.54296875" style="10" customWidth="1"/>
    <col min="12" max="12" width="16.26953125" style="10" customWidth="1"/>
    <col min="13" max="13" width="22.54296875" style="10" customWidth="1"/>
    <col min="14" max="14" width="13.26953125" style="10" customWidth="1"/>
    <col min="15" max="16" width="20.54296875" style="10" customWidth="1"/>
    <col min="17" max="17" width="11.54296875" style="10" customWidth="1"/>
    <col min="18" max="18" width="12.26953125" style="10" customWidth="1"/>
    <col min="19" max="16384" width="30.54296875" style="11"/>
  </cols>
  <sheetData>
    <row r="1" spans="1:18" ht="18.5" x14ac:dyDescent="0.35">
      <c r="A1" s="160" t="s">
        <v>1463</v>
      </c>
      <c r="B1" s="160"/>
      <c r="C1" s="160"/>
      <c r="D1" s="160"/>
      <c r="E1" s="8"/>
      <c r="F1" s="9"/>
      <c r="G1" s="9"/>
      <c r="H1" s="8"/>
    </row>
    <row r="2" spans="1:18" x14ac:dyDescent="0.35">
      <c r="A2" s="161" t="s">
        <v>1097</v>
      </c>
      <c r="B2" s="161"/>
      <c r="C2" s="161"/>
    </row>
    <row r="5" spans="1:18" x14ac:dyDescent="0.35">
      <c r="A5" s="164"/>
      <c r="B5" s="164"/>
      <c r="C5" s="164"/>
      <c r="D5" s="164"/>
      <c r="E5" s="51"/>
      <c r="F5" s="50"/>
      <c r="G5" s="50"/>
      <c r="H5" s="52"/>
      <c r="I5" s="165" t="s">
        <v>1098</v>
      </c>
      <c r="J5" s="165"/>
      <c r="K5" s="165"/>
      <c r="L5" s="165"/>
      <c r="M5" s="165"/>
      <c r="N5" s="165"/>
      <c r="O5" s="165"/>
      <c r="P5" s="165"/>
      <c r="Q5" s="165"/>
      <c r="R5" s="165"/>
    </row>
    <row r="6" spans="1:18" ht="117" x14ac:dyDescent="0.35">
      <c r="A6" s="53" t="s">
        <v>1099</v>
      </c>
      <c r="B6" s="54" t="s">
        <v>1</v>
      </c>
      <c r="C6" s="54" t="s">
        <v>1100</v>
      </c>
      <c r="D6" s="53" t="s">
        <v>2</v>
      </c>
      <c r="E6" s="54" t="s">
        <v>1464</v>
      </c>
      <c r="F6" s="53" t="s">
        <v>1465</v>
      </c>
      <c r="G6" s="53" t="s">
        <v>1103</v>
      </c>
      <c r="H6" s="53" t="s">
        <v>1104</v>
      </c>
      <c r="I6" s="55" t="s">
        <v>1466</v>
      </c>
      <c r="J6" s="55" t="s">
        <v>1105</v>
      </c>
      <c r="K6" s="55" t="s">
        <v>1467</v>
      </c>
      <c r="L6" s="55" t="s">
        <v>1107</v>
      </c>
      <c r="M6" s="55" t="s">
        <v>1108</v>
      </c>
      <c r="N6" s="55" t="s">
        <v>1468</v>
      </c>
      <c r="O6" s="55" t="s">
        <v>1110</v>
      </c>
      <c r="P6" s="55" t="s">
        <v>1469</v>
      </c>
      <c r="Q6" s="55" t="s">
        <v>1470</v>
      </c>
      <c r="R6" s="55" t="s">
        <v>1113</v>
      </c>
    </row>
    <row r="7" spans="1:18" x14ac:dyDescent="0.35">
      <c r="A7" s="21">
        <v>106601</v>
      </c>
      <c r="B7" s="20" t="s">
        <v>111</v>
      </c>
      <c r="C7" s="20" t="s">
        <v>112</v>
      </c>
      <c r="D7" s="24" t="s">
        <v>1058</v>
      </c>
      <c r="E7" s="20" t="s">
        <v>25</v>
      </c>
      <c r="F7" s="21" t="s">
        <v>1471</v>
      </c>
      <c r="G7" s="21" t="s">
        <v>26</v>
      </c>
      <c r="H7" s="22">
        <f>SUM(I7:R7)/50</f>
        <v>0.8</v>
      </c>
      <c r="I7" s="23">
        <v>4</v>
      </c>
      <c r="J7" s="23">
        <v>4</v>
      </c>
      <c r="K7" s="23">
        <v>4</v>
      </c>
      <c r="L7" s="23">
        <v>4</v>
      </c>
      <c r="M7" s="23">
        <v>4</v>
      </c>
      <c r="N7" s="23">
        <v>4</v>
      </c>
      <c r="O7" s="23">
        <v>5</v>
      </c>
      <c r="P7" s="23">
        <v>4</v>
      </c>
      <c r="Q7" s="23">
        <v>3</v>
      </c>
      <c r="R7" s="23">
        <v>4</v>
      </c>
    </row>
    <row r="8" spans="1:18" x14ac:dyDescent="0.35">
      <c r="A8" s="21">
        <v>104825</v>
      </c>
      <c r="B8" s="20" t="s">
        <v>154</v>
      </c>
      <c r="C8" s="20" t="s">
        <v>155</v>
      </c>
      <c r="D8" s="24" t="s">
        <v>1472</v>
      </c>
      <c r="E8" s="20" t="s">
        <v>25</v>
      </c>
      <c r="F8" s="21" t="s">
        <v>1471</v>
      </c>
      <c r="G8" s="21" t="s">
        <v>26</v>
      </c>
      <c r="H8" s="22">
        <f t="shared" ref="H8:H10" si="0">SUM(I8:R8)/50</f>
        <v>0.96</v>
      </c>
      <c r="I8" s="23">
        <v>5</v>
      </c>
      <c r="J8" s="23">
        <v>5</v>
      </c>
      <c r="K8" s="23">
        <v>4</v>
      </c>
      <c r="L8" s="23">
        <v>4</v>
      </c>
      <c r="M8" s="23">
        <v>5</v>
      </c>
      <c r="N8" s="23">
        <v>5</v>
      </c>
      <c r="O8" s="23">
        <v>5</v>
      </c>
      <c r="P8" s="23">
        <v>5</v>
      </c>
      <c r="Q8" s="23">
        <v>5</v>
      </c>
      <c r="R8" s="23">
        <v>5</v>
      </c>
    </row>
    <row r="9" spans="1:18" x14ac:dyDescent="0.35">
      <c r="A9" s="21">
        <v>104694</v>
      </c>
      <c r="B9" s="20" t="s">
        <v>160</v>
      </c>
      <c r="C9" s="20" t="s">
        <v>161</v>
      </c>
      <c r="D9" s="24" t="s">
        <v>1472</v>
      </c>
      <c r="E9" s="20" t="s">
        <v>25</v>
      </c>
      <c r="F9" s="21" t="s">
        <v>1471</v>
      </c>
      <c r="G9" s="21" t="s">
        <v>26</v>
      </c>
      <c r="H9" s="22">
        <f t="shared" si="0"/>
        <v>0.98</v>
      </c>
      <c r="I9" s="23">
        <v>5</v>
      </c>
      <c r="J9" s="23">
        <v>4</v>
      </c>
      <c r="K9" s="23">
        <v>5</v>
      </c>
      <c r="L9" s="23">
        <v>5</v>
      </c>
      <c r="M9" s="23">
        <v>5</v>
      </c>
      <c r="N9" s="23">
        <v>5</v>
      </c>
      <c r="O9" s="23">
        <v>5</v>
      </c>
      <c r="P9" s="23">
        <v>5</v>
      </c>
      <c r="Q9" s="23">
        <v>5</v>
      </c>
      <c r="R9" s="23">
        <v>5</v>
      </c>
    </row>
    <row r="10" spans="1:18" x14ac:dyDescent="0.35">
      <c r="A10" s="21">
        <v>106587</v>
      </c>
      <c r="B10" s="20" t="s">
        <v>195</v>
      </c>
      <c r="C10" s="20" t="s">
        <v>196</v>
      </c>
      <c r="D10" s="24" t="s">
        <v>1472</v>
      </c>
      <c r="E10" s="20" t="s">
        <v>25</v>
      </c>
      <c r="F10" s="21" t="s">
        <v>1471</v>
      </c>
      <c r="G10" s="21" t="s">
        <v>26</v>
      </c>
      <c r="H10" s="22">
        <f t="shared" si="0"/>
        <v>0.82</v>
      </c>
      <c r="I10" s="23">
        <v>4</v>
      </c>
      <c r="J10" s="23">
        <v>5</v>
      </c>
      <c r="K10" s="23">
        <v>5</v>
      </c>
      <c r="L10" s="23">
        <v>4</v>
      </c>
      <c r="M10" s="23">
        <v>5</v>
      </c>
      <c r="N10" s="23">
        <v>3</v>
      </c>
      <c r="O10" s="23">
        <v>4</v>
      </c>
      <c r="P10" s="23">
        <v>4</v>
      </c>
      <c r="Q10" s="23">
        <v>4</v>
      </c>
      <c r="R10" s="23">
        <v>3</v>
      </c>
    </row>
    <row r="11" spans="1:18" x14ac:dyDescent="0.35">
      <c r="A11" s="24" t="s">
        <v>1122</v>
      </c>
      <c r="B11" s="25" t="s">
        <v>1473</v>
      </c>
      <c r="C11" s="25" t="s">
        <v>184</v>
      </c>
      <c r="D11" s="24" t="s">
        <v>1472</v>
      </c>
      <c r="E11" s="25" t="s">
        <v>23</v>
      </c>
      <c r="F11" s="24" t="s">
        <v>1474</v>
      </c>
      <c r="G11" s="24" t="s">
        <v>1123</v>
      </c>
      <c r="H11" s="22">
        <f>SUM(I11:R11)/50</f>
        <v>0.84</v>
      </c>
      <c r="I11" s="23">
        <v>4</v>
      </c>
      <c r="J11" s="23">
        <v>4</v>
      </c>
      <c r="K11" s="23">
        <v>5</v>
      </c>
      <c r="L11" s="23">
        <v>4</v>
      </c>
      <c r="M11" s="23">
        <v>4</v>
      </c>
      <c r="N11" s="23">
        <v>5</v>
      </c>
      <c r="O11" s="23">
        <v>4</v>
      </c>
      <c r="P11" s="23">
        <v>4</v>
      </c>
      <c r="Q11" s="23">
        <v>4</v>
      </c>
      <c r="R11" s="23">
        <v>4</v>
      </c>
    </row>
    <row r="12" spans="1:18" x14ac:dyDescent="0.35">
      <c r="A12" s="24" t="s">
        <v>1129</v>
      </c>
      <c r="B12" s="25" t="s">
        <v>1128</v>
      </c>
      <c r="C12" s="25" t="s">
        <v>170</v>
      </c>
      <c r="D12" s="24" t="s">
        <v>1472</v>
      </c>
      <c r="E12" s="25" t="s">
        <v>23</v>
      </c>
      <c r="F12" s="24" t="s">
        <v>1474</v>
      </c>
      <c r="G12" s="24" t="s">
        <v>1123</v>
      </c>
      <c r="H12" s="22">
        <f t="shared" ref="H12:H14" si="1">SUM(I12:R12)/50</f>
        <v>0.84</v>
      </c>
      <c r="I12" s="23">
        <v>4</v>
      </c>
      <c r="J12" s="23">
        <v>4</v>
      </c>
      <c r="K12" s="23">
        <v>5</v>
      </c>
      <c r="L12" s="23">
        <v>4</v>
      </c>
      <c r="M12" s="23">
        <v>5</v>
      </c>
      <c r="N12" s="23">
        <v>4</v>
      </c>
      <c r="O12" s="23">
        <v>4</v>
      </c>
      <c r="P12" s="23">
        <v>4</v>
      </c>
      <c r="Q12" s="23">
        <v>4</v>
      </c>
      <c r="R12" s="23">
        <v>4</v>
      </c>
    </row>
    <row r="13" spans="1:18" x14ac:dyDescent="0.35">
      <c r="A13" s="24" t="s">
        <v>1125</v>
      </c>
      <c r="B13" s="25" t="s">
        <v>172</v>
      </c>
      <c r="C13" s="25" t="s">
        <v>173</v>
      </c>
      <c r="D13" s="24" t="s">
        <v>1472</v>
      </c>
      <c r="E13" s="25" t="s">
        <v>23</v>
      </c>
      <c r="F13" s="24" t="s">
        <v>1474</v>
      </c>
      <c r="G13" s="24" t="s">
        <v>1123</v>
      </c>
      <c r="H13" s="22">
        <f t="shared" si="1"/>
        <v>0.88</v>
      </c>
      <c r="I13" s="23">
        <v>5</v>
      </c>
      <c r="J13" s="23">
        <v>5</v>
      </c>
      <c r="K13" s="23">
        <v>5</v>
      </c>
      <c r="L13" s="23">
        <v>4</v>
      </c>
      <c r="M13" s="23">
        <v>4</v>
      </c>
      <c r="N13" s="23">
        <v>4</v>
      </c>
      <c r="O13" s="23">
        <v>4</v>
      </c>
      <c r="P13" s="23">
        <v>4</v>
      </c>
      <c r="Q13" s="23">
        <v>4</v>
      </c>
      <c r="R13" s="23">
        <v>5</v>
      </c>
    </row>
    <row r="14" spans="1:18" x14ac:dyDescent="0.35">
      <c r="A14" s="24" t="s">
        <v>1133</v>
      </c>
      <c r="B14" s="25" t="s">
        <v>1475</v>
      </c>
      <c r="C14" s="25" t="s">
        <v>171</v>
      </c>
      <c r="D14" s="24" t="s">
        <v>1472</v>
      </c>
      <c r="E14" s="25" t="s">
        <v>23</v>
      </c>
      <c r="F14" s="24" t="s">
        <v>1474</v>
      </c>
      <c r="G14" s="24" t="s">
        <v>1123</v>
      </c>
      <c r="H14" s="22">
        <f t="shared" si="1"/>
        <v>0.86</v>
      </c>
      <c r="I14" s="23">
        <v>5</v>
      </c>
      <c r="J14" s="23">
        <v>4</v>
      </c>
      <c r="K14" s="23">
        <v>5</v>
      </c>
      <c r="L14" s="23">
        <v>5</v>
      </c>
      <c r="M14" s="23">
        <v>4</v>
      </c>
      <c r="N14" s="23">
        <v>4</v>
      </c>
      <c r="O14" s="23">
        <v>4</v>
      </c>
      <c r="P14" s="23">
        <v>4</v>
      </c>
      <c r="Q14" s="23">
        <v>4</v>
      </c>
      <c r="R14" s="23">
        <v>4</v>
      </c>
    </row>
    <row r="15" spans="1:18" x14ac:dyDescent="0.35">
      <c r="A15" s="24" t="s">
        <v>1136</v>
      </c>
      <c r="B15" s="25" t="s">
        <v>168</v>
      </c>
      <c r="C15" s="25" t="s">
        <v>169</v>
      </c>
      <c r="D15" s="24" t="s">
        <v>1476</v>
      </c>
      <c r="E15" s="25" t="s">
        <v>11</v>
      </c>
      <c r="F15" s="24" t="s">
        <v>1477</v>
      </c>
      <c r="G15" s="24" t="s">
        <v>12</v>
      </c>
      <c r="H15" s="22">
        <f>SUM(I15:R15)/50</f>
        <v>1</v>
      </c>
      <c r="I15" s="23">
        <v>5</v>
      </c>
      <c r="J15" s="23">
        <v>5</v>
      </c>
      <c r="K15" s="23">
        <v>5</v>
      </c>
      <c r="L15" s="23">
        <v>5</v>
      </c>
      <c r="M15" s="23">
        <v>5</v>
      </c>
      <c r="N15" s="23">
        <v>5</v>
      </c>
      <c r="O15" s="23">
        <v>5</v>
      </c>
      <c r="P15" s="23">
        <v>5</v>
      </c>
      <c r="Q15" s="23">
        <v>5</v>
      </c>
      <c r="R15" s="23">
        <v>5</v>
      </c>
    </row>
    <row r="16" spans="1:18" x14ac:dyDescent="0.35">
      <c r="A16" s="24" t="s">
        <v>1142</v>
      </c>
      <c r="B16" s="25" t="s">
        <v>67</v>
      </c>
      <c r="C16" s="25" t="s">
        <v>143</v>
      </c>
      <c r="D16" s="24" t="s">
        <v>1472</v>
      </c>
      <c r="E16" s="25" t="s">
        <v>11</v>
      </c>
      <c r="F16" s="24" t="s">
        <v>1477</v>
      </c>
      <c r="G16" s="24" t="s">
        <v>12</v>
      </c>
      <c r="H16" s="22">
        <f t="shared" ref="H16:H18" si="2">SUM(I16:R16)/50</f>
        <v>0.98</v>
      </c>
      <c r="I16" s="23">
        <v>5</v>
      </c>
      <c r="J16" s="23">
        <v>5</v>
      </c>
      <c r="K16" s="23">
        <v>5</v>
      </c>
      <c r="L16" s="23">
        <v>5</v>
      </c>
      <c r="M16" s="23">
        <v>5</v>
      </c>
      <c r="N16" s="23">
        <v>5</v>
      </c>
      <c r="O16" s="23">
        <v>5</v>
      </c>
      <c r="P16" s="23">
        <v>5</v>
      </c>
      <c r="Q16" s="23">
        <v>4</v>
      </c>
      <c r="R16" s="23">
        <v>5</v>
      </c>
    </row>
    <row r="17" spans="1:18" x14ac:dyDescent="0.35">
      <c r="A17" s="24" t="s">
        <v>1147</v>
      </c>
      <c r="B17" s="25" t="s">
        <v>120</v>
      </c>
      <c r="C17" s="25" t="s">
        <v>121</v>
      </c>
      <c r="D17" s="24" t="s">
        <v>1058</v>
      </c>
      <c r="E17" s="25" t="s">
        <v>11</v>
      </c>
      <c r="F17" s="24" t="s">
        <v>1477</v>
      </c>
      <c r="G17" s="24" t="s">
        <v>12</v>
      </c>
      <c r="H17" s="22">
        <f t="shared" si="2"/>
        <v>0.8</v>
      </c>
      <c r="I17" s="23">
        <v>4</v>
      </c>
      <c r="J17" s="23">
        <v>4</v>
      </c>
      <c r="K17" s="23">
        <v>4</v>
      </c>
      <c r="L17" s="23">
        <v>5</v>
      </c>
      <c r="M17" s="23">
        <v>3</v>
      </c>
      <c r="N17" s="23">
        <v>4</v>
      </c>
      <c r="O17" s="23">
        <v>3</v>
      </c>
      <c r="P17" s="23">
        <v>4</v>
      </c>
      <c r="Q17" s="23">
        <v>4</v>
      </c>
      <c r="R17" s="23">
        <v>5</v>
      </c>
    </row>
    <row r="18" spans="1:18" x14ac:dyDescent="0.35">
      <c r="A18" s="24" t="s">
        <v>1152</v>
      </c>
      <c r="B18" s="25" t="s">
        <v>109</v>
      </c>
      <c r="C18" s="25" t="s">
        <v>110</v>
      </c>
      <c r="D18" s="24" t="s">
        <v>1058</v>
      </c>
      <c r="E18" s="25" t="s">
        <v>11</v>
      </c>
      <c r="F18" s="24" t="s">
        <v>1477</v>
      </c>
      <c r="G18" s="24" t="s">
        <v>12</v>
      </c>
      <c r="H18" s="22">
        <f t="shared" si="2"/>
        <v>0.82</v>
      </c>
      <c r="I18" s="23">
        <v>4</v>
      </c>
      <c r="J18" s="23">
        <v>4</v>
      </c>
      <c r="K18" s="23">
        <v>4</v>
      </c>
      <c r="L18" s="23">
        <v>4</v>
      </c>
      <c r="M18" s="23">
        <v>4</v>
      </c>
      <c r="N18" s="23">
        <v>4</v>
      </c>
      <c r="O18" s="23">
        <v>4</v>
      </c>
      <c r="P18" s="23">
        <v>4</v>
      </c>
      <c r="Q18" s="23">
        <v>4</v>
      </c>
      <c r="R18" s="23">
        <v>5</v>
      </c>
    </row>
    <row r="19" spans="1:18" x14ac:dyDescent="0.35">
      <c r="A19" s="41" t="s">
        <v>1156</v>
      </c>
      <c r="B19" s="26" t="s">
        <v>132</v>
      </c>
      <c r="C19" s="26" t="s">
        <v>133</v>
      </c>
      <c r="D19" s="41" t="s">
        <v>1058</v>
      </c>
      <c r="E19" s="26" t="s">
        <v>1478</v>
      </c>
      <c r="F19" s="41" t="s">
        <v>1479</v>
      </c>
      <c r="G19" s="41" t="s">
        <v>27</v>
      </c>
      <c r="H19" s="42">
        <f>SUM(I19:R19)/50</f>
        <v>0.78</v>
      </c>
      <c r="I19" s="34">
        <v>3</v>
      </c>
      <c r="J19" s="34">
        <v>4</v>
      </c>
      <c r="K19" s="34">
        <v>4</v>
      </c>
      <c r="L19" s="34">
        <v>3</v>
      </c>
      <c r="M19" s="34">
        <v>4</v>
      </c>
      <c r="N19" s="34">
        <v>4</v>
      </c>
      <c r="O19" s="34">
        <v>5</v>
      </c>
      <c r="P19" s="34">
        <v>4</v>
      </c>
      <c r="Q19" s="34">
        <v>4</v>
      </c>
      <c r="R19" s="34">
        <v>4</v>
      </c>
    </row>
    <row r="20" spans="1:18" x14ac:dyDescent="0.35">
      <c r="A20" s="41" t="s">
        <v>1158</v>
      </c>
      <c r="B20" s="26" t="s">
        <v>1480</v>
      </c>
      <c r="C20" s="26" t="s">
        <v>72</v>
      </c>
      <c r="D20" s="41" t="s">
        <v>1058</v>
      </c>
      <c r="E20" s="26" t="s">
        <v>1478</v>
      </c>
      <c r="F20" s="41" t="s">
        <v>1479</v>
      </c>
      <c r="G20" s="41" t="s">
        <v>27</v>
      </c>
      <c r="H20" s="42">
        <f t="shared" ref="H20:H23" si="3">SUM(I20:R20)/50</f>
        <v>0.92</v>
      </c>
      <c r="I20" s="34">
        <v>5</v>
      </c>
      <c r="J20" s="34">
        <v>5</v>
      </c>
      <c r="K20" s="34">
        <v>4</v>
      </c>
      <c r="L20" s="34">
        <v>4</v>
      </c>
      <c r="M20" s="34">
        <v>5</v>
      </c>
      <c r="N20" s="34">
        <v>5</v>
      </c>
      <c r="O20" s="34">
        <v>5</v>
      </c>
      <c r="P20" s="34">
        <v>4</v>
      </c>
      <c r="Q20" s="34">
        <v>4</v>
      </c>
      <c r="R20" s="34">
        <v>5</v>
      </c>
    </row>
    <row r="21" spans="1:18" x14ac:dyDescent="0.35">
      <c r="A21" s="41" t="s">
        <v>1481</v>
      </c>
      <c r="B21" s="26" t="s">
        <v>1482</v>
      </c>
      <c r="C21" s="26" t="s">
        <v>71</v>
      </c>
      <c r="D21" s="41" t="s">
        <v>1058</v>
      </c>
      <c r="E21" s="26" t="s">
        <v>1478</v>
      </c>
      <c r="F21" s="41" t="s">
        <v>1479</v>
      </c>
      <c r="G21" s="41" t="s">
        <v>27</v>
      </c>
      <c r="H21" s="42">
        <f t="shared" si="3"/>
        <v>0.92</v>
      </c>
      <c r="I21" s="34">
        <v>5</v>
      </c>
      <c r="J21" s="34">
        <v>5</v>
      </c>
      <c r="K21" s="34">
        <v>4</v>
      </c>
      <c r="L21" s="34">
        <v>4</v>
      </c>
      <c r="M21" s="34">
        <v>5</v>
      </c>
      <c r="N21" s="34">
        <v>5</v>
      </c>
      <c r="O21" s="34">
        <v>5</v>
      </c>
      <c r="P21" s="34">
        <v>4</v>
      </c>
      <c r="Q21" s="34">
        <v>4</v>
      </c>
      <c r="R21" s="34">
        <v>5</v>
      </c>
    </row>
    <row r="22" spans="1:18" x14ac:dyDescent="0.35">
      <c r="A22" s="41" t="s">
        <v>1169</v>
      </c>
      <c r="B22" s="26" t="s">
        <v>1483</v>
      </c>
      <c r="C22" s="26" t="s">
        <v>1484</v>
      </c>
      <c r="D22" s="41" t="s">
        <v>1485</v>
      </c>
      <c r="E22" s="26" t="s">
        <v>1478</v>
      </c>
      <c r="F22" s="41" t="s">
        <v>1479</v>
      </c>
      <c r="G22" s="41" t="s">
        <v>27</v>
      </c>
      <c r="H22" s="42">
        <f t="shared" si="3"/>
        <v>0.96</v>
      </c>
      <c r="I22" s="34">
        <v>5</v>
      </c>
      <c r="J22" s="34">
        <v>5</v>
      </c>
      <c r="K22" s="34">
        <v>5</v>
      </c>
      <c r="L22" s="34">
        <v>4</v>
      </c>
      <c r="M22" s="34">
        <v>5</v>
      </c>
      <c r="N22" s="34">
        <v>5</v>
      </c>
      <c r="O22" s="34">
        <v>5</v>
      </c>
      <c r="P22" s="34">
        <v>4</v>
      </c>
      <c r="Q22" s="34">
        <v>5</v>
      </c>
      <c r="R22" s="34">
        <v>5</v>
      </c>
    </row>
    <row r="23" spans="1:18" x14ac:dyDescent="0.35">
      <c r="A23" s="41" t="s">
        <v>1174</v>
      </c>
      <c r="B23" s="26" t="s">
        <v>1486</v>
      </c>
      <c r="C23" s="26" t="s">
        <v>1487</v>
      </c>
      <c r="D23" s="41" t="s">
        <v>1058</v>
      </c>
      <c r="E23" s="26" t="s">
        <v>1478</v>
      </c>
      <c r="F23" s="41" t="s">
        <v>1479</v>
      </c>
      <c r="G23" s="41" t="s">
        <v>27</v>
      </c>
      <c r="H23" s="42">
        <f t="shared" si="3"/>
        <v>0.9</v>
      </c>
      <c r="I23" s="34">
        <v>5</v>
      </c>
      <c r="J23" s="34">
        <v>5</v>
      </c>
      <c r="K23" s="34">
        <v>4</v>
      </c>
      <c r="L23" s="34">
        <v>4</v>
      </c>
      <c r="M23" s="34">
        <v>5</v>
      </c>
      <c r="N23" s="34">
        <v>4</v>
      </c>
      <c r="O23" s="34">
        <v>5</v>
      </c>
      <c r="P23" s="34">
        <v>4</v>
      </c>
      <c r="Q23" s="34">
        <v>4</v>
      </c>
      <c r="R23" s="34">
        <v>5</v>
      </c>
    </row>
    <row r="24" spans="1:18" x14ac:dyDescent="0.35">
      <c r="A24" s="21">
        <v>104834</v>
      </c>
      <c r="B24" s="20" t="s">
        <v>35</v>
      </c>
      <c r="C24" s="20" t="s">
        <v>37</v>
      </c>
      <c r="D24" s="21" t="s">
        <v>1058</v>
      </c>
      <c r="E24" s="20" t="s">
        <v>1488</v>
      </c>
      <c r="F24" s="21" t="s">
        <v>1489</v>
      </c>
      <c r="G24" s="21" t="s">
        <v>13</v>
      </c>
      <c r="H24" s="22">
        <f>SUM(I24:R24)/50</f>
        <v>0.94</v>
      </c>
      <c r="I24" s="23">
        <v>4</v>
      </c>
      <c r="J24" s="23">
        <v>4</v>
      </c>
      <c r="K24" s="23">
        <v>5</v>
      </c>
      <c r="L24" s="23">
        <v>5</v>
      </c>
      <c r="M24" s="23">
        <v>4</v>
      </c>
      <c r="N24" s="23">
        <v>5</v>
      </c>
      <c r="O24" s="23">
        <v>5</v>
      </c>
      <c r="P24" s="23">
        <v>5</v>
      </c>
      <c r="Q24" s="23">
        <v>5</v>
      </c>
      <c r="R24" s="23">
        <v>5</v>
      </c>
    </row>
    <row r="25" spans="1:18" x14ac:dyDescent="0.35">
      <c r="A25" s="21">
        <v>105059</v>
      </c>
      <c r="B25" s="20" t="s">
        <v>48</v>
      </c>
      <c r="C25" s="20" t="s">
        <v>49</v>
      </c>
      <c r="D25" s="21" t="s">
        <v>1058</v>
      </c>
      <c r="E25" s="20" t="s">
        <v>1488</v>
      </c>
      <c r="F25" s="21" t="s">
        <v>1489</v>
      </c>
      <c r="G25" s="21" t="s">
        <v>13</v>
      </c>
      <c r="H25" s="22">
        <f t="shared" ref="H25:H28" si="4">SUM(I25:R25)/50</f>
        <v>0.86</v>
      </c>
      <c r="I25" s="23">
        <v>4</v>
      </c>
      <c r="J25" s="23">
        <v>5</v>
      </c>
      <c r="K25" s="23">
        <v>5</v>
      </c>
      <c r="L25" s="23">
        <v>5</v>
      </c>
      <c r="M25" s="23">
        <v>4</v>
      </c>
      <c r="N25" s="23">
        <v>4</v>
      </c>
      <c r="O25" s="23">
        <v>5</v>
      </c>
      <c r="P25" s="23">
        <v>3</v>
      </c>
      <c r="Q25" s="23">
        <v>3</v>
      </c>
      <c r="R25" s="23">
        <v>5</v>
      </c>
    </row>
    <row r="26" spans="1:18" x14ac:dyDescent="0.35">
      <c r="A26" s="21">
        <v>104944</v>
      </c>
      <c r="B26" s="20" t="s">
        <v>50</v>
      </c>
      <c r="C26" s="20" t="s">
        <v>51</v>
      </c>
      <c r="D26" s="21" t="s">
        <v>1058</v>
      </c>
      <c r="E26" s="20" t="s">
        <v>1488</v>
      </c>
      <c r="F26" s="21" t="s">
        <v>1489</v>
      </c>
      <c r="G26" s="21" t="s">
        <v>13</v>
      </c>
      <c r="H26" s="22">
        <f t="shared" si="4"/>
        <v>0.98</v>
      </c>
      <c r="I26" s="23">
        <v>5</v>
      </c>
      <c r="J26" s="23">
        <v>5</v>
      </c>
      <c r="K26" s="23">
        <v>5</v>
      </c>
      <c r="L26" s="23">
        <v>4</v>
      </c>
      <c r="M26" s="23">
        <v>5</v>
      </c>
      <c r="N26" s="23">
        <v>5</v>
      </c>
      <c r="O26" s="23">
        <v>5</v>
      </c>
      <c r="P26" s="23">
        <v>5</v>
      </c>
      <c r="Q26" s="23">
        <v>5</v>
      </c>
      <c r="R26" s="23">
        <v>5</v>
      </c>
    </row>
    <row r="27" spans="1:18" x14ac:dyDescent="0.35">
      <c r="A27" s="21">
        <v>104985</v>
      </c>
      <c r="B27" s="20" t="s">
        <v>57</v>
      </c>
      <c r="C27" s="20" t="s">
        <v>58</v>
      </c>
      <c r="D27" s="21" t="s">
        <v>1058</v>
      </c>
      <c r="E27" s="20" t="s">
        <v>1488</v>
      </c>
      <c r="F27" s="21" t="s">
        <v>1489</v>
      </c>
      <c r="G27" s="21" t="s">
        <v>13</v>
      </c>
      <c r="H27" s="22">
        <f t="shared" si="4"/>
        <v>0.92</v>
      </c>
      <c r="I27" s="23">
        <v>4</v>
      </c>
      <c r="J27" s="23">
        <v>5</v>
      </c>
      <c r="K27" s="23">
        <v>5</v>
      </c>
      <c r="L27" s="23">
        <v>4</v>
      </c>
      <c r="M27" s="23">
        <v>4</v>
      </c>
      <c r="N27" s="23">
        <v>4</v>
      </c>
      <c r="O27" s="23">
        <v>5</v>
      </c>
      <c r="P27" s="23">
        <v>5</v>
      </c>
      <c r="Q27" s="23">
        <v>5</v>
      </c>
      <c r="R27" s="23">
        <v>5</v>
      </c>
    </row>
    <row r="28" spans="1:18" x14ac:dyDescent="0.35">
      <c r="A28" s="21">
        <v>105000</v>
      </c>
      <c r="B28" s="20" t="s">
        <v>86</v>
      </c>
      <c r="C28" s="20" t="s">
        <v>87</v>
      </c>
      <c r="D28" s="21" t="s">
        <v>1058</v>
      </c>
      <c r="E28" s="20" t="s">
        <v>1488</v>
      </c>
      <c r="F28" s="21" t="s">
        <v>1489</v>
      </c>
      <c r="G28" s="21" t="s">
        <v>13</v>
      </c>
      <c r="H28" s="22">
        <f t="shared" si="4"/>
        <v>0.96</v>
      </c>
      <c r="I28" s="23">
        <v>5</v>
      </c>
      <c r="J28" s="23">
        <v>4</v>
      </c>
      <c r="K28" s="23">
        <v>5</v>
      </c>
      <c r="L28" s="23">
        <v>5</v>
      </c>
      <c r="M28" s="23">
        <v>5</v>
      </c>
      <c r="N28" s="23">
        <v>4</v>
      </c>
      <c r="O28" s="23">
        <v>5</v>
      </c>
      <c r="P28" s="23">
        <v>5</v>
      </c>
      <c r="Q28" s="23">
        <v>5</v>
      </c>
      <c r="R28" s="23">
        <v>5</v>
      </c>
    </row>
    <row r="29" spans="1:18" x14ac:dyDescent="0.35">
      <c r="A29" s="24">
        <v>104764</v>
      </c>
      <c r="B29" s="25" t="s">
        <v>145</v>
      </c>
      <c r="C29" s="25" t="s">
        <v>146</v>
      </c>
      <c r="D29" s="24" t="s">
        <v>1472</v>
      </c>
      <c r="E29" s="25" t="s">
        <v>1490</v>
      </c>
      <c r="F29" s="24" t="s">
        <v>1491</v>
      </c>
      <c r="G29" s="24" t="s">
        <v>17</v>
      </c>
      <c r="H29" s="22">
        <f>SUM(I29:R29)/50</f>
        <v>1</v>
      </c>
      <c r="I29" s="23">
        <v>5</v>
      </c>
      <c r="J29" s="23">
        <v>5</v>
      </c>
      <c r="K29" s="23">
        <v>5</v>
      </c>
      <c r="L29" s="23">
        <v>5</v>
      </c>
      <c r="M29" s="23">
        <v>5</v>
      </c>
      <c r="N29" s="23">
        <v>5</v>
      </c>
      <c r="O29" s="23">
        <v>5</v>
      </c>
      <c r="P29" s="23">
        <v>5</v>
      </c>
      <c r="Q29" s="23">
        <v>5</v>
      </c>
      <c r="R29" s="23">
        <v>5</v>
      </c>
    </row>
    <row r="30" spans="1:18" x14ac:dyDescent="0.35">
      <c r="A30" s="24">
        <v>105027</v>
      </c>
      <c r="B30" s="25" t="s">
        <v>69</v>
      </c>
      <c r="C30" s="25" t="s">
        <v>70</v>
      </c>
      <c r="D30" s="24" t="s">
        <v>1058</v>
      </c>
      <c r="E30" s="25" t="s">
        <v>1490</v>
      </c>
      <c r="F30" s="24" t="s">
        <v>1491</v>
      </c>
      <c r="G30" s="24" t="s">
        <v>17</v>
      </c>
      <c r="H30" s="22">
        <f t="shared" ref="H30:H33" si="5">SUM(I30:R30)/50</f>
        <v>0.98</v>
      </c>
      <c r="I30" s="23">
        <v>4</v>
      </c>
      <c r="J30" s="23">
        <v>5</v>
      </c>
      <c r="K30" s="23">
        <v>5</v>
      </c>
      <c r="L30" s="23">
        <v>5</v>
      </c>
      <c r="M30" s="23">
        <v>5</v>
      </c>
      <c r="N30" s="23">
        <v>5</v>
      </c>
      <c r="O30" s="23">
        <v>5</v>
      </c>
      <c r="P30" s="23">
        <v>5</v>
      </c>
      <c r="Q30" s="23">
        <v>5</v>
      </c>
      <c r="R30" s="23">
        <v>5</v>
      </c>
    </row>
    <row r="31" spans="1:18" x14ac:dyDescent="0.35">
      <c r="A31" s="24">
        <v>106599</v>
      </c>
      <c r="B31" s="25" t="s">
        <v>107</v>
      </c>
      <c r="C31" s="25" t="s">
        <v>108</v>
      </c>
      <c r="D31" s="24" t="s">
        <v>1058</v>
      </c>
      <c r="E31" s="25" t="s">
        <v>1490</v>
      </c>
      <c r="F31" s="24" t="s">
        <v>1491</v>
      </c>
      <c r="G31" s="24" t="s">
        <v>17</v>
      </c>
      <c r="H31" s="22">
        <f t="shared" si="5"/>
        <v>0.98</v>
      </c>
      <c r="I31" s="23">
        <v>4</v>
      </c>
      <c r="J31" s="23">
        <v>5</v>
      </c>
      <c r="K31" s="23">
        <v>5</v>
      </c>
      <c r="L31" s="23">
        <v>5</v>
      </c>
      <c r="M31" s="23">
        <v>5</v>
      </c>
      <c r="N31" s="23">
        <v>5</v>
      </c>
      <c r="O31" s="23">
        <v>5</v>
      </c>
      <c r="P31" s="23">
        <v>5</v>
      </c>
      <c r="Q31" s="23">
        <v>5</v>
      </c>
      <c r="R31" s="23">
        <v>5</v>
      </c>
    </row>
    <row r="32" spans="1:18" x14ac:dyDescent="0.35">
      <c r="A32" s="24">
        <v>105742</v>
      </c>
      <c r="B32" s="25" t="s">
        <v>105</v>
      </c>
      <c r="C32" s="25" t="s">
        <v>106</v>
      </c>
      <c r="D32" s="24" t="s">
        <v>1058</v>
      </c>
      <c r="E32" s="25" t="s">
        <v>1490</v>
      </c>
      <c r="F32" s="24" t="s">
        <v>1491</v>
      </c>
      <c r="G32" s="24" t="s">
        <v>17</v>
      </c>
      <c r="H32" s="22">
        <f t="shared" si="5"/>
        <v>0.98</v>
      </c>
      <c r="I32" s="23">
        <v>4</v>
      </c>
      <c r="J32" s="23">
        <v>5</v>
      </c>
      <c r="K32" s="23">
        <v>5</v>
      </c>
      <c r="L32" s="23">
        <v>5</v>
      </c>
      <c r="M32" s="23">
        <v>5</v>
      </c>
      <c r="N32" s="23">
        <v>5</v>
      </c>
      <c r="O32" s="23">
        <v>5</v>
      </c>
      <c r="P32" s="23">
        <v>5</v>
      </c>
      <c r="Q32" s="23">
        <v>5</v>
      </c>
      <c r="R32" s="23">
        <v>5</v>
      </c>
    </row>
    <row r="33" spans="1:18" x14ac:dyDescent="0.35">
      <c r="A33" s="24">
        <v>104847</v>
      </c>
      <c r="B33" s="25" t="s">
        <v>141</v>
      </c>
      <c r="C33" s="25" t="s">
        <v>142</v>
      </c>
      <c r="D33" s="24" t="s">
        <v>1472</v>
      </c>
      <c r="E33" s="25" t="s">
        <v>1490</v>
      </c>
      <c r="F33" s="24" t="s">
        <v>1491</v>
      </c>
      <c r="G33" s="24" t="s">
        <v>17</v>
      </c>
      <c r="H33" s="22">
        <f t="shared" si="5"/>
        <v>1</v>
      </c>
      <c r="I33" s="23">
        <v>5</v>
      </c>
      <c r="J33" s="23">
        <v>5</v>
      </c>
      <c r="K33" s="23">
        <v>5</v>
      </c>
      <c r="L33" s="23">
        <v>5</v>
      </c>
      <c r="M33" s="23">
        <v>5</v>
      </c>
      <c r="N33" s="23">
        <v>5</v>
      </c>
      <c r="O33" s="23">
        <v>5</v>
      </c>
      <c r="P33" s="23">
        <v>5</v>
      </c>
      <c r="Q33" s="23">
        <v>5</v>
      </c>
      <c r="R33" s="23">
        <v>5</v>
      </c>
    </row>
    <row r="34" spans="1:18" x14ac:dyDescent="0.35">
      <c r="A34" s="21">
        <v>104689</v>
      </c>
      <c r="B34" s="20" t="s">
        <v>178</v>
      </c>
      <c r="C34" s="20" t="s">
        <v>179</v>
      </c>
      <c r="D34" s="21" t="s">
        <v>1472</v>
      </c>
      <c r="E34" s="20" t="s">
        <v>1492</v>
      </c>
      <c r="F34" s="21" t="s">
        <v>1493</v>
      </c>
      <c r="G34" s="21" t="s">
        <v>22</v>
      </c>
      <c r="H34" s="22">
        <f>SUM(I34:R34)/50</f>
        <v>0.92</v>
      </c>
      <c r="I34" s="23">
        <v>4</v>
      </c>
      <c r="J34" s="23">
        <v>4</v>
      </c>
      <c r="K34" s="23">
        <v>5</v>
      </c>
      <c r="L34" s="23">
        <v>4</v>
      </c>
      <c r="M34" s="23">
        <v>5</v>
      </c>
      <c r="N34" s="23">
        <v>4</v>
      </c>
      <c r="O34" s="23">
        <v>5</v>
      </c>
      <c r="P34" s="23">
        <v>5</v>
      </c>
      <c r="Q34" s="23">
        <v>5</v>
      </c>
      <c r="R34" s="23">
        <v>5</v>
      </c>
    </row>
    <row r="35" spans="1:18" x14ac:dyDescent="0.35">
      <c r="A35" s="21">
        <v>104715</v>
      </c>
      <c r="B35" s="20" t="s">
        <v>176</v>
      </c>
      <c r="C35" s="20" t="s">
        <v>177</v>
      </c>
      <c r="D35" s="21" t="s">
        <v>1472</v>
      </c>
      <c r="E35" s="20" t="s">
        <v>1492</v>
      </c>
      <c r="F35" s="21" t="s">
        <v>1493</v>
      </c>
      <c r="G35" s="21" t="s">
        <v>22</v>
      </c>
      <c r="H35" s="22">
        <f t="shared" ref="H35:H41" si="6">SUM(I35:R35)/50</f>
        <v>0.96</v>
      </c>
      <c r="I35" s="23">
        <v>5</v>
      </c>
      <c r="J35" s="23">
        <v>5</v>
      </c>
      <c r="K35" s="23">
        <v>5</v>
      </c>
      <c r="L35" s="23">
        <v>4</v>
      </c>
      <c r="M35" s="23">
        <v>5</v>
      </c>
      <c r="N35" s="23">
        <v>4</v>
      </c>
      <c r="O35" s="23">
        <v>5</v>
      </c>
      <c r="P35" s="23">
        <v>5</v>
      </c>
      <c r="Q35" s="23">
        <v>5</v>
      </c>
      <c r="R35" s="23">
        <v>5</v>
      </c>
    </row>
    <row r="36" spans="1:18" x14ac:dyDescent="0.35">
      <c r="A36" s="21">
        <v>104907</v>
      </c>
      <c r="B36" s="20" t="s">
        <v>180</v>
      </c>
      <c r="C36" s="20" t="s">
        <v>181</v>
      </c>
      <c r="D36" s="21" t="s">
        <v>1472</v>
      </c>
      <c r="E36" s="20" t="s">
        <v>1492</v>
      </c>
      <c r="F36" s="21" t="s">
        <v>1493</v>
      </c>
      <c r="G36" s="21" t="s">
        <v>22</v>
      </c>
      <c r="H36" s="22">
        <f t="shared" si="6"/>
        <v>0.96</v>
      </c>
      <c r="I36" s="23">
        <v>5</v>
      </c>
      <c r="J36" s="23">
        <v>5</v>
      </c>
      <c r="K36" s="23">
        <v>5</v>
      </c>
      <c r="L36" s="23">
        <v>4</v>
      </c>
      <c r="M36" s="23">
        <v>5</v>
      </c>
      <c r="N36" s="23">
        <v>4</v>
      </c>
      <c r="O36" s="23">
        <v>5</v>
      </c>
      <c r="P36" s="23">
        <v>5</v>
      </c>
      <c r="Q36" s="23">
        <v>5</v>
      </c>
      <c r="R36" s="23">
        <v>5</v>
      </c>
    </row>
    <row r="37" spans="1:18" x14ac:dyDescent="0.35">
      <c r="A37" s="21">
        <v>104922</v>
      </c>
      <c r="B37" s="20" t="s">
        <v>174</v>
      </c>
      <c r="C37" s="20" t="s">
        <v>175</v>
      </c>
      <c r="D37" s="21" t="s">
        <v>1472</v>
      </c>
      <c r="E37" s="20" t="s">
        <v>1492</v>
      </c>
      <c r="F37" s="21" t="s">
        <v>1493</v>
      </c>
      <c r="G37" s="21" t="s">
        <v>22</v>
      </c>
      <c r="H37" s="22">
        <f t="shared" si="6"/>
        <v>0.92</v>
      </c>
      <c r="I37" s="23">
        <v>4</v>
      </c>
      <c r="J37" s="23">
        <v>4</v>
      </c>
      <c r="K37" s="23">
        <v>5</v>
      </c>
      <c r="L37" s="23">
        <v>4</v>
      </c>
      <c r="M37" s="23">
        <v>5</v>
      </c>
      <c r="N37" s="23">
        <v>4</v>
      </c>
      <c r="O37" s="23">
        <v>5</v>
      </c>
      <c r="P37" s="23">
        <v>5</v>
      </c>
      <c r="Q37" s="23">
        <v>5</v>
      </c>
      <c r="R37" s="23">
        <v>5</v>
      </c>
    </row>
    <row r="38" spans="1:18" x14ac:dyDescent="0.35">
      <c r="A38" s="21">
        <v>105237</v>
      </c>
      <c r="B38" s="20" t="s">
        <v>92</v>
      </c>
      <c r="C38" s="20" t="s">
        <v>93</v>
      </c>
      <c r="D38" s="21" t="s">
        <v>1058</v>
      </c>
      <c r="E38" s="20" t="s">
        <v>1492</v>
      </c>
      <c r="F38" s="21" t="s">
        <v>1493</v>
      </c>
      <c r="G38" s="21" t="s">
        <v>22</v>
      </c>
      <c r="H38" s="22">
        <f t="shared" si="6"/>
        <v>0.92</v>
      </c>
      <c r="I38" s="23">
        <v>4</v>
      </c>
      <c r="J38" s="23">
        <v>4</v>
      </c>
      <c r="K38" s="23">
        <v>5</v>
      </c>
      <c r="L38" s="23">
        <v>4</v>
      </c>
      <c r="M38" s="23">
        <v>5</v>
      </c>
      <c r="N38" s="23">
        <v>4</v>
      </c>
      <c r="O38" s="23">
        <v>5</v>
      </c>
      <c r="P38" s="23">
        <v>5</v>
      </c>
      <c r="Q38" s="23">
        <v>5</v>
      </c>
      <c r="R38" s="23">
        <v>5</v>
      </c>
    </row>
    <row r="39" spans="1:18" x14ac:dyDescent="0.35">
      <c r="A39" s="21">
        <v>105362</v>
      </c>
      <c r="B39" s="20" t="s">
        <v>101</v>
      </c>
      <c r="C39" s="20" t="s">
        <v>102</v>
      </c>
      <c r="D39" s="21" t="s">
        <v>1058</v>
      </c>
      <c r="E39" s="20" t="s">
        <v>1492</v>
      </c>
      <c r="F39" s="21" t="s">
        <v>1493</v>
      </c>
      <c r="G39" s="21" t="s">
        <v>22</v>
      </c>
      <c r="H39" s="22">
        <f t="shared" si="6"/>
        <v>0.92</v>
      </c>
      <c r="I39" s="23">
        <v>4</v>
      </c>
      <c r="J39" s="23">
        <v>4</v>
      </c>
      <c r="K39" s="23">
        <v>5</v>
      </c>
      <c r="L39" s="23">
        <v>4</v>
      </c>
      <c r="M39" s="23">
        <v>5</v>
      </c>
      <c r="N39" s="23">
        <v>4</v>
      </c>
      <c r="O39" s="23">
        <v>5</v>
      </c>
      <c r="P39" s="23">
        <v>5</v>
      </c>
      <c r="Q39" s="23">
        <v>5</v>
      </c>
      <c r="R39" s="23">
        <v>5</v>
      </c>
    </row>
    <row r="40" spans="1:18" x14ac:dyDescent="0.35">
      <c r="A40" s="21">
        <v>105738</v>
      </c>
      <c r="B40" s="20" t="s">
        <v>103</v>
      </c>
      <c r="C40" s="20" t="s">
        <v>104</v>
      </c>
      <c r="D40" s="21" t="s">
        <v>1058</v>
      </c>
      <c r="E40" s="20" t="s">
        <v>1492</v>
      </c>
      <c r="F40" s="21" t="s">
        <v>1493</v>
      </c>
      <c r="G40" s="21" t="s">
        <v>22</v>
      </c>
      <c r="H40" s="22">
        <f t="shared" si="6"/>
        <v>0.92</v>
      </c>
      <c r="I40" s="23">
        <v>4</v>
      </c>
      <c r="J40" s="23">
        <v>4</v>
      </c>
      <c r="K40" s="23">
        <v>5</v>
      </c>
      <c r="L40" s="23">
        <v>4</v>
      </c>
      <c r="M40" s="23">
        <v>5</v>
      </c>
      <c r="N40" s="23">
        <v>4</v>
      </c>
      <c r="O40" s="23">
        <v>5</v>
      </c>
      <c r="P40" s="23">
        <v>5</v>
      </c>
      <c r="Q40" s="23">
        <v>5</v>
      </c>
      <c r="R40" s="23">
        <v>5</v>
      </c>
    </row>
    <row r="41" spans="1:18" x14ac:dyDescent="0.35">
      <c r="A41" s="21">
        <v>104945</v>
      </c>
      <c r="B41" s="20" t="s">
        <v>84</v>
      </c>
      <c r="C41" s="20" t="s">
        <v>85</v>
      </c>
      <c r="D41" s="21" t="s">
        <v>1058</v>
      </c>
      <c r="E41" s="20" t="s">
        <v>1492</v>
      </c>
      <c r="F41" s="21" t="s">
        <v>1493</v>
      </c>
      <c r="G41" s="21" t="s">
        <v>22</v>
      </c>
      <c r="H41" s="22">
        <f t="shared" si="6"/>
        <v>0.94</v>
      </c>
      <c r="I41" s="23">
        <v>5</v>
      </c>
      <c r="J41" s="23">
        <v>4</v>
      </c>
      <c r="K41" s="23">
        <v>5</v>
      </c>
      <c r="L41" s="23">
        <v>4</v>
      </c>
      <c r="M41" s="23">
        <v>5</v>
      </c>
      <c r="N41" s="23">
        <v>4</v>
      </c>
      <c r="O41" s="23">
        <v>5</v>
      </c>
      <c r="P41" s="23">
        <v>5</v>
      </c>
      <c r="Q41" s="23">
        <v>5</v>
      </c>
      <c r="R41" s="23">
        <v>5</v>
      </c>
    </row>
    <row r="42" spans="1:18" x14ac:dyDescent="0.35">
      <c r="A42" s="24" t="s">
        <v>1211</v>
      </c>
      <c r="B42" s="25" t="s">
        <v>158</v>
      </c>
      <c r="C42" s="25" t="s">
        <v>159</v>
      </c>
      <c r="D42" s="24" t="s">
        <v>1472</v>
      </c>
      <c r="E42" s="25" t="s">
        <v>28</v>
      </c>
      <c r="F42" s="24" t="s">
        <v>1494</v>
      </c>
      <c r="G42" s="24" t="s">
        <v>29</v>
      </c>
      <c r="H42" s="22">
        <f>SUM(I42:R42)/50</f>
        <v>0.94</v>
      </c>
      <c r="I42" s="23">
        <v>5</v>
      </c>
      <c r="J42" s="23">
        <v>5</v>
      </c>
      <c r="K42" s="23">
        <v>5</v>
      </c>
      <c r="L42" s="23">
        <v>4</v>
      </c>
      <c r="M42" s="23">
        <v>4</v>
      </c>
      <c r="N42" s="23">
        <v>5</v>
      </c>
      <c r="O42" s="23">
        <v>4</v>
      </c>
      <c r="P42" s="23">
        <v>5</v>
      </c>
      <c r="Q42" s="23">
        <v>5</v>
      </c>
      <c r="R42" s="23">
        <v>5</v>
      </c>
    </row>
    <row r="43" spans="1:18" x14ac:dyDescent="0.35">
      <c r="A43" s="24" t="s">
        <v>1223</v>
      </c>
      <c r="B43" s="25" t="s">
        <v>201</v>
      </c>
      <c r="C43" s="25" t="s">
        <v>202</v>
      </c>
      <c r="D43" s="24" t="s">
        <v>1472</v>
      </c>
      <c r="E43" s="25" t="s">
        <v>28</v>
      </c>
      <c r="F43" s="24" t="s">
        <v>1494</v>
      </c>
      <c r="G43" s="24" t="s">
        <v>29</v>
      </c>
      <c r="H43" s="22">
        <f t="shared" ref="H43:H49" si="7">SUM(I43:R43)/50</f>
        <v>0.9</v>
      </c>
      <c r="I43" s="23">
        <v>4</v>
      </c>
      <c r="J43" s="23">
        <v>5</v>
      </c>
      <c r="K43" s="23">
        <v>5</v>
      </c>
      <c r="L43" s="23">
        <v>5</v>
      </c>
      <c r="M43" s="23">
        <v>4</v>
      </c>
      <c r="N43" s="23">
        <v>5</v>
      </c>
      <c r="O43" s="23">
        <v>5</v>
      </c>
      <c r="P43" s="23">
        <v>4</v>
      </c>
      <c r="Q43" s="23">
        <v>4</v>
      </c>
      <c r="R43" s="23">
        <v>4</v>
      </c>
    </row>
    <row r="44" spans="1:18" x14ac:dyDescent="0.35">
      <c r="A44" s="24" t="s">
        <v>1229</v>
      </c>
      <c r="B44" s="25" t="s">
        <v>59</v>
      </c>
      <c r="C44" s="25" t="s">
        <v>60</v>
      </c>
      <c r="D44" s="24" t="s">
        <v>1058</v>
      </c>
      <c r="E44" s="25" t="s">
        <v>28</v>
      </c>
      <c r="F44" s="24" t="s">
        <v>1494</v>
      </c>
      <c r="G44" s="24" t="s">
        <v>29</v>
      </c>
      <c r="H44" s="22">
        <f t="shared" si="7"/>
        <v>0.92</v>
      </c>
      <c r="I44" s="23">
        <v>5</v>
      </c>
      <c r="J44" s="23">
        <v>5</v>
      </c>
      <c r="K44" s="23">
        <v>5</v>
      </c>
      <c r="L44" s="23">
        <v>4</v>
      </c>
      <c r="M44" s="23">
        <v>4</v>
      </c>
      <c r="N44" s="23">
        <v>5</v>
      </c>
      <c r="O44" s="23">
        <v>4</v>
      </c>
      <c r="P44" s="23">
        <v>4</v>
      </c>
      <c r="Q44" s="23">
        <v>5</v>
      </c>
      <c r="R44" s="23">
        <v>5</v>
      </c>
    </row>
    <row r="45" spans="1:18" x14ac:dyDescent="0.35">
      <c r="A45" s="24" t="s">
        <v>1237</v>
      </c>
      <c r="B45" s="25" t="s">
        <v>185</v>
      </c>
      <c r="C45" s="25" t="s">
        <v>186</v>
      </c>
      <c r="D45" s="24" t="s">
        <v>1472</v>
      </c>
      <c r="E45" s="25" t="s">
        <v>28</v>
      </c>
      <c r="F45" s="24" t="s">
        <v>1494</v>
      </c>
      <c r="G45" s="24" t="s">
        <v>29</v>
      </c>
      <c r="H45" s="22">
        <f t="shared" si="7"/>
        <v>0.96</v>
      </c>
      <c r="I45" s="23">
        <v>5</v>
      </c>
      <c r="J45" s="23">
        <v>5</v>
      </c>
      <c r="K45" s="23">
        <v>5</v>
      </c>
      <c r="L45" s="23">
        <v>5</v>
      </c>
      <c r="M45" s="23">
        <v>5</v>
      </c>
      <c r="N45" s="23">
        <v>5</v>
      </c>
      <c r="O45" s="23">
        <v>5</v>
      </c>
      <c r="P45" s="23">
        <v>4</v>
      </c>
      <c r="Q45" s="23">
        <v>5</v>
      </c>
      <c r="R45" s="23">
        <v>4</v>
      </c>
    </row>
    <row r="46" spans="1:18" x14ac:dyDescent="0.35">
      <c r="A46" s="24" t="s">
        <v>1241</v>
      </c>
      <c r="B46" s="25" t="s">
        <v>199</v>
      </c>
      <c r="C46" s="25" t="s">
        <v>200</v>
      </c>
      <c r="D46" s="24" t="s">
        <v>1472</v>
      </c>
      <c r="E46" s="25" t="s">
        <v>28</v>
      </c>
      <c r="F46" s="24" t="s">
        <v>1494</v>
      </c>
      <c r="G46" s="24" t="s">
        <v>29</v>
      </c>
      <c r="H46" s="22">
        <f t="shared" si="7"/>
        <v>0.9</v>
      </c>
      <c r="I46" s="23">
        <v>5</v>
      </c>
      <c r="J46" s="23">
        <v>4</v>
      </c>
      <c r="K46" s="23">
        <v>5</v>
      </c>
      <c r="L46" s="23">
        <v>5</v>
      </c>
      <c r="M46" s="23">
        <v>5</v>
      </c>
      <c r="N46" s="23">
        <v>4</v>
      </c>
      <c r="O46" s="23">
        <v>4</v>
      </c>
      <c r="P46" s="23">
        <v>5</v>
      </c>
      <c r="Q46" s="23">
        <v>4</v>
      </c>
      <c r="R46" s="23">
        <v>4</v>
      </c>
    </row>
    <row r="47" spans="1:18" x14ac:dyDescent="0.35">
      <c r="A47" s="24" t="s">
        <v>1255</v>
      </c>
      <c r="B47" s="25" t="s">
        <v>1254</v>
      </c>
      <c r="C47" s="25" t="s">
        <v>144</v>
      </c>
      <c r="D47" s="24" t="s">
        <v>1472</v>
      </c>
      <c r="E47" s="25" t="s">
        <v>28</v>
      </c>
      <c r="F47" s="24" t="s">
        <v>1494</v>
      </c>
      <c r="G47" s="24" t="s">
        <v>29</v>
      </c>
      <c r="H47" s="22">
        <f t="shared" si="7"/>
        <v>0.94</v>
      </c>
      <c r="I47" s="23">
        <v>5</v>
      </c>
      <c r="J47" s="23">
        <v>5</v>
      </c>
      <c r="K47" s="23">
        <v>4</v>
      </c>
      <c r="L47" s="23">
        <v>4</v>
      </c>
      <c r="M47" s="23">
        <v>4</v>
      </c>
      <c r="N47" s="23">
        <v>5</v>
      </c>
      <c r="O47" s="23">
        <v>5</v>
      </c>
      <c r="P47" s="23">
        <v>5</v>
      </c>
      <c r="Q47" s="23">
        <v>5</v>
      </c>
      <c r="R47" s="23">
        <v>5</v>
      </c>
    </row>
    <row r="48" spans="1:18" x14ac:dyDescent="0.35">
      <c r="A48" s="24" t="s">
        <v>1264</v>
      </c>
      <c r="B48" s="25" t="s">
        <v>1263</v>
      </c>
      <c r="C48" s="25" t="s">
        <v>100</v>
      </c>
      <c r="D48" s="24" t="s">
        <v>1058</v>
      </c>
      <c r="E48" s="25" t="s">
        <v>28</v>
      </c>
      <c r="F48" s="24" t="s">
        <v>1494</v>
      </c>
      <c r="G48" s="24" t="s">
        <v>29</v>
      </c>
      <c r="H48" s="22">
        <f t="shared" si="7"/>
        <v>0.94</v>
      </c>
      <c r="I48" s="23">
        <v>5</v>
      </c>
      <c r="J48" s="23">
        <v>5</v>
      </c>
      <c r="K48" s="23">
        <v>5</v>
      </c>
      <c r="L48" s="23">
        <v>5</v>
      </c>
      <c r="M48" s="23">
        <v>5</v>
      </c>
      <c r="N48" s="23">
        <v>4</v>
      </c>
      <c r="O48" s="23">
        <v>5</v>
      </c>
      <c r="P48" s="23">
        <v>4</v>
      </c>
      <c r="Q48" s="23">
        <v>5</v>
      </c>
      <c r="R48" s="23">
        <v>4</v>
      </c>
    </row>
    <row r="49" spans="1:18" x14ac:dyDescent="0.35">
      <c r="A49" s="24" t="s">
        <v>1246</v>
      </c>
      <c r="B49" s="25" t="s">
        <v>1245</v>
      </c>
      <c r="C49" s="25" t="s">
        <v>140</v>
      </c>
      <c r="D49" s="24" t="s">
        <v>1472</v>
      </c>
      <c r="E49" s="25" t="s">
        <v>28</v>
      </c>
      <c r="F49" s="24" t="s">
        <v>1494</v>
      </c>
      <c r="G49" s="24" t="s">
        <v>29</v>
      </c>
      <c r="H49" s="22">
        <f t="shared" si="7"/>
        <v>0.92</v>
      </c>
      <c r="I49" s="23">
        <v>4</v>
      </c>
      <c r="J49" s="23">
        <v>5</v>
      </c>
      <c r="K49" s="23">
        <v>5</v>
      </c>
      <c r="L49" s="23">
        <v>5</v>
      </c>
      <c r="M49" s="23">
        <v>4</v>
      </c>
      <c r="N49" s="23">
        <v>5</v>
      </c>
      <c r="O49" s="23">
        <v>4</v>
      </c>
      <c r="P49" s="23">
        <v>4</v>
      </c>
      <c r="Q49" s="23">
        <v>5</v>
      </c>
      <c r="R49" s="23">
        <v>5</v>
      </c>
    </row>
    <row r="50" spans="1:18" x14ac:dyDescent="0.35">
      <c r="A50" s="24">
        <v>104848</v>
      </c>
      <c r="B50" s="25" t="s">
        <v>67</v>
      </c>
      <c r="C50" s="25" t="s">
        <v>68</v>
      </c>
      <c r="D50" s="24" t="s">
        <v>1058</v>
      </c>
      <c r="E50" s="25" t="s">
        <v>1495</v>
      </c>
      <c r="F50" s="24" t="s">
        <v>1496</v>
      </c>
      <c r="G50" s="24" t="s">
        <v>34</v>
      </c>
      <c r="H50" s="22">
        <f>SUM(I50:R50)/50</f>
        <v>0.86</v>
      </c>
      <c r="I50" s="23">
        <v>4</v>
      </c>
      <c r="J50" s="23">
        <v>5</v>
      </c>
      <c r="K50" s="23">
        <v>4</v>
      </c>
      <c r="L50" s="23">
        <v>4</v>
      </c>
      <c r="M50" s="23">
        <v>4</v>
      </c>
      <c r="N50" s="23">
        <v>4</v>
      </c>
      <c r="O50" s="23">
        <v>5</v>
      </c>
      <c r="P50" s="23">
        <v>4</v>
      </c>
      <c r="Q50" s="23">
        <v>4</v>
      </c>
      <c r="R50" s="23">
        <v>5</v>
      </c>
    </row>
    <row r="51" spans="1:18" x14ac:dyDescent="0.35">
      <c r="A51" s="24">
        <v>106594</v>
      </c>
      <c r="B51" s="25" t="s">
        <v>117</v>
      </c>
      <c r="C51" s="25" t="s">
        <v>118</v>
      </c>
      <c r="D51" s="24" t="s">
        <v>1058</v>
      </c>
      <c r="E51" s="25" t="s">
        <v>1495</v>
      </c>
      <c r="F51" s="24" t="s">
        <v>1496</v>
      </c>
      <c r="G51" s="24" t="s">
        <v>34</v>
      </c>
      <c r="H51" s="22">
        <f t="shared" ref="H51:H55" si="8">SUM(I51:R51)/50</f>
        <v>0.82</v>
      </c>
      <c r="I51" s="23">
        <v>4</v>
      </c>
      <c r="J51" s="23">
        <v>4</v>
      </c>
      <c r="K51" s="23">
        <v>4</v>
      </c>
      <c r="L51" s="23">
        <v>4</v>
      </c>
      <c r="M51" s="23">
        <v>4</v>
      </c>
      <c r="N51" s="23">
        <v>4</v>
      </c>
      <c r="O51" s="23">
        <v>4</v>
      </c>
      <c r="P51" s="23">
        <v>4</v>
      </c>
      <c r="Q51" s="23">
        <v>4</v>
      </c>
      <c r="R51" s="23">
        <v>5</v>
      </c>
    </row>
    <row r="52" spans="1:18" x14ac:dyDescent="0.35">
      <c r="A52" s="24">
        <v>104759</v>
      </c>
      <c r="B52" s="25" t="s">
        <v>135</v>
      </c>
      <c r="C52" s="25" t="s">
        <v>136</v>
      </c>
      <c r="D52" s="24" t="s">
        <v>1472</v>
      </c>
      <c r="E52" s="25" t="s">
        <v>1495</v>
      </c>
      <c r="F52" s="24" t="s">
        <v>1496</v>
      </c>
      <c r="G52" s="24" t="s">
        <v>34</v>
      </c>
      <c r="H52" s="22">
        <f t="shared" si="8"/>
        <v>0.94</v>
      </c>
      <c r="I52" s="23">
        <v>4</v>
      </c>
      <c r="J52" s="23">
        <v>5</v>
      </c>
      <c r="K52" s="23">
        <v>5</v>
      </c>
      <c r="L52" s="23">
        <v>5</v>
      </c>
      <c r="M52" s="23">
        <v>4</v>
      </c>
      <c r="N52" s="23">
        <v>5</v>
      </c>
      <c r="O52" s="23">
        <v>5</v>
      </c>
      <c r="P52" s="23">
        <v>5</v>
      </c>
      <c r="Q52" s="23">
        <v>4</v>
      </c>
      <c r="R52" s="23">
        <v>5</v>
      </c>
    </row>
    <row r="53" spans="1:18" x14ac:dyDescent="0.35">
      <c r="A53" s="24">
        <v>104765</v>
      </c>
      <c r="B53" s="25" t="s">
        <v>137</v>
      </c>
      <c r="C53" s="25" t="s">
        <v>138</v>
      </c>
      <c r="D53" s="24" t="s">
        <v>1472</v>
      </c>
      <c r="E53" s="25" t="s">
        <v>1495</v>
      </c>
      <c r="F53" s="24" t="s">
        <v>1496</v>
      </c>
      <c r="G53" s="24" t="s">
        <v>34</v>
      </c>
      <c r="H53" s="22">
        <f t="shared" si="8"/>
        <v>0.54</v>
      </c>
      <c r="I53" s="23">
        <v>3</v>
      </c>
      <c r="J53" s="23">
        <v>3</v>
      </c>
      <c r="K53" s="23">
        <v>3</v>
      </c>
      <c r="L53" s="23">
        <v>3</v>
      </c>
      <c r="M53" s="23">
        <v>2</v>
      </c>
      <c r="N53" s="23">
        <v>3</v>
      </c>
      <c r="O53" s="23">
        <v>2</v>
      </c>
      <c r="P53" s="23">
        <v>3</v>
      </c>
      <c r="Q53" s="23">
        <v>2</v>
      </c>
      <c r="R53" s="23">
        <v>3</v>
      </c>
    </row>
    <row r="54" spans="1:18" x14ac:dyDescent="0.35">
      <c r="A54" s="24">
        <v>104979</v>
      </c>
      <c r="B54" s="25" t="s">
        <v>52</v>
      </c>
      <c r="C54" s="25" t="s">
        <v>53</v>
      </c>
      <c r="D54" s="24" t="s">
        <v>1058</v>
      </c>
      <c r="E54" s="25" t="s">
        <v>1495</v>
      </c>
      <c r="F54" s="24" t="s">
        <v>1496</v>
      </c>
      <c r="G54" s="24" t="s">
        <v>34</v>
      </c>
      <c r="H54" s="22">
        <f t="shared" si="8"/>
        <v>0.82</v>
      </c>
      <c r="I54" s="23">
        <v>4</v>
      </c>
      <c r="J54" s="23">
        <v>4</v>
      </c>
      <c r="K54" s="23">
        <v>4</v>
      </c>
      <c r="L54" s="23">
        <v>4</v>
      </c>
      <c r="M54" s="23">
        <v>4</v>
      </c>
      <c r="N54" s="23">
        <v>4</v>
      </c>
      <c r="O54" s="23">
        <v>4</v>
      </c>
      <c r="P54" s="23">
        <v>4</v>
      </c>
      <c r="Q54" s="23">
        <v>4</v>
      </c>
      <c r="R54" s="23">
        <v>5</v>
      </c>
    </row>
    <row r="55" spans="1:18" x14ac:dyDescent="0.35">
      <c r="A55" s="24">
        <v>104707</v>
      </c>
      <c r="B55" s="25" t="s">
        <v>40</v>
      </c>
      <c r="C55" s="25" t="s">
        <v>134</v>
      </c>
      <c r="D55" s="24" t="s">
        <v>1472</v>
      </c>
      <c r="E55" s="25" t="s">
        <v>1495</v>
      </c>
      <c r="F55" s="24" t="s">
        <v>1496</v>
      </c>
      <c r="G55" s="24" t="s">
        <v>34</v>
      </c>
      <c r="H55" s="22">
        <f t="shared" si="8"/>
        <v>0.84</v>
      </c>
      <c r="I55" s="23">
        <v>4</v>
      </c>
      <c r="J55" s="23">
        <v>4</v>
      </c>
      <c r="K55" s="23">
        <v>4</v>
      </c>
      <c r="L55" s="23">
        <v>4</v>
      </c>
      <c r="M55" s="23">
        <v>4</v>
      </c>
      <c r="N55" s="23">
        <v>4</v>
      </c>
      <c r="O55" s="23">
        <v>5</v>
      </c>
      <c r="P55" s="23">
        <v>4</v>
      </c>
      <c r="Q55" s="23">
        <v>4</v>
      </c>
      <c r="R55" s="23">
        <v>5</v>
      </c>
    </row>
    <row r="56" spans="1:18" x14ac:dyDescent="0.35">
      <c r="A56" s="21">
        <v>105026</v>
      </c>
      <c r="B56" s="20" t="s">
        <v>46</v>
      </c>
      <c r="C56" s="20" t="s">
        <v>47</v>
      </c>
      <c r="D56" s="24"/>
      <c r="E56" s="25" t="s">
        <v>1497</v>
      </c>
      <c r="F56" s="24" t="s">
        <v>1498</v>
      </c>
      <c r="G56" s="24" t="s">
        <v>21</v>
      </c>
      <c r="H56" s="22">
        <f>SUM(I56:R56)/50</f>
        <v>0.94</v>
      </c>
      <c r="I56" s="23">
        <v>5</v>
      </c>
      <c r="J56" s="23">
        <v>4</v>
      </c>
      <c r="K56" s="23">
        <v>5</v>
      </c>
      <c r="L56" s="23">
        <v>5</v>
      </c>
      <c r="M56" s="23">
        <v>4</v>
      </c>
      <c r="N56" s="23">
        <v>5</v>
      </c>
      <c r="O56" s="23">
        <v>5</v>
      </c>
      <c r="P56" s="23">
        <v>4</v>
      </c>
      <c r="Q56" s="23">
        <v>5</v>
      </c>
      <c r="R56" s="23">
        <v>5</v>
      </c>
    </row>
    <row r="57" spans="1:18" x14ac:dyDescent="0.35">
      <c r="A57" s="21">
        <v>104756</v>
      </c>
      <c r="B57" s="20" t="s">
        <v>75</v>
      </c>
      <c r="C57" s="20" t="s">
        <v>76</v>
      </c>
      <c r="D57" s="24" t="s">
        <v>1058</v>
      </c>
      <c r="E57" s="25" t="s">
        <v>1497</v>
      </c>
      <c r="F57" s="24" t="s">
        <v>1498</v>
      </c>
      <c r="G57" s="24" t="s">
        <v>21</v>
      </c>
      <c r="H57" s="22">
        <f t="shared" ref="H57:H61" si="9">SUM(I57:R57)/50</f>
        <v>0.92</v>
      </c>
      <c r="I57" s="23">
        <v>5</v>
      </c>
      <c r="J57" s="23">
        <v>4</v>
      </c>
      <c r="K57" s="23">
        <v>5</v>
      </c>
      <c r="L57" s="23">
        <v>4</v>
      </c>
      <c r="M57" s="23">
        <v>4</v>
      </c>
      <c r="N57" s="23">
        <v>5</v>
      </c>
      <c r="O57" s="23">
        <v>5</v>
      </c>
      <c r="P57" s="23">
        <v>4</v>
      </c>
      <c r="Q57" s="23">
        <v>5</v>
      </c>
      <c r="R57" s="23">
        <v>5</v>
      </c>
    </row>
    <row r="58" spans="1:18" x14ac:dyDescent="0.35">
      <c r="A58" s="21">
        <v>104904</v>
      </c>
      <c r="B58" s="20" t="s">
        <v>82</v>
      </c>
      <c r="C58" s="20" t="s">
        <v>83</v>
      </c>
      <c r="D58" s="24" t="s">
        <v>1058</v>
      </c>
      <c r="E58" s="25" t="s">
        <v>1497</v>
      </c>
      <c r="F58" s="24" t="s">
        <v>1498</v>
      </c>
      <c r="G58" s="24" t="s">
        <v>21</v>
      </c>
      <c r="H58" s="22">
        <f t="shared" si="9"/>
        <v>0.96</v>
      </c>
      <c r="I58" s="23">
        <v>5</v>
      </c>
      <c r="J58" s="23">
        <v>5</v>
      </c>
      <c r="K58" s="23">
        <v>5</v>
      </c>
      <c r="L58" s="23">
        <v>5</v>
      </c>
      <c r="M58" s="23">
        <v>4</v>
      </c>
      <c r="N58" s="23">
        <v>5</v>
      </c>
      <c r="O58" s="23">
        <v>5</v>
      </c>
      <c r="P58" s="23">
        <v>5</v>
      </c>
      <c r="Q58" s="23">
        <v>4</v>
      </c>
      <c r="R58" s="23">
        <v>5</v>
      </c>
    </row>
    <row r="59" spans="1:18" x14ac:dyDescent="0.35">
      <c r="A59" s="21">
        <v>105366</v>
      </c>
      <c r="B59" s="20" t="s">
        <v>96</v>
      </c>
      <c r="C59" s="20" t="s">
        <v>97</v>
      </c>
      <c r="D59" s="24" t="s">
        <v>1058</v>
      </c>
      <c r="E59" s="25" t="s">
        <v>1497</v>
      </c>
      <c r="F59" s="24" t="s">
        <v>1498</v>
      </c>
      <c r="G59" s="24" t="s">
        <v>21</v>
      </c>
      <c r="H59" s="22">
        <f t="shared" si="9"/>
        <v>0.94</v>
      </c>
      <c r="I59" s="23">
        <v>5</v>
      </c>
      <c r="J59" s="23">
        <v>4</v>
      </c>
      <c r="K59" s="23">
        <v>5</v>
      </c>
      <c r="L59" s="23">
        <v>4</v>
      </c>
      <c r="M59" s="23">
        <v>4</v>
      </c>
      <c r="N59" s="23">
        <v>5</v>
      </c>
      <c r="O59" s="23">
        <v>5</v>
      </c>
      <c r="P59" s="23">
        <v>5</v>
      </c>
      <c r="Q59" s="23">
        <v>5</v>
      </c>
      <c r="R59" s="23">
        <v>5</v>
      </c>
    </row>
    <row r="60" spans="1:18" x14ac:dyDescent="0.35">
      <c r="A60" s="21">
        <v>106588</v>
      </c>
      <c r="B60" s="20" t="s">
        <v>115</v>
      </c>
      <c r="C60" s="20" t="s">
        <v>116</v>
      </c>
      <c r="D60" s="24" t="s">
        <v>1058</v>
      </c>
      <c r="E60" s="25" t="s">
        <v>1497</v>
      </c>
      <c r="F60" s="24" t="s">
        <v>1498</v>
      </c>
      <c r="G60" s="24" t="s">
        <v>21</v>
      </c>
      <c r="H60" s="22">
        <f t="shared" si="9"/>
        <v>0.92</v>
      </c>
      <c r="I60" s="23">
        <v>5</v>
      </c>
      <c r="J60" s="23">
        <v>4</v>
      </c>
      <c r="K60" s="23">
        <v>5</v>
      </c>
      <c r="L60" s="23">
        <v>4</v>
      </c>
      <c r="M60" s="23">
        <v>4</v>
      </c>
      <c r="N60" s="23">
        <v>5</v>
      </c>
      <c r="O60" s="23">
        <v>5</v>
      </c>
      <c r="P60" s="23">
        <v>4</v>
      </c>
      <c r="Q60" s="23">
        <v>5</v>
      </c>
      <c r="R60" s="23">
        <v>5</v>
      </c>
    </row>
    <row r="61" spans="1:18" x14ac:dyDescent="0.35">
      <c r="A61" s="21">
        <v>106598</v>
      </c>
      <c r="B61" s="20" t="s">
        <v>122</v>
      </c>
      <c r="C61" s="20" t="s">
        <v>123</v>
      </c>
      <c r="D61" s="24" t="s">
        <v>1058</v>
      </c>
      <c r="E61" s="25" t="s">
        <v>1497</v>
      </c>
      <c r="F61" s="24" t="s">
        <v>1498</v>
      </c>
      <c r="G61" s="24" t="s">
        <v>21</v>
      </c>
      <c r="H61" s="22">
        <f t="shared" si="9"/>
        <v>0.94</v>
      </c>
      <c r="I61" s="23">
        <v>5</v>
      </c>
      <c r="J61" s="23">
        <v>4</v>
      </c>
      <c r="K61" s="23">
        <v>5</v>
      </c>
      <c r="L61" s="23">
        <v>4</v>
      </c>
      <c r="M61" s="23">
        <v>5</v>
      </c>
      <c r="N61" s="23">
        <v>5</v>
      </c>
      <c r="O61" s="23">
        <v>5</v>
      </c>
      <c r="P61" s="23">
        <v>4</v>
      </c>
      <c r="Q61" s="23">
        <v>5</v>
      </c>
      <c r="R61" s="23">
        <v>5</v>
      </c>
    </row>
    <row r="62" spans="1:18" x14ac:dyDescent="0.35">
      <c r="A62" s="24" t="s">
        <v>1325</v>
      </c>
      <c r="B62" s="25" t="s">
        <v>98</v>
      </c>
      <c r="C62" s="25" t="s">
        <v>99</v>
      </c>
      <c r="D62" s="24" t="s">
        <v>1058</v>
      </c>
      <c r="E62" s="25" t="s">
        <v>15</v>
      </c>
      <c r="F62" s="24" t="s">
        <v>1499</v>
      </c>
      <c r="G62" s="24" t="s">
        <v>16</v>
      </c>
      <c r="H62" s="22">
        <f>SUM(I62:R62)/50</f>
        <v>0.9</v>
      </c>
      <c r="I62" s="23">
        <v>5</v>
      </c>
      <c r="J62" s="23">
        <v>5</v>
      </c>
      <c r="K62" s="23">
        <v>4</v>
      </c>
      <c r="L62" s="23">
        <v>5</v>
      </c>
      <c r="M62" s="23">
        <v>4</v>
      </c>
      <c r="N62" s="23">
        <v>4</v>
      </c>
      <c r="O62" s="23">
        <v>5</v>
      </c>
      <c r="P62" s="23">
        <v>4</v>
      </c>
      <c r="Q62" s="23">
        <v>5</v>
      </c>
      <c r="R62" s="23">
        <v>4</v>
      </c>
    </row>
    <row r="63" spans="1:18" x14ac:dyDescent="0.35">
      <c r="A63" s="24" t="s">
        <v>1500</v>
      </c>
      <c r="B63" s="25" t="s">
        <v>80</v>
      </c>
      <c r="C63" s="25" t="s">
        <v>81</v>
      </c>
      <c r="D63" s="24" t="s">
        <v>1058</v>
      </c>
      <c r="E63" s="25" t="s">
        <v>15</v>
      </c>
      <c r="F63" s="24" t="s">
        <v>1499</v>
      </c>
      <c r="G63" s="24" t="s">
        <v>16</v>
      </c>
      <c r="H63" s="22">
        <f t="shared" ref="H63:H79" si="10">SUM(I63:R63)/50</f>
        <v>0.8</v>
      </c>
      <c r="I63" s="23">
        <v>4</v>
      </c>
      <c r="J63" s="23">
        <v>4</v>
      </c>
      <c r="K63" s="23">
        <v>4</v>
      </c>
      <c r="L63" s="23">
        <v>4</v>
      </c>
      <c r="M63" s="23">
        <v>4</v>
      </c>
      <c r="N63" s="23">
        <v>3</v>
      </c>
      <c r="O63" s="23">
        <v>5</v>
      </c>
      <c r="P63" s="23">
        <v>4</v>
      </c>
      <c r="Q63" s="23">
        <v>4</v>
      </c>
      <c r="R63" s="23">
        <v>4</v>
      </c>
    </row>
    <row r="64" spans="1:18" x14ac:dyDescent="0.35">
      <c r="A64" s="24" t="s">
        <v>1330</v>
      </c>
      <c r="B64" s="25" t="s">
        <v>187</v>
      </c>
      <c r="C64" s="25" t="s">
        <v>188</v>
      </c>
      <c r="D64" s="24" t="s">
        <v>1501</v>
      </c>
      <c r="E64" s="25" t="s">
        <v>15</v>
      </c>
      <c r="F64" s="24" t="s">
        <v>1499</v>
      </c>
      <c r="G64" s="24" t="s">
        <v>16</v>
      </c>
      <c r="H64" s="22">
        <f t="shared" si="10"/>
        <v>0.76</v>
      </c>
      <c r="I64" s="23">
        <v>4</v>
      </c>
      <c r="J64" s="23">
        <v>4</v>
      </c>
      <c r="K64" s="23">
        <v>4</v>
      </c>
      <c r="L64" s="23">
        <v>4</v>
      </c>
      <c r="M64" s="23">
        <v>3</v>
      </c>
      <c r="N64" s="23">
        <v>4</v>
      </c>
      <c r="O64" s="23">
        <v>4</v>
      </c>
      <c r="P64" s="23">
        <v>3</v>
      </c>
      <c r="Q64" s="23">
        <v>4</v>
      </c>
      <c r="R64" s="23">
        <v>4</v>
      </c>
    </row>
    <row r="65" spans="1:18" x14ac:dyDescent="0.35">
      <c r="A65" s="24" t="s">
        <v>1340</v>
      </c>
      <c r="B65" s="25" t="s">
        <v>1339</v>
      </c>
      <c r="C65" s="25" t="s">
        <v>149</v>
      </c>
      <c r="D65" s="24" t="s">
        <v>1501</v>
      </c>
      <c r="E65" s="25" t="s">
        <v>15</v>
      </c>
      <c r="F65" s="24" t="s">
        <v>1499</v>
      </c>
      <c r="G65" s="24" t="s">
        <v>16</v>
      </c>
      <c r="H65" s="22">
        <f t="shared" si="10"/>
        <v>0.84</v>
      </c>
      <c r="I65" s="23">
        <v>4</v>
      </c>
      <c r="J65" s="23">
        <v>4</v>
      </c>
      <c r="K65" s="23">
        <v>4</v>
      </c>
      <c r="L65" s="23">
        <v>4</v>
      </c>
      <c r="M65" s="23">
        <v>4</v>
      </c>
      <c r="N65" s="23">
        <v>4</v>
      </c>
      <c r="O65" s="23">
        <v>5</v>
      </c>
      <c r="P65" s="23">
        <v>4</v>
      </c>
      <c r="Q65" s="23">
        <v>5</v>
      </c>
      <c r="R65" s="23">
        <v>4</v>
      </c>
    </row>
    <row r="66" spans="1:18" x14ac:dyDescent="0.35">
      <c r="A66" s="24">
        <v>104736</v>
      </c>
      <c r="B66" s="25" t="s">
        <v>1347</v>
      </c>
      <c r="C66" s="25" t="s">
        <v>77</v>
      </c>
      <c r="D66" s="24" t="s">
        <v>1058</v>
      </c>
      <c r="E66" s="25" t="s">
        <v>15</v>
      </c>
      <c r="F66" s="24" t="s">
        <v>1499</v>
      </c>
      <c r="G66" s="24" t="s">
        <v>16</v>
      </c>
      <c r="H66" s="22">
        <f t="shared" si="10"/>
        <v>0.9</v>
      </c>
      <c r="I66" s="23">
        <v>5</v>
      </c>
      <c r="J66" s="23">
        <v>4</v>
      </c>
      <c r="K66" s="23">
        <v>5</v>
      </c>
      <c r="L66" s="23">
        <v>4</v>
      </c>
      <c r="M66" s="23">
        <v>5</v>
      </c>
      <c r="N66" s="23">
        <v>5</v>
      </c>
      <c r="O66" s="23">
        <v>4</v>
      </c>
      <c r="P66" s="23">
        <v>4</v>
      </c>
      <c r="Q66" s="23">
        <v>5</v>
      </c>
      <c r="R66" s="23">
        <v>4</v>
      </c>
    </row>
    <row r="67" spans="1:18" x14ac:dyDescent="0.35">
      <c r="A67" s="24" t="s">
        <v>1333</v>
      </c>
      <c r="B67" s="25" t="s">
        <v>128</v>
      </c>
      <c r="C67" s="25" t="s">
        <v>129</v>
      </c>
      <c r="D67" s="24" t="s">
        <v>1058</v>
      </c>
      <c r="E67" s="25" t="s">
        <v>15</v>
      </c>
      <c r="F67" s="24" t="s">
        <v>1499</v>
      </c>
      <c r="G67" s="24" t="s">
        <v>16</v>
      </c>
      <c r="H67" s="22">
        <f t="shared" si="10"/>
        <v>0.82</v>
      </c>
      <c r="I67" s="23">
        <v>5</v>
      </c>
      <c r="J67" s="23">
        <v>4</v>
      </c>
      <c r="K67" s="23">
        <v>4</v>
      </c>
      <c r="L67" s="23">
        <v>5</v>
      </c>
      <c r="M67" s="23">
        <v>4</v>
      </c>
      <c r="N67" s="23">
        <v>4</v>
      </c>
      <c r="O67" s="23">
        <v>3</v>
      </c>
      <c r="P67" s="23">
        <v>4</v>
      </c>
      <c r="Q67" s="23">
        <v>4</v>
      </c>
      <c r="R67" s="23">
        <v>4</v>
      </c>
    </row>
    <row r="68" spans="1:18" x14ac:dyDescent="0.35">
      <c r="A68" s="21">
        <v>104675</v>
      </c>
      <c r="B68" s="20" t="s">
        <v>147</v>
      </c>
      <c r="C68" s="20" t="s">
        <v>148</v>
      </c>
      <c r="D68" s="21" t="s">
        <v>1472</v>
      </c>
      <c r="E68" s="20" t="s">
        <v>32</v>
      </c>
      <c r="F68" s="21" t="s">
        <v>1502</v>
      </c>
      <c r="G68" s="21" t="s">
        <v>33</v>
      </c>
      <c r="H68" s="22">
        <f t="shared" si="10"/>
        <v>0.8</v>
      </c>
      <c r="I68" s="23">
        <v>4</v>
      </c>
      <c r="J68" s="23">
        <v>4</v>
      </c>
      <c r="K68" s="23">
        <v>4</v>
      </c>
      <c r="L68" s="23">
        <v>3</v>
      </c>
      <c r="M68" s="23">
        <v>4</v>
      </c>
      <c r="N68" s="23">
        <v>4</v>
      </c>
      <c r="O68" s="23">
        <v>4</v>
      </c>
      <c r="P68" s="23">
        <v>4</v>
      </c>
      <c r="Q68" s="23">
        <v>4</v>
      </c>
      <c r="R68" s="23">
        <v>5</v>
      </c>
    </row>
    <row r="69" spans="1:18" x14ac:dyDescent="0.35">
      <c r="A69" s="21">
        <v>104928</v>
      </c>
      <c r="B69" s="20" t="s">
        <v>73</v>
      </c>
      <c r="C69" s="20" t="s">
        <v>74</v>
      </c>
      <c r="D69" s="21" t="s">
        <v>1058</v>
      </c>
      <c r="E69" s="20" t="s">
        <v>32</v>
      </c>
      <c r="F69" s="21" t="s">
        <v>1502</v>
      </c>
      <c r="G69" s="21" t="s">
        <v>33</v>
      </c>
      <c r="H69" s="22">
        <f t="shared" si="10"/>
        <v>0.86</v>
      </c>
      <c r="I69" s="23">
        <v>3</v>
      </c>
      <c r="J69" s="23">
        <v>4</v>
      </c>
      <c r="K69" s="23">
        <v>5</v>
      </c>
      <c r="L69" s="23">
        <v>4</v>
      </c>
      <c r="M69" s="23">
        <v>4</v>
      </c>
      <c r="N69" s="23">
        <v>4</v>
      </c>
      <c r="O69" s="23">
        <v>5</v>
      </c>
      <c r="P69" s="23">
        <v>4</v>
      </c>
      <c r="Q69" s="23">
        <v>5</v>
      </c>
      <c r="R69" s="23">
        <v>5</v>
      </c>
    </row>
    <row r="70" spans="1:18" x14ac:dyDescent="0.35">
      <c r="A70" s="21">
        <v>104767</v>
      </c>
      <c r="B70" s="20" t="s">
        <v>90</v>
      </c>
      <c r="C70" s="20" t="s">
        <v>91</v>
      </c>
      <c r="D70" s="21" t="s">
        <v>1058</v>
      </c>
      <c r="E70" s="20" t="s">
        <v>32</v>
      </c>
      <c r="F70" s="21" t="s">
        <v>1502</v>
      </c>
      <c r="G70" s="21" t="s">
        <v>33</v>
      </c>
      <c r="H70" s="22">
        <f t="shared" si="10"/>
        <v>0.86</v>
      </c>
      <c r="I70" s="23">
        <v>4</v>
      </c>
      <c r="J70" s="23">
        <v>4</v>
      </c>
      <c r="K70" s="23">
        <v>5</v>
      </c>
      <c r="L70" s="23">
        <v>4</v>
      </c>
      <c r="M70" s="23">
        <v>4</v>
      </c>
      <c r="N70" s="23">
        <v>4</v>
      </c>
      <c r="O70" s="23">
        <v>4</v>
      </c>
      <c r="P70" s="23">
        <v>4</v>
      </c>
      <c r="Q70" s="23">
        <v>5</v>
      </c>
      <c r="R70" s="23">
        <v>5</v>
      </c>
    </row>
    <row r="71" spans="1:18" x14ac:dyDescent="0.35">
      <c r="A71" s="21">
        <v>106591</v>
      </c>
      <c r="B71" s="20" t="s">
        <v>126</v>
      </c>
      <c r="C71" s="20" t="s">
        <v>127</v>
      </c>
      <c r="D71" s="21" t="s">
        <v>1058</v>
      </c>
      <c r="E71" s="20" t="s">
        <v>32</v>
      </c>
      <c r="F71" s="21" t="s">
        <v>1502</v>
      </c>
      <c r="G71" s="21" t="s">
        <v>33</v>
      </c>
      <c r="H71" s="22">
        <f t="shared" si="10"/>
        <v>0.7</v>
      </c>
      <c r="I71" s="23">
        <v>2</v>
      </c>
      <c r="J71" s="23">
        <v>3</v>
      </c>
      <c r="K71" s="23">
        <v>3</v>
      </c>
      <c r="L71" s="23">
        <v>3</v>
      </c>
      <c r="M71" s="23">
        <v>3</v>
      </c>
      <c r="N71" s="23">
        <v>4</v>
      </c>
      <c r="O71" s="23">
        <v>4</v>
      </c>
      <c r="P71" s="23">
        <v>4</v>
      </c>
      <c r="Q71" s="23">
        <v>4</v>
      </c>
      <c r="R71" s="23">
        <v>5</v>
      </c>
    </row>
    <row r="72" spans="1:18" x14ac:dyDescent="0.35">
      <c r="A72" s="21">
        <v>106590</v>
      </c>
      <c r="B72" s="20" t="s">
        <v>124</v>
      </c>
      <c r="C72" s="20" t="s">
        <v>125</v>
      </c>
      <c r="D72" s="21" t="s">
        <v>1058</v>
      </c>
      <c r="E72" s="20" t="s">
        <v>32</v>
      </c>
      <c r="F72" s="21" t="s">
        <v>1502</v>
      </c>
      <c r="G72" s="21" t="s">
        <v>33</v>
      </c>
      <c r="H72" s="22">
        <f t="shared" si="10"/>
        <v>0.72</v>
      </c>
      <c r="I72" s="23">
        <v>2</v>
      </c>
      <c r="J72" s="23">
        <v>3</v>
      </c>
      <c r="K72" s="23">
        <v>3</v>
      </c>
      <c r="L72" s="23">
        <v>4</v>
      </c>
      <c r="M72" s="23">
        <v>3</v>
      </c>
      <c r="N72" s="23">
        <v>4</v>
      </c>
      <c r="O72" s="23">
        <v>4</v>
      </c>
      <c r="P72" s="23">
        <v>4</v>
      </c>
      <c r="Q72" s="23">
        <v>4</v>
      </c>
      <c r="R72" s="23">
        <v>5</v>
      </c>
    </row>
    <row r="73" spans="1:18" x14ac:dyDescent="0.35">
      <c r="A73" s="24">
        <v>105368</v>
      </c>
      <c r="B73" s="25" t="s">
        <v>94</v>
      </c>
      <c r="C73" s="20" t="s">
        <v>95</v>
      </c>
      <c r="D73" s="21" t="s">
        <v>1058</v>
      </c>
      <c r="E73" s="20" t="s">
        <v>30</v>
      </c>
      <c r="F73" s="21" t="s">
        <v>1503</v>
      </c>
      <c r="G73" s="21" t="s">
        <v>31</v>
      </c>
      <c r="H73" s="22">
        <f t="shared" si="10"/>
        <v>0.94</v>
      </c>
      <c r="I73" s="23">
        <v>4</v>
      </c>
      <c r="J73" s="23">
        <v>4</v>
      </c>
      <c r="K73" s="23">
        <v>5</v>
      </c>
      <c r="L73" s="23">
        <v>5</v>
      </c>
      <c r="M73" s="23">
        <v>4</v>
      </c>
      <c r="N73" s="23">
        <v>5</v>
      </c>
      <c r="O73" s="23">
        <v>5</v>
      </c>
      <c r="P73" s="23">
        <v>5</v>
      </c>
      <c r="Q73" s="23">
        <v>5</v>
      </c>
      <c r="R73" s="23">
        <v>5</v>
      </c>
    </row>
    <row r="74" spans="1:18" x14ac:dyDescent="0.35">
      <c r="A74" s="24">
        <v>106602</v>
      </c>
      <c r="B74" s="25" t="s">
        <v>113</v>
      </c>
      <c r="C74" s="20" t="s">
        <v>114</v>
      </c>
      <c r="D74" s="21" t="s">
        <v>1058</v>
      </c>
      <c r="E74" s="20" t="s">
        <v>30</v>
      </c>
      <c r="F74" s="21" t="s">
        <v>1503</v>
      </c>
      <c r="G74" s="21" t="s">
        <v>31</v>
      </c>
      <c r="H74" s="22">
        <f t="shared" si="10"/>
        <v>1</v>
      </c>
      <c r="I74" s="23">
        <v>5</v>
      </c>
      <c r="J74" s="23">
        <v>5</v>
      </c>
      <c r="K74" s="23">
        <v>5</v>
      </c>
      <c r="L74" s="23">
        <v>5</v>
      </c>
      <c r="M74" s="23">
        <v>5</v>
      </c>
      <c r="N74" s="23">
        <v>5</v>
      </c>
      <c r="O74" s="23">
        <v>5</v>
      </c>
      <c r="P74" s="23">
        <v>5</v>
      </c>
      <c r="Q74" s="23">
        <v>5</v>
      </c>
      <c r="R74" s="23">
        <v>5</v>
      </c>
    </row>
    <row r="75" spans="1:18" x14ac:dyDescent="0.35">
      <c r="A75" s="24">
        <v>104693</v>
      </c>
      <c r="B75" s="25" t="s">
        <v>162</v>
      </c>
      <c r="C75" s="20" t="s">
        <v>163</v>
      </c>
      <c r="D75" s="24" t="s">
        <v>1472</v>
      </c>
      <c r="E75" s="20" t="s">
        <v>30</v>
      </c>
      <c r="F75" s="21" t="s">
        <v>1503</v>
      </c>
      <c r="G75" s="21" t="s">
        <v>31</v>
      </c>
      <c r="H75" s="22">
        <f t="shared" si="10"/>
        <v>1</v>
      </c>
      <c r="I75" s="23">
        <v>5</v>
      </c>
      <c r="J75" s="23">
        <v>5</v>
      </c>
      <c r="K75" s="23">
        <v>5</v>
      </c>
      <c r="L75" s="23">
        <v>5</v>
      </c>
      <c r="M75" s="23">
        <v>5</v>
      </c>
      <c r="N75" s="23">
        <v>5</v>
      </c>
      <c r="O75" s="23">
        <v>5</v>
      </c>
      <c r="P75" s="23">
        <v>5</v>
      </c>
      <c r="Q75" s="23">
        <v>5</v>
      </c>
      <c r="R75" s="23">
        <v>5</v>
      </c>
    </row>
    <row r="76" spans="1:18" x14ac:dyDescent="0.35">
      <c r="A76" s="24">
        <v>104705</v>
      </c>
      <c r="B76" s="25" t="s">
        <v>164</v>
      </c>
      <c r="C76" s="20" t="s">
        <v>165</v>
      </c>
      <c r="D76" s="24" t="s">
        <v>1472</v>
      </c>
      <c r="E76" s="20" t="s">
        <v>30</v>
      </c>
      <c r="F76" s="21" t="s">
        <v>1503</v>
      </c>
      <c r="G76" s="21" t="s">
        <v>31</v>
      </c>
      <c r="H76" s="22">
        <f t="shared" si="10"/>
        <v>0.9</v>
      </c>
      <c r="I76" s="23">
        <v>4</v>
      </c>
      <c r="J76" s="23">
        <v>4</v>
      </c>
      <c r="K76" s="23">
        <v>5</v>
      </c>
      <c r="L76" s="23">
        <v>5</v>
      </c>
      <c r="M76" s="23">
        <v>5</v>
      </c>
      <c r="N76" s="23">
        <v>4</v>
      </c>
      <c r="O76" s="23">
        <v>5</v>
      </c>
      <c r="P76" s="23">
        <v>4</v>
      </c>
      <c r="Q76" s="23">
        <v>4</v>
      </c>
      <c r="R76" s="23">
        <v>5</v>
      </c>
    </row>
    <row r="77" spans="1:18" x14ac:dyDescent="0.35">
      <c r="A77" s="24">
        <v>106596</v>
      </c>
      <c r="B77" s="25" t="s">
        <v>197</v>
      </c>
      <c r="C77" s="20" t="s">
        <v>198</v>
      </c>
      <c r="D77" s="24" t="s">
        <v>1472</v>
      </c>
      <c r="E77" s="20" t="s">
        <v>30</v>
      </c>
      <c r="F77" s="21" t="s">
        <v>1503</v>
      </c>
      <c r="G77" s="21" t="s">
        <v>31</v>
      </c>
      <c r="H77" s="22">
        <f t="shared" si="10"/>
        <v>0.96</v>
      </c>
      <c r="I77" s="23">
        <v>5</v>
      </c>
      <c r="J77" s="23">
        <v>5</v>
      </c>
      <c r="K77" s="23">
        <v>5</v>
      </c>
      <c r="L77" s="23">
        <v>5</v>
      </c>
      <c r="M77" s="23">
        <v>5</v>
      </c>
      <c r="N77" s="23">
        <v>4</v>
      </c>
      <c r="O77" s="23">
        <v>5</v>
      </c>
      <c r="P77" s="23">
        <v>5</v>
      </c>
      <c r="Q77" s="23">
        <v>4</v>
      </c>
      <c r="R77" s="23">
        <v>5</v>
      </c>
    </row>
    <row r="78" spans="1:18" x14ac:dyDescent="0.35">
      <c r="A78" s="21">
        <v>104877</v>
      </c>
      <c r="B78" s="20" t="s">
        <v>63</v>
      </c>
      <c r="C78" s="20" t="s">
        <v>64</v>
      </c>
      <c r="D78" s="21" t="s">
        <v>1058</v>
      </c>
      <c r="E78" s="20" t="s">
        <v>30</v>
      </c>
      <c r="F78" s="21" t="s">
        <v>1503</v>
      </c>
      <c r="G78" s="21" t="s">
        <v>31</v>
      </c>
      <c r="H78" s="22">
        <f t="shared" si="10"/>
        <v>0.96</v>
      </c>
      <c r="I78" s="23">
        <v>5</v>
      </c>
      <c r="J78" s="23">
        <v>5</v>
      </c>
      <c r="K78" s="23">
        <v>5</v>
      </c>
      <c r="L78" s="23">
        <v>5</v>
      </c>
      <c r="M78" s="23">
        <v>5</v>
      </c>
      <c r="N78" s="23">
        <v>4</v>
      </c>
      <c r="O78" s="23">
        <v>5</v>
      </c>
      <c r="P78" s="23">
        <v>5</v>
      </c>
      <c r="Q78" s="23">
        <v>4</v>
      </c>
      <c r="R78" s="23">
        <v>5</v>
      </c>
    </row>
    <row r="79" spans="1:18" x14ac:dyDescent="0.35">
      <c r="A79" s="21">
        <v>104920</v>
      </c>
      <c r="B79" s="20" t="s">
        <v>166</v>
      </c>
      <c r="C79" s="20" t="s">
        <v>167</v>
      </c>
      <c r="D79" s="24" t="s">
        <v>1472</v>
      </c>
      <c r="E79" s="20" t="s">
        <v>30</v>
      </c>
      <c r="F79" s="21" t="s">
        <v>1503</v>
      </c>
      <c r="G79" s="21" t="s">
        <v>31</v>
      </c>
      <c r="H79" s="22">
        <f t="shared" si="10"/>
        <v>1</v>
      </c>
      <c r="I79" s="23">
        <v>5</v>
      </c>
      <c r="J79" s="23">
        <v>5</v>
      </c>
      <c r="K79" s="23">
        <v>5</v>
      </c>
      <c r="L79" s="23">
        <v>5</v>
      </c>
      <c r="M79" s="23">
        <v>5</v>
      </c>
      <c r="N79" s="23">
        <v>5</v>
      </c>
      <c r="O79" s="23">
        <v>5</v>
      </c>
      <c r="P79" s="23">
        <v>5</v>
      </c>
      <c r="Q79" s="23">
        <v>5</v>
      </c>
      <c r="R79" s="23">
        <v>5</v>
      </c>
    </row>
    <row r="80" spans="1:18" x14ac:dyDescent="0.35">
      <c r="A80" s="56" t="s">
        <v>1411</v>
      </c>
      <c r="B80" s="46" t="s">
        <v>1410</v>
      </c>
      <c r="C80" s="47" t="s">
        <v>56</v>
      </c>
      <c r="D80" s="56" t="s">
        <v>1058</v>
      </c>
      <c r="E80" s="47" t="s">
        <v>1504</v>
      </c>
      <c r="F80" s="56" t="s">
        <v>1505</v>
      </c>
      <c r="G80" s="56" t="s">
        <v>18</v>
      </c>
      <c r="H80" s="22">
        <f>SUM(I80:R80)/50</f>
        <v>0.86</v>
      </c>
      <c r="I80" s="23">
        <v>4</v>
      </c>
      <c r="J80" s="23">
        <v>5</v>
      </c>
      <c r="K80" s="23">
        <v>5</v>
      </c>
      <c r="L80" s="23">
        <v>4</v>
      </c>
      <c r="M80" s="23">
        <v>4</v>
      </c>
      <c r="N80" s="23">
        <v>4</v>
      </c>
      <c r="O80" s="23">
        <v>4</v>
      </c>
      <c r="P80" s="23">
        <v>5</v>
      </c>
      <c r="Q80" s="23">
        <v>4</v>
      </c>
      <c r="R80" s="23">
        <v>4</v>
      </c>
    </row>
    <row r="81" spans="1:18" x14ac:dyDescent="0.35">
      <c r="A81" s="56" t="s">
        <v>1392</v>
      </c>
      <c r="B81" s="46" t="s">
        <v>193</v>
      </c>
      <c r="C81" s="47" t="s">
        <v>194</v>
      </c>
      <c r="D81" s="56" t="s">
        <v>1472</v>
      </c>
      <c r="E81" s="47" t="s">
        <v>1504</v>
      </c>
      <c r="F81" s="56" t="s">
        <v>1505</v>
      </c>
      <c r="G81" s="56" t="s">
        <v>18</v>
      </c>
      <c r="H81" s="22">
        <f t="shared" ref="H81:H85" si="11">SUM(I81:R81)/50</f>
        <v>0.86</v>
      </c>
      <c r="I81" s="23">
        <v>4</v>
      </c>
      <c r="J81" s="23">
        <v>5</v>
      </c>
      <c r="K81" s="23">
        <v>5</v>
      </c>
      <c r="L81" s="23">
        <v>4</v>
      </c>
      <c r="M81" s="23">
        <v>4</v>
      </c>
      <c r="N81" s="23">
        <v>4</v>
      </c>
      <c r="O81" s="23">
        <v>5</v>
      </c>
      <c r="P81" s="23">
        <v>4</v>
      </c>
      <c r="Q81" s="23">
        <v>4</v>
      </c>
      <c r="R81" s="23">
        <v>4</v>
      </c>
    </row>
    <row r="82" spans="1:18" x14ac:dyDescent="0.35">
      <c r="A82" s="56" t="s">
        <v>1409</v>
      </c>
      <c r="B82" s="46" t="s">
        <v>1408</v>
      </c>
      <c r="C82" s="47" t="s">
        <v>119</v>
      </c>
      <c r="D82" s="56" t="s">
        <v>1058</v>
      </c>
      <c r="E82" s="47" t="s">
        <v>1504</v>
      </c>
      <c r="F82" s="56" t="s">
        <v>1505</v>
      </c>
      <c r="G82" s="56" t="s">
        <v>18</v>
      </c>
      <c r="H82" s="22">
        <f t="shared" si="11"/>
        <v>0.9</v>
      </c>
      <c r="I82" s="23">
        <v>4</v>
      </c>
      <c r="J82" s="23">
        <v>5</v>
      </c>
      <c r="K82" s="23">
        <v>5</v>
      </c>
      <c r="L82" s="23">
        <v>5</v>
      </c>
      <c r="M82" s="23">
        <v>4</v>
      </c>
      <c r="N82" s="23">
        <v>5</v>
      </c>
      <c r="O82" s="23">
        <v>4</v>
      </c>
      <c r="P82" s="23">
        <v>4</v>
      </c>
      <c r="Q82" s="23">
        <v>4</v>
      </c>
      <c r="R82" s="23">
        <v>5</v>
      </c>
    </row>
    <row r="83" spans="1:18" x14ac:dyDescent="0.35">
      <c r="A83" s="56" t="s">
        <v>1417</v>
      </c>
      <c r="B83" s="46" t="s">
        <v>150</v>
      </c>
      <c r="C83" s="47" t="s">
        <v>151</v>
      </c>
      <c r="D83" s="56" t="s">
        <v>1472</v>
      </c>
      <c r="E83" s="47" t="s">
        <v>1504</v>
      </c>
      <c r="F83" s="56" t="s">
        <v>1505</v>
      </c>
      <c r="G83" s="56" t="s">
        <v>18</v>
      </c>
      <c r="H83" s="22">
        <f t="shared" si="11"/>
        <v>0.96</v>
      </c>
      <c r="I83" s="23">
        <v>5</v>
      </c>
      <c r="J83" s="23">
        <v>5</v>
      </c>
      <c r="K83" s="23">
        <v>5</v>
      </c>
      <c r="L83" s="23">
        <v>5</v>
      </c>
      <c r="M83" s="23">
        <v>5</v>
      </c>
      <c r="N83" s="23">
        <v>4</v>
      </c>
      <c r="O83" s="23">
        <v>4</v>
      </c>
      <c r="P83" s="23">
        <v>5</v>
      </c>
      <c r="Q83" s="23">
        <v>5</v>
      </c>
      <c r="R83" s="23">
        <v>5</v>
      </c>
    </row>
    <row r="84" spans="1:18" x14ac:dyDescent="0.35">
      <c r="A84" s="56" t="s">
        <v>1413</v>
      </c>
      <c r="B84" s="46" t="s">
        <v>38</v>
      </c>
      <c r="C84" s="47" t="s">
        <v>39</v>
      </c>
      <c r="D84" s="56" t="s">
        <v>1058</v>
      </c>
      <c r="E84" s="47" t="s">
        <v>1504</v>
      </c>
      <c r="F84" s="56" t="s">
        <v>1505</v>
      </c>
      <c r="G84" s="56" t="s">
        <v>18</v>
      </c>
      <c r="H84" s="22">
        <f t="shared" si="11"/>
        <v>0.88</v>
      </c>
      <c r="I84" s="23">
        <v>4</v>
      </c>
      <c r="J84" s="23">
        <v>4</v>
      </c>
      <c r="K84" s="23">
        <v>5</v>
      </c>
      <c r="L84" s="23">
        <v>5</v>
      </c>
      <c r="M84" s="23">
        <v>5</v>
      </c>
      <c r="N84" s="23">
        <v>4</v>
      </c>
      <c r="O84" s="23">
        <v>5</v>
      </c>
      <c r="P84" s="23">
        <v>4</v>
      </c>
      <c r="Q84" s="23">
        <v>4</v>
      </c>
      <c r="R84" s="23">
        <v>4</v>
      </c>
    </row>
    <row r="85" spans="1:18" x14ac:dyDescent="0.35">
      <c r="A85" s="56" t="s">
        <v>1399</v>
      </c>
      <c r="B85" s="46" t="s">
        <v>1398</v>
      </c>
      <c r="C85" s="47" t="s">
        <v>41</v>
      </c>
      <c r="D85" s="56" t="s">
        <v>1058</v>
      </c>
      <c r="E85" s="47" t="s">
        <v>1504</v>
      </c>
      <c r="F85" s="56" t="s">
        <v>1505</v>
      </c>
      <c r="G85" s="56" t="s">
        <v>18</v>
      </c>
      <c r="H85" s="22">
        <f t="shared" si="11"/>
        <v>0.96</v>
      </c>
      <c r="I85" s="23">
        <v>5</v>
      </c>
      <c r="J85" s="23">
        <v>5</v>
      </c>
      <c r="K85" s="23">
        <v>4</v>
      </c>
      <c r="L85" s="23">
        <v>5</v>
      </c>
      <c r="M85" s="23">
        <v>5</v>
      </c>
      <c r="N85" s="23">
        <v>5</v>
      </c>
      <c r="O85" s="23">
        <v>5</v>
      </c>
      <c r="P85" s="23">
        <v>4</v>
      </c>
      <c r="Q85" s="23">
        <v>5</v>
      </c>
      <c r="R85" s="23">
        <v>5</v>
      </c>
    </row>
    <row r="86" spans="1:18" x14ac:dyDescent="0.35">
      <c r="A86" s="21">
        <v>105037</v>
      </c>
      <c r="B86" s="20" t="s">
        <v>88</v>
      </c>
      <c r="C86" s="25" t="s">
        <v>89</v>
      </c>
      <c r="D86" s="21" t="s">
        <v>1058</v>
      </c>
      <c r="E86" s="20" t="s">
        <v>1506</v>
      </c>
      <c r="F86" s="21" t="s">
        <v>1507</v>
      </c>
      <c r="G86" s="21" t="s">
        <v>10</v>
      </c>
      <c r="H86" s="22">
        <f>SUM(I86:R86)/50</f>
        <v>0.88</v>
      </c>
      <c r="I86" s="23">
        <v>4</v>
      </c>
      <c r="J86" s="23">
        <v>5</v>
      </c>
      <c r="K86" s="23">
        <v>4</v>
      </c>
      <c r="L86" s="23">
        <v>5</v>
      </c>
      <c r="M86" s="23">
        <v>5</v>
      </c>
      <c r="N86" s="23">
        <v>4</v>
      </c>
      <c r="O86" s="23">
        <v>4</v>
      </c>
      <c r="P86" s="23">
        <v>4</v>
      </c>
      <c r="Q86" s="23">
        <v>4</v>
      </c>
      <c r="R86" s="23">
        <v>5</v>
      </c>
    </row>
    <row r="87" spans="1:18" x14ac:dyDescent="0.35">
      <c r="A87" s="21">
        <v>104672</v>
      </c>
      <c r="B87" s="20" t="s">
        <v>189</v>
      </c>
      <c r="C87" s="25" t="s">
        <v>190</v>
      </c>
      <c r="D87" s="21" t="s">
        <v>1472</v>
      </c>
      <c r="E87" s="20" t="s">
        <v>1506</v>
      </c>
      <c r="F87" s="21" t="s">
        <v>1507</v>
      </c>
      <c r="G87" s="21" t="s">
        <v>10</v>
      </c>
      <c r="H87" s="22">
        <f t="shared" ref="H87:H89" si="12">SUM(I87:R87)/50</f>
        <v>0.94</v>
      </c>
      <c r="I87" s="23">
        <v>5</v>
      </c>
      <c r="J87" s="23">
        <v>5</v>
      </c>
      <c r="K87" s="23">
        <v>4</v>
      </c>
      <c r="L87" s="23">
        <v>5</v>
      </c>
      <c r="M87" s="23">
        <v>5</v>
      </c>
      <c r="N87" s="23">
        <v>5</v>
      </c>
      <c r="O87" s="23">
        <v>4</v>
      </c>
      <c r="P87" s="23">
        <v>4</v>
      </c>
      <c r="Q87" s="23">
        <v>5</v>
      </c>
      <c r="R87" s="23">
        <v>5</v>
      </c>
    </row>
    <row r="88" spans="1:18" x14ac:dyDescent="0.35">
      <c r="A88" s="21">
        <v>104842</v>
      </c>
      <c r="B88" s="20" t="s">
        <v>191</v>
      </c>
      <c r="C88" s="25" t="s">
        <v>192</v>
      </c>
      <c r="D88" s="21" t="s">
        <v>1472</v>
      </c>
      <c r="E88" s="20" t="s">
        <v>1506</v>
      </c>
      <c r="F88" s="21" t="s">
        <v>1507</v>
      </c>
      <c r="G88" s="21" t="s">
        <v>10</v>
      </c>
      <c r="H88" s="22">
        <f t="shared" si="12"/>
        <v>0.94</v>
      </c>
      <c r="I88" s="23">
        <v>5</v>
      </c>
      <c r="J88" s="23">
        <v>5</v>
      </c>
      <c r="K88" s="23">
        <v>5</v>
      </c>
      <c r="L88" s="23">
        <v>5</v>
      </c>
      <c r="M88" s="23">
        <v>5</v>
      </c>
      <c r="N88" s="23">
        <v>5</v>
      </c>
      <c r="O88" s="23">
        <v>4</v>
      </c>
      <c r="P88" s="23">
        <v>4</v>
      </c>
      <c r="Q88" s="23">
        <v>5</v>
      </c>
      <c r="R88" s="23">
        <v>4</v>
      </c>
    </row>
    <row r="89" spans="1:18" x14ac:dyDescent="0.35">
      <c r="A89" s="21">
        <v>104820</v>
      </c>
      <c r="B89" s="20" t="s">
        <v>78</v>
      </c>
      <c r="C89" s="25" t="s">
        <v>79</v>
      </c>
      <c r="D89" s="21" t="s">
        <v>1058</v>
      </c>
      <c r="E89" s="20" t="s">
        <v>1506</v>
      </c>
      <c r="F89" s="21" t="s">
        <v>1507</v>
      </c>
      <c r="G89" s="21" t="s">
        <v>10</v>
      </c>
      <c r="H89" s="22">
        <f t="shared" si="12"/>
        <v>0.96</v>
      </c>
      <c r="I89" s="23">
        <v>5</v>
      </c>
      <c r="J89" s="23">
        <v>5</v>
      </c>
      <c r="K89" s="23">
        <v>5</v>
      </c>
      <c r="L89" s="23">
        <v>5</v>
      </c>
      <c r="M89" s="23">
        <v>4</v>
      </c>
      <c r="N89" s="23">
        <v>5</v>
      </c>
      <c r="O89" s="23">
        <v>5</v>
      </c>
      <c r="P89" s="23">
        <v>4</v>
      </c>
      <c r="Q89" s="23">
        <v>5</v>
      </c>
      <c r="R89" s="23">
        <v>5</v>
      </c>
    </row>
    <row r="90" spans="1:18" x14ac:dyDescent="0.35">
      <c r="A90" s="21" t="s">
        <v>1449</v>
      </c>
      <c r="B90" s="20" t="s">
        <v>42</v>
      </c>
      <c r="C90" s="20" t="s">
        <v>43</v>
      </c>
      <c r="D90" s="21" t="s">
        <v>1058</v>
      </c>
      <c r="E90" s="20" t="s">
        <v>1508</v>
      </c>
      <c r="F90" s="21" t="s">
        <v>1509</v>
      </c>
      <c r="G90" s="21" t="s">
        <v>14</v>
      </c>
      <c r="H90" s="22">
        <f>SUM(I90:R90)/50</f>
        <v>0.98</v>
      </c>
      <c r="I90" s="23">
        <v>5</v>
      </c>
      <c r="J90" s="23">
        <v>5</v>
      </c>
      <c r="K90" s="23">
        <v>5</v>
      </c>
      <c r="L90" s="23">
        <v>5</v>
      </c>
      <c r="M90" s="23">
        <v>5</v>
      </c>
      <c r="N90" s="23">
        <v>5</v>
      </c>
      <c r="O90" s="23">
        <v>4</v>
      </c>
      <c r="P90" s="23">
        <v>5</v>
      </c>
      <c r="Q90" s="23">
        <v>5</v>
      </c>
      <c r="R90" s="23">
        <v>5</v>
      </c>
    </row>
    <row r="91" spans="1:18" x14ac:dyDescent="0.35">
      <c r="A91" s="21" t="s">
        <v>1453</v>
      </c>
      <c r="B91" s="20" t="s">
        <v>54</v>
      </c>
      <c r="C91" s="20" t="s">
        <v>55</v>
      </c>
      <c r="D91" s="21" t="s">
        <v>1058</v>
      </c>
      <c r="E91" s="20" t="s">
        <v>1508</v>
      </c>
      <c r="F91" s="21" t="s">
        <v>1509</v>
      </c>
      <c r="G91" s="21" t="s">
        <v>14</v>
      </c>
      <c r="H91" s="22">
        <f t="shared" ref="H91:H94" si="13">SUM(I91:R91)/50</f>
        <v>0.96</v>
      </c>
      <c r="I91" s="23">
        <v>5</v>
      </c>
      <c r="J91" s="23">
        <v>5</v>
      </c>
      <c r="K91" s="23">
        <v>5</v>
      </c>
      <c r="L91" s="23">
        <v>5</v>
      </c>
      <c r="M91" s="23">
        <v>4</v>
      </c>
      <c r="N91" s="23">
        <v>5</v>
      </c>
      <c r="O91" s="23">
        <v>4</v>
      </c>
      <c r="P91" s="23">
        <v>5</v>
      </c>
      <c r="Q91" s="23">
        <v>5</v>
      </c>
      <c r="R91" s="23">
        <v>5</v>
      </c>
    </row>
    <row r="92" spans="1:18" x14ac:dyDescent="0.35">
      <c r="A92" s="21" t="s">
        <v>1435</v>
      </c>
      <c r="B92" s="20" t="s">
        <v>61</v>
      </c>
      <c r="C92" s="20" t="s">
        <v>62</v>
      </c>
      <c r="D92" s="21" t="s">
        <v>1058</v>
      </c>
      <c r="E92" s="20" t="s">
        <v>1508</v>
      </c>
      <c r="F92" s="21" t="s">
        <v>1509</v>
      </c>
      <c r="G92" s="21" t="s">
        <v>14</v>
      </c>
      <c r="H92" s="22">
        <f t="shared" si="13"/>
        <v>0.98</v>
      </c>
      <c r="I92" s="23">
        <v>5</v>
      </c>
      <c r="J92" s="23">
        <v>5</v>
      </c>
      <c r="K92" s="23">
        <v>5</v>
      </c>
      <c r="L92" s="23">
        <v>5</v>
      </c>
      <c r="M92" s="23">
        <v>5</v>
      </c>
      <c r="N92" s="23">
        <v>5</v>
      </c>
      <c r="O92" s="23">
        <v>4</v>
      </c>
      <c r="P92" s="23">
        <v>5</v>
      </c>
      <c r="Q92" s="23">
        <v>5</v>
      </c>
      <c r="R92" s="23">
        <v>5</v>
      </c>
    </row>
    <row r="93" spans="1:18" x14ac:dyDescent="0.35">
      <c r="A93" s="21" t="s">
        <v>1444</v>
      </c>
      <c r="B93" s="20" t="s">
        <v>65</v>
      </c>
      <c r="C93" s="20" t="s">
        <v>66</v>
      </c>
      <c r="D93" s="21" t="s">
        <v>1058</v>
      </c>
      <c r="E93" s="20" t="s">
        <v>1508</v>
      </c>
      <c r="F93" s="21" t="s">
        <v>1509</v>
      </c>
      <c r="G93" s="21" t="s">
        <v>14</v>
      </c>
      <c r="H93" s="22">
        <f t="shared" si="13"/>
        <v>0.96</v>
      </c>
      <c r="I93" s="23">
        <v>5</v>
      </c>
      <c r="J93" s="23">
        <v>4</v>
      </c>
      <c r="K93" s="23">
        <v>5</v>
      </c>
      <c r="L93" s="23">
        <v>5</v>
      </c>
      <c r="M93" s="23">
        <v>5</v>
      </c>
      <c r="N93" s="23">
        <v>5</v>
      </c>
      <c r="O93" s="23">
        <v>4</v>
      </c>
      <c r="P93" s="23">
        <v>5</v>
      </c>
      <c r="Q93" s="23">
        <v>5</v>
      </c>
      <c r="R93" s="23">
        <v>5</v>
      </c>
    </row>
    <row r="94" spans="1:18" x14ac:dyDescent="0.35">
      <c r="A94" s="21" t="s">
        <v>1438</v>
      </c>
      <c r="B94" s="20" t="s">
        <v>156</v>
      </c>
      <c r="C94" s="20" t="s">
        <v>157</v>
      </c>
      <c r="D94" s="21" t="s">
        <v>1472</v>
      </c>
      <c r="E94" s="20" t="s">
        <v>1508</v>
      </c>
      <c r="F94" s="21" t="s">
        <v>1509</v>
      </c>
      <c r="G94" s="21" t="s">
        <v>14</v>
      </c>
      <c r="H94" s="22">
        <f t="shared" si="13"/>
        <v>0.96</v>
      </c>
      <c r="I94" s="23">
        <v>5</v>
      </c>
      <c r="J94" s="23">
        <v>5</v>
      </c>
      <c r="K94" s="23">
        <v>5</v>
      </c>
      <c r="L94" s="23">
        <v>5</v>
      </c>
      <c r="M94" s="23">
        <v>5</v>
      </c>
      <c r="N94" s="23">
        <v>5</v>
      </c>
      <c r="O94" s="23">
        <v>4</v>
      </c>
      <c r="P94" s="23">
        <v>4</v>
      </c>
      <c r="Q94" s="23">
        <v>5</v>
      </c>
      <c r="R94" s="23">
        <v>5</v>
      </c>
    </row>
    <row r="95" spans="1:18" x14ac:dyDescent="0.35">
      <c r="A95" s="24">
        <v>108044</v>
      </c>
      <c r="B95" s="25" t="s">
        <v>130</v>
      </c>
      <c r="C95" s="25" t="s">
        <v>131</v>
      </c>
      <c r="D95" s="24" t="s">
        <v>1058</v>
      </c>
      <c r="E95" s="25" t="s">
        <v>19</v>
      </c>
      <c r="F95" s="24" t="s">
        <v>1510</v>
      </c>
      <c r="G95" s="24" t="s">
        <v>20</v>
      </c>
      <c r="H95" s="22">
        <f>SUM(I95:R95)/50</f>
        <v>0.8</v>
      </c>
      <c r="I95" s="23">
        <v>4</v>
      </c>
      <c r="J95" s="23">
        <v>4</v>
      </c>
      <c r="K95" s="23">
        <v>4</v>
      </c>
      <c r="L95" s="23">
        <v>4</v>
      </c>
      <c r="M95" s="23">
        <v>4</v>
      </c>
      <c r="N95" s="23">
        <v>4</v>
      </c>
      <c r="O95" s="23">
        <v>4</v>
      </c>
      <c r="P95" s="23">
        <v>4</v>
      </c>
      <c r="Q95" s="23">
        <v>4</v>
      </c>
      <c r="R95" s="23">
        <v>4</v>
      </c>
    </row>
    <row r="96" spans="1:18" x14ac:dyDescent="0.35">
      <c r="A96" s="24">
        <v>104908</v>
      </c>
      <c r="B96" s="25" t="s">
        <v>152</v>
      </c>
      <c r="C96" s="25" t="s">
        <v>153</v>
      </c>
      <c r="D96" s="24" t="s">
        <v>1472</v>
      </c>
      <c r="E96" s="25" t="s">
        <v>19</v>
      </c>
      <c r="F96" s="24" t="s">
        <v>1510</v>
      </c>
      <c r="G96" s="24" t="s">
        <v>20</v>
      </c>
      <c r="H96" s="22">
        <f t="shared" ref="H96:H99" si="14">SUM(I96:R96)/50</f>
        <v>0.92</v>
      </c>
      <c r="I96" s="23">
        <v>5</v>
      </c>
      <c r="J96" s="23">
        <v>5</v>
      </c>
      <c r="K96" s="23">
        <v>5</v>
      </c>
      <c r="L96" s="23">
        <v>5</v>
      </c>
      <c r="M96" s="23">
        <v>5</v>
      </c>
      <c r="N96" s="23">
        <v>4</v>
      </c>
      <c r="O96" s="23">
        <v>4</v>
      </c>
      <c r="P96" s="23">
        <v>4</v>
      </c>
      <c r="Q96" s="23">
        <v>5</v>
      </c>
      <c r="R96" s="23">
        <v>4</v>
      </c>
    </row>
    <row r="97" spans="1:18" x14ac:dyDescent="0.35">
      <c r="A97" s="24">
        <v>108042</v>
      </c>
      <c r="B97" s="25" t="s">
        <v>203</v>
      </c>
      <c r="C97" s="25" t="s">
        <v>204</v>
      </c>
      <c r="D97" s="24" t="s">
        <v>1472</v>
      </c>
      <c r="E97" s="25" t="s">
        <v>19</v>
      </c>
      <c r="F97" s="24" t="s">
        <v>1510</v>
      </c>
      <c r="G97" s="24" t="s">
        <v>20</v>
      </c>
      <c r="H97" s="22">
        <f t="shared" si="14"/>
        <v>0.86</v>
      </c>
      <c r="I97" s="23">
        <v>4</v>
      </c>
      <c r="J97" s="23">
        <v>4</v>
      </c>
      <c r="K97" s="23">
        <v>5</v>
      </c>
      <c r="L97" s="23">
        <v>4</v>
      </c>
      <c r="M97" s="23">
        <v>5</v>
      </c>
      <c r="N97" s="23">
        <v>4</v>
      </c>
      <c r="O97" s="23">
        <v>4</v>
      </c>
      <c r="P97" s="23">
        <v>4</v>
      </c>
      <c r="Q97" s="23">
        <v>5</v>
      </c>
      <c r="R97" s="23">
        <v>4</v>
      </c>
    </row>
    <row r="98" spans="1:18" x14ac:dyDescent="0.35">
      <c r="A98" s="24">
        <v>104950</v>
      </c>
      <c r="B98" s="25" t="s">
        <v>44</v>
      </c>
      <c r="C98" s="25" t="s">
        <v>45</v>
      </c>
      <c r="D98" s="24" t="s">
        <v>1058</v>
      </c>
      <c r="E98" s="25" t="s">
        <v>19</v>
      </c>
      <c r="F98" s="24" t="s">
        <v>1510</v>
      </c>
      <c r="G98" s="24" t="s">
        <v>20</v>
      </c>
      <c r="H98" s="22">
        <f t="shared" si="14"/>
        <v>0.88</v>
      </c>
      <c r="I98" s="23">
        <v>4</v>
      </c>
      <c r="J98" s="23">
        <v>5</v>
      </c>
      <c r="K98" s="23">
        <v>5</v>
      </c>
      <c r="L98" s="23">
        <v>4</v>
      </c>
      <c r="M98" s="23">
        <v>5</v>
      </c>
      <c r="N98" s="23">
        <v>4</v>
      </c>
      <c r="O98" s="23">
        <v>4</v>
      </c>
      <c r="P98" s="23">
        <v>4</v>
      </c>
      <c r="Q98" s="23">
        <v>5</v>
      </c>
      <c r="R98" s="23">
        <v>4</v>
      </c>
    </row>
    <row r="99" spans="1:18" x14ac:dyDescent="0.35">
      <c r="A99" s="24">
        <v>104835</v>
      </c>
      <c r="B99" s="25" t="s">
        <v>182</v>
      </c>
      <c r="C99" s="25" t="s">
        <v>183</v>
      </c>
      <c r="D99" s="24" t="s">
        <v>1472</v>
      </c>
      <c r="E99" s="25" t="s">
        <v>19</v>
      </c>
      <c r="F99" s="24" t="s">
        <v>1510</v>
      </c>
      <c r="G99" s="24" t="s">
        <v>20</v>
      </c>
      <c r="H99" s="22">
        <f t="shared" si="14"/>
        <v>0.94</v>
      </c>
      <c r="I99" s="23">
        <v>5</v>
      </c>
      <c r="J99" s="23">
        <v>5</v>
      </c>
      <c r="K99" s="23">
        <v>5</v>
      </c>
      <c r="L99" s="23">
        <v>5</v>
      </c>
      <c r="M99" s="23">
        <v>5</v>
      </c>
      <c r="N99" s="23">
        <v>5</v>
      </c>
      <c r="O99" s="23">
        <v>4</v>
      </c>
      <c r="P99" s="23">
        <v>4</v>
      </c>
      <c r="Q99" s="23">
        <v>5</v>
      </c>
      <c r="R99" s="23">
        <v>4</v>
      </c>
    </row>
  </sheetData>
  <mergeCells count="4">
    <mergeCell ref="A1:D1"/>
    <mergeCell ref="A2:C2"/>
    <mergeCell ref="A5:D5"/>
    <mergeCell ref="I5:R5"/>
  </mergeCells>
  <conditionalFormatting sqref="A7:A10">
    <cfRule type="duplicateValues" dxfId="14" priority="15"/>
  </conditionalFormatting>
  <conditionalFormatting sqref="A24:A28">
    <cfRule type="duplicateValues" dxfId="13" priority="2"/>
  </conditionalFormatting>
  <conditionalFormatting sqref="A34:A41">
    <cfRule type="duplicateValues" dxfId="12" priority="9"/>
  </conditionalFormatting>
  <conditionalFormatting sqref="A56:A61">
    <cfRule type="duplicateValues" dxfId="11" priority="8"/>
  </conditionalFormatting>
  <conditionalFormatting sqref="A68">
    <cfRule type="duplicateValues" dxfId="10" priority="7"/>
  </conditionalFormatting>
  <conditionalFormatting sqref="A69">
    <cfRule type="duplicateValues" dxfId="9" priority="6"/>
  </conditionalFormatting>
  <conditionalFormatting sqref="A70">
    <cfRule type="duplicateValues" dxfId="8" priority="5"/>
  </conditionalFormatting>
  <conditionalFormatting sqref="A71">
    <cfRule type="duplicateValues" dxfId="7" priority="4"/>
  </conditionalFormatting>
  <conditionalFormatting sqref="A72">
    <cfRule type="duplicateValues" dxfId="6" priority="3"/>
  </conditionalFormatting>
  <conditionalFormatting sqref="A78:A79">
    <cfRule type="duplicateValues" dxfId="5" priority="14"/>
  </conditionalFormatting>
  <conditionalFormatting sqref="A86:A87">
    <cfRule type="duplicateValues" dxfId="4" priority="13"/>
  </conditionalFormatting>
  <conditionalFormatting sqref="A88">
    <cfRule type="duplicateValues" dxfId="3" priority="12"/>
  </conditionalFormatting>
  <conditionalFormatting sqref="A89">
    <cfRule type="duplicateValues" dxfId="2" priority="11"/>
  </conditionalFormatting>
  <conditionalFormatting sqref="A90:A94">
    <cfRule type="duplicateValues" dxfId="1" priority="10"/>
  </conditionalFormatting>
  <conditionalFormatting sqref="I7:R99">
    <cfRule type="containsBlanks" dxfId="0" priority="1">
      <formula>LEN(TRIM(I7))=0</formula>
    </cfRule>
  </conditionalFormatting>
  <dataValidations count="1">
    <dataValidation type="list" allowBlank="1" showInputMessage="1" showErrorMessage="1" sqref="I7:R99" xr:uid="{6FDDA4AC-ADD5-432F-9159-EA10BFD6676E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Criteria &amp; Weight</vt:lpstr>
      <vt:lpstr>SM</vt:lpstr>
      <vt:lpstr>DM</vt:lpstr>
      <vt:lpstr>FF</vt:lpstr>
      <vt:lpstr>Sales Ach</vt:lpstr>
      <vt:lpstr>Sheet1</vt:lpstr>
      <vt:lpstr>Sheet2</vt:lpstr>
      <vt:lpstr>Outgoing List</vt:lpstr>
      <vt:lpstr>Increment Range</vt:lpstr>
      <vt:lpstr>Analysis</vt:lpstr>
      <vt:lpstr>UA</vt:lpstr>
      <vt:lpstr>New Product</vt:lpstr>
      <vt:lpstr>Basket Brand</vt:lpstr>
      <vt:lpstr>No of Month Ach.</vt:lpstr>
      <vt:lpstr>Rx Share</vt:lpstr>
      <vt:lpstr>Call Achv</vt:lpstr>
      <vt:lpstr>FF-Written</vt:lpstr>
      <vt:lpstr>FF-Detailing</vt:lpstr>
      <vt:lpstr>DM-Won-Written</vt:lpstr>
      <vt:lpstr>Portfolio Ach.</vt:lpstr>
      <vt:lpstr>Sygk DM Syk Ach</vt:lpstr>
      <vt:lpstr>DM Coaching</vt:lpstr>
      <vt:lpstr>Territory Month</vt:lpstr>
      <vt:lpstr>FF Qualitative</vt:lpstr>
      <vt:lpstr>DM Qualitative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HRM- Jishan Aziz</dc:creator>
  <cp:lastModifiedBy>Mohammad Walihullah</cp:lastModifiedBy>
  <cp:lastPrinted>2024-07-23T10:10:25Z</cp:lastPrinted>
  <dcterms:created xsi:type="dcterms:W3CDTF">2024-05-16T11:33:37Z</dcterms:created>
  <dcterms:modified xsi:type="dcterms:W3CDTF">2026-05-08T19:21:44Z</dcterms:modified>
</cp:coreProperties>
</file>