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2475" windowWidth="29040" windowHeight="15720" tabRatio="600" firstSheet="0" activeTab="0" autoFilterDateGrouping="1"/>
  </bookViews>
  <sheets>
    <sheet xmlns:r="http://schemas.openxmlformats.org/officeDocument/2006/relationships" name="IB" sheetId="1" state="visible" r:id="rId1"/>
    <sheet xmlns:r="http://schemas.openxmlformats.org/officeDocument/2006/relationships" name="CLSA" sheetId="2" state="visible" r:id="rId2"/>
    <sheet xmlns:r="http://schemas.openxmlformats.org/officeDocument/2006/relationships" name="Sheet1" sheetId="3" state="visible" r:id="rId3"/>
  </sheets>
  <definedNames>
    <definedName name="_xlnm._FilterDatabase" localSheetId="0" hidden="1">'IB'!$A$1:$BR$1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??_ ;_ @_ "/>
    <numFmt numFmtId="166" formatCode="_-* #,##0.00_-;\-* #,##0.00_-;_-* &quot;-&quot;??_-;_-@_-"/>
    <numFmt numFmtId="167" formatCode="_ * #,##0.0000_ ;_ * \-#,##0.0000_ ;_ * &quot;-&quot;??_ ;_ @_ 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rgb="FF00B0F0"/>
      <sz val="11"/>
    </font>
    <font>
      <name val="Times New Roman"/>
      <family val="1"/>
      <sz val="11"/>
    </font>
    <font>
      <name val="Aptos Narrow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164" fontId="1" fillId="0" borderId="0" applyAlignment="1">
      <alignment vertical="center"/>
    </xf>
  </cellStyleXfs>
  <cellXfs count="21">
    <xf numFmtId="0" fontId="0" fillId="0" borderId="0" pivotButton="0" quotePrefix="0" xfId="0"/>
    <xf numFmtId="0" fontId="2" fillId="2" borderId="0" pivotButton="0" quotePrefix="0" xfId="0"/>
    <xf numFmtId="164" fontId="2" fillId="2" borderId="0" pivotButton="0" quotePrefix="0" xfId="1"/>
    <xf numFmtId="0" fontId="2" fillId="0" borderId="0" pivotButton="0" quotePrefix="0" xfId="0"/>
    <xf numFmtId="0" fontId="3" fillId="0" borderId="0" pivotButton="0" quotePrefix="0" xfId="0"/>
    <xf numFmtId="14" fontId="3" fillId="0" borderId="0" pivotButton="0" quotePrefix="0" xfId="0"/>
    <xf numFmtId="0" fontId="4" fillId="0" borderId="0" pivotButton="0" quotePrefix="0" xfId="0"/>
    <xf numFmtId="165" fontId="3" fillId="0" borderId="0" pivotButton="0" quotePrefix="0" xfId="1"/>
    <xf numFmtId="165" fontId="2" fillId="0" borderId="0" pivotButton="0" quotePrefix="0" xfId="1"/>
    <xf numFmtId="164" fontId="3" fillId="0" borderId="0" pivotButton="0" quotePrefix="0" xfId="1"/>
    <xf numFmtId="166" fontId="2" fillId="0" borderId="0" pivotButton="0" quotePrefix="0" xfId="1"/>
    <xf numFmtId="164" fontId="2" fillId="0" borderId="0" pivotButton="0" quotePrefix="0" xfId="0"/>
    <xf numFmtId="166" fontId="3" fillId="0" borderId="0" pivotButton="0" quotePrefix="0" xfId="1"/>
    <xf numFmtId="166" fontId="2" fillId="0" borderId="0" pivotButton="0" quotePrefix="0" xfId="0"/>
    <xf numFmtId="164" fontId="0" fillId="0" borderId="0" pivotButton="0" quotePrefix="0" xfId="1"/>
    <xf numFmtId="167" fontId="4" fillId="2" borderId="0" pivotButton="0" quotePrefix="0" xfId="1"/>
    <xf numFmtId="167" fontId="5" fillId="0" borderId="0" pivotButton="0" quotePrefix="0" xfId="1"/>
    <xf numFmtId="0" fontId="4" fillId="2" borderId="0" pivotButton="0" quotePrefix="0" xfId="0"/>
    <xf numFmtId="0" fontId="5" fillId="0" borderId="0" pivotButton="0" quotePrefix="0" xfId="0"/>
    <xf numFmtId="14" fontId="4" fillId="0" borderId="0" pivotButton="0" quotePrefix="0" xfId="0"/>
    <xf numFmtId="165" fontId="4" fillId="0" borderId="0" pivotButton="0" quotePrefix="0" xfId="1"/>
  </cellXfs>
  <cellStyles count="2">
    <cellStyle name="Normal" xfId="0" builtinId="0"/>
    <cellStyle name="Comma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2">
    <outlinePr summaryBelow="1" summaryRight="1"/>
    <pageSetUpPr/>
  </sheetPr>
  <dimension ref="A1:BT101"/>
  <sheetViews>
    <sheetView tabSelected="1" topLeftCell="A55" zoomScaleNormal="100" workbookViewId="0">
      <selection activeCell="AG85" sqref="AG85"/>
    </sheetView>
  </sheetViews>
  <sheetFormatPr baseColWidth="8" defaultRowHeight="14.5"/>
  <cols>
    <col width="3.453125" customWidth="1" min="1" max="1"/>
    <col width="19.81640625" customWidth="1" min="2" max="2"/>
    <col width="7.1796875" customWidth="1" style="18" min="3" max="3"/>
    <col width="6.81640625" customWidth="1" style="18" min="4" max="4"/>
    <col width="5.81640625" customWidth="1" min="5" max="5"/>
    <col outlineLevel="1" width="3.453125" customWidth="1" min="6" max="6"/>
    <col outlineLevel="1" width="3.453125" customWidth="1" style="18" min="7" max="7"/>
    <col outlineLevel="1" width="3.453125" customWidth="1" min="8" max="14"/>
    <col outlineLevel="1" width="7" customWidth="1" min="15" max="15"/>
    <col width="10.1796875" bestFit="1" customWidth="1" min="16" max="16"/>
    <col width="10.1796875" bestFit="1" customWidth="1" style="18" min="17" max="17"/>
    <col width="6.453125" customWidth="1" min="20" max="20"/>
    <col width="7.453125" customWidth="1" min="21" max="21"/>
    <col width="10" bestFit="1" customWidth="1" min="22" max="22"/>
    <col width="11" customWidth="1" min="23" max="23"/>
    <col width="11.453125" customWidth="1" style="14" min="25" max="25"/>
    <col width="6.81640625" customWidth="1" style="16" min="26" max="26"/>
    <col width="6.81640625" customWidth="1" style="18" min="27" max="27"/>
    <col width="13.1796875" customWidth="1" min="28" max="28"/>
    <col width="2.1796875" customWidth="1" min="29" max="29"/>
    <col width="12.1796875" customWidth="1" min="30" max="30"/>
    <col width="3.453125" customWidth="1" min="31" max="31"/>
    <col width="5" customWidth="1" min="33" max="33"/>
    <col width="3.453125" customWidth="1" min="34" max="34"/>
    <col width="2.81640625" customWidth="1" min="37" max="40"/>
    <col width="6.453125" customWidth="1" min="42" max="42"/>
    <col width="10" customWidth="1" min="43" max="43"/>
    <col width="3" customWidth="1" min="44" max="44"/>
    <col width="13.1796875" customWidth="1" min="45" max="45"/>
    <col width="10.1796875" bestFit="1" customWidth="1" min="47" max="47"/>
    <col width="11.1796875" customWidth="1" min="51" max="51"/>
    <col width="11.81640625" bestFit="1" customWidth="1" min="52" max="52"/>
    <col width="12.1796875" bestFit="1" customWidth="1" min="54" max="54"/>
  </cols>
  <sheetData>
    <row r="1" ht="14" customFormat="1" customHeight="1" s="1">
      <c r="A1" s="1" t="inlineStr">
        <is>
          <t>Transaction ID</t>
        </is>
      </c>
      <c r="B1" s="1" t="inlineStr">
        <is>
          <t>Product</t>
        </is>
      </c>
      <c r="C1" s="17" t="inlineStr">
        <is>
          <t>Broker</t>
        </is>
      </c>
      <c r="D1" s="17" t="inlineStr">
        <is>
          <t>Custody (Cash upd)</t>
        </is>
      </c>
      <c r="E1" s="1" t="inlineStr">
        <is>
          <t>Product</t>
        </is>
      </c>
      <c r="F1" s="1" t="inlineStr">
        <is>
          <t>Sub-Product</t>
        </is>
      </c>
      <c r="G1" s="17" t="inlineStr">
        <is>
          <t>Contract Size</t>
        </is>
      </c>
      <c r="H1" s="1" t="inlineStr">
        <is>
          <t>High Touch (Y/N)</t>
        </is>
      </c>
      <c r="I1" s="1" t="inlineStr">
        <is>
          <t xml:space="preserve">Our Currency </t>
        </is>
      </c>
      <c r="J1" s="1" t="inlineStr">
        <is>
          <t>Our Amount</t>
        </is>
      </c>
      <c r="K1" s="1" t="inlineStr">
        <is>
          <t>Counter Currency 
(USD leg- IRS/FX FWD)</t>
        </is>
      </c>
      <c r="L1" s="1" t="inlineStr">
        <is>
          <t>Counter Amount</t>
        </is>
      </c>
      <c r="M1" s="1" t="inlineStr">
        <is>
          <t>Fixing Date</t>
        </is>
      </c>
      <c r="N1" s="1" t="inlineStr">
        <is>
          <t>Comms
(Y/N)</t>
        </is>
      </c>
      <c r="O1" s="1" t="inlineStr">
        <is>
          <t>Remarks( IPO, Recall)</t>
        </is>
      </c>
      <c r="P1" s="1" t="inlineStr">
        <is>
          <t>Trade Date</t>
        </is>
      </c>
      <c r="Q1" s="17" t="inlineStr">
        <is>
          <t>Settlement Date</t>
        </is>
      </c>
      <c r="R1" s="1" t="inlineStr">
        <is>
          <t>Ticker</t>
        </is>
      </c>
      <c r="S1" s="1" t="inlineStr">
        <is>
          <t>Update Holding table for Cash Equities
and SWAP</t>
        </is>
      </c>
      <c r="T1" s="1" t="inlineStr">
        <is>
          <t>Market</t>
        </is>
      </c>
      <c r="U1" s="1" t="inlineStr">
        <is>
          <t>Tranction Type</t>
        </is>
      </c>
      <c r="V1" s="1" t="inlineStr">
        <is>
          <t>Quantity</t>
        </is>
      </c>
      <c r="W1" s="1" t="inlineStr">
        <is>
          <t>Quantity with sign</t>
        </is>
      </c>
      <c r="X1" s="1" t="inlineStr">
        <is>
          <t>Denominated 
Currency</t>
        </is>
      </c>
      <c r="Y1" s="2" t="inlineStr">
        <is>
          <t>Trading price</t>
        </is>
      </c>
      <c r="Z1" s="15" t="inlineStr">
        <is>
          <t>FX rate</t>
        </is>
      </c>
      <c r="AA1" s="17" t="inlineStr">
        <is>
          <t>Settlement currency</t>
        </is>
      </c>
      <c r="AB1" s="1" t="inlineStr">
        <is>
          <t>Gross Amount in Settlement CCY</t>
        </is>
      </c>
      <c r="AC1" s="1" t="inlineStr">
        <is>
          <t>Gross Amount in USD</t>
        </is>
      </c>
      <c r="AD1" s="1" t="inlineStr">
        <is>
          <t>Commission in 
SETT' ccy</t>
        </is>
      </c>
      <c r="AE1" s="1" t="inlineStr">
        <is>
          <t>Commission in USD</t>
        </is>
      </c>
      <c r="AF1" s="1" t="inlineStr">
        <is>
          <t>Stamp duty</t>
        </is>
      </c>
      <c r="AG1" s="1" t="inlineStr">
        <is>
          <t xml:space="preserve">Clearing Commission </t>
        </is>
      </c>
      <c r="AH1" s="1" t="inlineStr">
        <is>
          <t>Clearing Fee</t>
        </is>
      </c>
      <c r="AI1" s="1" t="inlineStr">
        <is>
          <t>Transaction levy</t>
        </is>
      </c>
      <c r="AJ1" s="1" t="inlineStr">
        <is>
          <t>Trading fee</t>
        </is>
      </c>
      <c r="AK1" s="1" t="inlineStr">
        <is>
          <t>Tax</t>
        </is>
      </c>
      <c r="AL1" s="1" t="inlineStr">
        <is>
          <t>Handing Fee /
Exchange Fee</t>
        </is>
      </c>
      <c r="AM1" s="1" t="inlineStr">
        <is>
          <t>Transfer Fee</t>
        </is>
      </c>
      <c r="AN1" s="1" t="inlineStr">
        <is>
          <t>Securities Management Fee</t>
        </is>
      </c>
      <c r="AO1" s="1" t="inlineStr">
        <is>
          <t>Other fee</t>
        </is>
      </c>
      <c r="AP1" s="1" t="inlineStr">
        <is>
          <t>Rounding Adjustment/
Accrued Interest</t>
        </is>
      </c>
      <c r="AQ1" s="1" t="inlineStr">
        <is>
          <t>Total Fee</t>
        </is>
      </c>
      <c r="AR1" s="1" t="inlineStr">
        <is>
          <t>Net Cash Amount in Settlement currency</t>
        </is>
      </c>
      <c r="AS1" s="1" t="inlineStr">
        <is>
          <t>Net Cash Settlement Amount with Sign</t>
        </is>
      </c>
      <c r="AT1" s="2" t="inlineStr">
        <is>
          <t>Net Price in settlement ccy</t>
        </is>
      </c>
      <c r="AU1" s="1" t="inlineStr">
        <is>
          <t>Net Price x Qty in settlement ccy</t>
        </is>
      </c>
      <c r="AV1" s="1" t="inlineStr">
        <is>
          <t>SWAP COST in settlement ccy</t>
        </is>
      </c>
      <c r="AW1" s="1" t="inlineStr">
        <is>
          <t>SWAP unwind PnL settled in settlement CCY</t>
        </is>
      </c>
      <c r="AX1" s="1" t="inlineStr">
        <is>
          <t>Day End closing price</t>
        </is>
      </c>
      <c r="AY1" s="2" t="inlineStr">
        <is>
          <t>PnL in settlement currency</t>
        </is>
      </c>
      <c r="AZ1" s="1" t="inlineStr">
        <is>
          <t>PnL in USD</t>
        </is>
      </c>
      <c r="BA1" s="1" t="inlineStr">
        <is>
          <t>ISIN</t>
        </is>
      </c>
      <c r="BB1" s="1" t="inlineStr">
        <is>
          <t>ID_SEDOL1</t>
        </is>
      </c>
      <c r="BC1" s="1" t="inlineStr">
        <is>
          <t>Swap reminding Qty</t>
        </is>
      </c>
      <c r="BD1" s="1" t="inlineStr">
        <is>
          <t>Swap last month price</t>
        </is>
      </c>
      <c r="BE1" s="1" t="inlineStr">
        <is>
          <t>Update SWAP Postion Check</t>
        </is>
      </c>
      <c r="BF1" s="1" t="inlineStr">
        <is>
          <t>Comments / Remarks</t>
        </is>
      </c>
      <c r="BG1" s="1" t="inlineStr">
        <is>
          <t>Sedol</t>
        </is>
      </c>
      <c r="BH1" s="1" t="inlineStr">
        <is>
          <t>AH Pair</t>
        </is>
      </c>
      <c r="BI1" s="1" t="inlineStr">
        <is>
          <t>Accured interest (We pay)</t>
        </is>
      </c>
      <c r="BJ1" s="1" t="inlineStr">
        <is>
          <t>Accured interest - Copy</t>
        </is>
      </c>
      <c r="BK1" s="1" t="inlineStr">
        <is>
          <t>Settlement Date</t>
        </is>
      </c>
      <c r="BL1" s="1" t="inlineStr">
        <is>
          <t>Ticker - COPY</t>
        </is>
      </c>
      <c r="BM1" s="1" t="inlineStr">
        <is>
          <t>Today Date</t>
        </is>
      </c>
      <c r="BN1" s="1" t="inlineStr">
        <is>
          <t>Accured interest (Willl receive)</t>
        </is>
      </c>
      <c r="BO1" s="1" t="inlineStr">
        <is>
          <t>Accured interest (PnL)</t>
        </is>
      </c>
      <c r="BP1" s="1" t="inlineStr">
        <is>
          <t>Accured interest (Willl receive)</t>
        </is>
      </c>
      <c r="BQ1" s="1" t="inlineStr">
        <is>
          <t>Accured interest (PnL)</t>
        </is>
      </c>
      <c r="BR1" s="1" t="inlineStr">
        <is>
          <t>Accured interest (We pay)</t>
        </is>
      </c>
      <c r="BT1" s="1" t="inlineStr">
        <is>
          <t>Key</t>
        </is>
      </c>
    </row>
    <row r="2" ht="14.15" customFormat="1" customHeight="1" s="3">
      <c r="A2" s="3">
        <f>ROW(B2)-1</f>
        <v/>
      </c>
      <c r="B2" s="3">
        <f>D2&amp;E2&amp;R2</f>
        <v/>
      </c>
      <c r="C2" s="6" t="inlineStr">
        <is>
          <t>IB</t>
        </is>
      </c>
      <c r="D2" s="6" t="inlineStr">
        <is>
          <t>IB</t>
        </is>
      </c>
      <c r="E2" s="4" t="inlineStr">
        <is>
          <t>Index Future</t>
        </is>
      </c>
      <c r="F2" s="4" t="n"/>
      <c r="G2" s="6" t="n">
        <v>1</v>
      </c>
      <c r="H2" s="4" t="n"/>
      <c r="I2" s="4" t="n"/>
      <c r="J2" s="4" t="n"/>
      <c r="K2" s="4" t="n"/>
      <c r="L2" s="4" t="n"/>
      <c r="M2" s="4" t="n"/>
      <c r="N2" s="4" t="n"/>
      <c r="O2" s="4" t="n"/>
      <c r="P2" s="5" t="n">
        <v>45665</v>
      </c>
      <c r="Q2" s="19">
        <f>P2</f>
        <v/>
      </c>
      <c r="R2" s="4" t="inlineStr">
        <is>
          <t>CNF25</t>
        </is>
      </c>
      <c r="S2" s="6">
        <f>B2</f>
        <v/>
      </c>
      <c r="T2" s="3">
        <f>IF(LEFT(R2,2)="XU","A50",CHOOSE(MATCH(RIGHT(R2,2),{"C1","C2","CH","HK","US","SP","KS","AU"},0), "ASHR","ASHR","ASHR","HSI","SPX","AS51","KS","AU"))</f>
        <v/>
      </c>
      <c r="U2" s="4" t="inlineStr">
        <is>
          <t>BUY</t>
        </is>
      </c>
      <c r="V2" s="7" t="n">
        <v>2</v>
      </c>
      <c r="W2" s="8">
        <f>IF(OR(U2="Buy", U2="Cover", U2="In",U2="Long",U2="BUY/C"), V2, IF(OR(U2="Sell", U2="Short", U2="Out",U2="SHRT"), V2*-1))</f>
        <v/>
      </c>
      <c r="X2" s="4" t="inlineStr">
        <is>
          <t>USD</t>
        </is>
      </c>
      <c r="Y2" s="9" t="n">
        <v>12907</v>
      </c>
      <c r="Z2" s="6" t="n">
        <v>1</v>
      </c>
      <c r="AA2" s="6">
        <f>X2</f>
        <v/>
      </c>
      <c r="AB2" s="10">
        <f>IF(E2="Bond", IFERROR(Y2*W2/Z2*G2,0)/100, IFERROR(Y2*W2/Z2*G2,0))</f>
        <v/>
      </c>
      <c r="AD2" s="11" t="n">
        <v>4.065306846</v>
      </c>
      <c r="AF2" s="11" t="n"/>
      <c r="AG2" s="11" t="n"/>
      <c r="AI2" s="11" t="n"/>
      <c r="AJ2" s="11" t="n"/>
      <c r="AO2" s="11" t="n"/>
      <c r="AP2" s="12" t="n"/>
      <c r="AQ2" s="11">
        <f>SUM(AD2:AP2)</f>
        <v/>
      </c>
      <c r="AS2" s="10">
        <f>AQ2+AB2</f>
        <v/>
      </c>
      <c r="AT2" s="10">
        <f>AS2/W2</f>
        <v/>
      </c>
      <c r="AU2" s="13" t="n"/>
      <c r="AV2" s="10">
        <f>IF(OR(E2="SWAP",E2="INDEX"),AS2,0)</f>
        <v/>
      </c>
      <c r="AW2" s="10" t="n"/>
      <c r="AY2" s="10" t="n"/>
      <c r="AZ2" s="10" t="n"/>
      <c r="BB2" s="13" t="n"/>
      <c r="BC2" s="13" t="n"/>
    </row>
    <row r="3" ht="14.15" customFormat="1" customHeight="1" s="3">
      <c r="A3" s="3">
        <f>ROW(B3)-1</f>
        <v/>
      </c>
      <c r="B3" s="3">
        <f>D3&amp;E3&amp;R3</f>
        <v/>
      </c>
      <c r="C3" s="6" t="inlineStr">
        <is>
          <t>IB</t>
        </is>
      </c>
      <c r="D3" s="6" t="inlineStr">
        <is>
          <t>IB</t>
        </is>
      </c>
      <c r="E3" s="4" t="inlineStr">
        <is>
          <t>Index Future</t>
        </is>
      </c>
      <c r="F3" s="4" t="n"/>
      <c r="G3" s="6" t="n">
        <v>1</v>
      </c>
      <c r="H3" s="4" t="n"/>
      <c r="I3" s="4" t="n"/>
      <c r="J3" s="4" t="n"/>
      <c r="K3" s="4" t="n"/>
      <c r="L3" s="4" t="n"/>
      <c r="M3" s="4" t="n"/>
      <c r="N3" s="4" t="n"/>
      <c r="O3" s="4" t="n"/>
      <c r="P3" s="5" t="n">
        <v>45665</v>
      </c>
      <c r="Q3" s="19">
        <f>P3</f>
        <v/>
      </c>
      <c r="R3" s="4" t="inlineStr">
        <is>
          <t>CNF25</t>
        </is>
      </c>
      <c r="S3" s="6">
        <f>B3</f>
        <v/>
      </c>
      <c r="T3" s="3">
        <f>IF(LEFT(R3,2)="XU","A50",CHOOSE(MATCH(RIGHT(R3,2),{"C1","C2","CH","HK","US","SP","KS","AU"},0), "ASHR","ASHR","ASHR","HSI","SPX","AS51","KS","AU"))</f>
        <v/>
      </c>
      <c r="U3" s="4" t="inlineStr">
        <is>
          <t>BUY</t>
        </is>
      </c>
      <c r="V3" s="7" t="n">
        <v>1</v>
      </c>
      <c r="W3" s="8">
        <f>IF(OR(U3="Buy", U3="Cover", U3="In",U3="Long",U3="BUY/C"), V3, IF(OR(U3="Sell", U3="Short", U3="Out",U3="SHRT"), V3*-1))</f>
        <v/>
      </c>
      <c r="X3" s="4" t="inlineStr">
        <is>
          <t>USD</t>
        </is>
      </c>
      <c r="Y3" s="9" t="n">
        <v>12910</v>
      </c>
      <c r="Z3" s="6" t="n">
        <v>1</v>
      </c>
      <c r="AA3" s="6">
        <f>X3</f>
        <v/>
      </c>
      <c r="AB3" s="10">
        <f>IF(E3="Bond", IFERROR(Y3*W3/Z3*G3,0)/100, IFERROR(Y3*W3/Z3*G3,0))</f>
        <v/>
      </c>
      <c r="AD3" s="11" t="n">
        <v>2.032653423</v>
      </c>
      <c r="AF3" s="11" t="n"/>
      <c r="AG3" s="11" t="n"/>
      <c r="AI3" s="11" t="n"/>
      <c r="AJ3" s="11" t="n"/>
      <c r="AO3" s="11" t="n"/>
      <c r="AP3" s="12" t="n"/>
      <c r="AQ3" s="11">
        <f>SUM(AD3:AP3)</f>
        <v/>
      </c>
      <c r="AS3" s="10">
        <f>AQ3+AB3</f>
        <v/>
      </c>
      <c r="AT3" s="10">
        <f>AS3/W3</f>
        <v/>
      </c>
      <c r="AU3" s="13" t="n"/>
      <c r="AV3" s="10">
        <f>IF(OR(E3="SWAP",E3="INDEX"),AS3,0)</f>
        <v/>
      </c>
      <c r="AW3" s="10" t="n"/>
      <c r="AY3" s="10" t="n"/>
      <c r="AZ3" s="10" t="n"/>
      <c r="BB3" s="13" t="n"/>
      <c r="BC3" s="13" t="n"/>
    </row>
    <row r="4" ht="14.15" customFormat="1" customHeight="1" s="3">
      <c r="A4" s="3">
        <f>ROW(B4)-1</f>
        <v/>
      </c>
      <c r="B4" s="3">
        <f>D4&amp;E4&amp;R4</f>
        <v/>
      </c>
      <c r="C4" s="6" t="inlineStr">
        <is>
          <t>IB</t>
        </is>
      </c>
      <c r="D4" s="6" t="inlineStr">
        <is>
          <t>IB</t>
        </is>
      </c>
      <c r="E4" s="4" t="inlineStr">
        <is>
          <t>Index Future</t>
        </is>
      </c>
      <c r="F4" s="4" t="n"/>
      <c r="G4" s="6" t="n">
        <v>1</v>
      </c>
      <c r="H4" s="4" t="n"/>
      <c r="I4" s="4" t="n"/>
      <c r="J4" s="4" t="n"/>
      <c r="K4" s="4" t="n"/>
      <c r="L4" s="4" t="n"/>
      <c r="M4" s="4" t="n"/>
      <c r="N4" s="4" t="n"/>
      <c r="O4" s="4" t="n"/>
      <c r="P4" s="5" t="n">
        <v>45665</v>
      </c>
      <c r="Q4" s="19">
        <f>P4</f>
        <v/>
      </c>
      <c r="R4" s="4" t="inlineStr">
        <is>
          <t>CNF25</t>
        </is>
      </c>
      <c r="S4" s="6">
        <f>B4</f>
        <v/>
      </c>
      <c r="T4" s="3">
        <f>IF(LEFT(R4,2)="XU","A50",CHOOSE(MATCH(RIGHT(R4,2),{"C1","C2","CH","HK","US","SP","KS","AU"},0), "ASHR","ASHR","ASHR","HSI","SPX","AS51","KS","AU"))</f>
        <v/>
      </c>
      <c r="U4" s="4" t="inlineStr">
        <is>
          <t>SHORT</t>
        </is>
      </c>
      <c r="V4" s="7" t="n">
        <v>3</v>
      </c>
      <c r="W4" s="8">
        <f>IF(OR(U4="Buy", U4="Cover", U4="In",U4="Long",U4="BUY/C"), V4, IF(OR(U4="Sell", U4="Short", U4="Out",U4="SHRT"), V4*-1))</f>
        <v/>
      </c>
      <c r="X4" s="4" t="inlineStr">
        <is>
          <t>USD</t>
        </is>
      </c>
      <c r="Y4" s="9" t="n">
        <v>12906</v>
      </c>
      <c r="Z4" s="6" t="n">
        <v>1</v>
      </c>
      <c r="AA4" s="6">
        <f>X4</f>
        <v/>
      </c>
      <c r="AB4" s="10">
        <f>IF(E4="Bond", IFERROR(Y4*W4/Z4*G4,0)/100, IFERROR(Y4*W4/Z4*G4,0))</f>
        <v/>
      </c>
      <c r="AD4" s="11" t="n">
        <v>6.097960269</v>
      </c>
      <c r="AF4" s="11" t="n"/>
      <c r="AG4" s="11" t="n"/>
      <c r="AI4" s="11" t="n"/>
      <c r="AJ4" s="11" t="n"/>
      <c r="AO4" s="11" t="n"/>
      <c r="AP4" s="12" t="n"/>
      <c r="AQ4" s="11">
        <f>SUM(AD4:AP4)</f>
        <v/>
      </c>
      <c r="AS4" s="10">
        <f>AQ4+AB4</f>
        <v/>
      </c>
      <c r="AT4" s="10">
        <f>AS4/W4</f>
        <v/>
      </c>
      <c r="AU4" s="13" t="n"/>
      <c r="AV4" s="10">
        <f>IF(OR(E4="SWAP",E4="INDEX"),AS4,0)</f>
        <v/>
      </c>
      <c r="AW4" s="10" t="n"/>
      <c r="AY4" s="10" t="n"/>
      <c r="AZ4" s="10" t="n"/>
      <c r="BB4" s="13" t="n"/>
      <c r="BC4" s="13" t="n"/>
    </row>
    <row r="5" ht="14.15" customFormat="1" customHeight="1" s="3">
      <c r="A5" s="3">
        <f>ROW(B5)-1</f>
        <v/>
      </c>
      <c r="B5" s="3">
        <f>D5&amp;E5&amp;R5</f>
        <v/>
      </c>
      <c r="C5" s="6" t="inlineStr">
        <is>
          <t>IB</t>
        </is>
      </c>
      <c r="D5" s="6" t="inlineStr">
        <is>
          <t>IB</t>
        </is>
      </c>
      <c r="E5" s="4" t="inlineStr">
        <is>
          <t>Index Future</t>
        </is>
      </c>
      <c r="F5" s="4" t="n"/>
      <c r="G5" s="6" t="n">
        <v>1</v>
      </c>
      <c r="H5" s="4" t="n"/>
      <c r="I5" s="4" t="n"/>
      <c r="J5" s="4" t="n"/>
      <c r="K5" s="4" t="n"/>
      <c r="L5" s="4" t="n"/>
      <c r="M5" s="4" t="n"/>
      <c r="N5" s="4" t="n"/>
      <c r="O5" s="4" t="n"/>
      <c r="P5" s="5" t="n">
        <v>45670</v>
      </c>
      <c r="Q5" s="19">
        <f>P5</f>
        <v/>
      </c>
      <c r="R5" s="4" t="inlineStr">
        <is>
          <t>CNF25</t>
        </is>
      </c>
      <c r="S5" s="6">
        <f>B5</f>
        <v/>
      </c>
      <c r="T5" s="3">
        <f>IF(LEFT(R5,2)="XU","A50",CHOOSE(MATCH(RIGHT(R5,2),{"C1","C2","CH","HK","US","SP","KS","AU"},0), "ASHR","ASHR","ASHR","HSI","SPX","AS51","KS","AU"))</f>
        <v/>
      </c>
      <c r="U5" s="4" t="inlineStr">
        <is>
          <t>BUY</t>
        </is>
      </c>
      <c r="V5" s="7" t="n">
        <v>1</v>
      </c>
      <c r="W5" s="8">
        <f>IF(OR(U5="Buy", U5="Cover", U5="In",U5="Long",U5="BUY/C"), V5, IF(OR(U5="Sell", U5="Short", U5="Out",U5="SHRT"), V5*-1))</f>
        <v/>
      </c>
      <c r="X5" s="4" t="inlineStr">
        <is>
          <t>USD</t>
        </is>
      </c>
      <c r="Y5" s="9" t="n">
        <v>12682</v>
      </c>
      <c r="Z5" s="6" t="n">
        <v>1</v>
      </c>
      <c r="AA5" s="6">
        <f>X5</f>
        <v/>
      </c>
      <c r="AB5" s="10">
        <f>IF(E5="Bond", IFERROR(Y5*W5/Z5*G5,0)/100, IFERROR(Y5*W5/Z5*G5,0))</f>
        <v/>
      </c>
      <c r="AD5" s="11" t="n">
        <v>2.032681504</v>
      </c>
      <c r="AF5" s="11" t="n"/>
      <c r="AG5" s="11" t="n"/>
      <c r="AI5" s="11" t="n"/>
      <c r="AJ5" s="11" t="n"/>
      <c r="AO5" s="11" t="n"/>
      <c r="AP5" s="12" t="n"/>
      <c r="AQ5" s="11">
        <f>SUM(AD5:AP5)</f>
        <v/>
      </c>
      <c r="AS5" s="10">
        <f>AQ5+AB5</f>
        <v/>
      </c>
      <c r="AT5" s="10">
        <f>AS5/W5</f>
        <v/>
      </c>
      <c r="AU5" s="13" t="n"/>
      <c r="AV5" s="10">
        <f>IF(OR(E5="SWAP",E5="INDEX"),AS5,0)</f>
        <v/>
      </c>
      <c r="AW5" s="10" t="n"/>
      <c r="AY5" s="10" t="n"/>
      <c r="AZ5" s="10" t="n"/>
      <c r="BB5" s="13" t="n"/>
      <c r="BC5" s="13" t="n"/>
    </row>
    <row r="6" ht="14.15" customFormat="1" customHeight="1" s="3">
      <c r="A6" s="3">
        <f>ROW(B6)-1</f>
        <v/>
      </c>
      <c r="B6" s="3">
        <f>D6&amp;E6&amp;R6</f>
        <v/>
      </c>
      <c r="C6" s="6" t="inlineStr">
        <is>
          <t>IB</t>
        </is>
      </c>
      <c r="D6" s="6" t="inlineStr">
        <is>
          <t>IB</t>
        </is>
      </c>
      <c r="E6" s="4" t="inlineStr">
        <is>
          <t>Index Future</t>
        </is>
      </c>
      <c r="F6" s="4" t="n"/>
      <c r="G6" s="6" t="n">
        <v>1</v>
      </c>
      <c r="H6" s="4" t="n"/>
      <c r="I6" s="4" t="n"/>
      <c r="J6" s="4" t="n"/>
      <c r="K6" s="4" t="n"/>
      <c r="L6" s="4" t="n"/>
      <c r="M6" s="4" t="n"/>
      <c r="N6" s="4" t="n"/>
      <c r="O6" s="4" t="n"/>
      <c r="P6" s="5" t="n">
        <v>45670</v>
      </c>
      <c r="Q6" s="19">
        <f>P6</f>
        <v/>
      </c>
      <c r="R6" s="4" t="inlineStr">
        <is>
          <t>CNF25</t>
        </is>
      </c>
      <c r="S6" s="6">
        <f>B6</f>
        <v/>
      </c>
      <c r="T6" s="3">
        <f>IF(LEFT(R6,2)="XU","A50",CHOOSE(MATCH(RIGHT(R6,2),{"C1","C2","CH","HK","US","SP","KS","AU"},0), "ASHR","ASHR","ASHR","HSI","SPX","AS51","KS","AU"))</f>
        <v/>
      </c>
      <c r="U6" s="4" t="inlineStr">
        <is>
          <t>BUY</t>
        </is>
      </c>
      <c r="V6" s="7" t="n">
        <v>1</v>
      </c>
      <c r="W6" s="8">
        <f>IF(OR(U6="Buy", U6="Cover", U6="In",U6="Long",U6="BUY/C"), V6, IF(OR(U6="Sell", U6="Short", U6="Out",U6="SHRT"), V6*-1))</f>
        <v/>
      </c>
      <c r="X6" s="4" t="inlineStr">
        <is>
          <t>USD</t>
        </is>
      </c>
      <c r="Y6" s="9" t="n">
        <v>12682</v>
      </c>
      <c r="Z6" s="6" t="n">
        <v>1</v>
      </c>
      <c r="AA6" s="6">
        <f>X6</f>
        <v/>
      </c>
      <c r="AB6" s="10">
        <f>IF(E6="Bond", IFERROR(Y6*W6/Z6*G6,0)/100, IFERROR(Y6*W6/Z6*G6,0))</f>
        <v/>
      </c>
      <c r="AD6" s="11" t="n">
        <v>2.032681504</v>
      </c>
      <c r="AF6" s="11" t="n"/>
      <c r="AG6" s="11" t="n"/>
      <c r="AI6" s="11" t="n"/>
      <c r="AJ6" s="11" t="n"/>
      <c r="AO6" s="11" t="n"/>
      <c r="AP6" s="12" t="n"/>
      <c r="AQ6" s="11">
        <f>SUM(AD6:AP6)</f>
        <v/>
      </c>
      <c r="AS6" s="10">
        <f>AQ6+AB6</f>
        <v/>
      </c>
      <c r="AT6" s="10">
        <f>AS6/W6</f>
        <v/>
      </c>
      <c r="AU6" s="13" t="n"/>
      <c r="AV6" s="10">
        <f>IF(OR(E6="SWAP",E6="INDEX"),AS6,0)</f>
        <v/>
      </c>
      <c r="AW6" s="10" t="n"/>
      <c r="AY6" s="10" t="n"/>
      <c r="AZ6" s="10" t="n"/>
      <c r="BB6" s="13" t="n"/>
      <c r="BC6" s="13" t="n"/>
    </row>
    <row r="7" ht="14.15" customFormat="1" customHeight="1" s="3">
      <c r="A7" s="3">
        <f>ROW(B7)-1</f>
        <v/>
      </c>
      <c r="B7" s="3">
        <f>D7&amp;E7&amp;R7</f>
        <v/>
      </c>
      <c r="C7" s="6" t="inlineStr">
        <is>
          <t>IB</t>
        </is>
      </c>
      <c r="D7" s="6" t="inlineStr">
        <is>
          <t>IB</t>
        </is>
      </c>
      <c r="E7" s="4" t="inlineStr">
        <is>
          <t>Index Future</t>
        </is>
      </c>
      <c r="F7" s="4" t="n"/>
      <c r="G7" s="6" t="n">
        <v>1</v>
      </c>
      <c r="H7" s="4" t="n"/>
      <c r="I7" s="4" t="n"/>
      <c r="J7" s="4" t="n"/>
      <c r="K7" s="4" t="n"/>
      <c r="L7" s="4" t="n"/>
      <c r="M7" s="4" t="n"/>
      <c r="N7" s="4" t="n"/>
      <c r="O7" s="4" t="n"/>
      <c r="P7" s="5" t="n">
        <v>45670</v>
      </c>
      <c r="Q7" s="19">
        <f>P7</f>
        <v/>
      </c>
      <c r="R7" s="4" t="inlineStr">
        <is>
          <t>CNF25</t>
        </is>
      </c>
      <c r="S7" s="6">
        <f>B7</f>
        <v/>
      </c>
      <c r="T7" s="3">
        <f>IF(LEFT(R7,2)="XU","A50",CHOOSE(MATCH(RIGHT(R7,2),{"C1","C2","CH","HK","US","SP","KS","AU"},0), "ASHR","ASHR","ASHR","HSI","SPX","AS51","KS","AU"))</f>
        <v/>
      </c>
      <c r="U7" s="4" t="inlineStr">
        <is>
          <t>BUY</t>
        </is>
      </c>
      <c r="V7" s="7" t="n">
        <v>2</v>
      </c>
      <c r="W7" s="8">
        <f>IF(OR(U7="Buy", U7="Cover", U7="In",U7="Long",U7="BUY/C"), V7, IF(OR(U7="Sell", U7="Short", U7="Out",U7="SHRT"), V7*-1))</f>
        <v/>
      </c>
      <c r="X7" s="4" t="inlineStr">
        <is>
          <t>USD</t>
        </is>
      </c>
      <c r="Y7" s="9" t="n">
        <v>12682</v>
      </c>
      <c r="Z7" s="6" t="n">
        <v>1</v>
      </c>
      <c r="AA7" s="6">
        <f>X7</f>
        <v/>
      </c>
      <c r="AB7" s="10">
        <f>IF(E7="Bond", IFERROR(Y7*W7/Z7*G7,0)/100, IFERROR(Y7*W7/Z7*G7,0))</f>
        <v/>
      </c>
      <c r="AD7" s="11" t="n">
        <v>4.065363008</v>
      </c>
      <c r="AF7" s="11" t="n"/>
      <c r="AG7" s="11" t="n"/>
      <c r="AI7" s="11" t="n"/>
      <c r="AJ7" s="11" t="n"/>
      <c r="AO7" s="11" t="n"/>
      <c r="AP7" s="12" t="n"/>
      <c r="AQ7" s="11">
        <f>SUM(AD7:AP7)</f>
        <v/>
      </c>
      <c r="AS7" s="10">
        <f>AQ7+AB7</f>
        <v/>
      </c>
      <c r="AT7" s="10">
        <f>AS7/W7</f>
        <v/>
      </c>
      <c r="AU7" s="13" t="n"/>
      <c r="AV7" s="10">
        <f>IF(OR(E7="SWAP",E7="INDEX"),AS7,0)</f>
        <v/>
      </c>
      <c r="AW7" s="10" t="n"/>
      <c r="AY7" s="10" t="n"/>
      <c r="AZ7" s="10" t="n"/>
      <c r="BB7" s="13" t="n"/>
      <c r="BC7" s="13" t="n"/>
    </row>
    <row r="8" ht="14.15" customFormat="1" customHeight="1" s="3">
      <c r="A8" s="3">
        <f>ROW(B8)-1</f>
        <v/>
      </c>
      <c r="B8" s="3">
        <f>D8&amp;E8&amp;R8</f>
        <v/>
      </c>
      <c r="C8" s="6" t="inlineStr">
        <is>
          <t>IB</t>
        </is>
      </c>
      <c r="D8" s="6" t="inlineStr">
        <is>
          <t>IB</t>
        </is>
      </c>
      <c r="E8" s="4" t="inlineStr">
        <is>
          <t>Index Future</t>
        </is>
      </c>
      <c r="F8" s="4" t="n"/>
      <c r="G8" s="6" t="n">
        <v>1</v>
      </c>
      <c r="H8" s="4" t="n"/>
      <c r="I8" s="4" t="n"/>
      <c r="J8" s="4" t="n"/>
      <c r="K8" s="4" t="n"/>
      <c r="L8" s="4" t="n"/>
      <c r="M8" s="4" t="n"/>
      <c r="N8" s="4" t="n"/>
      <c r="O8" s="4" t="n"/>
      <c r="P8" s="5" t="n">
        <v>45670</v>
      </c>
      <c r="Q8" s="19">
        <f>P8</f>
        <v/>
      </c>
      <c r="R8" s="4" t="inlineStr">
        <is>
          <t>CNF25</t>
        </is>
      </c>
      <c r="S8" s="6">
        <f>B8</f>
        <v/>
      </c>
      <c r="T8" s="3">
        <f>IF(LEFT(R8,2)="XU","A50",CHOOSE(MATCH(RIGHT(R8,2),{"C1","C2","CH","HK","US","SP","KS","AU"},0), "ASHR","ASHR","ASHR","HSI","SPX","AS51","KS","AU"))</f>
        <v/>
      </c>
      <c r="U8" s="4" t="inlineStr">
        <is>
          <t>SHORT</t>
        </is>
      </c>
      <c r="V8" s="7" t="n">
        <v>4</v>
      </c>
      <c r="W8" s="8">
        <f>IF(OR(U8="Buy", U8="Cover", U8="In",U8="Long",U8="BUY/C"), V8, IF(OR(U8="Sell", U8="Short", U8="Out",U8="SHRT"), V8*-1))</f>
        <v/>
      </c>
      <c r="X8" s="4" t="inlineStr">
        <is>
          <t>USD</t>
        </is>
      </c>
      <c r="Y8" s="9" t="n">
        <v>12740.5</v>
      </c>
      <c r="Z8" s="6" t="n">
        <v>1</v>
      </c>
      <c r="AA8" s="6">
        <f>X8</f>
        <v/>
      </c>
      <c r="AB8" s="10">
        <f>IF(E8="Bond", IFERROR(Y8*W8/Z8*G8,0)/100, IFERROR(Y8*W8/Z8*G8,0))</f>
        <v/>
      </c>
      <c r="AD8" s="11" t="n">
        <v>8.130726016000001</v>
      </c>
      <c r="AF8" s="11" t="n"/>
      <c r="AG8" s="11" t="n"/>
      <c r="AI8" s="11" t="n"/>
      <c r="AJ8" s="11" t="n"/>
      <c r="AO8" s="11" t="n"/>
      <c r="AP8" s="12" t="n"/>
      <c r="AQ8" s="11">
        <f>SUM(AD8:AP8)</f>
        <v/>
      </c>
      <c r="AS8" s="10">
        <f>AQ8+AB8</f>
        <v/>
      </c>
      <c r="AT8" s="10">
        <f>AS8/W8</f>
        <v/>
      </c>
      <c r="AU8" s="13" t="n"/>
      <c r="AV8" s="10">
        <f>IF(OR(E8="SWAP",E8="INDEX"),AS8,0)</f>
        <v/>
      </c>
      <c r="AW8" s="10" t="n"/>
      <c r="AY8" s="10" t="n"/>
      <c r="AZ8" s="10" t="n"/>
      <c r="BB8" s="13" t="n"/>
      <c r="BC8" s="13" t="n"/>
    </row>
    <row r="9" ht="14.15" customFormat="1" customHeight="1" s="3">
      <c r="A9" s="3">
        <f>ROW(B9)-1</f>
        <v/>
      </c>
      <c r="B9" s="3">
        <f>D9&amp;E9&amp;R9</f>
        <v/>
      </c>
      <c r="C9" s="6" t="inlineStr">
        <is>
          <t>IB</t>
        </is>
      </c>
      <c r="D9" s="6" t="inlineStr">
        <is>
          <t>IB</t>
        </is>
      </c>
      <c r="E9" s="4" t="inlineStr">
        <is>
          <t>Index Future</t>
        </is>
      </c>
      <c r="F9" s="4" t="n"/>
      <c r="G9" s="6" t="n">
        <v>1</v>
      </c>
      <c r="H9" s="4" t="n"/>
      <c r="I9" s="4" t="n"/>
      <c r="J9" s="4" t="n"/>
      <c r="K9" s="4" t="n"/>
      <c r="L9" s="4" t="n"/>
      <c r="M9" s="4" t="n"/>
      <c r="N9" s="4" t="n"/>
      <c r="O9" s="4" t="n"/>
      <c r="P9" s="5" t="n">
        <v>45672</v>
      </c>
      <c r="Q9" s="19">
        <f>P9</f>
        <v/>
      </c>
      <c r="R9" s="4" t="inlineStr">
        <is>
          <t>CNF25</t>
        </is>
      </c>
      <c r="S9" s="6">
        <f>B9</f>
        <v/>
      </c>
      <c r="T9" s="3">
        <f>IF(LEFT(R9,2)="XU","A50",CHOOSE(MATCH(RIGHT(R9,2),{"C1","C2","CH","HK","US","SP","KS","AU"},0), "ASHR","ASHR","ASHR","HSI","SPX","AS51","KS","AU"))</f>
        <v/>
      </c>
      <c r="U9" s="4" t="inlineStr">
        <is>
          <t>BUY</t>
        </is>
      </c>
      <c r="V9" s="7" t="n">
        <v>1</v>
      </c>
      <c r="W9" s="8">
        <f>IF(OR(U9="Buy", U9="Cover", U9="In",U9="Long",U9="BUY/C"), V9, IF(OR(U9="Sell", U9="Short", U9="Out",U9="SHRT"), V9*-1))</f>
        <v/>
      </c>
      <c r="X9" s="4" t="inlineStr">
        <is>
          <t>USD</t>
        </is>
      </c>
      <c r="Y9" s="9" t="n">
        <v>12946</v>
      </c>
      <c r="Z9" s="6" t="n">
        <v>1</v>
      </c>
      <c r="AA9" s="6">
        <f>X9</f>
        <v/>
      </c>
      <c r="AB9" s="10">
        <f>IF(E9="Bond", IFERROR(Y9*W9/Z9*G9,0)/100, IFERROR(Y9*W9/Z9*G9,0))</f>
        <v/>
      </c>
      <c r="AD9" s="11" t="n">
        <v>2.032660632</v>
      </c>
      <c r="AF9" s="11" t="n"/>
      <c r="AG9" s="11" t="n"/>
      <c r="AI9" s="11" t="n"/>
      <c r="AJ9" s="11" t="n"/>
      <c r="AO9" s="11" t="n"/>
      <c r="AP9" s="12" t="n"/>
      <c r="AQ9" s="11">
        <f>SUM(AD9:AP9)</f>
        <v/>
      </c>
      <c r="AS9" s="10">
        <f>AQ9+AB9</f>
        <v/>
      </c>
      <c r="AT9" s="10">
        <f>AS9/W9</f>
        <v/>
      </c>
      <c r="AU9" s="13" t="n"/>
      <c r="AV9" s="10">
        <f>IF(OR(E9="SWAP",E9="INDEX"),AS9,0)</f>
        <v/>
      </c>
      <c r="AW9" s="10" t="n"/>
      <c r="AY9" s="10" t="n"/>
      <c r="AZ9" s="10" t="n"/>
      <c r="BB9" s="13" t="n"/>
      <c r="BC9" s="13" t="n"/>
    </row>
    <row r="10" ht="14.15" customFormat="1" customHeight="1" s="3">
      <c r="A10" s="3">
        <f>ROW(B10)-1</f>
        <v/>
      </c>
      <c r="B10" s="3">
        <f>D10&amp;E10&amp;R10</f>
        <v/>
      </c>
      <c r="C10" s="6" t="inlineStr">
        <is>
          <t>IB</t>
        </is>
      </c>
      <c r="D10" s="6" t="inlineStr">
        <is>
          <t>IB</t>
        </is>
      </c>
      <c r="E10" s="4" t="inlineStr">
        <is>
          <t>Index Future</t>
        </is>
      </c>
      <c r="F10" s="4" t="n"/>
      <c r="G10" s="6" t="n">
        <v>1</v>
      </c>
      <c r="H10" s="4" t="n"/>
      <c r="I10" s="4" t="n"/>
      <c r="J10" s="4" t="n"/>
      <c r="K10" s="4" t="n"/>
      <c r="L10" s="4" t="n"/>
      <c r="M10" s="4" t="n"/>
      <c r="N10" s="4" t="n"/>
      <c r="O10" s="4" t="n"/>
      <c r="P10" s="5" t="n">
        <v>45672</v>
      </c>
      <c r="Q10" s="19">
        <f>P10</f>
        <v/>
      </c>
      <c r="R10" s="4" t="inlineStr">
        <is>
          <t>CNF25</t>
        </is>
      </c>
      <c r="S10" s="6">
        <f>B10</f>
        <v/>
      </c>
      <c r="T10" s="3">
        <f>IF(LEFT(R10,2)="XU","A50",CHOOSE(MATCH(RIGHT(R10,2),{"C1","C2","CH","HK","US","SP","KS","AU"},0), "ASHR","ASHR","ASHR","HSI","SPX","AS51","KS","AU"))</f>
        <v/>
      </c>
      <c r="U10" s="4" t="inlineStr">
        <is>
          <t>BUY</t>
        </is>
      </c>
      <c r="V10" s="7" t="n">
        <v>2</v>
      </c>
      <c r="W10" s="8">
        <f>IF(OR(U10="Buy", U10="Cover", U10="In",U10="Long",U10="BUY/C"), V10, IF(OR(U10="Sell", U10="Short", U10="Out",U10="SHRT"), V10*-1))</f>
        <v/>
      </c>
      <c r="X10" s="4" t="inlineStr">
        <is>
          <t>USD</t>
        </is>
      </c>
      <c r="Y10" s="9" t="n">
        <v>12944.5</v>
      </c>
      <c r="Z10" s="6" t="n">
        <v>1</v>
      </c>
      <c r="AA10" s="6">
        <f>X10</f>
        <v/>
      </c>
      <c r="AB10" s="10">
        <f>IF(E10="Bond", IFERROR(Y10*W10/Z10*G10,0)/100, IFERROR(Y10*W10/Z10*G10,0))</f>
        <v/>
      </c>
      <c r="AD10" s="11" t="n">
        <v>4.065321264</v>
      </c>
      <c r="AF10" s="11" t="n"/>
      <c r="AG10" s="11" t="n"/>
      <c r="AI10" s="11" t="n"/>
      <c r="AJ10" s="11" t="n"/>
      <c r="AO10" s="11" t="n"/>
      <c r="AP10" s="12" t="n"/>
      <c r="AQ10" s="11">
        <f>SUM(AD10:AP10)</f>
        <v/>
      </c>
      <c r="AS10" s="10">
        <f>AQ10+AB10</f>
        <v/>
      </c>
      <c r="AT10" s="10">
        <f>AS10/W10</f>
        <v/>
      </c>
      <c r="AU10" s="13" t="n"/>
      <c r="AV10" s="10">
        <f>IF(OR(E10="SWAP",E10="INDEX"),AS10,0)</f>
        <v/>
      </c>
      <c r="AW10" s="10" t="n"/>
      <c r="AY10" s="10" t="n"/>
      <c r="AZ10" s="10" t="n"/>
      <c r="BB10" s="13" t="n"/>
      <c r="BC10" s="13" t="n"/>
    </row>
    <row r="11" ht="14.15" customFormat="1" customHeight="1" s="3">
      <c r="A11" s="3">
        <f>ROW(B11)-1</f>
        <v/>
      </c>
      <c r="B11" s="3">
        <f>D11&amp;E11&amp;R11</f>
        <v/>
      </c>
      <c r="C11" s="6" t="inlineStr">
        <is>
          <t>IB</t>
        </is>
      </c>
      <c r="D11" s="6" t="inlineStr">
        <is>
          <t>IB</t>
        </is>
      </c>
      <c r="E11" s="4" t="inlineStr">
        <is>
          <t>Index Future</t>
        </is>
      </c>
      <c r="F11" s="4" t="n"/>
      <c r="G11" s="6" t="n">
        <v>1</v>
      </c>
      <c r="H11" s="4" t="n"/>
      <c r="I11" s="4" t="n"/>
      <c r="J11" s="4" t="n"/>
      <c r="K11" s="4" t="n"/>
      <c r="L11" s="4" t="n"/>
      <c r="M11" s="4" t="n"/>
      <c r="N11" s="4" t="n"/>
      <c r="O11" s="4" t="n"/>
      <c r="P11" s="5" t="n">
        <v>45672</v>
      </c>
      <c r="Q11" s="19">
        <f>P11</f>
        <v/>
      </c>
      <c r="R11" s="4" t="inlineStr">
        <is>
          <t>CNF25</t>
        </is>
      </c>
      <c r="S11" s="6">
        <f>B11</f>
        <v/>
      </c>
      <c r="T11" s="3">
        <f>IF(LEFT(R11,2)="XU","A50",CHOOSE(MATCH(RIGHT(R11,2),{"C1","C2","CH","HK","US","SP","KS","AU"},0), "ASHR","ASHR","ASHR","HSI","SPX","AS51","KS","AU"))</f>
        <v/>
      </c>
      <c r="U11" s="4" t="inlineStr">
        <is>
          <t>BUY</t>
        </is>
      </c>
      <c r="V11" s="7" t="n">
        <v>9</v>
      </c>
      <c r="W11" s="8">
        <f>IF(OR(U11="Buy", U11="Cover", U11="In",U11="Long",U11="BUY/C"), V11, IF(OR(U11="Sell", U11="Short", U11="Out",U11="SHRT"), V11*-1))</f>
        <v/>
      </c>
      <c r="X11" s="4" t="inlineStr">
        <is>
          <t>USD</t>
        </is>
      </c>
      <c r="Y11" s="9" t="n">
        <v>12939.888888889</v>
      </c>
      <c r="Z11" s="6" t="n">
        <v>1</v>
      </c>
      <c r="AA11" s="6">
        <f>X11</f>
        <v/>
      </c>
      <c r="AB11" s="10">
        <f>IF(E11="Bond", IFERROR(Y11*W11/Z11*G11,0)/100, IFERROR(Y11*W11/Z11*G11,0))</f>
        <v/>
      </c>
      <c r="AD11" s="11" t="n">
        <v>18.293945688</v>
      </c>
      <c r="AF11" s="11" t="n"/>
      <c r="AG11" s="11" t="n"/>
      <c r="AI11" s="11" t="n"/>
      <c r="AJ11" s="11" t="n"/>
      <c r="AO11" s="11" t="n"/>
      <c r="AP11" s="12" t="n"/>
      <c r="AQ11" s="11">
        <f>SUM(AD11:AP11)</f>
        <v/>
      </c>
      <c r="AS11" s="10">
        <f>AQ11+AB11</f>
        <v/>
      </c>
      <c r="AT11" s="10">
        <f>AS11/W11</f>
        <v/>
      </c>
      <c r="AU11" s="13" t="n"/>
      <c r="AV11" s="10">
        <f>IF(OR(E11="SWAP",E11="INDEX"),AS11,0)</f>
        <v/>
      </c>
      <c r="AW11" s="10" t="n"/>
      <c r="AY11" s="10" t="n"/>
      <c r="AZ11" s="10" t="n"/>
      <c r="BB11" s="13" t="n"/>
      <c r="BC11" s="13" t="n"/>
    </row>
    <row r="12" ht="14.15" customFormat="1" customHeight="1" s="3">
      <c r="A12" s="3">
        <f>ROW(B12)-1</f>
        <v/>
      </c>
      <c r="B12" s="3">
        <f>D12&amp;E12&amp;R12</f>
        <v/>
      </c>
      <c r="C12" s="6" t="inlineStr">
        <is>
          <t>IB</t>
        </is>
      </c>
      <c r="D12" s="6" t="inlineStr">
        <is>
          <t>IB</t>
        </is>
      </c>
      <c r="E12" s="4" t="inlineStr">
        <is>
          <t>Index Future</t>
        </is>
      </c>
      <c r="F12" s="4" t="n"/>
      <c r="G12" s="6" t="n">
        <v>1</v>
      </c>
      <c r="H12" s="4" t="n"/>
      <c r="I12" s="4" t="n"/>
      <c r="J12" s="4" t="n"/>
      <c r="K12" s="4" t="n"/>
      <c r="L12" s="4" t="n"/>
      <c r="M12" s="4" t="n"/>
      <c r="N12" s="4" t="n"/>
      <c r="O12" s="4" t="n"/>
      <c r="P12" s="5" t="n">
        <v>45672</v>
      </c>
      <c r="Q12" s="19">
        <f>P12</f>
        <v/>
      </c>
      <c r="R12" s="4" t="inlineStr">
        <is>
          <t>CNF25</t>
        </is>
      </c>
      <c r="S12" s="6">
        <f>B12</f>
        <v/>
      </c>
      <c r="T12" s="3">
        <f>IF(LEFT(R12,2)="XU","A50",CHOOSE(MATCH(RIGHT(R12,2),{"C1","C2","CH","HK","US","SP","KS","AU"},0), "ASHR","ASHR","ASHR","HSI","SPX","AS51","KS","AU"))</f>
        <v/>
      </c>
      <c r="U12" s="4" t="inlineStr">
        <is>
          <t>BUY</t>
        </is>
      </c>
      <c r="V12" s="7" t="n">
        <v>1</v>
      </c>
      <c r="W12" s="8">
        <f>IF(OR(U12="Buy", U12="Cover", U12="In",U12="Long",U12="BUY/C"), V12, IF(OR(U12="Sell", U12="Short", U12="Out",U12="SHRT"), V12*-1))</f>
        <v/>
      </c>
      <c r="X12" s="4" t="inlineStr">
        <is>
          <t>USD</t>
        </is>
      </c>
      <c r="Y12" s="9" t="n">
        <v>12940</v>
      </c>
      <c r="Z12" s="6" t="n">
        <v>1</v>
      </c>
      <c r="AA12" s="6">
        <f>X12</f>
        <v/>
      </c>
      <c r="AB12" s="10">
        <f>IF(E12="Bond", IFERROR(Y12*W12/Z12*G12,0)/100, IFERROR(Y12*W12/Z12*G12,0))</f>
        <v/>
      </c>
      <c r="AD12" s="11" t="n">
        <v>2.032660632</v>
      </c>
      <c r="AF12" s="11" t="n"/>
      <c r="AG12" s="11" t="n"/>
      <c r="AI12" s="11" t="n"/>
      <c r="AJ12" s="11" t="n"/>
      <c r="AO12" s="11" t="n"/>
      <c r="AP12" s="12" t="n"/>
      <c r="AQ12" s="11">
        <f>SUM(AD12:AP12)</f>
        <v/>
      </c>
      <c r="AS12" s="10">
        <f>AQ12+AB12</f>
        <v/>
      </c>
      <c r="AT12" s="10">
        <f>AS12/W12</f>
        <v/>
      </c>
      <c r="AU12" s="13" t="n"/>
      <c r="AV12" s="10">
        <f>IF(OR(E12="SWAP",E12="INDEX"),AS12,0)</f>
        <v/>
      </c>
      <c r="AW12" s="10" t="n"/>
      <c r="AY12" s="10" t="n"/>
      <c r="AZ12" s="10" t="n"/>
      <c r="BB12" s="13" t="n"/>
      <c r="BC12" s="13" t="n"/>
    </row>
    <row r="13" ht="14.15" customFormat="1" customHeight="1" s="3">
      <c r="A13" s="3">
        <f>ROW(B13)-1</f>
        <v/>
      </c>
      <c r="B13" s="3">
        <f>D13&amp;E13&amp;R13</f>
        <v/>
      </c>
      <c r="C13" s="6" t="inlineStr">
        <is>
          <t>IB</t>
        </is>
      </c>
      <c r="D13" s="6" t="inlineStr">
        <is>
          <t>IB</t>
        </is>
      </c>
      <c r="E13" s="4" t="inlineStr">
        <is>
          <t>Index Future</t>
        </is>
      </c>
      <c r="F13" s="4" t="n"/>
      <c r="G13" s="6" t="n">
        <v>1</v>
      </c>
      <c r="H13" s="4" t="n"/>
      <c r="I13" s="4" t="n"/>
      <c r="J13" s="4" t="n"/>
      <c r="K13" s="4" t="n"/>
      <c r="L13" s="4" t="n"/>
      <c r="M13" s="4" t="n"/>
      <c r="N13" s="4" t="n"/>
      <c r="O13" s="4" t="n"/>
      <c r="P13" s="5" t="n">
        <v>45672</v>
      </c>
      <c r="Q13" s="19">
        <f>P13</f>
        <v/>
      </c>
      <c r="R13" s="4" t="inlineStr">
        <is>
          <t>CNF25</t>
        </is>
      </c>
      <c r="S13" s="6">
        <f>B13</f>
        <v/>
      </c>
      <c r="T13" s="3">
        <f>IF(LEFT(R13,2)="XU","A50",CHOOSE(MATCH(RIGHT(R13,2),{"C1","C2","CH","HK","US","SP","KS","AU"},0), "ASHR","ASHR","ASHR","HSI","SPX","AS51","KS","AU"))</f>
        <v/>
      </c>
      <c r="U13" s="4" t="inlineStr">
        <is>
          <t>SHORT</t>
        </is>
      </c>
      <c r="V13" s="7" t="n">
        <v>13</v>
      </c>
      <c r="W13" s="8">
        <f>IF(OR(U13="Buy", U13="Cover", U13="In",U13="Long",U13="BUY/C"), V13, IF(OR(U13="Sell", U13="Short", U13="Out",U13="SHRT"), V13*-1))</f>
        <v/>
      </c>
      <c r="X13" s="4" t="inlineStr">
        <is>
          <t>USD</t>
        </is>
      </c>
      <c r="Y13" s="9" t="n">
        <v>12974.307692308</v>
      </c>
      <c r="Z13" s="6" t="n">
        <v>1</v>
      </c>
      <c r="AA13" s="6">
        <f>X13</f>
        <v/>
      </c>
      <c r="AB13" s="10">
        <f>IF(E13="Bond", IFERROR(Y13*W13/Z13*G13,0)/100, IFERROR(Y13*W13/Z13*G13,0))</f>
        <v/>
      </c>
      <c r="AD13" s="11" t="n">
        <v>26.424588215</v>
      </c>
      <c r="AF13" s="11" t="n"/>
      <c r="AG13" s="11" t="n"/>
      <c r="AI13" s="11" t="n"/>
      <c r="AJ13" s="11" t="n"/>
      <c r="AO13" s="11" t="n"/>
      <c r="AP13" s="12" t="n"/>
      <c r="AQ13" s="11">
        <f>SUM(AD13:AP13)</f>
        <v/>
      </c>
      <c r="AS13" s="10">
        <f>AQ13+AB13</f>
        <v/>
      </c>
      <c r="AT13" s="10">
        <f>AS13/W13</f>
        <v/>
      </c>
      <c r="AU13" s="13" t="n"/>
      <c r="AV13" s="10">
        <f>IF(OR(E13="SWAP",E13="INDEX"),AS13,0)</f>
        <v/>
      </c>
      <c r="AW13" s="10" t="n"/>
      <c r="AY13" s="10" t="n"/>
      <c r="AZ13" s="10" t="n"/>
      <c r="BB13" s="13" t="n"/>
      <c r="BC13" s="13" t="n"/>
    </row>
    <row r="14" ht="14.15" customFormat="1" customHeight="1" s="3">
      <c r="A14" s="3">
        <f>ROW(B14)-1</f>
        <v/>
      </c>
      <c r="B14" s="3">
        <f>D14&amp;E14&amp;R14</f>
        <v/>
      </c>
      <c r="C14" s="6" t="inlineStr">
        <is>
          <t>IB</t>
        </is>
      </c>
      <c r="D14" s="6" t="inlineStr">
        <is>
          <t>IB</t>
        </is>
      </c>
      <c r="E14" s="4" t="inlineStr">
        <is>
          <t>Index Future</t>
        </is>
      </c>
      <c r="F14" s="4" t="n"/>
      <c r="G14" s="6" t="n">
        <v>1</v>
      </c>
      <c r="H14" s="4" t="n"/>
      <c r="I14" s="4" t="n"/>
      <c r="J14" s="4" t="n"/>
      <c r="K14" s="4" t="n"/>
      <c r="L14" s="4" t="n"/>
      <c r="M14" s="4" t="n"/>
      <c r="N14" s="4" t="n"/>
      <c r="O14" s="4" t="n"/>
      <c r="P14" s="5" t="n">
        <v>45678</v>
      </c>
      <c r="Q14" s="19">
        <f>P14</f>
        <v/>
      </c>
      <c r="R14" s="4" t="inlineStr">
        <is>
          <t>CNF25</t>
        </is>
      </c>
      <c r="S14" s="6">
        <f>B14</f>
        <v/>
      </c>
      <c r="T14" s="3">
        <f>IF(LEFT(R14,2)="XU","A50",CHOOSE(MATCH(RIGHT(R14,2),{"C1","C2","CH","HK","US","SP","KS","AU"},0), "ASHR","ASHR","ASHR","HSI","SPX","AS51","KS","AU"))</f>
        <v/>
      </c>
      <c r="U14" s="4" t="inlineStr">
        <is>
          <t>BUY</t>
        </is>
      </c>
      <c r="V14" s="7" t="n">
        <v>200</v>
      </c>
      <c r="W14" s="8">
        <f>IF(OR(U14="Buy", U14="Cover", U14="In",U14="Long",U14="BUY/C"), V14, IF(OR(U14="Sell", U14="Short", U14="Out",U14="SHRT"), V14*-1))</f>
        <v/>
      </c>
      <c r="X14" s="4" t="inlineStr">
        <is>
          <t>USD</t>
        </is>
      </c>
      <c r="Y14" s="9" t="n">
        <v>12886.365</v>
      </c>
      <c r="Z14" s="6" t="n">
        <v>1</v>
      </c>
      <c r="AA14" s="6">
        <f>X14</f>
        <v/>
      </c>
      <c r="AB14" s="10">
        <f>IF(E14="Bond", IFERROR(Y14*W14/Z14*G14,0)/100, IFERROR(Y14*W14/Z14*G14,0))</f>
        <v/>
      </c>
      <c r="AD14" s="11" t="n">
        <v>406.5700334</v>
      </c>
      <c r="AF14" s="11" t="n"/>
      <c r="AG14" s="11" t="n"/>
      <c r="AI14" s="11" t="n"/>
      <c r="AJ14" s="11" t="n"/>
      <c r="AO14" s="11" t="n"/>
      <c r="AP14" s="12" t="n"/>
      <c r="AQ14" s="11">
        <f>SUM(AD14:AP14)</f>
        <v/>
      </c>
      <c r="AS14" s="10">
        <f>AQ14+AB14</f>
        <v/>
      </c>
      <c r="AT14" s="10">
        <f>AS14/W14</f>
        <v/>
      </c>
      <c r="AU14" s="13" t="n"/>
      <c r="AV14" s="10">
        <f>IF(OR(E14="SWAP",E14="INDEX"),AS14,0)</f>
        <v/>
      </c>
      <c r="AW14" s="10" t="n"/>
      <c r="AY14" s="10" t="n"/>
      <c r="AZ14" s="10" t="n"/>
      <c r="BB14" s="13" t="n"/>
      <c r="BC14" s="13" t="n"/>
    </row>
    <row r="15" ht="14.15" customFormat="1" customHeight="1" s="3">
      <c r="A15" s="3">
        <f>ROW(B15)-1</f>
        <v/>
      </c>
      <c r="B15" s="3">
        <f>D15&amp;E15&amp;R15</f>
        <v/>
      </c>
      <c r="C15" s="6" t="inlineStr">
        <is>
          <t>IB</t>
        </is>
      </c>
      <c r="D15" s="6" t="inlineStr">
        <is>
          <t>IB</t>
        </is>
      </c>
      <c r="E15" s="4" t="inlineStr">
        <is>
          <t>Index Future</t>
        </is>
      </c>
      <c r="F15" s="4" t="n"/>
      <c r="G15" s="6" t="n">
        <v>1</v>
      </c>
      <c r="H15" s="4" t="n"/>
      <c r="I15" s="4" t="n"/>
      <c r="J15" s="4" t="n"/>
      <c r="K15" s="4" t="n"/>
      <c r="L15" s="4" t="n"/>
      <c r="M15" s="4" t="n"/>
      <c r="N15" s="4" t="n"/>
      <c r="O15" s="4" t="n"/>
      <c r="P15" s="5" t="n">
        <v>45678</v>
      </c>
      <c r="Q15" s="19">
        <f>P15</f>
        <v/>
      </c>
      <c r="R15" s="4" t="inlineStr">
        <is>
          <t>CNF25</t>
        </is>
      </c>
      <c r="S15" s="6">
        <f>B15</f>
        <v/>
      </c>
      <c r="T15" s="3">
        <f>IF(LEFT(R15,2)="XU","A50",CHOOSE(MATCH(RIGHT(R15,2),{"C1","C2","CH","HK","US","SP","KS","AU"},0), "ASHR","ASHR","ASHR","HSI","SPX","AS51","KS","AU"))</f>
        <v/>
      </c>
      <c r="U15" s="4" t="inlineStr">
        <is>
          <t>SHORT</t>
        </is>
      </c>
      <c r="V15" s="7" t="n">
        <v>200</v>
      </c>
      <c r="W15" s="8">
        <f>IF(OR(U15="Buy", U15="Cover", U15="In",U15="Long",U15="BUY/C"), V15, IF(OR(U15="Sell", U15="Short", U15="Out",U15="SHRT"), V15*-1))</f>
        <v/>
      </c>
      <c r="X15" s="4" t="inlineStr">
        <is>
          <t>USD</t>
        </is>
      </c>
      <c r="Y15" s="9" t="n">
        <v>12922.14</v>
      </c>
      <c r="Z15" s="6" t="n">
        <v>1</v>
      </c>
      <c r="AA15" s="6">
        <f>X15</f>
        <v/>
      </c>
      <c r="AB15" s="10">
        <f>IF(E15="Bond", IFERROR(Y15*W15/Z15*G15,0)/100, IFERROR(Y15*W15/Z15*G15,0))</f>
        <v/>
      </c>
      <c r="AD15" s="11" t="n">
        <v>406.5700334</v>
      </c>
      <c r="AF15" s="11" t="n"/>
      <c r="AG15" s="11" t="n"/>
      <c r="AI15" s="11" t="n"/>
      <c r="AJ15" s="11" t="n"/>
      <c r="AO15" s="11" t="n"/>
      <c r="AP15" s="12" t="n"/>
      <c r="AQ15" s="11">
        <f>SUM(AD15:AP15)</f>
        <v/>
      </c>
      <c r="AS15" s="10">
        <f>AQ15+AB15</f>
        <v/>
      </c>
      <c r="AT15" s="10">
        <f>AS15/W15</f>
        <v/>
      </c>
      <c r="AU15" s="13" t="n"/>
      <c r="AV15" s="10">
        <f>IF(OR(E15="SWAP",E15="INDEX"),AS15,0)</f>
        <v/>
      </c>
      <c r="AW15" s="10" t="n"/>
      <c r="AY15" s="10" t="n"/>
      <c r="AZ15" s="10" t="n"/>
      <c r="BB15" s="13" t="n"/>
      <c r="BC15" s="13" t="n"/>
    </row>
    <row r="16" ht="14.15" customFormat="1" customHeight="1" s="3">
      <c r="A16" s="3">
        <f>ROW(B16)-1</f>
        <v/>
      </c>
      <c r="B16" s="3">
        <f>D16&amp;E16&amp;R16</f>
        <v/>
      </c>
      <c r="C16" s="6" t="inlineStr">
        <is>
          <t>IB</t>
        </is>
      </c>
      <c r="D16" s="6" t="inlineStr">
        <is>
          <t>IB</t>
        </is>
      </c>
      <c r="E16" s="4" t="inlineStr">
        <is>
          <t>Index Future</t>
        </is>
      </c>
      <c r="F16" s="4" t="n"/>
      <c r="G16" s="6" t="n">
        <v>1</v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5" t="n"/>
      <c r="Q16" s="19">
        <f>P16</f>
        <v/>
      </c>
      <c r="R16" s="4" t="inlineStr">
        <is>
          <t>XUZ4</t>
        </is>
      </c>
      <c r="S16" s="6">
        <f>B16</f>
        <v/>
      </c>
      <c r="T16" s="3">
        <f>IF(LEFT(R16,2)="XU","A50",CHOOSE(MATCH(RIGHT(R16,2),{"C1","C2","CH","HK","US","SP","KS","AU"},0), "ASHR","ASHR","ASHR","HSI","SPX","AS51","KS","AU"))</f>
        <v/>
      </c>
      <c r="U16" s="4" t="inlineStr">
        <is>
          <t>BUY</t>
        </is>
      </c>
      <c r="V16" s="7" t="n">
        <v>3</v>
      </c>
      <c r="W16" s="8">
        <f>IF(OR(U16="Buy", U16="Cover", U16="In",U16="Long",U16="BUY/C"), V16, IF(OR(U16="Sell", U16="Short", U16="Out",U16="SHRT"), V16*-1))</f>
        <v/>
      </c>
      <c r="X16" s="4" t="inlineStr">
        <is>
          <t>USD</t>
        </is>
      </c>
      <c r="Y16" s="9" t="n">
        <v>13268.333333333</v>
      </c>
      <c r="Z16" s="6" t="n">
        <v>1</v>
      </c>
      <c r="AA16" s="6">
        <f>X16</f>
        <v/>
      </c>
      <c r="AB16" s="10">
        <f>IF(E16="Bond", IFERROR(Y16*W16/Z16*G16,0)/100, IFERROR(Y16*W16/Z16*G16,0))</f>
        <v/>
      </c>
      <c r="AD16" s="11" t="n">
        <v>6.099039624</v>
      </c>
      <c r="AF16" s="11" t="n"/>
      <c r="AG16" s="11" t="n"/>
      <c r="AI16" s="11" t="n"/>
      <c r="AJ16" s="11" t="n"/>
      <c r="AO16" s="11" t="n"/>
      <c r="AP16" s="12" t="n"/>
      <c r="AQ16" s="11">
        <f>SUM(AD16:AP16)</f>
        <v/>
      </c>
      <c r="AS16" s="10">
        <f>AQ16+AB16</f>
        <v/>
      </c>
      <c r="AT16" s="10">
        <f>AS16/W16</f>
        <v/>
      </c>
      <c r="AU16" s="13" t="n"/>
      <c r="AV16" s="10">
        <f>IF(OR(E16="SWAP",E16="INDEX"),AS16,0)</f>
        <v/>
      </c>
      <c r="AW16" s="10" t="n"/>
      <c r="AY16" s="10" t="n"/>
      <c r="AZ16" s="10" t="n"/>
      <c r="BB16" s="13" t="n"/>
      <c r="BC16" s="13" t="n"/>
    </row>
    <row r="17" ht="14.15" customFormat="1" customHeight="1" s="3">
      <c r="A17" s="3">
        <f>ROW(B17)-1</f>
        <v/>
      </c>
      <c r="B17" s="3">
        <f>D17&amp;E17&amp;R17</f>
        <v/>
      </c>
      <c r="C17" s="6" t="inlineStr">
        <is>
          <t>IB</t>
        </is>
      </c>
      <c r="D17" s="6" t="inlineStr">
        <is>
          <t>IB</t>
        </is>
      </c>
      <c r="E17" s="4" t="inlineStr">
        <is>
          <t>Index Future</t>
        </is>
      </c>
      <c r="F17" s="4" t="n"/>
      <c r="G17" s="6" t="n">
        <v>1</v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5" t="n"/>
      <c r="Q17" s="19">
        <f>P17</f>
        <v/>
      </c>
      <c r="R17" s="4" t="inlineStr">
        <is>
          <t>XUZ4</t>
        </is>
      </c>
      <c r="S17" s="6">
        <f>B17</f>
        <v/>
      </c>
      <c r="T17" s="3">
        <f>IF(LEFT(R17,2)="XU","A50",CHOOSE(MATCH(RIGHT(R17,2),{"C1","C2","CH","HK","US","SP","KS","AU"},0), "ASHR","ASHR","ASHR","HSI","SPX","AS51","KS","AU"))</f>
        <v/>
      </c>
      <c r="U17" s="4" t="inlineStr">
        <is>
          <t>BUY</t>
        </is>
      </c>
      <c r="V17" s="7" t="n">
        <v>1</v>
      </c>
      <c r="W17" s="8">
        <f>IF(OR(U17="Buy", U17="Cover", U17="In",U17="Long",U17="BUY/C"), V17, IF(OR(U17="Sell", U17="Short", U17="Out",U17="SHRT"), V17*-1))</f>
        <v/>
      </c>
      <c r="X17" s="4" t="inlineStr">
        <is>
          <t>USD</t>
        </is>
      </c>
      <c r="Y17" s="9" t="n">
        <v>13269</v>
      </c>
      <c r="Z17" s="6" t="n">
        <v>1</v>
      </c>
      <c r="AA17" s="6">
        <f>X17</f>
        <v/>
      </c>
      <c r="AB17" s="10">
        <f>IF(E17="Bond", IFERROR(Y17*W17/Z17*G17,0)/100, IFERROR(Y17*W17/Z17*G17,0))</f>
        <v/>
      </c>
      <c r="AD17" s="11" t="n">
        <v>2.033013208</v>
      </c>
      <c r="AF17" s="11" t="n"/>
      <c r="AG17" s="11" t="n"/>
      <c r="AI17" s="11" t="n"/>
      <c r="AJ17" s="11" t="n"/>
      <c r="AO17" s="11" t="n"/>
      <c r="AP17" s="12" t="n"/>
      <c r="AQ17" s="11">
        <f>SUM(AD17:AP17)</f>
        <v/>
      </c>
      <c r="AS17" s="10">
        <f>AQ17+AB17</f>
        <v/>
      </c>
      <c r="AT17" s="10">
        <f>AS17/W17</f>
        <v/>
      </c>
      <c r="AU17" s="13" t="n"/>
      <c r="AV17" s="10">
        <f>IF(OR(E17="SWAP",E17="INDEX"),AS17,0)</f>
        <v/>
      </c>
      <c r="AW17" s="10" t="n"/>
      <c r="AY17" s="10" t="n"/>
      <c r="AZ17" s="10" t="n"/>
      <c r="BB17" s="13" t="n"/>
      <c r="BC17" s="13" t="n"/>
    </row>
    <row r="18" ht="14.15" customFormat="1" customHeight="1" s="3">
      <c r="A18" s="3">
        <f>ROW(B18)-1</f>
        <v/>
      </c>
      <c r="B18" s="3">
        <f>D18&amp;E18&amp;R18</f>
        <v/>
      </c>
      <c r="C18" s="6" t="inlineStr">
        <is>
          <t>IB</t>
        </is>
      </c>
      <c r="D18" s="6" t="inlineStr">
        <is>
          <t>IB</t>
        </is>
      </c>
      <c r="E18" s="4" t="inlineStr">
        <is>
          <t>Index Future</t>
        </is>
      </c>
      <c r="F18" s="4" t="n"/>
      <c r="G18" s="6" t="n">
        <v>1</v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5" t="n"/>
      <c r="Q18" s="19">
        <f>P18</f>
        <v/>
      </c>
      <c r="R18" s="4" t="inlineStr">
        <is>
          <t>XUZ4</t>
        </is>
      </c>
      <c r="S18" s="6">
        <f>B18</f>
        <v/>
      </c>
      <c r="T18" s="3">
        <f>IF(LEFT(R18,2)="XU","A50",CHOOSE(MATCH(RIGHT(R18,2),{"C1","C2","CH","HK","US","SP","KS","AU"},0), "ASHR","ASHR","ASHR","HSI","SPX","AS51","KS","AU"))</f>
        <v/>
      </c>
      <c r="U18" s="4" t="inlineStr">
        <is>
          <t>BUY</t>
        </is>
      </c>
      <c r="V18" s="7" t="n">
        <v>3</v>
      </c>
      <c r="W18" s="8">
        <f>IF(OR(U18="Buy", U18="Cover", U18="In",U18="Long",U18="BUY/C"), V18, IF(OR(U18="Sell", U18="Short", U18="Out",U18="SHRT"), V18*-1))</f>
        <v/>
      </c>
      <c r="X18" s="4" t="inlineStr">
        <is>
          <t>USD</t>
        </is>
      </c>
      <c r="Y18" s="9" t="n">
        <v>13267.333333333</v>
      </c>
      <c r="Z18" s="6" t="n">
        <v>1</v>
      </c>
      <c r="AA18" s="6">
        <f>X18</f>
        <v/>
      </c>
      <c r="AB18" s="10">
        <f>IF(E18="Bond", IFERROR(Y18*W18/Z18*G18,0)/100, IFERROR(Y18*W18/Z18*G18,0))</f>
        <v/>
      </c>
      <c r="AD18" s="11" t="n">
        <v>6.099039624</v>
      </c>
      <c r="AF18" s="11" t="n"/>
      <c r="AG18" s="11" t="n"/>
      <c r="AI18" s="11" t="n"/>
      <c r="AJ18" s="11" t="n"/>
      <c r="AO18" s="11" t="n"/>
      <c r="AP18" s="12" t="n"/>
      <c r="AQ18" s="11">
        <f>SUM(AD18:AP18)</f>
        <v/>
      </c>
      <c r="AS18" s="10">
        <f>AQ18+AB18</f>
        <v/>
      </c>
      <c r="AT18" s="10">
        <f>AS18/W18</f>
        <v/>
      </c>
      <c r="AU18" s="13" t="n"/>
      <c r="AV18" s="10">
        <f>IF(OR(E18="SWAP",E18="INDEX"),AS18,0)</f>
        <v/>
      </c>
      <c r="AW18" s="10" t="n"/>
      <c r="AY18" s="10" t="n"/>
      <c r="AZ18" s="10" t="n"/>
      <c r="BB18" s="13" t="n"/>
      <c r="BC18" s="13" t="n"/>
    </row>
    <row r="19" ht="14.15" customFormat="1" customHeight="1" s="3">
      <c r="A19" s="3">
        <f>ROW(B19)-1</f>
        <v/>
      </c>
      <c r="B19" s="3">
        <f>D19&amp;E19&amp;R19</f>
        <v/>
      </c>
      <c r="C19" s="6" t="inlineStr">
        <is>
          <t>IB</t>
        </is>
      </c>
      <c r="D19" s="6" t="inlineStr">
        <is>
          <t>IB</t>
        </is>
      </c>
      <c r="E19" s="4" t="inlineStr">
        <is>
          <t>Index Future</t>
        </is>
      </c>
      <c r="F19" s="4" t="n"/>
      <c r="G19" s="6" t="n">
        <v>1</v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5" t="n"/>
      <c r="Q19" s="19">
        <f>P19</f>
        <v/>
      </c>
      <c r="R19" s="4" t="inlineStr">
        <is>
          <t>XUZ4</t>
        </is>
      </c>
      <c r="S19" s="6">
        <f>B19</f>
        <v/>
      </c>
      <c r="T19" s="3">
        <f>IF(LEFT(R19,2)="XU","A50",CHOOSE(MATCH(RIGHT(R19,2),{"C1","C2","CH","HK","US","SP","KS","AU"},0), "ASHR","ASHR","ASHR","HSI","SPX","AS51","KS","AU"))</f>
        <v/>
      </c>
      <c r="U19" s="4" t="inlineStr">
        <is>
          <t>BUY</t>
        </is>
      </c>
      <c r="V19" s="7" t="n">
        <v>3</v>
      </c>
      <c r="W19" s="8">
        <f>IF(OR(U19="Buy", U19="Cover", U19="In",U19="Long",U19="BUY/C"), V19, IF(OR(U19="Sell", U19="Short", U19="Out",U19="SHRT"), V19*-1))</f>
        <v/>
      </c>
      <c r="X19" s="4" t="inlineStr">
        <is>
          <t>USD</t>
        </is>
      </c>
      <c r="Y19" s="9" t="n">
        <v>13265.666666667</v>
      </c>
      <c r="Z19" s="6" t="n">
        <v>1</v>
      </c>
      <c r="AA19" s="6">
        <f>X19</f>
        <v/>
      </c>
      <c r="AB19" s="10">
        <f>IF(E19="Bond", IFERROR(Y19*W19/Z19*G19,0)/100, IFERROR(Y19*W19/Z19*G19,0))</f>
        <v/>
      </c>
      <c r="AD19" s="11" t="n">
        <v>6.099039624</v>
      </c>
      <c r="AF19" s="11" t="n"/>
      <c r="AG19" s="11" t="n"/>
      <c r="AI19" s="11" t="n"/>
      <c r="AJ19" s="11" t="n"/>
      <c r="AO19" s="11" t="n"/>
      <c r="AP19" s="12" t="n"/>
      <c r="AQ19" s="11">
        <f>SUM(AD19:AP19)</f>
        <v/>
      </c>
      <c r="AS19" s="10">
        <f>AQ19+AB19</f>
        <v/>
      </c>
      <c r="AT19" s="10">
        <f>AS19/W19</f>
        <v/>
      </c>
      <c r="AU19" s="13" t="n"/>
      <c r="AV19" s="10">
        <f>IF(OR(E19="SWAP",E19="INDEX"),AS19,0)</f>
        <v/>
      </c>
      <c r="AW19" s="10" t="n"/>
      <c r="AY19" s="10" t="n"/>
      <c r="AZ19" s="10" t="n"/>
      <c r="BB19" s="13" t="n"/>
      <c r="BC19" s="13" t="n"/>
    </row>
    <row r="20" ht="14.15" customFormat="1" customHeight="1" s="3">
      <c r="A20" s="3">
        <f>ROW(B20)-1</f>
        <v/>
      </c>
      <c r="B20" s="3">
        <f>D20&amp;E20&amp;R20</f>
        <v/>
      </c>
      <c r="C20" s="6" t="inlineStr">
        <is>
          <t>IB</t>
        </is>
      </c>
      <c r="D20" s="6" t="inlineStr">
        <is>
          <t>IB</t>
        </is>
      </c>
      <c r="E20" s="4" t="inlineStr">
        <is>
          <t>Index Future</t>
        </is>
      </c>
      <c r="F20" s="4" t="n"/>
      <c r="G20" s="6" t="n">
        <v>1</v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5" t="n"/>
      <c r="Q20" s="19">
        <f>P20</f>
        <v/>
      </c>
      <c r="R20" s="4" t="inlineStr">
        <is>
          <t>XUZ4</t>
        </is>
      </c>
      <c r="S20" s="6">
        <f>B20</f>
        <v/>
      </c>
      <c r="T20" s="3">
        <f>IF(LEFT(R20,2)="XU","A50",CHOOSE(MATCH(RIGHT(R20,2),{"C1","C2","CH","HK","US","SP","KS","AU"},0), "ASHR","ASHR","ASHR","HSI","SPX","AS51","KS","AU"))</f>
        <v/>
      </c>
      <c r="U20" s="4" t="inlineStr">
        <is>
          <t>BUY</t>
        </is>
      </c>
      <c r="V20" s="7" t="n">
        <v>3</v>
      </c>
      <c r="W20" s="8">
        <f>IF(OR(U20="Buy", U20="Cover", U20="In",U20="Long",U20="BUY/C"), V20, IF(OR(U20="Sell", U20="Short", U20="Out",U20="SHRT"), V20*-1))</f>
        <v/>
      </c>
      <c r="X20" s="4" t="inlineStr">
        <is>
          <t>USD</t>
        </is>
      </c>
      <c r="Y20" s="9" t="n">
        <v>13267.666666667</v>
      </c>
      <c r="Z20" s="6" t="n">
        <v>1</v>
      </c>
      <c r="AA20" s="6">
        <f>X20</f>
        <v/>
      </c>
      <c r="AB20" s="10">
        <f>IF(E20="Bond", IFERROR(Y20*W20/Z20*G20,0)/100, IFERROR(Y20*W20/Z20*G20,0))</f>
        <v/>
      </c>
      <c r="AD20" s="11" t="n">
        <v>6.099039624</v>
      </c>
      <c r="AF20" s="11" t="n"/>
      <c r="AG20" s="11" t="n"/>
      <c r="AI20" s="11" t="n"/>
      <c r="AJ20" s="11" t="n"/>
      <c r="AO20" s="11" t="n"/>
      <c r="AP20" s="12" t="n"/>
      <c r="AQ20" s="11">
        <f>SUM(AD20:AP20)</f>
        <v/>
      </c>
      <c r="AS20" s="10">
        <f>AQ20+AB20</f>
        <v/>
      </c>
      <c r="AT20" s="10">
        <f>AS20/W20</f>
        <v/>
      </c>
      <c r="AU20" s="13" t="n"/>
      <c r="AV20" s="10">
        <f>IF(OR(E20="SWAP",E20="INDEX"),AS20,0)</f>
        <v/>
      </c>
      <c r="AW20" s="10" t="n"/>
      <c r="AY20" s="10" t="n"/>
      <c r="AZ20" s="10" t="n"/>
      <c r="BB20" s="13" t="n"/>
      <c r="BC20" s="13" t="n"/>
    </row>
    <row r="21" ht="14.15" customFormat="1" customHeight="1" s="3">
      <c r="A21" s="3">
        <f>ROW(B21)-1</f>
        <v/>
      </c>
      <c r="B21" s="3">
        <f>D21&amp;E21&amp;R21</f>
        <v/>
      </c>
      <c r="C21" s="6" t="inlineStr">
        <is>
          <t>IB</t>
        </is>
      </c>
      <c r="D21" s="6" t="inlineStr">
        <is>
          <t>IB</t>
        </is>
      </c>
      <c r="E21" s="4" t="inlineStr">
        <is>
          <t>Index Future</t>
        </is>
      </c>
      <c r="F21" s="4" t="n"/>
      <c r="G21" s="6" t="n">
        <v>1</v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5" t="n"/>
      <c r="Q21" s="19">
        <f>P21</f>
        <v/>
      </c>
      <c r="R21" s="4" t="inlineStr">
        <is>
          <t>XUZ4</t>
        </is>
      </c>
      <c r="S21" s="6">
        <f>B21</f>
        <v/>
      </c>
      <c r="T21" s="3">
        <f>IF(LEFT(R21,2)="XU","A50",CHOOSE(MATCH(RIGHT(R21,2),{"C1","C2","CH","HK","US","SP","KS","AU"},0), "ASHR","ASHR","ASHR","HSI","SPX","AS51","KS","AU"))</f>
        <v/>
      </c>
      <c r="U21" s="4" t="inlineStr">
        <is>
          <t>BUY</t>
        </is>
      </c>
      <c r="V21" s="7" t="n">
        <v>3</v>
      </c>
      <c r="W21" s="8">
        <f>IF(OR(U21="Buy", U21="Cover", U21="In",U21="Long",U21="BUY/C"), V21, IF(OR(U21="Sell", U21="Short", U21="Out",U21="SHRT"), V21*-1))</f>
        <v/>
      </c>
      <c r="X21" s="4" t="inlineStr">
        <is>
          <t>USD</t>
        </is>
      </c>
      <c r="Y21" s="9" t="n">
        <v>13266.666666667</v>
      </c>
      <c r="Z21" s="6" t="n">
        <v>1</v>
      </c>
      <c r="AA21" s="6">
        <f>X21</f>
        <v/>
      </c>
      <c r="AB21" s="10">
        <f>IF(E21="Bond", IFERROR(Y21*W21/Z21*G21,0)/100, IFERROR(Y21*W21/Z21*G21,0))</f>
        <v/>
      </c>
      <c r="AD21" s="11" t="n">
        <v>6.099039624</v>
      </c>
      <c r="AF21" s="11" t="n"/>
      <c r="AG21" s="11" t="n"/>
      <c r="AI21" s="11" t="n"/>
      <c r="AJ21" s="11" t="n"/>
      <c r="AO21" s="11" t="n"/>
      <c r="AP21" s="12" t="n"/>
      <c r="AQ21" s="11">
        <f>SUM(AD21:AP21)</f>
        <v/>
      </c>
      <c r="AS21" s="10">
        <f>AQ21+AB21</f>
        <v/>
      </c>
      <c r="AT21" s="10">
        <f>AS21/W21</f>
        <v/>
      </c>
      <c r="AU21" s="13" t="n"/>
      <c r="AV21" s="10">
        <f>IF(OR(E21="SWAP",E21="INDEX"),AS21,0)</f>
        <v/>
      </c>
      <c r="AW21" s="10" t="n"/>
      <c r="AY21" s="10" t="n"/>
      <c r="AZ21" s="10" t="n"/>
      <c r="BB21" s="13" t="n"/>
      <c r="BC21" s="13" t="n"/>
    </row>
    <row r="22" ht="14.15" customFormat="1" customHeight="1" s="3">
      <c r="A22" s="3">
        <f>ROW(B22)-1</f>
        <v/>
      </c>
      <c r="B22" s="3">
        <f>D22&amp;E22&amp;R22</f>
        <v/>
      </c>
      <c r="C22" s="6" t="inlineStr">
        <is>
          <t>IB</t>
        </is>
      </c>
      <c r="D22" s="6" t="inlineStr">
        <is>
          <t>IB</t>
        </is>
      </c>
      <c r="E22" s="4" t="inlineStr">
        <is>
          <t>Index Future</t>
        </is>
      </c>
      <c r="F22" s="4" t="n"/>
      <c r="G22" s="6" t="n">
        <v>1</v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5" t="n"/>
      <c r="Q22" s="19">
        <f>P22</f>
        <v/>
      </c>
      <c r="R22" s="4" t="inlineStr">
        <is>
          <t>XUZ4</t>
        </is>
      </c>
      <c r="S22" s="6">
        <f>B22</f>
        <v/>
      </c>
      <c r="T22" s="3">
        <f>IF(LEFT(R22,2)="XU","A50",CHOOSE(MATCH(RIGHT(R22,2),{"C1","C2","CH","HK","US","SP","KS","AU"},0), "ASHR","ASHR","ASHR","HSI","SPX","AS51","KS","AU"))</f>
        <v/>
      </c>
      <c r="U22" s="4" t="inlineStr">
        <is>
          <t>SHORT</t>
        </is>
      </c>
      <c r="V22" s="7" t="n">
        <v>1</v>
      </c>
      <c r="W22" s="8">
        <f>IF(OR(U22="Buy", U22="Cover", U22="In",U22="Long",U22="BUY/C"), V22, IF(OR(U22="Sell", U22="Short", U22="Out",U22="SHRT"), V22*-1))</f>
        <v/>
      </c>
      <c r="X22" s="4" t="inlineStr">
        <is>
          <t>USD</t>
        </is>
      </c>
      <c r="Y22" s="9" t="n">
        <v>13304</v>
      </c>
      <c r="Z22" s="6" t="n">
        <v>1</v>
      </c>
      <c r="AA22" s="6">
        <f>X22</f>
        <v/>
      </c>
      <c r="AB22" s="10">
        <f>IF(E22="Bond", IFERROR(Y22*W22/Z22*G22,0)/100, IFERROR(Y22*W22/Z22*G22,0))</f>
        <v/>
      </c>
      <c r="AD22" s="11" t="n">
        <v>2.033013208</v>
      </c>
      <c r="AF22" s="11" t="n"/>
      <c r="AG22" s="11" t="n"/>
      <c r="AI22" s="11" t="n"/>
      <c r="AJ22" s="11" t="n"/>
      <c r="AO22" s="11" t="n"/>
      <c r="AP22" s="12" t="n"/>
      <c r="AQ22" s="11">
        <f>SUM(AD22:AP22)</f>
        <v/>
      </c>
      <c r="AS22" s="10">
        <f>AQ22+AB22</f>
        <v/>
      </c>
      <c r="AT22" s="10">
        <f>AS22/W22</f>
        <v/>
      </c>
      <c r="AU22" s="13" t="n"/>
      <c r="AV22" s="10">
        <f>IF(OR(E22="SWAP",E22="INDEX"),AS22,0)</f>
        <v/>
      </c>
      <c r="AW22" s="10" t="n"/>
      <c r="AY22" s="10" t="n"/>
      <c r="AZ22" s="10" t="n"/>
      <c r="BB22" s="13" t="n"/>
      <c r="BC22" s="13" t="n"/>
    </row>
    <row r="23" ht="14.15" customFormat="1" customHeight="1" s="3">
      <c r="A23" s="3">
        <f>ROW(B23)-1</f>
        <v/>
      </c>
      <c r="B23" s="3">
        <f>D23&amp;E23&amp;R23</f>
        <v/>
      </c>
      <c r="C23" s="6" t="inlineStr">
        <is>
          <t>IB</t>
        </is>
      </c>
      <c r="D23" s="6" t="inlineStr">
        <is>
          <t>IB</t>
        </is>
      </c>
      <c r="E23" s="4" t="inlineStr">
        <is>
          <t>Index Future</t>
        </is>
      </c>
      <c r="F23" s="4" t="n"/>
      <c r="G23" s="6" t="n">
        <v>1</v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5" t="n"/>
      <c r="Q23" s="19">
        <f>P23</f>
        <v/>
      </c>
      <c r="R23" s="4" t="inlineStr">
        <is>
          <t>XUZ4</t>
        </is>
      </c>
      <c r="S23" s="6">
        <f>B23</f>
        <v/>
      </c>
      <c r="T23" s="3">
        <f>IF(LEFT(R23,2)="XU","A50",CHOOSE(MATCH(RIGHT(R23,2),{"C1","C2","CH","HK","US","SP","KS","AU"},0), "ASHR","ASHR","ASHR","HSI","SPX","AS51","KS","AU"))</f>
        <v/>
      </c>
      <c r="U23" s="4" t="inlineStr">
        <is>
          <t>SHORT</t>
        </is>
      </c>
      <c r="V23" s="7" t="n">
        <v>19</v>
      </c>
      <c r="W23" s="8">
        <f>IF(OR(U23="Buy", U23="Cover", U23="In",U23="Long",U23="BUY/C"), V23, IF(OR(U23="Sell", U23="Short", U23="Out",U23="SHRT"), V23*-1))</f>
        <v/>
      </c>
      <c r="X23" s="4" t="inlineStr">
        <is>
          <t>USD</t>
        </is>
      </c>
      <c r="Y23" s="9" t="n">
        <v>13308.315789474</v>
      </c>
      <c r="Z23" s="6" t="n">
        <v>1</v>
      </c>
      <c r="AA23" s="6">
        <f>X23</f>
        <v/>
      </c>
      <c r="AB23" s="10">
        <f>IF(E23="Bond", IFERROR(Y23*W23/Z23*G23,0)/100, IFERROR(Y23*W23/Z23*G23,0))</f>
        <v/>
      </c>
      <c r="AD23" s="11" t="n">
        <v>38.627250952</v>
      </c>
      <c r="AF23" s="11" t="n"/>
      <c r="AG23" s="11" t="n"/>
      <c r="AI23" s="11" t="n"/>
      <c r="AJ23" s="11" t="n"/>
      <c r="AO23" s="11" t="n"/>
      <c r="AP23" s="12" t="n"/>
      <c r="AQ23" s="11">
        <f>SUM(AD23:AP23)</f>
        <v/>
      </c>
      <c r="AS23" s="10">
        <f>AQ23+AB23</f>
        <v/>
      </c>
      <c r="AT23" s="10">
        <f>AS23/W23</f>
        <v/>
      </c>
      <c r="AU23" s="13" t="n"/>
      <c r="AV23" s="10">
        <f>IF(OR(E23="SWAP",E23="INDEX"),AS23,0)</f>
        <v/>
      </c>
      <c r="AW23" s="10" t="n"/>
      <c r="AY23" s="10" t="n"/>
      <c r="AZ23" s="10" t="n"/>
      <c r="BB23" s="13" t="n"/>
      <c r="BC23" s="13" t="n"/>
    </row>
    <row r="24" ht="14.15" customFormat="1" customHeight="1" s="3">
      <c r="A24" s="3">
        <f>ROW(B24)-1</f>
        <v/>
      </c>
      <c r="B24" s="3">
        <f>D24&amp;E24&amp;R24</f>
        <v/>
      </c>
      <c r="C24" s="6" t="inlineStr">
        <is>
          <t>IB</t>
        </is>
      </c>
      <c r="D24" s="6" t="inlineStr">
        <is>
          <t>IB</t>
        </is>
      </c>
      <c r="E24" s="4" t="inlineStr">
        <is>
          <t>Index Future</t>
        </is>
      </c>
      <c r="F24" s="4" t="n"/>
      <c r="G24" s="6" t="n">
        <v>1</v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5" t="n"/>
      <c r="Q24" s="19">
        <f>P24</f>
        <v/>
      </c>
      <c r="R24" s="4" t="inlineStr">
        <is>
          <t>XUZ4</t>
        </is>
      </c>
      <c r="S24" s="6">
        <f>B24</f>
        <v/>
      </c>
      <c r="T24" s="3">
        <f>IF(LEFT(R24,2)="XU","A50",CHOOSE(MATCH(RIGHT(R24,2),{"C1","C2","CH","HK","US","SP","KS","AU"},0), "ASHR","ASHR","ASHR","HSI","SPX","AS51","KS","AU"))</f>
        <v/>
      </c>
      <c r="U24" s="4" t="inlineStr">
        <is>
          <t>SHORT</t>
        </is>
      </c>
      <c r="V24" s="7" t="n">
        <v>4</v>
      </c>
      <c r="W24" s="8">
        <f>IF(OR(U24="Buy", U24="Cover", U24="In",U24="Long",U24="BUY/C"), V24, IF(OR(U24="Sell", U24="Short", U24="Out",U24="SHRT"), V24*-1))</f>
        <v/>
      </c>
      <c r="X24" s="4" t="inlineStr">
        <is>
          <t>USD</t>
        </is>
      </c>
      <c r="Y24" s="9" t="n">
        <v>13481.25</v>
      </c>
      <c r="Z24" s="6" t="n">
        <v>1</v>
      </c>
      <c r="AA24" s="6">
        <f>X24</f>
        <v/>
      </c>
      <c r="AB24" s="10">
        <f>IF(E24="Bond", IFERROR(Y24*W24/Z24*G24,0)/100, IFERROR(Y24*W24/Z24*G24,0))</f>
        <v/>
      </c>
      <c r="AD24" s="11" t="n">
        <v>8.131894136</v>
      </c>
      <c r="AF24" s="11" t="n"/>
      <c r="AG24" s="11" t="n"/>
      <c r="AI24" s="11" t="n"/>
      <c r="AJ24" s="11" t="n"/>
      <c r="AO24" s="11" t="n"/>
      <c r="AP24" s="12" t="n"/>
      <c r="AQ24" s="11">
        <f>SUM(AD24:AP24)</f>
        <v/>
      </c>
      <c r="AS24" s="10">
        <f>AQ24+AB24</f>
        <v/>
      </c>
      <c r="AT24" s="10">
        <f>AS24/W24</f>
        <v/>
      </c>
      <c r="AU24" s="13" t="n"/>
      <c r="AV24" s="10">
        <f>IF(OR(E24="SWAP",E24="INDEX"),AS24,0)</f>
        <v/>
      </c>
      <c r="AW24" s="10" t="n"/>
      <c r="AY24" s="10" t="n"/>
      <c r="AZ24" s="10" t="n"/>
      <c r="BB24" s="13" t="n"/>
      <c r="BC24" s="13" t="n"/>
    </row>
    <row r="25" ht="14.15" customFormat="1" customHeight="1" s="3">
      <c r="A25" s="3">
        <f>ROW(B25)-1</f>
        <v/>
      </c>
      <c r="B25" s="3">
        <f>D25&amp;E25&amp;R25</f>
        <v/>
      </c>
      <c r="C25" s="6" t="inlineStr">
        <is>
          <t>IB</t>
        </is>
      </c>
      <c r="D25" s="6" t="inlineStr">
        <is>
          <t>IB</t>
        </is>
      </c>
      <c r="E25" s="4" t="inlineStr">
        <is>
          <t>Index Future</t>
        </is>
      </c>
      <c r="F25" s="4" t="n"/>
      <c r="G25" s="6" t="n">
        <v>1</v>
      </c>
      <c r="H25" s="4" t="n"/>
      <c r="I25" s="4" t="n"/>
      <c r="J25" s="4" t="n"/>
      <c r="K25" s="4" t="n"/>
      <c r="L25" s="4" t="n"/>
      <c r="M25" s="4" t="n"/>
      <c r="N25" s="4" t="n"/>
      <c r="O25" s="4" t="n"/>
      <c r="P25" s="5" t="n"/>
      <c r="Q25" s="19">
        <f>P25</f>
        <v/>
      </c>
      <c r="R25" s="4" t="inlineStr">
        <is>
          <t>XUZ4</t>
        </is>
      </c>
      <c r="S25" s="6">
        <f>B25</f>
        <v/>
      </c>
      <c r="T25" s="3">
        <f>IF(LEFT(R25,2)="XU","A50",CHOOSE(MATCH(RIGHT(R25,2),{"C1","C2","CH","HK","US","SP","KS","AU"},0), "ASHR","ASHR","ASHR","HSI","SPX","AS51","KS","AU"))</f>
        <v/>
      </c>
      <c r="U25" s="4" t="inlineStr">
        <is>
          <t>SHORT</t>
        </is>
      </c>
      <c r="V25" s="7" t="n">
        <v>9</v>
      </c>
      <c r="W25" s="8">
        <f>IF(OR(U25="Buy", U25="Cover", U25="In",U25="Long",U25="BUY/C"), V25, IF(OR(U25="Sell", U25="Short", U25="Out",U25="SHRT"), V25*-1))</f>
        <v/>
      </c>
      <c r="X25" s="4" t="inlineStr">
        <is>
          <t>USD</t>
        </is>
      </c>
      <c r="Y25" s="9" t="n">
        <v>13482.777777778</v>
      </c>
      <c r="Z25" s="6" t="n">
        <v>1</v>
      </c>
      <c r="AA25" s="6">
        <f>X25</f>
        <v/>
      </c>
      <c r="AB25" s="10">
        <f>IF(E25="Bond", IFERROR(Y25*W25/Z25*G25,0)/100, IFERROR(Y25*W25/Z25*G25,0))</f>
        <v/>
      </c>
      <c r="AD25" s="11" t="n">
        <v>18.296761806</v>
      </c>
      <c r="AF25" s="11" t="n"/>
      <c r="AG25" s="11" t="n"/>
      <c r="AI25" s="11" t="n"/>
      <c r="AJ25" s="11" t="n"/>
      <c r="AO25" s="11" t="n"/>
      <c r="AP25" s="12" t="n"/>
      <c r="AQ25" s="11">
        <f>SUM(AD25:AP25)</f>
        <v/>
      </c>
      <c r="AS25" s="10">
        <f>AQ25+AB25</f>
        <v/>
      </c>
      <c r="AT25" s="10">
        <f>AS25/W25</f>
        <v/>
      </c>
      <c r="AU25" s="13" t="n"/>
      <c r="AV25" s="10">
        <f>IF(OR(E25="SWAP",E25="INDEX"),AS25,0)</f>
        <v/>
      </c>
      <c r="AW25" s="10" t="n"/>
      <c r="AY25" s="10" t="n"/>
      <c r="AZ25" s="10" t="n"/>
      <c r="BB25" s="13" t="n"/>
      <c r="BC25" s="13" t="n"/>
    </row>
    <row r="26" ht="14.15" customFormat="1" customHeight="1" s="3">
      <c r="A26" s="3">
        <f>ROW(B26)-1</f>
        <v/>
      </c>
      <c r="B26" s="3">
        <f>D26&amp;E26&amp;R26</f>
        <v/>
      </c>
      <c r="C26" s="6" t="inlineStr">
        <is>
          <t>IB</t>
        </is>
      </c>
      <c r="D26" s="6" t="inlineStr">
        <is>
          <t>IB</t>
        </is>
      </c>
      <c r="E26" s="4" t="inlineStr">
        <is>
          <t>Index Future</t>
        </is>
      </c>
      <c r="F26" s="4" t="n"/>
      <c r="G26" s="6" t="n">
        <v>1</v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5" t="n"/>
      <c r="Q26" s="19">
        <f>P26</f>
        <v/>
      </c>
      <c r="R26" s="4" t="inlineStr">
        <is>
          <t>XUZ4</t>
        </is>
      </c>
      <c r="S26" s="6">
        <f>B26</f>
        <v/>
      </c>
      <c r="T26" s="3">
        <f>IF(LEFT(R26,2)="XU","A50",CHOOSE(MATCH(RIGHT(R26,2),{"C1","C2","CH","HK","US","SP","KS","AU"},0), "ASHR","ASHR","ASHR","HSI","SPX","AS51","KS","AU"))</f>
        <v/>
      </c>
      <c r="U26" s="4" t="inlineStr">
        <is>
          <t>SHORT</t>
        </is>
      </c>
      <c r="V26" s="7" t="n">
        <v>3</v>
      </c>
      <c r="W26" s="8">
        <f>IF(OR(U26="Buy", U26="Cover", U26="In",U26="Long",U26="BUY/C"), V26, IF(OR(U26="Sell", U26="Short", U26="Out",U26="SHRT"), V26*-1))</f>
        <v/>
      </c>
      <c r="X26" s="4" t="inlineStr">
        <is>
          <t>USD</t>
        </is>
      </c>
      <c r="Y26" s="9" t="n">
        <v>13489</v>
      </c>
      <c r="Z26" s="6" t="n">
        <v>1</v>
      </c>
      <c r="AA26" s="6">
        <f>X26</f>
        <v/>
      </c>
      <c r="AB26" s="10">
        <f>IF(E26="Bond", IFERROR(Y26*W26/Z26*G26,0)/100, IFERROR(Y26*W26/Z26*G26,0))</f>
        <v/>
      </c>
      <c r="AD26" s="11" t="n">
        <v>6.098920602</v>
      </c>
      <c r="AF26" s="11" t="n"/>
      <c r="AG26" s="11" t="n"/>
      <c r="AI26" s="11" t="n"/>
      <c r="AJ26" s="11" t="n"/>
      <c r="AO26" s="11" t="n"/>
      <c r="AP26" s="12" t="n"/>
      <c r="AQ26" s="11">
        <f>SUM(AD26:AP26)</f>
        <v/>
      </c>
      <c r="AS26" s="10">
        <f>AQ26+AB26</f>
        <v/>
      </c>
      <c r="AT26" s="10">
        <f>AS26/W26</f>
        <v/>
      </c>
      <c r="AU26" s="13" t="n"/>
      <c r="AV26" s="10">
        <f>IF(OR(E26="SWAP",E26="INDEX"),AS26,0)</f>
        <v/>
      </c>
      <c r="AW26" s="10" t="n"/>
      <c r="AY26" s="10" t="n"/>
      <c r="AZ26" s="10" t="n"/>
      <c r="BB26" s="13" t="n"/>
      <c r="BC26" s="13" t="n"/>
    </row>
    <row r="27" ht="14.15" customFormat="1" customHeight="1" s="3">
      <c r="A27" s="3">
        <f>ROW(B27)-1</f>
        <v/>
      </c>
      <c r="B27" s="3">
        <f>D27&amp;E27&amp;R27</f>
        <v/>
      </c>
      <c r="C27" s="6" t="inlineStr">
        <is>
          <t>IB</t>
        </is>
      </c>
      <c r="D27" s="6" t="inlineStr">
        <is>
          <t>IB</t>
        </is>
      </c>
      <c r="E27" s="4" t="inlineStr">
        <is>
          <t>Index Future</t>
        </is>
      </c>
      <c r="F27" s="4" t="n"/>
      <c r="G27" s="6" t="n">
        <v>1</v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5" t="n"/>
      <c r="Q27" s="19">
        <f>P27</f>
        <v/>
      </c>
      <c r="R27" s="4" t="inlineStr">
        <is>
          <t>XUZ4</t>
        </is>
      </c>
      <c r="S27" s="6">
        <f>B27</f>
        <v/>
      </c>
      <c r="T27" s="3">
        <f>IF(LEFT(R27,2)="XU","A50",CHOOSE(MATCH(RIGHT(R27,2),{"C1","C2","CH","HK","US","SP","KS","AU"},0), "ASHR","ASHR","ASHR","HSI","SPX","AS51","KS","AU"))</f>
        <v/>
      </c>
      <c r="U27" s="4" t="inlineStr">
        <is>
          <t>SHORT</t>
        </is>
      </c>
      <c r="V27" s="7" t="n">
        <v>1</v>
      </c>
      <c r="W27" s="8">
        <f>IF(OR(U27="Buy", U27="Cover", U27="In",U27="Long",U27="BUY/C"), V27, IF(OR(U27="Sell", U27="Short", U27="Out",U27="SHRT"), V27*-1))</f>
        <v/>
      </c>
      <c r="X27" s="4" t="inlineStr">
        <is>
          <t>USD</t>
        </is>
      </c>
      <c r="Y27" s="9" t="n">
        <v>13489</v>
      </c>
      <c r="Z27" s="6" t="n">
        <v>1</v>
      </c>
      <c r="AA27" s="6">
        <f>X27</f>
        <v/>
      </c>
      <c r="AB27" s="10">
        <f>IF(E27="Bond", IFERROR(Y27*W27/Z27*G27,0)/100, IFERROR(Y27*W27/Z27*G27,0))</f>
        <v/>
      </c>
      <c r="AD27" s="11" t="n">
        <v>2.032973534</v>
      </c>
      <c r="AF27" s="11" t="n"/>
      <c r="AG27" s="11" t="n"/>
      <c r="AI27" s="11" t="n"/>
      <c r="AJ27" s="11" t="n"/>
      <c r="AO27" s="11" t="n"/>
      <c r="AP27" s="12" t="n"/>
      <c r="AQ27" s="11">
        <f>SUM(AD27:AP27)</f>
        <v/>
      </c>
      <c r="AS27" s="10">
        <f>AQ27+AB27</f>
        <v/>
      </c>
      <c r="AT27" s="10">
        <f>AS27/W27</f>
        <v/>
      </c>
      <c r="AU27" s="13" t="n"/>
      <c r="AV27" s="10">
        <f>IF(OR(E27="SWAP",E27="INDEX"),AS27,0)</f>
        <v/>
      </c>
      <c r="AW27" s="10" t="n"/>
      <c r="AY27" s="10" t="n"/>
      <c r="AZ27" s="10" t="n"/>
      <c r="BB27" s="13" t="n"/>
      <c r="BC27" s="13" t="n"/>
    </row>
    <row r="28" ht="14.15" customFormat="1" customHeight="1" s="3">
      <c r="A28" s="3">
        <f>ROW(B28)-1</f>
        <v/>
      </c>
      <c r="B28" s="3">
        <f>D28&amp;E28&amp;R28</f>
        <v/>
      </c>
      <c r="C28" s="6" t="inlineStr">
        <is>
          <t>IB</t>
        </is>
      </c>
      <c r="D28" s="6" t="inlineStr">
        <is>
          <t>IB</t>
        </is>
      </c>
      <c r="E28" s="4" t="inlineStr">
        <is>
          <t>Index Future</t>
        </is>
      </c>
      <c r="F28" s="4" t="n"/>
      <c r="G28" s="6" t="n">
        <v>1</v>
      </c>
      <c r="H28" s="4" t="n"/>
      <c r="I28" s="4" t="n"/>
      <c r="J28" s="4" t="n"/>
      <c r="K28" s="4" t="n"/>
      <c r="L28" s="4" t="n"/>
      <c r="M28" s="4" t="n"/>
      <c r="N28" s="4" t="n"/>
      <c r="O28" s="4" t="n"/>
      <c r="P28" s="5" t="n"/>
      <c r="Q28" s="19">
        <f>P28</f>
        <v/>
      </c>
      <c r="R28" s="4" t="inlineStr">
        <is>
          <t>XUZ4</t>
        </is>
      </c>
      <c r="S28" s="6">
        <f>B28</f>
        <v/>
      </c>
      <c r="T28" s="3">
        <f>IF(LEFT(R28,2)="XU","A50",CHOOSE(MATCH(RIGHT(R28,2),{"C1","C2","CH","HK","US","SP","KS","AU"},0), "ASHR","ASHR","ASHR","HSI","SPX","AS51","KS","AU"))</f>
        <v/>
      </c>
      <c r="U28" s="4" t="inlineStr">
        <is>
          <t>BUY</t>
        </is>
      </c>
      <c r="V28" s="7" t="n">
        <v>17</v>
      </c>
      <c r="W28" s="8">
        <f>IF(OR(U28="Buy", U28="Cover", U28="In",U28="Long",U28="BUY/C"), V28, IF(OR(U28="Sell", U28="Short", U28="Out",U28="SHRT"), V28*-1))</f>
        <v/>
      </c>
      <c r="X28" s="4" t="inlineStr">
        <is>
          <t>USD</t>
        </is>
      </c>
      <c r="Y28" s="9" t="n">
        <v>13473.058823529</v>
      </c>
      <c r="Z28" s="6" t="n">
        <v>1</v>
      </c>
      <c r="AA28" s="6">
        <f>X28</f>
        <v/>
      </c>
      <c r="AB28" s="10">
        <f>IF(E28="Bond", IFERROR(Y28*W28/Z28*G28,0)/100, IFERROR(Y28*W28/Z28*G28,0))</f>
        <v/>
      </c>
      <c r="AD28" s="11" t="n">
        <v>34.560550078</v>
      </c>
      <c r="AF28" s="11" t="n"/>
      <c r="AG28" s="11" t="n"/>
      <c r="AI28" s="11" t="n"/>
      <c r="AJ28" s="11" t="n"/>
      <c r="AO28" s="11" t="n"/>
      <c r="AP28" s="12" t="n"/>
      <c r="AQ28" s="11">
        <f>SUM(AD28:AP28)</f>
        <v/>
      </c>
      <c r="AS28" s="10">
        <f>AQ28+AB28</f>
        <v/>
      </c>
      <c r="AT28" s="10">
        <f>AS28/W28</f>
        <v/>
      </c>
      <c r="AU28" s="13" t="n"/>
      <c r="AV28" s="10">
        <f>IF(OR(E28="SWAP",E28="INDEX"),AS28,0)</f>
        <v/>
      </c>
      <c r="AW28" s="10" t="n"/>
      <c r="AY28" s="10" t="n"/>
      <c r="AZ28" s="10" t="n"/>
      <c r="BB28" s="13" t="n"/>
      <c r="BC28" s="13" t="n"/>
    </row>
    <row r="29" ht="14.15" customFormat="1" customHeight="1" s="3">
      <c r="A29" s="3">
        <f>ROW(B29)-1</f>
        <v/>
      </c>
      <c r="B29" s="3">
        <f>D29&amp;E29&amp;R29</f>
        <v/>
      </c>
      <c r="C29" s="6" t="inlineStr">
        <is>
          <t>IB</t>
        </is>
      </c>
      <c r="D29" s="6" t="inlineStr">
        <is>
          <t>IB</t>
        </is>
      </c>
      <c r="E29" s="4" t="inlineStr">
        <is>
          <t>Index Future</t>
        </is>
      </c>
      <c r="F29" s="4" t="n"/>
      <c r="G29" s="6" t="n">
        <v>1</v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5" t="n"/>
      <c r="Q29" s="19">
        <f>P29</f>
        <v/>
      </c>
      <c r="R29" s="4" t="inlineStr">
        <is>
          <t>XUZ4</t>
        </is>
      </c>
      <c r="S29" s="6">
        <f>B29</f>
        <v/>
      </c>
      <c r="T29" s="3">
        <f>IF(LEFT(R29,2)="XU","A50",CHOOSE(MATCH(RIGHT(R29,2),{"C1","C2","CH","HK","US","SP","KS","AU"},0), "ASHR","ASHR","ASHR","HSI","SPX","AS51","KS","AU"))</f>
        <v/>
      </c>
      <c r="U29" s="4" t="inlineStr">
        <is>
          <t>BUY</t>
        </is>
      </c>
      <c r="V29" s="7" t="n">
        <v>2</v>
      </c>
      <c r="W29" s="8">
        <f>IF(OR(U29="Buy", U29="Cover", U29="In",U29="Long",U29="BUY/C"), V29, IF(OR(U29="Sell", U29="Short", U29="Out",U29="SHRT"), V29*-1))</f>
        <v/>
      </c>
      <c r="X29" s="4" t="inlineStr">
        <is>
          <t>USD</t>
        </is>
      </c>
      <c r="Y29" s="9" t="n">
        <v>13378.5</v>
      </c>
      <c r="Z29" s="6" t="n">
        <v>1</v>
      </c>
      <c r="AA29" s="6">
        <f>X29</f>
        <v/>
      </c>
      <c r="AB29" s="10">
        <f>IF(E29="Bond", IFERROR(Y29*W29/Z29*G29,0)/100, IFERROR(Y29*W29/Z29*G29,0))</f>
        <v/>
      </c>
      <c r="AD29" s="11" t="n">
        <v>4.066058632</v>
      </c>
      <c r="AF29" s="11" t="n"/>
      <c r="AG29" s="11" t="n"/>
      <c r="AI29" s="11" t="n"/>
      <c r="AJ29" s="11" t="n"/>
      <c r="AO29" s="11" t="n"/>
      <c r="AP29" s="12" t="n"/>
      <c r="AQ29" s="11">
        <f>SUM(AD29:AP29)</f>
        <v/>
      </c>
      <c r="AS29" s="10">
        <f>AQ29+AB29</f>
        <v/>
      </c>
      <c r="AT29" s="10">
        <f>AS29/W29</f>
        <v/>
      </c>
      <c r="AU29" s="13" t="n"/>
      <c r="AV29" s="10">
        <f>IF(OR(E29="SWAP",E29="INDEX"),AS29,0)</f>
        <v/>
      </c>
      <c r="AW29" s="10" t="n"/>
      <c r="AY29" s="10" t="n"/>
      <c r="AZ29" s="10" t="n"/>
      <c r="BB29" s="13" t="n"/>
      <c r="BC29" s="13" t="n"/>
    </row>
    <row r="30" ht="14.15" customFormat="1" customHeight="1" s="3">
      <c r="A30" s="3">
        <f>ROW(B30)-1</f>
        <v/>
      </c>
      <c r="B30" s="3">
        <f>D30&amp;E30&amp;R30</f>
        <v/>
      </c>
      <c r="C30" s="6" t="inlineStr">
        <is>
          <t>IB</t>
        </is>
      </c>
      <c r="D30" s="6" t="inlineStr">
        <is>
          <t>IB</t>
        </is>
      </c>
      <c r="E30" s="4" t="inlineStr">
        <is>
          <t>Index Future</t>
        </is>
      </c>
      <c r="F30" s="4" t="n"/>
      <c r="G30" s="6" t="n">
        <v>1</v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5" t="n"/>
      <c r="Q30" s="19">
        <f>P30</f>
        <v/>
      </c>
      <c r="R30" s="4" t="inlineStr">
        <is>
          <t>XUZ4</t>
        </is>
      </c>
      <c r="S30" s="6">
        <f>B30</f>
        <v/>
      </c>
      <c r="T30" s="3">
        <f>IF(LEFT(R30,2)="XU","A50",CHOOSE(MATCH(RIGHT(R30,2),{"C1","C2","CH","HK","US","SP","KS","AU"},0), "ASHR","ASHR","ASHR","HSI","SPX","AS51","KS","AU"))</f>
        <v/>
      </c>
      <c r="U30" s="4" t="inlineStr">
        <is>
          <t>BUY</t>
        </is>
      </c>
      <c r="V30" s="7" t="n">
        <v>1</v>
      </c>
      <c r="W30" s="8">
        <f>IF(OR(U30="Buy", U30="Cover", U30="In",U30="Long",U30="BUY/C"), V30, IF(OR(U30="Sell", U30="Short", U30="Out",U30="SHRT"), V30*-1))</f>
        <v/>
      </c>
      <c r="X30" s="4" t="inlineStr">
        <is>
          <t>USD</t>
        </is>
      </c>
      <c r="Y30" s="9" t="n">
        <v>13382</v>
      </c>
      <c r="Z30" s="6" t="n">
        <v>1</v>
      </c>
      <c r="AA30" s="6">
        <f>X30</f>
        <v/>
      </c>
      <c r="AB30" s="10">
        <f>IF(E30="Bond", IFERROR(Y30*W30/Z30*G30,0)/100, IFERROR(Y30*W30/Z30*G30,0))</f>
        <v/>
      </c>
      <c r="AD30" s="11" t="n">
        <v>2.033029316</v>
      </c>
      <c r="AF30" s="11" t="n"/>
      <c r="AG30" s="11" t="n"/>
      <c r="AI30" s="11" t="n"/>
      <c r="AJ30" s="11" t="n"/>
      <c r="AO30" s="11" t="n"/>
      <c r="AP30" s="12" t="n"/>
      <c r="AQ30" s="11">
        <f>SUM(AD30:AP30)</f>
        <v/>
      </c>
      <c r="AS30" s="10">
        <f>AQ30+AB30</f>
        <v/>
      </c>
      <c r="AT30" s="10">
        <f>AS30/W30</f>
        <v/>
      </c>
      <c r="AU30" s="13" t="n"/>
      <c r="AV30" s="10">
        <f>IF(OR(E30="SWAP",E30="INDEX"),AS30,0)</f>
        <v/>
      </c>
      <c r="AW30" s="10" t="n"/>
      <c r="AY30" s="10" t="n"/>
      <c r="AZ30" s="10" t="n"/>
      <c r="BB30" s="13" t="n"/>
      <c r="BC30" s="13" t="n"/>
    </row>
    <row r="31" ht="14.15" customFormat="1" customHeight="1" s="3">
      <c r="A31" s="3">
        <f>ROW(B31)-1</f>
        <v/>
      </c>
      <c r="B31" s="3">
        <f>D31&amp;E31&amp;R31</f>
        <v/>
      </c>
      <c r="C31" s="6" t="inlineStr">
        <is>
          <t>IB</t>
        </is>
      </c>
      <c r="D31" s="6" t="inlineStr">
        <is>
          <t>IB</t>
        </is>
      </c>
      <c r="E31" s="4" t="inlineStr">
        <is>
          <t>Index Future</t>
        </is>
      </c>
      <c r="F31" s="4" t="n"/>
      <c r="G31" s="6" t="n">
        <v>1</v>
      </c>
      <c r="H31" s="4" t="n"/>
      <c r="I31" s="4" t="n"/>
      <c r="J31" s="4" t="n"/>
      <c r="K31" s="4" t="n"/>
      <c r="L31" s="4" t="n"/>
      <c r="M31" s="4" t="n"/>
      <c r="N31" s="4" t="n"/>
      <c r="O31" s="4" t="n"/>
      <c r="P31" s="5" t="n"/>
      <c r="Q31" s="19">
        <f>P31</f>
        <v/>
      </c>
      <c r="R31" s="4" t="inlineStr">
        <is>
          <t>XUZ4</t>
        </is>
      </c>
      <c r="S31" s="6">
        <f>B31</f>
        <v/>
      </c>
      <c r="T31" s="3">
        <f>IF(LEFT(R31,2)="XU","A50",CHOOSE(MATCH(RIGHT(R31,2),{"C1","C2","CH","HK","US","SP","KS","AU"},0), "ASHR","ASHR","ASHR","HSI","SPX","AS51","KS","AU"))</f>
        <v/>
      </c>
      <c r="U31" s="4" t="inlineStr">
        <is>
          <t>BUY</t>
        </is>
      </c>
      <c r="V31" s="7" t="n">
        <v>4</v>
      </c>
      <c r="W31" s="8">
        <f>IF(OR(U31="Buy", U31="Cover", U31="In",U31="Long",U31="BUY/C"), V31, IF(OR(U31="Sell", U31="Short", U31="Out",U31="SHRT"), V31*-1))</f>
        <v/>
      </c>
      <c r="X31" s="4" t="inlineStr">
        <is>
          <t>USD</t>
        </is>
      </c>
      <c r="Y31" s="9" t="n">
        <v>13375.25</v>
      </c>
      <c r="Z31" s="6" t="n">
        <v>1</v>
      </c>
      <c r="AA31" s="6">
        <f>X31</f>
        <v/>
      </c>
      <c r="AB31" s="10">
        <f>IF(E31="Bond", IFERROR(Y31*W31/Z31*G31,0)/100, IFERROR(Y31*W31/Z31*G31,0))</f>
        <v/>
      </c>
      <c r="AD31" s="11" t="n">
        <v>8.132117264</v>
      </c>
      <c r="AF31" s="11" t="n"/>
      <c r="AG31" s="11" t="n"/>
      <c r="AI31" s="11" t="n"/>
      <c r="AJ31" s="11" t="n"/>
      <c r="AO31" s="11" t="n"/>
      <c r="AP31" s="12" t="n"/>
      <c r="AQ31" s="11">
        <f>SUM(AD31:AP31)</f>
        <v/>
      </c>
      <c r="AS31" s="10">
        <f>AQ31+AB31</f>
        <v/>
      </c>
      <c r="AT31" s="10">
        <f>AS31/W31</f>
        <v/>
      </c>
      <c r="AU31" s="13" t="n"/>
      <c r="AV31" s="10">
        <f>IF(OR(E31="SWAP",E31="INDEX"),AS31,0)</f>
        <v/>
      </c>
      <c r="AW31" s="10" t="n"/>
      <c r="AY31" s="10" t="n"/>
      <c r="AZ31" s="10" t="n"/>
      <c r="BB31" s="13" t="n"/>
      <c r="BC31" s="13" t="n"/>
    </row>
    <row r="32" ht="14.15" customFormat="1" customHeight="1" s="3">
      <c r="A32" s="3">
        <f>ROW(B32)-1</f>
        <v/>
      </c>
      <c r="B32" s="3">
        <f>D32&amp;E32&amp;R32</f>
        <v/>
      </c>
      <c r="C32" s="6" t="inlineStr">
        <is>
          <t>IB</t>
        </is>
      </c>
      <c r="D32" s="6" t="inlineStr">
        <is>
          <t>IB</t>
        </is>
      </c>
      <c r="E32" s="4" t="inlineStr">
        <is>
          <t>Index Future</t>
        </is>
      </c>
      <c r="F32" s="4" t="n"/>
      <c r="G32" s="6" t="n">
        <v>1</v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5" t="n"/>
      <c r="Q32" s="19">
        <f>P32</f>
        <v/>
      </c>
      <c r="R32" s="4" t="inlineStr">
        <is>
          <t>XUZ4</t>
        </is>
      </c>
      <c r="S32" s="6">
        <f>B32</f>
        <v/>
      </c>
      <c r="T32" s="3">
        <f>IF(LEFT(R32,2)="XU","A50",CHOOSE(MATCH(RIGHT(R32,2),{"C1","C2","CH","HK","US","SP","KS","AU"},0), "ASHR","ASHR","ASHR","HSI","SPX","AS51","KS","AU"))</f>
        <v/>
      </c>
      <c r="U32" s="4" t="inlineStr">
        <is>
          <t>SHORT</t>
        </is>
      </c>
      <c r="V32" s="7" t="n">
        <v>7</v>
      </c>
      <c r="W32" s="8">
        <f>IF(OR(U32="Buy", U32="Cover", U32="In",U32="Long",U32="BUY/C"), V32, IF(OR(U32="Sell", U32="Short", U32="Out",U32="SHRT"), V32*-1))</f>
        <v/>
      </c>
      <c r="X32" s="4" t="inlineStr">
        <is>
          <t>USD</t>
        </is>
      </c>
      <c r="Y32" s="9" t="n">
        <v>13371.571428571</v>
      </c>
      <c r="Z32" s="6" t="n">
        <v>1</v>
      </c>
      <c r="AA32" s="6">
        <f>X32</f>
        <v/>
      </c>
      <c r="AB32" s="10">
        <f>IF(E32="Bond", IFERROR(Y32*W32/Z32*G32,0)/100, IFERROR(Y32*W32/Z32*G32,0))</f>
        <v/>
      </c>
      <c r="AD32" s="11" t="n">
        <v>14.231205212</v>
      </c>
      <c r="AF32" s="11" t="n"/>
      <c r="AG32" s="11" t="n"/>
      <c r="AI32" s="11" t="n"/>
      <c r="AJ32" s="11" t="n"/>
      <c r="AO32" s="11" t="n"/>
      <c r="AP32" s="12" t="n"/>
      <c r="AQ32" s="11">
        <f>SUM(AD32:AP32)</f>
        <v/>
      </c>
      <c r="AS32" s="10">
        <f>AQ32+AB32</f>
        <v/>
      </c>
      <c r="AT32" s="10">
        <f>AS32/W32</f>
        <v/>
      </c>
      <c r="AU32" s="13" t="n"/>
      <c r="AV32" s="10">
        <f>IF(OR(E32="SWAP",E32="INDEX"),AS32,0)</f>
        <v/>
      </c>
      <c r="AW32" s="10" t="n"/>
      <c r="AY32" s="10" t="n"/>
      <c r="AZ32" s="10" t="n"/>
      <c r="BB32" s="13" t="n"/>
      <c r="BC32" s="13" t="n"/>
    </row>
    <row r="33" ht="14.15" customFormat="1" customHeight="1" s="3">
      <c r="A33" s="3">
        <f>ROW(B33)-1</f>
        <v/>
      </c>
      <c r="B33" s="3">
        <f>D33&amp;E33&amp;R33</f>
        <v/>
      </c>
      <c r="C33" s="6" t="inlineStr">
        <is>
          <t>IB</t>
        </is>
      </c>
      <c r="D33" s="6" t="inlineStr">
        <is>
          <t>IB</t>
        </is>
      </c>
      <c r="E33" s="4" t="inlineStr">
        <is>
          <t>Index Future</t>
        </is>
      </c>
      <c r="F33" s="4" t="n"/>
      <c r="G33" s="6" t="n">
        <v>1</v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5" t="n"/>
      <c r="Q33" s="19">
        <f>P33</f>
        <v/>
      </c>
      <c r="R33" s="4" t="inlineStr">
        <is>
          <t>XUZ4</t>
        </is>
      </c>
      <c r="S33" s="6">
        <f>B33</f>
        <v/>
      </c>
      <c r="T33" s="3">
        <f>IF(LEFT(R33,2)="XU","A50",CHOOSE(MATCH(RIGHT(R33,2),{"C1","C2","CH","HK","US","SP","KS","AU"},0), "ASHR","ASHR","ASHR","HSI","SPX","AS51","KS","AU"))</f>
        <v/>
      </c>
      <c r="U33" s="4" t="inlineStr">
        <is>
          <t>BUY</t>
        </is>
      </c>
      <c r="V33" s="7" t="n">
        <v>1</v>
      </c>
      <c r="W33" s="8">
        <f>IF(OR(U33="Buy", U33="Cover", U33="In",U33="Long",U33="BUY/C"), V33, IF(OR(U33="Sell", U33="Short", U33="Out",U33="SHRT"), V33*-1))</f>
        <v/>
      </c>
      <c r="X33" s="4" t="inlineStr">
        <is>
          <t>USD</t>
        </is>
      </c>
      <c r="Y33" s="9" t="n">
        <v>13568</v>
      </c>
      <c r="Z33" s="6" t="n">
        <v>1</v>
      </c>
      <c r="AA33" s="6">
        <f>X33</f>
        <v/>
      </c>
      <c r="AB33" s="10">
        <f>IF(E33="Bond", IFERROR(Y33*W33/Z33*G33,0)/100, IFERROR(Y33*W33/Z33*G33,0))</f>
        <v/>
      </c>
      <c r="AD33" s="11" t="n">
        <v>2.032724265</v>
      </c>
      <c r="AF33" s="11" t="n"/>
      <c r="AG33" s="11" t="n"/>
      <c r="AI33" s="11" t="n"/>
      <c r="AJ33" s="11" t="n"/>
      <c r="AO33" s="11" t="n"/>
      <c r="AP33" s="12" t="n"/>
      <c r="AQ33" s="11">
        <f>SUM(AD33:AP33)</f>
        <v/>
      </c>
      <c r="AS33" s="10">
        <f>AQ33+AB33</f>
        <v/>
      </c>
      <c r="AT33" s="10">
        <f>AS33/W33</f>
        <v/>
      </c>
      <c r="AU33" s="13" t="n"/>
      <c r="AV33" s="10">
        <f>IF(OR(E33="SWAP",E33="INDEX"),AS33,0)</f>
        <v/>
      </c>
      <c r="AW33" s="10" t="n"/>
      <c r="AY33" s="10" t="n"/>
      <c r="AZ33" s="10" t="n"/>
      <c r="BB33" s="13" t="n"/>
      <c r="BC33" s="13" t="n"/>
    </row>
    <row r="34" ht="14.15" customFormat="1" customHeight="1" s="3">
      <c r="A34" s="3">
        <f>ROW(B34)-1</f>
        <v/>
      </c>
      <c r="B34" s="3">
        <f>D34&amp;E34&amp;R34</f>
        <v/>
      </c>
      <c r="C34" s="6" t="inlineStr">
        <is>
          <t>IB</t>
        </is>
      </c>
      <c r="D34" s="6" t="inlineStr">
        <is>
          <t>IB</t>
        </is>
      </c>
      <c r="E34" s="4" t="inlineStr">
        <is>
          <t>Index Future</t>
        </is>
      </c>
      <c r="F34" s="4" t="n"/>
      <c r="G34" s="6" t="n">
        <v>1</v>
      </c>
      <c r="H34" s="4" t="n"/>
      <c r="I34" s="4" t="n"/>
      <c r="J34" s="4" t="n"/>
      <c r="K34" s="4" t="n"/>
      <c r="L34" s="4" t="n"/>
      <c r="M34" s="4" t="n"/>
      <c r="N34" s="4" t="n"/>
      <c r="O34" s="4" t="n"/>
      <c r="P34" s="5" t="n"/>
      <c r="Q34" s="19">
        <f>P34</f>
        <v/>
      </c>
      <c r="R34" s="4" t="inlineStr">
        <is>
          <t>XUZ4</t>
        </is>
      </c>
      <c r="S34" s="6">
        <f>B34</f>
        <v/>
      </c>
      <c r="T34" s="3">
        <f>IF(LEFT(R34,2)="XU","A50",CHOOSE(MATCH(RIGHT(R34,2),{"C1","C2","CH","HK","US","SP","KS","AU"},0), "ASHR","ASHR","ASHR","HSI","SPX","AS51","KS","AU"))</f>
        <v/>
      </c>
      <c r="U34" s="4" t="inlineStr">
        <is>
          <t>SHORT</t>
        </is>
      </c>
      <c r="V34" s="7" t="n">
        <v>1</v>
      </c>
      <c r="W34" s="8">
        <f>IF(OR(U34="Buy", U34="Cover", U34="In",U34="Long",U34="BUY/C"), V34, IF(OR(U34="Sell", U34="Short", U34="Out",U34="SHRT"), V34*-1))</f>
        <v/>
      </c>
      <c r="X34" s="4" t="inlineStr">
        <is>
          <t>USD</t>
        </is>
      </c>
      <c r="Y34" s="9" t="n">
        <v>13608</v>
      </c>
      <c r="Z34" s="6" t="n">
        <v>1</v>
      </c>
      <c r="AA34" s="6">
        <f>X34</f>
        <v/>
      </c>
      <c r="AB34" s="10">
        <f>IF(E34="Bond", IFERROR(Y34*W34/Z34*G34,0)/100, IFERROR(Y34*W34/Z34*G34,0))</f>
        <v/>
      </c>
      <c r="AD34" s="11" t="n">
        <v>2.032724265</v>
      </c>
      <c r="AF34" s="11" t="n"/>
      <c r="AG34" s="11" t="n"/>
      <c r="AI34" s="11" t="n"/>
      <c r="AJ34" s="11" t="n"/>
      <c r="AO34" s="11" t="n"/>
      <c r="AP34" s="12" t="n"/>
      <c r="AQ34" s="11">
        <f>SUM(AD34:AP34)</f>
        <v/>
      </c>
      <c r="AS34" s="10">
        <f>AQ34+AB34</f>
        <v/>
      </c>
      <c r="AT34" s="10">
        <f>AS34/W34</f>
        <v/>
      </c>
      <c r="AU34" s="13" t="n"/>
      <c r="AV34" s="10">
        <f>IF(OR(E34="SWAP",E34="INDEX"),AS34,0)</f>
        <v/>
      </c>
      <c r="AW34" s="10" t="n"/>
      <c r="AY34" s="10" t="n"/>
      <c r="AZ34" s="10" t="n"/>
      <c r="BB34" s="13" t="n"/>
      <c r="BC34" s="13" t="n"/>
    </row>
    <row r="35" ht="14.15" customFormat="1" customHeight="1" s="3">
      <c r="A35" s="3">
        <f>ROW(B35)-1</f>
        <v/>
      </c>
      <c r="B35" s="3">
        <f>D35&amp;E35&amp;R35</f>
        <v/>
      </c>
      <c r="C35" s="6" t="inlineStr">
        <is>
          <t>IB</t>
        </is>
      </c>
      <c r="D35" s="6" t="inlineStr">
        <is>
          <t>IB</t>
        </is>
      </c>
      <c r="E35" s="4" t="inlineStr">
        <is>
          <t>Forex</t>
        </is>
      </c>
      <c r="F35" s="4" t="n"/>
      <c r="G35" s="6" t="n">
        <v>1</v>
      </c>
      <c r="H35" s="4" t="n"/>
      <c r="I35" s="4" t="n"/>
      <c r="J35" s="4" t="n"/>
      <c r="K35" s="4" t="n"/>
      <c r="L35" s="4" t="n"/>
      <c r="M35" s="4" t="n"/>
      <c r="N35" s="4" t="n"/>
      <c r="O35" s="4" t="n"/>
      <c r="P35" s="5" t="n"/>
      <c r="Q35" s="19">
        <f>P35</f>
        <v/>
      </c>
      <c r="R35" s="4" t="inlineStr">
        <is>
          <t>USD.HKD HK</t>
        </is>
      </c>
      <c r="S35" s="6">
        <f>B35</f>
        <v/>
      </c>
      <c r="T35" s="3">
        <f>IF(LEFT(R35,2)="XU","A50",CHOOSE(MATCH(RIGHT(R35,2),{"C1","C2","CH","HK","US","SP","KS","AU"},0), "ASHR","ASHR","ASHR","HSI","SPX","AS51","KS","AU"))</f>
        <v/>
      </c>
      <c r="U35" s="4" t="inlineStr">
        <is>
          <t>BUY</t>
        </is>
      </c>
      <c r="V35" s="7" t="n">
        <v>730000</v>
      </c>
      <c r="W35" s="8">
        <f>IF(OR(U35="Buy", U35="Cover", U35="In",U35="Long",U35="BUY/C"), V35, IF(OR(U35="Sell", U35="Short", U35="Out",U35="SHRT"), V35*-1))</f>
        <v/>
      </c>
      <c r="X35" s="4" t="inlineStr">
        <is>
          <t>HKD</t>
        </is>
      </c>
      <c r="Y35" s="9" t="n">
        <v>7.76972</v>
      </c>
      <c r="Z35" s="6" t="n">
        <v>1</v>
      </c>
      <c r="AA35" s="6">
        <f>X35</f>
        <v/>
      </c>
      <c r="AB35" s="10">
        <f>IF(E35="Bond", IFERROR(Y35*W35/Z35*G35,0)/100, IFERROR(Y35*W35/Z35*G35,0))</f>
        <v/>
      </c>
      <c r="AD35" s="11" t="n">
        <v>14.591774225</v>
      </c>
      <c r="AF35" s="11" t="n"/>
      <c r="AG35" s="11" t="n"/>
      <c r="AI35" s="11" t="n"/>
      <c r="AJ35" s="11" t="n"/>
      <c r="AO35" s="11" t="n"/>
      <c r="AP35" s="12" t="n"/>
      <c r="AQ35" s="11">
        <f>SUM(AD35:AP35)</f>
        <v/>
      </c>
      <c r="AS35" s="10">
        <f>AQ35+AB35</f>
        <v/>
      </c>
      <c r="AT35" s="10">
        <f>AS35/W35</f>
        <v/>
      </c>
      <c r="AU35" s="13" t="n"/>
      <c r="AV35" s="10">
        <f>IF(OR(E35="SWAP",E35="INDEX"),AS35,0)</f>
        <v/>
      </c>
      <c r="AW35" s="10" t="n"/>
      <c r="AY35" s="10" t="n"/>
      <c r="AZ35" s="10" t="n"/>
      <c r="BB35" s="13" t="n"/>
      <c r="BC35" s="13" t="n"/>
    </row>
    <row r="36" ht="14.15" customFormat="1" customHeight="1" s="3">
      <c r="A36" s="3">
        <f>ROW(B36)-1</f>
        <v/>
      </c>
      <c r="B36" s="3">
        <f>D36&amp;E36&amp;R36</f>
        <v/>
      </c>
      <c r="C36" s="6" t="inlineStr">
        <is>
          <t>IB</t>
        </is>
      </c>
      <c r="D36" s="6" t="inlineStr">
        <is>
          <t>IB</t>
        </is>
      </c>
      <c r="E36" s="4" t="inlineStr">
        <is>
          <t>Index Future</t>
        </is>
      </c>
      <c r="F36" s="4" t="n"/>
      <c r="G36" s="6" t="n">
        <v>1</v>
      </c>
      <c r="H36" s="4" t="n"/>
      <c r="I36" s="4" t="n"/>
      <c r="J36" s="4" t="n"/>
      <c r="K36" s="4" t="n"/>
      <c r="L36" s="4" t="n"/>
      <c r="M36" s="4" t="n"/>
      <c r="N36" s="4" t="n"/>
      <c r="O36" s="4" t="n"/>
      <c r="P36" s="5" t="n"/>
      <c r="Q36" s="19">
        <f>P36</f>
        <v/>
      </c>
      <c r="R36" s="4" t="inlineStr">
        <is>
          <t>XUX4</t>
        </is>
      </c>
      <c r="S36" s="6">
        <f>B36</f>
        <v/>
      </c>
      <c r="T36" s="3">
        <f>IF(LEFT(R36,2)="XU","A50",CHOOSE(MATCH(RIGHT(R36,2),{"C1","C2","CH","HK","US","SP","KS","AU"},0), "ASHR","ASHR","ASHR","HSI","SPX","AS51","KS","AU"))</f>
        <v/>
      </c>
      <c r="U36" s="4" t="inlineStr">
        <is>
          <t>BUY</t>
        </is>
      </c>
      <c r="V36" s="7" t="n">
        <v>1</v>
      </c>
      <c r="W36" s="8">
        <f>IF(OR(U36="Buy", U36="Cover", U36="In",U36="Long",U36="BUY/C"), V36, IF(OR(U36="Sell", U36="Short", U36="Out",U36="SHRT"), V36*-1))</f>
        <v/>
      </c>
      <c r="X36" s="4" t="inlineStr">
        <is>
          <t>USD</t>
        </is>
      </c>
      <c r="Y36" s="9" t="n">
        <v>12948</v>
      </c>
      <c r="Z36" s="6" t="n">
        <v>1</v>
      </c>
      <c r="AA36" s="6">
        <f>X36</f>
        <v/>
      </c>
      <c r="AB36" s="10">
        <f>IF(E36="Bond", IFERROR(Y36*W36/Z36*G36,0)/100, IFERROR(Y36*W36/Z36*G36,0))</f>
        <v/>
      </c>
      <c r="AD36" s="11" t="n">
        <v>2.032923236</v>
      </c>
      <c r="AF36" s="11" t="n"/>
      <c r="AG36" s="11" t="n"/>
      <c r="AI36" s="11" t="n"/>
      <c r="AJ36" s="11" t="n"/>
      <c r="AO36" s="11" t="n"/>
      <c r="AP36" s="12" t="n"/>
      <c r="AQ36" s="11">
        <f>SUM(AD36:AP36)</f>
        <v/>
      </c>
      <c r="AS36" s="10">
        <f>AQ36+AB36</f>
        <v/>
      </c>
      <c r="AT36" s="10">
        <f>AS36/W36</f>
        <v/>
      </c>
      <c r="AU36" s="13" t="n"/>
      <c r="AV36" s="10">
        <f>IF(OR(E36="SWAP",E36="INDEX"),AS36,0)</f>
        <v/>
      </c>
      <c r="AW36" s="10" t="n"/>
      <c r="AY36" s="10" t="n"/>
      <c r="AZ36" s="10" t="n"/>
      <c r="BB36" s="13" t="n"/>
      <c r="BC36" s="13" t="n"/>
    </row>
    <row r="37" ht="14.15" customFormat="1" customHeight="1" s="3">
      <c r="A37" s="3">
        <f>ROW(B37)-1</f>
        <v/>
      </c>
      <c r="B37" s="3">
        <f>D37&amp;E37&amp;R37</f>
        <v/>
      </c>
      <c r="C37" s="6" t="inlineStr">
        <is>
          <t>IB</t>
        </is>
      </c>
      <c r="D37" s="6" t="inlineStr">
        <is>
          <t>IB</t>
        </is>
      </c>
      <c r="E37" s="4" t="inlineStr">
        <is>
          <t>Index Future</t>
        </is>
      </c>
      <c r="F37" s="4" t="n"/>
      <c r="G37" s="6" t="n">
        <v>1</v>
      </c>
      <c r="H37" s="4" t="n"/>
      <c r="I37" s="4" t="n"/>
      <c r="J37" s="4" t="n"/>
      <c r="K37" s="4" t="n"/>
      <c r="L37" s="4" t="n"/>
      <c r="M37" s="4" t="n"/>
      <c r="N37" s="4" t="n"/>
      <c r="O37" s="4" t="n"/>
      <c r="P37" s="5" t="n"/>
      <c r="Q37" s="19">
        <f>P37</f>
        <v/>
      </c>
      <c r="R37" s="4" t="inlineStr">
        <is>
          <t>XUX4</t>
        </is>
      </c>
      <c r="S37" s="6">
        <f>B37</f>
        <v/>
      </c>
      <c r="T37" s="3">
        <f>IF(LEFT(R37,2)="XU","A50",CHOOSE(MATCH(RIGHT(R37,2),{"C1","C2","CH","HK","US","SP","KS","AU"},0), "ASHR","ASHR","ASHR","HSI","SPX","AS51","KS","AU"))</f>
        <v/>
      </c>
      <c r="U37" s="4" t="inlineStr">
        <is>
          <t>BUY</t>
        </is>
      </c>
      <c r="V37" s="7" t="n">
        <v>1</v>
      </c>
      <c r="W37" s="8">
        <f>IF(OR(U37="Buy", U37="Cover", U37="In",U37="Long",U37="BUY/C"), V37, IF(OR(U37="Sell", U37="Short", U37="Out",U37="SHRT"), V37*-1))</f>
        <v/>
      </c>
      <c r="X37" s="4" t="inlineStr">
        <is>
          <t>USD</t>
        </is>
      </c>
      <c r="Y37" s="9" t="n">
        <v>12947</v>
      </c>
      <c r="Z37" s="6" t="n">
        <v>1</v>
      </c>
      <c r="AA37" s="6">
        <f>X37</f>
        <v/>
      </c>
      <c r="AB37" s="10">
        <f>IF(E37="Bond", IFERROR(Y37*W37/Z37*G37,0)/100, IFERROR(Y37*W37/Z37*G37,0))</f>
        <v/>
      </c>
      <c r="AD37" s="11" t="n">
        <v>2.032923236</v>
      </c>
      <c r="AF37" s="11" t="n"/>
      <c r="AG37" s="11" t="n"/>
      <c r="AI37" s="11" t="n"/>
      <c r="AJ37" s="11" t="n"/>
      <c r="AO37" s="11" t="n"/>
      <c r="AP37" s="12" t="n"/>
      <c r="AQ37" s="11">
        <f>SUM(AD37:AP37)</f>
        <v/>
      </c>
      <c r="AS37" s="10">
        <f>AQ37+AB37</f>
        <v/>
      </c>
      <c r="AT37" s="10">
        <f>AS37/W37</f>
        <v/>
      </c>
      <c r="AU37" s="13" t="n"/>
      <c r="AV37" s="10">
        <f>IF(OR(E37="SWAP",E37="INDEX"),AS37,0)</f>
        <v/>
      </c>
      <c r="AW37" s="10" t="n"/>
      <c r="AY37" s="10" t="n"/>
      <c r="AZ37" s="10" t="n"/>
      <c r="BB37" s="13" t="n"/>
      <c r="BC37" s="13" t="n"/>
    </row>
    <row r="38" ht="14.15" customFormat="1" customHeight="1" s="3">
      <c r="A38" s="3">
        <f>ROW(B38)-1</f>
        <v/>
      </c>
      <c r="B38" s="3">
        <f>D38&amp;E38&amp;R38</f>
        <v/>
      </c>
      <c r="C38" s="6" t="inlineStr">
        <is>
          <t>IB</t>
        </is>
      </c>
      <c r="D38" s="6" t="inlineStr">
        <is>
          <t>IB</t>
        </is>
      </c>
      <c r="E38" s="4" t="inlineStr">
        <is>
          <t>Index Future</t>
        </is>
      </c>
      <c r="F38" s="4" t="n"/>
      <c r="G38" s="6" t="n">
        <v>1</v>
      </c>
      <c r="H38" s="4" t="n"/>
      <c r="I38" s="4" t="n"/>
      <c r="J38" s="4" t="n"/>
      <c r="K38" s="4" t="n"/>
      <c r="L38" s="4" t="n"/>
      <c r="M38" s="4" t="n"/>
      <c r="N38" s="4" t="n"/>
      <c r="O38" s="4" t="n"/>
      <c r="P38" s="5" t="n"/>
      <c r="Q38" s="19">
        <f>P38</f>
        <v/>
      </c>
      <c r="R38" s="4" t="inlineStr">
        <is>
          <t>XUX4</t>
        </is>
      </c>
      <c r="S38" s="6">
        <f>B38</f>
        <v/>
      </c>
      <c r="T38" s="3">
        <f>IF(LEFT(R38,2)="XU","A50",CHOOSE(MATCH(RIGHT(R38,2),{"C1","C2","CH","HK","US","SP","KS","AU"},0), "ASHR","ASHR","ASHR","HSI","SPX","AS51","KS","AU"))</f>
        <v/>
      </c>
      <c r="U38" s="4" t="inlineStr">
        <is>
          <t>BUY</t>
        </is>
      </c>
      <c r="V38" s="7" t="n">
        <v>1</v>
      </c>
      <c r="W38" s="8">
        <f>IF(OR(U38="Buy", U38="Cover", U38="In",U38="Long",U38="BUY/C"), V38, IF(OR(U38="Sell", U38="Short", U38="Out",U38="SHRT"), V38*-1))</f>
        <v/>
      </c>
      <c r="X38" s="4" t="inlineStr">
        <is>
          <t>USD</t>
        </is>
      </c>
      <c r="Y38" s="9" t="n">
        <v>12948</v>
      </c>
      <c r="Z38" s="6" t="n">
        <v>1</v>
      </c>
      <c r="AA38" s="6">
        <f>X38</f>
        <v/>
      </c>
      <c r="AB38" s="10">
        <f>IF(E38="Bond", IFERROR(Y38*W38/Z38*G38,0)/100, IFERROR(Y38*W38/Z38*G38,0))</f>
        <v/>
      </c>
      <c r="AD38" s="11" t="n">
        <v>2.032923236</v>
      </c>
      <c r="AF38" s="11" t="n"/>
      <c r="AG38" s="11" t="n"/>
      <c r="AI38" s="11" t="n"/>
      <c r="AJ38" s="11" t="n"/>
      <c r="AO38" s="11" t="n"/>
      <c r="AP38" s="12" t="n"/>
      <c r="AQ38" s="11">
        <f>SUM(AD38:AP38)</f>
        <v/>
      </c>
      <c r="AS38" s="10">
        <f>AQ38+AB38</f>
        <v/>
      </c>
      <c r="AT38" s="10">
        <f>AS38/W38</f>
        <v/>
      </c>
      <c r="AU38" s="13" t="n"/>
      <c r="AV38" s="10">
        <f>IF(OR(E38="SWAP",E38="INDEX"),AS38,0)</f>
        <v/>
      </c>
      <c r="AW38" s="10" t="n"/>
      <c r="AY38" s="10" t="n"/>
      <c r="AZ38" s="10" t="n"/>
      <c r="BB38" s="13" t="n"/>
      <c r="BC38" s="13" t="n"/>
    </row>
    <row r="39" ht="14.15" customFormat="1" customHeight="1" s="3">
      <c r="A39" s="3">
        <f>ROW(B39)-1</f>
        <v/>
      </c>
      <c r="B39" s="3">
        <f>D39&amp;E39&amp;R39</f>
        <v/>
      </c>
      <c r="C39" s="6" t="inlineStr">
        <is>
          <t>IB</t>
        </is>
      </c>
      <c r="D39" s="6" t="inlineStr">
        <is>
          <t>IB</t>
        </is>
      </c>
      <c r="E39" s="4" t="inlineStr">
        <is>
          <t>Index Future</t>
        </is>
      </c>
      <c r="F39" s="4" t="n"/>
      <c r="G39" s="6" t="n">
        <v>1</v>
      </c>
      <c r="H39" s="4" t="n"/>
      <c r="I39" s="4" t="n"/>
      <c r="J39" s="4" t="n"/>
      <c r="K39" s="4" t="n"/>
      <c r="L39" s="4" t="n"/>
      <c r="M39" s="4" t="n"/>
      <c r="N39" s="4" t="n"/>
      <c r="O39" s="4" t="n"/>
      <c r="P39" s="5" t="n"/>
      <c r="Q39" s="19">
        <f>P39</f>
        <v/>
      </c>
      <c r="R39" s="4" t="inlineStr">
        <is>
          <t>XUX4</t>
        </is>
      </c>
      <c r="S39" s="6">
        <f>B39</f>
        <v/>
      </c>
      <c r="T39" s="3">
        <f>IF(LEFT(R39,2)="XU","A50",CHOOSE(MATCH(RIGHT(R39,2),{"C1","C2","CH","HK","US","SP","KS","AU"},0), "ASHR","ASHR","ASHR","HSI","SPX","AS51","KS","AU"))</f>
        <v/>
      </c>
      <c r="U39" s="4" t="inlineStr">
        <is>
          <t>BUY</t>
        </is>
      </c>
      <c r="V39" s="7" t="n">
        <v>8</v>
      </c>
      <c r="W39" s="8">
        <f>IF(OR(U39="Buy", U39="Cover", U39="In",U39="Long",U39="BUY/C"), V39, IF(OR(U39="Sell", U39="Short", U39="Out",U39="SHRT"), V39*-1))</f>
        <v/>
      </c>
      <c r="X39" s="4" t="inlineStr">
        <is>
          <t>USD</t>
        </is>
      </c>
      <c r="Y39" s="9" t="n">
        <v>12946.5</v>
      </c>
      <c r="Z39" s="6" t="n">
        <v>1</v>
      </c>
      <c r="AA39" s="6">
        <f>X39</f>
        <v/>
      </c>
      <c r="AB39" s="10">
        <f>IF(E39="Bond", IFERROR(Y39*W39/Z39*G39,0)/100, IFERROR(Y39*W39/Z39*G39,0))</f>
        <v/>
      </c>
      <c r="AD39" s="11" t="n">
        <v>16.263385888</v>
      </c>
      <c r="AF39" s="11" t="n"/>
      <c r="AG39" s="11" t="n"/>
      <c r="AI39" s="11" t="n"/>
      <c r="AJ39" s="11" t="n"/>
      <c r="AO39" s="11" t="n"/>
      <c r="AP39" s="12" t="n"/>
      <c r="AQ39" s="11">
        <f>SUM(AD39:AP39)</f>
        <v/>
      </c>
      <c r="AS39" s="10">
        <f>AQ39+AB39</f>
        <v/>
      </c>
      <c r="AT39" s="10">
        <f>AS39/W39</f>
        <v/>
      </c>
      <c r="AU39" s="13" t="n"/>
      <c r="AV39" s="10">
        <f>IF(OR(E39="SWAP",E39="INDEX"),AS39,0)</f>
        <v/>
      </c>
      <c r="AW39" s="10" t="n"/>
      <c r="AY39" s="10" t="n"/>
      <c r="AZ39" s="10" t="n"/>
      <c r="BB39" s="13" t="n"/>
      <c r="BC39" s="13" t="n"/>
    </row>
    <row r="40" ht="14.15" customFormat="1" customHeight="1" s="3">
      <c r="A40" s="3">
        <f>ROW(B40)-1</f>
        <v/>
      </c>
      <c r="B40" s="3">
        <f>D40&amp;E40&amp;R40</f>
        <v/>
      </c>
      <c r="C40" s="6" t="inlineStr">
        <is>
          <t>IB</t>
        </is>
      </c>
      <c r="D40" s="6" t="inlineStr">
        <is>
          <t>IB</t>
        </is>
      </c>
      <c r="E40" s="4" t="inlineStr">
        <is>
          <t>Index Future</t>
        </is>
      </c>
      <c r="F40" s="4" t="n"/>
      <c r="G40" s="6" t="n">
        <v>1</v>
      </c>
      <c r="H40" s="4" t="n"/>
      <c r="I40" s="4" t="n"/>
      <c r="J40" s="4" t="n"/>
      <c r="K40" s="4" t="n"/>
      <c r="L40" s="4" t="n"/>
      <c r="M40" s="4" t="n"/>
      <c r="N40" s="4" t="n"/>
      <c r="O40" s="4" t="n"/>
      <c r="P40" s="5" t="n"/>
      <c r="Q40" s="19">
        <f>P40</f>
        <v/>
      </c>
      <c r="R40" s="4" t="inlineStr">
        <is>
          <t>XUX4</t>
        </is>
      </c>
      <c r="S40" s="6">
        <f>B40</f>
        <v/>
      </c>
      <c r="T40" s="3">
        <f>IF(LEFT(R40,2)="XU","A50",CHOOSE(MATCH(RIGHT(R40,2),{"C1","C2","CH","HK","US","SP","KS","AU"},0), "ASHR","ASHR","ASHR","HSI","SPX","AS51","KS","AU"))</f>
        <v/>
      </c>
      <c r="U40" s="4" t="inlineStr">
        <is>
          <t>BUY</t>
        </is>
      </c>
      <c r="V40" s="7" t="n">
        <v>1</v>
      </c>
      <c r="W40" s="8">
        <f>IF(OR(U40="Buy", U40="Cover", U40="In",U40="Long",U40="BUY/C"), V40, IF(OR(U40="Sell", U40="Short", U40="Out",U40="SHRT"), V40*-1))</f>
        <v/>
      </c>
      <c r="X40" s="4" t="inlineStr">
        <is>
          <t>USD</t>
        </is>
      </c>
      <c r="Y40" s="9" t="n">
        <v>12947</v>
      </c>
      <c r="Z40" s="6" t="n">
        <v>1</v>
      </c>
      <c r="AA40" s="6">
        <f>X40</f>
        <v/>
      </c>
      <c r="AB40" s="10">
        <f>IF(E40="Bond", IFERROR(Y40*W40/Z40*G40,0)/100, IFERROR(Y40*W40/Z40*G40,0))</f>
        <v/>
      </c>
      <c r="AD40" s="11" t="n">
        <v>2.032923236</v>
      </c>
      <c r="AF40" s="11" t="n"/>
      <c r="AG40" s="11" t="n"/>
      <c r="AI40" s="11" t="n"/>
      <c r="AJ40" s="11" t="n"/>
      <c r="AO40" s="11" t="n"/>
      <c r="AP40" s="12" t="n"/>
      <c r="AQ40" s="11">
        <f>SUM(AD40:AP40)</f>
        <v/>
      </c>
      <c r="AS40" s="10">
        <f>AQ40+AB40</f>
        <v/>
      </c>
      <c r="AT40" s="10">
        <f>AS40/W40</f>
        <v/>
      </c>
      <c r="AU40" s="13" t="n"/>
      <c r="AV40" s="10">
        <f>IF(OR(E40="SWAP",E40="INDEX"),AS40,0)</f>
        <v/>
      </c>
      <c r="AW40" s="10" t="n"/>
      <c r="AY40" s="10" t="n"/>
      <c r="AZ40" s="10" t="n"/>
      <c r="BB40" s="13" t="n"/>
      <c r="BC40" s="13" t="n"/>
    </row>
    <row r="41" ht="14.15" customFormat="1" customHeight="1" s="3">
      <c r="A41" s="3">
        <f>ROW(B41)-1</f>
        <v/>
      </c>
      <c r="B41" s="3">
        <f>D41&amp;E41&amp;R41</f>
        <v/>
      </c>
      <c r="C41" s="6" t="inlineStr">
        <is>
          <t>IB</t>
        </is>
      </c>
      <c r="D41" s="6" t="inlineStr">
        <is>
          <t>IB</t>
        </is>
      </c>
      <c r="E41" s="4" t="inlineStr">
        <is>
          <t>Index Future</t>
        </is>
      </c>
      <c r="F41" s="4" t="n"/>
      <c r="G41" s="6" t="n">
        <v>1</v>
      </c>
      <c r="H41" s="4" t="n"/>
      <c r="I41" s="4" t="n"/>
      <c r="J41" s="4" t="n"/>
      <c r="K41" s="4" t="n"/>
      <c r="L41" s="4" t="n"/>
      <c r="M41" s="4" t="n"/>
      <c r="N41" s="4" t="n"/>
      <c r="O41" s="4" t="n"/>
      <c r="P41" s="5" t="n"/>
      <c r="Q41" s="19">
        <f>P41</f>
        <v/>
      </c>
      <c r="R41" s="4" t="inlineStr">
        <is>
          <t>XUX4</t>
        </is>
      </c>
      <c r="S41" s="6">
        <f>B41</f>
        <v/>
      </c>
      <c r="T41" s="3">
        <f>IF(LEFT(R41,2)="XU","A50",CHOOSE(MATCH(RIGHT(R41,2),{"C1","C2","CH","HK","US","SP","KS","AU"},0), "ASHR","ASHR","ASHR","HSI","SPX","AS51","KS","AU"))</f>
        <v/>
      </c>
      <c r="U41" s="4" t="inlineStr">
        <is>
          <t>BUY</t>
        </is>
      </c>
      <c r="V41" s="7" t="n">
        <v>8</v>
      </c>
      <c r="W41" s="8">
        <f>IF(OR(U41="Buy", U41="Cover", U41="In",U41="Long",U41="BUY/C"), V41, IF(OR(U41="Sell", U41="Short", U41="Out",U41="SHRT"), V41*-1))</f>
        <v/>
      </c>
      <c r="X41" s="4" t="inlineStr">
        <is>
          <t>USD</t>
        </is>
      </c>
      <c r="Y41" s="9" t="n">
        <v>12946.375</v>
      </c>
      <c r="Z41" s="6" t="n">
        <v>1</v>
      </c>
      <c r="AA41" s="6">
        <f>X41</f>
        <v/>
      </c>
      <c r="AB41" s="10">
        <f>IF(E41="Bond", IFERROR(Y41*W41/Z41*G41,0)/100, IFERROR(Y41*W41/Z41*G41,0))</f>
        <v/>
      </c>
      <c r="AD41" s="11" t="n">
        <v>16.263385888</v>
      </c>
      <c r="AF41" s="11" t="n"/>
      <c r="AG41" s="11" t="n"/>
      <c r="AI41" s="11" t="n"/>
      <c r="AJ41" s="11" t="n"/>
      <c r="AO41" s="11" t="n"/>
      <c r="AP41" s="12" t="n"/>
      <c r="AQ41" s="11">
        <f>SUM(AD41:AP41)</f>
        <v/>
      </c>
      <c r="AS41" s="10">
        <f>AQ41+AB41</f>
        <v/>
      </c>
      <c r="AT41" s="10">
        <f>AS41/W41</f>
        <v/>
      </c>
      <c r="AU41" s="13" t="n"/>
      <c r="AV41" s="10">
        <f>IF(OR(E41="SWAP",E41="INDEX"),AS41,0)</f>
        <v/>
      </c>
      <c r="AW41" s="10" t="n"/>
      <c r="AY41" s="10" t="n"/>
      <c r="AZ41" s="10" t="n"/>
      <c r="BB41" s="13" t="n"/>
      <c r="BC41" s="13" t="n"/>
    </row>
    <row r="42" ht="14.15" customFormat="1" customHeight="1" s="3">
      <c r="A42" s="3">
        <f>ROW(B42)-1</f>
        <v/>
      </c>
      <c r="B42" s="3">
        <f>D42&amp;E42&amp;R42</f>
        <v/>
      </c>
      <c r="C42" s="6" t="inlineStr">
        <is>
          <t>IB</t>
        </is>
      </c>
      <c r="D42" s="6" t="inlineStr">
        <is>
          <t>IB</t>
        </is>
      </c>
      <c r="E42" s="4" t="inlineStr">
        <is>
          <t>Index Future</t>
        </is>
      </c>
      <c r="F42" s="4" t="n"/>
      <c r="G42" s="6" t="n">
        <v>1</v>
      </c>
      <c r="H42" s="4" t="n"/>
      <c r="I42" s="4" t="n"/>
      <c r="J42" s="4" t="n"/>
      <c r="K42" s="4" t="n"/>
      <c r="L42" s="4" t="n"/>
      <c r="M42" s="4" t="n"/>
      <c r="N42" s="4" t="n"/>
      <c r="O42" s="4" t="n"/>
      <c r="P42" s="5" t="n"/>
      <c r="Q42" s="19">
        <f>P42</f>
        <v/>
      </c>
      <c r="R42" s="4" t="inlineStr">
        <is>
          <t>XUX4</t>
        </is>
      </c>
      <c r="S42" s="6">
        <f>B42</f>
        <v/>
      </c>
      <c r="T42" s="3">
        <f>IF(LEFT(R42,2)="XU","A50",CHOOSE(MATCH(RIGHT(R42,2),{"C1","C2","CH","HK","US","SP","KS","AU"},0), "ASHR","ASHR","ASHR","HSI","SPX","AS51","KS","AU"))</f>
        <v/>
      </c>
      <c r="U42" s="4" t="inlineStr">
        <is>
          <t>BUY</t>
        </is>
      </c>
      <c r="V42" s="7" t="n">
        <v>3</v>
      </c>
      <c r="W42" s="8">
        <f>IF(OR(U42="Buy", U42="Cover", U42="In",U42="Long",U42="BUY/C"), V42, IF(OR(U42="Sell", U42="Short", U42="Out",U42="SHRT"), V42*-1))</f>
        <v/>
      </c>
      <c r="X42" s="4" t="inlineStr">
        <is>
          <t>USD</t>
        </is>
      </c>
      <c r="Y42" s="9" t="n">
        <v>12947.333333333</v>
      </c>
      <c r="Z42" s="6" t="n">
        <v>1</v>
      </c>
      <c r="AA42" s="6">
        <f>X42</f>
        <v/>
      </c>
      <c r="AB42" s="10">
        <f>IF(E42="Bond", IFERROR(Y42*W42/Z42*G42,0)/100, IFERROR(Y42*W42/Z42*G42,0))</f>
        <v/>
      </c>
      <c r="AD42" s="11" t="n">
        <v>6.098769708</v>
      </c>
      <c r="AF42" s="11" t="n"/>
      <c r="AG42" s="11" t="n"/>
      <c r="AI42" s="11" t="n"/>
      <c r="AJ42" s="11" t="n"/>
      <c r="AO42" s="11" t="n"/>
      <c r="AP42" s="12" t="n"/>
      <c r="AQ42" s="11">
        <f>SUM(AD42:AP42)</f>
        <v/>
      </c>
      <c r="AS42" s="10">
        <f>AQ42+AB42</f>
        <v/>
      </c>
      <c r="AT42" s="10">
        <f>AS42/W42</f>
        <v/>
      </c>
      <c r="AU42" s="13" t="n"/>
      <c r="AV42" s="10">
        <f>IF(OR(E42="SWAP",E42="INDEX"),AS42,0)</f>
        <v/>
      </c>
      <c r="AW42" s="10" t="n"/>
      <c r="AY42" s="10" t="n"/>
      <c r="AZ42" s="10" t="n"/>
      <c r="BB42" s="13" t="n"/>
      <c r="BC42" s="13" t="n"/>
    </row>
    <row r="43" ht="14.15" customFormat="1" customHeight="1" s="3">
      <c r="A43" s="3">
        <f>ROW(B43)-1</f>
        <v/>
      </c>
      <c r="B43" s="3">
        <f>D43&amp;E43&amp;R43</f>
        <v/>
      </c>
      <c r="C43" s="6" t="inlineStr">
        <is>
          <t>IB</t>
        </is>
      </c>
      <c r="D43" s="6" t="inlineStr">
        <is>
          <t>IB</t>
        </is>
      </c>
      <c r="E43" s="4" t="inlineStr">
        <is>
          <t>Index Future</t>
        </is>
      </c>
      <c r="F43" s="4" t="n"/>
      <c r="G43" s="6" t="n">
        <v>1</v>
      </c>
      <c r="H43" s="4" t="n"/>
      <c r="I43" s="4" t="n"/>
      <c r="J43" s="4" t="n"/>
      <c r="K43" s="4" t="n"/>
      <c r="L43" s="4" t="n"/>
      <c r="M43" s="4" t="n"/>
      <c r="N43" s="4" t="n"/>
      <c r="O43" s="4" t="n"/>
      <c r="P43" s="5" t="n"/>
      <c r="Q43" s="19">
        <f>P43</f>
        <v/>
      </c>
      <c r="R43" s="4" t="inlineStr">
        <is>
          <t>XUX4</t>
        </is>
      </c>
      <c r="S43" s="6">
        <f>B43</f>
        <v/>
      </c>
      <c r="T43" s="3">
        <f>IF(LEFT(R43,2)="XU","A50",CHOOSE(MATCH(RIGHT(R43,2),{"C1","C2","CH","HK","US","SP","KS","AU"},0), "ASHR","ASHR","ASHR","HSI","SPX","AS51","KS","AU"))</f>
        <v/>
      </c>
      <c r="U43" s="4" t="inlineStr">
        <is>
          <t>BUY</t>
        </is>
      </c>
      <c r="V43" s="7" t="n">
        <v>21</v>
      </c>
      <c r="W43" s="8">
        <f>IF(OR(U43="Buy", U43="Cover", U43="In",U43="Long",U43="BUY/C"), V43, IF(OR(U43="Sell", U43="Short", U43="Out",U43="SHRT"), V43*-1))</f>
        <v/>
      </c>
      <c r="X43" s="4" t="inlineStr">
        <is>
          <t>USD</t>
        </is>
      </c>
      <c r="Y43" s="9" t="n">
        <v>12942.666666667</v>
      </c>
      <c r="Z43" s="6" t="n">
        <v>1</v>
      </c>
      <c r="AA43" s="6">
        <f>X43</f>
        <v/>
      </c>
      <c r="AB43" s="10">
        <f>IF(E43="Bond", IFERROR(Y43*W43/Z43*G43,0)/100, IFERROR(Y43*W43/Z43*G43,0))</f>
        <v/>
      </c>
      <c r="AD43" s="11" t="n">
        <v>42.691387956</v>
      </c>
      <c r="AF43" s="11" t="n"/>
      <c r="AG43" s="11" t="n"/>
      <c r="AI43" s="11" t="n"/>
      <c r="AJ43" s="11" t="n"/>
      <c r="AO43" s="11" t="n"/>
      <c r="AP43" s="12" t="n"/>
      <c r="AQ43" s="11">
        <f>SUM(AD43:AP43)</f>
        <v/>
      </c>
      <c r="AS43" s="10">
        <f>AQ43+AB43</f>
        <v/>
      </c>
      <c r="AT43" s="10">
        <f>AS43/W43</f>
        <v/>
      </c>
      <c r="AU43" s="13" t="n"/>
      <c r="AV43" s="10">
        <f>IF(OR(E43="SWAP",E43="INDEX"),AS43,0)</f>
        <v/>
      </c>
      <c r="AW43" s="10" t="n"/>
      <c r="AY43" s="10" t="n"/>
      <c r="AZ43" s="10" t="n"/>
      <c r="BB43" s="13" t="n"/>
      <c r="BC43" s="13" t="n"/>
    </row>
    <row r="44" ht="14.15" customFormat="1" customHeight="1" s="3">
      <c r="A44" s="3">
        <f>ROW(B44)-1</f>
        <v/>
      </c>
      <c r="B44" s="3">
        <f>D44&amp;E44&amp;R44</f>
        <v/>
      </c>
      <c r="C44" s="6" t="inlineStr">
        <is>
          <t>IB</t>
        </is>
      </c>
      <c r="D44" s="6" t="inlineStr">
        <is>
          <t>IB</t>
        </is>
      </c>
      <c r="E44" s="4" t="inlineStr">
        <is>
          <t>Index Future</t>
        </is>
      </c>
      <c r="F44" s="4" t="n"/>
      <c r="G44" s="6" t="n">
        <v>1</v>
      </c>
      <c r="H44" s="4" t="n"/>
      <c r="I44" s="4" t="n"/>
      <c r="J44" s="4" t="n"/>
      <c r="K44" s="4" t="n"/>
      <c r="L44" s="4" t="n"/>
      <c r="M44" s="4" t="n"/>
      <c r="N44" s="4" t="n"/>
      <c r="O44" s="4" t="n"/>
      <c r="P44" s="5" t="n"/>
      <c r="Q44" s="19">
        <f>P44</f>
        <v/>
      </c>
      <c r="R44" s="4" t="inlineStr">
        <is>
          <t>XUX4</t>
        </is>
      </c>
      <c r="S44" s="6">
        <f>B44</f>
        <v/>
      </c>
      <c r="T44" s="3">
        <f>IF(LEFT(R44,2)="XU","A50",CHOOSE(MATCH(RIGHT(R44,2),{"C1","C2","CH","HK","US","SP","KS","AU"},0), "ASHR","ASHR","ASHR","HSI","SPX","AS51","KS","AU"))</f>
        <v/>
      </c>
      <c r="U44" s="4" t="inlineStr">
        <is>
          <t>BUY</t>
        </is>
      </c>
      <c r="V44" s="7" t="n">
        <v>2</v>
      </c>
      <c r="W44" s="8">
        <f>IF(OR(U44="Buy", U44="Cover", U44="In",U44="Long",U44="BUY/C"), V44, IF(OR(U44="Sell", U44="Short", U44="Out",U44="SHRT"), V44*-1))</f>
        <v/>
      </c>
      <c r="X44" s="4" t="inlineStr">
        <is>
          <t>USD</t>
        </is>
      </c>
      <c r="Y44" s="9" t="n">
        <v>12944</v>
      </c>
      <c r="Z44" s="6" t="n">
        <v>1</v>
      </c>
      <c r="AA44" s="6">
        <f>X44</f>
        <v/>
      </c>
      <c r="AB44" s="10">
        <f>IF(E44="Bond", IFERROR(Y44*W44/Z44*G44,0)/100, IFERROR(Y44*W44/Z44*G44,0))</f>
        <v/>
      </c>
      <c r="AD44" s="11" t="n">
        <v>4.065846472</v>
      </c>
      <c r="AF44" s="11" t="n"/>
      <c r="AG44" s="11" t="n"/>
      <c r="AI44" s="11" t="n"/>
      <c r="AJ44" s="11" t="n"/>
      <c r="AO44" s="11" t="n"/>
      <c r="AP44" s="12" t="n"/>
      <c r="AQ44" s="11">
        <f>SUM(AD44:AP44)</f>
        <v/>
      </c>
      <c r="AS44" s="10">
        <f>AQ44+AB44</f>
        <v/>
      </c>
      <c r="AT44" s="10">
        <f>AS44/W44</f>
        <v/>
      </c>
      <c r="AU44" s="13" t="n"/>
      <c r="AV44" s="10">
        <f>IF(OR(E44="SWAP",E44="INDEX"),AS44,0)</f>
        <v/>
      </c>
      <c r="AW44" s="10" t="n"/>
      <c r="AY44" s="10" t="n"/>
      <c r="AZ44" s="10" t="n"/>
      <c r="BB44" s="13" t="n"/>
      <c r="BC44" s="13" t="n"/>
    </row>
    <row r="45" ht="14.15" customFormat="1" customHeight="1" s="3">
      <c r="A45" s="3">
        <f>ROW(B45)-1</f>
        <v/>
      </c>
      <c r="B45" s="3">
        <f>D45&amp;E45&amp;R45</f>
        <v/>
      </c>
      <c r="C45" s="6" t="inlineStr">
        <is>
          <t>IB</t>
        </is>
      </c>
      <c r="D45" s="6" t="inlineStr">
        <is>
          <t>IB</t>
        </is>
      </c>
      <c r="E45" s="4" t="inlineStr">
        <is>
          <t>Index Future</t>
        </is>
      </c>
      <c r="F45" s="4" t="n"/>
      <c r="G45" s="6" t="n">
        <v>1</v>
      </c>
      <c r="H45" s="4" t="n"/>
      <c r="I45" s="4" t="n"/>
      <c r="J45" s="4" t="n"/>
      <c r="K45" s="4" t="n"/>
      <c r="L45" s="4" t="n"/>
      <c r="M45" s="4" t="n"/>
      <c r="N45" s="4" t="n"/>
      <c r="O45" s="4" t="n"/>
      <c r="P45" s="5" t="n"/>
      <c r="Q45" s="19">
        <f>P45</f>
        <v/>
      </c>
      <c r="R45" s="4" t="inlineStr">
        <is>
          <t>XUX4</t>
        </is>
      </c>
      <c r="S45" s="6">
        <f>B45</f>
        <v/>
      </c>
      <c r="T45" s="3">
        <f>IF(LEFT(R45,2)="XU","A50",CHOOSE(MATCH(RIGHT(R45,2),{"C1","C2","CH","HK","US","SP","KS","AU"},0), "ASHR","ASHR","ASHR","HSI","SPX","AS51","KS","AU"))</f>
        <v/>
      </c>
      <c r="U45" s="4" t="inlineStr">
        <is>
          <t>BUY</t>
        </is>
      </c>
      <c r="V45" s="7" t="n">
        <v>1</v>
      </c>
      <c r="W45" s="8">
        <f>IF(OR(U45="Buy", U45="Cover", U45="In",U45="Long",U45="BUY/C"), V45, IF(OR(U45="Sell", U45="Short", U45="Out",U45="SHRT"), V45*-1))</f>
        <v/>
      </c>
      <c r="X45" s="4" t="inlineStr">
        <is>
          <t>USD</t>
        </is>
      </c>
      <c r="Y45" s="9" t="n">
        <v>12944</v>
      </c>
      <c r="Z45" s="6" t="n">
        <v>1</v>
      </c>
      <c r="AA45" s="6">
        <f>X45</f>
        <v/>
      </c>
      <c r="AB45" s="10">
        <f>IF(E45="Bond", IFERROR(Y45*W45/Z45*G45,0)/100, IFERROR(Y45*W45/Z45*G45,0))</f>
        <v/>
      </c>
      <c r="AD45" s="11" t="n">
        <v>2.032923236</v>
      </c>
      <c r="AF45" s="11" t="n"/>
      <c r="AG45" s="11" t="n"/>
      <c r="AI45" s="11" t="n"/>
      <c r="AJ45" s="11" t="n"/>
      <c r="AO45" s="11" t="n"/>
      <c r="AP45" s="12" t="n"/>
      <c r="AQ45" s="11">
        <f>SUM(AD45:AP45)</f>
        <v/>
      </c>
      <c r="AS45" s="10">
        <f>AQ45+AB45</f>
        <v/>
      </c>
      <c r="AT45" s="10">
        <f>AS45/W45</f>
        <v/>
      </c>
      <c r="AU45" s="13" t="n"/>
      <c r="AV45" s="10">
        <f>IF(OR(E45="SWAP",E45="INDEX"),AS45,0)</f>
        <v/>
      </c>
      <c r="AW45" s="10" t="n"/>
      <c r="AY45" s="10" t="n"/>
      <c r="AZ45" s="10" t="n"/>
      <c r="BB45" s="13" t="n"/>
      <c r="BC45" s="13" t="n"/>
    </row>
    <row r="46" ht="14.15" customFormat="1" customHeight="1" s="3">
      <c r="A46" s="3">
        <f>ROW(B46)-1</f>
        <v/>
      </c>
      <c r="B46" s="3">
        <f>D46&amp;E46&amp;R46</f>
        <v/>
      </c>
      <c r="C46" s="6" t="inlineStr">
        <is>
          <t>IB</t>
        </is>
      </c>
      <c r="D46" s="6" t="inlineStr">
        <is>
          <t>IB</t>
        </is>
      </c>
      <c r="E46" s="4" t="inlineStr">
        <is>
          <t>Index Future</t>
        </is>
      </c>
      <c r="F46" s="4" t="n"/>
      <c r="G46" s="6" t="n">
        <v>1</v>
      </c>
      <c r="H46" s="4" t="n"/>
      <c r="I46" s="4" t="n"/>
      <c r="J46" s="4" t="n"/>
      <c r="K46" s="4" t="n"/>
      <c r="L46" s="4" t="n"/>
      <c r="M46" s="4" t="n"/>
      <c r="N46" s="4" t="n"/>
      <c r="O46" s="4" t="n"/>
      <c r="P46" s="5" t="n"/>
      <c r="Q46" s="19">
        <f>P46</f>
        <v/>
      </c>
      <c r="R46" s="4" t="inlineStr">
        <is>
          <t>XUX4</t>
        </is>
      </c>
      <c r="S46" s="6">
        <f>B46</f>
        <v/>
      </c>
      <c r="T46" s="3">
        <f>IF(LEFT(R46,2)="XU","A50",CHOOSE(MATCH(RIGHT(R46,2),{"C1","C2","CH","HK","US","SP","KS","AU"},0), "ASHR","ASHR","ASHR","HSI","SPX","AS51","KS","AU"))</f>
        <v/>
      </c>
      <c r="U46" s="4" t="inlineStr">
        <is>
          <t>BUY</t>
        </is>
      </c>
      <c r="V46" s="7" t="n">
        <v>2</v>
      </c>
      <c r="W46" s="8">
        <f>IF(OR(U46="Buy", U46="Cover", U46="In",U46="Long",U46="BUY/C"), V46, IF(OR(U46="Sell", U46="Short", U46="Out",U46="SHRT"), V46*-1))</f>
        <v/>
      </c>
      <c r="X46" s="4" t="inlineStr">
        <is>
          <t>USD</t>
        </is>
      </c>
      <c r="Y46" s="9" t="n">
        <v>12945</v>
      </c>
      <c r="Z46" s="6" t="n">
        <v>1</v>
      </c>
      <c r="AA46" s="6">
        <f>X46</f>
        <v/>
      </c>
      <c r="AB46" s="10">
        <f>IF(E46="Bond", IFERROR(Y46*W46/Z46*G46,0)/100, IFERROR(Y46*W46/Z46*G46,0))</f>
        <v/>
      </c>
      <c r="AD46" s="11" t="n">
        <v>4.065846472</v>
      </c>
      <c r="AF46" s="11" t="n"/>
      <c r="AG46" s="11" t="n"/>
      <c r="AI46" s="11" t="n"/>
      <c r="AJ46" s="11" t="n"/>
      <c r="AO46" s="11" t="n"/>
      <c r="AP46" s="12" t="n"/>
      <c r="AQ46" s="11">
        <f>SUM(AD46:AP46)</f>
        <v/>
      </c>
      <c r="AS46" s="10">
        <f>AQ46+AB46</f>
        <v/>
      </c>
      <c r="AT46" s="10">
        <f>AS46/W46</f>
        <v/>
      </c>
      <c r="AU46" s="13" t="n"/>
      <c r="AV46" s="10">
        <f>IF(OR(E46="SWAP",E46="INDEX"),AS46,0)</f>
        <v/>
      </c>
      <c r="AW46" s="10" t="n"/>
      <c r="AY46" s="10" t="n"/>
      <c r="AZ46" s="10" t="n"/>
      <c r="BB46" s="13" t="n"/>
      <c r="BC46" s="13" t="n"/>
    </row>
    <row r="47" ht="14.15" customFormat="1" customHeight="1" s="3">
      <c r="A47" s="3">
        <f>ROW(B47)-1</f>
        <v/>
      </c>
      <c r="B47" s="3">
        <f>D47&amp;E47&amp;R47</f>
        <v/>
      </c>
      <c r="C47" s="6" t="inlineStr">
        <is>
          <t>IB</t>
        </is>
      </c>
      <c r="D47" s="6" t="inlineStr">
        <is>
          <t>IB</t>
        </is>
      </c>
      <c r="E47" s="4" t="inlineStr">
        <is>
          <t>Index Future</t>
        </is>
      </c>
      <c r="F47" s="4" t="n"/>
      <c r="G47" s="6" t="n">
        <v>1</v>
      </c>
      <c r="H47" s="4" t="n"/>
      <c r="I47" s="4" t="n"/>
      <c r="J47" s="4" t="n"/>
      <c r="K47" s="4" t="n"/>
      <c r="L47" s="4" t="n"/>
      <c r="M47" s="4" t="n"/>
      <c r="N47" s="4" t="n"/>
      <c r="O47" s="4" t="n"/>
      <c r="P47" s="5" t="n"/>
      <c r="Q47" s="19">
        <f>P47</f>
        <v/>
      </c>
      <c r="R47" s="4" t="inlineStr">
        <is>
          <t>XUX4</t>
        </is>
      </c>
      <c r="S47" s="6">
        <f>B47</f>
        <v/>
      </c>
      <c r="T47" s="3">
        <f>IF(LEFT(R47,2)="XU","A50",CHOOSE(MATCH(RIGHT(R47,2),{"C1","C2","CH","HK","US","SP","KS","AU"},0), "ASHR","ASHR","ASHR","HSI","SPX","AS51","KS","AU"))</f>
        <v/>
      </c>
      <c r="U47" s="4" t="inlineStr">
        <is>
          <t>SHORT</t>
        </is>
      </c>
      <c r="V47" s="7" t="n">
        <v>200</v>
      </c>
      <c r="W47" s="8">
        <f>IF(OR(U47="Buy", U47="Cover", U47="In",U47="Long",U47="BUY/C"), V47, IF(OR(U47="Sell", U47="Short", U47="Out",U47="SHRT"), V47*-1))</f>
        <v/>
      </c>
      <c r="X47" s="4" t="inlineStr">
        <is>
          <t>USD</t>
        </is>
      </c>
      <c r="Y47" s="9" t="n">
        <v>12926.4</v>
      </c>
      <c r="Z47" s="6" t="n">
        <v>1</v>
      </c>
      <c r="AA47" s="6">
        <f>X47</f>
        <v/>
      </c>
      <c r="AB47" s="10">
        <f>IF(E47="Bond", IFERROR(Y47*W47/Z47*G47,0)/100, IFERROR(Y47*W47/Z47*G47,0))</f>
        <v/>
      </c>
      <c r="AD47" s="11" t="n">
        <v>366.5846472</v>
      </c>
      <c r="AF47" s="11" t="n"/>
      <c r="AG47" s="11" t="n"/>
      <c r="AI47" s="11" t="n"/>
      <c r="AJ47" s="11" t="n"/>
      <c r="AO47" s="11" t="n"/>
      <c r="AP47" s="12" t="n"/>
      <c r="AQ47" s="11">
        <f>SUM(AD47:AP47)</f>
        <v/>
      </c>
      <c r="AS47" s="10">
        <f>AQ47+AB47</f>
        <v/>
      </c>
      <c r="AT47" s="10">
        <f>AS47/W47</f>
        <v/>
      </c>
      <c r="AU47" s="13" t="n"/>
      <c r="AV47" s="10">
        <f>IF(OR(E47="SWAP",E47="INDEX"),AS47,0)</f>
        <v/>
      </c>
      <c r="AW47" s="10" t="n"/>
      <c r="AY47" s="10" t="n"/>
      <c r="AZ47" s="10" t="n"/>
      <c r="BB47" s="13" t="n"/>
      <c r="BC47" s="13" t="n"/>
    </row>
    <row r="48" ht="14.15" customFormat="1" customHeight="1" s="3">
      <c r="A48" s="3">
        <f>ROW(B48)-1</f>
        <v/>
      </c>
      <c r="B48" s="3">
        <f>D48&amp;E48&amp;R48</f>
        <v/>
      </c>
      <c r="C48" s="6" t="inlineStr">
        <is>
          <t>IB</t>
        </is>
      </c>
      <c r="D48" s="6" t="inlineStr">
        <is>
          <t>IB</t>
        </is>
      </c>
      <c r="E48" s="4" t="inlineStr">
        <is>
          <t>Index Future</t>
        </is>
      </c>
      <c r="F48" s="4" t="n"/>
      <c r="G48" s="6" t="n">
        <v>1</v>
      </c>
      <c r="H48" s="4" t="n"/>
      <c r="I48" s="4" t="n"/>
      <c r="J48" s="4" t="n"/>
      <c r="K48" s="4" t="n"/>
      <c r="L48" s="4" t="n"/>
      <c r="M48" s="4" t="n"/>
      <c r="N48" s="4" t="n"/>
      <c r="O48" s="4" t="n"/>
      <c r="P48" s="5" t="n"/>
      <c r="Q48" s="19">
        <f>P48</f>
        <v/>
      </c>
      <c r="R48" s="4" t="inlineStr">
        <is>
          <t>XUX4</t>
        </is>
      </c>
      <c r="S48" s="6">
        <f>B48</f>
        <v/>
      </c>
      <c r="T48" s="3">
        <f>IF(LEFT(R48,2)="XU","A50",CHOOSE(MATCH(RIGHT(R48,2),{"C1","C2","CH","HK","US","SP","KS","AU"},0), "ASHR","ASHR","ASHR","HSI","SPX","AS51","KS","AU"))</f>
        <v/>
      </c>
      <c r="U48" s="4" t="inlineStr">
        <is>
          <t>BUY</t>
        </is>
      </c>
      <c r="V48" s="7" t="n">
        <v>1</v>
      </c>
      <c r="W48" s="8">
        <f>IF(OR(U48="Buy", U48="Cover", U48="In",U48="Long",U48="BUY/C"), V48, IF(OR(U48="Sell", U48="Short", U48="Out",U48="SHRT"), V48*-1))</f>
        <v/>
      </c>
      <c r="X48" s="4" t="inlineStr">
        <is>
          <t>USD</t>
        </is>
      </c>
      <c r="Y48" s="9" t="n">
        <v>12991</v>
      </c>
      <c r="Z48" s="6" t="n">
        <v>1</v>
      </c>
      <c r="AA48" s="6">
        <f>X48</f>
        <v/>
      </c>
      <c r="AB48" s="10">
        <f>IF(E48="Bond", IFERROR(Y48*W48/Z48*G48,0)/100, IFERROR(Y48*W48/Z48*G48,0))</f>
        <v/>
      </c>
      <c r="AD48" s="11" t="n">
        <v>1.632971851</v>
      </c>
      <c r="AF48" s="11" t="n"/>
      <c r="AG48" s="11" t="n"/>
      <c r="AI48" s="11" t="n"/>
      <c r="AJ48" s="11" t="n"/>
      <c r="AO48" s="11" t="n"/>
      <c r="AP48" s="12" t="n"/>
      <c r="AQ48" s="11">
        <f>SUM(AD48:AP48)</f>
        <v/>
      </c>
      <c r="AS48" s="10">
        <f>AQ48+AB48</f>
        <v/>
      </c>
      <c r="AT48" s="10">
        <f>AS48/W48</f>
        <v/>
      </c>
      <c r="AU48" s="13" t="n"/>
      <c r="AV48" s="10">
        <f>IF(OR(E48="SWAP",E48="INDEX"),AS48,0)</f>
        <v/>
      </c>
      <c r="AW48" s="10" t="n"/>
      <c r="AY48" s="10" t="n"/>
      <c r="AZ48" s="10" t="n"/>
      <c r="BB48" s="13" t="n"/>
      <c r="BC48" s="13" t="n"/>
    </row>
    <row r="49" ht="14.15" customFormat="1" customHeight="1" s="3">
      <c r="A49" s="3">
        <f>ROW(B49)-1</f>
        <v/>
      </c>
      <c r="B49" s="3">
        <f>D49&amp;E49&amp;R49</f>
        <v/>
      </c>
      <c r="C49" s="6" t="inlineStr">
        <is>
          <t>IB</t>
        </is>
      </c>
      <c r="D49" s="6" t="inlineStr">
        <is>
          <t>IB</t>
        </is>
      </c>
      <c r="E49" s="4" t="inlineStr">
        <is>
          <t>Index Future</t>
        </is>
      </c>
      <c r="F49" s="4" t="n"/>
      <c r="G49" s="6" t="n">
        <v>1</v>
      </c>
      <c r="H49" s="4" t="n"/>
      <c r="I49" s="4" t="n"/>
      <c r="J49" s="4" t="n"/>
      <c r="K49" s="4" t="n"/>
      <c r="L49" s="4" t="n"/>
      <c r="M49" s="4" t="n"/>
      <c r="N49" s="4" t="n"/>
      <c r="O49" s="4" t="n"/>
      <c r="P49" s="5" t="n"/>
      <c r="Q49" s="19">
        <f>P49</f>
        <v/>
      </c>
      <c r="R49" s="4" t="inlineStr">
        <is>
          <t>XUX4</t>
        </is>
      </c>
      <c r="S49" s="6">
        <f>B49</f>
        <v/>
      </c>
      <c r="T49" s="3">
        <f>IF(LEFT(R49,2)="XU","A50",CHOOSE(MATCH(RIGHT(R49,2),{"C1","C2","CH","HK","US","SP","KS","AU"},0), "ASHR","ASHR","ASHR","HSI","SPX","AS51","KS","AU"))</f>
        <v/>
      </c>
      <c r="U49" s="4" t="inlineStr">
        <is>
          <t>BUY</t>
        </is>
      </c>
      <c r="V49" s="7" t="n">
        <v>1</v>
      </c>
      <c r="W49" s="8">
        <f>IF(OR(U49="Buy", U49="Cover", U49="In",U49="Long",U49="BUY/C"), V49, IF(OR(U49="Sell", U49="Short", U49="Out",U49="SHRT"), V49*-1))</f>
        <v/>
      </c>
      <c r="X49" s="4" t="inlineStr">
        <is>
          <t>USD</t>
        </is>
      </c>
      <c r="Y49" s="9" t="n">
        <v>12992</v>
      </c>
      <c r="Z49" s="6" t="n">
        <v>1</v>
      </c>
      <c r="AA49" s="6">
        <f>X49</f>
        <v/>
      </c>
      <c r="AB49" s="10">
        <f>IF(E49="Bond", IFERROR(Y49*W49/Z49*G49,0)/100, IFERROR(Y49*W49/Z49*G49,0))</f>
        <v/>
      </c>
      <c r="AD49" s="11" t="n">
        <v>1.632971851</v>
      </c>
      <c r="AF49" s="11" t="n"/>
      <c r="AG49" s="11" t="n"/>
      <c r="AI49" s="11" t="n"/>
      <c r="AJ49" s="11" t="n"/>
      <c r="AO49" s="11" t="n"/>
      <c r="AP49" s="12" t="n"/>
      <c r="AQ49" s="11">
        <f>SUM(AD49:AP49)</f>
        <v/>
      </c>
      <c r="AS49" s="10">
        <f>AQ49+AB49</f>
        <v/>
      </c>
      <c r="AT49" s="10">
        <f>AS49/W49</f>
        <v/>
      </c>
      <c r="AU49" s="13" t="n"/>
      <c r="AV49" s="10">
        <f>IF(OR(E49="SWAP",E49="INDEX"),AS49,0)</f>
        <v/>
      </c>
      <c r="AW49" s="10" t="n"/>
      <c r="AY49" s="10" t="n"/>
      <c r="AZ49" s="10" t="n"/>
      <c r="BB49" s="13" t="n"/>
      <c r="BC49" s="13" t="n"/>
    </row>
    <row r="50" ht="14.15" customFormat="1" customHeight="1" s="3">
      <c r="A50" s="3">
        <f>ROW(B50)-1</f>
        <v/>
      </c>
      <c r="B50" s="3">
        <f>D50&amp;E50&amp;R50</f>
        <v/>
      </c>
      <c r="C50" s="6" t="inlineStr">
        <is>
          <t>IB</t>
        </is>
      </c>
      <c r="D50" s="6" t="inlineStr">
        <is>
          <t>IB</t>
        </is>
      </c>
      <c r="E50" s="4" t="inlineStr">
        <is>
          <t>Index Future</t>
        </is>
      </c>
      <c r="F50" s="4" t="n"/>
      <c r="G50" s="6" t="n">
        <v>1</v>
      </c>
      <c r="H50" s="4" t="n"/>
      <c r="I50" s="4" t="n"/>
      <c r="J50" s="4" t="n"/>
      <c r="K50" s="4" t="n"/>
      <c r="L50" s="4" t="n"/>
      <c r="M50" s="4" t="n"/>
      <c r="N50" s="4" t="n"/>
      <c r="O50" s="4" t="n"/>
      <c r="P50" s="5" t="n"/>
      <c r="Q50" s="19">
        <f>P50</f>
        <v/>
      </c>
      <c r="R50" s="4" t="inlineStr">
        <is>
          <t>XUX4</t>
        </is>
      </c>
      <c r="S50" s="6">
        <f>B50</f>
        <v/>
      </c>
      <c r="T50" s="3">
        <f>IF(LEFT(R50,2)="XU","A50",CHOOSE(MATCH(RIGHT(R50,2),{"C1","C2","CH","HK","US","SP","KS","AU"},0), "ASHR","ASHR","ASHR","HSI","SPX","AS51","KS","AU"))</f>
        <v/>
      </c>
      <c r="U50" s="4" t="inlineStr">
        <is>
          <t>BUY</t>
        </is>
      </c>
      <c r="V50" s="7" t="n">
        <v>1</v>
      </c>
      <c r="W50" s="8">
        <f>IF(OR(U50="Buy", U50="Cover", U50="In",U50="Long",U50="BUY/C"), V50, IF(OR(U50="Sell", U50="Short", U50="Out",U50="SHRT"), V50*-1))</f>
        <v/>
      </c>
      <c r="X50" s="4" t="inlineStr">
        <is>
          <t>USD</t>
        </is>
      </c>
      <c r="Y50" s="9" t="n">
        <v>13006</v>
      </c>
      <c r="Z50" s="6" t="n">
        <v>1</v>
      </c>
      <c r="AA50" s="6">
        <f>X50</f>
        <v/>
      </c>
      <c r="AB50" s="10">
        <f>IF(E50="Bond", IFERROR(Y50*W50/Z50*G50,0)/100, IFERROR(Y50*W50/Z50*G50,0))</f>
        <v/>
      </c>
      <c r="AD50" s="11" t="n">
        <v>1.632971851</v>
      </c>
      <c r="AF50" s="11" t="n"/>
      <c r="AG50" s="11" t="n"/>
      <c r="AI50" s="11" t="n"/>
      <c r="AJ50" s="11" t="n"/>
      <c r="AO50" s="11" t="n"/>
      <c r="AP50" s="12" t="n"/>
      <c r="AQ50" s="11">
        <f>SUM(AD50:AP50)</f>
        <v/>
      </c>
      <c r="AS50" s="10">
        <f>AQ50+AB50</f>
        <v/>
      </c>
      <c r="AT50" s="10">
        <f>AS50/W50</f>
        <v/>
      </c>
      <c r="AU50" s="13" t="n"/>
      <c r="AV50" s="10">
        <f>IF(OR(E50="SWAP",E50="INDEX"),AS50,0)</f>
        <v/>
      </c>
      <c r="AW50" s="10" t="n"/>
      <c r="AY50" s="10" t="n"/>
      <c r="AZ50" s="10" t="n"/>
      <c r="BB50" s="13" t="n"/>
      <c r="BC50" s="13" t="n"/>
    </row>
    <row r="51" ht="14.15" customFormat="1" customHeight="1" s="3">
      <c r="A51" s="3">
        <f>ROW(B51)-1</f>
        <v/>
      </c>
      <c r="B51" s="3">
        <f>D51&amp;E51&amp;R51</f>
        <v/>
      </c>
      <c r="C51" s="6" t="inlineStr">
        <is>
          <t>IB</t>
        </is>
      </c>
      <c r="D51" s="6" t="inlineStr">
        <is>
          <t>IB</t>
        </is>
      </c>
      <c r="E51" s="4" t="inlineStr">
        <is>
          <t>Index Future</t>
        </is>
      </c>
      <c r="F51" s="4" t="n"/>
      <c r="G51" s="6" t="n">
        <v>1</v>
      </c>
      <c r="H51" s="4" t="n"/>
      <c r="I51" s="4" t="n"/>
      <c r="J51" s="4" t="n"/>
      <c r="K51" s="4" t="n"/>
      <c r="L51" s="4" t="n"/>
      <c r="M51" s="4" t="n"/>
      <c r="N51" s="4" t="n"/>
      <c r="O51" s="4" t="n"/>
      <c r="P51" s="5" t="n"/>
      <c r="Q51" s="19">
        <f>P51</f>
        <v/>
      </c>
      <c r="R51" s="4" t="inlineStr">
        <is>
          <t>XUX4</t>
        </is>
      </c>
      <c r="S51" s="6">
        <f>B51</f>
        <v/>
      </c>
      <c r="T51" s="3">
        <f>IF(LEFT(R51,2)="XU","A50",CHOOSE(MATCH(RIGHT(R51,2),{"C1","C2","CH","HK","US","SP","KS","AU"},0), "ASHR","ASHR","ASHR","HSI","SPX","AS51","KS","AU"))</f>
        <v/>
      </c>
      <c r="U51" s="4" t="inlineStr">
        <is>
          <t>BUY</t>
        </is>
      </c>
      <c r="V51" s="7" t="n">
        <v>4</v>
      </c>
      <c r="W51" s="8">
        <f>IF(OR(U51="Buy", U51="Cover", U51="In",U51="Long",U51="BUY/C"), V51, IF(OR(U51="Sell", U51="Short", U51="Out",U51="SHRT"), V51*-1))</f>
        <v/>
      </c>
      <c r="X51" s="4" t="inlineStr">
        <is>
          <t>USD</t>
        </is>
      </c>
      <c r="Y51" s="9" t="n">
        <v>13007.25</v>
      </c>
      <c r="Z51" s="6" t="n">
        <v>1</v>
      </c>
      <c r="AA51" s="6">
        <f>X51</f>
        <v/>
      </c>
      <c r="AB51" s="10">
        <f>IF(E51="Bond", IFERROR(Y51*W51/Z51*G51,0)/100, IFERROR(Y51*W51/Z51*G51,0))</f>
        <v/>
      </c>
      <c r="AD51" s="11" t="n">
        <v>6.531887404</v>
      </c>
      <c r="AF51" s="11" t="n"/>
      <c r="AG51" s="11" t="n"/>
      <c r="AI51" s="11" t="n"/>
      <c r="AJ51" s="11" t="n"/>
      <c r="AO51" s="11" t="n"/>
      <c r="AP51" s="12" t="n"/>
      <c r="AQ51" s="11">
        <f>SUM(AD51:AP51)</f>
        <v/>
      </c>
      <c r="AS51" s="10">
        <f>AQ51+AB51</f>
        <v/>
      </c>
      <c r="AT51" s="10">
        <f>AS51/W51</f>
        <v/>
      </c>
      <c r="AU51" s="13" t="n"/>
      <c r="AV51" s="10">
        <f>IF(OR(E51="SWAP",E51="INDEX"),AS51,0)</f>
        <v/>
      </c>
      <c r="AW51" s="10" t="n"/>
      <c r="AY51" s="10" t="n"/>
      <c r="AZ51" s="10" t="n"/>
      <c r="BB51" s="13" t="n"/>
      <c r="BC51" s="13" t="n"/>
    </row>
    <row r="52" ht="14.15" customFormat="1" customHeight="1" s="3">
      <c r="A52" s="3">
        <f>ROW(B52)-1</f>
        <v/>
      </c>
      <c r="B52" s="3">
        <f>D52&amp;E52&amp;R52</f>
        <v/>
      </c>
      <c r="C52" s="6" t="inlineStr">
        <is>
          <t>IB</t>
        </is>
      </c>
      <c r="D52" s="6" t="inlineStr">
        <is>
          <t>IB</t>
        </is>
      </c>
      <c r="E52" s="4" t="inlineStr">
        <is>
          <t>Index Future</t>
        </is>
      </c>
      <c r="F52" s="4" t="n"/>
      <c r="G52" s="6" t="n">
        <v>1</v>
      </c>
      <c r="H52" s="4" t="n"/>
      <c r="I52" s="4" t="n"/>
      <c r="J52" s="4" t="n"/>
      <c r="K52" s="4" t="n"/>
      <c r="L52" s="4" t="n"/>
      <c r="M52" s="4" t="n"/>
      <c r="N52" s="4" t="n"/>
      <c r="O52" s="4" t="n"/>
      <c r="P52" s="5" t="n"/>
      <c r="Q52" s="19">
        <f>P52</f>
        <v/>
      </c>
      <c r="R52" s="4" t="inlineStr">
        <is>
          <t>XUX4</t>
        </is>
      </c>
      <c r="S52" s="6">
        <f>B52</f>
        <v/>
      </c>
      <c r="T52" s="3">
        <f>IF(LEFT(R52,2)="XU","A50",CHOOSE(MATCH(RIGHT(R52,2),{"C1","C2","CH","HK","US","SP","KS","AU"},0), "ASHR","ASHR","ASHR","HSI","SPX","AS51","KS","AU"))</f>
        <v/>
      </c>
      <c r="U52" s="4" t="inlineStr">
        <is>
          <t>BUY</t>
        </is>
      </c>
      <c r="V52" s="7" t="n">
        <v>5</v>
      </c>
      <c r="W52" s="8">
        <f>IF(OR(U52="Buy", U52="Cover", U52="In",U52="Long",U52="BUY/C"), V52, IF(OR(U52="Sell", U52="Short", U52="Out",U52="SHRT"), V52*-1))</f>
        <v/>
      </c>
      <c r="X52" s="4" t="inlineStr">
        <is>
          <t>USD</t>
        </is>
      </c>
      <c r="Y52" s="9" t="n">
        <v>13003</v>
      </c>
      <c r="Z52" s="6" t="n">
        <v>1</v>
      </c>
      <c r="AA52" s="6">
        <f>X52</f>
        <v/>
      </c>
      <c r="AB52" s="10">
        <f>IF(E52="Bond", IFERROR(Y52*W52/Z52*G52,0)/100, IFERROR(Y52*W52/Z52*G52,0))</f>
        <v/>
      </c>
      <c r="AD52" s="11" t="n">
        <v>8.164859255</v>
      </c>
      <c r="AF52" s="11" t="n"/>
      <c r="AG52" s="11" t="n"/>
      <c r="AI52" s="11" t="n"/>
      <c r="AJ52" s="11" t="n"/>
      <c r="AO52" s="11" t="n"/>
      <c r="AP52" s="12" t="n"/>
      <c r="AQ52" s="11">
        <f>SUM(AD52:AP52)</f>
        <v/>
      </c>
      <c r="AS52" s="10">
        <f>AQ52+AB52</f>
        <v/>
      </c>
      <c r="AT52" s="10">
        <f>AS52/W52</f>
        <v/>
      </c>
      <c r="AU52" s="13" t="n"/>
      <c r="AV52" s="10">
        <f>IF(OR(E52="SWAP",E52="INDEX"),AS52,0)</f>
        <v/>
      </c>
      <c r="AW52" s="10" t="n"/>
      <c r="AY52" s="10" t="n"/>
      <c r="AZ52" s="10" t="n"/>
      <c r="BB52" s="13" t="n"/>
      <c r="BC52" s="13" t="n"/>
    </row>
    <row r="53" ht="14.15" customFormat="1" customHeight="1" s="3">
      <c r="A53" s="3">
        <f>ROW(B53)-1</f>
        <v/>
      </c>
      <c r="B53" s="3">
        <f>D53&amp;E53&amp;R53</f>
        <v/>
      </c>
      <c r="C53" s="6" t="inlineStr">
        <is>
          <t>IB</t>
        </is>
      </c>
      <c r="D53" s="6" t="inlineStr">
        <is>
          <t>IB</t>
        </is>
      </c>
      <c r="E53" s="4" t="inlineStr">
        <is>
          <t>Index Future</t>
        </is>
      </c>
      <c r="F53" s="4" t="n"/>
      <c r="G53" s="6" t="n">
        <v>1</v>
      </c>
      <c r="H53" s="4" t="n"/>
      <c r="I53" s="4" t="n"/>
      <c r="J53" s="4" t="n"/>
      <c r="K53" s="4" t="n"/>
      <c r="L53" s="4" t="n"/>
      <c r="M53" s="4" t="n"/>
      <c r="N53" s="4" t="n"/>
      <c r="O53" s="4" t="n"/>
      <c r="P53" s="5" t="n"/>
      <c r="Q53" s="19">
        <f>P53</f>
        <v/>
      </c>
      <c r="R53" s="4" t="inlineStr">
        <is>
          <t>XUX4</t>
        </is>
      </c>
      <c r="S53" s="6">
        <f>B53</f>
        <v/>
      </c>
      <c r="T53" s="3">
        <f>IF(LEFT(R53,2)="XU","A50",CHOOSE(MATCH(RIGHT(R53,2),{"C1","C2","CH","HK","US","SP","KS","AU"},0), "ASHR","ASHR","ASHR","HSI","SPX","AS51","KS","AU"))</f>
        <v/>
      </c>
      <c r="U53" s="4" t="inlineStr">
        <is>
          <t>BUY</t>
        </is>
      </c>
      <c r="V53" s="7" t="n">
        <v>1</v>
      </c>
      <c r="W53" s="8">
        <f>IF(OR(U53="Buy", U53="Cover", U53="In",U53="Long",U53="BUY/C"), V53, IF(OR(U53="Sell", U53="Short", U53="Out",U53="SHRT"), V53*-1))</f>
        <v/>
      </c>
      <c r="X53" s="4" t="inlineStr">
        <is>
          <t>USD</t>
        </is>
      </c>
      <c r="Y53" s="9" t="n">
        <v>13003</v>
      </c>
      <c r="Z53" s="6" t="n">
        <v>1</v>
      </c>
      <c r="AA53" s="6">
        <f>X53</f>
        <v/>
      </c>
      <c r="AB53" s="10">
        <f>IF(E53="Bond", IFERROR(Y53*W53/Z53*G53,0)/100, IFERROR(Y53*W53/Z53*G53,0))</f>
        <v/>
      </c>
      <c r="AD53" s="11" t="n">
        <v>1.632971851</v>
      </c>
      <c r="AF53" s="11" t="n"/>
      <c r="AG53" s="11" t="n"/>
      <c r="AI53" s="11" t="n"/>
      <c r="AJ53" s="11" t="n"/>
      <c r="AO53" s="11" t="n"/>
      <c r="AP53" s="12" t="n"/>
      <c r="AQ53" s="11">
        <f>SUM(AD53:AP53)</f>
        <v/>
      </c>
      <c r="AS53" s="10">
        <f>AQ53+AB53</f>
        <v/>
      </c>
      <c r="AT53" s="10">
        <f>AS53/W53</f>
        <v/>
      </c>
      <c r="AU53" s="13" t="n"/>
      <c r="AV53" s="10">
        <f>IF(OR(E53="SWAP",E53="INDEX"),AS53,0)</f>
        <v/>
      </c>
      <c r="AW53" s="10" t="n"/>
      <c r="AY53" s="10" t="n"/>
      <c r="AZ53" s="10" t="n"/>
      <c r="BB53" s="13" t="n"/>
      <c r="BC53" s="13" t="n"/>
    </row>
    <row r="54" ht="14.15" customFormat="1" customHeight="1" s="3">
      <c r="A54" s="3">
        <f>ROW(B54)-1</f>
        <v/>
      </c>
      <c r="B54" s="3">
        <f>D54&amp;E54&amp;R54</f>
        <v/>
      </c>
      <c r="C54" s="6" t="inlineStr">
        <is>
          <t>IB</t>
        </is>
      </c>
      <c r="D54" s="6" t="inlineStr">
        <is>
          <t>IB</t>
        </is>
      </c>
      <c r="E54" s="4" t="inlineStr">
        <is>
          <t>Index Future</t>
        </is>
      </c>
      <c r="F54" s="4" t="n"/>
      <c r="G54" s="6" t="n">
        <v>1</v>
      </c>
      <c r="H54" s="4" t="n"/>
      <c r="I54" s="4" t="n"/>
      <c r="J54" s="4" t="n"/>
      <c r="K54" s="4" t="n"/>
      <c r="L54" s="4" t="n"/>
      <c r="M54" s="4" t="n"/>
      <c r="N54" s="4" t="n"/>
      <c r="O54" s="4" t="n"/>
      <c r="P54" s="5" t="n"/>
      <c r="Q54" s="19">
        <f>P54</f>
        <v/>
      </c>
      <c r="R54" s="4" t="inlineStr">
        <is>
          <t>XUX4</t>
        </is>
      </c>
      <c r="S54" s="6">
        <f>B54</f>
        <v/>
      </c>
      <c r="T54" s="3">
        <f>IF(LEFT(R54,2)="XU","A50",CHOOSE(MATCH(RIGHT(R54,2),{"C1","C2","CH","HK","US","SP","KS","AU"},0), "ASHR","ASHR","ASHR","HSI","SPX","AS51","KS","AU"))</f>
        <v/>
      </c>
      <c r="U54" s="4" t="inlineStr">
        <is>
          <t>BUY</t>
        </is>
      </c>
      <c r="V54" s="7" t="n">
        <v>1</v>
      </c>
      <c r="W54" s="8">
        <f>IF(OR(U54="Buy", U54="Cover", U54="In",U54="Long",U54="BUY/C"), V54, IF(OR(U54="Sell", U54="Short", U54="Out",U54="SHRT"), V54*-1))</f>
        <v/>
      </c>
      <c r="X54" s="4" t="inlineStr">
        <is>
          <t>USD</t>
        </is>
      </c>
      <c r="Y54" s="9" t="n">
        <v>13003</v>
      </c>
      <c r="Z54" s="6" t="n">
        <v>1</v>
      </c>
      <c r="AA54" s="6">
        <f>X54</f>
        <v/>
      </c>
      <c r="AB54" s="10">
        <f>IF(E54="Bond", IFERROR(Y54*W54/Z54*G54,0)/100, IFERROR(Y54*W54/Z54*G54,0))</f>
        <v/>
      </c>
      <c r="AD54" s="11" t="n">
        <v>1.632971851</v>
      </c>
      <c r="AF54" s="11" t="n"/>
      <c r="AG54" s="11" t="n"/>
      <c r="AI54" s="11" t="n"/>
      <c r="AJ54" s="11" t="n"/>
      <c r="AO54" s="11" t="n"/>
      <c r="AP54" s="12" t="n"/>
      <c r="AQ54" s="11">
        <f>SUM(AD54:AP54)</f>
        <v/>
      </c>
      <c r="AS54" s="10">
        <f>AQ54+AB54</f>
        <v/>
      </c>
      <c r="AT54" s="10">
        <f>AS54/W54</f>
        <v/>
      </c>
      <c r="AU54" s="13" t="n"/>
      <c r="AV54" s="10">
        <f>IF(OR(E54="SWAP",E54="INDEX"),AS54,0)</f>
        <v/>
      </c>
      <c r="AW54" s="10" t="n"/>
      <c r="AY54" s="10" t="n"/>
      <c r="AZ54" s="10" t="n"/>
      <c r="BB54" s="13" t="n"/>
      <c r="BC54" s="13" t="n"/>
    </row>
    <row r="55" ht="14.15" customFormat="1" customHeight="1" s="3">
      <c r="A55" s="3">
        <f>ROW(B55)-1</f>
        <v/>
      </c>
      <c r="B55" s="3">
        <f>D55&amp;E55&amp;R55</f>
        <v/>
      </c>
      <c r="C55" s="6" t="inlineStr">
        <is>
          <t>IB</t>
        </is>
      </c>
      <c r="D55" s="6" t="inlineStr">
        <is>
          <t>IB</t>
        </is>
      </c>
      <c r="E55" s="4" t="inlineStr">
        <is>
          <t>Index Future</t>
        </is>
      </c>
      <c r="F55" s="4" t="n"/>
      <c r="G55" s="6" t="n">
        <v>1</v>
      </c>
      <c r="H55" s="4" t="n"/>
      <c r="I55" s="4" t="n"/>
      <c r="J55" s="4" t="n"/>
      <c r="K55" s="4" t="n"/>
      <c r="L55" s="4" t="n"/>
      <c r="M55" s="4" t="n"/>
      <c r="N55" s="4" t="n"/>
      <c r="O55" s="4" t="n"/>
      <c r="P55" s="5" t="n"/>
      <c r="Q55" s="19">
        <f>P55</f>
        <v/>
      </c>
      <c r="R55" s="4" t="inlineStr">
        <is>
          <t>XUX4</t>
        </is>
      </c>
      <c r="S55" s="6">
        <f>B55</f>
        <v/>
      </c>
      <c r="T55" s="3">
        <f>IF(LEFT(R55,2)="XU","A50",CHOOSE(MATCH(RIGHT(R55,2),{"C1","C2","CH","HK","US","SP","KS","AU"},0), "ASHR","ASHR","ASHR","HSI","SPX","AS51","KS","AU"))</f>
        <v/>
      </c>
      <c r="U55" s="4" t="inlineStr">
        <is>
          <t>BUY</t>
        </is>
      </c>
      <c r="V55" s="7" t="n">
        <v>11</v>
      </c>
      <c r="W55" s="8">
        <f>IF(OR(U55="Buy", U55="Cover", U55="In",U55="Long",U55="BUY/C"), V55, IF(OR(U55="Sell", U55="Short", U55="Out",U55="SHRT"), V55*-1))</f>
        <v/>
      </c>
      <c r="X55" s="4" t="inlineStr">
        <is>
          <t>USD</t>
        </is>
      </c>
      <c r="Y55" s="9" t="n">
        <v>12998.181818182</v>
      </c>
      <c r="Z55" s="6" t="n">
        <v>1</v>
      </c>
      <c r="AA55" s="6">
        <f>X55</f>
        <v/>
      </c>
      <c r="AB55" s="10">
        <f>IF(E55="Bond", IFERROR(Y55*W55/Z55*G55,0)/100, IFERROR(Y55*W55/Z55*G55,0))</f>
        <v/>
      </c>
      <c r="AD55" s="11" t="n">
        <v>17.962690361</v>
      </c>
      <c r="AF55" s="11" t="n"/>
      <c r="AG55" s="11" t="n"/>
      <c r="AI55" s="11" t="n"/>
      <c r="AJ55" s="11" t="n"/>
      <c r="AO55" s="11" t="n"/>
      <c r="AP55" s="12" t="n"/>
      <c r="AQ55" s="11">
        <f>SUM(AD55:AP55)</f>
        <v/>
      </c>
      <c r="AS55" s="10">
        <f>AQ55+AB55</f>
        <v/>
      </c>
      <c r="AT55" s="10">
        <f>AS55/W55</f>
        <v/>
      </c>
      <c r="AU55" s="13" t="n"/>
      <c r="AV55" s="10">
        <f>IF(OR(E55="SWAP",E55="INDEX"),AS55,0)</f>
        <v/>
      </c>
      <c r="AW55" s="10" t="n"/>
      <c r="AY55" s="10" t="n"/>
      <c r="AZ55" s="10" t="n"/>
      <c r="BB55" s="13" t="n"/>
      <c r="BC55" s="13" t="n"/>
    </row>
    <row r="56" ht="14.15" customFormat="1" customHeight="1" s="3">
      <c r="A56" s="3">
        <f>ROW(B56)-1</f>
        <v/>
      </c>
      <c r="B56" s="3">
        <f>D56&amp;E56&amp;R56</f>
        <v/>
      </c>
      <c r="C56" s="6" t="inlineStr">
        <is>
          <t>IB</t>
        </is>
      </c>
      <c r="D56" s="6" t="inlineStr">
        <is>
          <t>IB</t>
        </is>
      </c>
      <c r="E56" s="4" t="inlineStr">
        <is>
          <t>Index Future</t>
        </is>
      </c>
      <c r="F56" s="4" t="n"/>
      <c r="G56" s="6" t="n">
        <v>1</v>
      </c>
      <c r="H56" s="4" t="n"/>
      <c r="I56" s="4" t="n"/>
      <c r="J56" s="4" t="n"/>
      <c r="K56" s="4" t="n"/>
      <c r="L56" s="4" t="n"/>
      <c r="M56" s="4" t="n"/>
      <c r="N56" s="4" t="n"/>
      <c r="O56" s="4" t="n"/>
      <c r="P56" s="5" t="n"/>
      <c r="Q56" s="19">
        <f>P56</f>
        <v/>
      </c>
      <c r="R56" s="4" t="inlineStr">
        <is>
          <t>XUX4</t>
        </is>
      </c>
      <c r="S56" s="6">
        <f>B56</f>
        <v/>
      </c>
      <c r="T56" s="3">
        <f>IF(LEFT(R56,2)="XU","A50",CHOOSE(MATCH(RIGHT(R56,2),{"C1","C2","CH","HK","US","SP","KS","AU"},0), "ASHR","ASHR","ASHR","HSI","SPX","AS51","KS","AU"))</f>
        <v/>
      </c>
      <c r="U56" s="4" t="inlineStr">
        <is>
          <t>BUY</t>
        </is>
      </c>
      <c r="V56" s="7" t="n">
        <v>1</v>
      </c>
      <c r="W56" s="8">
        <f>IF(OR(U56="Buy", U56="Cover", U56="In",U56="Long",U56="BUY/C"), V56, IF(OR(U56="Sell", U56="Short", U56="Out",U56="SHRT"), V56*-1))</f>
        <v/>
      </c>
      <c r="X56" s="4" t="inlineStr">
        <is>
          <t>USD</t>
        </is>
      </c>
      <c r="Y56" s="9" t="n">
        <v>13003</v>
      </c>
      <c r="Z56" s="6" t="n">
        <v>1</v>
      </c>
      <c r="AA56" s="6">
        <f>X56</f>
        <v/>
      </c>
      <c r="AB56" s="10">
        <f>IF(E56="Bond", IFERROR(Y56*W56/Z56*G56,0)/100, IFERROR(Y56*W56/Z56*G56,0))</f>
        <v/>
      </c>
      <c r="AD56" s="11" t="n">
        <v>1.632971851</v>
      </c>
      <c r="AF56" s="11" t="n"/>
      <c r="AG56" s="11" t="n"/>
      <c r="AI56" s="11" t="n"/>
      <c r="AJ56" s="11" t="n"/>
      <c r="AO56" s="11" t="n"/>
      <c r="AP56" s="12" t="n"/>
      <c r="AQ56" s="11">
        <f>SUM(AD56:AP56)</f>
        <v/>
      </c>
      <c r="AS56" s="10">
        <f>AQ56+AB56</f>
        <v/>
      </c>
      <c r="AT56" s="10">
        <f>AS56/W56</f>
        <v/>
      </c>
      <c r="AU56" s="13" t="n"/>
      <c r="AV56" s="10">
        <f>IF(OR(E56="SWAP",E56="INDEX"),AS56,0)</f>
        <v/>
      </c>
      <c r="AW56" s="10" t="n"/>
      <c r="AY56" s="10" t="n"/>
      <c r="AZ56" s="10" t="n"/>
      <c r="BB56" s="13" t="n"/>
      <c r="BC56" s="13" t="n"/>
    </row>
    <row r="57" ht="14.15" customFormat="1" customHeight="1" s="3">
      <c r="A57" s="3">
        <f>ROW(B57)-1</f>
        <v/>
      </c>
      <c r="B57" s="3">
        <f>D57&amp;E57&amp;R57</f>
        <v/>
      </c>
      <c r="C57" s="6" t="inlineStr">
        <is>
          <t>IB</t>
        </is>
      </c>
      <c r="D57" s="6" t="inlineStr">
        <is>
          <t>IB</t>
        </is>
      </c>
      <c r="E57" s="4" t="inlineStr">
        <is>
          <t>Index Future</t>
        </is>
      </c>
      <c r="F57" s="4" t="n"/>
      <c r="G57" s="6" t="n">
        <v>1</v>
      </c>
      <c r="H57" s="4" t="n"/>
      <c r="I57" s="4" t="n"/>
      <c r="J57" s="4" t="n"/>
      <c r="K57" s="4" t="n"/>
      <c r="L57" s="4" t="n"/>
      <c r="M57" s="4" t="n"/>
      <c r="N57" s="4" t="n"/>
      <c r="O57" s="4" t="n"/>
      <c r="P57" s="5" t="n"/>
      <c r="Q57" s="19">
        <f>P57</f>
        <v/>
      </c>
      <c r="R57" s="4" t="inlineStr">
        <is>
          <t>XUX4</t>
        </is>
      </c>
      <c r="S57" s="6">
        <f>B57</f>
        <v/>
      </c>
      <c r="T57" s="3">
        <f>IF(LEFT(R57,2)="XU","A50",CHOOSE(MATCH(RIGHT(R57,2),{"C1","C2","CH","HK","US","SP","KS","AU"},0), "ASHR","ASHR","ASHR","HSI","SPX","AS51","KS","AU"))</f>
        <v/>
      </c>
      <c r="U57" s="4" t="inlineStr">
        <is>
          <t>SHORT</t>
        </is>
      </c>
      <c r="V57" s="7" t="n">
        <v>26</v>
      </c>
      <c r="W57" s="8">
        <f>IF(OR(U57="Buy", U57="Cover", U57="In",U57="Long",U57="BUY/C"), V57, IF(OR(U57="Sell", U57="Short", U57="Out",U57="SHRT"), V57*-1))</f>
        <v/>
      </c>
      <c r="X57" s="4" t="inlineStr">
        <is>
          <t>USD</t>
        </is>
      </c>
      <c r="Y57" s="9" t="n">
        <v>13021.730769231</v>
      </c>
      <c r="Z57" s="6" t="n">
        <v>1</v>
      </c>
      <c r="AA57" s="6">
        <f>X57</f>
        <v/>
      </c>
      <c r="AB57" s="10">
        <f>IF(E57="Bond", IFERROR(Y57*W57/Z57*G57,0)/100, IFERROR(Y57*W57/Z57*G57,0))</f>
        <v/>
      </c>
      <c r="AD57" s="11" t="n">
        <v>42.457268126</v>
      </c>
      <c r="AF57" s="11" t="n"/>
      <c r="AG57" s="11" t="n"/>
      <c r="AI57" s="11" t="n"/>
      <c r="AJ57" s="11" t="n"/>
      <c r="AO57" s="11" t="n"/>
      <c r="AP57" s="12" t="n"/>
      <c r="AQ57" s="11">
        <f>SUM(AD57:AP57)</f>
        <v/>
      </c>
      <c r="AS57" s="10">
        <f>AQ57+AB57</f>
        <v/>
      </c>
      <c r="AT57" s="10">
        <f>AS57/W57</f>
        <v/>
      </c>
      <c r="AU57" s="13" t="n"/>
      <c r="AV57" s="10">
        <f>IF(OR(E57="SWAP",E57="INDEX"),AS57,0)</f>
        <v/>
      </c>
      <c r="AW57" s="10" t="n"/>
      <c r="AY57" s="10" t="n"/>
      <c r="AZ57" s="10" t="n"/>
      <c r="BB57" s="13" t="n"/>
      <c r="BC57" s="13" t="n"/>
    </row>
    <row r="58" ht="14.15" customFormat="1" customHeight="1" s="3">
      <c r="A58" s="3">
        <f>ROW(B58)-1</f>
        <v/>
      </c>
      <c r="B58" s="3">
        <f>D58&amp;E58&amp;R58</f>
        <v/>
      </c>
      <c r="C58" s="6" t="inlineStr">
        <is>
          <t>IB</t>
        </is>
      </c>
      <c r="D58" s="6" t="inlineStr">
        <is>
          <t>IB</t>
        </is>
      </c>
      <c r="E58" s="4" t="inlineStr">
        <is>
          <t>Index Future</t>
        </is>
      </c>
      <c r="F58" s="4" t="n"/>
      <c r="G58" s="6" t="n">
        <v>1</v>
      </c>
      <c r="H58" s="4" t="n"/>
      <c r="I58" s="4" t="n"/>
      <c r="J58" s="4" t="n"/>
      <c r="K58" s="4" t="n"/>
      <c r="L58" s="4" t="n"/>
      <c r="M58" s="4" t="n"/>
      <c r="N58" s="4" t="n"/>
      <c r="O58" s="4" t="n"/>
      <c r="P58" s="5" t="n"/>
      <c r="Q58" s="19">
        <f>P58</f>
        <v/>
      </c>
      <c r="R58" s="4" t="inlineStr">
        <is>
          <t>XUZ4</t>
        </is>
      </c>
      <c r="S58" s="6">
        <f>B58</f>
        <v/>
      </c>
      <c r="T58" s="3">
        <f>IF(LEFT(R58,2)="XU","A50",CHOOSE(MATCH(RIGHT(R58,2),{"C1","C2","CH","HK","US","SP","KS","AU"},0), "ASHR","ASHR","ASHR","HSI","SPX","AS51","KS","AU"))</f>
        <v/>
      </c>
      <c r="U58" s="4" t="inlineStr">
        <is>
          <t>SHORT</t>
        </is>
      </c>
      <c r="V58" s="7" t="n">
        <v>24</v>
      </c>
      <c r="W58" s="8">
        <f>IF(OR(U58="Buy", U58="Cover", U58="In",U58="Long",U58="BUY/C"), V58, IF(OR(U58="Sell", U58="Short", U58="Out",U58="SHRT"), V58*-1))</f>
        <v/>
      </c>
      <c r="X58" s="4" t="inlineStr">
        <is>
          <t>USD</t>
        </is>
      </c>
      <c r="Y58" s="9" t="n">
        <v>13279.5</v>
      </c>
      <c r="Z58" s="6" t="n">
        <v>1</v>
      </c>
      <c r="AA58" s="6">
        <f>X58</f>
        <v/>
      </c>
      <c r="AB58" s="10">
        <f>IF(E58="Bond", IFERROR(Y58*W58/Z58*G58,0)/100, IFERROR(Y58*W58/Z58*G58,0))</f>
        <v/>
      </c>
      <c r="AD58" s="11" t="n">
        <v>39.193500096</v>
      </c>
      <c r="AF58" s="11" t="n"/>
      <c r="AG58" s="11" t="n"/>
      <c r="AI58" s="11" t="n"/>
      <c r="AJ58" s="11" t="n"/>
      <c r="AO58" s="11" t="n"/>
      <c r="AP58" s="12" t="n"/>
      <c r="AQ58" s="11">
        <f>SUM(AD58:AP58)</f>
        <v/>
      </c>
      <c r="AS58" s="10">
        <f>AQ58+AB58</f>
        <v/>
      </c>
      <c r="AT58" s="10">
        <f>AS58/W58</f>
        <v/>
      </c>
      <c r="AU58" s="13" t="n"/>
      <c r="AV58" s="10">
        <f>IF(OR(E58="SWAP",E58="INDEX"),AS58,0)</f>
        <v/>
      </c>
      <c r="AW58" s="10" t="n"/>
      <c r="AY58" s="10" t="n"/>
      <c r="AZ58" s="10" t="n"/>
      <c r="BB58" s="13" t="n"/>
      <c r="BC58" s="13" t="n"/>
    </row>
    <row r="59" ht="14.15" customFormat="1" customHeight="1" s="3">
      <c r="A59" s="3">
        <f>ROW(B59)-1</f>
        <v/>
      </c>
      <c r="B59" s="3">
        <f>D59&amp;E59&amp;R59</f>
        <v/>
      </c>
      <c r="C59" s="6" t="inlineStr">
        <is>
          <t>IB</t>
        </is>
      </c>
      <c r="D59" s="6" t="inlineStr">
        <is>
          <t>IB</t>
        </is>
      </c>
      <c r="E59" s="4" t="inlineStr">
        <is>
          <t>Index Future</t>
        </is>
      </c>
      <c r="F59" s="4" t="n"/>
      <c r="G59" s="6" t="n">
        <v>1</v>
      </c>
      <c r="H59" s="4" t="n"/>
      <c r="I59" s="4" t="n"/>
      <c r="J59" s="4" t="n"/>
      <c r="K59" s="4" t="n"/>
      <c r="L59" s="4" t="n"/>
      <c r="M59" s="4" t="n"/>
      <c r="N59" s="4" t="n"/>
      <c r="O59" s="4" t="n"/>
      <c r="P59" s="5" t="n"/>
      <c r="Q59" s="19">
        <f>P59</f>
        <v/>
      </c>
      <c r="R59" s="4" t="inlineStr">
        <is>
          <t>XUZ4</t>
        </is>
      </c>
      <c r="S59" s="6">
        <f>B59</f>
        <v/>
      </c>
      <c r="T59" s="3">
        <f>IF(LEFT(R59,2)="XU","A50",CHOOSE(MATCH(RIGHT(R59,2),{"C1","C2","CH","HK","US","SP","KS","AU"},0), "ASHR","ASHR","ASHR","HSI","SPX","AS51","KS","AU"))</f>
        <v/>
      </c>
      <c r="U59" s="4" t="inlineStr">
        <is>
          <t>SHORT</t>
        </is>
      </c>
      <c r="V59" s="7" t="n">
        <v>2</v>
      </c>
      <c r="W59" s="8">
        <f>IF(OR(U59="Buy", U59="Cover", U59="In",U59="Long",U59="BUY/C"), V59, IF(OR(U59="Sell", U59="Short", U59="Out",U59="SHRT"), V59*-1))</f>
        <v/>
      </c>
      <c r="X59" s="4" t="inlineStr">
        <is>
          <t>USD</t>
        </is>
      </c>
      <c r="Y59" s="9" t="n">
        <v>13276.5</v>
      </c>
      <c r="Z59" s="6" t="n">
        <v>1</v>
      </c>
      <c r="AA59" s="6">
        <f>X59</f>
        <v/>
      </c>
      <c r="AB59" s="10">
        <f>IF(E59="Bond", IFERROR(Y59*W59/Z59*G59,0)/100, IFERROR(Y59*W59/Z59*G59,0))</f>
        <v/>
      </c>
      <c r="AD59" s="11" t="n">
        <v>3.266125008</v>
      </c>
      <c r="AF59" s="11" t="n"/>
      <c r="AG59" s="11" t="n"/>
      <c r="AI59" s="11" t="n"/>
      <c r="AJ59" s="11" t="n"/>
      <c r="AO59" s="11" t="n"/>
      <c r="AP59" s="12" t="n"/>
      <c r="AQ59" s="11">
        <f>SUM(AD59:AP59)</f>
        <v/>
      </c>
      <c r="AS59" s="10">
        <f>AQ59+AB59</f>
        <v/>
      </c>
      <c r="AT59" s="10">
        <f>AS59/W59</f>
        <v/>
      </c>
      <c r="AU59" s="13" t="n"/>
      <c r="AV59" s="10">
        <f>IF(OR(E59="SWAP",E59="INDEX"),AS59,0)</f>
        <v/>
      </c>
      <c r="AW59" s="10" t="n"/>
      <c r="AY59" s="10" t="n"/>
      <c r="AZ59" s="10" t="n"/>
      <c r="BB59" s="13" t="n"/>
      <c r="BC59" s="13" t="n"/>
    </row>
    <row r="60" ht="14.15" customFormat="1" customHeight="1" s="3">
      <c r="A60" s="3">
        <f>ROW(B60)-1</f>
        <v/>
      </c>
      <c r="B60" s="3">
        <f>D60&amp;E60&amp;R60</f>
        <v/>
      </c>
      <c r="C60" s="6" t="inlineStr">
        <is>
          <t>IB</t>
        </is>
      </c>
      <c r="D60" s="6" t="inlineStr">
        <is>
          <t>IB</t>
        </is>
      </c>
      <c r="E60" s="4" t="inlineStr">
        <is>
          <t>Index Future</t>
        </is>
      </c>
      <c r="F60" s="4" t="n"/>
      <c r="G60" s="6" t="n">
        <v>1</v>
      </c>
      <c r="H60" s="4" t="n"/>
      <c r="I60" s="4" t="n"/>
      <c r="J60" s="4" t="n"/>
      <c r="K60" s="4" t="n"/>
      <c r="L60" s="4" t="n"/>
      <c r="M60" s="4" t="n"/>
      <c r="N60" s="4" t="n"/>
      <c r="O60" s="4" t="n"/>
      <c r="P60" s="5" t="n"/>
      <c r="Q60" s="19">
        <f>P60</f>
        <v/>
      </c>
      <c r="R60" s="4" t="inlineStr">
        <is>
          <t>XUZ4</t>
        </is>
      </c>
      <c r="S60" s="6">
        <f>B60</f>
        <v/>
      </c>
      <c r="T60" s="3">
        <f>IF(LEFT(R60,2)="XU","A50",CHOOSE(MATCH(RIGHT(R60,2),{"C1","C2","CH","HK","US","SP","KS","AU"},0), "ASHR","ASHR","ASHR","HSI","SPX","AS51","KS","AU"))</f>
        <v/>
      </c>
      <c r="U60" s="4" t="inlineStr">
        <is>
          <t>SHORT</t>
        </is>
      </c>
      <c r="V60" s="7" t="n">
        <v>2</v>
      </c>
      <c r="W60" s="8">
        <f>IF(OR(U60="Buy", U60="Cover", U60="In",U60="Long",U60="BUY/C"), V60, IF(OR(U60="Sell", U60="Short", U60="Out",U60="SHRT"), V60*-1))</f>
        <v/>
      </c>
      <c r="X60" s="4" t="inlineStr">
        <is>
          <t>USD</t>
        </is>
      </c>
      <c r="Y60" s="9" t="n">
        <v>13275</v>
      </c>
      <c r="Z60" s="6" t="n">
        <v>1</v>
      </c>
      <c r="AA60" s="6">
        <f>X60</f>
        <v/>
      </c>
      <c r="AB60" s="10">
        <f>IF(E60="Bond", IFERROR(Y60*W60/Z60*G60,0)/100, IFERROR(Y60*W60/Z60*G60,0))</f>
        <v/>
      </c>
      <c r="AD60" s="11" t="n">
        <v>3.266125008</v>
      </c>
      <c r="AF60" s="11" t="n"/>
      <c r="AG60" s="11" t="n"/>
      <c r="AI60" s="11" t="n"/>
      <c r="AJ60" s="11" t="n"/>
      <c r="AO60" s="11" t="n"/>
      <c r="AP60" s="12" t="n"/>
      <c r="AQ60" s="11">
        <f>SUM(AD60:AP60)</f>
        <v/>
      </c>
      <c r="AS60" s="10">
        <f>AQ60+AB60</f>
        <v/>
      </c>
      <c r="AT60" s="10">
        <f>AS60/W60</f>
        <v/>
      </c>
      <c r="AU60" s="13" t="n"/>
      <c r="AV60" s="10">
        <f>IF(OR(E60="SWAP",E60="INDEX"),AS60,0)</f>
        <v/>
      </c>
      <c r="AW60" s="10" t="n"/>
      <c r="AY60" s="10" t="n"/>
      <c r="AZ60" s="10" t="n"/>
      <c r="BB60" s="13" t="n"/>
      <c r="BC60" s="13" t="n"/>
    </row>
    <row r="61" ht="14.15" customFormat="1" customHeight="1" s="3">
      <c r="A61" s="3">
        <f>ROW(B61)-1</f>
        <v/>
      </c>
      <c r="B61" s="3">
        <f>D61&amp;E61&amp;R61</f>
        <v/>
      </c>
      <c r="C61" s="6" t="inlineStr">
        <is>
          <t>IB</t>
        </is>
      </c>
      <c r="D61" s="6" t="inlineStr">
        <is>
          <t>IB</t>
        </is>
      </c>
      <c r="E61" s="4" t="inlineStr">
        <is>
          <t>Index Future</t>
        </is>
      </c>
      <c r="F61" s="4" t="n"/>
      <c r="G61" s="6" t="n">
        <v>1</v>
      </c>
      <c r="H61" s="4" t="n"/>
      <c r="I61" s="4" t="n"/>
      <c r="J61" s="4" t="n"/>
      <c r="K61" s="4" t="n"/>
      <c r="L61" s="4" t="n"/>
      <c r="M61" s="4" t="n"/>
      <c r="N61" s="4" t="n"/>
      <c r="O61" s="4" t="n"/>
      <c r="P61" s="5" t="n"/>
      <c r="Q61" s="19">
        <f>P61</f>
        <v/>
      </c>
      <c r="R61" s="4" t="inlineStr">
        <is>
          <t>XUZ4</t>
        </is>
      </c>
      <c r="S61" s="6">
        <f>B61</f>
        <v/>
      </c>
      <c r="T61" s="3">
        <f>IF(LEFT(R61,2)="XU","A50",CHOOSE(MATCH(RIGHT(R61,2),{"C1","C2","CH","HK","US","SP","KS","AU"},0), "ASHR","ASHR","ASHR","HSI","SPX","AS51","KS","AU"))</f>
        <v/>
      </c>
      <c r="U61" s="4" t="inlineStr">
        <is>
          <t>SHORT</t>
        </is>
      </c>
      <c r="V61" s="7" t="n">
        <v>1</v>
      </c>
      <c r="W61" s="8">
        <f>IF(OR(U61="Buy", U61="Cover", U61="In",U61="Long",U61="BUY/C"), V61, IF(OR(U61="Sell", U61="Short", U61="Out",U61="SHRT"), V61*-1))</f>
        <v/>
      </c>
      <c r="X61" s="4" t="inlineStr">
        <is>
          <t>USD</t>
        </is>
      </c>
      <c r="Y61" s="9" t="n">
        <v>13269</v>
      </c>
      <c r="Z61" s="6" t="n">
        <v>1</v>
      </c>
      <c r="AA61" s="6">
        <f>X61</f>
        <v/>
      </c>
      <c r="AB61" s="10">
        <f>IF(E61="Bond", IFERROR(Y61*W61/Z61*G61,0)/100, IFERROR(Y61*W61/Z61*G61,0))</f>
        <v/>
      </c>
      <c r="AD61" s="11" t="n">
        <v>1.633062504</v>
      </c>
      <c r="AF61" s="11" t="n"/>
      <c r="AG61" s="11" t="n"/>
      <c r="AI61" s="11" t="n"/>
      <c r="AJ61" s="11" t="n"/>
      <c r="AO61" s="11" t="n"/>
      <c r="AP61" s="12" t="n"/>
      <c r="AQ61" s="11">
        <f>SUM(AD61:AP61)</f>
        <v/>
      </c>
      <c r="AS61" s="10">
        <f>AQ61+AB61</f>
        <v/>
      </c>
      <c r="AT61" s="10">
        <f>AS61/W61</f>
        <v/>
      </c>
      <c r="AU61" s="13" t="n"/>
      <c r="AV61" s="10">
        <f>IF(OR(E61="SWAP",E61="INDEX"),AS61,0)</f>
        <v/>
      </c>
      <c r="AW61" s="10" t="n"/>
      <c r="AY61" s="10" t="n"/>
      <c r="AZ61" s="10" t="n"/>
      <c r="BB61" s="13" t="n"/>
      <c r="BC61" s="13" t="n"/>
    </row>
    <row r="62" ht="14.15" customFormat="1" customHeight="1" s="3">
      <c r="A62" s="3">
        <f>ROW(B62)-1</f>
        <v/>
      </c>
      <c r="B62" s="3">
        <f>D62&amp;E62&amp;R62</f>
        <v/>
      </c>
      <c r="C62" s="6" t="inlineStr">
        <is>
          <t>IB</t>
        </is>
      </c>
      <c r="D62" s="6" t="inlineStr">
        <is>
          <t>IB</t>
        </is>
      </c>
      <c r="E62" s="4" t="inlineStr">
        <is>
          <t>Index Future</t>
        </is>
      </c>
      <c r="F62" s="4" t="n"/>
      <c r="G62" s="6" t="n">
        <v>1</v>
      </c>
      <c r="H62" s="4" t="n"/>
      <c r="I62" s="4" t="n"/>
      <c r="J62" s="4" t="n"/>
      <c r="K62" s="4" t="n"/>
      <c r="L62" s="4" t="n"/>
      <c r="M62" s="4" t="n"/>
      <c r="N62" s="4" t="n"/>
      <c r="O62" s="4" t="n"/>
      <c r="P62" s="5" t="n"/>
      <c r="Q62" s="19">
        <f>P62</f>
        <v/>
      </c>
      <c r="R62" s="4" t="inlineStr">
        <is>
          <t>XUZ4</t>
        </is>
      </c>
      <c r="S62" s="6">
        <f>B62</f>
        <v/>
      </c>
      <c r="T62" s="3">
        <f>IF(LEFT(R62,2)="XU","A50",CHOOSE(MATCH(RIGHT(R62,2),{"C1","C2","CH","HK","US","SP","KS","AU"},0), "ASHR","ASHR","ASHR","HSI","SPX","AS51","KS","AU"))</f>
        <v/>
      </c>
      <c r="U62" s="4" t="inlineStr">
        <is>
          <t>BUY</t>
        </is>
      </c>
      <c r="V62" s="7" t="n">
        <v>29</v>
      </c>
      <c r="W62" s="8">
        <f>IF(OR(U62="Buy", U62="Cover", U62="In",U62="Long",U62="BUY/C"), V62, IF(OR(U62="Sell", U62="Short", U62="Out",U62="SHRT"), V62*-1))</f>
        <v/>
      </c>
      <c r="X62" s="4" t="inlineStr">
        <is>
          <t>USD</t>
        </is>
      </c>
      <c r="Y62" s="9" t="n">
        <v>13165.689655172</v>
      </c>
      <c r="Z62" s="6" t="n">
        <v>1</v>
      </c>
      <c r="AA62" s="6">
        <f>X62</f>
        <v/>
      </c>
      <c r="AB62" s="10">
        <f>IF(E62="Bond", IFERROR(Y62*W62/Z62*G62,0)/100, IFERROR(Y62*W62/Z62*G62,0))</f>
        <v/>
      </c>
      <c r="AD62" s="11" t="n">
        <v>47.358812616</v>
      </c>
      <c r="AF62" s="11" t="n"/>
      <c r="AG62" s="11" t="n"/>
      <c r="AI62" s="11" t="n"/>
      <c r="AJ62" s="11" t="n"/>
      <c r="AO62" s="11" t="n"/>
      <c r="AP62" s="12" t="n"/>
      <c r="AQ62" s="11">
        <f>SUM(AD62:AP62)</f>
        <v/>
      </c>
      <c r="AS62" s="10">
        <f>AQ62+AB62</f>
        <v/>
      </c>
      <c r="AT62" s="10">
        <f>AS62/W62</f>
        <v/>
      </c>
      <c r="AU62" s="13" t="n"/>
      <c r="AV62" s="10">
        <f>IF(OR(E62="SWAP",E62="INDEX"),AS62,0)</f>
        <v/>
      </c>
      <c r="AW62" s="10" t="n"/>
      <c r="AY62" s="10" t="n"/>
      <c r="AZ62" s="10" t="n"/>
      <c r="BB62" s="13" t="n"/>
      <c r="BC62" s="13" t="n"/>
    </row>
    <row r="63" ht="14.15" customFormat="1" customHeight="1" s="3">
      <c r="A63" s="3">
        <f>ROW(B63)-1</f>
        <v/>
      </c>
      <c r="B63" s="3">
        <f>D63&amp;E63&amp;R63</f>
        <v/>
      </c>
      <c r="C63" s="6" t="inlineStr">
        <is>
          <t>IB</t>
        </is>
      </c>
      <c r="D63" s="6" t="inlineStr">
        <is>
          <t>IB</t>
        </is>
      </c>
      <c r="E63" s="4" t="inlineStr">
        <is>
          <t>Index Future</t>
        </is>
      </c>
      <c r="F63" s="4" t="n"/>
      <c r="G63" s="6" t="n">
        <v>1</v>
      </c>
      <c r="H63" s="4" t="n"/>
      <c r="I63" s="4" t="n"/>
      <c r="J63" s="4" t="n"/>
      <c r="K63" s="4" t="n"/>
      <c r="L63" s="4" t="n"/>
      <c r="M63" s="4" t="n"/>
      <c r="N63" s="4" t="n"/>
      <c r="O63" s="4" t="n"/>
      <c r="P63" s="5" t="n"/>
      <c r="Q63" s="19">
        <f>P63</f>
        <v/>
      </c>
      <c r="R63" s="4" t="inlineStr">
        <is>
          <t>XUV4</t>
        </is>
      </c>
      <c r="S63" s="6">
        <f>B63</f>
        <v/>
      </c>
      <c r="T63" s="3">
        <f>IF(LEFT(R63,2)="XU","A50",CHOOSE(MATCH(RIGHT(R63,2),{"C1","C2","CH","HK","US","SP","KS","AU"},0), "ASHR","ASHR","ASHR","HSI","SPX","AS51","KS","AU"))</f>
        <v/>
      </c>
      <c r="U63" s="4" t="inlineStr">
        <is>
          <t>BUY</t>
        </is>
      </c>
      <c r="V63" s="7" t="n">
        <v>1</v>
      </c>
      <c r="W63" s="8">
        <f>IF(OR(U63="Buy", U63="Cover", U63="In",U63="Long",U63="BUY/C"), V63, IF(OR(U63="Sell", U63="Short", U63="Out",U63="SHRT"), V63*-1))</f>
        <v/>
      </c>
      <c r="X63" s="4" t="inlineStr">
        <is>
          <t>USD</t>
        </is>
      </c>
      <c r="Y63" s="9" t="n">
        <v>13432</v>
      </c>
      <c r="Z63" s="6" t="n">
        <v>1</v>
      </c>
      <c r="AA63" s="6">
        <f>X63</f>
        <v/>
      </c>
      <c r="AB63" s="10">
        <f>IF(E63="Bond", IFERROR(Y63*W63/Z63*G63,0)/100, IFERROR(Y63*W63/Z63*G63,0))</f>
        <v/>
      </c>
      <c r="AD63" s="11" t="n">
        <v>1.633092433</v>
      </c>
      <c r="AF63" s="11" t="n"/>
      <c r="AG63" s="11" t="n"/>
      <c r="AI63" s="11" t="n"/>
      <c r="AJ63" s="11" t="n"/>
      <c r="AO63" s="11" t="n"/>
      <c r="AP63" s="12" t="n"/>
      <c r="AQ63" s="11">
        <f>SUM(AD63:AP63)</f>
        <v/>
      </c>
      <c r="AS63" s="10">
        <f>AQ63+AB63</f>
        <v/>
      </c>
      <c r="AT63" s="10">
        <f>AS63/W63</f>
        <v/>
      </c>
      <c r="AU63" s="13" t="n"/>
      <c r="AV63" s="10">
        <f>IF(OR(E63="SWAP",E63="INDEX"),AS63,0)</f>
        <v/>
      </c>
      <c r="AW63" s="10" t="n"/>
      <c r="AY63" s="10" t="n"/>
      <c r="AZ63" s="10" t="n"/>
      <c r="BB63" s="13" t="n"/>
      <c r="BC63" s="13" t="n"/>
    </row>
    <row r="64" ht="14.15" customFormat="1" customHeight="1" s="3">
      <c r="A64" s="3">
        <f>ROW(B64)-1</f>
        <v/>
      </c>
      <c r="B64" s="3">
        <f>D64&amp;E64&amp;R64</f>
        <v/>
      </c>
      <c r="C64" s="6" t="inlineStr">
        <is>
          <t>IB</t>
        </is>
      </c>
      <c r="D64" s="6" t="inlineStr">
        <is>
          <t>IB</t>
        </is>
      </c>
      <c r="E64" s="4" t="inlineStr">
        <is>
          <t>Index Future</t>
        </is>
      </c>
      <c r="F64" s="4" t="n"/>
      <c r="G64" s="6" t="n">
        <v>1</v>
      </c>
      <c r="H64" s="4" t="n"/>
      <c r="I64" s="4" t="n"/>
      <c r="J64" s="4" t="n"/>
      <c r="K64" s="4" t="n"/>
      <c r="L64" s="4" t="n"/>
      <c r="M64" s="4" t="n"/>
      <c r="N64" s="4" t="n"/>
      <c r="O64" s="4" t="n"/>
      <c r="P64" s="5" t="n"/>
      <c r="Q64" s="19">
        <f>P64</f>
        <v/>
      </c>
      <c r="R64" s="4" t="inlineStr">
        <is>
          <t>XUV4</t>
        </is>
      </c>
      <c r="S64" s="6">
        <f>B64</f>
        <v/>
      </c>
      <c r="T64" s="3">
        <f>IF(LEFT(R64,2)="XU","A50",CHOOSE(MATCH(RIGHT(R64,2),{"C1","C2","CH","HK","US","SP","KS","AU"},0), "ASHR","ASHR","ASHR","HSI","SPX","AS51","KS","AU"))</f>
        <v/>
      </c>
      <c r="U64" s="4" t="inlineStr">
        <is>
          <t>BUY</t>
        </is>
      </c>
      <c r="V64" s="7" t="n">
        <v>5</v>
      </c>
      <c r="W64" s="8">
        <f>IF(OR(U64="Buy", U64="Cover", U64="In",U64="Long",U64="BUY/C"), V64, IF(OR(U64="Sell", U64="Short", U64="Out",U64="SHRT"), V64*-1))</f>
        <v/>
      </c>
      <c r="X64" s="4" t="inlineStr">
        <is>
          <t>USD</t>
        </is>
      </c>
      <c r="Y64" s="9" t="n">
        <v>13431</v>
      </c>
      <c r="Z64" s="6" t="n">
        <v>1</v>
      </c>
      <c r="AA64" s="6">
        <f>X64</f>
        <v/>
      </c>
      <c r="AB64" s="10">
        <f>IF(E64="Bond", IFERROR(Y64*W64/Z64*G64,0)/100, IFERROR(Y64*W64/Z64*G64,0))</f>
        <v/>
      </c>
      <c r="AD64" s="11" t="n">
        <v>8.165462163999999</v>
      </c>
      <c r="AF64" s="11" t="n"/>
      <c r="AG64" s="11" t="n"/>
      <c r="AI64" s="11" t="n"/>
      <c r="AJ64" s="11" t="n"/>
      <c r="AO64" s="11" t="n"/>
      <c r="AP64" s="12" t="n"/>
      <c r="AQ64" s="11">
        <f>SUM(AD64:AP64)</f>
        <v/>
      </c>
      <c r="AS64" s="10">
        <f>AQ64+AB64</f>
        <v/>
      </c>
      <c r="AT64" s="10">
        <f>AS64/W64</f>
        <v/>
      </c>
      <c r="AU64" s="13" t="n"/>
      <c r="AV64" s="10">
        <f>IF(OR(E64="SWAP",E64="INDEX"),AS64,0)</f>
        <v/>
      </c>
      <c r="AW64" s="10" t="n"/>
      <c r="AY64" s="10" t="n"/>
      <c r="AZ64" s="10" t="n"/>
      <c r="BB64" s="13" t="n"/>
      <c r="BC64" s="13" t="n"/>
    </row>
    <row r="65" ht="14.15" customFormat="1" customHeight="1" s="3">
      <c r="A65" s="3">
        <f>ROW(B65)-1</f>
        <v/>
      </c>
      <c r="B65" s="3">
        <f>D65&amp;E65&amp;R65</f>
        <v/>
      </c>
      <c r="C65" s="6" t="inlineStr">
        <is>
          <t>IB</t>
        </is>
      </c>
      <c r="D65" s="6" t="inlineStr">
        <is>
          <t>IB</t>
        </is>
      </c>
      <c r="E65" s="4" t="inlineStr">
        <is>
          <t>Index Future</t>
        </is>
      </c>
      <c r="F65" s="4" t="n"/>
      <c r="G65" s="6" t="n">
        <v>1</v>
      </c>
      <c r="H65" s="4" t="n"/>
      <c r="I65" s="4" t="n"/>
      <c r="J65" s="4" t="n"/>
      <c r="K65" s="4" t="n"/>
      <c r="L65" s="4" t="n"/>
      <c r="M65" s="4" t="n"/>
      <c r="N65" s="4" t="n"/>
      <c r="O65" s="4" t="n"/>
      <c r="P65" s="5" t="n"/>
      <c r="Q65" s="19">
        <f>P65</f>
        <v/>
      </c>
      <c r="R65" s="4" t="inlineStr">
        <is>
          <t>XUV4</t>
        </is>
      </c>
      <c r="S65" s="6">
        <f>B65</f>
        <v/>
      </c>
      <c r="T65" s="3">
        <f>IF(LEFT(R65,2)="XU","A50",CHOOSE(MATCH(RIGHT(R65,2),{"C1","C2","CH","HK","US","SP","KS","AU"},0), "ASHR","ASHR","ASHR","HSI","SPX","AS51","KS","AU"))</f>
        <v/>
      </c>
      <c r="U65" s="4" t="inlineStr">
        <is>
          <t>BUY</t>
        </is>
      </c>
      <c r="V65" s="7" t="n">
        <v>1</v>
      </c>
      <c r="W65" s="8">
        <f>IF(OR(U65="Buy", U65="Cover", U65="In",U65="Long",U65="BUY/C"), V65, IF(OR(U65="Sell", U65="Short", U65="Out",U65="SHRT"), V65*-1))</f>
        <v/>
      </c>
      <c r="X65" s="4" t="inlineStr">
        <is>
          <t>USD</t>
        </is>
      </c>
      <c r="Y65" s="9" t="n">
        <v>13430</v>
      </c>
      <c r="Z65" s="6" t="n">
        <v>1</v>
      </c>
      <c r="AA65" s="6">
        <f>X65</f>
        <v/>
      </c>
      <c r="AB65" s="10">
        <f>IF(E65="Bond", IFERROR(Y65*W65/Z65*G65,0)/100, IFERROR(Y65*W65/Z65*G65,0))</f>
        <v/>
      </c>
      <c r="AD65" s="11" t="n">
        <v>1.633092433</v>
      </c>
      <c r="AF65" s="11" t="n"/>
      <c r="AG65" s="11" t="n"/>
      <c r="AI65" s="11" t="n"/>
      <c r="AJ65" s="11" t="n"/>
      <c r="AO65" s="11" t="n"/>
      <c r="AP65" s="12" t="n"/>
      <c r="AQ65" s="11">
        <f>SUM(AD65:AP65)</f>
        <v/>
      </c>
      <c r="AS65" s="10">
        <f>AQ65+AB65</f>
        <v/>
      </c>
      <c r="AT65" s="10">
        <f>AS65/W65</f>
        <v/>
      </c>
      <c r="AU65" s="13" t="n"/>
      <c r="AV65" s="10">
        <f>IF(OR(E65="SWAP",E65="INDEX"),AS65,0)</f>
        <v/>
      </c>
      <c r="AW65" s="10" t="n"/>
      <c r="AY65" s="10" t="n"/>
      <c r="AZ65" s="10" t="n"/>
      <c r="BB65" s="13" t="n"/>
      <c r="BC65" s="13" t="n"/>
    </row>
    <row r="66" ht="14.15" customFormat="1" customHeight="1" s="3">
      <c r="A66" s="3">
        <f>ROW(B66)-1</f>
        <v/>
      </c>
      <c r="B66" s="3">
        <f>D66&amp;E66&amp;R66</f>
        <v/>
      </c>
      <c r="C66" s="6" t="inlineStr">
        <is>
          <t>IB</t>
        </is>
      </c>
      <c r="D66" s="6" t="inlineStr">
        <is>
          <t>IB</t>
        </is>
      </c>
      <c r="E66" s="4" t="inlineStr">
        <is>
          <t>Index Future</t>
        </is>
      </c>
      <c r="F66" s="4" t="n"/>
      <c r="G66" s="6" t="n">
        <v>1</v>
      </c>
      <c r="H66" s="4" t="n"/>
      <c r="I66" s="4" t="n"/>
      <c r="J66" s="4" t="n"/>
      <c r="K66" s="4" t="n"/>
      <c r="L66" s="4" t="n"/>
      <c r="M66" s="4" t="n"/>
      <c r="N66" s="4" t="n"/>
      <c r="O66" s="4" t="n"/>
      <c r="P66" s="5" t="n"/>
      <c r="Q66" s="19">
        <f>P66</f>
        <v/>
      </c>
      <c r="R66" s="4" t="inlineStr">
        <is>
          <t>XUV4</t>
        </is>
      </c>
      <c r="S66" s="6">
        <f>B66</f>
        <v/>
      </c>
      <c r="T66" s="3">
        <f>IF(LEFT(R66,2)="XU","A50",CHOOSE(MATCH(RIGHT(R66,2),{"C1","C2","CH","HK","US","SP","KS","AU"},0), "ASHR","ASHR","ASHR","HSI","SPX","AS51","KS","AU"))</f>
        <v/>
      </c>
      <c r="U66" s="4" t="inlineStr">
        <is>
          <t>BUY</t>
        </is>
      </c>
      <c r="V66" s="7" t="n">
        <v>1</v>
      </c>
      <c r="W66" s="8">
        <f>IF(OR(U66="Buy", U66="Cover", U66="In",U66="Long",U66="BUY/C"), V66, IF(OR(U66="Sell", U66="Short", U66="Out",U66="SHRT"), V66*-1))</f>
        <v/>
      </c>
      <c r="X66" s="4" t="inlineStr">
        <is>
          <t>USD</t>
        </is>
      </c>
      <c r="Y66" s="9" t="n">
        <v>13423</v>
      </c>
      <c r="Z66" s="6" t="n">
        <v>1</v>
      </c>
      <c r="AA66" s="6">
        <f>X66</f>
        <v/>
      </c>
      <c r="AB66" s="10">
        <f>IF(E66="Bond", IFERROR(Y66*W66/Z66*G66,0)/100, IFERROR(Y66*W66/Z66*G66,0))</f>
        <v/>
      </c>
      <c r="AD66" s="11" t="n">
        <v>1.633092433</v>
      </c>
      <c r="AF66" s="11" t="n"/>
      <c r="AG66" s="11" t="n"/>
      <c r="AI66" s="11" t="n"/>
      <c r="AJ66" s="11" t="n"/>
      <c r="AO66" s="11" t="n"/>
      <c r="AP66" s="12" t="n"/>
      <c r="AQ66" s="11">
        <f>SUM(AD66:AP66)</f>
        <v/>
      </c>
      <c r="AS66" s="10">
        <f>AQ66+AB66</f>
        <v/>
      </c>
      <c r="AT66" s="10">
        <f>AS66/W66</f>
        <v/>
      </c>
      <c r="AU66" s="13" t="n"/>
      <c r="AV66" s="10">
        <f>IF(OR(E66="SWAP",E66="INDEX"),AS66,0)</f>
        <v/>
      </c>
      <c r="AW66" s="10" t="n"/>
      <c r="AY66" s="10" t="n"/>
      <c r="AZ66" s="10" t="n"/>
      <c r="BB66" s="13" t="n"/>
      <c r="BC66" s="13" t="n"/>
    </row>
    <row r="67" ht="14.15" customFormat="1" customHeight="1" s="3">
      <c r="A67" s="3">
        <f>ROW(B67)-1</f>
        <v/>
      </c>
      <c r="B67" s="3">
        <f>D67&amp;E67&amp;R67</f>
        <v/>
      </c>
      <c r="C67" s="6" t="inlineStr">
        <is>
          <t>IB</t>
        </is>
      </c>
      <c r="D67" s="6" t="inlineStr">
        <is>
          <t>IB</t>
        </is>
      </c>
      <c r="E67" s="4" t="inlineStr">
        <is>
          <t>Index Future</t>
        </is>
      </c>
      <c r="F67" s="4" t="n"/>
      <c r="G67" s="6" t="n">
        <v>1</v>
      </c>
      <c r="H67" s="4" t="n"/>
      <c r="I67" s="4" t="n"/>
      <c r="J67" s="4" t="n"/>
      <c r="K67" s="4" t="n"/>
      <c r="L67" s="4" t="n"/>
      <c r="M67" s="4" t="n"/>
      <c r="N67" s="4" t="n"/>
      <c r="O67" s="4" t="n"/>
      <c r="P67" s="5" t="n"/>
      <c r="Q67" s="19">
        <f>P67</f>
        <v/>
      </c>
      <c r="R67" s="4" t="inlineStr">
        <is>
          <t>XUV4</t>
        </is>
      </c>
      <c r="S67" s="6">
        <f>B67</f>
        <v/>
      </c>
      <c r="T67" s="3">
        <f>IF(LEFT(R67,2)="XU","A50",CHOOSE(MATCH(RIGHT(R67,2),{"C1","C2","CH","HK","US","SP","KS","AU"},0), "ASHR","ASHR","ASHR","HSI","SPX","AS51","KS","AU"))</f>
        <v/>
      </c>
      <c r="U67" s="4" t="inlineStr">
        <is>
          <t>BUY</t>
        </is>
      </c>
      <c r="V67" s="7" t="n">
        <v>4</v>
      </c>
      <c r="W67" s="8">
        <f>IF(OR(U67="Buy", U67="Cover", U67="In",U67="Long",U67="BUY/C"), V67, IF(OR(U67="Sell", U67="Short", U67="Out",U67="SHRT"), V67*-1))</f>
        <v/>
      </c>
      <c r="X67" s="4" t="inlineStr">
        <is>
          <t>USD</t>
        </is>
      </c>
      <c r="Y67" s="9" t="n">
        <v>13421.75</v>
      </c>
      <c r="Z67" s="6" t="n">
        <v>1</v>
      </c>
      <c r="AA67" s="6">
        <f>X67</f>
        <v/>
      </c>
      <c r="AB67" s="10">
        <f>IF(E67="Bond", IFERROR(Y67*W67/Z67*G67,0)/100, IFERROR(Y67*W67/Z67*G67,0))</f>
        <v/>
      </c>
      <c r="AD67" s="11" t="n">
        <v>6.532369732</v>
      </c>
      <c r="AF67" s="11" t="n"/>
      <c r="AG67" s="11" t="n"/>
      <c r="AI67" s="11" t="n"/>
      <c r="AJ67" s="11" t="n"/>
      <c r="AO67" s="11" t="n"/>
      <c r="AP67" s="12" t="n"/>
      <c r="AQ67" s="11">
        <f>SUM(AD67:AP67)</f>
        <v/>
      </c>
      <c r="AS67" s="10">
        <f>AQ67+AB67</f>
        <v/>
      </c>
      <c r="AT67" s="10">
        <f>AS67/W67</f>
        <v/>
      </c>
      <c r="AU67" s="13" t="n"/>
      <c r="AV67" s="10">
        <f>IF(OR(E67="SWAP",E67="INDEX"),AS67,0)</f>
        <v/>
      </c>
      <c r="AW67" s="10" t="n"/>
      <c r="AY67" s="10" t="n"/>
      <c r="AZ67" s="10" t="n"/>
      <c r="BB67" s="13" t="n"/>
      <c r="BC67" s="13" t="n"/>
    </row>
    <row r="68" ht="14" customFormat="1" customHeight="1" s="3">
      <c r="A68" s="3">
        <f>ROW(B68)-1</f>
        <v/>
      </c>
      <c r="B68" s="3">
        <f>D68&amp;E68&amp;R68</f>
        <v/>
      </c>
      <c r="C68" s="6" t="inlineStr">
        <is>
          <t>IB</t>
        </is>
      </c>
      <c r="D68" s="6" t="inlineStr">
        <is>
          <t>IB</t>
        </is>
      </c>
      <c r="E68" s="4" t="inlineStr">
        <is>
          <t>Index Future</t>
        </is>
      </c>
      <c r="F68" s="4" t="n"/>
      <c r="G68" s="6" t="n">
        <v>1</v>
      </c>
      <c r="H68" s="4" t="n"/>
      <c r="I68" s="4" t="n"/>
      <c r="J68" s="4" t="n"/>
      <c r="K68" s="4" t="n"/>
      <c r="L68" s="4" t="n"/>
      <c r="M68" s="4" t="n"/>
      <c r="N68" s="4" t="n"/>
      <c r="O68" s="4" t="n"/>
      <c r="P68" s="5" t="n"/>
      <c r="Q68" s="19">
        <f>P68</f>
        <v/>
      </c>
      <c r="R68" s="4" t="inlineStr">
        <is>
          <t>XUV4</t>
        </is>
      </c>
      <c r="S68" s="6">
        <f>B68</f>
        <v/>
      </c>
      <c r="T68" s="3">
        <f>IF(LEFT(R68,2)="XU","A50",CHOOSE(MATCH(RIGHT(R68,2),{"C1","C2","CH","HK","US","SP","KS","AU"},0), "ASHR","ASHR","ASHR","HSI","SPX","AS51","KS","AU"))</f>
        <v/>
      </c>
      <c r="U68" s="4" t="inlineStr">
        <is>
          <t>BUY</t>
        </is>
      </c>
      <c r="V68" s="7" t="n">
        <v>32</v>
      </c>
      <c r="W68" s="8">
        <f>IF(OR(U68="Buy", U68="Cover", U68="In",U68="Long",U68="BUY/C"), V68, IF(OR(U68="Sell", U68="Short", U68="Out",U68="SHRT"), V68*-1))</f>
        <v/>
      </c>
      <c r="X68" s="4" t="inlineStr">
        <is>
          <t>USD</t>
        </is>
      </c>
      <c r="Y68" s="9" t="n">
        <v>13416.15625</v>
      </c>
      <c r="Z68" s="6" t="n">
        <v>1</v>
      </c>
      <c r="AA68" s="6">
        <f>X68</f>
        <v/>
      </c>
      <c r="AB68" s="10">
        <f>IF(E68="Bond", IFERROR(Y68*W68/Z68*G68,0)/100, IFERROR(Y68*W68/Z68*G68,0))</f>
        <v/>
      </c>
      <c r="AD68" s="11" t="n">
        <v>52.258957855</v>
      </c>
      <c r="AF68" s="11" t="n"/>
      <c r="AG68" s="11" t="n"/>
      <c r="AI68" s="11" t="n"/>
      <c r="AJ68" s="11" t="n"/>
      <c r="AO68" s="11" t="n"/>
      <c r="AP68" s="12" t="n"/>
      <c r="AQ68" s="11">
        <f>SUM(AD68:AP68)</f>
        <v/>
      </c>
      <c r="AS68" s="10">
        <f>AQ68+AB68</f>
        <v/>
      </c>
      <c r="AT68" s="10">
        <f>AS68/W68</f>
        <v/>
      </c>
      <c r="AU68" s="13" t="n"/>
      <c r="AV68" s="10">
        <f>IF(OR(E68="SWAP",E68="INDEX"),AS68,0)</f>
        <v/>
      </c>
      <c r="AW68" s="10" t="n"/>
      <c r="AY68" s="10" t="n"/>
      <c r="AZ68" s="10" t="n"/>
      <c r="BB68" s="13" t="n"/>
      <c r="BC68" s="13" t="n"/>
    </row>
    <row r="69" ht="14" customFormat="1" customHeight="1" s="3">
      <c r="A69" s="3">
        <f>ROW(B69)-1</f>
        <v/>
      </c>
      <c r="B69" s="3">
        <f>D69&amp;E69&amp;R69</f>
        <v/>
      </c>
      <c r="C69" s="6" t="inlineStr">
        <is>
          <t>IB</t>
        </is>
      </c>
      <c r="D69" s="6" t="inlineStr">
        <is>
          <t>IB</t>
        </is>
      </c>
      <c r="E69" s="4" t="inlineStr">
        <is>
          <t>Index Future</t>
        </is>
      </c>
      <c r="F69" s="4" t="n"/>
      <c r="G69" s="6" t="n">
        <v>1</v>
      </c>
      <c r="H69" s="4" t="n"/>
      <c r="I69" s="4" t="n"/>
      <c r="J69" s="4" t="n"/>
      <c r="K69" s="4" t="n"/>
      <c r="L69" s="4" t="n"/>
      <c r="M69" s="4" t="n"/>
      <c r="N69" s="4" t="n"/>
      <c r="O69" s="4" t="n"/>
      <c r="P69" s="5" t="n"/>
      <c r="Q69" s="19">
        <f>P69</f>
        <v/>
      </c>
      <c r="R69" s="4" t="inlineStr">
        <is>
          <t>XUV4</t>
        </is>
      </c>
      <c r="S69" s="6">
        <f>B69</f>
        <v/>
      </c>
      <c r="T69" s="3">
        <f>IF(LEFT(R69,2)="XU","A50",CHOOSE(MATCH(RIGHT(R69,2),{"C1","C2","CH","HK","US","SP","KS","AU"},0), "ASHR","ASHR","ASHR","HSI","SPX","AS51","KS","AU"))</f>
        <v/>
      </c>
      <c r="U69" s="4" t="inlineStr">
        <is>
          <t>BUY</t>
        </is>
      </c>
      <c r="V69" s="7" t="n">
        <v>44</v>
      </c>
      <c r="W69" s="8">
        <f>IF(OR(U69="Buy", U69="Cover", U69="In",U69="Long",U69="BUY/C"), V69, IF(OR(U69="Sell", U69="Short", U69="Out",U69="SHRT"), V69*-1))</f>
        <v/>
      </c>
      <c r="X69" s="4" t="inlineStr">
        <is>
          <t>USD</t>
        </is>
      </c>
      <c r="Y69" s="9" t="n">
        <v>13415.068181818</v>
      </c>
      <c r="Z69" s="6" t="n">
        <v>1</v>
      </c>
      <c r="AA69" s="6">
        <f>X69</f>
        <v/>
      </c>
      <c r="AB69" s="10">
        <f>IF(E69="Bond", IFERROR(Y69*W69/Z69*G69,0)/100, IFERROR(Y69*W69/Z69*G69,0))</f>
        <v/>
      </c>
      <c r="AD69" s="11" t="n">
        <v>71.856067049</v>
      </c>
      <c r="AF69" s="11" t="n"/>
      <c r="AG69" s="11" t="n"/>
      <c r="AI69" s="11" t="n"/>
      <c r="AJ69" s="11" t="n"/>
      <c r="AO69" s="11" t="n"/>
      <c r="AP69" s="12" t="n"/>
      <c r="AQ69" s="11">
        <f>SUM(AD69:AP69)</f>
        <v/>
      </c>
      <c r="AS69" s="10">
        <f>AQ69+AB69</f>
        <v/>
      </c>
      <c r="AT69" s="10">
        <f>AS69/W69</f>
        <v/>
      </c>
      <c r="AU69" s="13" t="n"/>
      <c r="AV69" s="10">
        <f>IF(OR(E69="SWAP",E69="INDEX"),AS69,0)</f>
        <v/>
      </c>
      <c r="AW69" s="10" t="n"/>
      <c r="AY69" s="10" t="n"/>
      <c r="AZ69" s="10" t="n"/>
      <c r="BB69" s="13" t="n"/>
      <c r="BC69" s="13" t="n"/>
    </row>
    <row r="70" ht="14" customFormat="1" customHeight="1" s="3">
      <c r="A70" s="3">
        <f>ROW(B70)-1</f>
        <v/>
      </c>
      <c r="B70" s="3">
        <f>D70&amp;E70&amp;R70</f>
        <v/>
      </c>
      <c r="C70" s="6" t="inlineStr">
        <is>
          <t>IB</t>
        </is>
      </c>
      <c r="D70" s="6" t="inlineStr">
        <is>
          <t>IB</t>
        </is>
      </c>
      <c r="E70" s="4" t="inlineStr">
        <is>
          <t>Index Future</t>
        </is>
      </c>
      <c r="F70" s="4" t="n"/>
      <c r="G70" s="6" t="n">
        <v>1</v>
      </c>
      <c r="H70" s="4" t="n"/>
      <c r="I70" s="4" t="n"/>
      <c r="J70" s="4" t="n"/>
      <c r="K70" s="4" t="n"/>
      <c r="L70" s="4" t="n"/>
      <c r="M70" s="4" t="n"/>
      <c r="N70" s="4" t="n"/>
      <c r="O70" s="4" t="n"/>
      <c r="P70" s="5" t="n"/>
      <c r="Q70" s="19">
        <f>P70</f>
        <v/>
      </c>
      <c r="R70" s="4" t="inlineStr">
        <is>
          <t>XUV4</t>
        </is>
      </c>
      <c r="S70" s="6">
        <f>B70</f>
        <v/>
      </c>
      <c r="T70" s="3">
        <f>IF(LEFT(R70,2)="XU","A50",CHOOSE(MATCH(RIGHT(R70,2),{"C1","C2","CH","HK","US","SP","KS","AU"},0), "ASHR","ASHR","ASHR","HSI","SPX","AS51","KS","AU"))</f>
        <v/>
      </c>
      <c r="U70" s="4" t="inlineStr">
        <is>
          <t>BUY</t>
        </is>
      </c>
      <c r="V70" s="7" t="n">
        <v>1</v>
      </c>
      <c r="W70" s="8">
        <f>IF(OR(U70="Buy", U70="Cover", U70="In",U70="Long",U70="BUY/C"), V70, IF(OR(U70="Sell", U70="Short", U70="Out",U70="SHRT"), V70*-1))</f>
        <v/>
      </c>
      <c r="X70" s="4" t="inlineStr">
        <is>
          <t>USD</t>
        </is>
      </c>
      <c r="Y70" s="9" t="n">
        <v>13424</v>
      </c>
      <c r="Z70" s="6" t="n">
        <v>1</v>
      </c>
      <c r="AA70" s="6">
        <f>X70</f>
        <v/>
      </c>
      <c r="AB70" s="10">
        <f>IF(E70="Bond", IFERROR(Y70*W70/Z70*G70,0)/100, IFERROR(Y70*W70/Z70*G70,0))</f>
        <v/>
      </c>
      <c r="AD70" s="11" t="n">
        <v>1.633092433</v>
      </c>
      <c r="AF70" s="11" t="n"/>
      <c r="AG70" s="11" t="n"/>
      <c r="AI70" s="11" t="n"/>
      <c r="AJ70" s="11" t="n"/>
      <c r="AO70" s="11" t="n"/>
      <c r="AP70" s="12" t="n"/>
      <c r="AQ70" s="11">
        <f>SUM(AD70:AP70)</f>
        <v/>
      </c>
      <c r="AS70" s="10">
        <f>AQ70+AB70</f>
        <v/>
      </c>
      <c r="AT70" s="10">
        <f>AS70/W70</f>
        <v/>
      </c>
      <c r="AU70" s="13" t="n"/>
      <c r="AV70" s="10">
        <f>IF(OR(E70="SWAP",E70="INDEX"),AS70,0)</f>
        <v/>
      </c>
      <c r="AW70" s="10" t="n"/>
      <c r="AY70" s="10" t="n"/>
      <c r="AZ70" s="10" t="n"/>
      <c r="BB70" s="13" t="n"/>
      <c r="BC70" s="13" t="n"/>
    </row>
    <row r="71" ht="14" customFormat="1" customHeight="1" s="3">
      <c r="A71" s="3">
        <f>ROW(B71)-1</f>
        <v/>
      </c>
      <c r="B71" s="3">
        <f>D71&amp;E71&amp;R71</f>
        <v/>
      </c>
      <c r="C71" s="6" t="inlineStr">
        <is>
          <t>IB</t>
        </is>
      </c>
      <c r="D71" s="6" t="inlineStr">
        <is>
          <t>IB</t>
        </is>
      </c>
      <c r="E71" s="4" t="inlineStr">
        <is>
          <t>Index Future</t>
        </is>
      </c>
      <c r="F71" s="4" t="n"/>
      <c r="G71" s="6" t="n">
        <v>1</v>
      </c>
      <c r="H71" s="4" t="n"/>
      <c r="I71" s="4" t="n"/>
      <c r="J71" s="4" t="n"/>
      <c r="K71" s="4" t="n"/>
      <c r="L71" s="4" t="n"/>
      <c r="M71" s="4" t="n"/>
      <c r="N71" s="4" t="n"/>
      <c r="O71" s="4" t="n"/>
      <c r="P71" s="5" t="n"/>
      <c r="Q71" s="19">
        <f>P71</f>
        <v/>
      </c>
      <c r="R71" s="4" t="inlineStr">
        <is>
          <t>XUV4</t>
        </is>
      </c>
      <c r="S71" s="6">
        <f>B71</f>
        <v/>
      </c>
      <c r="T71" s="3">
        <f>IF(LEFT(R71,2)="XU","A50",CHOOSE(MATCH(RIGHT(R71,2),{"C1","C2","CH","HK","US","SP","KS","AU"},0), "ASHR","ASHR","ASHR","HSI","SPX","AS51","KS","AU"))</f>
        <v/>
      </c>
      <c r="U71" s="4" t="inlineStr">
        <is>
          <t>BUY</t>
        </is>
      </c>
      <c r="V71" s="7" t="n">
        <v>3</v>
      </c>
      <c r="W71" s="8">
        <f>IF(OR(U71="Buy", U71="Cover", U71="In",U71="Long",U71="BUY/C"), V71, IF(OR(U71="Sell", U71="Short", U71="Out",U71="SHRT"), V71*-1))</f>
        <v/>
      </c>
      <c r="X71" s="4" t="inlineStr">
        <is>
          <t>USD</t>
        </is>
      </c>
      <c r="Y71" s="9" t="n">
        <v>13421.666666667</v>
      </c>
      <c r="Z71" s="6" t="n">
        <v>1</v>
      </c>
      <c r="AA71" s="6">
        <f>X71</f>
        <v/>
      </c>
      <c r="AB71" s="10">
        <f>IF(E71="Bond", IFERROR(Y71*W71/Z71*G71,0)/100, IFERROR(Y71*W71/Z71*G71,0))</f>
        <v/>
      </c>
      <c r="AD71" s="11" t="n">
        <v>4.899277299</v>
      </c>
      <c r="AF71" s="11" t="n"/>
      <c r="AG71" s="11" t="n"/>
      <c r="AI71" s="11" t="n"/>
      <c r="AJ71" s="11" t="n"/>
      <c r="AO71" s="11" t="n"/>
      <c r="AP71" s="12" t="n"/>
      <c r="AQ71" s="11">
        <f>SUM(AD71:AP71)</f>
        <v/>
      </c>
      <c r="AS71" s="10">
        <f>AQ71+AB71</f>
        <v/>
      </c>
      <c r="AT71" s="10">
        <f>AS71/W71</f>
        <v/>
      </c>
      <c r="AU71" s="13" t="n"/>
      <c r="AV71" s="10">
        <f>IF(OR(E71="SWAP",E71="INDEX"),AS71,0)</f>
        <v/>
      </c>
      <c r="AW71" s="10" t="n"/>
      <c r="AY71" s="10" t="n"/>
      <c r="AZ71" s="10" t="n"/>
      <c r="BB71" s="13" t="n"/>
      <c r="BC71" s="13" t="n"/>
    </row>
    <row r="72" ht="14" customFormat="1" customHeight="1" s="3">
      <c r="A72" s="3">
        <f>ROW(B72)-1</f>
        <v/>
      </c>
      <c r="B72" s="3">
        <f>D72&amp;E72&amp;R72</f>
        <v/>
      </c>
      <c r="C72" s="6" t="inlineStr">
        <is>
          <t>IB</t>
        </is>
      </c>
      <c r="D72" s="6" t="inlineStr">
        <is>
          <t>IB</t>
        </is>
      </c>
      <c r="E72" s="4" t="inlineStr">
        <is>
          <t>Index Future</t>
        </is>
      </c>
      <c r="F72" s="4" t="n"/>
      <c r="G72" s="6" t="n">
        <v>1</v>
      </c>
      <c r="H72" s="4" t="n"/>
      <c r="I72" s="4" t="n"/>
      <c r="J72" s="4" t="n"/>
      <c r="K72" s="4" t="n"/>
      <c r="L72" s="4" t="n"/>
      <c r="M72" s="4" t="n"/>
      <c r="N72" s="4" t="n"/>
      <c r="O72" s="4" t="n"/>
      <c r="P72" s="5" t="n"/>
      <c r="Q72" s="19">
        <f>P72</f>
        <v/>
      </c>
      <c r="R72" s="4" t="inlineStr">
        <is>
          <t>XUV4</t>
        </is>
      </c>
      <c r="S72" s="6">
        <f>B72</f>
        <v/>
      </c>
      <c r="T72" s="3">
        <f>IF(LEFT(R72,2)="XU","A50",CHOOSE(MATCH(RIGHT(R72,2),{"C1","C2","CH","HK","US","SP","KS","AU"},0), "ASHR","ASHR","ASHR","HSI","SPX","AS51","KS","AU"))</f>
        <v/>
      </c>
      <c r="U72" s="4" t="inlineStr">
        <is>
          <t>BUY</t>
        </is>
      </c>
      <c r="V72" s="7" t="n">
        <v>3</v>
      </c>
      <c r="W72" s="8">
        <f>IF(OR(U72="Buy", U72="Cover", U72="In",U72="Long",U72="BUY/C"), V72, IF(OR(U72="Sell", U72="Short", U72="Out",U72="SHRT"), V72*-1))</f>
        <v/>
      </c>
      <c r="X72" s="4" t="inlineStr">
        <is>
          <t>USD</t>
        </is>
      </c>
      <c r="Y72" s="9" t="n">
        <v>13422.333333333</v>
      </c>
      <c r="Z72" s="6" t="n">
        <v>1</v>
      </c>
      <c r="AA72" s="6">
        <f>X72</f>
        <v/>
      </c>
      <c r="AB72" s="10">
        <f>IF(E72="Bond", IFERROR(Y72*W72/Z72*G72,0)/100, IFERROR(Y72*W72/Z72*G72,0))</f>
        <v/>
      </c>
      <c r="AD72" s="11" t="n">
        <v>4.899277299</v>
      </c>
      <c r="AF72" s="11" t="n"/>
      <c r="AG72" s="11" t="n"/>
      <c r="AI72" s="11" t="n"/>
      <c r="AJ72" s="11" t="n"/>
      <c r="AO72" s="11" t="n"/>
      <c r="AP72" s="12" t="n"/>
      <c r="AQ72" s="11">
        <f>SUM(AD72:AP72)</f>
        <v/>
      </c>
      <c r="AS72" s="10">
        <f>AQ72+AB72</f>
        <v/>
      </c>
      <c r="AT72" s="10">
        <f>AS72/W72</f>
        <v/>
      </c>
      <c r="AU72" s="13" t="n"/>
      <c r="AV72" s="10">
        <f>IF(OR(E72="SWAP",E72="INDEX"),AS72,0)</f>
        <v/>
      </c>
      <c r="AW72" s="10" t="n"/>
      <c r="AY72" s="10" t="n"/>
      <c r="AZ72" s="10" t="n"/>
      <c r="BB72" s="13" t="n"/>
      <c r="BC72" s="13" t="n"/>
    </row>
    <row r="73" ht="14" customFormat="1" customHeight="1" s="3">
      <c r="A73" s="3">
        <f>ROW(B73)-1</f>
        <v/>
      </c>
      <c r="B73" s="3">
        <f>D73&amp;E73&amp;R73</f>
        <v/>
      </c>
      <c r="C73" s="6" t="inlineStr">
        <is>
          <t>IB</t>
        </is>
      </c>
      <c r="D73" s="6" t="inlineStr">
        <is>
          <t>IB</t>
        </is>
      </c>
      <c r="E73" s="4" t="inlineStr">
        <is>
          <t>Index Future</t>
        </is>
      </c>
      <c r="F73" s="4" t="n"/>
      <c r="G73" s="6" t="n">
        <v>1</v>
      </c>
      <c r="H73" s="4" t="n"/>
      <c r="I73" s="4" t="n"/>
      <c r="J73" s="4" t="n"/>
      <c r="K73" s="4" t="n"/>
      <c r="L73" s="4" t="n"/>
      <c r="M73" s="4" t="n"/>
      <c r="N73" s="4" t="n"/>
      <c r="O73" s="4" t="n"/>
      <c r="P73" s="5" t="n"/>
      <c r="Q73" s="19">
        <f>P73</f>
        <v/>
      </c>
      <c r="R73" s="4" t="inlineStr">
        <is>
          <t>XUV4</t>
        </is>
      </c>
      <c r="S73" s="6">
        <f>B73</f>
        <v/>
      </c>
      <c r="T73" s="3">
        <f>IF(LEFT(R73,2)="XU","A50",CHOOSE(MATCH(RIGHT(R73,2),{"C1","C2","CH","HK","US","SP","KS","AU"},0), "ASHR","ASHR","ASHR","HSI","SPX","AS51","KS","AU"))</f>
        <v/>
      </c>
      <c r="U73" s="4" t="inlineStr">
        <is>
          <t>BUY</t>
        </is>
      </c>
      <c r="V73" s="7" t="n">
        <v>1</v>
      </c>
      <c r="W73" s="8">
        <f>IF(OR(U73="Buy", U73="Cover", U73="In",U73="Long",U73="BUY/C"), V73, IF(OR(U73="Sell", U73="Short", U73="Out",U73="SHRT"), V73*-1))</f>
        <v/>
      </c>
      <c r="X73" s="4" t="inlineStr">
        <is>
          <t>USD</t>
        </is>
      </c>
      <c r="Y73" s="9" t="n">
        <v>13422</v>
      </c>
      <c r="Z73" s="6" t="n">
        <v>1</v>
      </c>
      <c r="AA73" s="6">
        <f>X73</f>
        <v/>
      </c>
      <c r="AB73" s="10">
        <f>IF(E73="Bond", IFERROR(Y73*W73/Z73*G73,0)/100, IFERROR(Y73*W73/Z73*G73,0))</f>
        <v/>
      </c>
      <c r="AD73" s="11" t="n">
        <v>1.633092433</v>
      </c>
      <c r="AF73" s="11" t="n"/>
      <c r="AG73" s="11" t="n"/>
      <c r="AI73" s="11" t="n"/>
      <c r="AJ73" s="11" t="n"/>
      <c r="AO73" s="11" t="n"/>
      <c r="AP73" s="12" t="n"/>
      <c r="AQ73" s="11">
        <f>SUM(AD73:AP73)</f>
        <v/>
      </c>
      <c r="AS73" s="10">
        <f>AQ73+AB73</f>
        <v/>
      </c>
      <c r="AT73" s="10">
        <f>AS73/W73</f>
        <v/>
      </c>
      <c r="AU73" s="13" t="n"/>
      <c r="AV73" s="10">
        <f>IF(OR(E73="SWAP",E73="INDEX"),AS73,0)</f>
        <v/>
      </c>
      <c r="AW73" s="10" t="n"/>
      <c r="AY73" s="10" t="n"/>
      <c r="AZ73" s="10" t="n"/>
      <c r="BB73" s="13" t="n"/>
      <c r="BC73" s="13" t="n"/>
    </row>
    <row r="74" ht="14" customFormat="1" customHeight="1" s="3">
      <c r="A74" s="3">
        <f>ROW(B74)-1</f>
        <v/>
      </c>
      <c r="B74" s="3">
        <f>D74&amp;E74&amp;R74</f>
        <v/>
      </c>
      <c r="C74" s="6" t="inlineStr">
        <is>
          <t>IB</t>
        </is>
      </c>
      <c r="D74" s="6" t="inlineStr">
        <is>
          <t>IB</t>
        </is>
      </c>
      <c r="E74" s="4" t="inlineStr">
        <is>
          <t>Index Future</t>
        </is>
      </c>
      <c r="F74" s="4" t="n"/>
      <c r="G74" s="6" t="n">
        <v>1</v>
      </c>
      <c r="H74" s="4" t="n"/>
      <c r="I74" s="4" t="n"/>
      <c r="J74" s="4" t="n"/>
      <c r="K74" s="4" t="n"/>
      <c r="L74" s="4" t="n"/>
      <c r="M74" s="4" t="n"/>
      <c r="N74" s="4" t="n"/>
      <c r="O74" s="4" t="n"/>
      <c r="P74" s="5" t="n"/>
      <c r="Q74" s="19">
        <f>P74</f>
        <v/>
      </c>
      <c r="R74" s="4" t="inlineStr">
        <is>
          <t>XUV4</t>
        </is>
      </c>
      <c r="S74" s="6">
        <f>B74</f>
        <v/>
      </c>
      <c r="T74" s="3">
        <f>IF(LEFT(R74,2)="XU","A50",CHOOSE(MATCH(RIGHT(R74,2),{"C1","C2","CH","HK","US","SP","KS","AU"},0), "ASHR","ASHR","ASHR","HSI","SPX","AS51","KS","AU"))</f>
        <v/>
      </c>
      <c r="U74" s="4" t="inlineStr">
        <is>
          <t>BUY</t>
        </is>
      </c>
      <c r="V74" s="7" t="n">
        <v>1</v>
      </c>
      <c r="W74" s="8">
        <f>IF(OR(U74="Buy", U74="Cover", U74="In",U74="Long",U74="BUY/C"), V74, IF(OR(U74="Sell", U74="Short", U74="Out",U74="SHRT"), V74*-1))</f>
        <v/>
      </c>
      <c r="X74" s="4" t="inlineStr">
        <is>
          <t>USD</t>
        </is>
      </c>
      <c r="Y74" s="9" t="n">
        <v>13421</v>
      </c>
      <c r="Z74" s="6" t="n">
        <v>1</v>
      </c>
      <c r="AA74" s="6">
        <f>X74</f>
        <v/>
      </c>
      <c r="AB74" s="10">
        <f>IF(E74="Bond", IFERROR(Y74*W74/Z74*G74,0)/100, IFERROR(Y74*W74/Z74*G74,0))</f>
        <v/>
      </c>
      <c r="AD74" s="11" t="n">
        <v>1.633092433</v>
      </c>
      <c r="AF74" s="11" t="n"/>
      <c r="AG74" s="11" t="n"/>
      <c r="AI74" s="11" t="n"/>
      <c r="AJ74" s="11" t="n"/>
      <c r="AO74" s="11" t="n"/>
      <c r="AP74" s="12" t="n"/>
      <c r="AQ74" s="11">
        <f>SUM(AD74:AP74)</f>
        <v/>
      </c>
      <c r="AS74" s="10">
        <f>AQ74+AB74</f>
        <v/>
      </c>
      <c r="AT74" s="10">
        <f>AS74/W74</f>
        <v/>
      </c>
      <c r="AU74" s="13" t="n"/>
      <c r="AV74" s="10">
        <f>IF(OR(E74="SWAP",E74="INDEX"),AS74,0)</f>
        <v/>
      </c>
      <c r="AW74" s="10" t="n"/>
      <c r="AY74" s="10" t="n"/>
      <c r="AZ74" s="10" t="n"/>
      <c r="BB74" s="13" t="n"/>
      <c r="BC74" s="13" t="n"/>
    </row>
    <row r="75" ht="14" customFormat="1" customHeight="1" s="3">
      <c r="A75" s="3">
        <f>ROW(B75)-1</f>
        <v/>
      </c>
      <c r="B75" s="3">
        <f>D75&amp;E75&amp;R75</f>
        <v/>
      </c>
      <c r="C75" s="6" t="inlineStr">
        <is>
          <t>IB</t>
        </is>
      </c>
      <c r="D75" s="6" t="inlineStr">
        <is>
          <t>IB</t>
        </is>
      </c>
      <c r="E75" s="4" t="inlineStr">
        <is>
          <t>Index Future</t>
        </is>
      </c>
      <c r="F75" s="4" t="n"/>
      <c r="G75" s="6" t="n">
        <v>1</v>
      </c>
      <c r="H75" s="4" t="n"/>
      <c r="I75" s="4" t="n"/>
      <c r="J75" s="4" t="n"/>
      <c r="K75" s="4" t="n"/>
      <c r="L75" s="4" t="n"/>
      <c r="M75" s="4" t="n"/>
      <c r="N75" s="4" t="n"/>
      <c r="O75" s="4" t="n"/>
      <c r="P75" s="5" t="n"/>
      <c r="Q75" s="19">
        <f>P75</f>
        <v/>
      </c>
      <c r="R75" s="4" t="inlineStr">
        <is>
          <t>XUV4</t>
        </is>
      </c>
      <c r="S75" s="6">
        <f>B75</f>
        <v/>
      </c>
      <c r="T75" s="3">
        <f>IF(LEFT(R75,2)="XU","A50",CHOOSE(MATCH(RIGHT(R75,2),{"C1","C2","CH","HK","US","SP","KS","AU"},0), "ASHR","ASHR","ASHR","HSI","SPX","AS51","KS","AU"))</f>
        <v/>
      </c>
      <c r="U75" s="4" t="inlineStr">
        <is>
          <t>BUY</t>
        </is>
      </c>
      <c r="V75" s="7" t="n">
        <v>4</v>
      </c>
      <c r="W75" s="8">
        <f>IF(OR(U75="Buy", U75="Cover", U75="In",U75="Long",U75="BUY/C"), V75, IF(OR(U75="Sell", U75="Short", U75="Out",U75="SHRT"), V75*-1))</f>
        <v/>
      </c>
      <c r="X75" s="4" t="inlineStr">
        <is>
          <t>USD</t>
        </is>
      </c>
      <c r="Y75" s="9" t="n">
        <v>13422</v>
      </c>
      <c r="Z75" s="6" t="n">
        <v>1</v>
      </c>
      <c r="AA75" s="6">
        <f>X75</f>
        <v/>
      </c>
      <c r="AB75" s="10">
        <f>IF(E75="Bond", IFERROR(Y75*W75/Z75*G75,0)/100, IFERROR(Y75*W75/Z75*G75,0))</f>
        <v/>
      </c>
      <c r="AD75" s="11" t="n">
        <v>6.532369731</v>
      </c>
      <c r="AF75" s="11" t="n"/>
      <c r="AG75" s="11" t="n"/>
      <c r="AI75" s="11" t="n"/>
      <c r="AJ75" s="11" t="n"/>
      <c r="AO75" s="11" t="n"/>
      <c r="AP75" s="12" t="n"/>
      <c r="AQ75" s="11">
        <f>SUM(AD75:AP75)</f>
        <v/>
      </c>
      <c r="AS75" s="10">
        <f>AQ75+AB75</f>
        <v/>
      </c>
      <c r="AT75" s="10">
        <f>AS75/W75</f>
        <v/>
      </c>
      <c r="AU75" s="13" t="n"/>
      <c r="AV75" s="10">
        <f>IF(OR(E75="SWAP",E75="INDEX"),AS75,0)</f>
        <v/>
      </c>
      <c r="AW75" s="10" t="n"/>
      <c r="AY75" s="10" t="n"/>
      <c r="AZ75" s="10" t="n"/>
      <c r="BB75" s="13" t="n"/>
      <c r="BC75" s="13" t="n"/>
    </row>
    <row r="76" ht="14" customFormat="1" customHeight="1" s="3">
      <c r="A76" s="3">
        <f>ROW(B76)-1</f>
        <v/>
      </c>
      <c r="B76" s="3">
        <f>D76&amp;E76&amp;R76</f>
        <v/>
      </c>
      <c r="C76" s="6" t="inlineStr">
        <is>
          <t>IB</t>
        </is>
      </c>
      <c r="D76" s="6" t="inlineStr">
        <is>
          <t>IB</t>
        </is>
      </c>
      <c r="E76" s="4" t="inlineStr">
        <is>
          <t>Index Future</t>
        </is>
      </c>
      <c r="F76" s="4" t="n"/>
      <c r="G76" s="6" t="n">
        <v>1</v>
      </c>
      <c r="H76" s="4" t="n"/>
      <c r="I76" s="4" t="n"/>
      <c r="J76" s="4" t="n"/>
      <c r="K76" s="4" t="n"/>
      <c r="L76" s="4" t="n"/>
      <c r="M76" s="4" t="n"/>
      <c r="N76" s="4" t="n"/>
      <c r="O76" s="4" t="n"/>
      <c r="P76" s="5" t="n"/>
      <c r="Q76" s="19">
        <f>P76</f>
        <v/>
      </c>
      <c r="R76" s="4" t="inlineStr">
        <is>
          <t>XUV4</t>
        </is>
      </c>
      <c r="S76" s="6">
        <f>B76</f>
        <v/>
      </c>
      <c r="T76" s="3">
        <f>IF(LEFT(R76,2)="XU","A50",CHOOSE(MATCH(RIGHT(R76,2),{"C1","C2","CH","HK","US","SP","KS","AU"},0), "ASHR","ASHR","ASHR","HSI","SPX","AS51","KS","AU"))</f>
        <v/>
      </c>
      <c r="U76" s="4" t="inlineStr">
        <is>
          <t>BUY</t>
        </is>
      </c>
      <c r="V76" s="7" t="n">
        <v>1</v>
      </c>
      <c r="W76" s="8">
        <f>IF(OR(U76="Buy", U76="Cover", U76="In",U76="Long",U76="BUY/C"), V76, IF(OR(U76="Sell", U76="Short", U76="Out",U76="SHRT"), V76*-1))</f>
        <v/>
      </c>
      <c r="X76" s="4" t="inlineStr">
        <is>
          <t>USD</t>
        </is>
      </c>
      <c r="Y76" s="9" t="n">
        <v>13422</v>
      </c>
      <c r="Z76" s="6" t="n">
        <v>1</v>
      </c>
      <c r="AA76" s="6">
        <f>X76</f>
        <v/>
      </c>
      <c r="AB76" s="10">
        <f>IF(E76="Bond", IFERROR(Y76*W76/Z76*G76,0)/100, IFERROR(Y76*W76/Z76*G76,0))</f>
        <v/>
      </c>
      <c r="AD76" s="11" t="n">
        <v>1.633092433</v>
      </c>
      <c r="AF76" s="11" t="n"/>
      <c r="AG76" s="11" t="n"/>
      <c r="AI76" s="11" t="n"/>
      <c r="AJ76" s="11" t="n"/>
      <c r="AO76" s="11" t="n"/>
      <c r="AP76" s="12" t="n"/>
      <c r="AQ76" s="11">
        <f>SUM(AD76:AP76)</f>
        <v/>
      </c>
      <c r="AS76" s="10">
        <f>AQ76+AB76</f>
        <v/>
      </c>
      <c r="AT76" s="10">
        <f>AS76/W76</f>
        <v/>
      </c>
      <c r="AU76" s="13" t="n"/>
      <c r="AV76" s="10">
        <f>IF(OR(E76="SWAP",E76="INDEX"),AS76,0)</f>
        <v/>
      </c>
      <c r="AW76" s="10" t="n"/>
      <c r="AY76" s="10" t="n"/>
      <c r="AZ76" s="10" t="n"/>
      <c r="BB76" s="13" t="n"/>
      <c r="BC76" s="13" t="n"/>
    </row>
    <row r="77" ht="14" customFormat="1" customHeight="1" s="3">
      <c r="A77" s="3">
        <f>ROW(B77)-1</f>
        <v/>
      </c>
      <c r="B77" s="3">
        <f>D77&amp;E77&amp;R77</f>
        <v/>
      </c>
      <c r="C77" s="6" t="inlineStr">
        <is>
          <t>IB</t>
        </is>
      </c>
      <c r="D77" s="6" t="inlineStr">
        <is>
          <t>IB</t>
        </is>
      </c>
      <c r="E77" s="4" t="inlineStr">
        <is>
          <t>Index Future</t>
        </is>
      </c>
      <c r="F77" s="4" t="n"/>
      <c r="G77" s="6" t="n">
        <v>1</v>
      </c>
      <c r="H77" s="4" t="n"/>
      <c r="I77" s="4" t="n"/>
      <c r="J77" s="4" t="n"/>
      <c r="K77" s="4" t="n"/>
      <c r="L77" s="4" t="n"/>
      <c r="M77" s="4" t="n"/>
      <c r="N77" s="4" t="n"/>
      <c r="O77" s="4" t="n"/>
      <c r="P77" s="5" t="n"/>
      <c r="Q77" s="19">
        <f>P77</f>
        <v/>
      </c>
      <c r="R77" s="4" t="inlineStr">
        <is>
          <t>XUV4</t>
        </is>
      </c>
      <c r="S77" s="6">
        <f>B77</f>
        <v/>
      </c>
      <c r="T77" s="3">
        <f>IF(LEFT(R77,2)="XU","A50",CHOOSE(MATCH(RIGHT(R77,2),{"C1","C2","CH","HK","US","SP","KS","AU"},0), "ASHR","ASHR","ASHR","HSI","SPX","AS51","KS","AU"))</f>
        <v/>
      </c>
      <c r="U77" s="4" t="inlineStr">
        <is>
          <t>SHORT</t>
        </is>
      </c>
      <c r="V77" s="7" t="n">
        <v>102</v>
      </c>
      <c r="W77" s="8">
        <f>IF(OR(U77="Buy", U77="Cover", U77="In",U77="Long",U77="BUY/C"), V77, IF(OR(U77="Sell", U77="Short", U77="Out",U77="SHRT"), V77*-1))</f>
        <v/>
      </c>
      <c r="X77" s="4" t="inlineStr">
        <is>
          <t>USD</t>
        </is>
      </c>
      <c r="Y77" s="9" t="n">
        <v>13528.745098039</v>
      </c>
      <c r="Z77" s="6" t="n">
        <v>1</v>
      </c>
      <c r="AA77" s="6">
        <f>X77</f>
        <v/>
      </c>
      <c r="AB77" s="10">
        <f>IF(E77="Bond", IFERROR(Y77*W77/Z77*G77,0)/100, IFERROR(Y77*W77/Z77*G77,0))</f>
        <v/>
      </c>
      <c r="AD77" s="11" t="n">
        <v>166.575428153</v>
      </c>
      <c r="AF77" s="11" t="n"/>
      <c r="AG77" s="11" t="n"/>
      <c r="AI77" s="11" t="n"/>
      <c r="AJ77" s="11" t="n"/>
      <c r="AO77" s="11" t="n"/>
      <c r="AP77" s="12" t="n"/>
      <c r="AQ77" s="11">
        <f>SUM(AD77:AP77)</f>
        <v/>
      </c>
      <c r="AS77" s="10">
        <f>AQ77+AB77</f>
        <v/>
      </c>
      <c r="AT77" s="10">
        <f>AS77/W77</f>
        <v/>
      </c>
      <c r="AU77" s="13" t="n"/>
      <c r="AV77" s="10">
        <f>IF(OR(E77="SWAP",E77="INDEX"),AS77,0)</f>
        <v/>
      </c>
      <c r="AW77" s="10" t="n"/>
      <c r="AY77" s="10" t="n"/>
      <c r="AZ77" s="10" t="n"/>
      <c r="BB77" s="13" t="n"/>
      <c r="BC77" s="13" t="n"/>
    </row>
    <row r="78" ht="14" customFormat="1" customHeight="1" s="3">
      <c r="A78" s="3">
        <f>ROW(B78)-1</f>
        <v/>
      </c>
      <c r="B78" s="3">
        <f>D78&amp;E78&amp;R78</f>
        <v/>
      </c>
      <c r="C78" s="6" t="inlineStr">
        <is>
          <t>IB</t>
        </is>
      </c>
      <c r="D78" s="6" t="inlineStr">
        <is>
          <t>IB</t>
        </is>
      </c>
      <c r="E78" s="4" t="inlineStr">
        <is>
          <t>Forex</t>
        </is>
      </c>
      <c r="F78" s="4" t="n"/>
      <c r="G78" s="6" t="n">
        <v>1</v>
      </c>
      <c r="H78" s="4" t="n"/>
      <c r="I78" s="4" t="n"/>
      <c r="J78" s="4" t="n"/>
      <c r="K78" s="4" t="n"/>
      <c r="L78" s="4" t="n"/>
      <c r="M78" s="4" t="n"/>
      <c r="N78" s="4" t="n"/>
      <c r="O78" s="4" t="n"/>
      <c r="P78" s="5" t="n"/>
      <c r="Q78" s="19">
        <f>P78</f>
        <v/>
      </c>
      <c r="R78" s="4" t="inlineStr">
        <is>
          <t>USD.HKD HK</t>
        </is>
      </c>
      <c r="S78" s="6">
        <f>B78</f>
        <v/>
      </c>
      <c r="T78" s="3">
        <f>IF(LEFT(R78,2)="XU","A50",CHOOSE(MATCH(RIGHT(R78,2),{"C1","C2","CH","HK","US","SP","KS","AU"},0), "ASHR","ASHR","ASHR","HSI","SPX","AS51","KS","AU"))</f>
        <v/>
      </c>
      <c r="U78" s="4" t="inlineStr">
        <is>
          <t>BUY</t>
        </is>
      </c>
      <c r="V78" s="7" t="n">
        <v>850000</v>
      </c>
      <c r="W78" s="8">
        <f>IF(OR(U78="Buy", U78="Cover", U78="In",U78="Long",U78="BUY/C"), V78, IF(OR(U78="Sell", U78="Short", U78="Out",U78="SHRT"), V78*-1))</f>
        <v/>
      </c>
      <c r="X78" s="4" t="inlineStr">
        <is>
          <t>HKD</t>
        </is>
      </c>
      <c r="Y78" s="9" t="n">
        <v>7.76875</v>
      </c>
      <c r="Z78" s="6" t="n">
        <v>1</v>
      </c>
      <c r="AA78" s="6">
        <f>X78</f>
        <v/>
      </c>
      <c r="AB78" s="10">
        <f>IF(E78="Bond", IFERROR(Y78*W78/Z78*G78,0)/100, IFERROR(Y78*W78/Z78*G78,0))</f>
        <v/>
      </c>
      <c r="AD78" s="11" t="n">
        <v>17.003830308</v>
      </c>
      <c r="AF78" s="11" t="n"/>
      <c r="AG78" s="11" t="n"/>
      <c r="AI78" s="11" t="n"/>
      <c r="AJ78" s="11" t="n"/>
      <c r="AO78" s="11" t="n"/>
      <c r="AP78" s="12" t="n"/>
      <c r="AQ78" s="11">
        <f>SUM(AD78:AP78)</f>
        <v/>
      </c>
      <c r="AS78" s="10">
        <f>AQ78+AB78</f>
        <v/>
      </c>
      <c r="AT78" s="10">
        <f>AS78/W78</f>
        <v/>
      </c>
      <c r="AU78" s="13" t="n"/>
      <c r="AV78" s="10">
        <f>IF(OR(E78="SWAP",E78="INDEX"),AS78,0)</f>
        <v/>
      </c>
      <c r="AW78" s="10" t="n"/>
      <c r="AY78" s="10" t="n"/>
      <c r="AZ78" s="10" t="n"/>
      <c r="BB78" s="13" t="n"/>
      <c r="BC78" s="13" t="n"/>
    </row>
    <row r="79" ht="14" customFormat="1" customHeight="1" s="3">
      <c r="A79" s="3">
        <f>ROW(B79)-1</f>
        <v/>
      </c>
      <c r="B79" s="3">
        <f>D79&amp;E79&amp;R79</f>
        <v/>
      </c>
      <c r="C79" s="6" t="inlineStr">
        <is>
          <t>IB</t>
        </is>
      </c>
      <c r="D79" s="6" t="inlineStr">
        <is>
          <t>IB</t>
        </is>
      </c>
      <c r="E79" s="4" t="inlineStr">
        <is>
          <t>Forex</t>
        </is>
      </c>
      <c r="F79" s="4" t="n"/>
      <c r="G79" s="6" t="n">
        <v>1</v>
      </c>
      <c r="H79" s="4" t="n"/>
      <c r="I79" s="4" t="n"/>
      <c r="J79" s="4" t="n"/>
      <c r="K79" s="4" t="n"/>
      <c r="L79" s="4" t="n"/>
      <c r="M79" s="4" t="n"/>
      <c r="N79" s="4" t="n"/>
      <c r="O79" s="4" t="n"/>
      <c r="P79" s="5" t="n"/>
      <c r="Q79" s="19">
        <f>P79</f>
        <v/>
      </c>
      <c r="R79" s="4" t="inlineStr">
        <is>
          <t>USD.HKD HK</t>
        </is>
      </c>
      <c r="S79" s="6">
        <f>B79</f>
        <v/>
      </c>
      <c r="T79" s="3">
        <f>IF(LEFT(R79,2)="XU","A50",CHOOSE(MATCH(RIGHT(R79,2),{"C1","C2","CH","HK","US","SP","KS","AU"},0), "ASHR","ASHR","ASHR","HSI","SPX","AS51","KS","AU"))</f>
        <v/>
      </c>
      <c r="U79" s="4" t="inlineStr">
        <is>
          <t>SHORT</t>
        </is>
      </c>
      <c r="V79" s="7" t="n">
        <v>765000</v>
      </c>
      <c r="W79" s="8">
        <f>IF(OR(U79="Buy", U79="Cover", U79="In",U79="Long",U79="BUY/C"), V79, IF(OR(U79="Sell", U79="Short", U79="Out",U79="SHRT"), V79*-1))</f>
        <v/>
      </c>
      <c r="X79" s="4" t="inlineStr">
        <is>
          <t>HKD</t>
        </is>
      </c>
      <c r="Y79" s="9" t="n">
        <v>7.768676536</v>
      </c>
      <c r="Z79" s="6" t="n">
        <v>1</v>
      </c>
      <c r="AA79" s="6">
        <f>X79</f>
        <v/>
      </c>
      <c r="AB79" s="10">
        <f>IF(E79="Bond", IFERROR(Y79*W79/Z79*G79,0)/100, IFERROR(Y79*W79/Z79*G79,0))</f>
        <v/>
      </c>
      <c r="AD79" s="11" t="n">
        <v>15.303302562</v>
      </c>
      <c r="AF79" s="11" t="n"/>
      <c r="AG79" s="11" t="n"/>
      <c r="AI79" s="11" t="n"/>
      <c r="AJ79" s="11" t="n"/>
      <c r="AO79" s="11" t="n"/>
      <c r="AP79" s="12" t="n"/>
      <c r="AQ79" s="11">
        <f>SUM(AD79:AP79)</f>
        <v/>
      </c>
      <c r="AS79" s="10">
        <f>AQ79+AB79</f>
        <v/>
      </c>
      <c r="AT79" s="10">
        <f>AS79/W79</f>
        <v/>
      </c>
      <c r="AU79" s="13" t="n"/>
      <c r="AV79" s="10">
        <f>IF(OR(E79="SWAP",E79="INDEX"),AS79,0)</f>
        <v/>
      </c>
      <c r="AW79" s="10" t="n"/>
      <c r="AY79" s="10" t="n"/>
      <c r="AZ79" s="10" t="n"/>
      <c r="BB79" s="13" t="n"/>
      <c r="BC79" s="13" t="n"/>
    </row>
    <row r="80" ht="14" customFormat="1" customHeight="1" s="3">
      <c r="A80" s="3">
        <f>ROW(B80)-1</f>
        <v/>
      </c>
      <c r="B80" s="3">
        <f>D80&amp;E80&amp;R80</f>
        <v/>
      </c>
      <c r="C80" s="6" t="inlineStr">
        <is>
          <t>IB</t>
        </is>
      </c>
      <c r="D80" s="6" t="inlineStr">
        <is>
          <t>IB</t>
        </is>
      </c>
      <c r="E80" s="4" t="inlineStr">
        <is>
          <t>Index Future</t>
        </is>
      </c>
      <c r="F80" s="4" t="n"/>
      <c r="G80" s="6" t="n">
        <v>1</v>
      </c>
      <c r="H80" s="4" t="n"/>
      <c r="I80" s="4" t="n"/>
      <c r="J80" s="4" t="n"/>
      <c r="K80" s="4" t="n"/>
      <c r="L80" s="4" t="n"/>
      <c r="M80" s="4" t="n"/>
      <c r="N80" s="4" t="n"/>
      <c r="O80" s="4" t="n"/>
      <c r="P80" s="5" t="n"/>
      <c r="Q80" s="19">
        <f>P80</f>
        <v/>
      </c>
      <c r="R80" s="4" t="inlineStr">
        <is>
          <t>1548 HK</t>
        </is>
      </c>
      <c r="S80" s="6">
        <f>B80</f>
        <v/>
      </c>
      <c r="T80" s="3">
        <f>IF(LEFT(R80,2)="XU","A50",CHOOSE(MATCH(RIGHT(R80,2),{"C1","C2","CH","HK","US","SP","KS","AU"},0), "ASHR","ASHR","ASHR","HSI","SPX","AS51","KS","AU"))</f>
        <v/>
      </c>
      <c r="U80" s="4" t="inlineStr">
        <is>
          <t>BUY</t>
        </is>
      </c>
      <c r="V80" s="7" t="n">
        <v>24000</v>
      </c>
      <c r="W80" s="8">
        <f>IF(OR(U80="Buy", U80="Cover", U80="In",U80="Long",U80="BUY/C"), V80, IF(OR(U80="Sell", U80="Short", U80="Out",U80="SHRT"), V80*-1))</f>
        <v/>
      </c>
      <c r="X80" s="4" t="inlineStr">
        <is>
          <t>HKD</t>
        </is>
      </c>
      <c r="Y80" s="9" t="n">
        <v>10.811666667</v>
      </c>
      <c r="Z80" s="6" t="n">
        <v>1</v>
      </c>
      <c r="AA80" s="6">
        <f>X80</f>
        <v/>
      </c>
      <c r="AB80" s="10">
        <f>IF(E80="Bond", IFERROR(Y80*W80/Z80*G80,0)/100, IFERROR(Y80*W80/Z80*G80,0))</f>
        <v/>
      </c>
      <c r="AD80" s="11" t="n"/>
      <c r="AF80" s="11" t="n"/>
      <c r="AG80" s="11" t="n"/>
      <c r="AI80" s="11" t="n"/>
      <c r="AJ80" s="11" t="n"/>
      <c r="AO80" s="11" t="n"/>
      <c r="AP80" s="12" t="n"/>
      <c r="AQ80" s="11">
        <f>SUM(AD80:AP80)</f>
        <v/>
      </c>
      <c r="AS80" s="10">
        <f>AQ80+AB80</f>
        <v/>
      </c>
      <c r="AT80" s="10">
        <f>AS80/W80</f>
        <v/>
      </c>
      <c r="AU80" s="13" t="n"/>
      <c r="AV80" s="10">
        <f>IF(OR(E80="SWAP",E80="INDEX"),AS80,0)</f>
        <v/>
      </c>
      <c r="AW80" s="10" t="n"/>
      <c r="AY80" s="10" t="n"/>
      <c r="AZ80" s="10" t="n"/>
      <c r="BB80" s="13" t="n"/>
      <c r="BC80" s="13" t="n"/>
    </row>
    <row r="81" ht="14" customFormat="1" customHeight="1" s="3">
      <c r="A81" s="3">
        <f>ROW(B81)-1</f>
        <v/>
      </c>
      <c r="B81" s="3">
        <f>D81&amp;E81&amp;R81</f>
        <v/>
      </c>
      <c r="C81" s="6" t="inlineStr">
        <is>
          <t>IB</t>
        </is>
      </c>
      <c r="D81" s="6" t="inlineStr">
        <is>
          <t>IB</t>
        </is>
      </c>
      <c r="E81" s="4" t="inlineStr">
        <is>
          <t>Index Future</t>
        </is>
      </c>
      <c r="F81" s="4" t="n"/>
      <c r="G81" s="6" t="n">
        <v>1</v>
      </c>
      <c r="H81" s="4" t="n"/>
      <c r="I81" s="4" t="n"/>
      <c r="J81" s="4" t="n"/>
      <c r="K81" s="4" t="n"/>
      <c r="L81" s="4" t="n"/>
      <c r="M81" s="4" t="n"/>
      <c r="N81" s="4" t="n"/>
      <c r="O81" s="4" t="n"/>
      <c r="P81" s="5" t="n"/>
      <c r="Q81" s="19">
        <f>P81</f>
        <v/>
      </c>
      <c r="R81" s="4" t="inlineStr">
        <is>
          <t>1548 HK</t>
        </is>
      </c>
      <c r="S81" s="6">
        <f>B81</f>
        <v/>
      </c>
      <c r="T81" s="3">
        <f>IF(LEFT(R81,2)="XU","A50",CHOOSE(MATCH(RIGHT(R81,2),{"C1","C2","CH","HK","US","SP","KS","AU"},0), "ASHR","ASHR","ASHR","HSI","SPX","AS51","KS","AU"))</f>
        <v/>
      </c>
      <c r="U81" s="4" t="inlineStr">
        <is>
          <t>BUY</t>
        </is>
      </c>
      <c r="V81" s="7" t="n">
        <v>24000</v>
      </c>
      <c r="W81" s="8">
        <f>IF(OR(U81="Buy", U81="Cover", U81="In",U81="Long",U81="BUY/C"), V81, IF(OR(U81="Sell", U81="Short", U81="Out",U81="SHRT"), V81*-1))</f>
        <v/>
      </c>
      <c r="X81" s="4" t="inlineStr">
        <is>
          <t>HKD</t>
        </is>
      </c>
      <c r="Y81" s="9" t="n">
        <v>10.811666667</v>
      </c>
      <c r="Z81" s="6" t="n">
        <v>1</v>
      </c>
      <c r="AA81" s="6">
        <f>X81</f>
        <v/>
      </c>
      <c r="AB81" s="10">
        <f>IF(E81="Bond", IFERROR(Y81*W81/Z81*G81,0)/100, IFERROR(Y81*W81/Z81*G81,0))</f>
        <v/>
      </c>
      <c r="AD81" s="11" t="n"/>
      <c r="AF81" s="11" t="n"/>
      <c r="AG81" s="11" t="n"/>
      <c r="AI81" s="11" t="n"/>
      <c r="AJ81" s="11" t="n"/>
      <c r="AO81" s="11" t="n"/>
      <c r="AP81" s="12" t="n"/>
      <c r="AQ81" s="11">
        <f>SUM(AD81:AP81)</f>
        <v/>
      </c>
      <c r="AS81" s="10">
        <f>AQ81+AB81</f>
        <v/>
      </c>
      <c r="AT81" s="10">
        <f>AS81/W81</f>
        <v/>
      </c>
      <c r="AU81" s="13" t="n"/>
      <c r="AV81" s="10">
        <f>IF(OR(E81="SWAP",E81="INDEX"),AS81,0)</f>
        <v/>
      </c>
      <c r="AW81" s="10" t="n"/>
      <c r="AY81" s="10" t="n"/>
      <c r="AZ81" s="10" t="n"/>
      <c r="BB81" s="13" t="n"/>
      <c r="BC81" s="13" t="n"/>
    </row>
    <row r="82" ht="14" customFormat="1" customHeight="1" s="3">
      <c r="A82" s="3">
        <f>ROW(B82)-1</f>
        <v/>
      </c>
      <c r="B82" s="3">
        <f>D82&amp;E82&amp;R82</f>
        <v/>
      </c>
      <c r="C82" s="6" t="inlineStr">
        <is>
          <t>IB</t>
        </is>
      </c>
      <c r="D82" s="6" t="inlineStr">
        <is>
          <t>IB</t>
        </is>
      </c>
      <c r="E82" s="4" t="inlineStr">
        <is>
          <t>Index Future</t>
        </is>
      </c>
      <c r="F82" s="4" t="n"/>
      <c r="G82" s="6" t="n">
        <v>1</v>
      </c>
      <c r="H82" s="4" t="n"/>
      <c r="I82" s="4" t="n"/>
      <c r="J82" s="4" t="n"/>
      <c r="K82" s="4" t="n"/>
      <c r="L82" s="4" t="n"/>
      <c r="M82" s="4" t="n"/>
      <c r="N82" s="4" t="n"/>
      <c r="O82" s="4" t="n"/>
      <c r="P82" s="5" t="n"/>
      <c r="Q82" s="19">
        <f>P82</f>
        <v/>
      </c>
      <c r="R82" s="4" t="inlineStr">
        <is>
          <t>1548 HK</t>
        </is>
      </c>
      <c r="S82" s="6">
        <f>B82</f>
        <v/>
      </c>
      <c r="T82" s="3">
        <f>IF(LEFT(R82,2)="XU","A50",CHOOSE(MATCH(RIGHT(R82,2),{"C1","C2","CH","HK","US","SP","KS","AU"},0), "ASHR","ASHR","ASHR","HSI","SPX","AS51","KS","AU"))</f>
        <v/>
      </c>
      <c r="U82" s="4" t="inlineStr">
        <is>
          <t>BUY</t>
        </is>
      </c>
      <c r="V82" s="7" t="n">
        <v>24000</v>
      </c>
      <c r="W82" s="8">
        <f>IF(OR(U82="Buy", U82="Cover", U82="In",U82="Long",U82="BUY/C"), V82, IF(OR(U82="Sell", U82="Short", U82="Out",U82="SHRT"), V82*-1))</f>
        <v/>
      </c>
      <c r="X82" s="4" t="inlineStr">
        <is>
          <t>HKD</t>
        </is>
      </c>
      <c r="Y82" s="9" t="n">
        <v>10.811666667</v>
      </c>
      <c r="Z82" s="6" t="n">
        <v>1</v>
      </c>
      <c r="AA82" s="6">
        <f>X82</f>
        <v/>
      </c>
      <c r="AB82" s="10">
        <f>IF(E82="Bond", IFERROR(Y82*W82/Z82*G82,0)/100, IFERROR(Y82*W82/Z82*G82,0))</f>
        <v/>
      </c>
      <c r="AD82" s="11" t="n"/>
      <c r="AF82" s="11" t="n"/>
      <c r="AG82" s="11" t="n"/>
      <c r="AI82" s="11" t="n"/>
      <c r="AJ82" s="11" t="n"/>
      <c r="AO82" s="11" t="n"/>
      <c r="AP82" s="12" t="n"/>
      <c r="AQ82" s="11">
        <f>SUM(AD82:AP82)</f>
        <v/>
      </c>
      <c r="AS82" s="10">
        <f>AQ82+AB82</f>
        <v/>
      </c>
      <c r="AT82" s="10">
        <f>AS82/W82</f>
        <v/>
      </c>
      <c r="AU82" s="13" t="n"/>
      <c r="AV82" s="10">
        <f>IF(OR(E82="SWAP",E82="INDEX"),AS82,0)</f>
        <v/>
      </c>
      <c r="AW82" s="10" t="n"/>
      <c r="AY82" s="10" t="n"/>
      <c r="AZ82" s="10" t="n"/>
      <c r="BB82" s="13" t="n"/>
      <c r="BC82" s="13" t="n"/>
    </row>
    <row r="83" ht="14" customFormat="1" customHeight="1" s="3">
      <c r="A83" s="3">
        <f>ROW(B83)-1</f>
        <v/>
      </c>
      <c r="B83" s="3">
        <f>D83&amp;E83&amp;R83</f>
        <v/>
      </c>
      <c r="C83" s="6" t="inlineStr">
        <is>
          <t>IB</t>
        </is>
      </c>
      <c r="D83" s="6" t="inlineStr">
        <is>
          <t>IB</t>
        </is>
      </c>
      <c r="E83" s="4" t="inlineStr">
        <is>
          <t>Index Future</t>
        </is>
      </c>
      <c r="F83" s="4" t="n"/>
      <c r="G83" s="6" t="n">
        <v>1</v>
      </c>
      <c r="H83" s="4" t="n"/>
      <c r="I83" s="4" t="n"/>
      <c r="J83" s="4" t="n"/>
      <c r="K83" s="4" t="n"/>
      <c r="L83" s="4" t="n"/>
      <c r="M83" s="4" t="n"/>
      <c r="N83" s="4" t="n"/>
      <c r="O83" s="4" t="n"/>
      <c r="P83" s="5" t="n"/>
      <c r="Q83" s="19">
        <f>P83</f>
        <v/>
      </c>
      <c r="R83" s="4" t="inlineStr">
        <is>
          <t>1548 HK</t>
        </is>
      </c>
      <c r="S83" s="6">
        <f>B83</f>
        <v/>
      </c>
      <c r="T83" s="3">
        <f>IF(LEFT(R83,2)="XU","A50",CHOOSE(MATCH(RIGHT(R83,2),{"C1","C2","CH","HK","US","SP","KS","AU"},0), "ASHR","ASHR","ASHR","HSI","SPX","AS51","KS","AU"))</f>
        <v/>
      </c>
      <c r="U83" s="4" t="inlineStr">
        <is>
          <t>BUY</t>
        </is>
      </c>
      <c r="V83" s="7" t="n">
        <v>24000</v>
      </c>
      <c r="W83" s="8">
        <f>IF(OR(U83="Buy", U83="Cover", U83="In",U83="Long",U83="BUY/C"), V83, IF(OR(U83="Sell", U83="Short", U83="Out",U83="SHRT"), V83*-1))</f>
        <v/>
      </c>
      <c r="X83" s="4" t="inlineStr">
        <is>
          <t>HKD</t>
        </is>
      </c>
      <c r="Y83" s="9" t="n">
        <v>10.811666667</v>
      </c>
      <c r="Z83" s="6" t="n">
        <v>1</v>
      </c>
      <c r="AA83" s="6">
        <f>X83</f>
        <v/>
      </c>
      <c r="AB83" s="10">
        <f>IF(E83="Bond", IFERROR(Y83*W83/Z83*G83,0)/100, IFERROR(Y83*W83/Z83*G83,0))</f>
        <v/>
      </c>
      <c r="AD83" s="11" t="n"/>
      <c r="AF83" s="11" t="n"/>
      <c r="AG83" s="11" t="n"/>
      <c r="AI83" s="11" t="n"/>
      <c r="AJ83" s="11" t="n"/>
      <c r="AO83" s="11" t="n"/>
      <c r="AP83" s="12" t="n"/>
      <c r="AQ83" s="11">
        <f>SUM(AD83:AP83)</f>
        <v/>
      </c>
      <c r="AS83" s="10">
        <f>AQ83+AB83</f>
        <v/>
      </c>
      <c r="AT83" s="10">
        <f>AS83/W83</f>
        <v/>
      </c>
      <c r="AU83" s="13" t="n"/>
      <c r="AV83" s="10">
        <f>IF(OR(E83="SWAP",E83="INDEX"),AS83,0)</f>
        <v/>
      </c>
      <c r="AW83" s="10" t="n"/>
      <c r="AY83" s="10" t="n"/>
      <c r="AZ83" s="10" t="n"/>
      <c r="BB83" s="13" t="n"/>
      <c r="BC83" s="13" t="n"/>
    </row>
    <row r="84" ht="14" customFormat="1" customHeight="1" s="3">
      <c r="A84" s="3">
        <f>ROW(B84)-1</f>
        <v/>
      </c>
      <c r="B84" s="3">
        <f>D84&amp;E84&amp;R84</f>
        <v/>
      </c>
      <c r="C84" s="6" t="inlineStr">
        <is>
          <t>IB</t>
        </is>
      </c>
      <c r="D84" s="6" t="inlineStr">
        <is>
          <t>IB</t>
        </is>
      </c>
      <c r="E84" s="4" t="inlineStr">
        <is>
          <t>Index Future</t>
        </is>
      </c>
      <c r="F84" s="4" t="n"/>
      <c r="G84" s="6" t="n">
        <v>1</v>
      </c>
      <c r="H84" s="4" t="n"/>
      <c r="I84" s="4" t="n"/>
      <c r="J84" s="4" t="n"/>
      <c r="K84" s="4" t="n"/>
      <c r="L84" s="4" t="n"/>
      <c r="M84" s="4" t="n"/>
      <c r="N84" s="4" t="n"/>
      <c r="O84" s="4" t="n"/>
      <c r="P84" s="5" t="n"/>
      <c r="Q84" s="19">
        <f>P84</f>
        <v/>
      </c>
      <c r="R84" s="4" t="inlineStr">
        <is>
          <t>1548 HK</t>
        </is>
      </c>
      <c r="S84" s="6">
        <f>B84</f>
        <v/>
      </c>
      <c r="T84" s="3">
        <f>IF(LEFT(R84,2)="XU","A50",CHOOSE(MATCH(RIGHT(R84,2),{"C1","C2","CH","HK","US","SP","KS","AU"},0), "ASHR","ASHR","ASHR","HSI","SPX","AS51","KS","AU"))</f>
        <v/>
      </c>
      <c r="U84" s="4" t="inlineStr">
        <is>
          <t>BUY</t>
        </is>
      </c>
      <c r="V84" s="7" t="n">
        <v>24000</v>
      </c>
      <c r="W84" s="8">
        <f>IF(OR(U84="Buy", U84="Cover", U84="In",U84="Long",U84="BUY/C"), V84, IF(OR(U84="Sell", U84="Short", U84="Out",U84="SHRT"), V84*-1))</f>
        <v/>
      </c>
      <c r="X84" s="4" t="inlineStr">
        <is>
          <t>HKD</t>
        </is>
      </c>
      <c r="Y84" s="9" t="n">
        <v>10.811666667</v>
      </c>
      <c r="Z84" s="6" t="n">
        <v>1</v>
      </c>
      <c r="AA84" s="6">
        <f>X84</f>
        <v/>
      </c>
      <c r="AB84" s="10">
        <f>IF(E84="Bond", IFERROR(Y84*W84/Z84*G84,0)/100, IFERROR(Y84*W84/Z84*G84,0))</f>
        <v/>
      </c>
      <c r="AD84" s="11" t="n"/>
      <c r="AF84" s="11" t="n"/>
      <c r="AG84" s="11" t="n"/>
      <c r="AI84" s="11" t="n"/>
      <c r="AJ84" s="11" t="n"/>
      <c r="AO84" s="11" t="n"/>
      <c r="AP84" s="12" t="n"/>
      <c r="AQ84" s="11">
        <f>SUM(AD84:AP84)</f>
        <v/>
      </c>
      <c r="AS84" s="10">
        <f>AQ84+AB84</f>
        <v/>
      </c>
      <c r="AT84" s="10">
        <f>AS84/W84</f>
        <v/>
      </c>
      <c r="AU84" s="13" t="n"/>
      <c r="AV84" s="10">
        <f>IF(OR(E84="SWAP",E84="INDEX"),AS84,0)</f>
        <v/>
      </c>
      <c r="AW84" s="10" t="n"/>
      <c r="AY84" s="10" t="n"/>
      <c r="AZ84" s="10" t="n"/>
      <c r="BB84" s="13" t="n"/>
      <c r="BC84" s="13" t="n"/>
    </row>
    <row r="85" ht="14" customFormat="1" customHeight="1" s="3">
      <c r="A85" s="3">
        <f>ROW(B85)-1</f>
        <v/>
      </c>
      <c r="B85" s="3">
        <f>D85&amp;E85&amp;R85</f>
        <v/>
      </c>
      <c r="C85" s="6" t="inlineStr">
        <is>
          <t>IB</t>
        </is>
      </c>
      <c r="D85" s="6" t="inlineStr">
        <is>
          <t>IB</t>
        </is>
      </c>
      <c r="E85" s="4" t="inlineStr">
        <is>
          <t>Index Future</t>
        </is>
      </c>
      <c r="F85" s="4" t="n"/>
      <c r="G85" s="6" t="n">
        <v>1</v>
      </c>
      <c r="H85" s="4" t="n"/>
      <c r="I85" s="4" t="n"/>
      <c r="J85" s="4" t="n"/>
      <c r="K85" s="4" t="n"/>
      <c r="L85" s="4" t="n"/>
      <c r="M85" s="4" t="n"/>
      <c r="N85" s="4" t="n"/>
      <c r="O85" s="4" t="n"/>
      <c r="P85" s="5" t="n"/>
      <c r="Q85" s="19">
        <f>P85</f>
        <v/>
      </c>
      <c r="R85" s="4" t="inlineStr">
        <is>
          <t>1548 HK</t>
        </is>
      </c>
      <c r="S85" s="6">
        <f>B85</f>
        <v/>
      </c>
      <c r="T85" s="3">
        <f>IF(LEFT(R85,2)="XU","A50",CHOOSE(MATCH(RIGHT(R85,2),{"C1","C2","CH","HK","US","SP","KS","AU"},0), "ASHR","ASHR","ASHR","HSI","SPX","AS51","KS","AU"))</f>
        <v/>
      </c>
      <c r="U85" s="4" t="inlineStr">
        <is>
          <t>BUY</t>
        </is>
      </c>
      <c r="V85" s="7" t="n">
        <v>24000</v>
      </c>
      <c r="W85" s="8">
        <f>IF(OR(U85="Buy", U85="Cover", U85="In",U85="Long",U85="BUY/C"), V85, IF(OR(U85="Sell", U85="Short", U85="Out",U85="SHRT"), V85*-1))</f>
        <v/>
      </c>
      <c r="X85" s="4" t="inlineStr">
        <is>
          <t>HKD</t>
        </is>
      </c>
      <c r="Y85" s="9" t="n">
        <v>10.811666667</v>
      </c>
      <c r="Z85" s="6" t="n">
        <v>1</v>
      </c>
      <c r="AA85" s="6">
        <f>X85</f>
        <v/>
      </c>
      <c r="AB85" s="10">
        <f>IF(E85="Bond", IFERROR(Y85*W85/Z85*G85,0)/100, IFERROR(Y85*W85/Z85*G85,0))</f>
        <v/>
      </c>
      <c r="AD85" s="11" t="n"/>
      <c r="AF85" s="11" t="n"/>
      <c r="AG85" s="11" t="n"/>
      <c r="AI85" s="11" t="n"/>
      <c r="AJ85" s="11" t="n"/>
      <c r="AO85" s="11" t="n"/>
      <c r="AP85" s="12" t="n"/>
      <c r="AQ85" s="11">
        <f>SUM(AD85:AP85)</f>
        <v/>
      </c>
      <c r="AS85" s="10">
        <f>AQ85+AB85</f>
        <v/>
      </c>
      <c r="AT85" s="10">
        <f>AS85/W85</f>
        <v/>
      </c>
      <c r="AU85" s="13" t="n"/>
      <c r="AV85" s="10">
        <f>IF(OR(E85="SWAP",E85="INDEX"),AS85,0)</f>
        <v/>
      </c>
      <c r="AW85" s="10" t="n"/>
      <c r="AY85" s="10" t="n"/>
      <c r="AZ85" s="10" t="n"/>
      <c r="BB85" s="13" t="n"/>
      <c r="BC85" s="13" t="n"/>
    </row>
    <row r="86" ht="14" customFormat="1" customHeight="1" s="3">
      <c r="A86" s="3">
        <f>ROW(B86)-1</f>
        <v/>
      </c>
      <c r="B86" s="3">
        <f>D86&amp;E86&amp;R86</f>
        <v/>
      </c>
      <c r="C86" s="6" t="inlineStr">
        <is>
          <t>IB</t>
        </is>
      </c>
      <c r="D86" s="6" t="inlineStr">
        <is>
          <t>IB</t>
        </is>
      </c>
      <c r="E86" s="4" t="inlineStr">
        <is>
          <t>Index Future</t>
        </is>
      </c>
      <c r="F86" s="4" t="n"/>
      <c r="G86" s="6" t="n">
        <v>1</v>
      </c>
      <c r="H86" s="4" t="n"/>
      <c r="I86" s="4" t="n"/>
      <c r="J86" s="4" t="n"/>
      <c r="K86" s="4" t="n"/>
      <c r="L86" s="4" t="n"/>
      <c r="M86" s="4" t="n"/>
      <c r="N86" s="4" t="n"/>
      <c r="O86" s="4" t="n"/>
      <c r="P86" s="5" t="n"/>
      <c r="Q86" s="19">
        <f>P86</f>
        <v/>
      </c>
      <c r="R86" s="4" t="inlineStr">
        <is>
          <t>1548 HK</t>
        </is>
      </c>
      <c r="S86" s="6">
        <f>B86</f>
        <v/>
      </c>
      <c r="T86" s="3">
        <f>IF(LEFT(R86,2)="XU","A50",CHOOSE(MATCH(RIGHT(R86,2),{"C1","C2","CH","HK","US","SP","KS","AU"},0), "ASHR","ASHR","ASHR","HSI","SPX","AS51","KS","AU"))</f>
        <v/>
      </c>
      <c r="U86" s="4" t="inlineStr">
        <is>
          <t>BUY</t>
        </is>
      </c>
      <c r="V86" s="7" t="n">
        <v>24000</v>
      </c>
      <c r="W86" s="8">
        <f>IF(OR(U86="Buy", U86="Cover", U86="In",U86="Long",U86="BUY/C"), V86, IF(OR(U86="Sell", U86="Short", U86="Out",U86="SHRT"), V86*-1))</f>
        <v/>
      </c>
      <c r="X86" s="4" t="inlineStr">
        <is>
          <t>HKD</t>
        </is>
      </c>
      <c r="Y86" s="9" t="n">
        <v>10.811666667</v>
      </c>
      <c r="Z86" s="6" t="n">
        <v>1</v>
      </c>
      <c r="AA86" s="6">
        <f>X86</f>
        <v/>
      </c>
      <c r="AB86" s="10">
        <f>IF(E86="Bond", IFERROR(Y86*W86/Z86*G86,0)/100, IFERROR(Y86*W86/Z86*G86,0))</f>
        <v/>
      </c>
      <c r="AD86" s="11" t="n"/>
      <c r="AF86" s="11" t="n"/>
      <c r="AG86" s="11" t="n"/>
      <c r="AI86" s="11" t="n"/>
      <c r="AJ86" s="11" t="n"/>
      <c r="AO86" s="11" t="n"/>
      <c r="AP86" s="12" t="n"/>
      <c r="AQ86" s="11">
        <f>SUM(AD86:AP86)</f>
        <v/>
      </c>
      <c r="AS86" s="10">
        <f>AQ86+AB86</f>
        <v/>
      </c>
      <c r="AT86" s="10">
        <f>AS86/W86</f>
        <v/>
      </c>
      <c r="AU86" s="13" t="n"/>
      <c r="AV86" s="10">
        <f>IF(OR(E86="SWAP",E86="INDEX"),AS86,0)</f>
        <v/>
      </c>
      <c r="AW86" s="10" t="n"/>
      <c r="AY86" s="10" t="n"/>
      <c r="AZ86" s="10" t="n"/>
      <c r="BB86" s="13" t="n"/>
      <c r="BC86" s="13" t="n"/>
    </row>
    <row r="87" ht="14" customFormat="1" customHeight="1" s="3">
      <c r="A87" s="3">
        <f>ROW(B87)-1</f>
        <v/>
      </c>
      <c r="B87" s="3">
        <f>D87&amp;E87&amp;R87</f>
        <v/>
      </c>
      <c r="C87" s="6" t="inlineStr">
        <is>
          <t>IB</t>
        </is>
      </c>
      <c r="D87" s="6" t="inlineStr">
        <is>
          <t>IB</t>
        </is>
      </c>
      <c r="E87" s="4" t="inlineStr">
        <is>
          <t>Index Future</t>
        </is>
      </c>
      <c r="F87" s="4" t="n"/>
      <c r="G87" s="6" t="n">
        <v>1</v>
      </c>
      <c r="H87" s="4" t="n"/>
      <c r="I87" s="4" t="n"/>
      <c r="J87" s="4" t="n"/>
      <c r="K87" s="4" t="n"/>
      <c r="L87" s="4" t="n"/>
      <c r="M87" s="4" t="n"/>
      <c r="N87" s="4" t="n"/>
      <c r="O87" s="4" t="n"/>
      <c r="P87" s="5" t="n"/>
      <c r="Q87" s="19">
        <f>P87</f>
        <v/>
      </c>
      <c r="R87" s="4" t="inlineStr">
        <is>
          <t>1548 HK</t>
        </is>
      </c>
      <c r="S87" s="6">
        <f>B87</f>
        <v/>
      </c>
      <c r="T87" s="3">
        <f>IF(LEFT(R87,2)="XU","A50",CHOOSE(MATCH(RIGHT(R87,2),{"C1","C2","CH","HK","US","SP","KS","AU"},0), "ASHR","ASHR","ASHR","HSI","SPX","AS51","KS","AU"))</f>
        <v/>
      </c>
      <c r="U87" s="4" t="inlineStr">
        <is>
          <t>BUY</t>
        </is>
      </c>
      <c r="V87" s="7" t="n">
        <v>24000</v>
      </c>
      <c r="W87" s="8">
        <f>IF(OR(U87="Buy", U87="Cover", U87="In",U87="Long",U87="BUY/C"), V87, IF(OR(U87="Sell", U87="Short", U87="Out",U87="SHRT"), V87*-1))</f>
        <v/>
      </c>
      <c r="X87" s="4" t="inlineStr">
        <is>
          <t>HKD</t>
        </is>
      </c>
      <c r="Y87" s="9" t="n">
        <v>10.811666667</v>
      </c>
      <c r="Z87" s="6" t="n">
        <v>1</v>
      </c>
      <c r="AA87" s="6">
        <f>X87</f>
        <v/>
      </c>
      <c r="AB87" s="10">
        <f>IF(E87="Bond", IFERROR(Y87*W87/Z87*G87,0)/100, IFERROR(Y87*W87/Z87*G87,0))</f>
        <v/>
      </c>
      <c r="AD87" s="11" t="n"/>
      <c r="AF87" s="11" t="n"/>
      <c r="AG87" s="11" t="n"/>
      <c r="AI87" s="11" t="n"/>
      <c r="AJ87" s="11" t="n"/>
      <c r="AO87" s="11" t="n"/>
      <c r="AP87" s="12" t="n"/>
      <c r="AQ87" s="11">
        <f>SUM(AD87:AP87)</f>
        <v/>
      </c>
      <c r="AS87" s="10">
        <f>AQ87+AB87</f>
        <v/>
      </c>
      <c r="AT87" s="10">
        <f>AS87/W87</f>
        <v/>
      </c>
      <c r="AU87" s="13" t="n"/>
      <c r="AV87" s="10">
        <f>IF(OR(E87="SWAP",E87="INDEX"),AS87,0)</f>
        <v/>
      </c>
      <c r="AW87" s="10" t="n"/>
      <c r="AY87" s="10" t="n"/>
      <c r="AZ87" s="10" t="n"/>
      <c r="BB87" s="13" t="n"/>
      <c r="BC87" s="13" t="n"/>
    </row>
    <row r="88" ht="14" customFormat="1" customHeight="1" s="3">
      <c r="A88" s="3">
        <f>ROW(B88)-1</f>
        <v/>
      </c>
      <c r="B88" s="3">
        <f>D88&amp;E88&amp;R88</f>
        <v/>
      </c>
      <c r="C88" s="6" t="inlineStr">
        <is>
          <t>IB</t>
        </is>
      </c>
      <c r="D88" s="6" t="inlineStr">
        <is>
          <t>IB</t>
        </is>
      </c>
      <c r="E88" s="4" t="inlineStr">
        <is>
          <t>Index Future</t>
        </is>
      </c>
      <c r="F88" s="4" t="n"/>
      <c r="G88" s="6" t="n">
        <v>1</v>
      </c>
      <c r="H88" s="4" t="n"/>
      <c r="I88" s="4" t="n"/>
      <c r="J88" s="4" t="n"/>
      <c r="K88" s="4" t="n"/>
      <c r="L88" s="4" t="n"/>
      <c r="M88" s="4" t="n"/>
      <c r="N88" s="4" t="n"/>
      <c r="O88" s="4" t="n"/>
      <c r="P88" s="5" t="n"/>
      <c r="Q88" s="19">
        <f>P88</f>
        <v/>
      </c>
      <c r="R88" s="4" t="inlineStr">
        <is>
          <t>1548 HK</t>
        </is>
      </c>
      <c r="S88" s="6">
        <f>B88</f>
        <v/>
      </c>
      <c r="T88" s="3">
        <f>IF(LEFT(R88,2)="XU","A50",CHOOSE(MATCH(RIGHT(R88,2),{"C1","C2","CH","HK","US","SP","KS","AU"},0), "ASHR","ASHR","ASHR","HSI","SPX","AS51","KS","AU"))</f>
        <v/>
      </c>
      <c r="U88" s="4" t="inlineStr">
        <is>
          <t>BUY</t>
        </is>
      </c>
      <c r="V88" s="7" t="n">
        <v>24000</v>
      </c>
      <c r="W88" s="8">
        <f>IF(OR(U88="Buy", U88="Cover", U88="In",U88="Long",U88="BUY/C"), V88, IF(OR(U88="Sell", U88="Short", U88="Out",U88="SHRT"), V88*-1))</f>
        <v/>
      </c>
      <c r="X88" s="4" t="inlineStr">
        <is>
          <t>HKD</t>
        </is>
      </c>
      <c r="Y88" s="9" t="n">
        <v>10.811666667</v>
      </c>
      <c r="Z88" s="6" t="n">
        <v>1</v>
      </c>
      <c r="AA88" s="6">
        <f>X88</f>
        <v/>
      </c>
      <c r="AB88" s="10">
        <f>IF(E88="Bond", IFERROR(Y88*W88/Z88*G88,0)/100, IFERROR(Y88*W88/Z88*G88,0))</f>
        <v/>
      </c>
      <c r="AD88" s="11" t="n"/>
      <c r="AF88" s="11" t="n"/>
      <c r="AG88" s="11" t="n"/>
      <c r="AI88" s="11" t="n"/>
      <c r="AJ88" s="11" t="n"/>
      <c r="AO88" s="11" t="n"/>
      <c r="AP88" s="12" t="n"/>
      <c r="AQ88" s="11">
        <f>SUM(AD88:AP88)</f>
        <v/>
      </c>
      <c r="AS88" s="10">
        <f>AQ88+AB88</f>
        <v/>
      </c>
      <c r="AT88" s="10">
        <f>AS88/W88</f>
        <v/>
      </c>
      <c r="AU88" s="13" t="n"/>
      <c r="AV88" s="10">
        <f>IF(OR(E88="SWAP",E88="INDEX"),AS88,0)</f>
        <v/>
      </c>
      <c r="AW88" s="10" t="n"/>
      <c r="AY88" s="10" t="n"/>
      <c r="AZ88" s="10" t="n"/>
      <c r="BB88" s="13" t="n"/>
      <c r="BC88" s="13" t="n"/>
    </row>
    <row r="89" ht="14" customFormat="1" customHeight="1" s="3">
      <c r="A89" s="3">
        <f>ROW(B89)-1</f>
        <v/>
      </c>
      <c r="B89" s="3">
        <f>D89&amp;E89&amp;R89</f>
        <v/>
      </c>
      <c r="C89" s="6" t="inlineStr">
        <is>
          <t>IB</t>
        </is>
      </c>
      <c r="D89" s="6" t="inlineStr">
        <is>
          <t>IB</t>
        </is>
      </c>
      <c r="E89" s="4" t="inlineStr">
        <is>
          <t>Index Future</t>
        </is>
      </c>
      <c r="F89" s="4" t="n"/>
      <c r="G89" s="6" t="n">
        <v>1</v>
      </c>
      <c r="H89" s="4" t="n"/>
      <c r="I89" s="4" t="n"/>
      <c r="J89" s="4" t="n"/>
      <c r="K89" s="4" t="n"/>
      <c r="L89" s="4" t="n"/>
      <c r="M89" s="4" t="n"/>
      <c r="N89" s="4" t="n"/>
      <c r="O89" s="4" t="n"/>
      <c r="P89" s="5" t="n"/>
      <c r="Q89" s="19">
        <f>P89</f>
        <v/>
      </c>
      <c r="R89" s="4" t="inlineStr">
        <is>
          <t>1548 HK</t>
        </is>
      </c>
      <c r="S89" s="6">
        <f>B89</f>
        <v/>
      </c>
      <c r="T89" s="3">
        <f>IF(LEFT(R89,2)="XU","A50",CHOOSE(MATCH(RIGHT(R89,2),{"C1","C2","CH","HK","US","SP","KS","AU"},0), "ASHR","ASHR","ASHR","HSI","SPX","AS51","KS","AU"))</f>
        <v/>
      </c>
      <c r="U89" s="4" t="inlineStr">
        <is>
          <t>BUY</t>
        </is>
      </c>
      <c r="V89" s="7" t="n">
        <v>24000</v>
      </c>
      <c r="W89" s="8">
        <f>IF(OR(U89="Buy", U89="Cover", U89="In",U89="Long",U89="BUY/C"), V89, IF(OR(U89="Sell", U89="Short", U89="Out",U89="SHRT"), V89*-1))</f>
        <v/>
      </c>
      <c r="X89" s="4" t="inlineStr">
        <is>
          <t>HKD</t>
        </is>
      </c>
      <c r="Y89" s="9" t="n">
        <v>10.811666667</v>
      </c>
      <c r="Z89" s="6" t="n">
        <v>1</v>
      </c>
      <c r="AA89" s="6">
        <f>X89</f>
        <v/>
      </c>
      <c r="AB89" s="10">
        <f>IF(E89="Bond", IFERROR(Y89*W89/Z89*G89,0)/100, IFERROR(Y89*W89/Z89*G89,0))</f>
        <v/>
      </c>
      <c r="AD89" s="11" t="n"/>
      <c r="AF89" s="11" t="n"/>
      <c r="AG89" s="11" t="n"/>
      <c r="AI89" s="11" t="n"/>
      <c r="AJ89" s="11" t="n"/>
      <c r="AO89" s="11" t="n"/>
      <c r="AP89" s="12" t="n"/>
      <c r="AQ89" s="11">
        <f>SUM(AD89:AP89)</f>
        <v/>
      </c>
      <c r="AS89" s="10">
        <f>AQ89+AB89</f>
        <v/>
      </c>
      <c r="AT89" s="10">
        <f>AS89/W89</f>
        <v/>
      </c>
      <c r="AU89" s="13" t="n"/>
      <c r="AV89" s="10">
        <f>IF(OR(E89="SWAP",E89="INDEX"),AS89,0)</f>
        <v/>
      </c>
      <c r="AW89" s="10" t="n"/>
      <c r="AY89" s="10" t="n"/>
      <c r="AZ89" s="10" t="n"/>
      <c r="BB89" s="13" t="n"/>
      <c r="BC89" s="13" t="n"/>
    </row>
    <row r="90" ht="14" customFormat="1" customHeight="1" s="3">
      <c r="A90" s="3">
        <f>ROW(B90)-1</f>
        <v/>
      </c>
      <c r="B90" s="3">
        <f>D90&amp;E90&amp;R90</f>
        <v/>
      </c>
      <c r="C90" s="6" t="inlineStr">
        <is>
          <t>IB</t>
        </is>
      </c>
      <c r="D90" s="6" t="inlineStr">
        <is>
          <t>IB</t>
        </is>
      </c>
      <c r="E90" s="4" t="inlineStr">
        <is>
          <t>Index Future</t>
        </is>
      </c>
      <c r="F90" s="4" t="n"/>
      <c r="G90" s="6" t="n">
        <v>1</v>
      </c>
      <c r="H90" s="4" t="n"/>
      <c r="I90" s="4" t="n"/>
      <c r="J90" s="4" t="n"/>
      <c r="K90" s="4" t="n"/>
      <c r="L90" s="4" t="n"/>
      <c r="M90" s="4" t="n"/>
      <c r="N90" s="4" t="n"/>
      <c r="O90" s="4" t="n"/>
      <c r="P90" s="5" t="n"/>
      <c r="Q90" s="19">
        <f>P90</f>
        <v/>
      </c>
      <c r="R90" s="4" t="inlineStr">
        <is>
          <t>1548 HK</t>
        </is>
      </c>
      <c r="S90" s="6">
        <f>B90</f>
        <v/>
      </c>
      <c r="T90" s="3">
        <f>IF(LEFT(R90,2)="XU","A50",CHOOSE(MATCH(RIGHT(R90,2),{"C1","C2","CH","HK","US","SP","KS","AU"},0), "ASHR","ASHR","ASHR","HSI","SPX","AS51","KS","AU"))</f>
        <v/>
      </c>
      <c r="U90" s="4" t="inlineStr">
        <is>
          <t>BUY</t>
        </is>
      </c>
      <c r="V90" s="7" t="n">
        <v>24000</v>
      </c>
      <c r="W90" s="8">
        <f>IF(OR(U90="Buy", U90="Cover", U90="In",U90="Long",U90="BUY/C"), V90, IF(OR(U90="Sell", U90="Short", U90="Out",U90="SHRT"), V90*-1))</f>
        <v/>
      </c>
      <c r="X90" s="4" t="inlineStr">
        <is>
          <t>HKD</t>
        </is>
      </c>
      <c r="Y90" s="9" t="n">
        <v>10.811666667</v>
      </c>
      <c r="Z90" s="6" t="n">
        <v>1</v>
      </c>
      <c r="AA90" s="6">
        <f>X90</f>
        <v/>
      </c>
      <c r="AB90" s="10">
        <f>IF(E90="Bond", IFERROR(Y90*W90/Z90*G90,0)/100, IFERROR(Y90*W90/Z90*G90,0))</f>
        <v/>
      </c>
      <c r="AD90" s="11" t="n"/>
      <c r="AF90" s="11" t="n"/>
      <c r="AG90" s="11" t="n"/>
      <c r="AI90" s="11" t="n"/>
      <c r="AJ90" s="11" t="n"/>
      <c r="AO90" s="11" t="n"/>
      <c r="AP90" s="12" t="n"/>
      <c r="AQ90" s="11">
        <f>SUM(AD90:AP90)</f>
        <v/>
      </c>
      <c r="AS90" s="10">
        <f>AQ90+AB90</f>
        <v/>
      </c>
      <c r="AT90" s="10">
        <f>AS90/W90</f>
        <v/>
      </c>
      <c r="AU90" s="13" t="n"/>
      <c r="AV90" s="10">
        <f>IF(OR(E90="SWAP",E90="INDEX"),AS90,0)</f>
        <v/>
      </c>
      <c r="AW90" s="10" t="n"/>
      <c r="AY90" s="10" t="n"/>
      <c r="AZ90" s="10" t="n"/>
      <c r="BB90" s="13" t="n"/>
      <c r="BC90" s="13" t="n"/>
    </row>
    <row r="91" ht="14" customFormat="1" customHeight="1" s="3">
      <c r="A91" s="3">
        <f>ROW(B91)-1</f>
        <v/>
      </c>
      <c r="B91" s="3">
        <f>D91&amp;E91&amp;R91</f>
        <v/>
      </c>
      <c r="C91" s="6" t="inlineStr">
        <is>
          <t>IB</t>
        </is>
      </c>
      <c r="D91" s="6" t="inlineStr">
        <is>
          <t>IB</t>
        </is>
      </c>
      <c r="E91" s="4" t="inlineStr">
        <is>
          <t>Index Future</t>
        </is>
      </c>
      <c r="F91" s="4" t="n"/>
      <c r="G91" s="6" t="n">
        <v>1</v>
      </c>
      <c r="H91" s="4" t="n"/>
      <c r="I91" s="4" t="n"/>
      <c r="J91" s="4" t="n"/>
      <c r="K91" s="4" t="n"/>
      <c r="L91" s="4" t="n"/>
      <c r="M91" s="4" t="n"/>
      <c r="N91" s="4" t="n"/>
      <c r="O91" s="4" t="n"/>
      <c r="P91" s="5" t="n"/>
      <c r="Q91" s="19">
        <f>P91</f>
        <v/>
      </c>
      <c r="R91" s="4" t="inlineStr">
        <is>
          <t>1548 HK</t>
        </is>
      </c>
      <c r="S91" s="6">
        <f>B91</f>
        <v/>
      </c>
      <c r="T91" s="3">
        <f>IF(LEFT(R91,2)="XU","A50",CHOOSE(MATCH(RIGHT(R91,2),{"C1","C2","CH","HK","US","SP","KS","AU"},0), "ASHR","ASHR","ASHR","HSI","SPX","AS51","KS","AU"))</f>
        <v/>
      </c>
      <c r="U91" s="4" t="inlineStr">
        <is>
          <t>BUY</t>
        </is>
      </c>
      <c r="V91" s="7" t="n">
        <v>24000</v>
      </c>
      <c r="W91" s="8">
        <f>IF(OR(U91="Buy", U91="Cover", U91="In",U91="Long",U91="BUY/C"), V91, IF(OR(U91="Sell", U91="Short", U91="Out",U91="SHRT"), V91*-1))</f>
        <v/>
      </c>
      <c r="X91" s="4" t="inlineStr">
        <is>
          <t>HKD</t>
        </is>
      </c>
      <c r="Y91" s="9" t="n">
        <v>10.811666667</v>
      </c>
      <c r="Z91" s="6" t="n">
        <v>1</v>
      </c>
      <c r="AA91" s="6">
        <f>X91</f>
        <v/>
      </c>
      <c r="AB91" s="10">
        <f>IF(E91="Bond", IFERROR(Y91*W91/Z91*G91,0)/100, IFERROR(Y91*W91/Z91*G91,0))</f>
        <v/>
      </c>
      <c r="AD91" s="11" t="n"/>
      <c r="AF91" s="11" t="n"/>
      <c r="AG91" s="11" t="n"/>
      <c r="AI91" s="11" t="n"/>
      <c r="AJ91" s="11" t="n"/>
      <c r="AO91" s="11" t="n"/>
      <c r="AP91" s="12" t="n"/>
      <c r="AQ91" s="11">
        <f>SUM(AD91:AP91)</f>
        <v/>
      </c>
      <c r="AS91" s="10">
        <f>AQ91+AB91</f>
        <v/>
      </c>
      <c r="AT91" s="10">
        <f>AS91/W91</f>
        <v/>
      </c>
      <c r="AU91" s="13" t="n"/>
      <c r="AV91" s="10">
        <f>IF(OR(E91="SWAP",E91="INDEX"),AS91,0)</f>
        <v/>
      </c>
      <c r="AW91" s="10" t="n"/>
      <c r="AY91" s="10" t="n"/>
      <c r="AZ91" s="10" t="n"/>
      <c r="BB91" s="13" t="n"/>
      <c r="BC91" s="13" t="n"/>
    </row>
    <row r="92" ht="14" customFormat="1" customHeight="1" s="3">
      <c r="A92" s="3">
        <f>ROW(B92)-1</f>
        <v/>
      </c>
      <c r="B92" s="3">
        <f>D92&amp;E92&amp;R92</f>
        <v/>
      </c>
      <c r="C92" s="6" t="inlineStr">
        <is>
          <t>IB</t>
        </is>
      </c>
      <c r="D92" s="6" t="inlineStr">
        <is>
          <t>IB</t>
        </is>
      </c>
      <c r="E92" s="4" t="inlineStr">
        <is>
          <t>Index Future</t>
        </is>
      </c>
      <c r="F92" s="4" t="n"/>
      <c r="G92" s="6" t="n">
        <v>1</v>
      </c>
      <c r="H92" s="4" t="n"/>
      <c r="I92" s="4" t="n"/>
      <c r="J92" s="4" t="n"/>
      <c r="K92" s="4" t="n"/>
      <c r="L92" s="4" t="n"/>
      <c r="M92" s="4" t="n"/>
      <c r="N92" s="4" t="n"/>
      <c r="O92" s="4" t="n"/>
      <c r="P92" s="5" t="n"/>
      <c r="Q92" s="19">
        <f>P92</f>
        <v/>
      </c>
      <c r="R92" s="4" t="inlineStr">
        <is>
          <t>1548 HK</t>
        </is>
      </c>
      <c r="S92" s="6">
        <f>B92</f>
        <v/>
      </c>
      <c r="T92" s="3">
        <f>IF(LEFT(R92,2)="XU","A50",CHOOSE(MATCH(RIGHT(R92,2),{"C1","C2","CH","HK","US","SP","KS","AU"},0), "ASHR","ASHR","ASHR","HSI","SPX","AS51","KS","AU"))</f>
        <v/>
      </c>
      <c r="U92" s="4" t="inlineStr">
        <is>
          <t>BUY</t>
        </is>
      </c>
      <c r="V92" s="7" t="n">
        <v>24000</v>
      </c>
      <c r="W92" s="8">
        <f>IF(OR(U92="Buy", U92="Cover", U92="In",U92="Long",U92="BUY/C"), V92, IF(OR(U92="Sell", U92="Short", U92="Out",U92="SHRT"), V92*-1))</f>
        <v/>
      </c>
      <c r="X92" s="4" t="inlineStr">
        <is>
          <t>HKD</t>
        </is>
      </c>
      <c r="Y92" s="9" t="n">
        <v>10.811666667</v>
      </c>
      <c r="Z92" s="6" t="n">
        <v>1</v>
      </c>
      <c r="AA92" s="6">
        <f>X92</f>
        <v/>
      </c>
      <c r="AB92" s="10">
        <f>IF(E92="Bond", IFERROR(Y92*W92/Z92*G92,0)/100, IFERROR(Y92*W92/Z92*G92,0))</f>
        <v/>
      </c>
      <c r="AD92" s="11" t="n"/>
      <c r="AF92" s="11" t="n"/>
      <c r="AG92" s="11" t="n"/>
      <c r="AI92" s="11" t="n"/>
      <c r="AJ92" s="11" t="n"/>
      <c r="AO92" s="11" t="n"/>
      <c r="AP92" s="12" t="n"/>
      <c r="AQ92" s="11">
        <f>SUM(AD92:AP92)</f>
        <v/>
      </c>
      <c r="AS92" s="10">
        <f>AQ92+AB92</f>
        <v/>
      </c>
      <c r="AT92" s="10">
        <f>AS92/W92</f>
        <v/>
      </c>
      <c r="AU92" s="13" t="n"/>
      <c r="AV92" s="10">
        <f>IF(OR(E92="SWAP",E92="INDEX"),AS92,0)</f>
        <v/>
      </c>
      <c r="AW92" s="10" t="n"/>
      <c r="AY92" s="10" t="n"/>
      <c r="AZ92" s="10" t="n"/>
      <c r="BB92" s="13" t="n"/>
      <c r="BC92" s="13" t="n"/>
    </row>
    <row r="93" ht="14" customFormat="1" customHeight="1" s="3">
      <c r="A93" s="3">
        <f>ROW(B93)-1</f>
        <v/>
      </c>
      <c r="B93" s="3">
        <f>D93&amp;E93&amp;R93</f>
        <v/>
      </c>
      <c r="C93" s="6" t="inlineStr">
        <is>
          <t>IB</t>
        </is>
      </c>
      <c r="D93" s="6" t="inlineStr">
        <is>
          <t>IB</t>
        </is>
      </c>
      <c r="E93" s="4" t="inlineStr">
        <is>
          <t>Index Future</t>
        </is>
      </c>
      <c r="F93" s="4" t="n"/>
      <c r="G93" s="6" t="n">
        <v>1</v>
      </c>
      <c r="H93" s="4" t="n"/>
      <c r="I93" s="4" t="n"/>
      <c r="J93" s="4" t="n"/>
      <c r="K93" s="4" t="n"/>
      <c r="L93" s="4" t="n"/>
      <c r="M93" s="4" t="n"/>
      <c r="N93" s="4" t="n"/>
      <c r="O93" s="4" t="n"/>
      <c r="P93" s="5" t="n"/>
      <c r="Q93" s="19">
        <f>P93</f>
        <v/>
      </c>
      <c r="R93" s="4" t="inlineStr">
        <is>
          <t>1548 HK</t>
        </is>
      </c>
      <c r="S93" s="6">
        <f>B93</f>
        <v/>
      </c>
      <c r="T93" s="3">
        <f>IF(LEFT(R93,2)="XU","A50",CHOOSE(MATCH(RIGHT(R93,2),{"C1","C2","CH","HK","US","SP","KS","AU"},0), "ASHR","ASHR","ASHR","HSI","SPX","AS51","KS","AU"))</f>
        <v/>
      </c>
      <c r="U93" s="4" t="inlineStr">
        <is>
          <t>BUY</t>
        </is>
      </c>
      <c r="V93" s="7" t="n">
        <v>24000</v>
      </c>
      <c r="W93" s="8">
        <f>IF(OR(U93="Buy", U93="Cover", U93="In",U93="Long",U93="BUY/C"), V93, IF(OR(U93="Sell", U93="Short", U93="Out",U93="SHRT"), V93*-1))</f>
        <v/>
      </c>
      <c r="X93" s="4" t="inlineStr">
        <is>
          <t>HKD</t>
        </is>
      </c>
      <c r="Y93" s="9" t="n">
        <v>10.811666667</v>
      </c>
      <c r="Z93" s="6" t="n">
        <v>1</v>
      </c>
      <c r="AA93" s="6">
        <f>X93</f>
        <v/>
      </c>
      <c r="AB93" s="10">
        <f>IF(E93="Bond", IFERROR(Y93*W93/Z93*G93,0)/100, IFERROR(Y93*W93/Z93*G93,0))</f>
        <v/>
      </c>
      <c r="AD93" s="11" t="n"/>
      <c r="AF93" s="11" t="n"/>
      <c r="AG93" s="11" t="n"/>
      <c r="AI93" s="11" t="n"/>
      <c r="AJ93" s="11" t="n"/>
      <c r="AO93" s="11" t="n"/>
      <c r="AP93" s="12" t="n"/>
      <c r="AQ93" s="11">
        <f>SUM(AD93:AP93)</f>
        <v/>
      </c>
      <c r="AS93" s="10">
        <f>AQ93+AB93</f>
        <v/>
      </c>
      <c r="AT93" s="10">
        <f>AS93/W93</f>
        <v/>
      </c>
      <c r="AU93" s="13" t="n"/>
      <c r="AV93" s="10">
        <f>IF(OR(E93="SWAP",E93="INDEX"),AS93,0)</f>
        <v/>
      </c>
      <c r="AW93" s="10" t="n"/>
      <c r="AY93" s="10" t="n"/>
      <c r="AZ93" s="10" t="n"/>
      <c r="BB93" s="13" t="n"/>
      <c r="BC93" s="13" t="n"/>
    </row>
    <row r="94" ht="14" customFormat="1" customHeight="1" s="3">
      <c r="A94" s="3">
        <f>ROW(B94)-1</f>
        <v/>
      </c>
      <c r="B94" s="3">
        <f>D94&amp;E94&amp;R94</f>
        <v/>
      </c>
      <c r="C94" s="6" t="inlineStr">
        <is>
          <t>IB</t>
        </is>
      </c>
      <c r="D94" s="6" t="inlineStr">
        <is>
          <t>IB</t>
        </is>
      </c>
      <c r="E94" s="4" t="inlineStr">
        <is>
          <t>Index Future</t>
        </is>
      </c>
      <c r="F94" s="4" t="n"/>
      <c r="G94" s="6" t="n">
        <v>1</v>
      </c>
      <c r="H94" s="4" t="n"/>
      <c r="I94" s="4" t="n"/>
      <c r="J94" s="4" t="n"/>
      <c r="K94" s="4" t="n"/>
      <c r="L94" s="4" t="n"/>
      <c r="M94" s="4" t="n"/>
      <c r="N94" s="4" t="n"/>
      <c r="O94" s="4" t="n"/>
      <c r="P94" s="5" t="n"/>
      <c r="Q94" s="19">
        <f>P94</f>
        <v/>
      </c>
      <c r="R94" s="4" t="inlineStr">
        <is>
          <t>1548 HK</t>
        </is>
      </c>
      <c r="S94" s="6">
        <f>B94</f>
        <v/>
      </c>
      <c r="T94" s="3">
        <f>IF(LEFT(R94,2)="XU","A50",CHOOSE(MATCH(RIGHT(R94,2),{"C1","C2","CH","HK","US","SP","KS","AU"},0), "ASHR","ASHR","ASHR","HSI","SPX","AS51","KS","AU"))</f>
        <v/>
      </c>
      <c r="U94" s="4" t="inlineStr">
        <is>
          <t>BUY</t>
        </is>
      </c>
      <c r="V94" s="7" t="n">
        <v>24000</v>
      </c>
      <c r="W94" s="8">
        <f>IF(OR(U94="Buy", U94="Cover", U94="In",U94="Long",U94="BUY/C"), V94, IF(OR(U94="Sell", U94="Short", U94="Out",U94="SHRT"), V94*-1))</f>
        <v/>
      </c>
      <c r="X94" s="4" t="inlineStr">
        <is>
          <t>HKD</t>
        </is>
      </c>
      <c r="Y94" s="9" t="n">
        <v>10.811666667</v>
      </c>
      <c r="Z94" s="6" t="n">
        <v>1</v>
      </c>
      <c r="AA94" s="6">
        <f>X94</f>
        <v/>
      </c>
      <c r="AB94" s="10">
        <f>IF(E94="Bond", IFERROR(Y94*W94/Z94*G94,0)/100, IFERROR(Y94*W94/Z94*G94,0))</f>
        <v/>
      </c>
      <c r="AD94" s="11" t="n"/>
      <c r="AF94" s="11" t="n"/>
      <c r="AG94" s="11" t="n"/>
      <c r="AI94" s="11" t="n"/>
      <c r="AJ94" s="11" t="n"/>
      <c r="AO94" s="11" t="n"/>
      <c r="AP94" s="12" t="n"/>
      <c r="AQ94" s="11">
        <f>SUM(AD94:AP94)</f>
        <v/>
      </c>
      <c r="AS94" s="10">
        <f>AQ94+AB94</f>
        <v/>
      </c>
      <c r="AT94" s="10">
        <f>AS94/W94</f>
        <v/>
      </c>
      <c r="AU94" s="13" t="n"/>
      <c r="AV94" s="10">
        <f>IF(OR(E94="SWAP",E94="INDEX"),AS94,0)</f>
        <v/>
      </c>
      <c r="AW94" s="10" t="n"/>
      <c r="AY94" s="10" t="n"/>
      <c r="AZ94" s="10" t="n"/>
      <c r="BB94" s="13" t="n"/>
      <c r="BC94" s="13" t="n"/>
    </row>
    <row r="95" ht="14" customFormat="1" customHeight="1" s="3">
      <c r="A95" s="3">
        <f>ROW(B95)-1</f>
        <v/>
      </c>
      <c r="B95" s="3">
        <f>D95&amp;E95&amp;R95</f>
        <v/>
      </c>
      <c r="C95" s="6" t="inlineStr">
        <is>
          <t>IB</t>
        </is>
      </c>
      <c r="D95" s="6" t="inlineStr">
        <is>
          <t>IB</t>
        </is>
      </c>
      <c r="E95" s="4" t="inlineStr">
        <is>
          <t>Index Future</t>
        </is>
      </c>
      <c r="F95" s="4" t="n"/>
      <c r="G95" s="6" t="n">
        <v>1</v>
      </c>
      <c r="H95" s="4" t="n"/>
      <c r="I95" s="4" t="n"/>
      <c r="J95" s="4" t="n"/>
      <c r="K95" s="4" t="n"/>
      <c r="L95" s="4" t="n"/>
      <c r="M95" s="4" t="n"/>
      <c r="N95" s="4" t="n"/>
      <c r="O95" s="4" t="n"/>
      <c r="P95" s="5" t="n"/>
      <c r="Q95" s="19">
        <f>P95</f>
        <v/>
      </c>
      <c r="R95" s="4" t="inlineStr">
        <is>
          <t>1548 HK</t>
        </is>
      </c>
      <c r="S95" s="6">
        <f>B95</f>
        <v/>
      </c>
      <c r="T95" s="3">
        <f>IF(LEFT(R95,2)="XU","A50",CHOOSE(MATCH(RIGHT(R95,2),{"C1","C2","CH","HK","US","SP","KS","AU"},0), "ASHR","ASHR","ASHR","HSI","SPX","AS51","KS","AU"))</f>
        <v/>
      </c>
      <c r="U95" s="4" t="inlineStr">
        <is>
          <t>BUY</t>
        </is>
      </c>
      <c r="V95" s="7" t="n">
        <v>24000</v>
      </c>
      <c r="W95" s="8">
        <f>IF(OR(U95="Buy", U95="Cover", U95="In",U95="Long",U95="BUY/C"), V95, IF(OR(U95="Sell", U95="Short", U95="Out",U95="SHRT"), V95*-1))</f>
        <v/>
      </c>
      <c r="X95" s="4" t="inlineStr">
        <is>
          <t>HKD</t>
        </is>
      </c>
      <c r="Y95" s="9" t="n">
        <v>10.811666667</v>
      </c>
      <c r="Z95" s="6" t="n">
        <v>1</v>
      </c>
      <c r="AA95" s="6">
        <f>X95</f>
        <v/>
      </c>
      <c r="AB95" s="10">
        <f>IF(E95="Bond", IFERROR(Y95*W95/Z95*G95,0)/100, IFERROR(Y95*W95/Z95*G95,0))</f>
        <v/>
      </c>
      <c r="AD95" s="11" t="n"/>
      <c r="AF95" s="11" t="n"/>
      <c r="AG95" s="11" t="n"/>
      <c r="AI95" s="11" t="n"/>
      <c r="AJ95" s="11" t="n"/>
      <c r="AO95" s="11" t="n"/>
      <c r="AP95" s="12" t="n"/>
      <c r="AQ95" s="11">
        <f>SUM(AD95:AP95)</f>
        <v/>
      </c>
      <c r="AS95" s="10">
        <f>AQ95+AB95</f>
        <v/>
      </c>
      <c r="AT95" s="10">
        <f>AS95/W95</f>
        <v/>
      </c>
      <c r="AU95" s="13" t="n"/>
      <c r="AV95" s="10">
        <f>IF(OR(E95="SWAP",E95="INDEX"),AS95,0)</f>
        <v/>
      </c>
      <c r="AW95" s="10" t="n"/>
      <c r="AY95" s="10" t="n"/>
      <c r="AZ95" s="10" t="n"/>
      <c r="BB95" s="13" t="n"/>
      <c r="BC95" s="13" t="n"/>
    </row>
    <row r="96" ht="14" customFormat="1" customHeight="1" s="3">
      <c r="A96" s="3">
        <f>ROW(B96)-1</f>
        <v/>
      </c>
      <c r="B96" s="3">
        <f>D96&amp;E96&amp;R96</f>
        <v/>
      </c>
      <c r="C96" s="6" t="inlineStr">
        <is>
          <t>IB</t>
        </is>
      </c>
      <c r="D96" s="6" t="inlineStr">
        <is>
          <t>IB</t>
        </is>
      </c>
      <c r="E96" s="4" t="inlineStr">
        <is>
          <t>Index Future</t>
        </is>
      </c>
      <c r="F96" s="4" t="n"/>
      <c r="G96" s="6" t="n">
        <v>1</v>
      </c>
      <c r="H96" s="4" t="n"/>
      <c r="I96" s="4" t="n"/>
      <c r="J96" s="4" t="n"/>
      <c r="K96" s="4" t="n"/>
      <c r="L96" s="4" t="n"/>
      <c r="M96" s="4" t="n"/>
      <c r="N96" s="4" t="n"/>
      <c r="O96" s="4" t="n"/>
      <c r="P96" s="5" t="n"/>
      <c r="Q96" s="19">
        <f>P96</f>
        <v/>
      </c>
      <c r="R96" s="4" t="inlineStr">
        <is>
          <t>1548 HK</t>
        </is>
      </c>
      <c r="S96" s="6">
        <f>B96</f>
        <v/>
      </c>
      <c r="T96" s="3">
        <f>IF(LEFT(R96,2)="XU","A50",CHOOSE(MATCH(RIGHT(R96,2),{"C1","C2","CH","HK","US","SP","KS","AU"},0), "ASHR","ASHR","ASHR","HSI","SPX","AS51","KS","AU"))</f>
        <v/>
      </c>
      <c r="U96" s="4" t="inlineStr">
        <is>
          <t>BUY</t>
        </is>
      </c>
      <c r="V96" s="7" t="n">
        <v>24000</v>
      </c>
      <c r="W96" s="8">
        <f>IF(OR(U96="Buy", U96="Cover", U96="In",U96="Long",U96="BUY/C"), V96, IF(OR(U96="Sell", U96="Short", U96="Out",U96="SHRT"), V96*-1))</f>
        <v/>
      </c>
      <c r="X96" s="4" t="inlineStr">
        <is>
          <t>HKD</t>
        </is>
      </c>
      <c r="Y96" s="9" t="n">
        <v>10.811666667</v>
      </c>
      <c r="Z96" s="6" t="n">
        <v>1</v>
      </c>
      <c r="AA96" s="6">
        <f>X96</f>
        <v/>
      </c>
      <c r="AB96" s="10">
        <f>IF(E96="Bond", IFERROR(Y96*W96/Z96*G96,0)/100, IFERROR(Y96*W96/Z96*G96,0))</f>
        <v/>
      </c>
      <c r="AD96" s="11" t="n"/>
      <c r="AF96" s="11" t="n"/>
      <c r="AG96" s="11" t="n"/>
      <c r="AI96" s="11" t="n"/>
      <c r="AJ96" s="11" t="n"/>
      <c r="AO96" s="11" t="n"/>
      <c r="AP96" s="12" t="n"/>
      <c r="AQ96" s="11">
        <f>SUM(AD96:AP96)</f>
        <v/>
      </c>
      <c r="AS96" s="10">
        <f>AQ96+AB96</f>
        <v/>
      </c>
      <c r="AT96" s="10">
        <f>AS96/W96</f>
        <v/>
      </c>
      <c r="AU96" s="13" t="n"/>
      <c r="AV96" s="10">
        <f>IF(OR(E96="SWAP",E96="INDEX"),AS96,0)</f>
        <v/>
      </c>
      <c r="AW96" s="10" t="n"/>
      <c r="AY96" s="10" t="n"/>
      <c r="AZ96" s="10" t="n"/>
      <c r="BB96" s="13" t="n"/>
      <c r="BC96" s="13" t="n"/>
    </row>
    <row r="97" ht="14" customFormat="1" customHeight="1" s="3">
      <c r="A97" s="3">
        <f>ROW(B97)-1</f>
        <v/>
      </c>
      <c r="B97" s="3">
        <f>D97&amp;E97&amp;R97</f>
        <v/>
      </c>
      <c r="C97" s="6" t="inlineStr">
        <is>
          <t>IB</t>
        </is>
      </c>
      <c r="D97" s="6" t="inlineStr">
        <is>
          <t>IB</t>
        </is>
      </c>
      <c r="E97" s="4" t="inlineStr">
        <is>
          <t>Index Future</t>
        </is>
      </c>
      <c r="F97" s="4" t="n"/>
      <c r="G97" s="6" t="n">
        <v>1</v>
      </c>
      <c r="H97" s="4" t="n"/>
      <c r="I97" s="4" t="n"/>
      <c r="J97" s="4" t="n"/>
      <c r="K97" s="4" t="n"/>
      <c r="L97" s="4" t="n"/>
      <c r="M97" s="4" t="n"/>
      <c r="N97" s="4" t="n"/>
      <c r="O97" s="4" t="n"/>
      <c r="P97" s="5" t="n"/>
      <c r="Q97" s="19">
        <f>P97</f>
        <v/>
      </c>
      <c r="R97" s="4" t="inlineStr">
        <is>
          <t>1548 HK</t>
        </is>
      </c>
      <c r="S97" s="6">
        <f>B97</f>
        <v/>
      </c>
      <c r="T97" s="3">
        <f>IF(LEFT(R97,2)="XU","A50",CHOOSE(MATCH(RIGHT(R97,2),{"C1","C2","CH","HK","US","SP","KS","AU"},0), "ASHR","ASHR","ASHR","HSI","SPX","AS51","KS","AU"))</f>
        <v/>
      </c>
      <c r="U97" s="4" t="inlineStr">
        <is>
          <t>BUY</t>
        </is>
      </c>
      <c r="V97" s="7" t="n">
        <v>24000</v>
      </c>
      <c r="W97" s="8">
        <f>IF(OR(U97="Buy", U97="Cover", U97="In",U97="Long",U97="BUY/C"), V97, IF(OR(U97="Sell", U97="Short", U97="Out",U97="SHRT"), V97*-1))</f>
        <v/>
      </c>
      <c r="X97" s="4" t="inlineStr">
        <is>
          <t>HKD</t>
        </is>
      </c>
      <c r="Y97" s="9" t="n">
        <v>10.811666667</v>
      </c>
      <c r="Z97" s="6" t="n">
        <v>1</v>
      </c>
      <c r="AA97" s="6">
        <f>X97</f>
        <v/>
      </c>
      <c r="AB97" s="10">
        <f>IF(E97="Bond", IFERROR(Y97*W97/Z97*G97,0)/100, IFERROR(Y97*W97/Z97*G97,0))</f>
        <v/>
      </c>
      <c r="AD97" s="11" t="n"/>
      <c r="AF97" s="11" t="n"/>
      <c r="AG97" s="11" t="n"/>
      <c r="AI97" s="11" t="n"/>
      <c r="AJ97" s="11" t="n"/>
      <c r="AO97" s="11" t="n"/>
      <c r="AP97" s="12" t="n"/>
      <c r="AQ97" s="11">
        <f>SUM(AD97:AP97)</f>
        <v/>
      </c>
      <c r="AS97" s="10">
        <f>AQ97+AB97</f>
        <v/>
      </c>
      <c r="AT97" s="10">
        <f>AS97/W97</f>
        <v/>
      </c>
      <c r="AU97" s="13" t="n"/>
      <c r="AV97" s="10">
        <f>IF(OR(E97="SWAP",E97="INDEX"),AS97,0)</f>
        <v/>
      </c>
      <c r="AW97" s="10" t="n"/>
      <c r="AY97" s="10" t="n"/>
      <c r="AZ97" s="10" t="n"/>
      <c r="BB97" s="13" t="n"/>
      <c r="BC97" s="13" t="n"/>
    </row>
    <row r="98" ht="14" customFormat="1" customHeight="1" s="3">
      <c r="A98" s="3">
        <f>ROW(B98)-1</f>
        <v/>
      </c>
      <c r="B98" s="3">
        <f>D98&amp;E98&amp;R98</f>
        <v/>
      </c>
      <c r="C98" s="6" t="inlineStr">
        <is>
          <t>IB</t>
        </is>
      </c>
      <c r="D98" s="6" t="inlineStr">
        <is>
          <t>IB</t>
        </is>
      </c>
      <c r="E98" s="4" t="inlineStr">
        <is>
          <t>Index Future</t>
        </is>
      </c>
      <c r="F98" s="4" t="n"/>
      <c r="G98" s="6" t="n">
        <v>1</v>
      </c>
      <c r="H98" s="4" t="n"/>
      <c r="I98" s="4" t="n"/>
      <c r="J98" s="4" t="n"/>
      <c r="K98" s="4" t="n"/>
      <c r="L98" s="4" t="n"/>
      <c r="M98" s="4" t="n"/>
      <c r="N98" s="4" t="n"/>
      <c r="O98" s="4" t="n"/>
      <c r="P98" s="5" t="n"/>
      <c r="Q98" s="19">
        <f>P98</f>
        <v/>
      </c>
      <c r="R98" s="4" t="inlineStr">
        <is>
          <t>1548 HK</t>
        </is>
      </c>
      <c r="S98" s="6">
        <f>B98</f>
        <v/>
      </c>
      <c r="T98" s="3">
        <f>IF(LEFT(R98,2)="XU","A50",CHOOSE(MATCH(RIGHT(R98,2),{"C1","C2","CH","HK","US","SP","KS","AU"},0), "ASHR","ASHR","ASHR","HSI","SPX","AS51","KS","AU"))</f>
        <v/>
      </c>
      <c r="U98" s="4" t="inlineStr">
        <is>
          <t>BUY</t>
        </is>
      </c>
      <c r="V98" s="7" t="n">
        <v>24000</v>
      </c>
      <c r="W98" s="8">
        <f>IF(OR(U98="Buy", U98="Cover", U98="In",U98="Long",U98="BUY/C"), V98, IF(OR(U98="Sell", U98="Short", U98="Out",U98="SHRT"), V98*-1))</f>
        <v/>
      </c>
      <c r="X98" s="4" t="inlineStr">
        <is>
          <t>HKD</t>
        </is>
      </c>
      <c r="Y98" s="9" t="n">
        <v>10.811666667</v>
      </c>
      <c r="Z98" s="6" t="n">
        <v>1</v>
      </c>
      <c r="AA98" s="6">
        <f>X98</f>
        <v/>
      </c>
      <c r="AB98" s="10">
        <f>IF(E98="Bond", IFERROR(Y98*W98/Z98*G98,0)/100, IFERROR(Y98*W98/Z98*G98,0))</f>
        <v/>
      </c>
      <c r="AD98" s="11" t="n"/>
      <c r="AF98" s="11" t="n"/>
      <c r="AG98" s="11" t="n"/>
      <c r="AI98" s="11" t="n"/>
      <c r="AJ98" s="11" t="n"/>
      <c r="AO98" s="11" t="n"/>
      <c r="AP98" s="12" t="n"/>
      <c r="AQ98" s="11">
        <f>SUM(AD98:AP98)</f>
        <v/>
      </c>
      <c r="AS98" s="10">
        <f>AQ98+AB98</f>
        <v/>
      </c>
      <c r="AT98" s="10">
        <f>AS98/W98</f>
        <v/>
      </c>
      <c r="AU98" s="13" t="n"/>
      <c r="AV98" s="10">
        <f>IF(OR(E98="SWAP",E98="INDEX"),AS98,0)</f>
        <v/>
      </c>
      <c r="AW98" s="10" t="n"/>
      <c r="AY98" s="10" t="n"/>
      <c r="AZ98" s="10" t="n"/>
      <c r="BB98" s="13" t="n"/>
      <c r="BC98" s="13" t="n"/>
    </row>
    <row r="99" ht="14" customFormat="1" customHeight="1" s="3">
      <c r="A99" s="3">
        <f>ROW(B99)-1</f>
        <v/>
      </c>
      <c r="B99" s="3">
        <f>D99&amp;E99&amp;R99</f>
        <v/>
      </c>
      <c r="C99" s="6" t="inlineStr">
        <is>
          <t>IB</t>
        </is>
      </c>
      <c r="D99" s="6" t="inlineStr">
        <is>
          <t>IB</t>
        </is>
      </c>
      <c r="E99" s="4" t="inlineStr">
        <is>
          <t>Index Future</t>
        </is>
      </c>
      <c r="F99" s="4" t="n"/>
      <c r="G99" s="6" t="n">
        <v>1</v>
      </c>
      <c r="H99" s="4" t="n"/>
      <c r="I99" s="4" t="n"/>
      <c r="J99" s="4" t="n"/>
      <c r="K99" s="4" t="n"/>
      <c r="L99" s="4" t="n"/>
      <c r="M99" s="4" t="n"/>
      <c r="N99" s="4" t="n"/>
      <c r="O99" s="4" t="n"/>
      <c r="P99" s="5" t="n"/>
      <c r="Q99" s="19">
        <f>P99</f>
        <v/>
      </c>
      <c r="R99" s="4" t="inlineStr">
        <is>
          <t>1548 HK</t>
        </is>
      </c>
      <c r="S99" s="6">
        <f>B99</f>
        <v/>
      </c>
      <c r="T99" s="3">
        <f>IF(LEFT(R99,2)="XU","A50",CHOOSE(MATCH(RIGHT(R99,2),{"C1","C2","CH","HK","US","SP","KS","AU"},0), "ASHR","ASHR","ASHR","HSI","SPX","AS51","KS","AU"))</f>
        <v/>
      </c>
      <c r="U99" s="4" t="inlineStr">
        <is>
          <t>BUY</t>
        </is>
      </c>
      <c r="V99" s="7" t="n">
        <v>24000</v>
      </c>
      <c r="W99" s="8">
        <f>IF(OR(U99="Buy", U99="Cover", U99="In",U99="Long",U99="BUY/C"), V99, IF(OR(U99="Sell", U99="Short", U99="Out",U99="SHRT"), V99*-1))</f>
        <v/>
      </c>
      <c r="X99" s="4" t="inlineStr">
        <is>
          <t>HKD</t>
        </is>
      </c>
      <c r="Y99" s="9" t="n">
        <v>10.811666667</v>
      </c>
      <c r="Z99" s="6" t="n">
        <v>1</v>
      </c>
      <c r="AA99" s="6">
        <f>X99</f>
        <v/>
      </c>
      <c r="AB99" s="10">
        <f>IF(E99="Bond", IFERROR(Y99*W99/Z99*G99,0)/100, IFERROR(Y99*W99/Z99*G99,0))</f>
        <v/>
      </c>
      <c r="AD99" s="11" t="n"/>
      <c r="AF99" s="11" t="n"/>
      <c r="AG99" s="11" t="n"/>
      <c r="AI99" s="11" t="n"/>
      <c r="AJ99" s="11" t="n"/>
      <c r="AO99" s="11" t="n"/>
      <c r="AP99" s="12" t="n"/>
      <c r="AQ99" s="11">
        <f>SUM(AD99:AP99)</f>
        <v/>
      </c>
      <c r="AS99" s="10">
        <f>AQ99+AB99</f>
        <v/>
      </c>
      <c r="AT99" s="10">
        <f>AS99/W99</f>
        <v/>
      </c>
      <c r="AU99" s="13" t="n"/>
      <c r="AV99" s="10">
        <f>IF(OR(E99="SWAP",E99="INDEX"),AS99,0)</f>
        <v/>
      </c>
      <c r="AW99" s="10" t="n"/>
      <c r="AY99" s="10" t="n"/>
      <c r="AZ99" s="10" t="n"/>
      <c r="BB99" s="13" t="n"/>
      <c r="BC99" s="13" t="n"/>
    </row>
    <row r="100" ht="14" customFormat="1" customHeight="1" s="3">
      <c r="A100" s="3">
        <f>ROW(B100)-1</f>
        <v/>
      </c>
      <c r="B100" s="3">
        <f>D100&amp;E100&amp;R100</f>
        <v/>
      </c>
      <c r="C100" s="6" t="inlineStr">
        <is>
          <t>IB</t>
        </is>
      </c>
      <c r="D100" s="6" t="inlineStr">
        <is>
          <t>IB</t>
        </is>
      </c>
      <c r="E100" s="4" t="inlineStr">
        <is>
          <t>Index Future</t>
        </is>
      </c>
      <c r="F100" s="4" t="n"/>
      <c r="G100" s="6" t="n">
        <v>1</v>
      </c>
      <c r="H100" s="4" t="n"/>
      <c r="I100" s="4" t="n"/>
      <c r="J100" s="4" t="n"/>
      <c r="K100" s="4" t="n"/>
      <c r="L100" s="4" t="n"/>
      <c r="M100" s="4" t="n"/>
      <c r="N100" s="4" t="n"/>
      <c r="O100" s="4" t="n"/>
      <c r="P100" s="5" t="n"/>
      <c r="Q100" s="19">
        <f>P100</f>
        <v/>
      </c>
      <c r="R100" s="4" t="inlineStr">
        <is>
          <t>1548 HK</t>
        </is>
      </c>
      <c r="S100" s="6">
        <f>B100</f>
        <v/>
      </c>
      <c r="T100" s="3">
        <f>IF(LEFT(R100,2)="XU","A50",CHOOSE(MATCH(RIGHT(R100,2),{"C1","C2","CH","HK","US","SP","KS","AU"},0), "ASHR","ASHR","ASHR","HSI","SPX","AS51","KS","AU"))</f>
        <v/>
      </c>
      <c r="U100" s="4" t="inlineStr">
        <is>
          <t>BUY</t>
        </is>
      </c>
      <c r="V100" s="7" t="n">
        <v>24000</v>
      </c>
      <c r="W100" s="8">
        <f>IF(OR(U100="Buy", U100="Cover", U100="In",U100="Long",U100="BUY/C"), V100, IF(OR(U100="Sell", U100="Short", U100="Out",U100="SHRT"), V100*-1))</f>
        <v/>
      </c>
      <c r="X100" s="4" t="inlineStr">
        <is>
          <t>HKD</t>
        </is>
      </c>
      <c r="Y100" s="9" t="n">
        <v>10.811666667</v>
      </c>
      <c r="Z100" s="6" t="n">
        <v>1</v>
      </c>
      <c r="AA100" s="6">
        <f>X100</f>
        <v/>
      </c>
      <c r="AB100" s="10">
        <f>IF(E100="Bond", IFERROR(Y100*W100/Z100*G100,0)/100, IFERROR(Y100*W100/Z100*G100,0))</f>
        <v/>
      </c>
      <c r="AD100" s="11" t="n"/>
      <c r="AF100" s="11" t="n"/>
      <c r="AG100" s="11" t="n"/>
      <c r="AI100" s="11" t="n"/>
      <c r="AJ100" s="11" t="n"/>
      <c r="AO100" s="11" t="n"/>
      <c r="AP100" s="12" t="n"/>
      <c r="AQ100" s="11">
        <f>SUM(AD100:AP100)</f>
        <v/>
      </c>
      <c r="AS100" s="10">
        <f>AQ100+AB100</f>
        <v/>
      </c>
      <c r="AT100" s="10">
        <f>AS100/W100</f>
        <v/>
      </c>
      <c r="AU100" s="13" t="n"/>
      <c r="AV100" s="10">
        <f>IF(OR(E100="SWAP",E100="INDEX"),AS100,0)</f>
        <v/>
      </c>
      <c r="AW100" s="10" t="n"/>
      <c r="AY100" s="10" t="n"/>
      <c r="AZ100" s="10" t="n"/>
      <c r="BB100" s="13" t="n"/>
      <c r="BC100" s="13" t="n"/>
    </row>
    <row r="101" ht="14" customFormat="1" customHeight="1" s="3">
      <c r="A101" s="3">
        <f>ROW(B101)-1</f>
        <v/>
      </c>
      <c r="B101" s="3">
        <f>D101&amp;E101&amp;R101</f>
        <v/>
      </c>
      <c r="C101" s="6" t="inlineStr">
        <is>
          <t>IB</t>
        </is>
      </c>
      <c r="D101" s="6" t="inlineStr">
        <is>
          <t>IB</t>
        </is>
      </c>
      <c r="E101" s="4" t="inlineStr">
        <is>
          <t>Index Future</t>
        </is>
      </c>
      <c r="F101" s="4" t="n"/>
      <c r="G101" s="6" t="n">
        <v>1</v>
      </c>
      <c r="H101" s="4" t="n"/>
      <c r="I101" s="4" t="n"/>
      <c r="J101" s="4" t="n"/>
      <c r="K101" s="4" t="n"/>
      <c r="L101" s="4" t="n"/>
      <c r="M101" s="4" t="n"/>
      <c r="N101" s="4" t="n"/>
      <c r="O101" s="4" t="n"/>
      <c r="P101" s="5" t="n"/>
      <c r="Q101" s="19">
        <f>P101</f>
        <v/>
      </c>
      <c r="R101" s="4" t="inlineStr">
        <is>
          <t>1548 HK</t>
        </is>
      </c>
      <c r="S101" s="6">
        <f>B101</f>
        <v/>
      </c>
      <c r="T101" s="3">
        <f>IF(LEFT(R101,2)="XU","A50",CHOOSE(MATCH(RIGHT(R101,2),{"C1","C2","CH","HK","US","SP","KS","AU"},0), "ASHR","ASHR","ASHR","HSI","SPX","AS51","KS","AU"))</f>
        <v/>
      </c>
      <c r="U101" s="4" t="inlineStr">
        <is>
          <t>BUY</t>
        </is>
      </c>
      <c r="V101" s="7" t="n">
        <v>24000</v>
      </c>
      <c r="W101" s="8">
        <f>IF(OR(U101="Buy", U101="Cover", U101="In",U101="Long",U101="BUY/C"), V101, IF(OR(U101="Sell", U101="Short", U101="Out",U101="SHRT"), V101*-1))</f>
        <v/>
      </c>
      <c r="X101" s="4" t="inlineStr">
        <is>
          <t>HKD</t>
        </is>
      </c>
      <c r="Y101" s="9" t="n">
        <v>10.811666667</v>
      </c>
      <c r="Z101" s="6" t="n">
        <v>1</v>
      </c>
      <c r="AA101" s="6">
        <f>X101</f>
        <v/>
      </c>
      <c r="AB101" s="10">
        <f>IF(E101="Bond", IFERROR(Y101*W101/Z101*G101,0)/100, IFERROR(Y101*W101/Z101*G101,0))</f>
        <v/>
      </c>
      <c r="AD101" s="11" t="n"/>
      <c r="AF101" s="11" t="n"/>
      <c r="AG101" s="11" t="n"/>
      <c r="AI101" s="11" t="n"/>
      <c r="AJ101" s="11" t="n"/>
      <c r="AO101" s="11" t="n"/>
      <c r="AP101" s="12" t="n"/>
      <c r="AQ101" s="11">
        <f>SUM(AD101:AP101)</f>
        <v/>
      </c>
      <c r="AS101" s="10">
        <f>AQ101+AB101</f>
        <v/>
      </c>
      <c r="AT101" s="10">
        <f>AS101/W101</f>
        <v/>
      </c>
      <c r="AU101" s="13" t="n"/>
      <c r="AV101" s="10">
        <f>IF(OR(E101="SWAP",E101="INDEX"),AS101,0)</f>
        <v/>
      </c>
      <c r="AW101" s="10" t="n"/>
      <c r="AY101" s="10" t="n"/>
      <c r="AZ101" s="10" t="n"/>
      <c r="BB101" s="13" t="n"/>
      <c r="BC101" s="13" t="n"/>
    </row>
  </sheetData>
  <autoFilter ref="A1:BR1"/>
  <conditionalFormatting sqref="B1">
    <cfRule type="duplicateValues" priority="4" dxfId="0"/>
  </conditionalFormatting>
  <conditionalFormatting sqref="S1:S101">
    <cfRule type="containsText" priority="1" operator="containsText" dxfId="0" text="Not Available">
      <formula>NOT(ISERROR(SEARCH("Not Available",S1)))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T35"/>
  <sheetViews>
    <sheetView topLeftCell="V1" workbookViewId="0">
      <selection activeCell="V2" sqref="A2:XFD7"/>
    </sheetView>
  </sheetViews>
  <sheetFormatPr baseColWidth="8" defaultRowHeight="14.5"/>
  <cols>
    <col width="8.7265625" customWidth="1" style="18" min="3" max="7"/>
    <col width="8.90625" bestFit="1" customWidth="1" style="18" min="17" max="17"/>
    <col width="12.81640625" customWidth="1" min="28" max="28"/>
    <col width="8.90625" bestFit="1" customWidth="1" min="30" max="30"/>
    <col width="10.81640625" customWidth="1" min="43" max="43"/>
    <col width="13.6328125" customWidth="1" min="45" max="45"/>
  </cols>
  <sheetData>
    <row r="1" ht="14" customFormat="1" customHeight="1" s="1">
      <c r="A1" s="1" t="inlineStr">
        <is>
          <t>Transaction ID</t>
        </is>
      </c>
      <c r="B1" s="1" t="inlineStr">
        <is>
          <t>Product</t>
        </is>
      </c>
      <c r="C1" s="17" t="inlineStr">
        <is>
          <t>Broker</t>
        </is>
      </c>
      <c r="D1" s="17" t="inlineStr">
        <is>
          <t>Custody (Cash upd)</t>
        </is>
      </c>
      <c r="E1" s="17" t="inlineStr">
        <is>
          <t>Product</t>
        </is>
      </c>
      <c r="F1" s="17" t="inlineStr">
        <is>
          <t>Sub-Product</t>
        </is>
      </c>
      <c r="G1" s="17" t="inlineStr">
        <is>
          <t>Contract Size</t>
        </is>
      </c>
      <c r="H1" s="1" t="inlineStr">
        <is>
          <t>High Touch (Y/N)</t>
        </is>
      </c>
      <c r="I1" s="1" t="inlineStr">
        <is>
          <t xml:space="preserve">Our Currency </t>
        </is>
      </c>
      <c r="J1" s="1" t="inlineStr">
        <is>
          <t>Our Amount</t>
        </is>
      </c>
      <c r="K1" s="1" t="inlineStr">
        <is>
          <t>Counter Currency 
(USD leg- IRS/FX FWD)</t>
        </is>
      </c>
      <c r="L1" s="1" t="inlineStr">
        <is>
          <t>Counter Amount</t>
        </is>
      </c>
      <c r="M1" s="1" t="inlineStr">
        <is>
          <t>Fixing Date</t>
        </is>
      </c>
      <c r="N1" s="1" t="inlineStr">
        <is>
          <t>Comms
(Y/N)</t>
        </is>
      </c>
      <c r="O1" s="1" t="inlineStr">
        <is>
          <t>Remarks( IPO, Recall)</t>
        </is>
      </c>
      <c r="P1" s="1" t="inlineStr">
        <is>
          <t>Trade Date</t>
        </is>
      </c>
      <c r="Q1" s="17" t="inlineStr">
        <is>
          <t>Settlement Date</t>
        </is>
      </c>
      <c r="R1" s="1" t="inlineStr">
        <is>
          <t>Ticker</t>
        </is>
      </c>
      <c r="S1" s="1" t="inlineStr">
        <is>
          <t>Update Holding table for Cash Equities
and SWAP</t>
        </is>
      </c>
      <c r="T1" s="1" t="inlineStr">
        <is>
          <t>Market</t>
        </is>
      </c>
      <c r="U1" s="1" t="inlineStr">
        <is>
          <t>Tranction Type</t>
        </is>
      </c>
      <c r="V1" s="1" t="inlineStr">
        <is>
          <t>Quantity</t>
        </is>
      </c>
      <c r="W1" s="1" t="inlineStr">
        <is>
          <t>Quantity with sign</t>
        </is>
      </c>
      <c r="X1" s="1" t="inlineStr">
        <is>
          <t>Denominated 
Currency</t>
        </is>
      </c>
      <c r="Y1" s="2" t="inlineStr">
        <is>
          <t>Trading price</t>
        </is>
      </c>
      <c r="Z1" s="15" t="inlineStr">
        <is>
          <t>FX rate</t>
        </is>
      </c>
      <c r="AA1" s="17" t="inlineStr">
        <is>
          <t>Settlement currency</t>
        </is>
      </c>
      <c r="AB1" s="1" t="inlineStr">
        <is>
          <t>Gross Amount in Settlement CCY</t>
        </is>
      </c>
      <c r="AC1" s="1" t="inlineStr">
        <is>
          <t>Gross Amount in USD</t>
        </is>
      </c>
      <c r="AD1" s="1" t="inlineStr">
        <is>
          <t>Commission in 
SETT' ccy</t>
        </is>
      </c>
      <c r="AE1" s="1" t="inlineStr">
        <is>
          <t>Commission in USD</t>
        </is>
      </c>
      <c r="AF1" s="1" t="inlineStr">
        <is>
          <t>Stamp duty</t>
        </is>
      </c>
      <c r="AG1" s="1" t="inlineStr">
        <is>
          <t xml:space="preserve">Clearing Commission </t>
        </is>
      </c>
      <c r="AH1" s="1" t="inlineStr">
        <is>
          <t>Clearing Fee</t>
        </is>
      </c>
      <c r="AI1" s="1" t="inlineStr">
        <is>
          <t>Transaction levy</t>
        </is>
      </c>
      <c r="AJ1" s="1" t="inlineStr">
        <is>
          <t>Trading fee</t>
        </is>
      </c>
      <c r="AK1" s="1" t="inlineStr">
        <is>
          <t>Tax</t>
        </is>
      </c>
      <c r="AL1" s="1" t="inlineStr">
        <is>
          <t>Handing Fee /
Exchange Fee</t>
        </is>
      </c>
      <c r="AM1" s="1" t="inlineStr">
        <is>
          <t>Transfer Fee</t>
        </is>
      </c>
      <c r="AN1" s="1" t="inlineStr">
        <is>
          <t>Securities Management Fee</t>
        </is>
      </c>
      <c r="AO1" s="1" t="inlineStr">
        <is>
          <t>Other fee</t>
        </is>
      </c>
      <c r="AP1" s="1" t="inlineStr">
        <is>
          <t>Rounding Adjustment/
Accrued Interest</t>
        </is>
      </c>
      <c r="AQ1" s="1" t="inlineStr">
        <is>
          <t>Total Fee</t>
        </is>
      </c>
      <c r="AR1" s="1" t="inlineStr">
        <is>
          <t>Net Cash Amount in Settlement currency</t>
        </is>
      </c>
      <c r="AS1" s="1" t="inlineStr">
        <is>
          <t>Net Cash Settlement Amount with Sign</t>
        </is>
      </c>
      <c r="AT1" s="2" t="inlineStr">
        <is>
          <t>Net Price in settlement ccy</t>
        </is>
      </c>
      <c r="AU1" s="1" t="inlineStr">
        <is>
          <t>Net Price x Qty in settlement ccy</t>
        </is>
      </c>
      <c r="AV1" s="1" t="inlineStr">
        <is>
          <t>SWAP COST in settlement ccy</t>
        </is>
      </c>
      <c r="AW1" s="1" t="inlineStr">
        <is>
          <t>SWAP unwind PnL settled in settlement CCY</t>
        </is>
      </c>
      <c r="AX1" s="1" t="inlineStr">
        <is>
          <t>Day End closing price</t>
        </is>
      </c>
      <c r="AY1" s="2" t="inlineStr">
        <is>
          <t>PnL in settlement currency</t>
        </is>
      </c>
      <c r="AZ1" s="1" t="inlineStr">
        <is>
          <t>PnL in USD</t>
        </is>
      </c>
      <c r="BA1" s="1" t="inlineStr">
        <is>
          <t>ISIN</t>
        </is>
      </c>
      <c r="BB1" s="1" t="inlineStr">
        <is>
          <t>ID_SEDOL1</t>
        </is>
      </c>
      <c r="BC1" s="1" t="inlineStr">
        <is>
          <t>Swap reminding Qty</t>
        </is>
      </c>
      <c r="BD1" s="1" t="inlineStr">
        <is>
          <t>Swap last month price</t>
        </is>
      </c>
      <c r="BE1" s="1" t="inlineStr">
        <is>
          <t>Update SWAP Postion Check</t>
        </is>
      </c>
      <c r="BF1" s="1" t="inlineStr">
        <is>
          <t>Comments / Remarks</t>
        </is>
      </c>
      <c r="BG1" s="1" t="inlineStr">
        <is>
          <t>Sedol</t>
        </is>
      </c>
      <c r="BH1" s="1" t="inlineStr">
        <is>
          <t>AH Pair</t>
        </is>
      </c>
      <c r="BI1" s="1" t="inlineStr">
        <is>
          <t>Accured interest (We pay)</t>
        </is>
      </c>
      <c r="BJ1" s="1" t="inlineStr">
        <is>
          <t>Accured interest - Copy</t>
        </is>
      </c>
      <c r="BK1" s="1" t="inlineStr">
        <is>
          <t>Settlement Date</t>
        </is>
      </c>
      <c r="BL1" s="1" t="inlineStr">
        <is>
          <t>Ticker - COPY</t>
        </is>
      </c>
      <c r="BM1" s="1" t="inlineStr">
        <is>
          <t>Today Date</t>
        </is>
      </c>
      <c r="BN1" s="1" t="inlineStr">
        <is>
          <t>Accured interest (Willl receive)</t>
        </is>
      </c>
      <c r="BO1" s="1" t="inlineStr">
        <is>
          <t>Accured interest (PnL)</t>
        </is>
      </c>
      <c r="BP1" s="1" t="inlineStr">
        <is>
          <t>Accured interest (Willl receive)</t>
        </is>
      </c>
      <c r="BQ1" s="1" t="inlineStr">
        <is>
          <t>Accured interest (PnL)</t>
        </is>
      </c>
      <c r="BR1" s="1" t="inlineStr">
        <is>
          <t>Accured interest (We pay)</t>
        </is>
      </c>
      <c r="BT1" s="1" t="inlineStr">
        <is>
          <t>Key</t>
        </is>
      </c>
    </row>
    <row r="2" ht="14.15" customFormat="1" customHeight="1" s="3">
      <c r="A2" s="3">
        <f>ROW(B2)-1</f>
        <v/>
      </c>
      <c r="B2" s="3">
        <f>D2&amp;E2&amp;R2</f>
        <v/>
      </c>
      <c r="C2" s="6" t="inlineStr">
        <is>
          <t>CLSA</t>
        </is>
      </c>
      <c r="D2" s="6">
        <f>C2</f>
        <v/>
      </c>
      <c r="E2" s="6" t="inlineStr">
        <is>
          <t>Swap</t>
        </is>
      </c>
      <c r="F2" s="6" t="n"/>
      <c r="G2" s="6" t="n">
        <v>1</v>
      </c>
      <c r="H2" s="4" t="n"/>
      <c r="I2" s="4" t="n"/>
      <c r="J2" s="4" t="n"/>
      <c r="K2" s="4" t="n"/>
      <c r="L2" s="4" t="n"/>
      <c r="M2" s="4" t="n"/>
      <c r="N2" s="4" t="n"/>
      <c r="O2" s="4" t="n"/>
      <c r="P2" s="5" t="n">
        <v>45659</v>
      </c>
      <c r="Q2" s="19">
        <f>P2</f>
        <v/>
      </c>
      <c r="R2" s="4" t="inlineStr">
        <is>
          <t>601899 CH</t>
        </is>
      </c>
      <c r="S2" s="6">
        <f>B2</f>
        <v/>
      </c>
      <c r="T2" s="3">
        <f>IF(LEFT(R2,2)="XU","A50",CHOOSE(MATCH(RIGHT(R2,2),{"C1","C2","CH","HK","US","SP","KS","AU"},0), "ASHR","ASHR","ASHR","HSI","SPX","AS51","KS","AU"))</f>
        <v/>
      </c>
      <c r="U2" s="4" t="inlineStr">
        <is>
          <t>SELL</t>
        </is>
      </c>
      <c r="V2" s="20">
        <f>ABS(W2)</f>
        <v/>
      </c>
      <c r="W2" s="7" t="n">
        <v>-280000</v>
      </c>
      <c r="X2" s="6">
        <f>CHOOSE(MATCH(T2,{"ASHR","HSI","SPX"},0),"CLSACNY","HKD","USD")</f>
        <v/>
      </c>
      <c r="Y2" s="9" t="n">
        <v>15.33004286</v>
      </c>
      <c r="Z2" s="4" t="n">
        <v>7.3242</v>
      </c>
      <c r="AA2" s="6">
        <f>IF(RIGHT(R2,2)="HK","HKD","USD")</f>
        <v/>
      </c>
      <c r="AB2" s="10">
        <f>IF(E2="Bond", IFERROR(Y2*W2/Z2*G2,0)/100, IFERROR(Y2*W2/Z2*G2,0))</f>
        <v/>
      </c>
      <c r="AD2" s="11">
        <f>ABS(AB2*0.03%)*(T2="HSI")
+(V2*0.025)*(T2="SPX")
+ABS(AB2*0.1%)*(AND(T2="ASHR", OR(U2="SHORT",U2="COVER")))
+ABS(AB2*(IF(RIGHT(R2,2)="CH",0.025%,0.05%)))*(AND(T2="ASHR", OR(U2="SELL",U2="BUY")))
+ABS(AB2*0.04%)*(T2="AS51")
+ABS(AB2*0.05%)*(T2="KS")
+ABS(AB2*0.1%)*(T2="AU")</f>
        <v/>
      </c>
      <c r="AF2" s="11">
        <f>ABS(ROUNDUP(IF(F2="ETF",0,AB2*0.1%),0))*(T2="HSI")
+IF(W2&lt;0,ABS(AB2*0.05%),0)*(T2="ASHR")
+ABS(AB2*0.04%)*(T2="AS51")
+IF(W2&lt;0,ABS(AB2*0.2%),0)*(T2="KS")</f>
        <v/>
      </c>
      <c r="AG2" s="11" t="n"/>
      <c r="AI2" s="11">
        <f>ABS(ROUND(AB2*0.0027%,2))*(T2="HSI")
+ABS(ROUND(AB2*0.00641%,2))*(T2="ASHR")</f>
        <v/>
      </c>
      <c r="AJ2" s="11">
        <f>ABS(ROUND(AB2*0.00565%,2))*(T2="HSI")</f>
        <v/>
      </c>
      <c r="AO2" s="11">
        <f>ABS(AB2*0.00015%)*(T2="HSI")</f>
        <v/>
      </c>
      <c r="AP2" s="12" t="n">
        <v>0</v>
      </c>
      <c r="AQ2" s="11">
        <f>SUM(AD2:AP2)</f>
        <v/>
      </c>
      <c r="AS2" s="10">
        <f>AQ2+AB2</f>
        <v/>
      </c>
      <c r="AT2" s="10">
        <f>AS2/W2</f>
        <v/>
      </c>
      <c r="AU2" s="13" t="n"/>
      <c r="AV2" s="10">
        <f>IF(OR(E2="SWAP",E2="INDEX"),AS2,0)</f>
        <v/>
      </c>
      <c r="AW2" s="10" t="n"/>
      <c r="AY2" s="10" t="n"/>
      <c r="AZ2" s="10" t="n"/>
      <c r="BB2" s="13" t="n"/>
      <c r="BC2" s="13" t="n"/>
    </row>
    <row r="3" ht="14.15" customFormat="1" customHeight="1" s="3">
      <c r="A3" s="3">
        <f>ROW(B3)-1</f>
        <v/>
      </c>
      <c r="B3" s="3">
        <f>D3&amp;E3&amp;R3</f>
        <v/>
      </c>
      <c r="C3" s="6" t="inlineStr">
        <is>
          <t>CLSA</t>
        </is>
      </c>
      <c r="D3" s="6">
        <f>C3</f>
        <v/>
      </c>
      <c r="E3" s="6" t="inlineStr">
        <is>
          <t>Swap</t>
        </is>
      </c>
      <c r="F3" s="6" t="n"/>
      <c r="G3" s="6" t="n">
        <v>1</v>
      </c>
      <c r="H3" s="4" t="n"/>
      <c r="I3" s="4" t="n"/>
      <c r="J3" s="4" t="n"/>
      <c r="K3" s="4" t="n"/>
      <c r="L3" s="4" t="n"/>
      <c r="M3" s="4" t="n"/>
      <c r="N3" s="4" t="n"/>
      <c r="O3" s="4" t="n"/>
      <c r="P3" s="5" t="n">
        <v>45659</v>
      </c>
      <c r="Q3" s="19">
        <f>P3</f>
        <v/>
      </c>
      <c r="R3" s="4" t="inlineStr">
        <is>
          <t>2899 HK</t>
        </is>
      </c>
      <c r="S3" s="6">
        <f>B3</f>
        <v/>
      </c>
      <c r="T3" s="3">
        <f>IF(LEFT(R3,2)="XU","A50",CHOOSE(MATCH(RIGHT(R3,2),{"C1","C2","CH","HK","US","SP","KS","AU"},0), "ASHR","ASHR","ASHR","HSI","SPX","AS51","KS","AU"))</f>
        <v/>
      </c>
      <c r="U3" s="4" t="inlineStr">
        <is>
          <t>BUY</t>
        </is>
      </c>
      <c r="V3" s="20">
        <f>ABS(W3)</f>
        <v/>
      </c>
      <c r="W3" s="7" t="n">
        <v>314000</v>
      </c>
      <c r="X3" s="6">
        <f>CHOOSE(MATCH(T3,{"ASHR","HSI","SPX"},0),"CLSACNY","HKD","USD")</f>
        <v/>
      </c>
      <c r="Y3" s="9" t="n">
        <v>14.30407643</v>
      </c>
      <c r="Z3" s="4" t="n">
        <v>1</v>
      </c>
      <c r="AA3" s="6">
        <f>IF(RIGHT(R3,2)="HK","HKD","USD")</f>
        <v/>
      </c>
      <c r="AB3" s="10">
        <f>IF(E3="Bond", IFERROR(Y3*W3/Z3*G3,0)/100, IFERROR(Y3*W3/Z3*G3,0))</f>
        <v/>
      </c>
      <c r="AD3" s="11">
        <f>ABS(AB3*0.03%)*(T3="HSI")
+(V3*0.025)*(T3="SPX")
+ABS(AB3*0.1%)*(AND(T3="ASHR", OR(U3="SHORT",U3="COVER")))
+ABS(AB3*(IF(RIGHT(R3,2)="CH",0.025%,0.05%)))*(AND(T3="ASHR", OR(U3="SELL",U3="BUY")))
+ABS(AB3*0.04%)*(T3="AS51")
+ABS(AB3*0.05%)*(T3="KS")
+ABS(AB3*0.1%)*(T3="AU")</f>
        <v/>
      </c>
      <c r="AF3" s="11">
        <f>ABS(ROUNDUP(IF(F3="ETF",0,AB3*0.1%),0))*(T3="HSI")
+IF(W3&lt;0,ABS(AB3*0.05%),0)*(T3="ASHR")
+ABS(AB3*0.04%)*(T3="AS51")
+IF(W3&lt;0,ABS(AB3*0.2%),0)*(T3="KS")</f>
        <v/>
      </c>
      <c r="AG3" s="11" t="n"/>
      <c r="AI3" s="11">
        <f>ABS(ROUND(AB3*0.0027%,2))*(T3="HSI")
+ABS(ROUND(AB3*0.00641%,2))*(T3="ASHR")</f>
        <v/>
      </c>
      <c r="AJ3" s="11">
        <f>ABS(ROUND(AB3*0.00565%,2))*(T3="HSI")</f>
        <v/>
      </c>
      <c r="AO3" s="11">
        <f>ABS(AB3*0.00015%)*(T3="HSI")</f>
        <v/>
      </c>
      <c r="AP3" s="12" t="n">
        <v>-0.08487969823181629</v>
      </c>
      <c r="AQ3" s="11">
        <f>SUM(AD3:AP3)</f>
        <v/>
      </c>
      <c r="AS3" s="10">
        <f>AQ3+AB3</f>
        <v/>
      </c>
      <c r="AT3" s="10">
        <f>AS3/W3</f>
        <v/>
      </c>
      <c r="AU3" s="13" t="n"/>
      <c r="AV3" s="10">
        <f>IF(OR(E3="SWAP",E3="INDEX"),AS3,0)</f>
        <v/>
      </c>
      <c r="AW3" s="10" t="n"/>
      <c r="AY3" s="10" t="n"/>
      <c r="AZ3" s="10" t="n"/>
      <c r="BB3" s="13" t="n"/>
      <c r="BC3" s="13" t="n"/>
    </row>
    <row r="4">
      <c r="A4" s="3">
        <f>ROW(B4)-1</f>
        <v/>
      </c>
      <c r="B4" s="3">
        <f>D4&amp;E4&amp;R4</f>
        <v/>
      </c>
      <c r="C4" s="6" t="inlineStr">
        <is>
          <t>CLSA</t>
        </is>
      </c>
      <c r="D4" s="6">
        <f>C4</f>
        <v/>
      </c>
      <c r="E4" s="6" t="inlineStr">
        <is>
          <t>Swap</t>
        </is>
      </c>
      <c r="F4" s="6" t="n"/>
      <c r="G4" s="6" t="n">
        <v>1</v>
      </c>
      <c r="H4" s="4" t="n"/>
      <c r="I4" s="4" t="n"/>
      <c r="J4" s="4" t="n"/>
      <c r="K4" s="4" t="n"/>
      <c r="L4" s="4" t="n"/>
      <c r="M4" s="4" t="n"/>
      <c r="N4" s="4" t="n"/>
      <c r="O4" s="4" t="n"/>
      <c r="P4" s="5" t="n">
        <v>45659</v>
      </c>
      <c r="Q4" s="19">
        <f>P4</f>
        <v/>
      </c>
      <c r="R4" s="4" t="inlineStr">
        <is>
          <t>1548 HK</t>
        </is>
      </c>
      <c r="S4" s="6">
        <f>B4</f>
        <v/>
      </c>
      <c r="T4" s="3">
        <f>IF(LEFT(R4,2)="XU","A50",CHOOSE(MATCH(RIGHT(R4,2),{"C1","C2","CH","HK","US","SP","KS","AU"},0), "ASHR","ASHR","ASHR","HSI","SPX","AS51","KS","AU"))</f>
        <v/>
      </c>
      <c r="U4" s="4" t="inlineStr">
        <is>
          <t>SELL</t>
        </is>
      </c>
      <c r="V4" s="20">
        <f>ABS(W4)</f>
        <v/>
      </c>
      <c r="W4" s="7" t="n">
        <v>-6000</v>
      </c>
      <c r="X4" s="6">
        <f>CHOOSE(MATCH(T4,{"ASHR","HSI","SPX"},0),"CLSACNY","HKD","USD")</f>
        <v/>
      </c>
      <c r="Y4" s="9" t="n">
        <v>9.94333333</v>
      </c>
      <c r="Z4" s="4" t="n">
        <v>1</v>
      </c>
      <c r="AA4" s="6">
        <f>IF(RIGHT(R4,2)="HK","HKD","USD")</f>
        <v/>
      </c>
      <c r="AB4" s="10">
        <f>IF(E4="Bond", IFERROR(Y4*W4/Z4*G4,0)/100, IFERROR(Y4*W4/Z4*G4,0))</f>
        <v/>
      </c>
      <c r="AC4" s="3" t="n"/>
      <c r="AD4" s="11">
        <f>ABS(AB4*0.03%)*(T4="HSI")
+(V4*0.025)*(T4="SPX")
+ABS(AB4*0.1%)*(AND(T4="ASHR", OR(U4="SHORT",U4="COVER")))
+ABS(AB4*(IF(RIGHT(R4,2)="CH",0.025%,0.05%)))*(AND(T4="ASHR", OR(U4="SELL",U4="BUY")))
+ABS(AB4*0.04%)*(T4="AS51")
+ABS(AB4*0.05%)*(T4="KS")
+ABS(AB4*0.1%)*(T4="AU")</f>
        <v/>
      </c>
      <c r="AE4" s="3" t="n"/>
      <c r="AF4" s="11">
        <f>ABS(ROUNDUP(IF(F4="ETF",0,AB4*0.1%),0))*(T4="HSI")
+IF(W4&lt;0,ABS(AB4*0.05%),0)*(T4="ASHR")
+ABS(AB4*0.04%)*(T4="AS51")
+IF(W4&lt;0,ABS(AB4*0.2%),0)*(T4="KS")</f>
        <v/>
      </c>
      <c r="AG4" s="11" t="n"/>
      <c r="AH4" s="3" t="n"/>
      <c r="AI4" s="11">
        <f>ABS(ROUND(AB4*0.0027%,2))*(T4="HSI")
+ABS(ROUND(AB4*0.00641%,2))*(T4="ASHR")</f>
        <v/>
      </c>
      <c r="AJ4" s="11">
        <f>ABS(ROUND(AB4*0.00565%,2))*(T4="HSI")</f>
        <v/>
      </c>
      <c r="AK4" s="3" t="n"/>
      <c r="AL4" s="3" t="n"/>
      <c r="AM4" s="3" t="n"/>
      <c r="AN4" s="3" t="n"/>
      <c r="AO4" s="11">
        <f>ABS(AB4*0.00015%)*(T4="HSI")</f>
        <v/>
      </c>
      <c r="AP4" s="12" t="n">
        <v>0</v>
      </c>
      <c r="AQ4" s="11">
        <f>SUM(AD4:AP4)</f>
        <v/>
      </c>
      <c r="AR4" s="3" t="n"/>
      <c r="AS4" s="10">
        <f>AQ4+AB4</f>
        <v/>
      </c>
      <c r="AT4" s="10">
        <f>AS4/W4</f>
        <v/>
      </c>
      <c r="AU4" s="13" t="n"/>
      <c r="AV4" s="10">
        <f>IF(OR(E4="SWAP",E4="INDEX"),AS4,0)</f>
        <v/>
      </c>
    </row>
    <row r="5">
      <c r="A5" s="3">
        <f>ROW(B5)-1</f>
        <v/>
      </c>
      <c r="B5" s="3">
        <f>D5&amp;E5&amp;R5</f>
        <v/>
      </c>
      <c r="C5" s="6" t="inlineStr">
        <is>
          <t>CLSA</t>
        </is>
      </c>
      <c r="D5" s="6">
        <f>C5</f>
        <v/>
      </c>
      <c r="E5" s="6" t="inlineStr">
        <is>
          <t>Swap</t>
        </is>
      </c>
      <c r="F5" s="6" t="n"/>
      <c r="G5" s="6" t="n">
        <v>1</v>
      </c>
      <c r="H5" s="4" t="n"/>
      <c r="I5" s="4" t="n"/>
      <c r="J5" s="4" t="n"/>
      <c r="K5" s="4" t="n"/>
      <c r="L5" s="4" t="n"/>
      <c r="M5" s="4" t="n"/>
      <c r="N5" s="4" t="n"/>
      <c r="O5" s="4" t="n"/>
      <c r="P5" s="5" t="n">
        <v>45660</v>
      </c>
      <c r="Q5" s="19">
        <f>P5</f>
        <v/>
      </c>
      <c r="R5" s="4" t="inlineStr">
        <is>
          <t>601899 CH</t>
        </is>
      </c>
      <c r="S5" s="6">
        <f>B5</f>
        <v/>
      </c>
      <c r="T5" s="3">
        <f>IF(LEFT(R5,2)="XU","A50",CHOOSE(MATCH(RIGHT(R5,2),{"C1","C2","CH","HK","US","SP","KS","AU"},0), "ASHR","ASHR","ASHR","HSI","SPX","AS51","KS","AU"))</f>
        <v/>
      </c>
      <c r="U5" s="4" t="inlineStr">
        <is>
          <t>SELL</t>
        </is>
      </c>
      <c r="V5" s="20">
        <f>ABS(W5)</f>
        <v/>
      </c>
      <c r="W5" s="7" t="n">
        <v>-280000</v>
      </c>
      <c r="X5" s="6">
        <f>CHOOSE(MATCH(T5,{"ASHR","HSI","SPX"},0),"CLSACNY","HKD","USD")</f>
        <v/>
      </c>
      <c r="Y5" s="9" t="n">
        <v>15.70777857</v>
      </c>
      <c r="Z5" s="4" t="n">
        <v>7.3501</v>
      </c>
      <c r="AA5" s="6">
        <f>IF(RIGHT(R5,2)="HK","HKD","USD")</f>
        <v/>
      </c>
      <c r="AB5" s="10">
        <f>IF(E5="Bond", IFERROR(Y5*W5/Z5*G5,0)/100, IFERROR(Y5*W5/Z5*G5,0))</f>
        <v/>
      </c>
      <c r="AC5" s="3" t="n"/>
      <c r="AD5" s="11">
        <f>ABS(AB5*0.03%)*(T5="HSI")
+(V5*0.025)*(T5="SPX")
+ABS(AB5*0.1%)*(AND(T5="ASHR", OR(U5="SHORT",U5="COVER")))
+ABS(AB5*(IF(RIGHT(R5,2)="CH",0.025%,0.05%)))*(AND(T5="ASHR", OR(U5="SELL",U5="BUY")))
+ABS(AB5*0.04%)*(T5="AS51")
+ABS(AB5*0.05%)*(T5="KS")
+ABS(AB5*0.1%)*(T5="AU")</f>
        <v/>
      </c>
      <c r="AE5" s="3" t="n"/>
      <c r="AF5" s="11">
        <f>ABS(ROUNDUP(IF(F5="ETF",0,AB5*0.1%),0))*(T5="HSI")
+IF(W5&lt;0,ABS(AB5*0.05%),0)*(T5="ASHR")
+ABS(AB5*0.04%)*(T5="AS51")
+IF(W5&lt;0,ABS(AB5*0.2%),0)*(T5="KS")</f>
        <v/>
      </c>
      <c r="AG5" s="11" t="n"/>
      <c r="AH5" s="3" t="n"/>
      <c r="AI5" s="11">
        <f>ABS(ROUND(AB5*0.0027%,2))*(T5="HSI")
+ABS(ROUND(AB5*0.00641%,2))*(T5="ASHR")</f>
        <v/>
      </c>
      <c r="AJ5" s="11">
        <f>ABS(ROUND(AB5*0.00565%,2))*(T5="HSI")</f>
        <v/>
      </c>
      <c r="AK5" s="3" t="n"/>
      <c r="AL5" s="3" t="n"/>
      <c r="AM5" s="3" t="n"/>
      <c r="AN5" s="3" t="n"/>
      <c r="AO5" s="11">
        <f>ABS(AB5*0.00015%)*(T5="HSI")</f>
        <v/>
      </c>
      <c r="AP5" s="12" t="n">
        <v>-0.8416798068210483</v>
      </c>
      <c r="AQ5" s="11">
        <f>SUM(AD5:AP5)</f>
        <v/>
      </c>
      <c r="AR5" s="3" t="n"/>
      <c r="AS5" s="10">
        <f>AQ5+AB5</f>
        <v/>
      </c>
      <c r="AT5" s="10">
        <f>AS5/W5</f>
        <v/>
      </c>
      <c r="AU5" s="13" t="n"/>
      <c r="AV5" s="10">
        <f>IF(OR(E5="SWAP",E5="INDEX"),AS5,0)</f>
        <v/>
      </c>
    </row>
    <row r="6">
      <c r="A6" s="3">
        <f>ROW(B6)-1</f>
        <v/>
      </c>
      <c r="B6" s="3">
        <f>D6&amp;E6&amp;R6</f>
        <v/>
      </c>
      <c r="C6" s="6" t="inlineStr">
        <is>
          <t>CLSA</t>
        </is>
      </c>
      <c r="D6" s="6">
        <f>C6</f>
        <v/>
      </c>
      <c r="E6" s="6" t="inlineStr">
        <is>
          <t>Swap</t>
        </is>
      </c>
      <c r="F6" s="6" t="n"/>
      <c r="G6" s="6" t="n">
        <v>1</v>
      </c>
      <c r="H6" s="4" t="n"/>
      <c r="I6" s="4" t="n"/>
      <c r="J6" s="4" t="n"/>
      <c r="K6" s="4" t="n"/>
      <c r="L6" s="4" t="n"/>
      <c r="M6" s="4" t="n"/>
      <c r="N6" s="4" t="n"/>
      <c r="O6" s="4" t="n"/>
      <c r="P6" s="5" t="n">
        <v>45660</v>
      </c>
      <c r="Q6" s="19">
        <f>P6</f>
        <v/>
      </c>
      <c r="R6" s="4" t="inlineStr">
        <is>
          <t>2899 HK</t>
        </is>
      </c>
      <c r="S6" s="6">
        <f>B6</f>
        <v/>
      </c>
      <c r="T6" s="3">
        <f>IF(LEFT(R6,2)="XU","A50",CHOOSE(MATCH(RIGHT(R6,2),{"C1","C2","CH","HK","US","SP","KS","AU"},0), "ASHR","ASHR","ASHR","HSI","SPX","AS51","KS","AU"))</f>
        <v/>
      </c>
      <c r="U6" s="4" t="inlineStr">
        <is>
          <t>BUY</t>
        </is>
      </c>
      <c r="V6" s="20">
        <f>ABS(W6)</f>
        <v/>
      </c>
      <c r="W6" s="7" t="n">
        <v>312000</v>
      </c>
      <c r="X6" s="6">
        <f>CHOOSE(MATCH(T6,{"ASHR","HSI","SPX"},0),"CLSACNY","HKD","USD")</f>
        <v/>
      </c>
      <c r="Y6" s="9" t="n">
        <v>14.45141026</v>
      </c>
      <c r="Z6" s="4" t="n">
        <v>1</v>
      </c>
      <c r="AA6" s="6">
        <f>IF(RIGHT(R6,2)="HK","HKD","USD")</f>
        <v/>
      </c>
      <c r="AB6" s="10">
        <f>IF(E6="Bond", IFERROR(Y6*W6/Z6*G6,0)/100, IFERROR(Y6*W6/Z6*G6,0))</f>
        <v/>
      </c>
      <c r="AC6" s="3" t="n"/>
      <c r="AD6" s="11">
        <f>ABS(AB6*0.03%)*(T6="HSI")
+(V6*0.025)*(T6="SPX")
+ABS(AB6*0.1%)*(AND(T6="ASHR", OR(U6="SHORT",U6="COVER")))
+ABS(AB6*(IF(RIGHT(R6,2)="CH",0.025%,0.05%)))*(AND(T6="ASHR", OR(U6="SELL",U6="BUY")))
+ABS(AB6*0.04%)*(T6="AS51")
+ABS(AB6*0.05%)*(T6="KS")
+ABS(AB6*0.1%)*(T6="AU")</f>
        <v/>
      </c>
      <c r="AE6" s="3" t="n"/>
      <c r="AF6" s="11">
        <f>ABS(ROUNDUP(IF(F6="ETF",0,AB6*0.1%),0))*(T6="HSI")
+IF(W6&lt;0,ABS(AB6*0.05%),0)*(T6="ASHR")
+ABS(AB6*0.04%)*(T6="AS51")
+IF(W6&lt;0,ABS(AB6*0.2%),0)*(T6="KS")</f>
        <v/>
      </c>
      <c r="AG6" s="11" t="n"/>
      <c r="AH6" s="3" t="n"/>
      <c r="AI6" s="11">
        <f>ABS(ROUND(AB6*0.0027%,2))*(T6="HSI")
+ABS(ROUND(AB6*0.00641%,2))*(T6="ASHR")</f>
        <v/>
      </c>
      <c r="AJ6" s="11">
        <f>ABS(ROUND(AB6*0.00565%,2))*(T6="HSI")</f>
        <v/>
      </c>
      <c r="AK6" s="3" t="n"/>
      <c r="AL6" s="3" t="n"/>
      <c r="AM6" s="3" t="n"/>
      <c r="AN6" s="3" t="n"/>
      <c r="AO6" s="11">
        <f>ABS(AB6*0.00015%)*(T6="HSI")</f>
        <v/>
      </c>
      <c r="AP6" s="12" t="n">
        <v>0</v>
      </c>
      <c r="AQ6" s="11">
        <f>SUM(AD6:AP6)</f>
        <v/>
      </c>
      <c r="AR6" s="3" t="n"/>
      <c r="AS6" s="10">
        <f>AQ6+AB6</f>
        <v/>
      </c>
      <c r="AT6" s="10">
        <f>AS6/W6</f>
        <v/>
      </c>
      <c r="AU6" s="13" t="n"/>
      <c r="AV6" s="10">
        <f>IF(OR(E6="SWAP",E6="INDEX"),AS6,0)</f>
        <v/>
      </c>
    </row>
    <row r="7">
      <c r="A7" s="3">
        <f>ROW(B7)-1</f>
        <v/>
      </c>
      <c r="B7" s="3">
        <f>D7&amp;E7&amp;R7</f>
        <v/>
      </c>
      <c r="C7" s="6" t="inlineStr">
        <is>
          <t>CLSA</t>
        </is>
      </c>
      <c r="D7" s="6">
        <f>C7</f>
        <v/>
      </c>
      <c r="E7" s="6" t="inlineStr">
        <is>
          <t>Swap</t>
        </is>
      </c>
      <c r="F7" s="6" t="n"/>
      <c r="G7" s="6" t="n">
        <v>1</v>
      </c>
      <c r="H7" s="4" t="n"/>
      <c r="I7" s="4" t="n"/>
      <c r="J7" s="4" t="n"/>
      <c r="K7" s="4" t="n"/>
      <c r="L7" s="4" t="n"/>
      <c r="M7" s="4" t="n"/>
      <c r="N7" s="4" t="n"/>
      <c r="O7" s="4" t="n"/>
      <c r="P7" s="5" t="n"/>
      <c r="Q7" s="19">
        <f>P7</f>
        <v/>
      </c>
      <c r="R7" s="4" t="inlineStr">
        <is>
          <t>1548 HK</t>
        </is>
      </c>
      <c r="S7" s="6">
        <f>B7</f>
        <v/>
      </c>
      <c r="T7" s="3">
        <f>IF(LEFT(R7,2)="XU","A50",CHOOSE(MATCH(RIGHT(R7,2),{"C1","C2","CH","HK","US","SP","KS","AU"},0), "ASHR","ASHR","ASHR","HSI","SPX","AS51","KS","AU"))</f>
        <v/>
      </c>
      <c r="U7" s="4" t="inlineStr">
        <is>
          <t>SELL</t>
        </is>
      </c>
      <c r="V7" s="20">
        <f>ABS(W7)</f>
        <v/>
      </c>
      <c r="W7" s="7" t="n">
        <v>-320000</v>
      </c>
      <c r="X7" s="6">
        <f>CHOOSE(MATCH(T7,{"ASHR","HSI","SPX"},0),"CLSACNY","HKD","USD")</f>
        <v/>
      </c>
      <c r="Y7" s="9" t="n">
        <v>13.88675</v>
      </c>
      <c r="Z7" s="4" t="n">
        <v>1</v>
      </c>
      <c r="AA7" s="6">
        <f>IF(RIGHT(R7,2)="HK","HKD","USD")</f>
        <v/>
      </c>
      <c r="AB7" s="10">
        <f>IF(E7="Bond", IFERROR(Y7*W7/Z7*G7,0)/100, IFERROR(Y7*W7/Z7*G7,0))</f>
        <v/>
      </c>
      <c r="AC7" s="3" t="n"/>
      <c r="AD7" s="11">
        <f>ABS(AB7*0.03%)*(T7="HSI")
+(V7*0.025)*(T7="SPX")
+ABS(AB7*0.1%)*(AND(T7="ASHR", OR(U7="SHORT",U7="COVER")))
+ABS(AB7*(IF(RIGHT(R7,2)="CH",0.025%,0.05%)))*(AND(T7="ASHR", OR(U7="SELL",U7="BUY")))
+ABS(AB7*0.04%)*(T7="AS51")
+ABS(AB7*0.05%)*(T7="KS")
+ABS(AB7*0.1%)*(T7="AU")</f>
        <v/>
      </c>
      <c r="AE7" s="3" t="n"/>
      <c r="AF7" s="11">
        <f>ABS(ROUNDUP(IF(F7="ETF",0,AB7*0.1%),0))*(T7="HSI")
+IF(W7&lt;0,ABS(AB7*0.05%),0)*(T7="ASHR")
+ABS(AB7*0.04%)*(T7="AS51")
+IF(W7&lt;0,ABS(AB7*0.2%),0)*(T7="KS")</f>
        <v/>
      </c>
      <c r="AG7" s="11" t="n"/>
      <c r="AH7" s="3" t="n"/>
      <c r="AI7" s="11">
        <f>ABS(ROUND(AB7*0.0027%,2))*(T7="HSI")
+ABS(ROUND(AB7*0.00641%,2))*(T7="ASHR")</f>
        <v/>
      </c>
      <c r="AJ7" s="11">
        <f>ABS(ROUND(AB7*0.00565%,2))*(T7="HSI")</f>
        <v/>
      </c>
      <c r="AK7" s="3" t="n"/>
      <c r="AL7" s="3" t="n"/>
      <c r="AM7" s="3" t="n"/>
      <c r="AN7" s="3" t="n"/>
      <c r="AO7" s="11">
        <f>ABS(AB7*0.00015%)*(T7="HSI")</f>
        <v/>
      </c>
      <c r="AP7" s="12" t="n">
        <v>-0.2356399996206164</v>
      </c>
      <c r="AQ7" s="11">
        <f>SUM(AD7:AP7)</f>
        <v/>
      </c>
      <c r="AR7" s="3" t="n"/>
      <c r="AS7" s="10">
        <f>AQ7+AB7</f>
        <v/>
      </c>
      <c r="AT7" s="10">
        <f>AS7/W7</f>
        <v/>
      </c>
      <c r="AU7" s="13" t="n"/>
      <c r="AV7" s="10">
        <f>IF(OR(E7="SWAP",E7="INDEX"),AS7,0)</f>
        <v/>
      </c>
    </row>
    <row r="8">
      <c r="A8" s="3">
        <f>ROW(B8)-1</f>
        <v/>
      </c>
      <c r="B8" s="3">
        <f>D8&amp;E8&amp;R8</f>
        <v/>
      </c>
      <c r="C8" s="6" t="inlineStr">
        <is>
          <t>CLSA</t>
        </is>
      </c>
      <c r="D8" s="6">
        <f>C8</f>
        <v/>
      </c>
      <c r="E8" s="6" t="inlineStr">
        <is>
          <t>Swap</t>
        </is>
      </c>
      <c r="F8" s="6" t="n"/>
      <c r="G8" s="6" t="n">
        <v>1</v>
      </c>
      <c r="H8" s="4" t="n"/>
      <c r="I8" s="4" t="n"/>
      <c r="J8" s="4" t="n"/>
      <c r="K8" s="4" t="n"/>
      <c r="L8" s="4" t="n"/>
      <c r="M8" s="4" t="n"/>
      <c r="N8" s="4" t="n"/>
      <c r="O8" s="4" t="n"/>
      <c r="P8" s="5" t="n"/>
      <c r="Q8" s="19">
        <f>P8</f>
        <v/>
      </c>
      <c r="R8" s="4" t="inlineStr">
        <is>
          <t>LEGN US</t>
        </is>
      </c>
      <c r="S8" s="6">
        <f>B8</f>
        <v/>
      </c>
      <c r="T8" s="3">
        <f>IF(LEFT(R8,2)="XU","A50",CHOOSE(MATCH(RIGHT(R8,2),{"C1","C2","CH","HK","US","SP","KS","AU"},0), "ASHR","ASHR","ASHR","HSI","SPX","AS51","KS","AU"))</f>
        <v/>
      </c>
      <c r="U8" s="4" t="inlineStr">
        <is>
          <t>SELL</t>
        </is>
      </c>
      <c r="V8" s="20">
        <f>ABS(W8)</f>
        <v/>
      </c>
      <c r="W8" s="7" t="n">
        <v>-10000</v>
      </c>
      <c r="X8" s="6">
        <f>CHOOSE(MATCH(T8,{"ASHR","HSI","SPX"},0),"CLSACNY","HKD","USD")</f>
        <v/>
      </c>
      <c r="Y8" s="9" t="n">
        <v>45.866659</v>
      </c>
      <c r="Z8" s="4" t="n">
        <v>1</v>
      </c>
      <c r="AA8" s="6">
        <f>IF(RIGHT(R8,2)="HK","HKD","USD")</f>
        <v/>
      </c>
      <c r="AB8" s="10">
        <f>IF(E8="Bond", IFERROR(Y8*W8/Z8*G8,0)/100, IFERROR(Y8*W8/Z8*G8,0))</f>
        <v/>
      </c>
      <c r="AC8" s="3" t="n"/>
      <c r="AD8" s="11">
        <f>ABS(AB8*0.03%)*(T8="HSI")
+(V8*0.025)*(T8="SPX")
+ABS(AB8*0.1%)*(AND(T8="ASHR", OR(U8="SHORT",U8="COVER")))
+ABS(AB8*(IF(RIGHT(R8,2)="CH",0.025%,0.05%)))*(AND(T8="ASHR", OR(U8="SELL",U8="BUY")))
+ABS(AB8*0.04%)*(T8="AS51")
+ABS(AB8*0.05%)*(T8="KS")
+ABS(AB8*0.1%)*(T8="AU")</f>
        <v/>
      </c>
      <c r="AE8" s="3" t="n"/>
      <c r="AF8" s="11">
        <f>ABS(ROUNDUP(IF(F8="ETF",0,AB8*0.1%),0))*(T8="HSI")
+IF(W8&lt;0,ABS(AB8*0.05%),0)*(T8="ASHR")
+ABS(AB8*0.04%)*(T8="AS51")
+IF(W8&lt;0,ABS(AB8*0.2%),0)*(T8="KS")</f>
        <v/>
      </c>
      <c r="AG8" s="11" t="n"/>
      <c r="AH8" s="3" t="n"/>
      <c r="AI8" s="11">
        <f>ABS(ROUND(AB8*0.0027%,2))*(T8="HSI")
+ABS(ROUND(AB8*0.00641%,2))*(T8="ASHR")</f>
        <v/>
      </c>
      <c r="AJ8" s="11">
        <f>ABS(ROUND(AB8*0.00565%,2))*(T8="HSI")</f>
        <v/>
      </c>
      <c r="AK8" s="3" t="n"/>
      <c r="AL8" s="3" t="n"/>
      <c r="AM8" s="3" t="n"/>
      <c r="AN8" s="3" t="n"/>
      <c r="AO8" s="11">
        <f>ABS(AB8*0.00015%)*(T8="HSI")</f>
        <v/>
      </c>
      <c r="AP8" s="12" t="n"/>
      <c r="AQ8" s="11">
        <f>SUM(AD8:AP8)</f>
        <v/>
      </c>
      <c r="AR8" s="3" t="n"/>
      <c r="AS8" s="10">
        <f>AQ8+AB8</f>
        <v/>
      </c>
      <c r="AT8" s="10">
        <f>AS8/W8</f>
        <v/>
      </c>
      <c r="AU8" s="13" t="n"/>
      <c r="AV8" s="10">
        <f>IF(OR(E8="SWAP",E8="INDEX"),AS8,0)</f>
        <v/>
      </c>
    </row>
    <row r="9">
      <c r="A9" s="3">
        <f>ROW(B9)-1</f>
        <v/>
      </c>
      <c r="B9" s="3">
        <f>D9&amp;E9&amp;R9</f>
        <v/>
      </c>
      <c r="C9" s="6" t="inlineStr">
        <is>
          <t>CLSA</t>
        </is>
      </c>
      <c r="D9" s="6">
        <f>C9</f>
        <v/>
      </c>
      <c r="E9" s="6" t="inlineStr">
        <is>
          <t>Swap</t>
        </is>
      </c>
      <c r="F9" s="6" t="n"/>
      <c r="G9" s="6" t="n">
        <v>1</v>
      </c>
      <c r="H9" s="4" t="n"/>
      <c r="I9" s="4" t="n"/>
      <c r="J9" s="4" t="n"/>
      <c r="K9" s="4" t="n"/>
      <c r="L9" s="4" t="n"/>
      <c r="M9" s="4" t="n"/>
      <c r="N9" s="4" t="n"/>
      <c r="O9" s="4" t="n"/>
      <c r="P9" s="5" t="n"/>
      <c r="Q9" s="19">
        <f>P9</f>
        <v/>
      </c>
      <c r="R9" s="4" t="inlineStr">
        <is>
          <t>1548 HK</t>
        </is>
      </c>
      <c r="S9" s="6">
        <f>B9</f>
        <v/>
      </c>
      <c r="T9" s="3">
        <f>IF(LEFT(R9,2)="XU","A50",CHOOSE(MATCH(RIGHT(R9,2),{"C1","C2","CH","HK","US","SP","KS","AU"},0), "ASHR","ASHR","ASHR","HSI","SPX","AS51","KS","AU"))</f>
        <v/>
      </c>
      <c r="U9" s="4" t="inlineStr">
        <is>
          <t>BUY</t>
        </is>
      </c>
      <c r="V9" s="20">
        <f>ABS(W9)</f>
        <v/>
      </c>
      <c r="W9" s="7" t="n">
        <v>1006000</v>
      </c>
      <c r="X9" s="6">
        <f>CHOOSE(MATCH(T9,{"ASHR","HSI","SPX"},0),"CLSACNY","HKD","USD")</f>
        <v/>
      </c>
      <c r="Y9" s="9" t="n">
        <v>9.455685880000001</v>
      </c>
      <c r="Z9" s="4" t="n">
        <v>1</v>
      </c>
      <c r="AA9" s="6">
        <f>IF(RIGHT(R9,2)="HK","HKD","USD")</f>
        <v/>
      </c>
      <c r="AB9" s="10">
        <f>IF(E9="Bond", IFERROR(Y9*W9/Z9*G9,0)/100, IFERROR(Y9*W9/Z9*G9,0))</f>
        <v/>
      </c>
      <c r="AC9" s="3" t="n"/>
      <c r="AD9" s="11">
        <f>ABS(AB9*0.03%)*(T9="HSI")
+(V9*0.025)*(T9="SPX")
+ABS(AB9*0.1%)*(AND(T9="ASHR", OR(U9="SHORT",U9="COVER")))
+ABS(AB9*(IF(RIGHT(R9,2)="CH",0.025%,0.05%)))*(AND(T9="ASHR", OR(U9="SELL",U9="BUY")))
+ABS(AB9*0.04%)*(T9="AS51")
+ABS(AB9*0.05%)*(T9="KS")
+ABS(AB9*0.1%)*(T9="AU")</f>
        <v/>
      </c>
      <c r="AE9" s="3" t="n"/>
      <c r="AF9" s="11">
        <f>ABS(ROUNDUP(IF(F9="ETF",0,AB9*0.1%),0))*(T9="HSI")
+IF(W9&lt;0,ABS(AB9*0.05%),0)*(T9="ASHR")
+ABS(AB9*0.04%)*(T9="AS51")
+IF(W9&lt;0,ABS(AB9*0.2%),0)*(T9="KS")</f>
        <v/>
      </c>
      <c r="AG9" s="11" t="n"/>
      <c r="AH9" s="3" t="n"/>
      <c r="AI9" s="11">
        <f>ABS(ROUND(AB9*0.0027%,2))*(T9="HSI")
+ABS(ROUND(AB9*0.00641%,2))*(T9="ASHR")</f>
        <v/>
      </c>
      <c r="AJ9" s="11">
        <f>ABS(ROUND(AB9*0.00565%,2))*(T9="HSI")</f>
        <v/>
      </c>
      <c r="AK9" s="3" t="n"/>
      <c r="AL9" s="3" t="n"/>
      <c r="AM9" s="3" t="n"/>
      <c r="AN9" s="3" t="n"/>
      <c r="AO9" s="11">
        <f>ABS(AB9*0.00015%)*(T9="HSI")</f>
        <v/>
      </c>
      <c r="AP9" s="12" t="n"/>
      <c r="AQ9" s="11">
        <f>SUM(AD9:AP9)</f>
        <v/>
      </c>
      <c r="AR9" s="3" t="n"/>
      <c r="AS9" s="10">
        <f>AQ9+AB9</f>
        <v/>
      </c>
      <c r="AT9" s="10">
        <f>AS9/W9</f>
        <v/>
      </c>
      <c r="AU9" s="13" t="n"/>
      <c r="AV9" s="10">
        <f>IF(OR(E9="SWAP",E9="INDEX"),AS9,0)</f>
        <v/>
      </c>
    </row>
    <row r="10">
      <c r="A10" s="3">
        <f>ROW(B10)-1</f>
        <v/>
      </c>
      <c r="B10" s="3">
        <f>D10&amp;E10&amp;R10</f>
        <v/>
      </c>
      <c r="C10" s="6" t="inlineStr">
        <is>
          <t>CLSA</t>
        </is>
      </c>
      <c r="D10" s="6">
        <f>C10</f>
        <v/>
      </c>
      <c r="E10" s="6" t="inlineStr">
        <is>
          <t>Swap</t>
        </is>
      </c>
      <c r="F10" s="6" t="n"/>
      <c r="G10" s="6" t="n">
        <v>1</v>
      </c>
      <c r="H10" s="4" t="n"/>
      <c r="I10" s="4" t="n"/>
      <c r="J10" s="4" t="n"/>
      <c r="K10" s="4" t="n"/>
      <c r="L10" s="4" t="n"/>
      <c r="M10" s="4" t="n"/>
      <c r="N10" s="4" t="n"/>
      <c r="O10" s="4" t="n"/>
      <c r="P10" s="5" t="n"/>
      <c r="Q10" s="19">
        <f>P10</f>
        <v/>
      </c>
      <c r="R10" s="4" t="inlineStr">
        <is>
          <t>LEGN US</t>
        </is>
      </c>
      <c r="S10" s="6">
        <f>B10</f>
        <v/>
      </c>
      <c r="T10" s="3">
        <f>IF(LEFT(R10,2)="XU","A50",CHOOSE(MATCH(RIGHT(R10,2),{"C1","C2","CH","HK","US","SP","KS","AU"},0), "ASHR","ASHR","ASHR","HSI","SPX","AS51","KS","AU"))</f>
        <v/>
      </c>
      <c r="U10" s="4" t="inlineStr">
        <is>
          <t>SELL</t>
        </is>
      </c>
      <c r="V10" s="20">
        <f>ABS(W10)</f>
        <v/>
      </c>
      <c r="W10" s="7" t="n">
        <v>-227</v>
      </c>
      <c r="X10" s="6">
        <f>CHOOSE(MATCH(T10,{"ASHR","HSI","SPX"},0),"CLSACNY","HKD","USD")</f>
        <v/>
      </c>
      <c r="Y10" s="9" t="n">
        <v>42.87046256</v>
      </c>
      <c r="Z10" s="4" t="n">
        <v>1</v>
      </c>
      <c r="AA10" s="6">
        <f>IF(RIGHT(R10,2)="HK","HKD","USD")</f>
        <v/>
      </c>
      <c r="AB10" s="10">
        <f>IF(E10="Bond", IFERROR(Y10*W10/Z10*G10,0)/100, IFERROR(Y10*W10/Z10*G10,0))</f>
        <v/>
      </c>
      <c r="AC10" s="3" t="n"/>
      <c r="AD10" s="11">
        <f>ABS(AB10*0.03%)*(T10="HSI")
+(V10*0.025)*(T10="SPX")
+ABS(AB10*0.1%)*(AND(T10="ASHR", OR(U10="SHORT",U10="COVER")))
+ABS(AB10*(IF(RIGHT(R10,2)="CH",0.025%,0.05%)))*(AND(T10="ASHR", OR(U10="SELL",U10="BUY")))
+ABS(AB10*0.04%)*(T10="AS51")
+ABS(AB10*0.05%)*(T10="KS")
+ABS(AB10*0.1%)*(T10="AU")</f>
        <v/>
      </c>
      <c r="AE10" s="3" t="n"/>
      <c r="AF10" s="11">
        <f>ABS(ROUNDUP(IF(F10="ETF",0,AB10*0.1%),0))*(T10="HSI")
+IF(W10&lt;0,ABS(AB10*0.05%),0)*(T10="ASHR")
+ABS(AB10*0.04%)*(T10="AS51")
+IF(W10&lt;0,ABS(AB10*0.2%),0)*(T10="KS")</f>
        <v/>
      </c>
      <c r="AG10" s="11" t="n"/>
      <c r="AH10" s="3" t="n"/>
      <c r="AI10" s="11">
        <f>ABS(ROUND(AB10*0.0027%,2))*(T10="HSI")
+ABS(ROUND(AB10*0.00641%,2))*(T10="ASHR")</f>
        <v/>
      </c>
      <c r="AJ10" s="11">
        <f>ABS(ROUND(AB10*0.00565%,2))*(T10="HSI")</f>
        <v/>
      </c>
      <c r="AK10" s="3" t="n"/>
      <c r="AL10" s="3" t="n"/>
      <c r="AM10" s="3" t="n"/>
      <c r="AN10" s="3" t="n"/>
      <c r="AO10" s="11">
        <f>ABS(AB10*0.00015%)*(T10="HSI")</f>
        <v/>
      </c>
      <c r="AP10" s="12" t="n"/>
      <c r="AQ10" s="11">
        <f>SUM(AD10:AP10)</f>
        <v/>
      </c>
      <c r="AR10" s="3" t="n"/>
      <c r="AS10" s="10">
        <f>AQ10+AB10</f>
        <v/>
      </c>
      <c r="AT10" s="10">
        <f>AS10/W10</f>
        <v/>
      </c>
      <c r="AU10" s="13" t="n"/>
      <c r="AV10" s="10">
        <f>IF(OR(E10="SWAP",E10="INDEX"),AS10,0)</f>
        <v/>
      </c>
    </row>
    <row r="11">
      <c r="A11" s="3">
        <f>ROW(B11)-1</f>
        <v/>
      </c>
      <c r="B11" s="3">
        <f>D11&amp;E11&amp;R11</f>
        <v/>
      </c>
      <c r="C11" s="6" t="inlineStr">
        <is>
          <t>CLSA</t>
        </is>
      </c>
      <c r="D11" s="6">
        <f>C11</f>
        <v/>
      </c>
      <c r="E11" s="6" t="inlineStr">
        <is>
          <t>Swap</t>
        </is>
      </c>
      <c r="F11" s="6" t="n"/>
      <c r="G11" s="6" t="n">
        <v>1</v>
      </c>
      <c r="H11" s="4" t="n"/>
      <c r="I11" s="4" t="n"/>
      <c r="J11" s="4" t="n"/>
      <c r="K11" s="4" t="n"/>
      <c r="L11" s="4" t="n"/>
      <c r="M11" s="4" t="n"/>
      <c r="N11" s="4" t="n"/>
      <c r="O11" s="4" t="n"/>
      <c r="P11" s="5" t="n"/>
      <c r="Q11" s="19">
        <f>P11</f>
        <v/>
      </c>
      <c r="R11" s="4" t="inlineStr">
        <is>
          <t>002594 CH</t>
        </is>
      </c>
      <c r="S11" s="6">
        <f>B11</f>
        <v/>
      </c>
      <c r="T11" s="3">
        <f>IF(LEFT(R11,2)="XU","A50",CHOOSE(MATCH(RIGHT(R11,2),{"C1","C2","CH","HK","US","SP","KS","AU"},0), "ASHR","ASHR","ASHR","HSI","SPX","AS51","KS","AU"))</f>
        <v/>
      </c>
      <c r="U11" s="4" t="inlineStr">
        <is>
          <t>SELL</t>
        </is>
      </c>
      <c r="V11" s="20">
        <f>ABS(W11)</f>
        <v/>
      </c>
      <c r="W11" s="7" t="n">
        <v>-46100</v>
      </c>
      <c r="X11" s="6">
        <f>CHOOSE(MATCH(T11,{"ASHR","HSI","SPX"},0),"CLSACNY","HKD","USD")</f>
        <v/>
      </c>
      <c r="Y11" s="9" t="n">
        <v>255.66003948</v>
      </c>
      <c r="Z11" s="4" t="n">
        <v>7.2743</v>
      </c>
      <c r="AA11" s="6">
        <f>IF(RIGHT(R11,2)="HK","HKD","USD")</f>
        <v/>
      </c>
      <c r="AB11" s="10">
        <f>IF(E11="Bond", IFERROR(Y11*W11/Z11*G11,0)/100, IFERROR(Y11*W11/Z11*G11,0))</f>
        <v/>
      </c>
      <c r="AC11" s="3" t="n"/>
      <c r="AD11" s="11">
        <f>ABS(AB11*0.03%)*(T11="HSI")
+(V11*0.025)*(T11="SPX")
+ABS(AB11*0.1%)*(AND(T11="ASHR", OR(U11="SHORT",U11="COVER")))
+ABS(AB11*(IF(RIGHT(R11,2)="CH",0.025%,0.05%)))*(AND(T11="ASHR", OR(U11="SELL",U11="BUY")))
+ABS(AB11*0.04%)*(T11="AS51")
+ABS(AB11*0.05%)*(T11="KS")
+ABS(AB11*0.1%)*(T11="AU")</f>
        <v/>
      </c>
      <c r="AE11" s="3" t="n"/>
      <c r="AF11" s="11">
        <f>ABS(ROUNDUP(IF(F11="ETF",0,AB11*0.1%),0))*(T11="HSI")
+IF(W11&lt;0,ABS(AB11*0.05%),0)*(T11="ASHR")
+ABS(AB11*0.04%)*(T11="AS51")
+IF(W11&lt;0,ABS(AB11*0.2%),0)*(T11="KS")</f>
        <v/>
      </c>
      <c r="AG11" s="11" t="n"/>
      <c r="AH11" s="3" t="n"/>
      <c r="AI11" s="11">
        <f>ABS(ROUND(AB11*0.0027%,2))*(T11="HSI")
+ABS(ROUND(AB11*0.00641%,2))*(T11="ASHR")</f>
        <v/>
      </c>
      <c r="AJ11" s="11">
        <f>ABS(ROUND(AB11*0.00565%,2))*(T11="HSI")</f>
        <v/>
      </c>
      <c r="AK11" s="3" t="n"/>
      <c r="AL11" s="3" t="n"/>
      <c r="AM11" s="3" t="n"/>
      <c r="AN11" s="3" t="n"/>
      <c r="AO11" s="11">
        <f>ABS(AB11*0.00015%)*(T11="HSI")</f>
        <v/>
      </c>
      <c r="AP11" s="12" t="n"/>
      <c r="AQ11" s="11">
        <f>SUM(AD11:AP11)</f>
        <v/>
      </c>
      <c r="AR11" s="3" t="n"/>
      <c r="AS11" s="10">
        <f>AQ11+AB11</f>
        <v/>
      </c>
      <c r="AT11" s="10">
        <f>AS11/W11</f>
        <v/>
      </c>
      <c r="AU11" s="13" t="n"/>
      <c r="AV11" s="10">
        <f>IF(OR(E11="SWAP",E11="INDEX"),AS11,0)</f>
        <v/>
      </c>
    </row>
    <row r="12">
      <c r="A12" s="3">
        <f>ROW(B12)-1</f>
        <v/>
      </c>
      <c r="B12" s="3">
        <f>D12&amp;E12&amp;R12</f>
        <v/>
      </c>
      <c r="C12" s="6" t="inlineStr">
        <is>
          <t>CLSA</t>
        </is>
      </c>
      <c r="D12" s="6">
        <f>C12</f>
        <v/>
      </c>
      <c r="E12" s="6" t="inlineStr">
        <is>
          <t>Swap</t>
        </is>
      </c>
      <c r="F12" s="6" t="n"/>
      <c r="G12" s="6" t="n">
        <v>1</v>
      </c>
      <c r="H12" s="4" t="n"/>
      <c r="I12" s="4" t="n"/>
      <c r="J12" s="4" t="n"/>
      <c r="K12" s="4" t="n"/>
      <c r="L12" s="4" t="n"/>
      <c r="M12" s="4" t="n"/>
      <c r="N12" s="4" t="n"/>
      <c r="O12" s="4" t="n"/>
      <c r="P12" s="5" t="n"/>
      <c r="Q12" s="19">
        <f>P12</f>
        <v/>
      </c>
      <c r="R12" s="4" t="inlineStr">
        <is>
          <t>1211 HK</t>
        </is>
      </c>
      <c r="S12" s="6">
        <f>B12</f>
        <v/>
      </c>
      <c r="T12" s="3">
        <f>IF(LEFT(R12,2)="XU","A50",CHOOSE(MATCH(RIGHT(R12,2),{"C1","C2","CH","HK","US","SP","KS","AU"},0), "ASHR","ASHR","ASHR","HSI","SPX","AS51","KS","AU"))</f>
        <v/>
      </c>
      <c r="U12" s="4" t="inlineStr">
        <is>
          <t>BUY</t>
        </is>
      </c>
      <c r="V12" s="20">
        <f>ABS(W12)</f>
        <v/>
      </c>
      <c r="W12" s="7" t="n">
        <v>46500</v>
      </c>
      <c r="X12" s="6">
        <f>CHOOSE(MATCH(T12,{"ASHR","HSI","SPX"},0),"CLSACNY","HKD","USD")</f>
        <v/>
      </c>
      <c r="Y12" s="9" t="n">
        <v>233.52903226</v>
      </c>
      <c r="Z12" s="4" t="n">
        <v>1</v>
      </c>
      <c r="AA12" s="6">
        <f>IF(RIGHT(R12,2)="HK","HKD","USD")</f>
        <v/>
      </c>
      <c r="AB12" s="10">
        <f>IF(E12="Bond", IFERROR(Y12*W12/Z12*G12,0)/100, IFERROR(Y12*W12/Z12*G12,0))</f>
        <v/>
      </c>
      <c r="AC12" s="3" t="n"/>
      <c r="AD12" s="11">
        <f>ABS(AB12*0.03%)*(T12="HSI")
+(V12*0.025)*(T12="SPX")
+ABS(AB12*0.1%)*(AND(T12="ASHR", OR(U12="SHORT",U12="COVER")))
+ABS(AB12*(IF(RIGHT(R12,2)="CH",0.025%,0.05%)))*(AND(T12="ASHR", OR(U12="SELL",U12="BUY")))
+ABS(AB12*0.04%)*(T12="AS51")
+ABS(AB12*0.05%)*(T12="KS")
+ABS(AB12*0.1%)*(T12="AU")</f>
        <v/>
      </c>
      <c r="AE12" s="3" t="n"/>
      <c r="AF12" s="11">
        <f>ABS(ROUNDUP(IF(F12="ETF",0,AB12*0.1%),0))*(T12="HSI")
+IF(W12&lt;0,ABS(AB12*0.05%),0)*(T12="ASHR")
+ABS(AB12*0.04%)*(T12="AS51")
+IF(W12&lt;0,ABS(AB12*0.2%),0)*(T12="KS")</f>
        <v/>
      </c>
      <c r="AG12" s="11" t="n"/>
      <c r="AH12" s="3" t="n"/>
      <c r="AI12" s="11">
        <f>ABS(ROUND(AB12*0.0027%,2))*(T12="HSI")
+ABS(ROUND(AB12*0.00641%,2))*(T12="ASHR")</f>
        <v/>
      </c>
      <c r="AJ12" s="11">
        <f>ABS(ROUND(AB12*0.00565%,2))*(T12="HSI")</f>
        <v/>
      </c>
      <c r="AK12" s="3" t="n"/>
      <c r="AL12" s="3" t="n"/>
      <c r="AM12" s="3" t="n"/>
      <c r="AN12" s="3" t="n"/>
      <c r="AO12" s="11">
        <f>ABS(AB12*0.00015%)*(T12="HSI")</f>
        <v/>
      </c>
      <c r="AP12" s="12" t="n"/>
      <c r="AQ12" s="11">
        <f>SUM(AD12:AP12)</f>
        <v/>
      </c>
      <c r="AR12" s="3" t="n"/>
      <c r="AS12" s="10">
        <f>AQ12+AB12</f>
        <v/>
      </c>
      <c r="AT12" s="10">
        <f>AS12/W12</f>
        <v/>
      </c>
      <c r="AU12" s="13" t="n"/>
      <c r="AV12" s="10">
        <f>IF(OR(E12="SWAP",E12="INDEX"),AS12,0)</f>
        <v/>
      </c>
    </row>
    <row r="13">
      <c r="A13" s="3">
        <f>ROW(B13)-1</f>
        <v/>
      </c>
      <c r="B13" s="3">
        <f>D13&amp;E13&amp;R13</f>
        <v/>
      </c>
      <c r="C13" s="6" t="inlineStr">
        <is>
          <t>CLSA</t>
        </is>
      </c>
      <c r="D13" s="6">
        <f>C13</f>
        <v/>
      </c>
      <c r="E13" s="6" t="inlineStr">
        <is>
          <t>Swap</t>
        </is>
      </c>
      <c r="F13" s="6" t="n"/>
      <c r="G13" s="6" t="n">
        <v>1</v>
      </c>
      <c r="H13" s="4" t="n"/>
      <c r="I13" s="4" t="n"/>
      <c r="J13" s="4" t="n"/>
      <c r="K13" s="4" t="n"/>
      <c r="L13" s="4" t="n"/>
      <c r="M13" s="4" t="n"/>
      <c r="N13" s="4" t="n"/>
      <c r="O13" s="4" t="n"/>
      <c r="P13" s="5" t="n"/>
      <c r="Q13" s="19">
        <f>P13</f>
        <v/>
      </c>
      <c r="R13" s="4" t="inlineStr">
        <is>
          <t>LEGN US</t>
        </is>
      </c>
      <c r="S13" s="6">
        <f>B13</f>
        <v/>
      </c>
      <c r="T13" s="3">
        <f>IF(LEFT(R13,2)="XU","A50",CHOOSE(MATCH(RIGHT(R13,2),{"C1","C2","CH","HK","US","SP","KS","AU"},0), "ASHR","ASHR","ASHR","HSI","SPX","AS51","KS","AU"))</f>
        <v/>
      </c>
      <c r="U13" s="4" t="inlineStr">
        <is>
          <t>SELL</t>
        </is>
      </c>
      <c r="V13" s="20">
        <f>ABS(W13)</f>
        <v/>
      </c>
      <c r="W13" s="7" t="n">
        <v>-10349</v>
      </c>
      <c r="X13" s="6">
        <f>CHOOSE(MATCH(T13,{"ASHR","HSI","SPX"},0),"CLSACNY","HKD","USD")</f>
        <v/>
      </c>
      <c r="Y13" s="9" t="n">
        <v>42.50790173</v>
      </c>
      <c r="Z13" s="4" t="n">
        <v>1</v>
      </c>
      <c r="AA13" s="6">
        <f>IF(RIGHT(R13,2)="HK","HKD","USD")</f>
        <v/>
      </c>
      <c r="AB13" s="10">
        <f>IF(E13="Bond", IFERROR(Y13*W13/Z13*G13,0)/100, IFERROR(Y13*W13/Z13*G13,0))</f>
        <v/>
      </c>
      <c r="AC13" s="3" t="n"/>
      <c r="AD13" s="11">
        <f>ABS(AB13*0.03%)*(T13="HSI")
+(V13*0.025)*(T13="SPX")
+ABS(AB13*0.1%)*(AND(T13="ASHR", OR(U13="SHORT",U13="COVER")))
+ABS(AB13*(IF(RIGHT(R13,2)="CH",0.025%,0.05%)))*(AND(T13="ASHR", OR(U13="SELL",U13="BUY")))
+ABS(AB13*0.04%)*(T13="AS51")
+ABS(AB13*0.05%)*(T13="KS")
+ABS(AB13*0.1%)*(T13="AU")</f>
        <v/>
      </c>
      <c r="AE13" s="3" t="n"/>
      <c r="AF13" s="11">
        <f>ABS(ROUNDUP(IF(F13="ETF",0,AB13*0.1%),0))*(T13="HSI")
+IF(W13&lt;0,ABS(AB13*0.05%),0)*(T13="ASHR")
+ABS(AB13*0.04%)*(T13="AS51")
+IF(W13&lt;0,ABS(AB13*0.2%),0)*(T13="KS")</f>
        <v/>
      </c>
      <c r="AG13" s="11" t="n"/>
      <c r="AH13" s="3" t="n"/>
      <c r="AI13" s="11">
        <f>ABS(ROUND(AB13*0.0027%,2))*(T13="HSI")
+ABS(ROUND(AB13*0.00641%,2))*(T13="ASHR")</f>
        <v/>
      </c>
      <c r="AJ13" s="11">
        <f>ABS(ROUND(AB13*0.00565%,2))*(T13="HSI")</f>
        <v/>
      </c>
      <c r="AK13" s="3" t="n"/>
      <c r="AL13" s="3" t="n"/>
      <c r="AM13" s="3" t="n"/>
      <c r="AN13" s="3" t="n"/>
      <c r="AO13" s="11">
        <f>ABS(AB13*0.00015%)*(T13="HSI")</f>
        <v/>
      </c>
      <c r="AP13" s="12" t="n"/>
      <c r="AQ13" s="11">
        <f>SUM(AD13:AP13)</f>
        <v/>
      </c>
      <c r="AR13" s="3" t="n"/>
      <c r="AS13" s="10">
        <f>AQ13+AB13</f>
        <v/>
      </c>
      <c r="AT13" s="10">
        <f>AS13/W13</f>
        <v/>
      </c>
      <c r="AU13" s="13" t="n"/>
      <c r="AV13" s="10">
        <f>IF(OR(E13="SWAP",E13="INDEX"),AS13,0)</f>
        <v/>
      </c>
    </row>
    <row r="14">
      <c r="A14" s="3">
        <f>ROW(B14)-1</f>
        <v/>
      </c>
      <c r="B14" s="3">
        <f>D14&amp;E14&amp;R14</f>
        <v/>
      </c>
      <c r="C14" s="6" t="inlineStr">
        <is>
          <t>CLSA</t>
        </is>
      </c>
      <c r="D14" s="6">
        <f>C14</f>
        <v/>
      </c>
      <c r="E14" s="6" t="inlineStr">
        <is>
          <t>Swap</t>
        </is>
      </c>
      <c r="F14" s="6" t="n"/>
      <c r="G14" s="6" t="n">
        <v>1</v>
      </c>
      <c r="H14" s="4" t="n"/>
      <c r="I14" s="4" t="n"/>
      <c r="J14" s="4" t="n"/>
      <c r="K14" s="4" t="n"/>
      <c r="L14" s="4" t="n"/>
      <c r="M14" s="4" t="n"/>
      <c r="N14" s="4" t="n"/>
      <c r="O14" s="4" t="n"/>
      <c r="P14" s="5" t="n"/>
      <c r="Q14" s="19">
        <f>P14</f>
        <v/>
      </c>
      <c r="R14" s="4" t="inlineStr">
        <is>
          <t>LEGN US</t>
        </is>
      </c>
      <c r="S14" s="6">
        <f>B14</f>
        <v/>
      </c>
      <c r="T14" s="3">
        <f>IF(LEFT(R14,2)="XU","A50",CHOOSE(MATCH(RIGHT(R14,2),{"C1","C2","CH","HK","US","SP","KS","AU"},0), "ASHR","ASHR","ASHR","HSI","SPX","AS51","KS","AU"))</f>
        <v/>
      </c>
      <c r="U14" s="4" t="inlineStr">
        <is>
          <t>SELL</t>
        </is>
      </c>
      <c r="V14" s="20">
        <f>ABS(W14)</f>
        <v/>
      </c>
      <c r="W14" s="7" t="n">
        <v>-10000</v>
      </c>
      <c r="X14" s="6">
        <f>CHOOSE(MATCH(T14,{"ASHR","HSI","SPX"},0),"CLSACNY","HKD","USD")</f>
        <v/>
      </c>
      <c r="Y14" s="9" t="n">
        <v>43.3710025</v>
      </c>
      <c r="Z14" s="4" t="n">
        <v>1</v>
      </c>
      <c r="AA14" s="6">
        <f>IF(RIGHT(R14,2)="HK","HKD","USD")</f>
        <v/>
      </c>
      <c r="AB14" s="10">
        <f>IF(E14="Bond", IFERROR(Y14*W14/Z14*G14,0)/100, IFERROR(Y14*W14/Z14*G14,0))</f>
        <v/>
      </c>
      <c r="AC14" s="3" t="n"/>
      <c r="AD14" s="11">
        <f>ABS(AB14*0.03%)*(T14="HSI")
+(V14*0.025)*(T14="SPX")
+ABS(AB14*0.1%)*(AND(T14="ASHR", OR(U14="SHORT",U14="COVER")))
+ABS(AB14*(IF(RIGHT(R14,2)="CH",0.025%,0.05%)))*(AND(T14="ASHR", OR(U14="SELL",U14="BUY")))
+ABS(AB14*0.04%)*(T14="AS51")
+ABS(AB14*0.05%)*(T14="KS")
+ABS(AB14*0.1%)*(T14="AU")</f>
        <v/>
      </c>
      <c r="AE14" s="3" t="n"/>
      <c r="AF14" s="11">
        <f>ABS(ROUNDUP(IF(F14="ETF",0,AB14*0.1%),0))*(T14="HSI")
+IF(W14&lt;0,ABS(AB14*0.05%),0)*(T14="ASHR")
+ABS(AB14*0.04%)*(T14="AS51")
+IF(W14&lt;0,ABS(AB14*0.2%),0)*(T14="KS")</f>
        <v/>
      </c>
      <c r="AG14" s="11" t="n"/>
      <c r="AH14" s="3" t="n"/>
      <c r="AI14" s="11">
        <f>ABS(ROUND(AB14*0.0027%,2))*(T14="HSI")
+ABS(ROUND(AB14*0.00641%,2))*(T14="ASHR")</f>
        <v/>
      </c>
      <c r="AJ14" s="11">
        <f>ABS(ROUND(AB14*0.00565%,2))*(T14="HSI")</f>
        <v/>
      </c>
      <c r="AK14" s="3" t="n"/>
      <c r="AL14" s="3" t="n"/>
      <c r="AM14" s="3" t="n"/>
      <c r="AN14" s="3" t="n"/>
      <c r="AO14" s="11">
        <f>ABS(AB14*0.00015%)*(T14="HSI")</f>
        <v/>
      </c>
      <c r="AP14" s="12" t="n"/>
      <c r="AQ14" s="11">
        <f>SUM(AD14:AP14)</f>
        <v/>
      </c>
      <c r="AR14" s="3" t="n"/>
      <c r="AS14" s="10">
        <f>AQ14+AB14</f>
        <v/>
      </c>
      <c r="AT14" s="10">
        <f>AS14/W14</f>
        <v/>
      </c>
      <c r="AU14" s="13" t="n"/>
      <c r="AV14" s="10">
        <f>IF(OR(E14="SWAP",E14="INDEX"),AS14,0)</f>
        <v/>
      </c>
    </row>
    <row r="15">
      <c r="A15" s="3">
        <f>ROW(B15)-1</f>
        <v/>
      </c>
      <c r="B15" s="3">
        <f>D15&amp;E15&amp;R15</f>
        <v/>
      </c>
      <c r="C15" s="6" t="inlineStr">
        <is>
          <t>CLSA</t>
        </is>
      </c>
      <c r="D15" s="6">
        <f>C15</f>
        <v/>
      </c>
      <c r="E15" s="6" t="inlineStr">
        <is>
          <t>Swap</t>
        </is>
      </c>
      <c r="F15" s="6" t="n"/>
      <c r="G15" s="6" t="n">
        <v>1</v>
      </c>
      <c r="H15" s="4" t="n"/>
      <c r="I15" s="4" t="n"/>
      <c r="J15" s="4" t="n"/>
      <c r="K15" s="4" t="n"/>
      <c r="L15" s="4" t="n"/>
      <c r="M15" s="4" t="n"/>
      <c r="N15" s="4" t="n"/>
      <c r="O15" s="4" t="n"/>
      <c r="P15" s="5" t="n"/>
      <c r="Q15" s="19">
        <f>P15</f>
        <v/>
      </c>
      <c r="R15" s="4" t="inlineStr">
        <is>
          <t>1548 HK</t>
        </is>
      </c>
      <c r="S15" s="6">
        <f>B15</f>
        <v/>
      </c>
      <c r="T15" s="3">
        <f>IF(LEFT(R15,2)="XU","A50",CHOOSE(MATCH(RIGHT(R15,2),{"C1","C2","CH","HK","US","SP","KS","AU"},0), "ASHR","ASHR","ASHR","HSI","SPX","AS51","KS","AU"))</f>
        <v/>
      </c>
      <c r="U15" s="4" t="inlineStr">
        <is>
          <t>BUY</t>
        </is>
      </c>
      <c r="V15" s="20">
        <f>ABS(W15)</f>
        <v/>
      </c>
      <c r="W15" s="7" t="n">
        <v>390000</v>
      </c>
      <c r="X15" s="6">
        <f>CHOOSE(MATCH(T15,{"ASHR","HSI","SPX"},0),"CLSACNY","HKD","USD")</f>
        <v/>
      </c>
      <c r="Y15" s="9" t="n">
        <v>8.61117949</v>
      </c>
      <c r="Z15" s="4" t="n">
        <v>1</v>
      </c>
      <c r="AA15" s="6">
        <f>IF(RIGHT(R15,2)="HK","HKD","USD")</f>
        <v/>
      </c>
      <c r="AB15" s="10">
        <f>IF(E15="Bond", IFERROR(Y15*W15/Z15*G15,0)/100, IFERROR(Y15*W15/Z15*G15,0))</f>
        <v/>
      </c>
      <c r="AC15" s="3" t="n"/>
      <c r="AD15" s="11">
        <f>ABS(AB15*0.03%)*(T15="HSI")
+(V15*0.025)*(T15="SPX")
+ABS(AB15*0.1%)*(AND(T15="ASHR", OR(U15="SHORT",U15="COVER")))
+ABS(AB15*(IF(RIGHT(R15,2)="CH",0.025%,0.05%)))*(AND(T15="ASHR", OR(U15="SELL",U15="BUY")))
+ABS(AB15*0.04%)*(T15="AS51")
+ABS(AB15*0.05%)*(T15="KS")
+ABS(AB15*0.1%)*(T15="AU")</f>
        <v/>
      </c>
      <c r="AE15" s="3" t="n"/>
      <c r="AF15" s="11">
        <f>ABS(ROUNDUP(IF(F15="ETF",0,AB15*0.1%),0))*(T15="HSI")
+IF(W15&lt;0,ABS(AB15*0.05%),0)*(T15="ASHR")
+ABS(AB15*0.04%)*(T15="AS51")
+IF(W15&lt;0,ABS(AB15*0.2%),0)*(T15="KS")</f>
        <v/>
      </c>
      <c r="AG15" s="11" t="n"/>
      <c r="AH15" s="3" t="n"/>
      <c r="AI15" s="11">
        <f>ABS(ROUND(AB15*0.0027%,2))*(T15="HSI")
+ABS(ROUND(AB15*0.00641%,2))*(T15="ASHR")</f>
        <v/>
      </c>
      <c r="AJ15" s="11">
        <f>ABS(ROUND(AB15*0.00565%,2))*(T15="HSI")</f>
        <v/>
      </c>
      <c r="AK15" s="3" t="n"/>
      <c r="AL15" s="3" t="n"/>
      <c r="AM15" s="3" t="n"/>
      <c r="AN15" s="3" t="n"/>
      <c r="AO15" s="11">
        <f>ABS(AB15*0.00015%)*(T15="HSI")</f>
        <v/>
      </c>
      <c r="AP15" s="12" t="n"/>
      <c r="AQ15" s="11">
        <f>SUM(AD15:AP15)</f>
        <v/>
      </c>
      <c r="AR15" s="3" t="n"/>
      <c r="AS15" s="10">
        <f>AQ15+AB15</f>
        <v/>
      </c>
      <c r="AT15" s="10">
        <f>AS15/W15</f>
        <v/>
      </c>
      <c r="AU15" s="13" t="n"/>
      <c r="AV15" s="10">
        <f>IF(OR(E15="SWAP",E15="INDEX"),AS15,0)</f>
        <v/>
      </c>
    </row>
    <row r="16">
      <c r="A16" s="3">
        <f>ROW(B16)-1</f>
        <v/>
      </c>
      <c r="B16" s="3">
        <f>D16&amp;E16&amp;R16</f>
        <v/>
      </c>
      <c r="C16" s="6" t="inlineStr">
        <is>
          <t>CLSA</t>
        </is>
      </c>
      <c r="D16" s="6">
        <f>C16</f>
        <v/>
      </c>
      <c r="E16" s="6" t="inlineStr">
        <is>
          <t>Swap</t>
        </is>
      </c>
      <c r="F16" s="6" t="n"/>
      <c r="G16" s="6" t="n">
        <v>1</v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5" t="n"/>
      <c r="Q16" s="19">
        <f>P16</f>
        <v/>
      </c>
      <c r="R16" s="4" t="inlineStr">
        <is>
          <t>601919 CH</t>
        </is>
      </c>
      <c r="S16" s="6">
        <f>B16</f>
        <v/>
      </c>
      <c r="T16" s="3">
        <f>IF(LEFT(R16,2)="XU","A50",CHOOSE(MATCH(RIGHT(R16,2),{"C1","C2","CH","HK","US","SP","KS","AU"},0), "ASHR","ASHR","ASHR","HSI","SPX","AS51","KS","AU"))</f>
        <v/>
      </c>
      <c r="U16" s="4" t="inlineStr">
        <is>
          <t>BUY</t>
        </is>
      </c>
      <c r="V16" s="20">
        <f>ABS(W16)</f>
        <v/>
      </c>
      <c r="W16" s="7" t="n">
        <v>0</v>
      </c>
      <c r="X16" s="6">
        <f>CHOOSE(MATCH(T16,{"ASHR","HSI","SPX"},0),"CLSACNY","HKD","USD")</f>
        <v/>
      </c>
      <c r="Y16" s="9" t="n">
        <v>-5.0141116</v>
      </c>
      <c r="Z16" s="4" t="n">
        <v>-79.87820000000001</v>
      </c>
      <c r="AA16" s="6">
        <f>IF(RIGHT(R16,2)="HK","HKD","USD")</f>
        <v/>
      </c>
      <c r="AB16" s="10">
        <f>IF(E16="Bond", IFERROR(Y16*W16/Z16*G16,0)/100, IFERROR(Y16*W16/Z16*G16,0))</f>
        <v/>
      </c>
      <c r="AC16" s="3" t="n"/>
      <c r="AD16" s="11">
        <f>ABS(AB16*0.03%)*(T16="HSI")
+(V16*0.025)*(T16="SPX")
+ABS(AB16*0.1%)*(AND(T16="ASHR", OR(U16="SHORT",U16="COVER")))
+ABS(AB16*(IF(RIGHT(R16,2)="CH",0.025%,0.05%)))*(AND(T16="ASHR", OR(U16="SELL",U16="BUY")))
+ABS(AB16*0.04%)*(T16="AS51")
+ABS(AB16*0.05%)*(T16="KS")
+ABS(AB16*0.1%)*(T16="AU")</f>
        <v/>
      </c>
      <c r="AE16" s="3" t="n"/>
      <c r="AF16" s="11">
        <f>ABS(ROUNDUP(IF(F16="ETF",0,AB16*0.1%),0))*(T16="HSI")
+IF(W16&lt;0,ABS(AB16*0.05%),0)*(T16="ASHR")
+ABS(AB16*0.04%)*(T16="AS51")
+IF(W16&lt;0,ABS(AB16*0.2%),0)*(T16="KS")</f>
        <v/>
      </c>
      <c r="AG16" s="11" t="n"/>
      <c r="AH16" s="3" t="n"/>
      <c r="AI16" s="11">
        <f>ABS(ROUND(AB16*0.0027%,2))*(T16="HSI")
+ABS(ROUND(AB16*0.00641%,2))*(T16="ASHR")</f>
        <v/>
      </c>
      <c r="AJ16" s="11">
        <f>ABS(ROUND(AB16*0.00565%,2))*(T16="HSI")</f>
        <v/>
      </c>
      <c r="AK16" s="3" t="n"/>
      <c r="AL16" s="3" t="n"/>
      <c r="AM16" s="3" t="n"/>
      <c r="AN16" s="3" t="n"/>
      <c r="AO16" s="11">
        <f>ABS(AB16*0.00015%)*(T16="HSI")</f>
        <v/>
      </c>
      <c r="AP16" s="12" t="n"/>
      <c r="AQ16" s="11">
        <f>SUM(AD16:AP16)</f>
        <v/>
      </c>
      <c r="AR16" s="3" t="n"/>
      <c r="AS16" s="10">
        <f>AQ16+AB16</f>
        <v/>
      </c>
      <c r="AT16" s="10">
        <f>AS16/W16</f>
        <v/>
      </c>
      <c r="AU16" s="13" t="n"/>
      <c r="AV16" s="10">
        <f>IF(OR(E16="SWAP",E16="INDEX"),AS16,0)</f>
        <v/>
      </c>
    </row>
    <row r="17">
      <c r="A17" s="3">
        <f>ROW(B17)-1</f>
        <v/>
      </c>
      <c r="B17" s="3">
        <f>D17&amp;E17&amp;R17</f>
        <v/>
      </c>
      <c r="C17" s="6" t="inlineStr">
        <is>
          <t>CLSA</t>
        </is>
      </c>
      <c r="D17" s="6">
        <f>C17</f>
        <v/>
      </c>
      <c r="E17" s="6" t="inlineStr">
        <is>
          <t>Swap</t>
        </is>
      </c>
      <c r="F17" s="6" t="n"/>
      <c r="G17" s="6" t="n">
        <v>1</v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5" t="n"/>
      <c r="Q17" s="19">
        <f>P17</f>
        <v/>
      </c>
      <c r="R17" s="4" t="inlineStr">
        <is>
          <t>1926 HK</t>
        </is>
      </c>
      <c r="S17" s="6">
        <f>B17</f>
        <v/>
      </c>
      <c r="T17" s="3">
        <f>IF(LEFT(R17,2)="XU","A50",CHOOSE(MATCH(RIGHT(R17,2),{"C1","C2","CH","HK","US","SP","KS","AU"},0), "ASHR","ASHR","ASHR","HSI","SPX","AS51","KS","AU"))</f>
        <v/>
      </c>
      <c r="U17" s="4" t="inlineStr">
        <is>
          <t>SELL</t>
        </is>
      </c>
      <c r="V17" s="20">
        <f>ABS(W17)</f>
        <v/>
      </c>
      <c r="W17" s="7" t="n">
        <v>0</v>
      </c>
      <c r="X17" s="6">
        <f>CHOOSE(MATCH(T17,{"ASHR","HSI","SPX"},0),"CLSACNY","HKD","USD")</f>
        <v/>
      </c>
      <c r="Y17" s="9" t="n">
        <v>-6.3718548</v>
      </c>
      <c r="Z17" s="4" t="n">
        <v>-86.0996</v>
      </c>
      <c r="AA17" s="6">
        <f>IF(RIGHT(R17,2)="HK","HKD","USD")</f>
        <v/>
      </c>
      <c r="AB17" s="10">
        <f>IF(E17="Bond", IFERROR(Y17*W17/Z17*G17,0)/100, IFERROR(Y17*W17/Z17*G17,0))</f>
        <v/>
      </c>
      <c r="AC17" s="3" t="n"/>
      <c r="AD17" s="11">
        <f>ABS(AB17*0.03%)*(T17="HSI")
+(V17*0.025)*(T17="SPX")
+ABS(AB17*0.1%)*(AND(T17="ASHR", OR(U17="SHORT",U17="COVER")))
+ABS(AB17*(IF(RIGHT(R17,2)="CH",0.025%,0.05%)))*(AND(T17="ASHR", OR(U17="SELL",U17="BUY")))
+ABS(AB17*0.04%)*(T17="AS51")
+ABS(AB17*0.05%)*(T17="KS")
+ABS(AB17*0.1%)*(T17="AU")</f>
        <v/>
      </c>
      <c r="AE17" s="3" t="n"/>
      <c r="AF17" s="11">
        <f>ABS(ROUNDUP(IF(F17="ETF",0,AB17*0.1%),0))*(T17="HSI")
+IF(W17&lt;0,ABS(AB17*0.05%),0)*(T17="ASHR")
+ABS(AB17*0.04%)*(T17="AS51")
+IF(W17&lt;0,ABS(AB17*0.2%),0)*(T17="KS")</f>
        <v/>
      </c>
      <c r="AG17" s="11" t="n"/>
      <c r="AH17" s="3" t="n"/>
      <c r="AI17" s="11">
        <f>ABS(ROUND(AB17*0.0027%,2))*(T17="HSI")
+ABS(ROUND(AB17*0.00641%,2))*(T17="ASHR")</f>
        <v/>
      </c>
      <c r="AJ17" s="11">
        <f>ABS(ROUND(AB17*0.00565%,2))*(T17="HSI")</f>
        <v/>
      </c>
      <c r="AK17" s="3" t="n"/>
      <c r="AL17" s="3" t="n"/>
      <c r="AM17" s="3" t="n"/>
      <c r="AN17" s="3" t="n"/>
      <c r="AO17" s="11">
        <f>ABS(AB17*0.00015%)*(T17="HSI")</f>
        <v/>
      </c>
      <c r="AP17" s="12" t="n"/>
      <c r="AQ17" s="11">
        <f>SUM(AD17:AP17)</f>
        <v/>
      </c>
      <c r="AR17" s="3" t="n"/>
      <c r="AS17" s="10">
        <f>AQ17+AB17</f>
        <v/>
      </c>
      <c r="AT17" s="10">
        <f>AS17/W17</f>
        <v/>
      </c>
      <c r="AU17" s="13" t="n"/>
      <c r="AV17" s="10">
        <f>IF(OR(E17="SWAP",E17="INDEX"),AS17,0)</f>
        <v/>
      </c>
    </row>
    <row r="18">
      <c r="A18" s="3">
        <f>ROW(B18)-1</f>
        <v/>
      </c>
      <c r="B18" s="3">
        <f>D18&amp;E18&amp;R18</f>
        <v/>
      </c>
      <c r="C18" s="6" t="inlineStr">
        <is>
          <t>CLSA</t>
        </is>
      </c>
      <c r="D18" s="6">
        <f>C18</f>
        <v/>
      </c>
      <c r="E18" s="6" t="inlineStr">
        <is>
          <t>Swap</t>
        </is>
      </c>
      <c r="F18" s="6" t="n"/>
      <c r="G18" s="6" t="n">
        <v>1</v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5" t="n"/>
      <c r="Q18" s="19">
        <f>P18</f>
        <v/>
      </c>
      <c r="R18" s="4" t="inlineStr">
        <is>
          <t>601919 CH</t>
        </is>
      </c>
      <c r="S18" s="6">
        <f>B18</f>
        <v/>
      </c>
      <c r="T18" s="3">
        <f>IF(LEFT(R18,2)="XU","A50",CHOOSE(MATCH(RIGHT(R18,2),{"C1","C2","CH","HK","US","SP","KS","AU"},0), "ASHR","ASHR","ASHR","HSI","SPX","AS51","KS","AU"))</f>
        <v/>
      </c>
      <c r="U18" s="4" t="inlineStr">
        <is>
          <t>BUY</t>
        </is>
      </c>
      <c r="V18" s="20">
        <f>ABS(W18)</f>
        <v/>
      </c>
      <c r="W18" s="7" t="n">
        <v>0</v>
      </c>
      <c r="X18" s="6">
        <f>CHOOSE(MATCH(T18,{"ASHR","HSI","SPX"},0),"CLSACNY","HKD","USD")</f>
        <v/>
      </c>
      <c r="Y18" s="9" t="n">
        <v>-7.729598</v>
      </c>
      <c r="Z18" s="4" t="n">
        <v>-92.321</v>
      </c>
      <c r="AA18" s="6">
        <f>IF(RIGHT(R18,2)="HK","HKD","USD")</f>
        <v/>
      </c>
      <c r="AB18" s="10">
        <f>IF(E18="Bond", IFERROR(Y18*W18/Z18*G18,0)/100, IFERROR(Y18*W18/Z18*G18,0))</f>
        <v/>
      </c>
      <c r="AC18" s="3" t="n"/>
      <c r="AD18" s="11">
        <f>ABS(AB18*0.03%)*(T18="HSI")
+(V18*0.025)*(T18="SPX")
+ABS(AB18*0.1%)*(AND(T18="ASHR", OR(U18="SHORT",U18="COVER")))
+ABS(AB18*(IF(RIGHT(R18,2)="CH",0.025%,0.05%)))*(AND(T18="ASHR", OR(U18="SELL",U18="BUY")))
+ABS(AB18*0.04%)*(T18="AS51")
+ABS(AB18*0.05%)*(T18="KS")
+ABS(AB18*0.1%)*(T18="AU")</f>
        <v/>
      </c>
      <c r="AE18" s="3" t="n"/>
      <c r="AF18" s="11">
        <f>ABS(ROUNDUP(IF(F18="ETF",0,AB18*0.1%),0))*(T18="HSI")
+IF(W18&lt;0,ABS(AB18*0.05%),0)*(T18="ASHR")
+ABS(AB18*0.04%)*(T18="AS51")
+IF(W18&lt;0,ABS(AB18*0.2%),0)*(T18="KS")</f>
        <v/>
      </c>
      <c r="AG18" s="11" t="n"/>
      <c r="AH18" s="3" t="n"/>
      <c r="AI18" s="11">
        <f>ABS(ROUND(AB18*0.0027%,2))*(T18="HSI")
+ABS(ROUND(AB18*0.00641%,2))*(T18="ASHR")</f>
        <v/>
      </c>
      <c r="AJ18" s="11">
        <f>ABS(ROUND(AB18*0.00565%,2))*(T18="HSI")</f>
        <v/>
      </c>
      <c r="AK18" s="3" t="n"/>
      <c r="AL18" s="3" t="n"/>
      <c r="AM18" s="3" t="n"/>
      <c r="AN18" s="3" t="n"/>
      <c r="AO18" s="11">
        <f>ABS(AB18*0.00015%)*(T18="HSI")</f>
        <v/>
      </c>
      <c r="AP18" s="12" t="n"/>
      <c r="AQ18" s="11">
        <f>SUM(AD18:AP18)</f>
        <v/>
      </c>
      <c r="AR18" s="3" t="n"/>
      <c r="AS18" s="10">
        <f>AQ18+AB18</f>
        <v/>
      </c>
      <c r="AT18" s="10">
        <f>AS18/W18</f>
        <v/>
      </c>
      <c r="AU18" s="13" t="n"/>
      <c r="AV18" s="10">
        <f>IF(OR(E18="SWAP",E18="INDEX"),AS18,0)</f>
        <v/>
      </c>
    </row>
    <row r="19">
      <c r="A19" s="3">
        <f>ROW(B19)-1</f>
        <v/>
      </c>
      <c r="B19" s="3">
        <f>D19&amp;E19&amp;R19</f>
        <v/>
      </c>
      <c r="C19" s="6" t="inlineStr">
        <is>
          <t>CLSA</t>
        </is>
      </c>
      <c r="D19" s="6">
        <f>C19</f>
        <v/>
      </c>
      <c r="E19" s="6" t="inlineStr">
        <is>
          <t>Swap</t>
        </is>
      </c>
      <c r="F19" s="6" t="n"/>
      <c r="G19" s="6" t="n">
        <v>1</v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5" t="n"/>
      <c r="Q19" s="19">
        <f>P19</f>
        <v/>
      </c>
      <c r="R19" s="4" t="inlineStr">
        <is>
          <t>1927 HK</t>
        </is>
      </c>
      <c r="S19" s="6">
        <f>B19</f>
        <v/>
      </c>
      <c r="T19" s="3">
        <f>IF(LEFT(R19,2)="XU","A50",CHOOSE(MATCH(RIGHT(R19,2),{"C1","C2","CH","HK","US","SP","KS","AU"},0), "ASHR","ASHR","ASHR","HSI","SPX","AS51","KS","AU"))</f>
        <v/>
      </c>
      <c r="U19" s="4" t="inlineStr">
        <is>
          <t>SELL</t>
        </is>
      </c>
      <c r="V19" s="20">
        <f>ABS(W19)</f>
        <v/>
      </c>
      <c r="W19" s="7" t="n">
        <v>0</v>
      </c>
      <c r="X19" s="6">
        <f>CHOOSE(MATCH(T19,{"ASHR","HSI","SPX"},0),"CLSACNY","HKD","USD")</f>
        <v/>
      </c>
      <c r="Y19" s="9" t="n">
        <v>-9.087341199999999</v>
      </c>
      <c r="Z19" s="4" t="n">
        <v>-98.5424</v>
      </c>
      <c r="AA19" s="6">
        <f>IF(RIGHT(R19,2)="HK","HKD","USD")</f>
        <v/>
      </c>
      <c r="AB19" s="10">
        <f>IF(E19="Bond", IFERROR(Y19*W19/Z19*G19,0)/100, IFERROR(Y19*W19/Z19*G19,0))</f>
        <v/>
      </c>
      <c r="AC19" s="3" t="n"/>
      <c r="AD19" s="11">
        <f>ABS(AB19*0.03%)*(T19="HSI")
+(V19*0.025)*(T19="SPX")
+ABS(AB19*0.1%)*(AND(T19="ASHR", OR(U19="SHORT",U19="COVER")))
+ABS(AB19*(IF(RIGHT(R19,2)="CH",0.025%,0.05%)))*(AND(T19="ASHR", OR(U19="SELL",U19="BUY")))
+ABS(AB19*0.04%)*(T19="AS51")
+ABS(AB19*0.05%)*(T19="KS")
+ABS(AB19*0.1%)*(T19="AU")</f>
        <v/>
      </c>
      <c r="AE19" s="3" t="n"/>
      <c r="AF19" s="11">
        <f>ABS(ROUNDUP(IF(F19="ETF",0,AB19*0.1%),0))*(T19="HSI")
+IF(W19&lt;0,ABS(AB19*0.05%),0)*(T19="ASHR")
+ABS(AB19*0.04%)*(T19="AS51")
+IF(W19&lt;0,ABS(AB19*0.2%),0)*(T19="KS")</f>
        <v/>
      </c>
      <c r="AG19" s="11" t="n"/>
      <c r="AH19" s="3" t="n"/>
      <c r="AI19" s="11">
        <f>ABS(ROUND(AB19*0.0027%,2))*(T19="HSI")
+ABS(ROUND(AB19*0.00641%,2))*(T19="ASHR")</f>
        <v/>
      </c>
      <c r="AJ19" s="11">
        <f>ABS(ROUND(AB19*0.00565%,2))*(T19="HSI")</f>
        <v/>
      </c>
      <c r="AK19" s="3" t="n"/>
      <c r="AL19" s="3" t="n"/>
      <c r="AM19" s="3" t="n"/>
      <c r="AN19" s="3" t="n"/>
      <c r="AO19" s="11">
        <f>ABS(AB19*0.00015%)*(T19="HSI")</f>
        <v/>
      </c>
      <c r="AP19" s="12" t="n"/>
      <c r="AQ19" s="11">
        <f>SUM(AD19:AP19)</f>
        <v/>
      </c>
      <c r="AR19" s="3" t="n"/>
      <c r="AS19" s="10">
        <f>AQ19+AB19</f>
        <v/>
      </c>
      <c r="AT19" s="10">
        <f>AS19/W19</f>
        <v/>
      </c>
      <c r="AU19" s="13" t="n"/>
      <c r="AV19" s="10">
        <f>IF(OR(E19="SWAP",E19="INDEX"),AS19,0)</f>
        <v/>
      </c>
    </row>
    <row r="20">
      <c r="A20" s="3">
        <f>ROW(B20)-1</f>
        <v/>
      </c>
      <c r="B20" s="3">
        <f>D20&amp;E20&amp;R20</f>
        <v/>
      </c>
      <c r="C20" s="6" t="inlineStr">
        <is>
          <t>CLSA</t>
        </is>
      </c>
      <c r="D20" s="6">
        <f>C20</f>
        <v/>
      </c>
      <c r="E20" s="6" t="inlineStr">
        <is>
          <t>Swap</t>
        </is>
      </c>
      <c r="F20" s="6" t="n"/>
      <c r="G20" s="6" t="n">
        <v>1</v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5" t="n"/>
      <c r="Q20" s="19">
        <f>P20</f>
        <v/>
      </c>
      <c r="R20" s="4" t="inlineStr">
        <is>
          <t>601919 CH</t>
        </is>
      </c>
      <c r="S20" s="6">
        <f>B20</f>
        <v/>
      </c>
      <c r="T20" s="3">
        <f>IF(LEFT(R20,2)="XU","A50",CHOOSE(MATCH(RIGHT(R20,2),{"C1","C2","CH","HK","US","SP","KS","AU"},0), "ASHR","ASHR","ASHR","HSI","SPX","AS51","KS","AU"))</f>
        <v/>
      </c>
      <c r="U20" s="4" t="inlineStr">
        <is>
          <t>BUY</t>
        </is>
      </c>
      <c r="V20" s="20">
        <f>ABS(W20)</f>
        <v/>
      </c>
      <c r="W20" s="7" t="n">
        <v>0</v>
      </c>
      <c r="X20" s="6">
        <f>CHOOSE(MATCH(T20,{"ASHR","HSI","SPX"},0),"CLSACNY","HKD","USD")</f>
        <v/>
      </c>
      <c r="Y20" s="9" t="n">
        <v>-10.4450844</v>
      </c>
      <c r="Z20" s="4" t="n">
        <v>-104.7638</v>
      </c>
      <c r="AA20" s="6">
        <f>IF(RIGHT(R20,2)="HK","HKD","USD")</f>
        <v/>
      </c>
      <c r="AB20" s="10">
        <f>IF(E20="Bond", IFERROR(Y20*W20/Z20*G20,0)/100, IFERROR(Y20*W20/Z20*G20,0))</f>
        <v/>
      </c>
      <c r="AC20" s="3" t="n"/>
      <c r="AD20" s="11">
        <f>ABS(AB20*0.03%)*(T20="HSI")
+(V20*0.025)*(T20="SPX")
+ABS(AB20*0.1%)*(AND(T20="ASHR", OR(U20="SHORT",U20="COVER")))
+ABS(AB20*(IF(RIGHT(R20,2)="CH",0.025%,0.05%)))*(AND(T20="ASHR", OR(U20="SELL",U20="BUY")))
+ABS(AB20*0.04%)*(T20="AS51")
+ABS(AB20*0.05%)*(T20="KS")
+ABS(AB20*0.1%)*(T20="AU")</f>
        <v/>
      </c>
      <c r="AE20" s="3" t="n"/>
      <c r="AF20" s="11">
        <f>ABS(ROUNDUP(IF(F20="ETF",0,AB20*0.1%),0))*(T20="HSI")
+IF(W20&lt;0,ABS(AB20*0.05%),0)*(T20="ASHR")
+ABS(AB20*0.04%)*(T20="AS51")
+IF(W20&lt;0,ABS(AB20*0.2%),0)*(T20="KS")</f>
        <v/>
      </c>
      <c r="AG20" s="11" t="n"/>
      <c r="AH20" s="3" t="n"/>
      <c r="AI20" s="11">
        <f>ABS(ROUND(AB20*0.0027%,2))*(T20="HSI")
+ABS(ROUND(AB20*0.00641%,2))*(T20="ASHR")</f>
        <v/>
      </c>
      <c r="AJ20" s="11">
        <f>ABS(ROUND(AB20*0.00565%,2))*(T20="HSI")</f>
        <v/>
      </c>
      <c r="AK20" s="3" t="n"/>
      <c r="AL20" s="3" t="n"/>
      <c r="AM20" s="3" t="n"/>
      <c r="AN20" s="3" t="n"/>
      <c r="AO20" s="11">
        <f>ABS(AB20*0.00015%)*(T20="HSI")</f>
        <v/>
      </c>
      <c r="AP20" s="12" t="n"/>
      <c r="AQ20" s="11">
        <f>SUM(AD20:AP20)</f>
        <v/>
      </c>
      <c r="AR20" s="3" t="n"/>
      <c r="AS20" s="10">
        <f>AQ20+AB20</f>
        <v/>
      </c>
      <c r="AT20" s="10">
        <f>AS20/W20</f>
        <v/>
      </c>
      <c r="AU20" s="13" t="n"/>
      <c r="AV20" s="10">
        <f>IF(OR(E20="SWAP",E20="INDEX"),AS20,0)</f>
        <v/>
      </c>
    </row>
    <row r="21">
      <c r="A21" s="3">
        <f>ROW(B21)-1</f>
        <v/>
      </c>
      <c r="B21" s="3">
        <f>D21&amp;E21&amp;R21</f>
        <v/>
      </c>
      <c r="C21" s="6" t="inlineStr">
        <is>
          <t>CLSA</t>
        </is>
      </c>
      <c r="D21" s="6">
        <f>C21</f>
        <v/>
      </c>
      <c r="E21" s="6" t="inlineStr">
        <is>
          <t>Swap</t>
        </is>
      </c>
      <c r="F21" s="6" t="n"/>
      <c r="G21" s="6" t="n">
        <v>1</v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5" t="n"/>
      <c r="Q21" s="19">
        <f>P21</f>
        <v/>
      </c>
      <c r="R21" s="4" t="inlineStr">
        <is>
          <t>1928 HK</t>
        </is>
      </c>
      <c r="S21" s="6">
        <f>B21</f>
        <v/>
      </c>
      <c r="T21" s="3">
        <f>IF(LEFT(R21,2)="XU","A50",CHOOSE(MATCH(RIGHT(R21,2),{"C1","C2","CH","HK","US","SP","KS","AU"},0), "ASHR","ASHR","ASHR","HSI","SPX","AS51","KS","AU"))</f>
        <v/>
      </c>
      <c r="U21" s="4" t="inlineStr">
        <is>
          <t>SELL</t>
        </is>
      </c>
      <c r="V21" s="20">
        <f>ABS(W21)</f>
        <v/>
      </c>
      <c r="W21" s="7" t="n">
        <v>0</v>
      </c>
      <c r="X21" s="6">
        <f>CHOOSE(MATCH(T21,{"ASHR","HSI","SPX"},0),"CLSACNY","HKD","USD")</f>
        <v/>
      </c>
      <c r="Y21" s="9" t="n">
        <v>-11.8028276</v>
      </c>
      <c r="Z21" s="4" t="n">
        <v>-110.9852</v>
      </c>
      <c r="AA21" s="6">
        <f>IF(RIGHT(R21,2)="HK","HKD","USD")</f>
        <v/>
      </c>
      <c r="AB21" s="10">
        <f>IF(E21="Bond", IFERROR(Y21*W21/Z21*G21,0)/100, IFERROR(Y21*W21/Z21*G21,0))</f>
        <v/>
      </c>
      <c r="AC21" s="3" t="n"/>
      <c r="AD21" s="11">
        <f>ABS(AB21*0.03%)*(T21="HSI")
+(V21*0.025)*(T21="SPX")
+ABS(AB21*0.1%)*(AND(T21="ASHR", OR(U21="SHORT",U21="COVER")))
+ABS(AB21*(IF(RIGHT(R21,2)="CH",0.025%,0.05%)))*(AND(T21="ASHR", OR(U21="SELL",U21="BUY")))
+ABS(AB21*0.04%)*(T21="AS51")
+ABS(AB21*0.05%)*(T21="KS")
+ABS(AB21*0.1%)*(T21="AU")</f>
        <v/>
      </c>
      <c r="AE21" s="3" t="n"/>
      <c r="AF21" s="11">
        <f>ABS(ROUNDUP(IF(F21="ETF",0,AB21*0.1%),0))*(T21="HSI")
+IF(W21&lt;0,ABS(AB21*0.05%),0)*(T21="ASHR")
+ABS(AB21*0.04%)*(T21="AS51")
+IF(W21&lt;0,ABS(AB21*0.2%),0)*(T21="KS")</f>
        <v/>
      </c>
      <c r="AG21" s="11" t="n"/>
      <c r="AH21" s="3" t="n"/>
      <c r="AI21" s="11">
        <f>ABS(ROUND(AB21*0.0027%,2))*(T21="HSI")
+ABS(ROUND(AB21*0.00641%,2))*(T21="ASHR")</f>
        <v/>
      </c>
      <c r="AJ21" s="11">
        <f>ABS(ROUND(AB21*0.00565%,2))*(T21="HSI")</f>
        <v/>
      </c>
      <c r="AK21" s="3" t="n"/>
      <c r="AL21" s="3" t="n"/>
      <c r="AM21" s="3" t="n"/>
      <c r="AN21" s="3" t="n"/>
      <c r="AO21" s="11">
        <f>ABS(AB21*0.00015%)*(T21="HSI")</f>
        <v/>
      </c>
      <c r="AP21" s="12" t="n"/>
      <c r="AQ21" s="11">
        <f>SUM(AD21:AP21)</f>
        <v/>
      </c>
      <c r="AR21" s="3" t="n"/>
      <c r="AS21" s="10">
        <f>AQ21+AB21</f>
        <v/>
      </c>
      <c r="AT21" s="10">
        <f>AS21/W21</f>
        <v/>
      </c>
      <c r="AU21" s="13" t="n"/>
      <c r="AV21" s="10">
        <f>IF(OR(E21="SWAP",E21="INDEX"),AS21,0)</f>
        <v/>
      </c>
    </row>
    <row r="22">
      <c r="A22" s="3">
        <f>ROW(B22)-1</f>
        <v/>
      </c>
      <c r="B22" s="3">
        <f>D22&amp;E22&amp;R22</f>
        <v/>
      </c>
      <c r="C22" s="6" t="inlineStr">
        <is>
          <t>CLSA</t>
        </is>
      </c>
      <c r="D22" s="6">
        <f>C22</f>
        <v/>
      </c>
      <c r="E22" s="6" t="inlineStr">
        <is>
          <t>Swap</t>
        </is>
      </c>
      <c r="F22" s="6" t="n"/>
      <c r="G22" s="6" t="n">
        <v>1</v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5" t="n"/>
      <c r="Q22" s="19">
        <f>P22</f>
        <v/>
      </c>
      <c r="R22" s="4" t="inlineStr">
        <is>
          <t>601919 CH</t>
        </is>
      </c>
      <c r="S22" s="6">
        <f>B22</f>
        <v/>
      </c>
      <c r="T22" s="3">
        <f>IF(LEFT(R22,2)="XU","A50",CHOOSE(MATCH(RIGHT(R22,2),{"C1","C2","CH","HK","US","SP","KS","AU"},0), "ASHR","ASHR","ASHR","HSI","SPX","AS51","KS","AU"))</f>
        <v/>
      </c>
      <c r="U22" s="4" t="inlineStr">
        <is>
          <t>BUY</t>
        </is>
      </c>
      <c r="V22" s="20">
        <f>ABS(W22)</f>
        <v/>
      </c>
      <c r="W22" s="7" t="n">
        <v>0</v>
      </c>
      <c r="X22" s="6">
        <f>CHOOSE(MATCH(T22,{"ASHR","HSI","SPX"},0),"CLSACNY","HKD","USD")</f>
        <v/>
      </c>
      <c r="Y22" s="9" t="n">
        <v>-13.1605708</v>
      </c>
      <c r="Z22" s="4" t="n">
        <v>-117.2066</v>
      </c>
      <c r="AA22" s="6">
        <f>IF(RIGHT(R22,2)="HK","HKD","USD")</f>
        <v/>
      </c>
      <c r="AB22" s="10">
        <f>IF(E22="Bond", IFERROR(Y22*W22/Z22*G22,0)/100, IFERROR(Y22*W22/Z22*G22,0))</f>
        <v/>
      </c>
      <c r="AC22" s="3" t="n"/>
      <c r="AD22" s="11">
        <f>ABS(AB22*0.03%)*(T22="HSI")
+(V22*0.025)*(T22="SPX")
+ABS(AB22*0.1%)*(AND(T22="ASHR", OR(U22="SHORT",U22="COVER")))
+ABS(AB22*(IF(RIGHT(R22,2)="CH",0.025%,0.05%)))*(AND(T22="ASHR", OR(U22="SELL",U22="BUY")))
+ABS(AB22*0.04%)*(T22="AS51")
+ABS(AB22*0.05%)*(T22="KS")
+ABS(AB22*0.1%)*(T22="AU")</f>
        <v/>
      </c>
      <c r="AE22" s="3" t="n"/>
      <c r="AF22" s="11">
        <f>ABS(ROUNDUP(IF(F22="ETF",0,AB22*0.1%),0))*(T22="HSI")
+IF(W22&lt;0,ABS(AB22*0.05%),0)*(T22="ASHR")
+ABS(AB22*0.04%)*(T22="AS51")
+IF(W22&lt;0,ABS(AB22*0.2%),0)*(T22="KS")</f>
        <v/>
      </c>
      <c r="AG22" s="11" t="n"/>
      <c r="AH22" s="3" t="n"/>
      <c r="AI22" s="11">
        <f>ABS(ROUND(AB22*0.0027%,2))*(T22="HSI")
+ABS(ROUND(AB22*0.00641%,2))*(T22="ASHR")</f>
        <v/>
      </c>
      <c r="AJ22" s="11">
        <f>ABS(ROUND(AB22*0.00565%,2))*(T22="HSI")</f>
        <v/>
      </c>
      <c r="AK22" s="3" t="n"/>
      <c r="AL22" s="3" t="n"/>
      <c r="AM22" s="3" t="n"/>
      <c r="AN22" s="3" t="n"/>
      <c r="AO22" s="11">
        <f>ABS(AB22*0.00015%)*(T22="HSI")</f>
        <v/>
      </c>
      <c r="AP22" s="12" t="n"/>
      <c r="AQ22" s="11">
        <f>SUM(AD22:AP22)</f>
        <v/>
      </c>
      <c r="AR22" s="3" t="n"/>
      <c r="AS22" s="10">
        <f>AQ22+AB22</f>
        <v/>
      </c>
      <c r="AT22" s="10">
        <f>AS22/W22</f>
        <v/>
      </c>
      <c r="AU22" s="13" t="n"/>
      <c r="AV22" s="10">
        <f>IF(OR(E22="SWAP",E22="INDEX"),AS22,0)</f>
        <v/>
      </c>
    </row>
    <row r="23">
      <c r="A23" s="3">
        <f>ROW(B23)-1</f>
        <v/>
      </c>
      <c r="B23" s="3">
        <f>D23&amp;E23&amp;R23</f>
        <v/>
      </c>
      <c r="C23" s="6" t="inlineStr">
        <is>
          <t>CLSA</t>
        </is>
      </c>
      <c r="D23" s="6">
        <f>C23</f>
        <v/>
      </c>
      <c r="E23" s="6" t="inlineStr">
        <is>
          <t>Swap</t>
        </is>
      </c>
      <c r="F23" s="6" t="n"/>
      <c r="G23" s="6" t="n">
        <v>1</v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5" t="n"/>
      <c r="Q23" s="19">
        <f>P23</f>
        <v/>
      </c>
      <c r="R23" s="4" t="inlineStr">
        <is>
          <t>1929 HK</t>
        </is>
      </c>
      <c r="S23" s="6">
        <f>B23</f>
        <v/>
      </c>
      <c r="T23" s="3">
        <f>IF(LEFT(R23,2)="XU","A50",CHOOSE(MATCH(RIGHT(R23,2),{"C1","C2","CH","HK","US","SP","KS","AU"},0), "ASHR","ASHR","ASHR","HSI","SPX","AS51","KS","AU"))</f>
        <v/>
      </c>
      <c r="U23" s="4" t="inlineStr">
        <is>
          <t>SELL</t>
        </is>
      </c>
      <c r="V23" s="20">
        <f>ABS(W23)</f>
        <v/>
      </c>
      <c r="W23" s="7" t="n">
        <v>0</v>
      </c>
      <c r="X23" s="6">
        <f>CHOOSE(MATCH(T23,{"ASHR","HSI","SPX"},0),"CLSACNY","HKD","USD")</f>
        <v/>
      </c>
      <c r="Y23" s="9" t="n">
        <v>-14.518314</v>
      </c>
      <c r="Z23" s="4" t="n">
        <v>-123.428</v>
      </c>
      <c r="AA23" s="6">
        <f>IF(RIGHT(R23,2)="HK","HKD","USD")</f>
        <v/>
      </c>
      <c r="AB23" s="10">
        <f>IF(E23="Bond", IFERROR(Y23*W23/Z23*G23,0)/100, IFERROR(Y23*W23/Z23*G23,0))</f>
        <v/>
      </c>
      <c r="AC23" s="3" t="n"/>
      <c r="AD23" s="11">
        <f>ABS(AB23*0.03%)*(T23="HSI")
+(V23*0.025)*(T23="SPX")
+ABS(AB23*0.1%)*(AND(T23="ASHR", OR(U23="SHORT",U23="COVER")))
+ABS(AB23*(IF(RIGHT(R23,2)="CH",0.025%,0.05%)))*(AND(T23="ASHR", OR(U23="SELL",U23="BUY")))
+ABS(AB23*0.04%)*(T23="AS51")
+ABS(AB23*0.05%)*(T23="KS")
+ABS(AB23*0.1%)*(T23="AU")</f>
        <v/>
      </c>
      <c r="AE23" s="3" t="n"/>
      <c r="AF23" s="11">
        <f>ABS(ROUNDUP(IF(F23="ETF",0,AB23*0.1%),0))*(T23="HSI")
+IF(W23&lt;0,ABS(AB23*0.05%),0)*(T23="ASHR")
+ABS(AB23*0.04%)*(T23="AS51")
+IF(W23&lt;0,ABS(AB23*0.2%),0)*(T23="KS")</f>
        <v/>
      </c>
      <c r="AG23" s="11" t="n"/>
      <c r="AH23" s="3" t="n"/>
      <c r="AI23" s="11">
        <f>ABS(ROUND(AB23*0.0027%,2))*(T23="HSI")
+ABS(ROUND(AB23*0.00641%,2))*(T23="ASHR")</f>
        <v/>
      </c>
      <c r="AJ23" s="11">
        <f>ABS(ROUND(AB23*0.00565%,2))*(T23="HSI")</f>
        <v/>
      </c>
      <c r="AK23" s="3" t="n"/>
      <c r="AL23" s="3" t="n"/>
      <c r="AM23" s="3" t="n"/>
      <c r="AN23" s="3" t="n"/>
      <c r="AO23" s="11">
        <f>ABS(AB23*0.00015%)*(T23="HSI")</f>
        <v/>
      </c>
      <c r="AP23" s="12" t="n"/>
      <c r="AQ23" s="11">
        <f>SUM(AD23:AP23)</f>
        <v/>
      </c>
      <c r="AR23" s="3" t="n"/>
      <c r="AS23" s="10">
        <f>AQ23+AB23</f>
        <v/>
      </c>
      <c r="AT23" s="10">
        <f>AS23/W23</f>
        <v/>
      </c>
      <c r="AU23" s="13" t="n"/>
      <c r="AV23" s="10">
        <f>IF(OR(E23="SWAP",E23="INDEX"),AS23,0)</f>
        <v/>
      </c>
    </row>
    <row r="24">
      <c r="A24" s="3">
        <f>ROW(B24)-1</f>
        <v/>
      </c>
      <c r="B24" s="3">
        <f>D24&amp;E24&amp;R24</f>
        <v/>
      </c>
      <c r="C24" s="6" t="inlineStr">
        <is>
          <t>CLSA</t>
        </is>
      </c>
      <c r="D24" s="6">
        <f>C24</f>
        <v/>
      </c>
      <c r="E24" s="6" t="inlineStr">
        <is>
          <t>Swap</t>
        </is>
      </c>
      <c r="F24" s="6" t="n"/>
      <c r="G24" s="6" t="n">
        <v>1</v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5" t="n"/>
      <c r="Q24" s="19">
        <f>P24</f>
        <v/>
      </c>
      <c r="R24" s="4" t="inlineStr">
        <is>
          <t>601919 CH</t>
        </is>
      </c>
      <c r="S24" s="6">
        <f>B24</f>
        <v/>
      </c>
      <c r="T24" s="3">
        <f>IF(LEFT(R24,2)="XU","A50",CHOOSE(MATCH(RIGHT(R24,2),{"C1","C2","CH","HK","US","SP","KS","AU"},0), "ASHR","ASHR","ASHR","HSI","SPX","AS51","KS","AU"))</f>
        <v/>
      </c>
      <c r="U24" s="4" t="inlineStr">
        <is>
          <t>BUY</t>
        </is>
      </c>
      <c r="V24" s="20">
        <f>ABS(W24)</f>
        <v/>
      </c>
      <c r="W24" s="7" t="n">
        <v>0</v>
      </c>
      <c r="X24" s="6">
        <f>CHOOSE(MATCH(T24,{"ASHR","HSI","SPX"},0),"CLSACNY","HKD","USD")</f>
        <v/>
      </c>
      <c r="Y24" s="9" t="n">
        <v>-15.8760572</v>
      </c>
      <c r="Z24" s="4" t="n">
        <v>-129.6494</v>
      </c>
      <c r="AA24" s="6">
        <f>IF(RIGHT(R24,2)="HK","HKD","USD")</f>
        <v/>
      </c>
      <c r="AB24" s="10">
        <f>IF(E24="Bond", IFERROR(Y24*W24/Z24*G24,0)/100, IFERROR(Y24*W24/Z24*G24,0))</f>
        <v/>
      </c>
      <c r="AC24" s="3" t="n"/>
      <c r="AD24" s="11">
        <f>ABS(AB24*0.03%)*(T24="HSI")
+(V24*0.025)*(T24="SPX")
+ABS(AB24*0.1%)*(AND(T24="ASHR", OR(U24="SHORT",U24="COVER")))
+ABS(AB24*(IF(RIGHT(R24,2)="CH",0.025%,0.05%)))*(AND(T24="ASHR", OR(U24="SELL",U24="BUY")))
+ABS(AB24*0.04%)*(T24="AS51")
+ABS(AB24*0.05%)*(T24="KS")
+ABS(AB24*0.1%)*(T24="AU")</f>
        <v/>
      </c>
      <c r="AE24" s="3" t="n"/>
      <c r="AF24" s="11">
        <f>ABS(ROUNDUP(IF(F24="ETF",0,AB24*0.1%),0))*(T24="HSI")
+IF(W24&lt;0,ABS(AB24*0.05%),0)*(T24="ASHR")
+ABS(AB24*0.04%)*(T24="AS51")
+IF(W24&lt;0,ABS(AB24*0.2%),0)*(T24="KS")</f>
        <v/>
      </c>
      <c r="AG24" s="11" t="n"/>
      <c r="AH24" s="3" t="n"/>
      <c r="AI24" s="11">
        <f>ABS(ROUND(AB24*0.0027%,2))*(T24="HSI")
+ABS(ROUND(AB24*0.00641%,2))*(T24="ASHR")</f>
        <v/>
      </c>
      <c r="AJ24" s="11">
        <f>ABS(ROUND(AB24*0.00565%,2))*(T24="HSI")</f>
        <v/>
      </c>
      <c r="AK24" s="3" t="n"/>
      <c r="AL24" s="3" t="n"/>
      <c r="AM24" s="3" t="n"/>
      <c r="AN24" s="3" t="n"/>
      <c r="AO24" s="11">
        <f>ABS(AB24*0.00015%)*(T24="HSI")</f>
        <v/>
      </c>
      <c r="AP24" s="12" t="n"/>
      <c r="AQ24" s="11">
        <f>SUM(AD24:AP24)</f>
        <v/>
      </c>
      <c r="AR24" s="3" t="n"/>
      <c r="AS24" s="10">
        <f>AQ24+AB24</f>
        <v/>
      </c>
      <c r="AT24" s="10">
        <f>AS24/W24</f>
        <v/>
      </c>
      <c r="AU24" s="13" t="n"/>
      <c r="AV24" s="10">
        <f>IF(OR(E24="SWAP",E24="INDEX"),AS24,0)</f>
        <v/>
      </c>
    </row>
    <row r="25">
      <c r="A25" s="3">
        <f>ROW(B25)-1</f>
        <v/>
      </c>
      <c r="B25" s="3">
        <f>D25&amp;E25&amp;R25</f>
        <v/>
      </c>
      <c r="C25" s="6" t="inlineStr">
        <is>
          <t>CLSA</t>
        </is>
      </c>
      <c r="D25" s="6">
        <f>C25</f>
        <v/>
      </c>
      <c r="E25" s="6" t="inlineStr">
        <is>
          <t>Swap</t>
        </is>
      </c>
      <c r="F25" s="6" t="n"/>
      <c r="G25" s="6" t="n">
        <v>1</v>
      </c>
      <c r="H25" s="4" t="n"/>
      <c r="I25" s="4" t="n"/>
      <c r="J25" s="4" t="n"/>
      <c r="K25" s="4" t="n"/>
      <c r="L25" s="4" t="n"/>
      <c r="M25" s="4" t="n"/>
      <c r="N25" s="4" t="n"/>
      <c r="O25" s="4" t="n"/>
      <c r="P25" s="5" t="n"/>
      <c r="Q25" s="19">
        <f>P25</f>
        <v/>
      </c>
      <c r="R25" s="4" t="inlineStr">
        <is>
          <t>1930 HK</t>
        </is>
      </c>
      <c r="S25" s="6">
        <f>B25</f>
        <v/>
      </c>
      <c r="T25" s="3">
        <f>IF(LEFT(R25,2)="XU","A50",CHOOSE(MATCH(RIGHT(R25,2),{"C1","C2","CH","HK","US","SP","KS","AU"},0), "ASHR","ASHR","ASHR","HSI","SPX","AS51","KS","AU"))</f>
        <v/>
      </c>
      <c r="U25" s="4" t="inlineStr">
        <is>
          <t>SELL</t>
        </is>
      </c>
      <c r="V25" s="20">
        <f>ABS(W25)</f>
        <v/>
      </c>
      <c r="W25" s="7" t="n">
        <v>0</v>
      </c>
      <c r="X25" s="6">
        <f>CHOOSE(MATCH(T25,{"ASHR","HSI","SPX"},0),"CLSACNY","HKD","USD")</f>
        <v/>
      </c>
      <c r="Y25" s="9" t="n">
        <v>-17.2338004</v>
      </c>
      <c r="Z25" s="4" t="n">
        <v>-135.8708</v>
      </c>
      <c r="AA25" s="6">
        <f>IF(RIGHT(R25,2)="HK","HKD","USD")</f>
        <v/>
      </c>
      <c r="AB25" s="10">
        <f>IF(E25="Bond", IFERROR(Y25*W25/Z25*G25,0)/100, IFERROR(Y25*W25/Z25*G25,0))</f>
        <v/>
      </c>
      <c r="AC25" s="3" t="n"/>
      <c r="AD25" s="11">
        <f>ABS(AB25*0.03%)*(T25="HSI")
+(V25*0.025)*(T25="SPX")
+ABS(AB25*0.1%)*(AND(T25="ASHR", OR(U25="SHORT",U25="COVER")))
+ABS(AB25*(IF(RIGHT(R25,2)="CH",0.025%,0.05%)))*(AND(T25="ASHR", OR(U25="SELL",U25="BUY")))
+ABS(AB25*0.04%)*(T25="AS51")
+ABS(AB25*0.05%)*(T25="KS")
+ABS(AB25*0.1%)*(T25="AU")</f>
        <v/>
      </c>
      <c r="AE25" s="3" t="n"/>
      <c r="AF25" s="11">
        <f>ABS(ROUNDUP(IF(F25="ETF",0,AB25*0.1%),0))*(T25="HSI")
+IF(W25&lt;0,ABS(AB25*0.05%),0)*(T25="ASHR")
+ABS(AB25*0.04%)*(T25="AS51")
+IF(W25&lt;0,ABS(AB25*0.2%),0)*(T25="KS")</f>
        <v/>
      </c>
      <c r="AG25" s="11" t="n"/>
      <c r="AH25" s="3" t="n"/>
      <c r="AI25" s="11">
        <f>ABS(ROUND(AB25*0.0027%,2))*(T25="HSI")
+ABS(ROUND(AB25*0.00641%,2))*(T25="ASHR")</f>
        <v/>
      </c>
      <c r="AJ25" s="11">
        <f>ABS(ROUND(AB25*0.00565%,2))*(T25="HSI")</f>
        <v/>
      </c>
      <c r="AK25" s="3" t="n"/>
      <c r="AL25" s="3" t="n"/>
      <c r="AM25" s="3" t="n"/>
      <c r="AN25" s="3" t="n"/>
      <c r="AO25" s="11">
        <f>ABS(AB25*0.00015%)*(T25="HSI")</f>
        <v/>
      </c>
      <c r="AP25" s="12" t="n"/>
      <c r="AQ25" s="11">
        <f>SUM(AD25:AP25)</f>
        <v/>
      </c>
      <c r="AR25" s="3" t="n"/>
      <c r="AS25" s="10">
        <f>AQ25+AB25</f>
        <v/>
      </c>
      <c r="AT25" s="10">
        <f>AS25/W25</f>
        <v/>
      </c>
      <c r="AU25" s="13" t="n"/>
      <c r="AV25" s="10">
        <f>IF(OR(E25="SWAP",E25="INDEX"),AS25,0)</f>
        <v/>
      </c>
    </row>
    <row r="26">
      <c r="A26" s="3">
        <f>ROW(B26)-1</f>
        <v/>
      </c>
      <c r="B26" s="3">
        <f>D26&amp;E26&amp;R26</f>
        <v/>
      </c>
      <c r="C26" s="6" t="inlineStr">
        <is>
          <t>CLSA</t>
        </is>
      </c>
      <c r="D26" s="6">
        <f>C26</f>
        <v/>
      </c>
      <c r="E26" s="6" t="inlineStr">
        <is>
          <t>Swap</t>
        </is>
      </c>
      <c r="F26" s="6" t="n"/>
      <c r="G26" s="6" t="n">
        <v>1</v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5" t="n"/>
      <c r="Q26" s="19">
        <f>P26</f>
        <v/>
      </c>
      <c r="R26" s="4" t="inlineStr">
        <is>
          <t>601919 CH</t>
        </is>
      </c>
      <c r="S26" s="6">
        <f>B26</f>
        <v/>
      </c>
      <c r="T26" s="3">
        <f>IF(LEFT(R26,2)="XU","A50",CHOOSE(MATCH(RIGHT(R26,2),{"C1","C2","CH","HK","US","SP","KS","AU"},0), "ASHR","ASHR","ASHR","HSI","SPX","AS51","KS","AU"))</f>
        <v/>
      </c>
      <c r="U26" s="4" t="inlineStr">
        <is>
          <t>BUY</t>
        </is>
      </c>
      <c r="V26" s="20">
        <f>ABS(W26)</f>
        <v/>
      </c>
      <c r="W26" s="7" t="n">
        <v>0</v>
      </c>
      <c r="X26" s="6">
        <f>CHOOSE(MATCH(T26,{"ASHR","HSI","SPX"},0),"CLSACNY","HKD","USD")</f>
        <v/>
      </c>
      <c r="Y26" s="9" t="n">
        <v>-18.5915436</v>
      </c>
      <c r="Z26" s="4" t="n">
        <v>-142.0922</v>
      </c>
      <c r="AA26" s="6">
        <f>IF(RIGHT(R26,2)="HK","HKD","USD")</f>
        <v/>
      </c>
      <c r="AB26" s="10">
        <f>IF(E26="Bond", IFERROR(Y26*W26/Z26*G26,0)/100, IFERROR(Y26*W26/Z26*G26,0))</f>
        <v/>
      </c>
      <c r="AC26" s="3" t="n"/>
      <c r="AD26" s="11">
        <f>ABS(AB26*0.03%)*(T26="HSI")
+(V26*0.025)*(T26="SPX")
+ABS(AB26*0.1%)*(AND(T26="ASHR", OR(U26="SHORT",U26="COVER")))
+ABS(AB26*(IF(RIGHT(R26,2)="CH",0.025%,0.05%)))*(AND(T26="ASHR", OR(U26="SELL",U26="BUY")))
+ABS(AB26*0.04%)*(T26="AS51")
+ABS(AB26*0.05%)*(T26="KS")
+ABS(AB26*0.1%)*(T26="AU")</f>
        <v/>
      </c>
      <c r="AE26" s="3" t="n"/>
      <c r="AF26" s="11">
        <f>ABS(ROUNDUP(IF(F26="ETF",0,AB26*0.1%),0))*(T26="HSI")
+IF(W26&lt;0,ABS(AB26*0.05%),0)*(T26="ASHR")
+ABS(AB26*0.04%)*(T26="AS51")
+IF(W26&lt;0,ABS(AB26*0.2%),0)*(T26="KS")</f>
        <v/>
      </c>
      <c r="AG26" s="11" t="n"/>
      <c r="AH26" s="3" t="n"/>
      <c r="AI26" s="11">
        <f>ABS(ROUND(AB26*0.0027%,2))*(T26="HSI")
+ABS(ROUND(AB26*0.00641%,2))*(T26="ASHR")</f>
        <v/>
      </c>
      <c r="AJ26" s="11">
        <f>ABS(ROUND(AB26*0.00565%,2))*(T26="HSI")</f>
        <v/>
      </c>
      <c r="AK26" s="3" t="n"/>
      <c r="AL26" s="3" t="n"/>
      <c r="AM26" s="3" t="n"/>
      <c r="AN26" s="3" t="n"/>
      <c r="AO26" s="11">
        <f>ABS(AB26*0.00015%)*(T26="HSI")</f>
        <v/>
      </c>
      <c r="AP26" s="12" t="n"/>
      <c r="AQ26" s="11">
        <f>SUM(AD26:AP26)</f>
        <v/>
      </c>
      <c r="AR26" s="3" t="n"/>
      <c r="AS26" s="10">
        <f>AQ26+AB26</f>
        <v/>
      </c>
      <c r="AT26" s="10">
        <f>AS26/W26</f>
        <v/>
      </c>
      <c r="AU26" s="13" t="n"/>
      <c r="AV26" s="10">
        <f>IF(OR(E26="SWAP",E26="INDEX"),AS26,0)</f>
        <v/>
      </c>
    </row>
    <row r="27">
      <c r="A27" s="3">
        <f>ROW(B27)-1</f>
        <v/>
      </c>
      <c r="B27" s="3">
        <f>D27&amp;E27&amp;R27</f>
        <v/>
      </c>
      <c r="C27" s="6" t="inlineStr">
        <is>
          <t>CLSA</t>
        </is>
      </c>
      <c r="D27" s="6">
        <f>C27</f>
        <v/>
      </c>
      <c r="E27" s="6" t="inlineStr">
        <is>
          <t>Swap</t>
        </is>
      </c>
      <c r="F27" s="6" t="n"/>
      <c r="G27" s="6" t="n">
        <v>1</v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5" t="n"/>
      <c r="Q27" s="19">
        <f>P27</f>
        <v/>
      </c>
      <c r="R27" s="4" t="inlineStr">
        <is>
          <t>1931 HK</t>
        </is>
      </c>
      <c r="S27" s="6">
        <f>B27</f>
        <v/>
      </c>
      <c r="T27" s="3">
        <f>IF(LEFT(R27,2)="XU","A50",CHOOSE(MATCH(RIGHT(R27,2),{"C1","C2","CH","HK","US","SP","KS","AU"},0), "ASHR","ASHR","ASHR","HSI","SPX","AS51","KS","AU"))</f>
        <v/>
      </c>
      <c r="U27" s="4" t="inlineStr">
        <is>
          <t>SELL</t>
        </is>
      </c>
      <c r="V27" s="20">
        <f>ABS(W27)</f>
        <v/>
      </c>
      <c r="W27" s="7" t="n">
        <v>0</v>
      </c>
      <c r="X27" s="6">
        <f>CHOOSE(MATCH(T27,{"ASHR","HSI","SPX"},0),"CLSACNY","HKD","USD")</f>
        <v/>
      </c>
      <c r="Y27" s="9" t="n">
        <v>-19.9492868</v>
      </c>
      <c r="Z27" s="4" t="n">
        <v>-148.3136</v>
      </c>
      <c r="AA27" s="6">
        <f>IF(RIGHT(R27,2)="HK","HKD","USD")</f>
        <v/>
      </c>
      <c r="AB27" s="10">
        <f>IF(E27="Bond", IFERROR(Y27*W27/Z27*G27,0)/100, IFERROR(Y27*W27/Z27*G27,0))</f>
        <v/>
      </c>
      <c r="AC27" s="3" t="n"/>
      <c r="AD27" s="11">
        <f>ABS(AB27*0.03%)*(T27="HSI")
+(V27*0.025)*(T27="SPX")
+ABS(AB27*0.1%)*(AND(T27="ASHR", OR(U27="SHORT",U27="COVER")))
+ABS(AB27*(IF(RIGHT(R27,2)="CH",0.025%,0.05%)))*(AND(T27="ASHR", OR(U27="SELL",U27="BUY")))
+ABS(AB27*0.04%)*(T27="AS51")
+ABS(AB27*0.05%)*(T27="KS")
+ABS(AB27*0.1%)*(T27="AU")</f>
        <v/>
      </c>
      <c r="AE27" s="3" t="n"/>
      <c r="AF27" s="11">
        <f>ABS(ROUNDUP(IF(F27="ETF",0,AB27*0.1%),0))*(T27="HSI")
+IF(W27&lt;0,ABS(AB27*0.05%),0)*(T27="ASHR")
+ABS(AB27*0.04%)*(T27="AS51")
+IF(W27&lt;0,ABS(AB27*0.2%),0)*(T27="KS")</f>
        <v/>
      </c>
      <c r="AG27" s="11" t="n"/>
      <c r="AH27" s="3" t="n"/>
      <c r="AI27" s="11">
        <f>ABS(ROUND(AB27*0.0027%,2))*(T27="HSI")
+ABS(ROUND(AB27*0.00641%,2))*(T27="ASHR")</f>
        <v/>
      </c>
      <c r="AJ27" s="11">
        <f>ABS(ROUND(AB27*0.00565%,2))*(T27="HSI")</f>
        <v/>
      </c>
      <c r="AK27" s="3" t="n"/>
      <c r="AL27" s="3" t="n"/>
      <c r="AM27" s="3" t="n"/>
      <c r="AN27" s="3" t="n"/>
      <c r="AO27" s="11">
        <f>ABS(AB27*0.00015%)*(T27="HSI")</f>
        <v/>
      </c>
      <c r="AP27" s="12" t="n"/>
      <c r="AQ27" s="11">
        <f>SUM(AD27:AP27)</f>
        <v/>
      </c>
      <c r="AR27" s="3" t="n"/>
      <c r="AS27" s="10">
        <f>AQ27+AB27</f>
        <v/>
      </c>
      <c r="AT27" s="10">
        <f>AS27/W27</f>
        <v/>
      </c>
      <c r="AU27" s="13" t="n"/>
      <c r="AV27" s="10">
        <f>IF(OR(E27="SWAP",E27="INDEX"),AS27,0)</f>
        <v/>
      </c>
    </row>
    <row r="28">
      <c r="A28" s="3">
        <f>ROW(B28)-1</f>
        <v/>
      </c>
      <c r="B28" s="3">
        <f>D28&amp;E28&amp;R28</f>
        <v/>
      </c>
      <c r="C28" s="6" t="inlineStr">
        <is>
          <t>CLSA</t>
        </is>
      </c>
      <c r="D28" s="6">
        <f>C28</f>
        <v/>
      </c>
      <c r="E28" s="6" t="inlineStr">
        <is>
          <t>Swap</t>
        </is>
      </c>
      <c r="F28" s="6" t="n"/>
      <c r="G28" s="6" t="n">
        <v>1</v>
      </c>
      <c r="H28" s="4" t="n"/>
      <c r="I28" s="4" t="n"/>
      <c r="J28" s="4" t="n"/>
      <c r="K28" s="4" t="n"/>
      <c r="L28" s="4" t="n"/>
      <c r="M28" s="4" t="n"/>
      <c r="N28" s="4" t="n"/>
      <c r="O28" s="4" t="n"/>
      <c r="P28" s="5" t="n"/>
      <c r="Q28" s="19">
        <f>P28</f>
        <v/>
      </c>
      <c r="R28" s="4" t="inlineStr">
        <is>
          <t>601919 CH</t>
        </is>
      </c>
      <c r="S28" s="6">
        <f>B28</f>
        <v/>
      </c>
      <c r="T28" s="3">
        <f>IF(LEFT(R28,2)="XU","A50",CHOOSE(MATCH(RIGHT(R28,2),{"C1","C2","CH","HK","US","SP","KS","AU"},0), "ASHR","ASHR","ASHR","HSI","SPX","AS51","KS","AU"))</f>
        <v/>
      </c>
      <c r="U28" s="4" t="inlineStr">
        <is>
          <t>BUY</t>
        </is>
      </c>
      <c r="V28" s="20">
        <f>ABS(W28)</f>
        <v/>
      </c>
      <c r="W28" s="7" t="n">
        <v>0</v>
      </c>
      <c r="X28" s="6">
        <f>CHOOSE(MATCH(T28,{"ASHR","HSI","SPX"},0),"CLSACNY","HKD","USD")</f>
        <v/>
      </c>
      <c r="Y28" s="9" t="n">
        <v>-21.30703</v>
      </c>
      <c r="Z28" s="4" t="n">
        <v>-154.535</v>
      </c>
      <c r="AA28" s="6">
        <f>IF(RIGHT(R28,2)="HK","HKD","USD")</f>
        <v/>
      </c>
      <c r="AB28" s="10">
        <f>IF(E28="Bond", IFERROR(Y28*W28/Z28*G28,0)/100, IFERROR(Y28*W28/Z28*G28,0))</f>
        <v/>
      </c>
      <c r="AC28" s="3" t="n"/>
      <c r="AD28" s="11">
        <f>ABS(AB28*0.03%)*(T28="HSI")
+(V28*0.025)*(T28="SPX")
+ABS(AB28*0.1%)*(AND(T28="ASHR", OR(U28="SHORT",U28="COVER")))
+ABS(AB28*(IF(RIGHT(R28,2)="CH",0.025%,0.05%)))*(AND(T28="ASHR", OR(U28="SELL",U28="BUY")))
+ABS(AB28*0.04%)*(T28="AS51")
+ABS(AB28*0.05%)*(T28="KS")
+ABS(AB28*0.1%)*(T28="AU")</f>
        <v/>
      </c>
      <c r="AE28" s="3" t="n"/>
      <c r="AF28" s="11">
        <f>ABS(ROUNDUP(IF(F28="ETF",0,AB28*0.1%),0))*(T28="HSI")
+IF(W28&lt;0,ABS(AB28*0.05%),0)*(T28="ASHR")
+ABS(AB28*0.04%)*(T28="AS51")
+IF(W28&lt;0,ABS(AB28*0.2%),0)*(T28="KS")</f>
        <v/>
      </c>
      <c r="AG28" s="11" t="n"/>
      <c r="AH28" s="3" t="n"/>
      <c r="AI28" s="11">
        <f>ABS(ROUND(AB28*0.0027%,2))*(T28="HSI")
+ABS(ROUND(AB28*0.00641%,2))*(T28="ASHR")</f>
        <v/>
      </c>
      <c r="AJ28" s="11">
        <f>ABS(ROUND(AB28*0.00565%,2))*(T28="HSI")</f>
        <v/>
      </c>
      <c r="AK28" s="3" t="n"/>
      <c r="AL28" s="3" t="n"/>
      <c r="AM28" s="3" t="n"/>
      <c r="AN28" s="3" t="n"/>
      <c r="AO28" s="11">
        <f>ABS(AB28*0.00015%)*(T28="HSI")</f>
        <v/>
      </c>
      <c r="AP28" s="12" t="n"/>
      <c r="AQ28" s="11">
        <f>SUM(AD28:AP28)</f>
        <v/>
      </c>
      <c r="AR28" s="3" t="n"/>
      <c r="AS28" s="10">
        <f>AQ28+AB28</f>
        <v/>
      </c>
      <c r="AT28" s="10">
        <f>AS28/W28</f>
        <v/>
      </c>
      <c r="AU28" s="13" t="n"/>
      <c r="AV28" s="10">
        <f>IF(OR(E28="SWAP",E28="INDEX"),AS28,0)</f>
        <v/>
      </c>
    </row>
    <row r="29">
      <c r="A29" s="3">
        <f>ROW(B29)-1</f>
        <v/>
      </c>
      <c r="B29" s="3">
        <f>D29&amp;E29&amp;R29</f>
        <v/>
      </c>
      <c r="C29" s="6" t="inlineStr">
        <is>
          <t>CLSA</t>
        </is>
      </c>
      <c r="D29" s="6">
        <f>C29</f>
        <v/>
      </c>
      <c r="E29" s="6" t="inlineStr">
        <is>
          <t>Swap</t>
        </is>
      </c>
      <c r="F29" s="6" t="n"/>
      <c r="G29" s="6" t="n">
        <v>1</v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5" t="n"/>
      <c r="Q29" s="19">
        <f>P29</f>
        <v/>
      </c>
      <c r="R29" s="4" t="inlineStr">
        <is>
          <t>1932 HK</t>
        </is>
      </c>
      <c r="S29" s="6">
        <f>B29</f>
        <v/>
      </c>
      <c r="T29" s="3">
        <f>IF(LEFT(R29,2)="XU","A50",CHOOSE(MATCH(RIGHT(R29,2),{"C1","C2","CH","HK","US","SP","KS","AU"},0), "ASHR","ASHR","ASHR","HSI","SPX","AS51","KS","AU"))</f>
        <v/>
      </c>
      <c r="U29" s="4" t="inlineStr">
        <is>
          <t>SELL</t>
        </is>
      </c>
      <c r="V29" s="20">
        <f>ABS(W29)</f>
        <v/>
      </c>
      <c r="W29" s="7" t="n">
        <v>0</v>
      </c>
      <c r="X29" s="6">
        <f>CHOOSE(MATCH(T29,{"ASHR","HSI","SPX"},0),"CLSACNY","HKD","USD")</f>
        <v/>
      </c>
      <c r="Y29" s="9" t="n">
        <v>-22.6647732</v>
      </c>
      <c r="Z29" s="4" t="n">
        <v>-160.7564</v>
      </c>
      <c r="AA29" s="6">
        <f>IF(RIGHT(R29,2)="HK","HKD","USD")</f>
        <v/>
      </c>
      <c r="AB29" s="10">
        <f>IF(E29="Bond", IFERROR(Y29*W29/Z29*G29,0)/100, IFERROR(Y29*W29/Z29*G29,0))</f>
        <v/>
      </c>
      <c r="AC29" s="3" t="n"/>
      <c r="AD29" s="11">
        <f>ABS(AB29*0.03%)*(T29="HSI")
+(V29*0.025)*(T29="SPX")
+ABS(AB29*0.1%)*(AND(T29="ASHR", OR(U29="SHORT",U29="COVER")))
+ABS(AB29*(IF(RIGHT(R29,2)="CH",0.025%,0.05%)))*(AND(T29="ASHR", OR(U29="SELL",U29="BUY")))
+ABS(AB29*0.04%)*(T29="AS51")
+ABS(AB29*0.05%)*(T29="KS")
+ABS(AB29*0.1%)*(T29="AU")</f>
        <v/>
      </c>
      <c r="AE29" s="3" t="n"/>
      <c r="AF29" s="11">
        <f>ABS(ROUNDUP(IF(F29="ETF",0,AB29*0.1%),0))*(T29="HSI")
+IF(W29&lt;0,ABS(AB29*0.05%),0)*(T29="ASHR")
+ABS(AB29*0.04%)*(T29="AS51")
+IF(W29&lt;0,ABS(AB29*0.2%),0)*(T29="KS")</f>
        <v/>
      </c>
      <c r="AG29" s="11" t="n"/>
      <c r="AH29" s="3" t="n"/>
      <c r="AI29" s="11">
        <f>ABS(ROUND(AB29*0.0027%,2))*(T29="HSI")
+ABS(ROUND(AB29*0.00641%,2))*(T29="ASHR")</f>
        <v/>
      </c>
      <c r="AJ29" s="11">
        <f>ABS(ROUND(AB29*0.00565%,2))*(T29="HSI")</f>
        <v/>
      </c>
      <c r="AK29" s="3" t="n"/>
      <c r="AL29" s="3" t="n"/>
      <c r="AM29" s="3" t="n"/>
      <c r="AN29" s="3" t="n"/>
      <c r="AO29" s="11">
        <f>ABS(AB29*0.00015%)*(T29="HSI")</f>
        <v/>
      </c>
      <c r="AP29" s="12" t="n"/>
      <c r="AQ29" s="11">
        <f>SUM(AD29:AP29)</f>
        <v/>
      </c>
      <c r="AR29" s="3" t="n"/>
      <c r="AS29" s="10">
        <f>AQ29+AB29</f>
        <v/>
      </c>
      <c r="AT29" s="10">
        <f>AS29/W29</f>
        <v/>
      </c>
      <c r="AU29" s="13" t="n"/>
      <c r="AV29" s="10">
        <f>IF(OR(E29="SWAP",E29="INDEX"),AS29,0)</f>
        <v/>
      </c>
    </row>
    <row r="30">
      <c r="A30" s="3">
        <f>ROW(B30)-1</f>
        <v/>
      </c>
      <c r="B30" s="3">
        <f>D30&amp;E30&amp;R30</f>
        <v/>
      </c>
      <c r="C30" s="6" t="inlineStr">
        <is>
          <t>CLSA</t>
        </is>
      </c>
      <c r="D30" s="6">
        <f>C30</f>
        <v/>
      </c>
      <c r="E30" s="6" t="inlineStr">
        <is>
          <t>Swap</t>
        </is>
      </c>
      <c r="F30" s="6" t="n"/>
      <c r="G30" s="6" t="n">
        <v>1</v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5" t="n"/>
      <c r="Q30" s="19">
        <f>P30</f>
        <v/>
      </c>
      <c r="R30" s="4" t="inlineStr">
        <is>
          <t>601919 CH</t>
        </is>
      </c>
      <c r="S30" s="6">
        <f>B30</f>
        <v/>
      </c>
      <c r="T30" s="3">
        <f>IF(LEFT(R30,2)="XU","A50",CHOOSE(MATCH(RIGHT(R30,2),{"C1","C2","CH","HK","US","SP","KS","AU"},0), "ASHR","ASHR","ASHR","HSI","SPX","AS51","KS","AU"))</f>
        <v/>
      </c>
      <c r="U30" s="4" t="inlineStr">
        <is>
          <t>BUY</t>
        </is>
      </c>
      <c r="V30" s="20">
        <f>ABS(W30)</f>
        <v/>
      </c>
      <c r="W30" s="7" t="n">
        <v>0</v>
      </c>
      <c r="X30" s="6">
        <f>CHOOSE(MATCH(T30,{"ASHR","HSI","SPX"},0),"CLSACNY","HKD","USD")</f>
        <v/>
      </c>
      <c r="Y30" s="9" t="n">
        <v>-24.0225164</v>
      </c>
      <c r="Z30" s="4" t="n">
        <v>-166.9778</v>
      </c>
      <c r="AA30" s="6">
        <f>IF(RIGHT(R30,2)="HK","HKD","USD")</f>
        <v/>
      </c>
      <c r="AB30" s="10">
        <f>IF(E30="Bond", IFERROR(Y30*W30/Z30*G30,0)/100, IFERROR(Y30*W30/Z30*G30,0))</f>
        <v/>
      </c>
      <c r="AC30" s="3" t="n"/>
      <c r="AD30" s="11">
        <f>ABS(AB30*0.03%)*(T30="HSI")
+(V30*0.025)*(T30="SPX")
+ABS(AB30*0.1%)*(AND(T30="ASHR", OR(U30="SHORT",U30="COVER")))
+ABS(AB30*(IF(RIGHT(R30,2)="CH",0.025%,0.05%)))*(AND(T30="ASHR", OR(U30="SELL",U30="BUY")))
+ABS(AB30*0.04%)*(T30="AS51")
+ABS(AB30*0.05%)*(T30="KS")
+ABS(AB30*0.1%)*(T30="AU")</f>
        <v/>
      </c>
      <c r="AE30" s="3" t="n"/>
      <c r="AF30" s="11">
        <f>ABS(ROUNDUP(IF(F30="ETF",0,AB30*0.1%),0))*(T30="HSI")
+IF(W30&lt;0,ABS(AB30*0.05%),0)*(T30="ASHR")
+ABS(AB30*0.04%)*(T30="AS51")
+IF(W30&lt;0,ABS(AB30*0.2%),0)*(T30="KS")</f>
        <v/>
      </c>
      <c r="AG30" s="11" t="n"/>
      <c r="AH30" s="3" t="n"/>
      <c r="AI30" s="11">
        <f>ABS(ROUND(AB30*0.0027%,2))*(T30="HSI")
+ABS(ROUND(AB30*0.00641%,2))*(T30="ASHR")</f>
        <v/>
      </c>
      <c r="AJ30" s="11">
        <f>ABS(ROUND(AB30*0.00565%,2))*(T30="HSI")</f>
        <v/>
      </c>
      <c r="AK30" s="3" t="n"/>
      <c r="AL30" s="3" t="n"/>
      <c r="AM30" s="3" t="n"/>
      <c r="AN30" s="3" t="n"/>
      <c r="AO30" s="11">
        <f>ABS(AB30*0.00015%)*(T30="HSI")</f>
        <v/>
      </c>
      <c r="AP30" s="12" t="n"/>
      <c r="AQ30" s="11">
        <f>SUM(AD30:AP30)</f>
        <v/>
      </c>
      <c r="AR30" s="3" t="n"/>
      <c r="AS30" s="10">
        <f>AQ30+AB30</f>
        <v/>
      </c>
      <c r="AT30" s="10">
        <f>AS30/W30</f>
        <v/>
      </c>
      <c r="AU30" s="13" t="n"/>
      <c r="AV30" s="10">
        <f>IF(OR(E30="SWAP",E30="INDEX"),AS30,0)</f>
        <v/>
      </c>
    </row>
    <row r="31">
      <c r="A31" s="3">
        <f>ROW(B31)-1</f>
        <v/>
      </c>
      <c r="B31" s="3">
        <f>D31&amp;E31&amp;R31</f>
        <v/>
      </c>
      <c r="C31" s="6" t="inlineStr">
        <is>
          <t>CLSA</t>
        </is>
      </c>
      <c r="D31" s="6">
        <f>C31</f>
        <v/>
      </c>
      <c r="E31" s="6" t="inlineStr">
        <is>
          <t>Swap</t>
        </is>
      </c>
      <c r="F31" s="6" t="n"/>
      <c r="G31" s="6" t="n">
        <v>1</v>
      </c>
      <c r="H31" s="4" t="n"/>
      <c r="I31" s="4" t="n"/>
      <c r="J31" s="4" t="n"/>
      <c r="K31" s="4" t="n"/>
      <c r="L31" s="4" t="n"/>
      <c r="M31" s="4" t="n"/>
      <c r="N31" s="4" t="n"/>
      <c r="O31" s="4" t="n"/>
      <c r="P31" s="5" t="n"/>
      <c r="Q31" s="19">
        <f>P31</f>
        <v/>
      </c>
      <c r="R31" s="4" t="inlineStr">
        <is>
          <t>1933 HK</t>
        </is>
      </c>
      <c r="S31" s="6">
        <f>B31</f>
        <v/>
      </c>
      <c r="T31" s="3">
        <f>IF(LEFT(R31,2)="XU","A50",CHOOSE(MATCH(RIGHT(R31,2),{"C1","C2","CH","HK","US","SP","KS","AU"},0), "ASHR","ASHR","ASHR","HSI","SPX","AS51","KS","AU"))</f>
        <v/>
      </c>
      <c r="U31" s="4" t="inlineStr">
        <is>
          <t>SELL</t>
        </is>
      </c>
      <c r="V31" s="20">
        <f>ABS(W31)</f>
        <v/>
      </c>
      <c r="W31" s="7" t="n">
        <v>0</v>
      </c>
      <c r="X31" s="6">
        <f>CHOOSE(MATCH(T31,{"ASHR","HSI","SPX"},0),"CLSACNY","HKD","USD")</f>
        <v/>
      </c>
      <c r="Y31" s="9" t="n">
        <v>-25.3802596</v>
      </c>
      <c r="Z31" s="4" t="n">
        <v>-173.1992</v>
      </c>
      <c r="AA31" s="6">
        <f>IF(RIGHT(R31,2)="HK","HKD","USD")</f>
        <v/>
      </c>
      <c r="AB31" s="10">
        <f>IF(E31="Bond", IFERROR(Y31*W31/Z31*G31,0)/100, IFERROR(Y31*W31/Z31*G31,0))</f>
        <v/>
      </c>
      <c r="AC31" s="3" t="n"/>
      <c r="AD31" s="11">
        <f>ABS(AB31*0.03%)*(T31="HSI")
+(V31*0.025)*(T31="SPX")
+ABS(AB31*0.1%)*(AND(T31="ASHR", OR(U31="SHORT",U31="COVER")))
+ABS(AB31*(IF(RIGHT(R31,2)="CH",0.025%,0.05%)))*(AND(T31="ASHR", OR(U31="SELL",U31="BUY")))
+ABS(AB31*0.04%)*(T31="AS51")
+ABS(AB31*0.05%)*(T31="KS")
+ABS(AB31*0.1%)*(T31="AU")</f>
        <v/>
      </c>
      <c r="AE31" s="3" t="n"/>
      <c r="AF31" s="11">
        <f>ABS(ROUNDUP(IF(F31="ETF",0,AB31*0.1%),0))*(T31="HSI")
+IF(W31&lt;0,ABS(AB31*0.05%),0)*(T31="ASHR")
+ABS(AB31*0.04%)*(T31="AS51")
+IF(W31&lt;0,ABS(AB31*0.2%),0)*(T31="KS")</f>
        <v/>
      </c>
      <c r="AG31" s="11" t="n"/>
      <c r="AH31" s="3" t="n"/>
      <c r="AI31" s="11">
        <f>ABS(ROUND(AB31*0.0027%,2))*(T31="HSI")
+ABS(ROUND(AB31*0.00641%,2))*(T31="ASHR")</f>
        <v/>
      </c>
      <c r="AJ31" s="11">
        <f>ABS(ROUND(AB31*0.00565%,2))*(T31="HSI")</f>
        <v/>
      </c>
      <c r="AK31" s="3" t="n"/>
      <c r="AL31" s="3" t="n"/>
      <c r="AM31" s="3" t="n"/>
      <c r="AN31" s="3" t="n"/>
      <c r="AO31" s="11">
        <f>ABS(AB31*0.00015%)*(T31="HSI")</f>
        <v/>
      </c>
      <c r="AP31" s="12" t="n"/>
      <c r="AQ31" s="11">
        <f>SUM(AD31:AP31)</f>
        <v/>
      </c>
      <c r="AR31" s="3" t="n"/>
      <c r="AS31" s="10">
        <f>AQ31+AB31</f>
        <v/>
      </c>
      <c r="AT31" s="10">
        <f>AS31/W31</f>
        <v/>
      </c>
      <c r="AU31" s="13" t="n"/>
      <c r="AV31" s="10">
        <f>IF(OR(E31="SWAP",E31="INDEX"),AS31,0)</f>
        <v/>
      </c>
    </row>
    <row r="32">
      <c r="A32" s="3">
        <f>ROW(B32)-1</f>
        <v/>
      </c>
      <c r="B32" s="3">
        <f>D32&amp;E32&amp;R32</f>
        <v/>
      </c>
      <c r="C32" s="6" t="inlineStr">
        <is>
          <t>CLSA</t>
        </is>
      </c>
      <c r="D32" s="6">
        <f>C32</f>
        <v/>
      </c>
      <c r="E32" s="6" t="inlineStr">
        <is>
          <t>Swap</t>
        </is>
      </c>
      <c r="F32" s="6" t="n"/>
      <c r="G32" s="6" t="n">
        <v>1</v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5" t="n"/>
      <c r="Q32" s="19">
        <f>P32</f>
        <v/>
      </c>
      <c r="R32" s="4" t="inlineStr">
        <is>
          <t>601919 CH</t>
        </is>
      </c>
      <c r="S32" s="6">
        <f>B32</f>
        <v/>
      </c>
      <c r="T32" s="3">
        <f>IF(LEFT(R32,2)="XU","A50",CHOOSE(MATCH(RIGHT(R32,2),{"C1","C2","CH","HK","US","SP","KS","AU"},0), "ASHR","ASHR","ASHR","HSI","SPX","AS51","KS","AU"))</f>
        <v/>
      </c>
      <c r="U32" s="4" t="inlineStr">
        <is>
          <t>BUY</t>
        </is>
      </c>
      <c r="V32" s="20">
        <f>ABS(W32)</f>
        <v/>
      </c>
      <c r="W32" s="7" t="n">
        <v>0</v>
      </c>
      <c r="X32" s="6">
        <f>CHOOSE(MATCH(T32,{"ASHR","HSI","SPX"},0),"CLSACNY","HKD","USD")</f>
        <v/>
      </c>
      <c r="Y32" s="9" t="n">
        <v>-26.7380028</v>
      </c>
      <c r="Z32" s="4" t="n">
        <v>-179.4206</v>
      </c>
      <c r="AA32" s="6">
        <f>IF(RIGHT(R32,2)="HK","HKD","USD")</f>
        <v/>
      </c>
      <c r="AB32" s="10">
        <f>IF(E32="Bond", IFERROR(Y32*W32/Z32*G32,0)/100, IFERROR(Y32*W32/Z32*G32,0))</f>
        <v/>
      </c>
      <c r="AC32" s="3" t="n"/>
      <c r="AD32" s="11">
        <f>ABS(AB32*0.03%)*(T32="HSI")
+(V32*0.025)*(T32="SPX")
+ABS(AB32*0.1%)*(AND(T32="ASHR", OR(U32="SHORT",U32="COVER")))
+ABS(AB32*(IF(RIGHT(R32,2)="CH",0.025%,0.05%)))*(AND(T32="ASHR", OR(U32="SELL",U32="BUY")))
+ABS(AB32*0.04%)*(T32="AS51")
+ABS(AB32*0.05%)*(T32="KS")
+ABS(AB32*0.1%)*(T32="AU")</f>
        <v/>
      </c>
      <c r="AE32" s="3" t="n"/>
      <c r="AF32" s="11">
        <f>ABS(ROUNDUP(IF(F32="ETF",0,AB32*0.1%),0))*(T32="HSI")
+IF(W32&lt;0,ABS(AB32*0.05%),0)*(T32="ASHR")
+ABS(AB32*0.04%)*(T32="AS51")
+IF(W32&lt;0,ABS(AB32*0.2%),0)*(T32="KS")</f>
        <v/>
      </c>
      <c r="AG32" s="11" t="n"/>
      <c r="AH32" s="3" t="n"/>
      <c r="AI32" s="11">
        <f>ABS(ROUND(AB32*0.0027%,2))*(T32="HSI")
+ABS(ROUND(AB32*0.00641%,2))*(T32="ASHR")</f>
        <v/>
      </c>
      <c r="AJ32" s="11">
        <f>ABS(ROUND(AB32*0.00565%,2))*(T32="HSI")</f>
        <v/>
      </c>
      <c r="AK32" s="3" t="n"/>
      <c r="AL32" s="3" t="n"/>
      <c r="AM32" s="3" t="n"/>
      <c r="AN32" s="3" t="n"/>
      <c r="AO32" s="11">
        <f>ABS(AB32*0.00015%)*(T32="HSI")</f>
        <v/>
      </c>
      <c r="AP32" s="12" t="n"/>
      <c r="AQ32" s="11">
        <f>SUM(AD32:AP32)</f>
        <v/>
      </c>
      <c r="AR32" s="3" t="n"/>
      <c r="AS32" s="10">
        <f>AQ32+AB32</f>
        <v/>
      </c>
      <c r="AT32" s="10">
        <f>AS32/W32</f>
        <v/>
      </c>
      <c r="AU32" s="13" t="n"/>
      <c r="AV32" s="10">
        <f>IF(OR(E32="SWAP",E32="INDEX"),AS32,0)</f>
        <v/>
      </c>
    </row>
    <row r="33">
      <c r="A33" s="3">
        <f>ROW(B33)-1</f>
        <v/>
      </c>
      <c r="B33" s="3">
        <f>D33&amp;E33&amp;R33</f>
        <v/>
      </c>
      <c r="C33" s="6" t="inlineStr">
        <is>
          <t>CLSA</t>
        </is>
      </c>
      <c r="D33" s="6">
        <f>C33</f>
        <v/>
      </c>
      <c r="E33" s="6" t="inlineStr">
        <is>
          <t>Swap</t>
        </is>
      </c>
      <c r="F33" s="6" t="n"/>
      <c r="G33" s="6" t="n">
        <v>1</v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5" t="n"/>
      <c r="Q33" s="19">
        <f>P33</f>
        <v/>
      </c>
      <c r="R33" s="4" t="inlineStr">
        <is>
          <t>1934 HK</t>
        </is>
      </c>
      <c r="S33" s="6">
        <f>B33</f>
        <v/>
      </c>
      <c r="T33" s="3">
        <f>IF(LEFT(R33,2)="XU","A50",CHOOSE(MATCH(RIGHT(R33,2),{"C1","C2","CH","HK","US","SP","KS","AU"},0), "ASHR","ASHR","ASHR","HSI","SPX","AS51","KS","AU"))</f>
        <v/>
      </c>
      <c r="U33" s="4" t="inlineStr">
        <is>
          <t>SELL</t>
        </is>
      </c>
      <c r="V33" s="20">
        <f>ABS(W33)</f>
        <v/>
      </c>
      <c r="W33" s="7" t="n">
        <v>0</v>
      </c>
      <c r="X33" s="6">
        <f>CHOOSE(MATCH(T33,{"ASHR","HSI","SPX"},0),"CLSACNY","HKD","USD")</f>
        <v/>
      </c>
      <c r="Y33" s="9" t="n">
        <v>-28.095746</v>
      </c>
      <c r="Z33" s="4" t="n">
        <v>-185.642</v>
      </c>
      <c r="AA33" s="6">
        <f>IF(RIGHT(R33,2)="HK","HKD","USD")</f>
        <v/>
      </c>
      <c r="AB33" s="10">
        <f>IF(E33="Bond", IFERROR(Y33*W33/Z33*G33,0)/100, IFERROR(Y33*W33/Z33*G33,0))</f>
        <v/>
      </c>
      <c r="AC33" s="3" t="n"/>
      <c r="AD33" s="11">
        <f>ABS(AB33*0.03%)*(T33="HSI")
+(V33*0.025)*(T33="SPX")
+ABS(AB33*0.1%)*(AND(T33="ASHR", OR(U33="SHORT",U33="COVER")))
+ABS(AB33*(IF(RIGHT(R33,2)="CH",0.025%,0.05%)))*(AND(T33="ASHR", OR(U33="SELL",U33="BUY")))
+ABS(AB33*0.04%)*(T33="AS51")
+ABS(AB33*0.05%)*(T33="KS")
+ABS(AB33*0.1%)*(T33="AU")</f>
        <v/>
      </c>
      <c r="AE33" s="3" t="n"/>
      <c r="AF33" s="11">
        <f>ABS(ROUNDUP(IF(F33="ETF",0,AB33*0.1%),0))*(T33="HSI")
+IF(W33&lt;0,ABS(AB33*0.05%),0)*(T33="ASHR")
+ABS(AB33*0.04%)*(T33="AS51")
+IF(W33&lt;0,ABS(AB33*0.2%),0)*(T33="KS")</f>
        <v/>
      </c>
      <c r="AG33" s="11" t="n"/>
      <c r="AH33" s="3" t="n"/>
      <c r="AI33" s="11">
        <f>ABS(ROUND(AB33*0.0027%,2))*(T33="HSI")
+ABS(ROUND(AB33*0.00641%,2))*(T33="ASHR")</f>
        <v/>
      </c>
      <c r="AJ33" s="11">
        <f>ABS(ROUND(AB33*0.00565%,2))*(T33="HSI")</f>
        <v/>
      </c>
      <c r="AK33" s="3" t="n"/>
      <c r="AL33" s="3" t="n"/>
      <c r="AM33" s="3" t="n"/>
      <c r="AN33" s="3" t="n"/>
      <c r="AO33" s="11">
        <f>ABS(AB33*0.00015%)*(T33="HSI")</f>
        <v/>
      </c>
      <c r="AP33" s="12" t="n"/>
      <c r="AQ33" s="11">
        <f>SUM(AD33:AP33)</f>
        <v/>
      </c>
      <c r="AR33" s="3" t="n"/>
      <c r="AS33" s="10">
        <f>AQ33+AB33</f>
        <v/>
      </c>
      <c r="AT33" s="10">
        <f>AS33/W33</f>
        <v/>
      </c>
      <c r="AU33" s="13" t="n"/>
      <c r="AV33" s="10">
        <f>IF(OR(E33="SWAP",E33="INDEX"),AS33,0)</f>
        <v/>
      </c>
    </row>
    <row r="34">
      <c r="A34" s="3">
        <f>ROW(B34)-1</f>
        <v/>
      </c>
      <c r="B34" s="3">
        <f>D34&amp;E34&amp;R34</f>
        <v/>
      </c>
      <c r="C34" s="6" t="inlineStr">
        <is>
          <t>CLSA</t>
        </is>
      </c>
      <c r="D34" s="6">
        <f>C34</f>
        <v/>
      </c>
      <c r="E34" s="6" t="inlineStr">
        <is>
          <t>Swap</t>
        </is>
      </c>
      <c r="F34" s="6" t="n"/>
      <c r="G34" s="6" t="n">
        <v>1</v>
      </c>
      <c r="H34" s="4" t="n"/>
      <c r="I34" s="4" t="n"/>
      <c r="J34" s="4" t="n"/>
      <c r="K34" s="4" t="n"/>
      <c r="L34" s="4" t="n"/>
      <c r="M34" s="4" t="n"/>
      <c r="N34" s="4" t="n"/>
      <c r="O34" s="4" t="n"/>
      <c r="P34" s="5" t="n"/>
      <c r="Q34" s="19">
        <f>P34</f>
        <v/>
      </c>
      <c r="R34" s="4" t="inlineStr">
        <is>
          <t>601919 CH</t>
        </is>
      </c>
      <c r="S34" s="6">
        <f>B34</f>
        <v/>
      </c>
      <c r="T34" s="3">
        <f>IF(LEFT(R34,2)="XU","A50",CHOOSE(MATCH(RIGHT(R34,2),{"C1","C2","CH","HK","US","SP","KS","AU"},0), "ASHR","ASHR","ASHR","HSI","SPX","AS51","KS","AU"))</f>
        <v/>
      </c>
      <c r="U34" s="4" t="inlineStr">
        <is>
          <t>BUY</t>
        </is>
      </c>
      <c r="V34" s="20">
        <f>ABS(W34)</f>
        <v/>
      </c>
      <c r="W34" s="7" t="n">
        <v>0</v>
      </c>
      <c r="X34" s="6">
        <f>CHOOSE(MATCH(T34,{"ASHR","HSI","SPX"},0),"CLSACNY","HKD","USD")</f>
        <v/>
      </c>
      <c r="Y34" s="9" t="n">
        <v>-29.4534892</v>
      </c>
      <c r="Z34" s="4" t="n">
        <v>-191.8634</v>
      </c>
      <c r="AA34" s="6">
        <f>IF(RIGHT(R34,2)="HK","HKD","USD")</f>
        <v/>
      </c>
      <c r="AB34" s="10">
        <f>IF(E34="Bond", IFERROR(Y34*W34/Z34*G34,0)/100, IFERROR(Y34*W34/Z34*G34,0))</f>
        <v/>
      </c>
      <c r="AC34" s="3" t="n"/>
      <c r="AD34" s="11">
        <f>ABS(AB34*0.03%)*(T34="HSI")
+(V34*0.025)*(T34="SPX")
+ABS(AB34*0.1%)*(AND(T34="ASHR", OR(U34="SHORT",U34="COVER")))
+ABS(AB34*(IF(RIGHT(R34,2)="CH",0.025%,0.05%)))*(AND(T34="ASHR", OR(U34="SELL",U34="BUY")))
+ABS(AB34*0.04%)*(T34="AS51")
+ABS(AB34*0.05%)*(T34="KS")
+ABS(AB34*0.1%)*(T34="AU")</f>
        <v/>
      </c>
      <c r="AE34" s="3" t="n"/>
      <c r="AF34" s="11">
        <f>ABS(ROUNDUP(IF(F34="ETF",0,AB34*0.1%),0))*(T34="HSI")
+IF(W34&lt;0,ABS(AB34*0.05%),0)*(T34="ASHR")
+ABS(AB34*0.04%)*(T34="AS51")
+IF(W34&lt;0,ABS(AB34*0.2%),0)*(T34="KS")</f>
        <v/>
      </c>
      <c r="AG34" s="11" t="n"/>
      <c r="AH34" s="3" t="n"/>
      <c r="AI34" s="11">
        <f>ABS(ROUND(AB34*0.0027%,2))*(T34="HSI")
+ABS(ROUND(AB34*0.00641%,2))*(T34="ASHR")</f>
        <v/>
      </c>
      <c r="AJ34" s="11">
        <f>ABS(ROUND(AB34*0.00565%,2))*(T34="HSI")</f>
        <v/>
      </c>
      <c r="AK34" s="3" t="n"/>
      <c r="AL34" s="3" t="n"/>
      <c r="AM34" s="3" t="n"/>
      <c r="AN34" s="3" t="n"/>
      <c r="AO34" s="11">
        <f>ABS(AB34*0.00015%)*(T34="HSI")</f>
        <v/>
      </c>
      <c r="AP34" s="12" t="n"/>
      <c r="AQ34" s="11">
        <f>SUM(AD34:AP34)</f>
        <v/>
      </c>
      <c r="AR34" s="3" t="n"/>
      <c r="AS34" s="10">
        <f>AQ34+AB34</f>
        <v/>
      </c>
      <c r="AT34" s="10">
        <f>AS34/W34</f>
        <v/>
      </c>
      <c r="AU34" s="13" t="n"/>
      <c r="AV34" s="10">
        <f>IF(OR(E34="SWAP",E34="INDEX"),AS34,0)</f>
        <v/>
      </c>
    </row>
    <row r="35">
      <c r="A35" s="3">
        <f>ROW(B35)-1</f>
        <v/>
      </c>
      <c r="B35" s="3">
        <f>D35&amp;E35&amp;R35</f>
        <v/>
      </c>
      <c r="C35" s="6" t="inlineStr">
        <is>
          <t>CLSA</t>
        </is>
      </c>
      <c r="D35" s="6">
        <f>C35</f>
        <v/>
      </c>
      <c r="E35" s="6" t="inlineStr">
        <is>
          <t>Swap</t>
        </is>
      </c>
      <c r="F35" s="6" t="n"/>
      <c r="G35" s="6" t="n">
        <v>1</v>
      </c>
      <c r="H35" s="4" t="n"/>
      <c r="I35" s="4" t="n"/>
      <c r="J35" s="4" t="n"/>
      <c r="K35" s="4" t="n"/>
      <c r="L35" s="4" t="n"/>
      <c r="M35" s="4" t="n"/>
      <c r="N35" s="4" t="n"/>
      <c r="O35" s="4" t="n"/>
      <c r="P35" s="5" t="n"/>
      <c r="Q35" s="19">
        <f>P35</f>
        <v/>
      </c>
      <c r="R35" s="4" t="inlineStr">
        <is>
          <t>1935 HK</t>
        </is>
      </c>
      <c r="S35" s="6">
        <f>B35</f>
        <v/>
      </c>
      <c r="T35" s="3">
        <f>IF(LEFT(R35,2)="XU","A50",CHOOSE(MATCH(RIGHT(R35,2),{"C1","C2","CH","HK","US","SP","KS","AU"},0), "ASHR","ASHR","ASHR","HSI","SPX","AS51","KS","AU"))</f>
        <v/>
      </c>
      <c r="U35" s="4" t="inlineStr">
        <is>
          <t>SELL</t>
        </is>
      </c>
      <c r="V35" s="20">
        <f>ABS(W35)</f>
        <v/>
      </c>
      <c r="W35" s="7" t="n">
        <v>0</v>
      </c>
      <c r="X35" s="6">
        <f>CHOOSE(MATCH(T35,{"ASHR","HSI","SPX"},0),"CLSACNY","HKD","USD")</f>
        <v/>
      </c>
      <c r="Y35" s="9" t="n">
        <v>-30.8112324</v>
      </c>
      <c r="Z35" s="4" t="n">
        <v>-198.0848</v>
      </c>
      <c r="AA35" s="6">
        <f>IF(RIGHT(R35,2)="HK","HKD","USD")</f>
        <v/>
      </c>
      <c r="AB35" s="10">
        <f>IF(E35="Bond", IFERROR(Y35*W35/Z35*G35,0)/100, IFERROR(Y35*W35/Z35*G35,0))</f>
        <v/>
      </c>
      <c r="AC35" s="3" t="n"/>
      <c r="AD35" s="11">
        <f>ABS(AB35*0.03%)*(T35="HSI")
+(V35*0.025)*(T35="SPX")
+ABS(AB35*0.1%)*(AND(T35="ASHR", OR(U35="SHORT",U35="COVER")))
+ABS(AB35*(IF(RIGHT(R35,2)="CH",0.025%,0.05%)))*(AND(T35="ASHR", OR(U35="SELL",U35="BUY")))
+ABS(AB35*0.04%)*(T35="AS51")
+ABS(AB35*0.05%)*(T35="KS")
+ABS(AB35*0.1%)*(T35="AU")</f>
        <v/>
      </c>
      <c r="AE35" s="3" t="n"/>
      <c r="AF35" s="11">
        <f>ABS(ROUNDUP(IF(F35="ETF",0,AB35*0.1%),0))*(T35="HSI")
+IF(W35&lt;0,ABS(AB35*0.05%),0)*(T35="ASHR")
+ABS(AB35*0.04%)*(T35="AS51")
+IF(W35&lt;0,ABS(AB35*0.2%),0)*(T35="KS")</f>
        <v/>
      </c>
      <c r="AG35" s="11" t="n"/>
      <c r="AH35" s="3" t="n"/>
      <c r="AI35" s="11">
        <f>ABS(ROUND(AB35*0.0027%,2))*(T35="HSI")
+ABS(ROUND(AB35*0.00641%,2))*(T35="ASHR")</f>
        <v/>
      </c>
      <c r="AJ35" s="11">
        <f>ABS(ROUND(AB35*0.00565%,2))*(T35="HSI")</f>
        <v/>
      </c>
      <c r="AK35" s="3" t="n"/>
      <c r="AL35" s="3" t="n"/>
      <c r="AM35" s="3" t="n"/>
      <c r="AN35" s="3" t="n"/>
      <c r="AO35" s="11">
        <f>ABS(AB35*0.00015%)*(T35="HSI")</f>
        <v/>
      </c>
      <c r="AP35" s="12" t="n"/>
      <c r="AQ35" s="11">
        <f>SUM(AD35:AP35)</f>
        <v/>
      </c>
      <c r="AR35" s="3" t="n"/>
      <c r="AS35" s="10">
        <f>AQ35+AB35</f>
        <v/>
      </c>
      <c r="AT35" s="10">
        <f>AS35/W35</f>
        <v/>
      </c>
      <c r="AU35" s="13" t="n"/>
      <c r="AV35" s="10">
        <f>IF(OR(E35="SWAP",E35="INDEX"),AS35,0)</f>
        <v/>
      </c>
    </row>
  </sheetData>
  <conditionalFormatting sqref="B1">
    <cfRule type="duplicateValues" priority="2" dxfId="0"/>
  </conditionalFormatting>
  <conditionalFormatting sqref="S1:S35">
    <cfRule type="containsText" priority="1" operator="containsText" dxfId="0" text="Not Available">
      <formula>NOT(ISERROR(SEARCH("Not Available",S1)))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C2" sqref="C2:C7"/>
    </sheetView>
  </sheetViews>
  <sheetFormatPr baseColWidth="8" defaultRowHeight="14.5"/>
  <sheetData>
    <row r="1">
      <c r="A1" t="inlineStr">
        <is>
          <t>HR</t>
        </is>
      </c>
      <c r="B1" t="inlineStr">
        <is>
          <t>clsa</t>
        </is>
      </c>
    </row>
    <row r="2">
      <c r="A2" t="n">
        <v>365989.45500018</v>
      </c>
      <c r="B2" t="n">
        <v>365989.45500018</v>
      </c>
      <c r="C2">
        <f>B2-A2</f>
        <v/>
      </c>
    </row>
    <row r="3">
      <c r="A3" t="n">
        <v>-9896194.678120302</v>
      </c>
      <c r="B3" t="n">
        <v>-9896194.763</v>
      </c>
      <c r="C3">
        <f>B3-A3</f>
        <v/>
      </c>
    </row>
    <row r="4">
      <c r="A4" t="n">
        <v>541517.4249893799</v>
      </c>
      <c r="B4" t="n">
        <v>541517.4249893799</v>
      </c>
      <c r="C4">
        <f>B4-A4</f>
        <v/>
      </c>
    </row>
    <row r="5">
      <c r="A5" t="n">
        <v>-5388685.477120193</v>
      </c>
      <c r="B5" t="n">
        <v>-5388686.3188</v>
      </c>
      <c r="C5">
        <f>B5-A5</f>
        <v/>
      </c>
    </row>
    <row r="6">
      <c r="A6" t="n">
        <v>689178.1849888</v>
      </c>
      <c r="B6" t="n">
        <v>689178.1849888</v>
      </c>
      <c r="C6">
        <f>B6-A6</f>
        <v/>
      </c>
    </row>
    <row r="7">
      <c r="A7" t="n">
        <v>-4437605.15636</v>
      </c>
      <c r="B7" t="n">
        <v>-4437605.392</v>
      </c>
      <c r="C7">
        <f>B7-A7</f>
        <v/>
      </c>
    </row>
    <row r="8">
      <c r="A8" t="n">
        <v>-458416.59</v>
      </c>
      <c r="B8" t="n">
        <v>-458416.59</v>
      </c>
      <c r="C8">
        <f>B8-A8</f>
        <v/>
      </c>
    </row>
    <row r="9">
      <c r="A9" t="n">
        <v>9525595.279908579</v>
      </c>
      <c r="B9" t="n">
        <v>9525594.702059999</v>
      </c>
      <c r="C9">
        <f>B9-A9</f>
        <v/>
      </c>
    </row>
    <row r="10">
      <c r="A10" t="n">
        <v>-9725.920001120001</v>
      </c>
      <c r="B10" t="n">
        <v>-9725.920001119999</v>
      </c>
      <c r="C10">
        <f>B10-A10</f>
        <v/>
      </c>
    </row>
    <row r="11">
      <c r="A11" t="n">
        <v>-1618895.68279628</v>
      </c>
      <c r="B11" t="n">
        <v>-1618895.68702198</v>
      </c>
      <c r="C11">
        <f>B11-A11</f>
        <v/>
      </c>
    </row>
    <row r="12">
      <c r="A12" t="n">
        <v>10874140.75874003</v>
      </c>
      <c r="B12" t="n">
        <v>10874139.853605</v>
      </c>
      <c r="C12">
        <f>B12-A12</f>
        <v/>
      </c>
    </row>
    <row r="13">
      <c r="A13" t="n">
        <v>-439655.55000377</v>
      </c>
      <c r="B13" t="n">
        <v>-439655.55000377</v>
      </c>
      <c r="C13">
        <f>B13-A13</f>
        <v/>
      </c>
    </row>
    <row r="14">
      <c r="A14" t="n">
        <v>-433460.025</v>
      </c>
      <c r="B14" t="n">
        <v>-433460.025</v>
      </c>
      <c r="C14">
        <f>B14-A14</f>
        <v/>
      </c>
    </row>
    <row r="15">
      <c r="A15" t="n">
        <v>3363011.976640332</v>
      </c>
      <c r="B15" t="n">
        <v>3363011.3283</v>
      </c>
      <c r="C15">
        <f>B15-A15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Ops</dc:creator>
  <dcterms:created xmlns:dcterms="http://purl.org/dc/terms/" xmlns:xsi="http://www.w3.org/2001/XMLSchema-instance" xsi:type="dcterms:W3CDTF">2024-04-05T02:15:50Z</dcterms:created>
  <dcterms:modified xmlns:dcterms="http://purl.org/dc/terms/" xmlns:xsi="http://www.w3.org/2001/XMLSchema-instance" xsi:type="dcterms:W3CDTF">2024-11-04T10:16:36Z</dcterms:modified>
  <cp:lastModifiedBy>H2</cp:lastModifiedBy>
</cp:coreProperties>
</file>